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d.docs.live.net/34036bf5222222dc/PREFEITURAS/PREFEITURA DE SÃO PEDRO DOS CRENTES/ESTRADA MAPA/"/>
    </mc:Choice>
  </mc:AlternateContent>
  <xr:revisionPtr revIDLastSave="376" documentId="13_ncr:1_{B2A8EDA7-C8E3-4E17-8D87-E3F5789C287A}" xr6:coauthVersionLast="47" xr6:coauthVersionMax="47" xr10:uidLastSave="{EDE4588B-50CA-4CBC-B1AA-12A51B3F0921}"/>
  <bookViews>
    <workbookView xWindow="-108" yWindow="-108" windowWidth="23256" windowHeight="12456" firstSheet="5" activeTab="5" xr2:uid="{00000000-000D-0000-FFFF-FFFF00000000}"/>
  </bookViews>
  <sheets>
    <sheet name="DMT-Jazida" sheetId="1" r:id="rId1"/>
    <sheet name="COMP. MOB-DESM" sheetId="2" state="hidden" r:id="rId2"/>
    <sheet name="ANP" sheetId="3" state="hidden" r:id="rId3"/>
    <sheet name="Resumo" sheetId="4" r:id="rId4"/>
    <sheet name="Resumo dos Trechos" sheetId="5" r:id="rId5"/>
    <sheet name="PO" sheetId="6" r:id="rId6"/>
    <sheet name="SINAPI SD" sheetId="7" state="hidden" r:id="rId7"/>
    <sheet name="SICRO SD SINTÉTICO" sheetId="8" state="hidden" r:id="rId8"/>
    <sheet name="Memória de Cálculo" sheetId="9" r:id="rId9"/>
    <sheet name="Memória 02" sheetId="10" state="hidden" r:id="rId10"/>
    <sheet name="CFF" sheetId="11" r:id="rId11"/>
    <sheet name="Mobilização e Desmobilização" sheetId="12" r:id="rId12"/>
    <sheet name="Composições Próprias" sheetId="13" state="hidden" r:id="rId13"/>
    <sheet name="ORÇAMENTO ANALÍTICO" sheetId="15" r:id="rId14"/>
    <sheet name="BDI" sheetId="14" r:id="rId15"/>
  </sheets>
  <externalReferences>
    <externalReference r:id="rId16"/>
    <externalReference r:id="rId17"/>
  </externalReferences>
  <definedNames>
    <definedName name="____A1">#REF!</definedName>
    <definedName name="____a2">#REF!</definedName>
    <definedName name="____b1">#REF!</definedName>
    <definedName name="___A1">#REF!</definedName>
    <definedName name="___a2">#REF!</definedName>
    <definedName name="___b1">#REF!</definedName>
    <definedName name="__A1" localSheetId="10">#REF!</definedName>
    <definedName name="__A1">#REF!</definedName>
    <definedName name="__a2">#REF!</definedName>
    <definedName name="__b1">#REF!</definedName>
    <definedName name="_A1">#REF!</definedName>
    <definedName name="_a2">#REF!</definedName>
    <definedName name="_b1">#REF!</definedName>
    <definedName name="_xlnm._FilterDatabase" localSheetId="2" hidden="1">ANP!$A$1:$D$730</definedName>
    <definedName name="ABERTA">NA()</definedName>
    <definedName name="ACO">NA()</definedName>
    <definedName name="AERG">#REF!</definedName>
    <definedName name="AGB">#REF!</definedName>
    <definedName name="AGUA">NA()</definedName>
    <definedName name="Alvenaria_vedação">"$#REF!.$A$76"</definedName>
    <definedName name="Anos_do_Empréstimo">#REF!</definedName>
    <definedName name="_xlnm.Print_Area" localSheetId="14">BDI!$A$1:$M$59</definedName>
    <definedName name="_xlnm.Print_Area" localSheetId="10">CFF!$A$1:$K$22</definedName>
    <definedName name="_xlnm.Print_Area" localSheetId="8">'Memória de Cálculo'!$A$1:$L$75</definedName>
    <definedName name="_xlnm.Print_Area" localSheetId="13">'ORÇAMENTO ANALÍTICO'!$A$1:$J$181</definedName>
    <definedName name="_xlnm.Print_Area" localSheetId="5">PO!$A$1:$O$33</definedName>
    <definedName name="bbb" localSheetId="10">#REF!</definedName>
    <definedName name="bbb">#REF!</definedName>
    <definedName name="Camada_brita">"$#REF!.$A$173"</definedName>
    <definedName name="Camada_impermeabilizadora">"$#REF!.$A$46"</definedName>
    <definedName name="CARALHO" localSheetId="10">#REF!</definedName>
    <definedName name="CARALHO">#REF!</definedName>
    <definedName name="CARGA">NA()</definedName>
    <definedName name="CARROCERIA">NA()</definedName>
    <definedName name="ccccdddd">#REF!</definedName>
    <definedName name="Chapisco">"$#REF!.$A$113"</definedName>
    <definedName name="Cobertura">"$#REF!.$A$164"</definedName>
    <definedName name="COMPOS_PLAY">#REF!</definedName>
    <definedName name="Criteria">#REF!</definedName>
    <definedName name="Cum_Int">#REF!</definedName>
    <definedName name="d">#REF!</definedName>
    <definedName name="Dados">#REF!</definedName>
    <definedName name="Data_de_Pagamento">#REF!</definedName>
    <definedName name="Data_Pagamento" localSheetId="13">DATE(YEAR([0]!Início_do_Empréstimo),MONTH([0]!Início_do_Empréstimo)+Payment_Number,DAY([0]!Início_do_Empréstimo))</definedName>
    <definedName name="Data_Pagamento" localSheetId="4">DATE(YEAR([0]!Início_do_Empréstimo),MONTH([0]!Início_do_Empréstimo)+Payment_Number,DAY([0]!Início_do_Empréstimo))</definedName>
    <definedName name="Data_Pagamento">DATE(YEAR(Início_do_Empréstimo),MONTH(Início_do_Empréstimo)+Payment_Number,DAY(Início_do_Empréstimo))</definedName>
    <definedName name="Database">#REF!</definedName>
    <definedName name="DE">NA()</definedName>
    <definedName name="Elemento_vazado">"$#REF!.$A$109"</definedName>
    <definedName name="ERT">#REF!</definedName>
    <definedName name="Escavação">"$#REF!.$A$18"</definedName>
    <definedName name="Esquadrias">"$#REF!.$A$206"</definedName>
    <definedName name="Excel_BuiltIn_Print_Area_1">#REF!</definedName>
    <definedName name="Excel_BuiltIn_Print_Area_6">"$#REF!.$A$1:$K$252"</definedName>
    <definedName name="Excel_BuiltIn_Print_Titles_33">"$#REF!.$A$1:$IU$3"</definedName>
    <definedName name="Extract">#REF!</definedName>
    <definedName name="FGAFHADFHNSAHFA" localSheetId="10">#REF!</definedName>
    <definedName name="FGAFHADFHNSAHFA">#REF!</definedName>
    <definedName name="Filtro">"$#REF!.$A$237"</definedName>
    <definedName name="FIXA">NA()</definedName>
    <definedName name="FRDES">#REF!</definedName>
    <definedName name="GERAL">NA()</definedName>
    <definedName name="hfdhsdjshjkdfghshsdhd">#REF!</definedName>
    <definedName name="HSFHSFSDFHARFHARTAYRYT">#REF!</definedName>
    <definedName name="hshgsfghsghshg">#REF!</definedName>
    <definedName name="hwaghwerytweryw">#REF!</definedName>
    <definedName name="Impressão_Completa">#REF!</definedName>
    <definedName name="Início_do_Empréstimo">#REF!</definedName>
    <definedName name="Inst_hidráulicas">"$#REF!.$A$209"</definedName>
    <definedName name="Inst_sanitárias">"$#REF!.$A$224"</definedName>
    <definedName name="Int">#REF!</definedName>
    <definedName name="jfkjsgkçlajflçhs">#REF!</definedName>
    <definedName name="jkajlkjdlkfajfkajdçfjaçkdjfaçjf">#REF!</definedName>
    <definedName name="LF" localSheetId="10">#REF!</definedName>
    <definedName name="LF">#REF!</definedName>
    <definedName name="Linha_de_Título">ROW(#REF!)</definedName>
    <definedName name="Locação">"$#REF!.$A$8"</definedName>
    <definedName name="Louças_acessórios">"$#REF!.$A$231"</definedName>
    <definedName name="LS" localSheetId="10">#REF!</definedName>
    <definedName name="LS">#REF!</definedName>
    <definedName name="MADEIRA">NA()</definedName>
    <definedName name="MAQSERV">#REF!</definedName>
    <definedName name="MAQSERV048">#REF!</definedName>
    <definedName name="MC_PARTE2">#REF!</definedName>
    <definedName name="MEDIO">NA()</definedName>
    <definedName name="Núm_Pagto">#REF!</definedName>
    <definedName name="Núm_Pgto_Por_Ano">#REF!</definedName>
    <definedName name="Número_de_Pagamentos">MATCH(0.01,Sal_Fin,-1)+1</definedName>
    <definedName name="Orc" localSheetId="10">#REF!</definedName>
    <definedName name="Orc">#REF!</definedName>
    <definedName name="P">NA()</definedName>
    <definedName name="PADRAO">NA()</definedName>
    <definedName name="Pagamento_Extra">#REF!</definedName>
    <definedName name="Pagamento_Mensal_Agendado">#REF!</definedName>
    <definedName name="Pagamentos_Extras_Agendados">#REF!</definedName>
    <definedName name="Pagto_Total">#REF!</definedName>
    <definedName name="PARA">NA()</definedName>
    <definedName name="pesquisa">#REF!</definedName>
    <definedName name="Pgto_Agend">#REF!</definedName>
    <definedName name="Pia_cozinha">"$#REF!.$A$187"</definedName>
    <definedName name="Pilar">"$#REF!.$A$182"</definedName>
    <definedName name="Pintura_cal">"$#REF!.$A$151"</definedName>
    <definedName name="Pintura_óleo">"$#REF!.$A$155"</definedName>
    <definedName name="Piso_cimentado">"$#REF!.$A$67"</definedName>
    <definedName name="Placa_de_cimento">"$#REF!.$A$36"</definedName>
    <definedName name="Placa_obra">"$#REF!.$A$176"</definedName>
    <definedName name="PRECOSTUB">[1]Plan3!$A$1:$P$93</definedName>
    <definedName name="Princ">#REF!</definedName>
    <definedName name="rasc">#REF!-#REF!</definedName>
    <definedName name="RBV">[2]Teor!$C$3:$C$7</definedName>
    <definedName name="Reaterro">"$#REF!.$A$56"</definedName>
    <definedName name="Reboco">"$#REF!.$A$127"</definedName>
    <definedName name="Redefinir_Área_de_Impressão">OFFSET(Impressão_Completa,0,0,Última_Linha)</definedName>
    <definedName name="RIOMACHADO">#REF!</definedName>
    <definedName name="RIOMUQUI">#REF!</definedName>
    <definedName name="RIONOVE">#REF!</definedName>
    <definedName name="RIORIACHUELO">#REF!</definedName>
    <definedName name="RIOSÃOPEDRO">#REF!</definedName>
    <definedName name="RIOSOLEDADE">#REF!</definedName>
    <definedName name="S">NA()</definedName>
    <definedName name="SAGASGA">#REF!</definedName>
    <definedName name="Sal_Fin">#REF!</definedName>
    <definedName name="Sal_Ini">#REF!</definedName>
    <definedName name="sdgshghs">#REF!</definedName>
    <definedName name="SE">NA()</definedName>
    <definedName name="sgfskçldfksfçhsçjhs">#REF!</definedName>
    <definedName name="SHARED_FORMULA_0_12_0_12_1">#REF!+1</definedName>
    <definedName name="SHARED_FORMULA_0_246_0_246_1">#REF!+1</definedName>
    <definedName name="SHARED_FORMULA_0_7346_0_7346_2">#REF!+1</definedName>
    <definedName name="SHARED_FORMULA_1_13_1_13_1">#REF!-#REF!</definedName>
    <definedName name="SHARED_FORMULA_1_141_1_141_1">#REF!-#REF!</definedName>
    <definedName name="SHARED_FORMULA_1_205_1_205_1">#REF!-#REF!</definedName>
    <definedName name="SHARED_FORMULA_1_77_1_77_1">#REF!-#REF!</definedName>
    <definedName name="SHARED_FORMULA_11_12_11_12_1">ROUND(ROUND(#REF!,2)*ROUND(#REF!,2),2)</definedName>
    <definedName name="SHARED_FORMULA_11_163_11_163_1">IF(#REF!="","",ROUND(ROUND(#REF!,2)*ROUND(#REF!,2),2))</definedName>
    <definedName name="SHARED_FORMULA_11_173_11_173_1">IF(#REF!="","",ROUND(ROUND(#REF!,2)*ROUND(#REF!,2),2))</definedName>
    <definedName name="SHARED_FORMULA_11_185_11_185_1">IF(#REF!="","",ROUND(ROUND(#REF!,2)*ROUND(#REF!,2),2))</definedName>
    <definedName name="SHARED_FORMULA_11_195_11_195_1">IF(#REF!="","",ROUND(ROUND(#REF!,2)*ROUND(#REF!,2),2))</definedName>
    <definedName name="SHARED_FORMULA_11_78_11_78_1">IF(#REF!="","",ROUND(ROUND(#REF!,2)*ROUND(#REF!,2),2))</definedName>
    <definedName name="SHARED_FORMULA_2_12_2_12_1">#REF!</definedName>
    <definedName name="SHARED_FORMULA_2_125_2_125_1">#REF!</definedName>
    <definedName name="SHARED_FORMULA_2_163_2_163_1">#REF!</definedName>
    <definedName name="SHARED_FORMULA_2_173_2_173_1">#REF!</definedName>
    <definedName name="SHARED_FORMULA_2_185_2_185_1">#REF!</definedName>
    <definedName name="SHARED_FORMULA_2_195_2_195_1">#REF!</definedName>
    <definedName name="SHARED_FORMULA_2_203_2_203_1">#REF!</definedName>
    <definedName name="SHARED_FORMULA_2_240_2_240_1">#REF!</definedName>
    <definedName name="SHARED_FORMULA_2_30_2_30_1">#REF!</definedName>
    <definedName name="SHARED_FORMULA_2_62_2_62_1">#REF!</definedName>
    <definedName name="SHARED_FORMULA_2_87_2_87_1">#REF!</definedName>
    <definedName name="SHARED_FORMULA_5_1029_5_1029_7">IF(#REF!="","",#REF!*#REF!)</definedName>
    <definedName name="SHARED_FORMULA_5_106_5_106_7">IF(#REF!="","",#REF!*#REF!)</definedName>
    <definedName name="SHARED_FORMULA_5_1067_5_1067_7">IF(#REF!="","",#REF!*#REF!)</definedName>
    <definedName name="SHARED_FORMULA_5_1098_5_1098_7">IF(#REF!="","",#REF!*#REF!)</definedName>
    <definedName name="SHARED_FORMULA_5_1131_5_1131_7">IF(#REF!="","",#REF!*#REF!)</definedName>
    <definedName name="SHARED_FORMULA_5_1160_5_1160_7">IF(#REF!="","",#REF!*#REF!)</definedName>
    <definedName name="SHARED_FORMULA_5_1191_5_1191_7">IF(#REF!="","",#REF!*#REF!)</definedName>
    <definedName name="SHARED_FORMULA_5_1215_5_1215_7">IF(#REF!="","",#REF!*#REF!)</definedName>
    <definedName name="SHARED_FORMULA_5_1253_5_1253_7">IF(#REF!="","",#REF!*#REF!)</definedName>
    <definedName name="SHARED_FORMULA_5_1284_5_1284_7">IF(#REF!="","",#REF!*#REF!)</definedName>
    <definedName name="SHARED_FORMULA_5_13_5_13_7">IF(#REF!="","",#REF!*#REF!)</definedName>
    <definedName name="SHARED_FORMULA_5_1348_5_1348_7">IF(#REF!="","",#REF!*#REF!)</definedName>
    <definedName name="SHARED_FORMULA_5_1370_5_1370_7">IF(#REF!="","",#REF!*#REF!)</definedName>
    <definedName name="SHARED_FORMULA_5_1401_5_1401_7">IF(#REF!="","",#REF!*#REF!)</definedName>
    <definedName name="SHARED_FORMULA_5_1433_5_1433_7">IF(#REF!="","",#REF!*#REF!)</definedName>
    <definedName name="SHARED_FORMULA_5_168_5_168_7">IF(#REF!="","",#REF!*#REF!)</definedName>
    <definedName name="SHARED_FORMULA_5_200_5_200_7">IF(#REF!="","",#REF!*#REF!)</definedName>
    <definedName name="SHARED_FORMULA_5_230_5_230_7">IF(#REF!="","",#REF!*#REF!)</definedName>
    <definedName name="SHARED_FORMULA_5_263_5_263_7">IF(#REF!="","",#REF!*#REF!)</definedName>
    <definedName name="SHARED_FORMULA_5_293_5_293_7">IF(#REF!="","",#REF!*#REF!)</definedName>
    <definedName name="SHARED_FORMULA_5_325_5_325_7">IF(#REF!="","",#REF!*#REF!)</definedName>
    <definedName name="SHARED_FORMULA_5_355_5_355_7">IF(#REF!="","",#REF!*#REF!)</definedName>
    <definedName name="SHARED_FORMULA_5_386_5_386_7">IF(#REF!="","",#REF!*#REF!)</definedName>
    <definedName name="SHARED_FORMULA_5_416_5_416_7">IF(#REF!="","",#REF!*#REF!)</definedName>
    <definedName name="SHARED_FORMULA_5_44_5_44_7">IF(#REF!="","",#REF!*#REF!)</definedName>
    <definedName name="SHARED_FORMULA_5_449_5_449_7">IF(#REF!="","",#REF!*#REF!)</definedName>
    <definedName name="SHARED_FORMULA_5_480_5_480_7">IF(#REF!="","",#REF!*#REF!)</definedName>
    <definedName name="SHARED_FORMULA_5_509_5_509_7">IF(#REF!="","",#REF!*#REF!)</definedName>
    <definedName name="SHARED_FORMULA_5_540_5_540_7">IF(#REF!="","",#REF!*#REF!)</definedName>
    <definedName name="SHARED_FORMULA_5_571_5_571_7">IF(#REF!="","",#REF!*#REF!)</definedName>
    <definedName name="SHARED_FORMULA_5_603_5_603_7">IF(#REF!="","",#REF!*#REF!)</definedName>
    <definedName name="SHARED_FORMULA_5_635_5_635_7">IF(#REF!="","",#REF!*#REF!)</definedName>
    <definedName name="SHARED_FORMULA_5_664_5_664_7">IF(#REF!="","",#REF!*#REF!)</definedName>
    <definedName name="SHARED_FORMULA_5_695_5_695_7">IF(#REF!="","",#REF!*#REF!)</definedName>
    <definedName name="SHARED_FORMULA_5_719_5_719_7">IF(#REF!="","",#REF!*#REF!)</definedName>
    <definedName name="SHARED_FORMULA_5_75_5_75_7">IF(#REF!="","",#REF!*#REF!)</definedName>
    <definedName name="SHARED_FORMULA_5_750_5_750_7">IF(#REF!="","",#REF!*#REF!)</definedName>
    <definedName name="SHARED_FORMULA_5_788_5_788_7">IF(#REF!="","",#REF!*#REF!)</definedName>
    <definedName name="SHARED_FORMULA_5_812_5_812_7">IF(#REF!="","",#REF!*#REF!)</definedName>
    <definedName name="SHARED_FORMULA_5_874_5_874_7">IF(#REF!="","",ROUND(#REF!*#REF!,2))</definedName>
    <definedName name="SHARED_FORMULA_5_905_5_905_7">IF(#REF!="","",#REF!*#REF!)</definedName>
    <definedName name="SHARED_FORMULA_5_944_5_944_7">IF(#REF!="","",#REF!*#REF!)</definedName>
    <definedName name="SHARED_FORMULA_5_976_5_976_7">IF(#REF!="","",#REF!*#REF!)</definedName>
    <definedName name="SHARED_FORMULA_5_998_5_998_7">IF(#REF!="","",#REF!*#REF!)</definedName>
    <definedName name="SHARED_FORMULA_6_1025_6_1025_7">IF(ISNUMBER(#REF!),INDIRECT(ADDRESS(INT((ROW(#REF!)-2)/31)*31+2,4))*#REF!,"")</definedName>
    <definedName name="SHARED_FORMULA_6_1056_6_1056_7">IF(ISNUMBER(#REF!),INDIRECT(ADDRESS(INT((ROW(#REF!)-2)/31)*31+2,4))*#REF!,"")</definedName>
    <definedName name="SHARED_FORMULA_6_1087_6_1087_7">IF(ISNUMBER(#REF!),INDIRECT(ADDRESS(INT((ROW(#REF!)-2)/31)*31+2,4))*#REF!,"")</definedName>
    <definedName name="SHARED_FORMULA_6_1118_6_1118_7">IF(ISNUMBER(#REF!),INDIRECT(ADDRESS(INT((ROW(#REF!)-2)/31)*31+2,4))*#REF!,"")</definedName>
    <definedName name="SHARED_FORMULA_6_1149_6_1149_7">IF(ISNUMBER(#REF!),INDIRECT(ADDRESS(INT((ROW(#REF!)-2)/31)*31+2,4))*#REF!,"")</definedName>
    <definedName name="SHARED_FORMULA_6_1180_6_1180_7">IF(ISNUMBER(#REF!),INDIRECT(ADDRESS(INT((ROW(#REF!)-2)/31)*31+2,4))*#REF!,"")</definedName>
    <definedName name="SHARED_FORMULA_6_12_6_12_1">IF(#REF!="","",#REF!&amp;#REF!)</definedName>
    <definedName name="SHARED_FORMULA_6_1211_6_1211_7">IF(ISNUMBER(#REF!),INDIRECT(ADDRESS(INT((ROW(#REF!)-2)/31)*31+2,4))*#REF!,"")</definedName>
    <definedName name="SHARED_FORMULA_6_1242_6_1242_7">IF(ISNUMBER(#REF!),INDIRECT(ADDRESS(INT((ROW(#REF!)-2)/31)*31+2,4))*#REF!,"")</definedName>
    <definedName name="SHARED_FORMULA_6_126_6_126_7">IF(ISNUMBER(#REF!),INDIRECT(ADDRESS(INT((ROW(#REF!)-2)/31)*31+2,4))*#REF!,"")</definedName>
    <definedName name="SHARED_FORMULA_6_1273_6_1273_7">IF(ISNUMBER(#REF!),INDIRECT(ADDRESS(INT((ROW(#REF!)-2)/31)*31+2,4))*#REF!,"")</definedName>
    <definedName name="SHARED_FORMULA_6_1304_6_1304_7">IF(ISNUMBER(#REF!),INDIRECT(ADDRESS(INT((ROW(#REF!)-2)/31)*31+2,4))*#REF!,"")</definedName>
    <definedName name="SHARED_FORMULA_6_1335_6_1335_7">IF(ISNUMBER(#REF!),INDIRECT(ADDRESS(INT((ROW(#REF!)-2)/31)*31+2,4))*#REF!,"")</definedName>
    <definedName name="SHARED_FORMULA_6_1366_6_1366_7">IF(ISNUMBER(#REF!),INDIRECT(ADDRESS(INT((ROW(#REF!)-2)/31)*31+2,4))*#REF!,"")</definedName>
    <definedName name="SHARED_FORMULA_6_137_6_137_1">IF(#REF!="","",#REF!&amp;#REF!)</definedName>
    <definedName name="SHARED_FORMULA_6_1397_6_1397_7">IF(ISNUMBER(#REF!),INDIRECT(ADDRESS(INT((ROW(#REF!)-2)/31)*31+2,4))*#REF!,"")</definedName>
    <definedName name="SHARED_FORMULA_6_157_6_157_7">IF(ISNUMBER(#REF!),INDIRECT(ADDRESS(INT((ROW(#REF!)-2)/31)*31+2,4))*#REF!,"")</definedName>
    <definedName name="SHARED_FORMULA_6_162_6_162_1">IF(#REF!="","",#REF!&amp;#REF!)</definedName>
    <definedName name="SHARED_FORMULA_6_172_6_172_1">IF(#REF!="","",#REF!&amp;#REF!)</definedName>
    <definedName name="SHARED_FORMULA_6_184_6_184_1">IF(#REF!="","",#REF!&amp;#REF!)</definedName>
    <definedName name="SHARED_FORMULA_6_188_6_188_7">IF(ISNUMBER(#REF!),INDIRECT(ADDRESS(INT((ROW(#REF!)-2)/31)*31+2,4))*#REF!,"")</definedName>
    <definedName name="SHARED_FORMULA_6_194_6_194_1">IF(#REF!="","",#REF!&amp;#REF!)</definedName>
    <definedName name="SHARED_FORMULA_6_2_6_2_7">IF(ISNUMBER(#REF!),INDIRECT(ADDRESS(INT((ROW(#REF!)-2)/31)*31+2,4))*#REF!,"")</definedName>
    <definedName name="SHARED_FORMULA_6_219_6_219_7">IF(ISNUMBER(#REF!),INDIRECT(ADDRESS(INT((ROW(#REF!)-2)/31)*31+2,4))*#REF!,"")</definedName>
    <definedName name="SHARED_FORMULA_6_233_6_233_1">IF(#REF!="","",#REF!&amp;#REF!)</definedName>
    <definedName name="SHARED_FORMULA_6_250_6_250_7">IF(ISNUMBER(#REF!),INDIRECT(ADDRESS(INT((ROW(#REF!)-2)/31)*31+2,4))*#REF!,"")</definedName>
    <definedName name="SHARED_FORMULA_6_281_6_281_7">IF(ISNUMBER(#REF!),INDIRECT(ADDRESS(INT((ROW(#REF!)-2)/31)*31+2,4))*#REF!,"")</definedName>
    <definedName name="SHARED_FORMULA_6_312_6_312_7">IF(ISNUMBER(#REF!),INDIRECT(ADDRESS(INT((ROW(#REF!)-2)/31)*31+2,4))*#REF!,"")</definedName>
    <definedName name="SHARED_FORMULA_6_33_6_33_7">IF(ISNUMBER(#REF!),INDIRECT(ADDRESS(INT((ROW(#REF!)-2)/31)*31+2,4))*#REF!,"")</definedName>
    <definedName name="SHARED_FORMULA_6_343_6_343_7">IF(ISNUMBER(#REF!),INDIRECT(ADDRESS(INT((ROW(#REF!)-2)/31)*31+2,4))*#REF!,"")</definedName>
    <definedName name="SHARED_FORMULA_6_374_6_374_7">IF(ISNUMBER(#REF!),INDIRECT(ADDRESS(INT((ROW(#REF!)-2)/31)*31+2,4))*#REF!,"")</definedName>
    <definedName name="SHARED_FORMULA_6_405_6_405_7">IF(ISNUMBER(#REF!),INDIRECT(ADDRESS(INT((ROW(#REF!)-2)/31)*31+2,4))*#REF!,"")</definedName>
    <definedName name="SHARED_FORMULA_6_436_6_436_7">IF(ISNUMBER(#REF!),INDIRECT(ADDRESS(INT((ROW(#REF!)-2)/31)*31+2,4))*#REF!,"")</definedName>
    <definedName name="SHARED_FORMULA_6_467_6_467_7">IF(ISNUMBER(#REF!),INDIRECT(ADDRESS(INT((ROW(#REF!)-2)/31)*31+2,4))*#REF!,"")</definedName>
    <definedName name="SHARED_FORMULA_6_498_6_498_7">IF(ISNUMBER(#REF!),INDIRECT(ADDRESS(INT((ROW(#REF!)-2)/31)*31+2,4))*#REF!,"")</definedName>
    <definedName name="SHARED_FORMULA_6_529_6_529_7">IF(ISNUMBER(#REF!),INDIRECT(ADDRESS(INT((ROW(#REF!)-2)/31)*31+2,4))*#REF!,"")</definedName>
    <definedName name="SHARED_FORMULA_6_560_6_560_7">IF(ISNUMBER(#REF!),INDIRECT(ADDRESS(INT((ROW(#REF!)-2)/31)*31+2,4))*#REF!,"")</definedName>
    <definedName name="SHARED_FORMULA_6_591_6_591_7">IF(ISNUMBER(#REF!),INDIRECT(ADDRESS(INT((ROW(#REF!)-2)/31)*31+2,4))*#REF!,"")</definedName>
    <definedName name="SHARED_FORMULA_6_622_6_622_7">IF(ISNUMBER(#REF!),INDIRECT(ADDRESS(INT((ROW(#REF!)-2)/31)*31+2,4))*#REF!,"")</definedName>
    <definedName name="SHARED_FORMULA_6_64_6_64_7">IF(ISNUMBER(#REF!),INDIRECT(ADDRESS(INT((ROW(#REF!)-2)/31)*31+2,4))*#REF!,"")</definedName>
    <definedName name="SHARED_FORMULA_6_653_6_653_7">IF(ISNUMBER(#REF!),INDIRECT(ADDRESS(INT((ROW(#REF!)-2)/31)*31+2,4))*#REF!,"")</definedName>
    <definedName name="SHARED_FORMULA_6_684_6_684_7">IF(ISNUMBER(#REF!),INDIRECT(ADDRESS(INT((ROW(#REF!)-2)/31)*31+2,4))*#REF!,"")</definedName>
    <definedName name="SHARED_FORMULA_6_715_6_715_7">IF(ISNUMBER(#REF!),INDIRECT(ADDRESS(INT((ROW(#REF!)-2)/31)*31+2,4))*#REF!,"")</definedName>
    <definedName name="SHARED_FORMULA_6_7345_6_7345_2">#REF!+#REF!-#REF!</definedName>
    <definedName name="SHARED_FORMULA_6_746_6_746_7">IF(ISNUMBER(#REF!),INDIRECT(ADDRESS(INT((ROW(#REF!)-2)/31)*31+2,4))*#REF!,"")</definedName>
    <definedName name="SHARED_FORMULA_6_77_6_77_1">IF(#REF!="","",#REF!&amp;#REF!)</definedName>
    <definedName name="SHARED_FORMULA_6_777_6_777_7">IF(ISNUMBER(#REF!),INDIRECT(ADDRESS(INT((ROW(#REF!)-2)/31)*31+2,4))*#REF!,"")</definedName>
    <definedName name="SHARED_FORMULA_6_808_6_808_7">IF(ISNUMBER(#REF!),INDIRECT(ADDRESS(INT((ROW(#REF!)-2)/31)*31+2,4))*#REF!,"")</definedName>
    <definedName name="SHARED_FORMULA_6_839_6_839_7">IF(ISNUMBER(#REF!),INDIRECT(ADDRESS(INT((ROW(#REF!)-2)/31)*31+2,4))*#REF!,"")</definedName>
    <definedName name="SHARED_FORMULA_6_870_6_870_7">IF(ISNUMBER(#REF!),INDIRECT(ADDRESS(INT((ROW(#REF!)-2)/31)*31+2,4))*#REF!,"")</definedName>
    <definedName name="SHARED_FORMULA_6_901_6_901_7">IF(ISNUMBER(#REF!),INDIRECT(ADDRESS(INT((ROW(#REF!)-2)/31)*31+2,4))*#REF!,"")</definedName>
    <definedName name="SHARED_FORMULA_6_932_6_932_7">IF(ISNUMBER(#REF!),INDIRECT(ADDRESS(INT((ROW(#REF!)-2)/31)*31+2,4))*#REF!,"")</definedName>
    <definedName name="SHARED_FORMULA_6_95_6_95_7">IF(ISNUMBER(#REF!),INDIRECT(ADDRESS(INT((ROW(#REF!)-2)/31)*31+2,4))*#REF!,"")</definedName>
    <definedName name="SHARED_FORMULA_6_963_6_963_7">IF(ISNUMBER(#REF!),INDIRECT(ADDRESS(INT((ROW(#REF!)-2)/31)*31+2,4))*#REF!,"")</definedName>
    <definedName name="SHARED_FORMULA_6_994_6_994_7">IF(ISNUMBER(#REF!),INDIRECT(ADDRESS(INT((ROW(#REF!)-2)/31)*31+2,4))*#REF!,"")</definedName>
    <definedName name="SHARED_FORMULA_8_11_8_11_3">SUM(#REF!)</definedName>
    <definedName name="TANQUE">NA()</definedName>
    <definedName name="Taxa_de_Juros">#REF!</definedName>
    <definedName name="Taxa_de_Juros_Agendada">#REF!</definedName>
    <definedName name="Teor">[2]Teor!$A$3:$A$7</definedName>
    <definedName name="teste">#REF!</definedName>
    <definedName name="_xlnm.Print_Titles" localSheetId="13">'ORÇAMENTO ANALÍTICO'!$1:$5</definedName>
    <definedName name="Total_de_Juros">#REF!</definedName>
    <definedName name="Tpte">#REF!</definedName>
    <definedName name="TRANSP">NA()</definedName>
    <definedName name="Última_Linha">IF(Valores_Inseridos,Linha_de_Título+Número_de_Pagamentos,Linha_de_Título)</definedName>
    <definedName name="Valor_do_Empréstimo">#REF!</definedName>
    <definedName name="Valores_Inseridos">IF(Valor_do_Empréstimo*Taxa_de_Juros*Anos_do_Empréstimo*Início_do_Empréstimo&gt;0,1,0)</definedName>
    <definedName name="Vazios">[2]Teor!$B$3:$B$7</definedName>
    <definedName name="Verga">"$#REF!.$A$179"</definedName>
    <definedName name="VG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20" roundtripDataChecksum="iBb/j4O3urLAVROh2s24BJCCyxnYS4/Yg349Nk58yPs="/>
    </ext>
  </extLst>
</workbook>
</file>

<file path=xl/calcChain.xml><?xml version="1.0" encoding="utf-8"?>
<calcChain xmlns="http://schemas.openxmlformats.org/spreadsheetml/2006/main">
  <c r="H20" i="6" l="1"/>
  <c r="H19" i="6"/>
  <c r="G20" i="6"/>
  <c r="G19" i="6"/>
  <c r="K30" i="15"/>
  <c r="J30" i="15"/>
  <c r="K23" i="15"/>
  <c r="J23" i="15"/>
  <c r="Q18" i="12"/>
  <c r="I20" i="6"/>
  <c r="I19" i="6"/>
  <c r="J18" i="6"/>
  <c r="G4" i="4"/>
  <c r="J9" i="15"/>
  <c r="J10" i="15"/>
  <c r="B5" i="15"/>
  <c r="B4" i="15"/>
  <c r="I3" i="15"/>
  <c r="H3" i="15"/>
  <c r="B3" i="15"/>
  <c r="I16" i="13"/>
  <c r="L15" i="12"/>
  <c r="K15" i="12"/>
  <c r="J60" i="9"/>
  <c r="K38" i="9"/>
  <c r="J38" i="9"/>
  <c r="F55" i="9"/>
  <c r="E55" i="9"/>
  <c r="H27" i="6"/>
  <c r="G55" i="9" s="1"/>
  <c r="G27" i="6"/>
  <c r="H55" i="9" s="1"/>
  <c r="E64" i="9"/>
  <c r="F64" i="9"/>
  <c r="J35" i="9"/>
  <c r="J8" i="15" l="1"/>
  <c r="J11" i="15" s="1"/>
  <c r="F11" i="15" l="1"/>
  <c r="F12" i="15" s="1"/>
  <c r="J12" i="15" s="1"/>
  <c r="J13" i="15" s="1"/>
  <c r="J16" i="6"/>
  <c r="X38" i="14"/>
  <c r="K44" i="14"/>
  <c r="K40" i="14" s="1"/>
  <c r="I44" i="14"/>
  <c r="G44" i="14"/>
  <c r="E44" i="14"/>
  <c r="I43" i="14"/>
  <c r="G43" i="14"/>
  <c r="E43" i="14"/>
  <c r="N45" i="14"/>
  <c r="N44" i="14"/>
  <c r="I39" i="14"/>
  <c r="G39" i="14"/>
  <c r="E39" i="14"/>
  <c r="I38" i="14"/>
  <c r="G38" i="14"/>
  <c r="E38" i="14"/>
  <c r="I37" i="14"/>
  <c r="G37" i="14"/>
  <c r="E37" i="14"/>
  <c r="I36" i="14"/>
  <c r="G36" i="14"/>
  <c r="E36" i="14"/>
  <c r="I35" i="14"/>
  <c r="G35" i="14"/>
  <c r="E35" i="14"/>
  <c r="C25" i="14"/>
  <c r="D15" i="14"/>
  <c r="R13" i="14"/>
  <c r="Q13" i="14"/>
  <c r="P13" i="14"/>
  <c r="B10" i="14"/>
  <c r="R12" i="14"/>
  <c r="Q12" i="14"/>
  <c r="P12" i="14"/>
  <c r="R11" i="14"/>
  <c r="Q11" i="14"/>
  <c r="P11" i="14"/>
  <c r="R10" i="14"/>
  <c r="Q10" i="14"/>
  <c r="P10" i="14"/>
  <c r="R9" i="14"/>
  <c r="R14" i="14" s="1"/>
  <c r="I45" i="14" s="1"/>
  <c r="Q9" i="14"/>
  <c r="Q14" i="14" s="1"/>
  <c r="G45" i="14" s="1"/>
  <c r="P9" i="14"/>
  <c r="P14" i="14" s="1"/>
  <c r="E45" i="14" s="1"/>
  <c r="R8" i="14"/>
  <c r="Q8" i="14"/>
  <c r="P8" i="14"/>
  <c r="R6" i="14"/>
  <c r="A6" i="14"/>
  <c r="I19" i="13"/>
  <c r="I18" i="13"/>
  <c r="F16" i="13"/>
  <c r="E16" i="13"/>
  <c r="L15" i="13"/>
  <c r="L13" i="13"/>
  <c r="L12" i="13"/>
  <c r="L10" i="13"/>
  <c r="C10" i="13"/>
  <c r="C9" i="13"/>
  <c r="L8" i="13"/>
  <c r="B5" i="13"/>
  <c r="B4" i="13"/>
  <c r="I3" i="13"/>
  <c r="H3" i="13"/>
  <c r="B3" i="13"/>
  <c r="L7" i="12"/>
  <c r="Q7" i="12" s="1"/>
  <c r="K7" i="12"/>
  <c r="K8" i="12" s="1"/>
  <c r="K9" i="12" s="1"/>
  <c r="K10" i="12" s="1"/>
  <c r="K11" i="12" s="1"/>
  <c r="K12" i="12" s="1"/>
  <c r="K13" i="12" s="1"/>
  <c r="K14" i="12" s="1"/>
  <c r="K16" i="12" s="1"/>
  <c r="K17" i="12" s="1"/>
  <c r="Q6" i="12"/>
  <c r="E19" i="11"/>
  <c r="E17" i="11"/>
  <c r="I5" i="11"/>
  <c r="B5" i="11"/>
  <c r="B4" i="11"/>
  <c r="K3" i="11"/>
  <c r="J3" i="11"/>
  <c r="I3" i="11"/>
  <c r="B3" i="11"/>
  <c r="D8" i="11" s="1"/>
  <c r="A1" i="11"/>
  <c r="D11" i="10"/>
  <c r="G10" i="10"/>
  <c r="I10" i="10" s="1"/>
  <c r="G9" i="10"/>
  <c r="I9" i="10" s="1"/>
  <c r="F72" i="9"/>
  <c r="E72" i="9"/>
  <c r="H71" i="9"/>
  <c r="F49" i="9"/>
  <c r="E49" i="9"/>
  <c r="J46" i="9"/>
  <c r="F43" i="9"/>
  <c r="E43" i="9"/>
  <c r="H42" i="9"/>
  <c r="L36" i="9"/>
  <c r="I23" i="6" s="1"/>
  <c r="F36" i="9"/>
  <c r="E36" i="9"/>
  <c r="L33" i="9"/>
  <c r="F33" i="9"/>
  <c r="E33" i="9"/>
  <c r="J31" i="9"/>
  <c r="L29" i="9"/>
  <c r="I21" i="6" s="1"/>
  <c r="F29" i="9"/>
  <c r="E29" i="9"/>
  <c r="K27" i="9"/>
  <c r="L25" i="9" s="1"/>
  <c r="O25" i="9"/>
  <c r="F25" i="9"/>
  <c r="E25" i="9"/>
  <c r="O21" i="9"/>
  <c r="F21" i="9"/>
  <c r="E21" i="9"/>
  <c r="K19" i="9"/>
  <c r="L17" i="9" s="1"/>
  <c r="H17" i="9"/>
  <c r="G17" i="9"/>
  <c r="F17" i="9"/>
  <c r="E17" i="9"/>
  <c r="H16" i="9"/>
  <c r="L13" i="9"/>
  <c r="H13" i="9"/>
  <c r="G13" i="9"/>
  <c r="F13" i="9"/>
  <c r="E13" i="9"/>
  <c r="H12" i="9"/>
  <c r="B5" i="9"/>
  <c r="B4" i="9"/>
  <c r="L3" i="9"/>
  <c r="K3" i="9"/>
  <c r="B3" i="9"/>
  <c r="H10" i="9" s="1"/>
  <c r="A1" i="9"/>
  <c r="H30" i="6"/>
  <c r="G72" i="9" s="1"/>
  <c r="G30" i="6"/>
  <c r="H72" i="9" s="1"/>
  <c r="H28" i="6"/>
  <c r="G64" i="9" s="1"/>
  <c r="G28" i="6"/>
  <c r="H64" i="9" s="1"/>
  <c r="H26" i="6"/>
  <c r="G49" i="9" s="1"/>
  <c r="G26" i="6"/>
  <c r="H49" i="9" s="1"/>
  <c r="H25" i="6"/>
  <c r="G43" i="9" s="1"/>
  <c r="G25" i="6"/>
  <c r="H43" i="9" s="1"/>
  <c r="H23" i="6"/>
  <c r="G36" i="9" s="1"/>
  <c r="G23" i="6"/>
  <c r="H36" i="9" s="1"/>
  <c r="H22" i="6"/>
  <c r="G33" i="9" s="1"/>
  <c r="G22" i="6"/>
  <c r="H33" i="9" s="1"/>
  <c r="H21" i="6"/>
  <c r="G29" i="9" s="1"/>
  <c r="G21" i="6"/>
  <c r="H29" i="9" s="1"/>
  <c r="G25" i="9"/>
  <c r="H25" i="9"/>
  <c r="G21" i="9"/>
  <c r="H21" i="9"/>
  <c r="G13" i="6"/>
  <c r="G11" i="6"/>
  <c r="K23" i="9"/>
  <c r="L21" i="9" s="1"/>
  <c r="E20" i="5"/>
  <c r="C20" i="5"/>
  <c r="B20" i="5"/>
  <c r="J66" i="9" s="1"/>
  <c r="A20" i="5"/>
  <c r="D15" i="5"/>
  <c r="F15" i="5" s="1"/>
  <c r="A10" i="5"/>
  <c r="A9" i="5"/>
  <c r="A8" i="5"/>
  <c r="B7" i="5"/>
  <c r="A7" i="5"/>
  <c r="K6" i="5"/>
  <c r="J6" i="5"/>
  <c r="A6" i="5"/>
  <c r="A4" i="5"/>
  <c r="A1" i="5"/>
  <c r="A17" i="4"/>
  <c r="A16" i="4"/>
  <c r="D14" i="4"/>
  <c r="D18" i="11" s="1"/>
  <c r="D13" i="4"/>
  <c r="D16" i="11" s="1"/>
  <c r="D12" i="4"/>
  <c r="D14" i="11" s="1"/>
  <c r="D11" i="4"/>
  <c r="D12" i="11" s="1"/>
  <c r="C7" i="4"/>
  <c r="A7" i="4"/>
  <c r="C6" i="4"/>
  <c r="A6" i="4"/>
  <c r="C5" i="4"/>
  <c r="A5" i="4"/>
  <c r="C4" i="4"/>
  <c r="A4" i="4"/>
  <c r="G3" i="4"/>
  <c r="F3" i="4"/>
  <c r="C3" i="4"/>
  <c r="D10" i="4" s="1"/>
  <c r="A3" i="4"/>
  <c r="A1" i="4"/>
  <c r="O21" i="2"/>
  <c r="O20" i="2"/>
  <c r="O22" i="2" s="1"/>
  <c r="O13" i="2"/>
  <c r="O12" i="2"/>
  <c r="O11" i="2"/>
  <c r="O10" i="2"/>
  <c r="O9" i="2"/>
  <c r="O8" i="2"/>
  <c r="O7" i="2"/>
  <c r="O6" i="2"/>
  <c r="O5" i="2"/>
  <c r="I16" i="1"/>
  <c r="N16" i="1" s="1"/>
  <c r="L18" i="1" s="1"/>
  <c r="E15" i="5" s="1"/>
  <c r="J6" i="15" l="1"/>
  <c r="G40" i="14"/>
  <c r="N39" i="14"/>
  <c r="I11" i="10"/>
  <c r="G11" i="10"/>
  <c r="I40" i="14"/>
  <c r="E40" i="14"/>
  <c r="O14" i="2"/>
  <c r="N42" i="14"/>
  <c r="I20" i="13"/>
  <c r="J67" i="9"/>
  <c r="N38" i="14"/>
  <c r="N41" i="14"/>
  <c r="N40" i="14"/>
  <c r="N47" i="14"/>
  <c r="N46" i="14"/>
  <c r="L8" i="12"/>
  <c r="Q8" i="12" s="1"/>
  <c r="H8" i="9"/>
  <c r="N43" i="14"/>
  <c r="J51" i="9"/>
  <c r="D10" i="11"/>
  <c r="D9" i="4"/>
  <c r="D20" i="5"/>
  <c r="J45" i="9"/>
  <c r="K45" i="14"/>
  <c r="K27" i="6" s="1"/>
  <c r="Q15" i="12" l="1"/>
  <c r="L16" i="12"/>
  <c r="J69" i="9"/>
  <c r="K69" i="9"/>
  <c r="C12" i="13"/>
  <c r="L9" i="12"/>
  <c r="L10" i="12" s="1"/>
  <c r="J74" i="9"/>
  <c r="K74" i="9" s="1"/>
  <c r="L72" i="9" s="1"/>
  <c r="I30" i="6" s="1"/>
  <c r="K47" i="9"/>
  <c r="L43" i="9" s="1"/>
  <c r="I25" i="6" s="1"/>
  <c r="J47" i="9"/>
  <c r="K16" i="6"/>
  <c r="L16" i="6" s="1"/>
  <c r="N48" i="14"/>
  <c r="K30" i="6"/>
  <c r="K6" i="6"/>
  <c r="H4" i="15" s="1"/>
  <c r="K21" i="6"/>
  <c r="L21" i="6" s="1"/>
  <c r="U21" i="6" s="1"/>
  <c r="K20" i="6"/>
  <c r="L20" i="6" s="1"/>
  <c r="K32" i="6"/>
  <c r="F16" i="4" s="1"/>
  <c r="K26" i="6"/>
  <c r="K22" i="6"/>
  <c r="L22" i="6" s="1"/>
  <c r="S22" i="6" s="1"/>
  <c r="K25" i="6"/>
  <c r="K19" i="6"/>
  <c r="L19" i="6" s="1"/>
  <c r="K23" i="6"/>
  <c r="L23" i="6" s="1"/>
  <c r="S23" i="6" s="1"/>
  <c r="K28" i="6"/>
  <c r="K53" i="9"/>
  <c r="L49" i="9" s="1"/>
  <c r="J53" i="9"/>
  <c r="U20" i="6" l="1"/>
  <c r="S20" i="6"/>
  <c r="J34" i="15"/>
  <c r="S19" i="6"/>
  <c r="G14" i="11" s="1"/>
  <c r="H14" i="11" s="1"/>
  <c r="I14" i="11" s="1"/>
  <c r="J14" i="11" s="1"/>
  <c r="J27" i="15"/>
  <c r="U19" i="6"/>
  <c r="S21" i="6"/>
  <c r="L64" i="9"/>
  <c r="J57" i="9"/>
  <c r="L17" i="12"/>
  <c r="Q16" i="12"/>
  <c r="L15" i="6"/>
  <c r="G11" i="4" s="1"/>
  <c r="E12" i="11" s="1"/>
  <c r="I26" i="6"/>
  <c r="L26" i="6" s="1"/>
  <c r="L25" i="6"/>
  <c r="Q9" i="12"/>
  <c r="N20" i="6"/>
  <c r="L30" i="6"/>
  <c r="L11" i="12"/>
  <c r="Q10" i="12"/>
  <c r="F6" i="4"/>
  <c r="K4" i="9"/>
  <c r="J5" i="11"/>
  <c r="J7" i="5"/>
  <c r="H4" i="13"/>
  <c r="K61" i="9" l="1"/>
  <c r="L55" i="9" s="1"/>
  <c r="J61" i="9"/>
  <c r="Q17" i="12"/>
  <c r="L29" i="6"/>
  <c r="G14" i="4" s="1"/>
  <c r="E18" i="11" s="1"/>
  <c r="I27" i="6"/>
  <c r="I28" i="6"/>
  <c r="Q11" i="12"/>
  <c r="L12" i="12"/>
  <c r="L28" i="6" l="1"/>
  <c r="H160" i="15"/>
  <c r="J160" i="15" s="1"/>
  <c r="L27" i="6"/>
  <c r="H126" i="15"/>
  <c r="J126" i="15" s="1"/>
  <c r="H18" i="11"/>
  <c r="G18" i="11"/>
  <c r="F18" i="11"/>
  <c r="I18" i="11"/>
  <c r="J18" i="11"/>
  <c r="K18" i="11"/>
  <c r="L13" i="12"/>
  <c r="Q12" i="12"/>
  <c r="L24" i="6" l="1"/>
  <c r="G13" i="4" s="1"/>
  <c r="E16" i="11" s="1"/>
  <c r="K16" i="11" s="1"/>
  <c r="Q13" i="12"/>
  <c r="J69" i="15" l="1"/>
  <c r="F16" i="11"/>
  <c r="G16" i="11"/>
  <c r="H16" i="11"/>
  <c r="I16" i="11"/>
  <c r="J16" i="11"/>
  <c r="Q14" i="12"/>
  <c r="K18" i="6" l="1"/>
  <c r="L18" i="6" s="1"/>
  <c r="U18" i="6" l="1"/>
  <c r="U24" i="6" s="1"/>
  <c r="S18" i="6"/>
  <c r="S24" i="6" s="1"/>
  <c r="L17" i="6"/>
  <c r="J15" i="15" s="1"/>
  <c r="T24" i="6" l="1"/>
  <c r="F14" i="11"/>
  <c r="M18" i="6"/>
  <c r="O18" i="6" s="1"/>
  <c r="M20" i="6"/>
  <c r="O20" i="6" s="1"/>
  <c r="G12" i="4"/>
  <c r="E14" i="11" s="1"/>
  <c r="G15" i="11" s="1"/>
  <c r="L33" i="6"/>
  <c r="S16" i="6" s="1"/>
  <c r="K10" i="15" s="1"/>
  <c r="V24" i="6"/>
  <c r="K8" i="15" l="1"/>
  <c r="P18" i="6"/>
  <c r="E20" i="11"/>
  <c r="S33" i="6"/>
  <c r="K13" i="15"/>
  <c r="N15" i="6"/>
  <c r="G17" i="4"/>
  <c r="L31" i="6"/>
  <c r="L32" i="6" s="1"/>
  <c r="M16" i="13"/>
  <c r="H181" i="15"/>
  <c r="E10" i="11"/>
  <c r="E8" i="11" s="1"/>
  <c r="F15" i="11"/>
  <c r="G12" i="11"/>
  <c r="G20" i="11" s="1"/>
  <c r="G8" i="11" s="1"/>
  <c r="K12" i="11"/>
  <c r="H12" i="11"/>
  <c r="J12" i="11"/>
  <c r="I12" i="11"/>
  <c r="H179" i="15" l="1"/>
  <c r="G15" i="4"/>
  <c r="G16" i="4"/>
  <c r="H180" i="15"/>
  <c r="G10" i="11"/>
  <c r="G21" i="11"/>
  <c r="E13" i="11"/>
  <c r="F12" i="11"/>
  <c r="F20" i="11" s="1"/>
  <c r="F21" i="11" s="1"/>
  <c r="G9" i="11" l="1"/>
  <c r="G11" i="11"/>
  <c r="F8" i="11"/>
  <c r="F11" i="11"/>
  <c r="F10" i="11" l="1"/>
  <c r="F9" i="11"/>
  <c r="F22" i="11"/>
  <c r="G22" i="11" s="1"/>
  <c r="H20" i="11"/>
  <c r="H8" i="11" s="1"/>
  <c r="H15" i="11"/>
  <c r="H10" i="11" l="1"/>
  <c r="H21" i="11"/>
  <c r="H11" i="11" l="1"/>
  <c r="H9" i="11"/>
  <c r="H22" i="11"/>
  <c r="I15" i="11"/>
  <c r="I20" i="11"/>
  <c r="I8" i="11" s="1"/>
  <c r="I10" i="11" l="1"/>
  <c r="I21" i="11"/>
  <c r="I9" i="11" l="1"/>
  <c r="I11" i="11"/>
  <c r="I22" i="11"/>
  <c r="K14" i="11"/>
  <c r="K15" i="11" s="1"/>
  <c r="J15" i="11"/>
  <c r="J20" i="11"/>
  <c r="J8" i="11" s="1"/>
  <c r="K20" i="11" l="1"/>
  <c r="E15" i="11"/>
  <c r="J10" i="11"/>
  <c r="J21" i="11"/>
  <c r="K8" i="11" l="1"/>
  <c r="L8" i="11" s="1"/>
  <c r="P9" i="11" s="1"/>
  <c r="K21" i="11"/>
  <c r="K11" i="11" s="1"/>
  <c r="J22" i="11"/>
  <c r="J11" i="11"/>
  <c r="J9" i="11"/>
  <c r="N9" i="11" l="1"/>
  <c r="L9" i="11"/>
  <c r="R9" i="11"/>
  <c r="S9" i="11"/>
  <c r="M9" i="11"/>
  <c r="O9" i="11"/>
  <c r="K10" i="11"/>
  <c r="Q9" i="11"/>
  <c r="K22" i="11"/>
  <c r="K9" i="11"/>
</calcChain>
</file>

<file path=xl/sharedStrings.xml><?xml version="1.0" encoding="utf-8"?>
<sst xmlns="http://schemas.openxmlformats.org/spreadsheetml/2006/main" count="45239" uniqueCount="21519">
  <si>
    <t>Memória de Cálculo da DMT</t>
  </si>
  <si>
    <t>Objeto/obra =</t>
  </si>
  <si>
    <t>Local/implantação =</t>
  </si>
  <si>
    <t>Proponente =</t>
  </si>
  <si>
    <t>QUADROS DE DISTRIBUIÇÃO DE MATERIAL DE JAZIDA - DMT</t>
  </si>
  <si>
    <t>Empolamento:</t>
  </si>
  <si>
    <t>Peso específico:</t>
  </si>
  <si>
    <t>t/m³</t>
  </si>
  <si>
    <t>Distância entre estacas:</t>
  </si>
  <si>
    <t>Espessura:</t>
  </si>
  <si>
    <t>m</t>
  </si>
  <si>
    <t>Largura da plataforma:</t>
  </si>
  <si>
    <t>JAZIDA UTILIZADA</t>
  </si>
  <si>
    <t>LOCALIZAÇÃO DA JAZIDA</t>
  </si>
  <si>
    <t>EXTENSÃO DO TRECHO
(Km)</t>
  </si>
  <si>
    <t>EXTENSÃO TOTAL DO TRECHO/2 (Km)</t>
  </si>
  <si>
    <t>DISTÂNCIA FIXA DA JAZIDA
(Km)</t>
  </si>
  <si>
    <t>EXTENSÃO TOTAL (km) + DISTÂNCIA FIXA
(Km)</t>
  </si>
  <si>
    <t>J1 - TRECHO 01</t>
  </si>
  <si>
    <t>DMT 01  -----&gt;</t>
  </si>
  <si>
    <t>KM</t>
  </si>
  <si>
    <t>02</t>
  </si>
  <si>
    <t>Mobilização e Desmobilização de equipamentos</t>
  </si>
  <si>
    <t>UND</t>
  </si>
  <si>
    <t>COMPOSIÇÃO ANALÍTICA</t>
  </si>
  <si>
    <t>ITEM</t>
  </si>
  <si>
    <t>CÓDIGO</t>
  </si>
  <si>
    <t>DISCRIMINAÇÃO</t>
  </si>
  <si>
    <t>REFERÊNCIA</t>
  </si>
  <si>
    <t>QUANT UND</t>
  </si>
  <si>
    <t>Distância (DM) km</t>
  </si>
  <si>
    <t>N° viagens</t>
  </si>
  <si>
    <t>FATOR DE UTILIZAÇÃO (FU)</t>
  </si>
  <si>
    <t>VELOCIDADE (V)</t>
  </si>
  <si>
    <t>CUSTO HORÁRIO DO TRANSPORTE (CH) R$</t>
  </si>
  <si>
    <t>PREÇO TOTAL (cMob)</t>
  </si>
  <si>
    <t xml:space="preserve"> EQUIPAMENTOS</t>
  </si>
  <si>
    <t>EQUIPAMENTOS TRANSPORTADO</t>
  </si>
  <si>
    <t>VEÍCULO TRANSPORTADO (DNIT - VOLUME 09)</t>
  </si>
  <si>
    <t>E9541</t>
  </si>
  <si>
    <t>Trator de esteiras com lâmina - 259 Kw</t>
  </si>
  <si>
    <t>SICRO E9665</t>
  </si>
  <si>
    <t>Cavalo mecânico com semirreboque com capacidade de 22 t - 240 Kw</t>
  </si>
  <si>
    <t>E9577</t>
  </si>
  <si>
    <t>Trator agrícola - 77 Kw</t>
  </si>
  <si>
    <t>E9540</t>
  </si>
  <si>
    <t>Trator sobre esteiras com lâmina - 127 kW</t>
  </si>
  <si>
    <t>E9524</t>
  </si>
  <si>
    <t>Motoniveladora - 93 Kw</t>
  </si>
  <si>
    <t>E9511</t>
  </si>
  <si>
    <t>Carregadeira de pneus com capacidade de 3,40 m³ - 195 kW</t>
  </si>
  <si>
    <t>E9685</t>
  </si>
  <si>
    <t>Rolo compactador pé de carneiro vibratório autopropelido de 11,6 t - 82 Kw</t>
  </si>
  <si>
    <t>E9579</t>
  </si>
  <si>
    <t>Caminhão basculante com capacidade de 10 m³ - 188 kW</t>
  </si>
  <si>
    <t>Condução por conta própria</t>
  </si>
  <si>
    <t>E9571</t>
  </si>
  <si>
    <t>Caminhão tanque com capacidade de 10.000 l - 188 kW</t>
  </si>
  <si>
    <t>E9518</t>
  </si>
  <si>
    <t>Grade de 24 discos rebocável de D = 60 cm (24”)</t>
  </si>
  <si>
    <t>CUSTO TOTAL =</t>
  </si>
  <si>
    <t>01</t>
  </si>
  <si>
    <t xml:space="preserve">ADMINISTRAÇÃO LOCAL </t>
  </si>
  <si>
    <t>ENGENHEIRO CIVIL PLENO</t>
  </si>
  <si>
    <t>ENCARREGADO GERAL DE OBRAS (HORISTA)</t>
  </si>
  <si>
    <t>Mês</t>
  </si>
  <si>
    <t>Produto</t>
  </si>
  <si>
    <t>Estado</t>
  </si>
  <si>
    <t>Preço</t>
  </si>
  <si>
    <t>ASFALTOS DILUÍDOS CM-30</t>
  </si>
  <si>
    <t>Acre</t>
  </si>
  <si>
    <t>-</t>
  </si>
  <si>
    <t>Alagoas</t>
  </si>
  <si>
    <t>Amapá</t>
  </si>
  <si>
    <t>Amazonas</t>
  </si>
  <si>
    <t>Bahia</t>
  </si>
  <si>
    <t>Ceará</t>
  </si>
  <si>
    <t>Distrito Federal</t>
  </si>
  <si>
    <t>Espírito Santo</t>
  </si>
  <si>
    <t>Goiás</t>
  </si>
  <si>
    <t>Maranhão</t>
  </si>
  <si>
    <t>Mato Grosso</t>
  </si>
  <si>
    <t>Mato Grosso do Sul</t>
  </si>
  <si>
    <t>Minas Gerais</t>
  </si>
  <si>
    <t>Pará</t>
  </si>
  <si>
    <t>Paraíba</t>
  </si>
  <si>
    <t>Paraná</t>
  </si>
  <si>
    <t>Pernambuco</t>
  </si>
  <si>
    <t>Piauí</t>
  </si>
  <si>
    <t>Rio de Janeiro</t>
  </si>
  <si>
    <t>Rio Grande do Norte</t>
  </si>
  <si>
    <t>Rio Grande do Sul</t>
  </si>
  <si>
    <t>Rondônia</t>
  </si>
  <si>
    <t>Roraima</t>
  </si>
  <si>
    <t>Santa Catarina</t>
  </si>
  <si>
    <t>São Paulo</t>
  </si>
  <si>
    <t>Sergipe</t>
  </si>
  <si>
    <t>Tocantins</t>
  </si>
  <si>
    <t>ASFALTOS DILUÍDOS CM-70</t>
  </si>
  <si>
    <t>ASFALTOS DILUÍDOS CR-250</t>
  </si>
  <si>
    <t>ASFALTOS DILUÍDOS CR-70</t>
  </si>
  <si>
    <t>CAP MODIFICADO POR BORRACHA DE PNEU AB22</t>
  </si>
  <si>
    <t>CAP MODIFICADO POR BORRACHA DE PNEU AB8</t>
  </si>
  <si>
    <t>CAP MODIFICADO POR POLÍMERO 55-75-E</t>
  </si>
  <si>
    <t>CAP MODIFICADO POR POLÍMERO 60-85-E</t>
  </si>
  <si>
    <t>CAP MODIFICADO POR POLÍMERO 65-90-E</t>
  </si>
  <si>
    <t>CIMENTOS ASFÁLTICOS CAP-150-200</t>
  </si>
  <si>
    <t>CIMENTOS ASFÁLTICOS CAP-30-45</t>
  </si>
  <si>
    <t>CIMENTOS ASFÁLTICOS CAP-50-70</t>
  </si>
  <si>
    <t>CIMENTOS ASFÁLTICOS CAP-85-100</t>
  </si>
  <si>
    <t>EMULSÃO ASFÁLTICA CATIÔNICA DE RUPTURA CONTROLADA PARA SERVIÇO DE LAMA ASFÁLTICA</t>
  </si>
  <si>
    <t>EMULSÃO ASFÁLTICA DE RUPTURA LENTA CATIÔNICA PARA SERVIÇO DE LAMA ASFÁLTICA</t>
  </si>
  <si>
    <t>EMULSÃO ASFÁLTICA DE RUPTURA LENTA DE CARGA NEUTRA PARA SERVIÇO DE LAMA ASFÁLTICA</t>
  </si>
  <si>
    <t>EMULSÃO ASFÁLTICA PARA SERVIÇO DE IMPRIMAÇÃO</t>
  </si>
  <si>
    <t>EMULSÕES ASF. MOD. POR POLÍMEROS RC1C-E</t>
  </si>
  <si>
    <t>EMULSÕES ASF. MOD. POR POLÍMEROS RL1C-E</t>
  </si>
  <si>
    <t>EMULSÕES ASF. MOD. POR POLÍMEROS RM1C-E</t>
  </si>
  <si>
    <t>EMULSÕES ASF. MOD. POR POLÍMEROS RR1C-E</t>
  </si>
  <si>
    <t>EMULSÕES ASF. MOD. POR POLÍMEROS RR2C-E</t>
  </si>
  <si>
    <t>EMULSÕES ASFÁLTICAS RL-1C</t>
  </si>
  <si>
    <t>EMULSÕES ASFÁLTICAS RM-1C</t>
  </si>
  <si>
    <t>EMULSÕES ASFÁLTICAS RM-2C</t>
  </si>
  <si>
    <t>EMULSÕES ASFÁLTICAS RR-1C</t>
  </si>
  <si>
    <t>EMULSÕES ASFÁLTICAS RR-2C</t>
  </si>
  <si>
    <t>RESPONSÁVEL TÉCNICO:</t>
  </si>
  <si>
    <t>REFERÊNCIA:</t>
  </si>
  <si>
    <t>SINAPI</t>
  </si>
  <si>
    <t>BDI:</t>
  </si>
  <si>
    <t>META</t>
  </si>
  <si>
    <t>SUBMETA</t>
  </si>
  <si>
    <t>MACRO SERVIÇO</t>
  </si>
  <si>
    <t>SERVICOS</t>
  </si>
  <si>
    <t>VALOR TOTAL (R$)</t>
  </si>
  <si>
    <t>TOTAL GERAL COM L.S. 112,12% E SEM BDI</t>
  </si>
  <si>
    <t>RELAÇÃO DE TRECHOS</t>
  </si>
  <si>
    <t>TRECHO:</t>
  </si>
  <si>
    <t>EXTENSÃO (m)</t>
  </si>
  <si>
    <t>LARGURA (m)</t>
  </si>
  <si>
    <t>ÁREA (M²)</t>
  </si>
  <si>
    <t>VOLUME DE CASCALHO (M3)</t>
  </si>
  <si>
    <t>ESPESSURA DE CAMADA DE REVST. PRIM (cm)</t>
  </si>
  <si>
    <t>GEORREFERENCIAMENTO</t>
  </si>
  <si>
    <t>INICIAL</t>
  </si>
  <si>
    <t>FINAL</t>
  </si>
  <si>
    <t>TOTAL DE TRECHOS:</t>
  </si>
  <si>
    <t>EXTENSÃO TOTAL (m)</t>
  </si>
  <si>
    <t>LARGURA MÉDIA (m)</t>
  </si>
  <si>
    <t>ÁREA TOTAL (M²)</t>
  </si>
  <si>
    <t>ESPESSURA MÉDIA DE REVEST. PRIM(cm)</t>
  </si>
  <si>
    <t>OBRA:</t>
  </si>
  <si>
    <t>SICRO</t>
  </si>
  <si>
    <t xml:space="preserve">INSTRUMENTO: </t>
  </si>
  <si>
    <t>MUNICÍPIO:</t>
  </si>
  <si>
    <t>ESTADO:</t>
  </si>
  <si>
    <t>BDI SERVIÇO:</t>
  </si>
  <si>
    <t>DATA:</t>
  </si>
  <si>
    <t xml:space="preserve">DURAÇÃO (MESES): </t>
  </si>
  <si>
    <t>ESTADOS</t>
  </si>
  <si>
    <t>Meta</t>
  </si>
  <si>
    <t>Submeta</t>
  </si>
  <si>
    <t>Macro serviço</t>
  </si>
  <si>
    <t>Serviço</t>
  </si>
  <si>
    <t>Referência</t>
  </si>
  <si>
    <t>Base</t>
  </si>
  <si>
    <t>Descrição</t>
  </si>
  <si>
    <t>Und</t>
  </si>
  <si>
    <t>Quant.</t>
  </si>
  <si>
    <t>Valor Unit</t>
  </si>
  <si>
    <t>Valor Unit c/ BDI</t>
  </si>
  <si>
    <t>Total c/ BDI</t>
  </si>
  <si>
    <t>SP</t>
  </si>
  <si>
    <t>RJ</t>
  </si>
  <si>
    <t>MG</t>
  </si>
  <si>
    <t>ES</t>
  </si>
  <si>
    <t>TO</t>
  </si>
  <si>
    <t>RR</t>
  </si>
  <si>
    <t>ADMINISTRAÇÃO LOCAL</t>
  </si>
  <si>
    <t>RO</t>
  </si>
  <si>
    <t>1.1</t>
  </si>
  <si>
    <t>CP 01</t>
  </si>
  <si>
    <t>PRÓPRIO</t>
  </si>
  <si>
    <t>ADMINISTRAÇÃO LOCAL DE OBRA</t>
  </si>
  <si>
    <t>UN</t>
  </si>
  <si>
    <t>PA</t>
  </si>
  <si>
    <t>SERVIÇOS COMPLEMENTARES</t>
  </si>
  <si>
    <t>SE</t>
  </si>
  <si>
    <t>2.1</t>
  </si>
  <si>
    <t>CP 02</t>
  </si>
  <si>
    <t>MOBILIZAÇÃO E DESMOBILIZAÇÃO</t>
  </si>
  <si>
    <t>RN</t>
  </si>
  <si>
    <t>2.2</t>
  </si>
  <si>
    <t>PI</t>
  </si>
  <si>
    <t>2.3</t>
  </si>
  <si>
    <t>PE</t>
  </si>
  <si>
    <t>2.4</t>
  </si>
  <si>
    <t>PB</t>
  </si>
  <si>
    <t>2.5</t>
  </si>
  <si>
    <t>MA</t>
  </si>
  <si>
    <t>2.6</t>
  </si>
  <si>
    <t>CE</t>
  </si>
  <si>
    <t>TERRAPLENAGEM</t>
  </si>
  <si>
    <t>AL</t>
  </si>
  <si>
    <t>3.1</t>
  </si>
  <si>
    <t>MS</t>
  </si>
  <si>
    <t>3.2</t>
  </si>
  <si>
    <t>3.3</t>
  </si>
  <si>
    <t>3.4</t>
  </si>
  <si>
    <t>DRENAGEM</t>
  </si>
  <si>
    <t>4.1</t>
  </si>
  <si>
    <t xml:space="preserve">PARCELA REFERENTE AO BDI </t>
  </si>
  <si>
    <t xml:space="preserve">TOTAL GERAL COM L.S. 112,12% - NÃO DESONERADO - E BDI </t>
  </si>
  <si>
    <t>PR</t>
  </si>
  <si>
    <t>Código da
Composição</t>
  </si>
  <si>
    <t>Unidade</t>
  </si>
  <si>
    <t>Custo (R$)</t>
  </si>
  <si>
    <t>PISO PODOTÁTIL DE ALERTA OU DIRECIONAL, DE CONCRETO, ASSENTADO SOBRE ARGAMASSA. AF_03/2024</t>
  </si>
  <si>
    <t>M2</t>
  </si>
  <si>
    <t>RAMPA DE ACESSIBILIDADE EM CONCRETO MOLDADO IN LOCO, EM CALÇADA NOVA COM LARGURA MAIOR OU IGUAL À 3,00 M, FCK 25MPA, COM PISO PODOTÁTIL. AF_03/2024</t>
  </si>
  <si>
    <t>RAMPA DE ACESSIBILIDADE EM CONCRETO MOLDADO IN LOCO, EM CALÇADA NOVA COM LARGURA MENOR À 3,00 M, FCK 25MPA, COM PISO PODOTÁTIL. AF_03/2024</t>
  </si>
  <si>
    <t>RAMPA DE ACESSIBILIDADE EM CONCRETO MOLDADO IN LOCO, EM CALÇADA PRÉ EXISTENTE COM LARGURA MAIOR OU IGUAL À 3,00 M, FCK 25MPA, COM PISO PODOTÁTIL. AF_03/2024</t>
  </si>
  <si>
    <t>RAMPA DE ACESSIBILIDADE EM CONCRETO MOLDADO IN LOCO, EM CALÇADA PRÉ EXISTENTE COM LARGURA MENOR À 3,00 M, FCK 25MPA, COM PISO PODOTÁTIL. AF_03/2024</t>
  </si>
  <si>
    <t>RAMPA DE ACESSIBILIDADE EM CONCRETO PRÉ MOLDADO, EM CALÇADA NOVA COM LARGURA MAIOR OU IGUAL À 3,00 M, FCK 25MPA, COM PISO PODOTÁTIL. AF_03/2024</t>
  </si>
  <si>
    <t>RAMPA DE ACESSIBILIDADE EM CONCRETO PRÉ MOLDADO, EM CALÇADA PRÉ EXISTENTE COM LARGURA MAIOR OU IGUAL À 3,00 M, FCK 25MPA, COM PISO PODOTÁTIL. AF_03/2024</t>
  </si>
  <si>
    <t>RAMPA DE ACESSIBILIDADE PARA ACESSO A EDIFICAÇÕES COM INCLINAÇÃO DE 8,33% EM CONCRETO MOLDADO IN LOCO, COM LARGURA DE 1,20M, FCK 25MPA, NÃO ARMADA, COM JUNTA A CADA 2M COM CORTE À SECO. AF_03/2024_PA</t>
  </si>
  <si>
    <t>M</t>
  </si>
  <si>
    <t>RAMPA DE ACESSIBILIDADE PARA ACESSO A EDIFICAÇÕES COM INCLINAÇÃO DE 8,33% EM CONCRETO MOLDADO IN LOCO, COM LARGURA DE 1,50M, FCK 25MPA, NÃO ARMADA, COM JUNTA A CADA 2M COM CORTE À SECO. AF_03/2024_PA</t>
  </si>
  <si>
    <t>ALVENARIA ESTRUTURAL DE BLOCOS CERÂMICOS 14X19X29, (ESPESSURA DE 14 CM), UTILIZANDO COLHER DE PEDREIRO E ARGAMASSA DE ASSENTAMENTO COM PREPARO EM BETONEIRA. AF_03/2023</t>
  </si>
  <si>
    <t>ALVENARIA ESTRUTURAL DE BLOCOS CERÂMICOS 14X19X29, (ESPESSURA DE 14 CM), UTILIZANDO COLHER DE PEDREIRO E ARGAMASSA DE ASSENTAMENTO COM PREPARO MANUAL. AF_03/2023</t>
  </si>
  <si>
    <t>ALVENARIA ESTRUTURAL DE BLOCOS CERÂMICOS 14X19X29, (ESPESSURA DE 14 CM), UTILIZANDO PALHETA E ARGAMASSA DE ASSENTAMENTO COM PREPARO EM BETONEIRA. AF_03/2023</t>
  </si>
  <si>
    <t>ALVENARIA ESTRUTURAL DE BLOCOS CERÂMICOS 14X19X29, (ESPESSURA DE 14 CM), UTILIZANDO PALHETA E ARGAMASSA DE ASSENTAMENTO COM PREPARO MANUAL. AF_03/2023</t>
  </si>
  <si>
    <t>ALVENARIA ESTRUTURAL DE BLOCOS CERÂMICOS 14X19X39, (ESPESSURA DE 14 CM), UTILIZANDO COLHER DE PEDREIRO E ARGAMASSA DE ASSENTAMENTO COM PREPARO EM BETONEIRA. AF_03/2023</t>
  </si>
  <si>
    <t>ALVENARIA ESTRUTURAL DE BLOCOS CERÂMICOS 14X19X39, (ESPESSURA DE 14 CM), UTILIZANDO COLHER DE PEDREIRO E ARGAMASSA DE ASSENTAMENTO COM PREPARO MANUAL. AF_03/2023</t>
  </si>
  <si>
    <t>ALVENARIA ESTRUTURAL DE BLOCOS CERÂMICOS 14X19X39, (ESPESSURA DE 14 CM), UTILIZANDO PALHETA E ARGAMASSA DE ASSENTAMENTO COM PREPARO EM BETONEIRA. AF_03/2023</t>
  </si>
  <si>
    <t>ALVENARIA ESTRUTURAL DE BLOCOS CERÂMICOS 14X19X39, (ESPESSURA DE 14 CM), UTILIZANDO PALHETA E ARGAMASSA DE ASSENTAMENTO COM PREPARO MANUAL. AF_03/2023</t>
  </si>
  <si>
    <t>ALVENARIA DE BLOCOS DE CONCRETO ESTRUTURAL 14X19X29 CM (ESPESSURA 14 CM), FBK = 14 MPA, UTILIZANDO COLHER DE PEDREIRO. AF_10/2022</t>
  </si>
  <si>
    <t>ALVENARIA DE BLOCOS DE CONCRETO ESTRUTURAL 14X19X29 CM (ESPESSURA 14 CM), FBK = 14,0 MPA, UTILIZANDO PALHETA. AF_10/2022</t>
  </si>
  <si>
    <t>ALVENARIA DE BLOCOS DE CONCRETO ESTRUTURAL 14X19X29 CM (ESPESSURA 14 CM), FBK = 4,5 MPA, UTILIZANDO COLHER DE PEDREIRO. AF_10/2022</t>
  </si>
  <si>
    <t>ALVENARIA DE BLOCOS DE CONCRETO ESTRUTURAL 14X19X29 CM (ESPESSURA 14 CM), FBK = 4,5 MPA, UTILIZANDO PALHETA. AF_10/2022</t>
  </si>
  <si>
    <t>ALVENARIA DE BLOCOS DE CONCRETO ESTRUTURAL 14X19X29 CM (ESPESSURA 14 CM), FBK = 8 MPA, UTILIZANDO COLHER DE PEDREIRO. AF_10/2022</t>
  </si>
  <si>
    <t>ALVENARIA DE BLOCOS DE CONCRETO ESTRUTURAL 14X19X29 CM (ESPESSURA 14 CM), FBK = 8 MPA, UTILIZANDO PALHETA. AF_10/2022</t>
  </si>
  <si>
    <t>ALVENARIA DE BLOCOS DE CONCRETO ESTRUTURAL 14X19X39 CM (ESPESSURA 14 CM), FBK = 14 MPA, UTILIZANDO COLHER DE PEDREIRO. AF_10/2022</t>
  </si>
  <si>
    <t>ALVENARIA DE BLOCOS DE CONCRETO ESTRUTURAL 14X19X39 CM (ESPESSURA 14 CM), FBK = 14 MPA, UTILIZANDO PALHETA. AF_10/2022</t>
  </si>
  <si>
    <t>ALVENARIA DE BLOCOS DE CONCRETO ESTRUTURAL 14X19X39 CM (ESPESSURA 14 CM), FBK = 4,5 MPA, UTILIZANDO COLHER DE PEDREIRO. AF_10/2022</t>
  </si>
  <si>
    <t>ALVENARIA DE BLOCOS DE CONCRETO ESTRUTURAL 14X19X39 CM (ESPESSURA 14 CM), FBK = 4,5 MPA, UTILIZANDO PALHETA. AF_10/2022</t>
  </si>
  <si>
    <t>ALVENARIA DE BLOCOS DE CONCRETO ESTRUTURAL 14X19X39 CM (ESPESSURA 14 CM), FBK = 8 MPA, UTILIZANDO COLHER DE PEDREIRO. AF_10/2022</t>
  </si>
  <si>
    <t>ALVENARIA DE BLOCOS DE CONCRETO ESTRUTURAL 14X19X39 CM (ESPESSURA 14 CM), FBK = 8 MPA, UTILIZANDO PALHETA. AF_10/2022</t>
  </si>
  <si>
    <t>ALVENARIA DE VEDAÇÃO DE BLOCOS  VAZADOS DE CONCRETO APARENTE DE 14X19X39 CM (ESPESSURA 14 CM) E ARGAMASSA DE ASSENTAMENTO COM PREPARO EM BETONEIRA. AF_12/2021</t>
  </si>
  <si>
    <t>ALVENARIA DE VEDAÇÃO DE BLOCOS  VAZADOS DE CONCRETO APARENTE DE 14X19X39 CM (ESPESSURA 14 CM) E ARGAMASSA DE ASSENTAMENTO COM PREPARO MANUAL. AF_12/2021</t>
  </si>
  <si>
    <t>ALVENARIA DE VEDAÇÃO DE BLOCOS  VAZADOS DE CONCRETO APARENTE DE 19X19X39 CM (ESPESSURA 19 CM) E ARGAMASSA DE ASSENTAMENTO COM PREPARO EM BETONEIRA. AF_12/2021</t>
  </si>
  <si>
    <t>ALVENARIA DE VEDAÇÃO DE BLOCOS  VAZADOS DE CONCRETO APARENTE DE 19X19X39 CM (ESPESSURA 19 CM) E ARGAMASSA DE ASSENTAMENTO COM PREPARO MANUAL. AF_12/2021</t>
  </si>
  <si>
    <t>ALVENARIA DE VEDAÇÃO DE BLOCOS  VAZADOS DE CONCRETO APARENTE DE 9X19X39 CM (ESPESSURA 9 CM) E ARGAMASSA DE ASSENTAMENTO COM PREPARO EM BETONEIRA. AF_12/2021</t>
  </si>
  <si>
    <t>ALVENARIA DE VEDAÇÃO DE BLOCOS  VAZADOS DE CONCRETO APARENTE DE 9X19X39 CM (ESPESSURA 9 CM) E ARGAMASSA DE ASSENTAMENTO COM PREPARO MANUAL. AF_12/2021</t>
  </si>
  <si>
    <t>ALVENARIA DE VEDAÇÃO DE BLOCOS  VAZADOS DE CONCRETO DE 14X19X29 CM (ESPESSURA 14 CM) E ARGAMASSA DE ASSENTAMENTO COM PREPARO EM BETONEIRA. AF_12/2021</t>
  </si>
  <si>
    <t>ALVENARIA DE VEDAÇÃO DE BLOCOS  VAZADOS DE CONCRETO DE 14X19X29 CM (ESPESSURA 14 CM) E ARGAMASSA DE ASSENTAMENTO COM PREPARO MANUAL. AF_12/2021</t>
  </si>
  <si>
    <t>ALVENARIA DE VEDAÇÃO DE BLOCOS CERÂMICOS FURADOS NA HORIZONTAL DE 11,5X14X24 CM (ESPESSURA 11,5 CM) E ARGAMASSA DE ASSENTAMENTO COM PREPARO EM BETONEIRA. AF_12/2021</t>
  </si>
  <si>
    <t>ALVENARIA DE VEDAÇÃO DE BLOCOS CERÂMICOS FURADOS NA HORIZONTAL DE 11,5X14X24 CM (ESPESSURA 11,5 CM) E ARGAMASSA DE ASSENTAMENTO COM PREPARO MANUAL. AF_12/2021</t>
  </si>
  <si>
    <t>ALVENARIA DE VEDAÇÃO DE BLOCOS CERÂMICOS FURADOS NA HORIZONTAL DE 11,5X19X19 CM (ESPESSURA 11,5 CM) E ARGAMASSA DE ASSENTAMENTO COM PREPARO EM BETONEIRA. AF_12/2021</t>
  </si>
  <si>
    <t>ALVENARIA DE VEDAÇÃO DE BLOCOS CERÂMICOS FURADOS NA HORIZONTAL DE 11,5X19X19 CM (ESPESSURA 11,5 CM) E ARGAMASSA DE ASSENTAMENTO COM PREPARO MANUAL. AF_12/2021</t>
  </si>
  <si>
    <t>ALVENARIA DE VEDAÇÃO DE BLOCOS CERÂMICOS FURADOS NA HORIZONTAL DE 11,5X19X29 CM (ESPESSURA 11,5 CM) E ARGAMASSA DE ASSENTAMENTO COM PREPARO EM BETONEIRA. AF_12/2021</t>
  </si>
  <si>
    <t>ALVENARIA DE VEDAÇÃO DE BLOCOS CERÂMICOS FURADOS NA HORIZONTAL DE 11,5X19X29 CM (ESPESSURA 11,5 CM) E ARGAMASSA DE ASSENTAMENTO COM PREPARO MANUAL. AF_12/2021</t>
  </si>
  <si>
    <t>ALVENARIA DE VEDAÇÃO DE BLOCOS CERÂMICOS FURADOS NA HORIZONTAL DE 11,5X19X39 CM (ESPESSURA 11,5 CM) E ARGAMASSA DE ASSENTAMENTO COM PREPARO EM BETONEIRA. AF_12/2021</t>
  </si>
  <si>
    <t>ALVENARIA DE VEDAÇÃO DE BLOCOS CERÂMICOS FURADOS NA HORIZONTAL DE 11,5X19X39 CM (ESPESSURA 11,5 CM) E ARGAMASSA DE ASSENTAMENTO COM PREPARO MANUAL. AF_12/2021</t>
  </si>
  <si>
    <t>ALVENARIA DE VEDAÇÃO DE BLOCOS CERÂMICOS FURADOS NA HORIZONTAL DE 14X19X29 CM (ESPESSURA 14 CM) E ARGAMASSA DE ASSENTAMENTO COM PREPARO EM BETONEIRA. AF_12/2021</t>
  </si>
  <si>
    <t>ALVENARIA DE VEDAÇÃO DE BLOCOS CERÂMICOS FURADOS NA HORIZONTAL DE 14X19X29 CM (ESPESSURA 14 CM) E ARGAMASSA DE ASSENTAMENTO COM PREPARO MANUAL. AF_12/2021</t>
  </si>
  <si>
    <t>ALVENARIA DE VEDAÇÃO DE BLOCOS CERÂMICOS FURADOS NA HORIZONTAL DE 14X19X39 CM (ESPESSURA 14 CM) E ARGAMASSA DE ASSENTAMENTO COM PREPARO EM BETONEIRA. AF_12/2021</t>
  </si>
  <si>
    <t>ALVENARIA DE VEDAÇÃO DE BLOCOS CERÂMICOS FURADOS NA HORIZONTAL DE 14X19X39 CM (ESPESSURA 14 CM) E ARGAMASSA DE ASSENTAMENTO COM PREPARO MANUAL. AF_12/2021</t>
  </si>
  <si>
    <t>ALVENARIA DE VEDAÇÃO DE BLOCOS CERÂMICOS FURADOS NA HORIZONTAL DE 14X9X19 CM (ESPESSURA 14 CM, BLOCO DEITADO) E ARGAMASSA DE ASSENTAMENTO COM PREPARO EM BETONEIRA. AF_12/2021</t>
  </si>
  <si>
    <t>ALVENARIA DE VEDAÇÃO DE BLOCOS CERÂMICOS FURADOS NA HORIZONTAL DE 14X9X19 CM (ESPESSURA 14 CM, BLOCO DEITADO) E ARGAMASSA DE ASSENTAMENTO COM PREPARO MANUAL. AF_12/2021</t>
  </si>
  <si>
    <t>ALVENARIA DE VEDAÇÃO DE BLOCOS CERÂMICOS FURADOS NA HORIZONTAL DE 19X19X29 CM (ESPESSURA 19 CM) E ARGAMASSA DE ASSENTAMENTO COM PREPARO EM BETONEIRA. AF_12/2021</t>
  </si>
  <si>
    <t>ALVENARIA DE VEDAÇÃO DE BLOCOS CERÂMICOS FURADOS NA HORIZONTAL DE 19X19X29 CM (ESPESSURA 19 CM) E ARGAMASSA DE ASSENTAMENTO COM PREPARO MANUAL. AF_12/2021</t>
  </si>
  <si>
    <t>ALVENARIA DE VEDAÇÃO DE BLOCOS CERÂMICOS FURADOS NA HORIZONTAL DE 19X19X39 CM (ESPESSURA 19 CM) E ARGAMASSA DE ASSENTAMENTO COM PREPARO EM BETONEIRA. AF_12/2021</t>
  </si>
  <si>
    <t>ALVENARIA DE VEDAÇÃO DE BLOCOS CERÂMICOS FURADOS NA HORIZONTAL DE 19X19X39 CM (ESPESSURA 19 CM) E ARGAMASSA DE ASSENTAMENTO COM PREPARO MANUAL. AF_12/2021</t>
  </si>
  <si>
    <t>ALVENARIA DE VEDAÇÃO DE BLOCOS CERÂMICOS FURADOS NA HORIZONTAL DE 9X14X19 CM (ESPESSURA 9 CM) E ARGAMASSA DE ASSENTAMENTO COM PREPARO EM BETONEIRA. AF_12/2021</t>
  </si>
  <si>
    <t>ALVENARIA DE VEDAÇÃO DE BLOCOS CERÂMICOS FURADOS NA HORIZONTAL DE 9X14X19 CM (ESPESSURA 9 CM) E ARGAMASSA DE ASSENTAMENTO COM PREPARO MANUAL. AF_12/2021</t>
  </si>
  <si>
    <t>ALVENARIA DE VEDAÇÃO DE BLOCOS CERÂMICOS FURADOS NA HORIZONTAL DE 9X14X24 CM (ESPESSURA 9 CM) E ARGAMASSA DE ASSENTAMENTO COM PREPARO EM BETONEIRA. AF_12/2021</t>
  </si>
  <si>
    <t>ALVENARIA DE VEDAÇÃO DE BLOCOS CERÂMICOS FURADOS NA HORIZONTAL DE 9X14X24 CM (ESPESSURA 9 CM) E ARGAMASSA DE ASSENTAMENTO COM PREPARO MANUAL. AF_12/2021</t>
  </si>
  <si>
    <t>ALVENARIA DE VEDAÇÃO DE BLOCOS CERÂMICOS FURADOS NA HORIZONTAL DE 9X19X19 CM (ESPESSURA 9 CM) E ARGAMASSA DE ASSENTAMENTO COM PREPARO EM BETONEIRA. AF_12/2021</t>
  </si>
  <si>
    <t>ALVENARIA DE VEDAÇÃO DE BLOCOS CERÂMICOS FURADOS NA HORIZONTAL DE 9X19X19 CM (ESPESSURA 9 CM) E ARGAMASSA DE ASSENTAMENTO COM PREPARO MANUAL. AF_12/2021</t>
  </si>
  <si>
    <t>ALVENARIA DE VEDAÇÃO DE BLOCOS CERÂMICOS FURADOS NA HORIZONTAL DE 9X19X29 CM (ESPESSURA 9 CM) E ARGAMASSA DE ASSENTAMENTO COM PREPARO EM BETONEIRA. AF_12/2021</t>
  </si>
  <si>
    <t>ALVENARIA DE VEDAÇÃO DE BLOCOS CERÂMICOS FURADOS NA HORIZONTAL DE 9X19X29 CM (ESPESSURA 9 CM) E ARGAMASSA DE ASSENTAMENTO COM PREPARO MANUAL. AF_12/2021</t>
  </si>
  <si>
    <t>ALVENARIA DE VEDAÇÃO DE BLOCOS CERÂMICOS FURADOS NA HORIZONTAL DE 9X19X39 CM (ESPESSURA 9 CM) E ARGAMASSA DE ASSENTAMENTO COM PREPARO EM BETONEIRA. AF_12/2021</t>
  </si>
  <si>
    <t>ALVENARIA DE VEDAÇÃO DE BLOCOS CERÂMICOS FURADOS NA HORIZONTAL DE 9X19X39 CM (ESPESSURA 9 CM) E ARGAMASSA DE ASSENTAMENTO COM PREPARO MANUAL. AF_12/2021</t>
  </si>
  <si>
    <t>ALVENARIA DE VEDAÇÃO DE BLOCOS CERÂMICOS FURADOS NA HORIZONTAL DE 9X9X19 CM (ESPESSURA 9 CM) E ARGAMASSA DE ASSENTAMENTO COM PREPARO EM BETONEIRA. AF_12/2021</t>
  </si>
  <si>
    <t>ALVENARIA DE VEDAÇÃO DE BLOCOS CERÂMICOS FURADOS NA HORIZONTAL DE 9X9X19 CM (ESPESSURA 9 CM) E ARGAMASSA DE ASSENTAMENTO COM PREPARO MANUAL. AF_12/2021</t>
  </si>
  <si>
    <t>ALVENARIA DE VEDAÇÃO DE BLOCOS CERÂMICOS FURADOS NA VERTICAL DE 11,5X19X29 CM (ESPESSURA 11,5 CM) E ARGAMASSA DE ASSENTAMENTO COM PREPARO EM BETONEIRA. AF_12/2021</t>
  </si>
  <si>
    <t>ALVENARIA DE VEDAÇÃO DE BLOCOS CERÂMICOS FURADOS NA VERTICAL DE 11,5X19X29 CM (ESPESSURA 11,5 CM) E ARGAMASSA DE ASSENTAMENTO COM PREPARO MANUAL. AF_12/2021</t>
  </si>
  <si>
    <t>ALVENARIA DE VEDAÇÃO DE BLOCOS CERÂMICOS FURADOS NA VERTICAL DE 11,5X19X39 CM (ESPESSURA 11,5 CM) E ARGAMASSA DE ASSENTAMENTO COM PREPARO EM BETONEIRA. AF_12/2021</t>
  </si>
  <si>
    <t>ALVENARIA DE VEDAÇÃO DE BLOCOS CERÂMICOS FURADOS NA VERTICAL DE 11,5X19X39 CM (ESPESSURA 11,5 CM) E ARGAMASSA DE ASSENTAMENTO COM PREPARO MANUAL. AF_12/2021</t>
  </si>
  <si>
    <t>ALVENARIA DE VEDAÇÃO DE BLOCOS CERÂMICOS FURADOS NA VERTICAL DE 14X19X29 CM (ESPESSURA 14 CM) E ARGAMASSA DE ASSENTAMENTO COM PREPARO EM BETONEIRA. AF_12/2021</t>
  </si>
  <si>
    <t>ALVENARIA DE VEDAÇÃO DE BLOCOS CERÂMICOS FURADOS NA VERTICAL DE 14X19X29 CM (ESPESSURA 14 CM) E ARGAMASSA DE ASSENTAMENTO COM PREPARO MANUAL. AF_12/2021</t>
  </si>
  <si>
    <t>ALVENARIA DE VEDAÇÃO DE BLOCOS CERÂMICOS FURADOS NA VERTICAL DE 14X19X39 CM (ESPESSURA 14 CM) E ARGAMASSA DE ASSENTAMENTO COM PREPARO EM BETONEIRA. AF_12/2021</t>
  </si>
  <si>
    <t>ALVENARIA DE VEDAÇÃO DE BLOCOS CERÂMICOS FURADOS NA VERTICAL DE 14X19X39 CM (ESPESSURA 14 CM) E ARGAMASSA DE ASSENTAMENTO COM PREPARO MANUAL. AF_12/2021</t>
  </si>
  <si>
    <t>ALVENARIA DE VEDAÇÃO DE BLOCOS CERÂMICOS FURADOS NA VERTICAL DE 19X19X39 CM (ESPESSURA 19 CM) E ARGAMASSA DE ASSENTAMENTO COM PREPARO EM BETONEIRA. AF_12/2021</t>
  </si>
  <si>
    <t>ALVENARIA DE VEDAÇÃO DE BLOCOS CERÂMICOS FURADOS NA VERTICAL DE 19X19X39 CM (ESPESSURA 19 CM) E ARGAMASSA DE ASSENTAMENTO COM PREPARO MANUAL. AF_12/2021</t>
  </si>
  <si>
    <t>ALVENARIA DE VEDAÇÃO DE BLOCOS CERÂMICOS FURADOS NA VERTICAL DE 9X19X39 CM (ESPESSURA 9 CM) E ARGAMASSA DE ASSENTAMENTO COM PREPARO EM BETONEIRA. AF_12/2021</t>
  </si>
  <si>
    <t>ALVENARIA DE VEDAÇÃO DE BLOCOS CERÂMICOS FURADOS NA VERTICAL DE 9X19X39 CM (ESPESSURA 9 CM) E ARGAMASSA DE ASSENTAMENTO COM PREPARO MANUAL. AF_12/2021</t>
  </si>
  <si>
    <t>ALVENARIA DE VEDAÇÃO DE BLOCOS VAZADOS DE CONCRETO DE 14X19X39 CM (ESPESSURA 14 CM)  E ARGAMASSA DE ASSENTAMENTO COM PREPARO EM BETONEIRA. AF_12/2021</t>
  </si>
  <si>
    <t>ALVENARIA DE VEDAÇÃO DE BLOCOS VAZADOS DE CONCRETO DE 14X19X39 CM (ESPESSURA 14 CM) E ARGAMASSA DE ASSENTAMENTO COM PREPARO MANUAL. AF_12/2021</t>
  </si>
  <si>
    <t>ALVENARIA DE VEDAÇÃO DE BLOCOS VAZADOS DE CONCRETO DE 19X19X39 CM (ESPESSURA 19 CM) E ARGAMASSA DE ASSENTAMENTO COM PREPARO EM BETONEIRA. AF_12/2021</t>
  </si>
  <si>
    <t>ALVENARIA DE VEDAÇÃO DE BLOCOS VAZADOS DE CONCRETO DE 19X19X39 CM (ESPESSURA 19 CM) E ARGAMASSA DE ASSENTAMENTO COM PREPARO MANUAL. AF_12/2021</t>
  </si>
  <si>
    <t>ALVENARIA DE VEDAÇÃO DE BLOCOS VAZADOS DE CONCRETO DE 9X19X39 CM (ESPESSURA 9 CM) E ARGAMASSA DE ASSENTAMENTO COM PREPARO EM BETONEIRA. AF_12/2021</t>
  </si>
  <si>
    <t>ALVENARIA DE VEDAÇÃO DE BLOCOS VAZADOS DE CONCRETO DE 9X19X39 CM (ESPESSURA 9 CM) E ARGAMASSA DE ASSENTAMENTO COM PREPARO MANUAL. AF_12/2021</t>
  </si>
  <si>
    <t>ALVENARIA DE EMBASAMENTO COM BLOCO ESTRUTURAL DE CERÂMICA, DE 14X19X29CM E ARGAMASSA DE ASSENTAMENTO COM PREPARO EM BETONEIRA. AF_05/2020</t>
  </si>
  <si>
    <t>M3</t>
  </si>
  <si>
    <t>ALVENARIA DE EMBASAMENTO COM BLOCO ESTRUTURAL DE CONCRETO, DE 14X19X29CM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</si>
  <si>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</si>
  <si>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</si>
  <si>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</si>
  <si>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</si>
  <si>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DE BLOCO DE SOLO-CIMENTO (TIJOLO ECOLÓGICO) DE 7X15X30CM  (ESPESSURA 15CM). AF_05/2020</t>
  </si>
  <si>
    <t>ALVENARIA DE VEDAÇÃO DE BLOCOS CERÂMICOS MACIÇOS DE 5X10X20CM (ESPESSURA 10CM)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</si>
  <si>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</si>
  <si>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</si>
  <si>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</si>
  <si>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ALVENARIA DE VEDAÇÃO DE BLOCOS DE GESSO DE 10X50X66CM (ESPESSURA 10CM). AF_05/2020</t>
  </si>
  <si>
    <t>ALVENARIA DE VEDAÇÃO DE BLOCOS DE GESSO DE 7X50X66CM (ESPESSURA 7CM). AF_05/2020</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</si>
  <si>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</si>
  <si>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</si>
  <si>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</si>
  <si>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INDUSTRIALIZADA MULTIUSO PARA REVESTIMENTOS E ASSENTAMENTO DA ALVENARIA, PREPARO MANUAL.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</si>
  <si>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</si>
  <si>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</si>
  <si>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</si>
  <si>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PARA CHAPISCO COLANTE, PREPARO MANUAL.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</si>
  <si>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</si>
  <si>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</si>
  <si>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</si>
  <si>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ROLADO, PREPARO MANUAL. AF_08/2019</t>
  </si>
  <si>
    <t>ARGAMASSA INDUSTRIALIZADA PARA REVESTIMENTOS, MISTURA E PROJEÇÃO DE 1,5 M³/H DE ARGAMASSA. AF_08/2019</t>
  </si>
  <si>
    <t>ARGAMASSA INDUSTRIALIZADA PARA REVESTIMENTOS, MISTURA E PROJEÇÃO DE 2 M³/H DE ARGAMASSA. AF_08/2019</t>
  </si>
  <si>
    <t>ARGAMASSA PARA REVESTIMENTO DECORATIVO MONOCAMADA (MONOCAPA), MISTURA E PROJEÇÃO DE 1,5 M3/H DE ARGAMASSA. AF_08/2019</t>
  </si>
  <si>
    <t>ARGAMASSA PARA REVESTIMENTO DECORATIVO MONOCAMADA (MONOCAPA), MISTURA E PROJEÇÃO DE 2 M3/H DE ARGAMASSA.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</si>
  <si>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</si>
  <si>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</si>
  <si>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</si>
  <si>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</si>
  <si>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</si>
  <si>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</si>
  <si>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PRONTA PARA CONTRAPISO, PREPARO MANUAL. AF_08/2019</t>
  </si>
  <si>
    <t>ARGAMASSA TRAÇO 1:0,5:4,5  (EM VOLUME DE CIMENTO, CAL E AREIA MÉDIA ÚMIDA), PREPARO MECÂNICO COM BETONEIRA 250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</si>
  <si>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</si>
  <si>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</si>
  <si>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</si>
  <si>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1:0,5:4,5 (EM VOLUME DE CIMENTO, CAL E AREIA MÉDIA ÚMIDA) PARA ASSENTAMENTO DE ALVENARIA, PREPARO MANUAL. AF_08/2019</t>
  </si>
  <si>
    <t>ARGAMASSA TRAÇO 1:0,5:4,5 (EM VOLUME DE CIMENTO, CAL E AREIA MÉDIA ÚMIDA), PREPARO MECÂNICO COM BETONEIRA 400 L. AF_08/2019</t>
  </si>
  <si>
    <t>ARGAMASSA TRAÇO 1:0,5:4,5 (EM VOLUME DE CIMENTO, CAL E AREIA MÉDIA ÚMIDA), PREPARO MECÂNICO COM BETONEIRA 600 L. AF_08/2019</t>
  </si>
  <si>
    <t>ARGAMASSA TRAÇO 1:1,5:7,5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</si>
  <si>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MECÂNICO COM BETONEIRA 250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</si>
  <si>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</si>
  <si>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</si>
  <si>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</si>
  <si>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</si>
  <si>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1:1,93 (EM VOLUME DE CIMENTO E AREIA MÉDIA ÚMIDA), FCK 20MPA, PREPARO MECÂNICO COM MISTURADOR DUPLO HORIZONTAL DE ALTA TURBULÊNCIA. AF_03/2020</t>
  </si>
  <si>
    <t>ARGAMASSA TRAÇO 1:1:6 (EM VOLUME DE CIMENTO, CAL E AREIA MÉDIA ÚMIDA) PARA EMBOÇO/MASSA ÚNICA/ASSENTAMENTO DE ALVENARIA DE VEDAÇÃO, PREPARO MANUAL. AF_08/2019</t>
  </si>
  <si>
    <t>ARGAMASSA TRAÇO 1:1:6 (EM VOLUME DE CIMENTO, CAL E AREIA MÉDIA ÚMIDA) PARA EMBOÇO/MASSA ÚNICA/ASSENTAMENTO DE ALVENARIA DE VEDAÇÃO, PREPARO MECÂNICO COM BETONEIRA 250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</si>
  <si>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</si>
  <si>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</si>
  <si>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</si>
  <si>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</si>
  <si>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</si>
  <si>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MECÂNICO COM BETONEIRA 250 L. AF_08/2019</t>
  </si>
  <si>
    <t>ARGAMASSA TRAÇO 1:2:8 (EM VOLUME DE CIMENTO, CAL E AREIA MÉDIA ÚMIDA) PARA EMBOÇO/MASSA ÚNICA/ASSENTAMENTO DE ALVENARIA DE VEDAÇÃO, PREPARO MECÂNICO COM BETONEIRA 400 L.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</si>
  <si>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</si>
  <si>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</si>
  <si>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</si>
  <si>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MECÂNICO COM BETONEIRA 250 L. AF_08/2019</t>
  </si>
  <si>
    <t>ARGAMASSA TRAÇO 1:2:9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</si>
  <si>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</si>
  <si>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1:2:9 (EM VOLUME DE CIMENTO, CAL E AREIA MÉDIA ÚMIDA) PARA EMBOÇO/MASSA ÚNICA/ASSENTAMENTO DE ALVENARIA DE VEDAÇÃO, PREPARO MECÂNICO COM MISTURADOR DE EIXO HORIZONTAL DE 300 KG. AF_08/2019</t>
  </si>
  <si>
    <t>ARGAMASSA TRAÇO 1:2:9 (EM VOLUME DE CIMENTO, CAL E AREIA MÉDIA ÚMIDA) PARA EMBOÇO/MASSA ÚNICA/ASSENTAMENTO DE ALVENARIA DE VEDAÇÃO, PREPARO MECÂNICO COM MISTURADOR DE EIXO HORIZONTAL DE 600 KG. AF_08/2019</t>
  </si>
  <si>
    <t>ARGAMASSA TRAÇO 1:3  (EM VOLUME DE CIMENTO E AREIA MÉDIA ÚMIDA), PREPARO MECÂNICO COM BETONEIRA 250 L. AF_08/2019</t>
  </si>
  <si>
    <t>ARGAMASSA TRAÇO 1:3 (EM VOLUME DE CIMENTO E AREIA GROSSA ÚMIDA) COM ADIÇÃO DE EMULSÃO POLIMÉRICA PARA CHAPISCO ROLADO, PREPARO MANUAL. AF_08/2019</t>
  </si>
  <si>
    <t>ARGAMASSA TRAÇO 1:3 (EM VOLUME DE CIMENTO E AREIA GROSSA ÚMIDA) COM ADIÇÃO DE EMULSÃO POLIMÉRICA PARA CHAPISCO ROLADO, PREPARO MECÂNICO COM BETONEIRA 250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</si>
  <si>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</si>
  <si>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</si>
  <si>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</si>
  <si>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</si>
  <si>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</si>
  <si>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1:3 (EM VOLUME DE CIMENTO E AREIA GROSSA ÚMIDA) PARA CHAPISCO CONVENCIONAL, PREPARO MANUAL. AF_08/2019</t>
  </si>
  <si>
    <t>ARGAMASSA TRAÇO 1:3 (EM VOLUME DE CIMENTO E AREIA GROSSA ÚMIDA) PARA CHAPISCO CONVENCIONAL, PREPARO MECÂNICO COM BETONEIRA 250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</si>
  <si>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</si>
  <si>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</si>
  <si>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</si>
  <si>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</si>
  <si>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</si>
  <si>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1:3 (EM VOLUME DE CIMENTO E AREIA MÉDIA ÚMIDA) COM ADIÇÃO DE IMPERMEABILIZANTE, PREPARO MANUAL. AF_08/2019</t>
  </si>
  <si>
    <t>ARGAMASSA TRAÇO 1:3 (EM VOLUME DE CIMENTO E AREIA MÉDIA ÚMIDA) COM ADIÇÃO DE IMPERMEABILIZANTE, PREPARO MECÂNICO COM BETONEIRA 250 L.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</si>
  <si>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</si>
  <si>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BETONEIRA 600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</si>
  <si>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</si>
  <si>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</si>
  <si>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</si>
  <si>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PARA CONTRAPISO, PREPARO MANUAL. AF_08/2019</t>
  </si>
  <si>
    <t>ARGAMASSA TRAÇO 1:3 (EM VOLUME DE CIMENTO E AREIA MÉDIA ÚMIDA) PARA CONTRAPISO, PREPARO MECÂNICO COM BETONEIRA 250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</si>
  <si>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</si>
  <si>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</si>
  <si>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</si>
  <si>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</si>
  <si>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</si>
  <si>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1:3 (EM VOLUME DE CIMENTO E AREIA MÉDIA ÚMIDA), PREPARO MANUAL. AF_08/2019</t>
  </si>
  <si>
    <t>ARGAMASSA TRAÇO 1:3 (EM VOLUME DE CIMENTO E AREIA MÉDIA ÚMIDA), PREPARO MECÂNICO COM BETONEIRA 400 L. AF_08/2019</t>
  </si>
  <si>
    <t>ARGAMASSA TRAÇO 1:3 (EM VOLUME DE CIMENTO E AREIA MÉDIA ÚMIDA), PREPARO MECÂNICO COM BETONEIRA 600 L.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</si>
  <si>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</si>
  <si>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</si>
  <si>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</si>
  <si>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1:3:12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</si>
  <si>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</si>
  <si>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</si>
  <si>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MISTURADOR DE EIXO HORIZONTAL DE 600 KG. AF_08/2019</t>
  </si>
  <si>
    <t>ARGAMASSA TRAÇO 1:4 (CIMENTO E AREIA MÉDIA), PREPARO MECÂNICO COM BETONEIRA 400 L. AF_08/2019</t>
  </si>
  <si>
    <t>ARGAMASSA TRAÇO 1:4 (EM VOLUME DE CIMENTO E AREIA GROSSA ÚMIDA) COM ADIÇÃO DE EMULSÃO POLIMÉRICA PARA CHAPISCO ROLADO, PREPARO MANUAL. AF_08/2019</t>
  </si>
  <si>
    <t>ARGAMASSA TRAÇO 1:4 (EM VOLUME DE CIMENTO E AREIA GROSSA ÚMIDA) COM ADIÇÃO DE EMULSÃO POLIMÉRICA PARA CHAPISCO ROLADO, PREPARO MECÂNICO COM BETONEIRA 250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</si>
  <si>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</si>
  <si>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</si>
  <si>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</si>
  <si>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</si>
  <si>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1:4 (EM VOLUME DE CIMENTO E AREIA GROSSA ÚMIDA) PARA CHAPISCO CONVENCIONAL, PREPARO MANUAL. AF_08/2019</t>
  </si>
  <si>
    <t>ARGAMASSA TRAÇO 1:4 (EM VOLUME DE CIMENTO E AREIA GROSSA ÚMIDA) PARA CHAPISCO CONVENCIONAL, PREPARO MECÂNICO COM BETONEIRA 250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</si>
  <si>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</si>
  <si>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</si>
  <si>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</si>
  <si>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</si>
  <si>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</si>
  <si>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1:4 (EM VOLUME DE CIMENTO E AREIA MÉDIA ÚMIDA) COM ADIÇÃO DE IMPERMEABILIZANTE, PREPARO MANUAL. AF_08/2019</t>
  </si>
  <si>
    <t>ARGAMASSA TRAÇO 1:4 (EM VOLUME DE CIMENTO E AREIA MÉDIA ÚMIDA) COM ADIÇÃO DE IMPERMEABILIZANTE, PREPARO MECÂNICO COM BETONEIRA 250 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</si>
  <si>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</si>
  <si>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BETONEIRA 600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</si>
  <si>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</si>
  <si>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</si>
  <si>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</si>
  <si>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PARA CONTRAPISO, PREPARO MANUAL. AF_08/2019</t>
  </si>
  <si>
    <t>ARGAMASSA TRAÇO 1:4 (EM VOLUME DE CIMENTO E AREIA MÉDIA ÚMIDA) PARA CONTRAPISO, PREPARO MECÂNICO COM BETONEIRA 250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</si>
  <si>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</si>
  <si>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</si>
  <si>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</si>
  <si>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</si>
  <si>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</si>
  <si>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1:4 (EM VOLUME DE CIMENTO E AREIA MÉDIA ÚMIDA), PREPARO MANUAL. AF_08/2019</t>
  </si>
  <si>
    <t>ARGAMASSA TRAÇO 1:4 (EM VOLUME DE CIMENTO E AREIA MÉDIA ÚMIDA), PREPARO MECÂNICO COM BETONEIRA 250 L. AF_08/2019</t>
  </si>
  <si>
    <t>ARGAMASSA TRAÇO 1:4 (EM VOLUME DE CIMENTO E AREIA MÉDIA ÚMIDA), PREPARO MECÂNICO COM BETONEIRA 600 L.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</si>
  <si>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</si>
  <si>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</si>
  <si>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</si>
  <si>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1:5 (EM VOLUME DE CIMENTO E AREIA GROSSA ÚMIDA) COM ADIÇÃO DE EMULSÃO POLIMÉRICA PARA CHAPISCO ROLADO, PREPARO MANUAL. AF_08/2019</t>
  </si>
  <si>
    <t>ARGAMASSA TRAÇO 1:5 (EM VOLUME DE CIMENTO E AREIA GROSSA ÚMIDA) COM ADIÇÃO DE EMULSÃO POLIMÉRICA PARA CHAPISCO ROLADO, PREPARO MECÂNICO COM BETONEIRA 250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</si>
  <si>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</si>
  <si>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</si>
  <si>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</si>
  <si>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</si>
  <si>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1:5 (EM VOLUME DE CIMENTO E AREIA GROSSA ÚMIDA) PARA CHAPISCO CONVENCIONAL, PREPARO MANUAL. AF_08/2019</t>
  </si>
  <si>
    <t>ARGAMASSA TRAÇO 1:5 (EM VOLUME DE CIMENTO E AREIA GROSSA ÚMIDA) PARA CHAPISCO CONVENCIONAL, PREPARO MECÂNICO COM BETONEIRA 250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</si>
  <si>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</si>
  <si>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</si>
  <si>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</si>
  <si>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</si>
  <si>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1:5 (EM VOLUME DE CIMENTO E AREIA MÉDIA ÚMIDA) PARA CONTRAPISO, PREPARO MANUAL. AF_08/2019</t>
  </si>
  <si>
    <t>ARGAMASSA TRAÇO 1:5 (EM VOLUME DE CIMENTO E AREIA MÉDIA ÚMIDA) PARA CONTRAPISO, PREPARO MECÂNICO COM BETONEIRA 250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</si>
  <si>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</si>
  <si>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</si>
  <si>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</si>
  <si>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</si>
  <si>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</si>
  <si>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</si>
  <si>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MECÂNICO COM BETONEIRA 250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</si>
  <si>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</si>
  <si>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</si>
  <si>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</si>
  <si>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</si>
  <si>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PARA CONTRAPISO, PREPARO MANUAL. AF_08/2019</t>
  </si>
  <si>
    <t>ARGAMASSA TRAÇO 1:6 (EM VOLUME DE CIMENTO E AREIA MÉDIA ÚMIDA) PARA CONTRAPISO, PREPARO MECÂNICO COM BETONEIRA 250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</si>
  <si>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</si>
  <si>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</si>
  <si>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</si>
  <si>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</si>
  <si>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</si>
  <si>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1:7 (EM VOLUME DE CIMENTO E AREIA MÉDIA ÚMIDA) COM ADIÇÃO DE PLASTIFICANTE PARA EMBOÇO/MASSA ÚNICA/ASSENTAMENTO DE ALVENARIA DE VEDAÇÃO, PREPARO MECÂNICO COM BETONEIRA 250 L. AF_08/2019</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</si>
  <si>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</si>
  <si>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</si>
  <si>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</si>
  <si>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</si>
  <si>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À BASE DE GESSO, MISTURA E PROJEÇÃO DE 1,5 M³/H DE ARGAMASSA. AF_08/2019</t>
  </si>
  <si>
    <t>MONTAGEM DE ARMADURA DE ESTACAS, DIÂMETRO = 10,0 MM. AF_09/2021_PS</t>
  </si>
  <si>
    <t>KG</t>
  </si>
  <si>
    <t>MONTAGEM DE ARMADURA DE ESTACAS, DIÂMETRO = 12,5 MM. AF_09/2021_PS</t>
  </si>
  <si>
    <t>MONTAGEM DE ARMADURA DE ESTACAS, DIÂMETRO = 16,0 MM. AF_09/2021_PS</t>
  </si>
  <si>
    <t>MONTAGEM DE ARMADURA DE ESTACAS, DIÂMETRO = 20,0 MM. AF_09/2021_PS</t>
  </si>
  <si>
    <t>MONTAGEM DE ARMADURA DE ESTACAS, DIÂMETRO = 25,0 MM. AF_09/2021_PS</t>
  </si>
  <si>
    <t>MONTAGEM DE ARMADURA DE ESTACAS, DIÂMETRO = 32,0 MM. AF_09/2021_PS</t>
  </si>
  <si>
    <t>MONTAGEM DE ARMADURA DE ESTACAS, DIÂMETRO = 8,0 MM. AF_09/2021_PS</t>
  </si>
  <si>
    <t>MONTAGEM DE ARMADURA TRANSVERSAL DE ESTACAS DE SEÇÃO CIRCULAR, DIÂMETRO = 5,0 MM. AF_09/2021_PS</t>
  </si>
  <si>
    <t>MONTAGEM DE ARMADURA TRANSVERSAL DE ESTACAS DE SEÇÃO CIRCULAR, DIÂMETRO = 6,30 MM. AF_09/2021_PS</t>
  </si>
  <si>
    <t>MONTAGEM DE ARMADURA TRANSVERSAL DE ESTACAS DE SEÇÃO RETANGULAR, DIÂMETRO = 6,30 MM. AF_09/2021_PS</t>
  </si>
  <si>
    <t>MONTAGEM DE ARMADURA TRANVERSAL DE ESTACAS DE SEÇÃO RETANGULAR, DIÂMETRO = 5,0 MM. AF_09/2021_PS</t>
  </si>
  <si>
    <t>ARMAÇÃO DE ESTRUTURAS DIVERSAS DE CONCRETO ARMADO, EXCETO VIGAS, PILARES, LAJES E FUNDAÇÕES, UTILIZANDO AÇO CA-50 DE 10,0 MM - MONTAGEM. AF_06/2022</t>
  </si>
  <si>
    <t>ARMAÇÃO DE ESTRUTURAS DIVERSAS DE CONCRETO ARMADO, EXCETO VIGAS, PILARES, LAJES E FUNDAÇÕES, UTILIZANDO AÇO CA-50 DE 12,5 MM - MONTAGEM. AF_06/2022</t>
  </si>
  <si>
    <t>ARMAÇÃO DE ESTRUTURAS DIVERSAS DE CONCRETO ARMADO, EXCETO VIGAS, PILARES, LAJES E FUNDAÇÕES, UTILIZANDO AÇO CA-50 DE 16,0 MM - MONTAGEM. AF_06/2022</t>
  </si>
  <si>
    <t>ARMAÇÃO DE ESTRUTURAS DIVERSAS DE CONCRETO ARMADO, EXCETO VIGAS, PILARES, LAJES E FUNDAÇÕES, UTILIZANDO AÇO CA-50 DE 20,0 MM - MONTAGEM. AF_06/2022</t>
  </si>
  <si>
    <t>ARMAÇÃO DE ESTRUTURAS DIVERSAS DE CONCRETO ARMADO, EXCETO VIGAS, PILARES, LAJES E FUNDAÇÕES, UTILIZANDO AÇO CA-50 DE 25,0 MM - MONTAGEM. AF_06/2022</t>
  </si>
  <si>
    <t>ARMAÇÃO DE ESTRUTURAS DIVERSAS DE CONCRETO ARMADO, EXCETO VIGAS, PILARES, LAJES E FUNDAÇÕES, UTILIZANDO AÇO CA-50 DE 32,0 MM - MONTAGEM. AF_06/2022</t>
  </si>
  <si>
    <t>ARMAÇÃO DE ESTRUTURAS DIVERSAS DE CONCRETO ARMADO, EXCETO VIGAS, PILARES, LAJES E FUNDAÇÕES, UTILIZANDO AÇO CA-50 DE 6,3 MM - MONTAGEM. AF_06/2022</t>
  </si>
  <si>
    <t>ARMAÇÃO DE ESTRUTURAS DIVERSAS DE CONCRETO ARMADO, EXCETO VIGAS, PILARES, LAJES E FUNDAÇÕES, UTILIZANDO AÇO CA-50 DE 8,0 MM - MONTAGEM. AF_06/2022</t>
  </si>
  <si>
    <t>ARMAÇÃO DE ESTRUTURAS DIVERSAS DE CONCRETO ARMADO, EXCETO VIGAS, PILARES, LAJES E FUNDAÇÕES, UTILIZANDO AÇO CA-60 DE 5,0 MM - MONTAGEM. AF_06/2022</t>
  </si>
  <si>
    <t>ARMAÇÃO DE LAJE DE ESTRUTURA CONVENCIONAL DE CONCRETO ARMADO UTILIZANDO AÇO CA-50 DE 10,0 MM - MONTAGEM. AF_06/2022</t>
  </si>
  <si>
    <t>ARMAÇÃO DE LAJE DE ESTRUTURA CONVENCIONAL DE CONCRETO ARMADO UTILIZANDO AÇO CA-50 DE 12,5 MM - MONTAGEM. AF_06/2022</t>
  </si>
  <si>
    <t>ARMAÇÃO DE LAJE DE ESTRUTURA CONVENCIONAL DE CONCRETO ARMADO UTILIZANDO AÇO CA-50 DE 16,0 MM - MONTAGEM. AF_06/2022</t>
  </si>
  <si>
    <t>ARMAÇÃO DE LAJE DE ESTRUTURA CONVENCIONAL DE CONCRETO ARMADO UTILIZANDO AÇO CA-50 DE 20,0 MM - MONTAGEM. AF_06/2022</t>
  </si>
  <si>
    <t>ARMAÇÃO DE LAJE DE ESTRUTURA CONVENCIONAL DE CONCRETO ARMADO UTILIZANDO AÇO CA-50 DE 6,3 MM - MONTAGEM. AF_06/2022</t>
  </si>
  <si>
    <t>ARMAÇÃO DE LAJE DE ESTRUTURA CONVENCIONAL DE CONCRETO ARMADO UTILIZANDO AÇO CA-50 DE 8,0 MM - MONTAGEM. AF_06/2022</t>
  </si>
  <si>
    <t>ARMAÇÃO DE LAJE DE ESTRUTURA CONVENCIONAL DE CONCRETO ARMADO UTILIZANDO AÇO CA-60 DE 4,2 MM - MONTAGEM. AF_06/2022</t>
  </si>
  <si>
    <t>ARMAÇÃO DE LAJE DE ESTRUTURA CONVENCIONAL DE CONCRETO ARMADO UTILIZANDO AÇO CA-60 DE 5,0 MM - MONTAGEM. AF_06/2022</t>
  </si>
  <si>
    <t>ARMAÇÃO DE PILAR OU VIGA DE ESTRUTURA CONVENCIONAL DE CONCRETO ARMADO UTILIZANDO AÇO CA-50 DE 10,0 MM - MONTAGEM. AF_06/2022</t>
  </si>
  <si>
    <t>ARMAÇÃO DE PILAR OU VIGA DE ESTRUTURA CONVENCIONAL DE CONCRETO ARMADO UTILIZANDO AÇO CA-50 DE 12,5 MM - MONTAGEM. AF_06/2022</t>
  </si>
  <si>
    <t>ARMAÇÃO DE PILAR OU VIGA DE ESTRUTURA CONVENCIONAL DE CONCRETO ARMADO UTILIZANDO AÇO CA-50 DE 16,0 MM - MONTAGEM. AF_06/2022</t>
  </si>
  <si>
    <t>ARMAÇÃO DE PILAR OU VIGA DE ESTRUTURA CONVENCIONAL DE CONCRETO ARMADO UTILIZANDO AÇO CA-50 DE 20,0 MM - MONTAGEM. AF_06/2022</t>
  </si>
  <si>
    <t>ARMAÇÃO DE PILAR OU VIGA DE ESTRUTURA CONVENCIONAL DE CONCRETO ARMADO UTILIZANDO AÇO CA-50 DE 25,0 MM - MONTAGEM. AF_06/2022</t>
  </si>
  <si>
    <t>ARMAÇÃO DE PILAR OU VIGA DE ESTRUTURA CONVENCIONAL DE CONCRETO ARMADO UTILIZANDO AÇO CA-50 DE 32,0 MM. AF_06/2022</t>
  </si>
  <si>
    <t>ARMAÇÃO DE PILAR OU VIGA DE ESTRUTURA CONVENCIONAL DE CONCRETO ARMADO UTILIZANDO AÇO CA-50 DE 6,3 MM - MONTAGEM. AF_06/2022</t>
  </si>
  <si>
    <t>ARMAÇÃO DE PILAR OU VIGA DE ESTRUTURA CONVENCIONAL DE CONCRETO ARMADO UTILIZANDO AÇO CA-50 DE 8,0 MM - MONTAGEM. AF_06/2022</t>
  </si>
  <si>
    <t>ARMAÇÃO DE PILAR OU VIGA DE ESTRUTURA CONVENCIONAL DE CONCRETO ARMADO UTILIZANDO AÇO CA-60 DE 5,0 MM - MONTAGEM. AF_06/2022</t>
  </si>
  <si>
    <t>ARMAÇÃO DE PILAR OU VIGA DE ESTRUTURA DE CONCRETO ARMADO EMBUTIDA EM ALVENARIA DE VEDAÇÃO UTILIZANDO AÇO CA-50 DE 10,0 MM - MONTAGEM. AF_06/2022</t>
  </si>
  <si>
    <t>ARMAÇÃO DE PILAR OU VIGA DE ESTRUTURA DE CONCRETO ARMADO EMBUTIDA EM ALVENARIA DE VEDAÇÃO UTILIZANDO AÇO CA-50 DE 12,5 MM - MONTAGEM. AF_06/2022</t>
  </si>
  <si>
    <t>ARMAÇÃO DE PILAR OU VIGA DE ESTRUTURA DE CONCRETO ARMADO EMBUTIDA EM ALVENARIA DE VEDAÇÃO UTILIZANDO AÇO CA-50 DE 16,0 MM - MONTAGEM. AF_06/2022</t>
  </si>
  <si>
    <t>ARMAÇÃO DE PILAR OU VIGA DE ESTRUTURA DE CONCRETO ARMADO EMBUTIDA EM ALVENARIA DE VEDAÇÃO UTILIZANDO AÇO CA-50 DE 6,3 MM - MONTAGEM. AF_06/2022</t>
  </si>
  <si>
    <t>ARMAÇÃO DE PILAR OU VIGA DE ESTRUTURA DE CONCRETO ARMADO EMBUTIDA EM ALVENARIA DE VEDAÇÃO UTILIZANDO AÇO CA-50 DE 8,0 MM - MONTAGEM. AF_06/2022</t>
  </si>
  <si>
    <t>ARMAÇÃO DE PILAR OU VIGA DE ESTRUTURA DE CONCRETO ARMADO EMBUTIDA EM ALVENARIA DE VEDAÇÃO UTILIZANDO AÇO CA-60 DE 5,0 MM - MONTAGEM. AF_06/2022</t>
  </si>
  <si>
    <t>ARMAÇÃO UTILIZANDO AÇO CA-25 DE 10,0 MM - MONTAGEM. AF_06/2022</t>
  </si>
  <si>
    <t>ARMAÇÃO UTILIZANDO AÇO CA-25 DE 12,5 MM - MONTAGEM. AF_06/2022</t>
  </si>
  <si>
    <t>ARMAÇÃO UTILIZANDO AÇO CA-25 DE 16,0 MM - MONTAGEM. AF_06/2022</t>
  </si>
  <si>
    <t>ARMAÇÃO UTILIZANDO AÇO CA-25 DE 20,0 MM - MONTAGEM. AF_06/2022</t>
  </si>
  <si>
    <t>ARMAÇÃO UTILIZANDO AÇO CA-25 DE 25,0 MM - MONTAGEM. AF_06/2022</t>
  </si>
  <si>
    <t>ARMAÇÃO UTILIZANDO AÇO CA-25 DE 6,3 MM - MONTAGEM. AF_06/2022</t>
  </si>
  <si>
    <t>ARMAÇÃO UTILIZANDO AÇO CA-25 DE 8,0 MM - MONTAGEM. AF_06/2022</t>
  </si>
  <si>
    <t>CORTE E DOBRA DE AÇO CA-25, DIÂMETRO DE 10,0 MM. AF_06/2022</t>
  </si>
  <si>
    <t>CORTE E DOBRA DE AÇO CA-25, DIÂMETRO DE 12,5 MM. AF_06/2022</t>
  </si>
  <si>
    <t>CORTE E DOBRA DE AÇO CA-25, DIÂMETRO DE 16,0 MM. AF_06/2022</t>
  </si>
  <si>
    <t>CORTE E DOBRA DE AÇO CA-25, DIÂMETRO DE 20,0 MM. AF_06/2022</t>
  </si>
  <si>
    <t>CORTE E DOBRA DE AÇO CA-25, DIÂMETRO DE 25,0 MM. AF_06/2022</t>
  </si>
  <si>
    <t>CORTE E DOBRA DE AÇO CA-25, DIÂMETRO DE 6,3 MM. AF_06/2022</t>
  </si>
  <si>
    <t>CORTE E DOBRA DE AÇO CA-25, DIÂMETRO DE 8,0 MM. AF_06/2022</t>
  </si>
  <si>
    <t>CORTE E DOBRA DE AÇO CA-50, DIÂMETRO DE 10,0 MM. AF_06/2022</t>
  </si>
  <si>
    <t>CORTE E DOBRA DE AÇO CA-50, DIÂMETRO DE 12,5 MM. AF_06/2022</t>
  </si>
  <si>
    <t>CORTE E DOBRA DE AÇO CA-50, DIÂMETRO DE 16,0 MM. AF_06/2022</t>
  </si>
  <si>
    <t>CORTE E DOBRA DE AÇO CA-50, DIÂMETRO DE 20,0 MM. AF_06/2022</t>
  </si>
  <si>
    <t>CORTE E DOBRA DE AÇO CA-50, DIÂMETRO DE 25,0 MM. AF_06/2022</t>
  </si>
  <si>
    <t>CORTE E DOBRA DE AÇO CA-50, DIÂMETRO DE 32 MM. AF_06/2022</t>
  </si>
  <si>
    <t>CORTE E DOBRA DE AÇO CA-50, DIÂMETRO DE 6,3 MM. AF_06/2022</t>
  </si>
  <si>
    <t>CORTE E DOBRA DE AÇO CA-50, DIÂMETRO DE 8,0 MM. AF_06/2022</t>
  </si>
  <si>
    <t>CORTE E DOBRA DE AÇO CA-60, DIÂMETRO DE 4,2 MM. AF_06/2022</t>
  </si>
  <si>
    <t>CORTE E DOBRA DE AÇO CA-60, DIÂMETRO DE 5,0 MM. AF_06/2022</t>
  </si>
  <si>
    <t>ARRASAMENTO MECANICO DE ESTACA DE CONCRETO ARMADO, DIAMETROS DE 101 CM A 150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</si>
  <si>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</si>
  <si>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</si>
  <si>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</si>
  <si>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ATÉ 40 CM. AF_05/2021</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</si>
  <si>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</si>
  <si>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</si>
  <si>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</si>
  <si>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ARRASAMENTO MECÂNICO DE ESTACA METÁLICA, PERFIL LAMINADO TIPO  H - FAMÍLIA 250. AF_05/2021</t>
  </si>
  <si>
    <t>ARRASAMENTO MECÂNICO DE ESTACA METÁLICA, PERFIL LAMINADO TIPO  H - FAMÍLIA 310. AF_05/2021</t>
  </si>
  <si>
    <t>ARRASAMENTO MECÂNICO DE ESTACA METÁLICA, PERFIL LAMINADO TIPO  I  FAMÍLIA 250. AF_05/2021</t>
  </si>
  <si>
    <t>EXECUÇÃO DE PAVIMENTO COM APLICAÇÃO DE CONCRETO ASFÁLTICO, CAMADA DE BINDER - EXCLUSIVE CARGA E TRANSPORTE. AF_11/2019</t>
  </si>
  <si>
    <t>EXECUÇÃO DE PAVIMENTO COM APLICAÇÃO DE CONCRETO ASFÁLTICO, CAMADA DE ROLAMENTO - EXCLUSIVE CARGA E TRANSPORTE. AF_11/2019</t>
  </si>
  <si>
    <t>EXECUÇÃO DE PAVIMENTO COM APLICAÇÃO DE PRÉ-MISTURADO A FRIO, CAMADA DE BINDER - EXCLUSIVE CARGA E TRANSPORTE. AF_11/2019</t>
  </si>
  <si>
    <t>EXECUÇÃO DE PAVIMENTO COM APLICAÇÃO DE PRÉ-MISTURADO A FRIO, CAMADA DE ROLAMENTO - EXCLUSIVE CARGA E TRANSPORTE. AF_11/2019</t>
  </si>
  <si>
    <t>FRESAGEM DE PAVIMENTO ASFÁLTICO (PROFUNDIDADE ATÉ 5,0 CM) - EXCLUSIVE TRANSPORTE. AF_11/2019</t>
  </si>
  <si>
    <t>ASSENTAMENTO DE TUBO DE PEAD CORRUGADO DE DUPLA PAREDE PARA REDE COLETORA DE ESGOTO, DN 1000 MM, JUNTA ELÁSTICA INTEGRADA (NÃO INCLUI FORNECIMENTO).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</si>
  <si>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</si>
  <si>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</si>
  <si>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ASSENTAMENTO DE TUBO DE PEAD CORRUGADO DE DUPLA PAREDE PARA REDE COLETORA DE ESGOTO, DN 250 MM, JUNTA ELÁSTICA INTEGRADA (NÃO INCLUI FORNECIMENTO). AF_01/2021</t>
  </si>
  <si>
    <t>ASSENTAMENTO DE TUBO DE PEAD CORRUGADO DE DUPLA PAREDE PARA REDE COLETORA DE ESGOTO, DN 300 MM, JUNTA ELÁSTICA INTEGRADA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</si>
  <si>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</si>
  <si>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</si>
  <si>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ASSENTAMENTO DE TUBO DE PEAD CORRUGADO DE DUPLA PAREDE PARA REDE COLETORA DE ESGOTO, DN 800 MM, JUNTA ELÁSTICA INTEGRADA  (NÃO INCLUI FORNECIMENTO). AF_01/2021</t>
  </si>
  <si>
    <t>ASSENTAMENTO DE TUBO DE PEAD CORRUGADO DE DUPLA PAREDE PARA REDE COLETORA DE ESGOTO, DN 900 MM, JUNTA ELÁSTICA INTEGRADA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</si>
  <si>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</si>
  <si>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</si>
  <si>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</si>
  <si>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</si>
  <si>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</si>
  <si>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</si>
  <si>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</si>
  <si>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</si>
  <si>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</si>
  <si>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</si>
  <si>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</si>
  <si>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</si>
  <si>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</si>
  <si>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JUNTA ARGAMASSADA ENTRE TUBO DN 100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</si>
  <si>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</si>
  <si>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</si>
  <si>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 MM E O POÇO DE VISITA/ CAIXA DE CONCRETO OU ALVENARIA EM REDES DE ESGOTO. AF_01/2021</t>
  </si>
  <si>
    <t>JUNTA ARGAMASSADA ENTRE TUBO DN 1500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</si>
  <si>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</si>
  <si>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</si>
  <si>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</si>
  <si>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</si>
  <si>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</si>
  <si>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</si>
  <si>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</si>
  <si>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JUNTA ARGAMASSADA ENTRE TUBO DN 800 MM E O POÇO DE VISITA/ CAIXA DE CONCRETO OU ALVENARIA EM REDES DE ESGOTO. AF_01/2021</t>
  </si>
  <si>
    <t>JUNTA ARGAMASSADA ENTRE TUBO DN 900 MM E O POÇO DE VISITA/ CAIXA DE CONCRETO OU ALVENARIA EM REDES DE ESGOTO. AF_01/2021</t>
  </si>
  <si>
    <t>TUBO DE PEAD CORRUGADO DE DUPLA PAREDE PARA REDE COLETORA DE ESGOTO, DN 1000 MM, JUNTA ELÁSTICA INTEGRADA - FORNECIMENTO E ASSENTAMENTO. AF_01/2021</t>
  </si>
  <si>
    <t>TUBO DE PEAD CORRUGADO DE DUPLA PAREDE PARA REDE COLETORA DE ESGOTO, DN 1200 MM, JUNTA ELÁSTICA INTEGRADA - FORNECIMENTO E ASSENTAMENTO. AF_01/2021</t>
  </si>
  <si>
    <t>TUBO DE PEAD CORRUGADO DE DUPLA PAREDE PARA REDE COLETORA DE ESGOTO, DN 250 MM, JUNTA ELÁSTICA INTEGRADA - FORNECIMENTO E ASSENTAMENTO. AF_01/2021</t>
  </si>
  <si>
    <t>TUBO DE PEAD CORRUGADO DE DUPLA PAREDE PARA REDE COLETORA DE ESGOTO, DN 300 MM, JUNTA ELÁSTICA INTEGRADA - FORNECIMENTO E ASSENTAMENTO. AF_01/2021</t>
  </si>
  <si>
    <t>TUBO DE PEAD CORRUGADO DE DUPLA PAREDE PARA REDE COLETORA DE ESGOTO, DN 600 MM, JUNTA ELÁSTICA INTEGRADA - FORNECIMENTO E ASSENTAMENTO. AF_01/2021</t>
  </si>
  <si>
    <t>TUBO DE PEAD CORRUGADO DE DUPLA PAREDE PARA REDE COLETORA DE ESGOTO, DN 800 MM, JUNTA ELÁSTICA INTEGRADA - FORNECIMENTO E ASSENTAMENTO. AF_01/2021</t>
  </si>
  <si>
    <t>TUBO DE PVC BRANCO PARA REDE COLETORA DE ESGOTO CONDOMINIAL DE PAREDE MACIÇA, DN 100 MM, JUNTA ELÁSTICA -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</si>
  <si>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</si>
  <si>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</si>
  <si>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</si>
  <si>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</si>
  <si>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</si>
  <si>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</si>
  <si>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</si>
  <si>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</si>
  <si>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</si>
  <si>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</si>
  <si>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</si>
  <si>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</si>
  <si>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</si>
  <si>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ASSENTAMENTO DE CONEXÃO 2 ACESSOS ALINHADOS DE FERRO FUNDIDO PARA REDE DE ÁGUA, DN 100, JUNTA ELÁSTICA, INSTALADO EM LOCAL COM NÍVEL ALTO DE INTERFERÊNCIAS (NÃO INCLUI FORNECIMENTO). AF_05/2024</t>
  </si>
  <si>
    <t>ASSENTAMENTO DE CONEXÃO 2 ACESSOS ALINHADOS DE FERRO FUNDIDO PARA REDE DE ÁGUA, DN 100, JUNTA ELÁSTICA, INSTALADO EM LOCAL COM NÍVEL BAIXO DE INTERFERÊNCIAS (NÃO INCLUI FORNECIMENTO). AF_05/2024</t>
  </si>
  <si>
    <t>ASSENTAMENTO DE CONEXÃO 2 ACESSOS ALINHADOS DE FERRO FUNDIDO PARA REDE DE ÁGUA, DN 1000, JUNTA ELÁSTICA, INSTALADO EM LOCAL COM NÍVEL ALTO DE INTERFERÊNCIAS (NÃO INCLUI FORNECIMENTO). AF_05/2024</t>
  </si>
  <si>
    <t>ASSENTAMENTO DE CONEXÃO 2 ACESSOS ALINHADOS DE FERRO FUNDIDO PARA REDE DE ÁGUA, DN 1000, JUNTA ELÁSTICA, INSTALADO EM LOCAL COM NÍVEL BAIXO DE INTERFERÊNCIAS (NÃO INCLUI FORNECIMENTO). AF_05/2024</t>
  </si>
  <si>
    <t>ASSENTAMENTO DE CONEXÃO 2 ACESSOS ALINHADOS DE FERRO FUNDIDO PARA REDE DE ÁGUA, DN 1200, JUNTA ELÁSTICA, INSTALADO EM LOCAL COM NÍVEL ALTO DE INTERFERÊNCIAS (NÃO INCLUI FORNECIMENTO). AF_05/2024</t>
  </si>
  <si>
    <t>ASSENTAMENTO DE CONEXÃO 2 ACESSOS ALINHADOS DE FERRO FUNDIDO PARA REDE DE ÁGUA, DN 1200, JUNTA ELÁSTICA, INSTALADO EM LOCAL COM NÍVEL BAIXO DE INTERFERÊNCIAS (NÃO INCLUI FORNECIMENTO). AF_05/2024</t>
  </si>
  <si>
    <t>ASSENTAMENTO DE CONEXÃO 2 ACESSOS ALINHADOS DE FERRO FUNDIDO PARA REDE DE ÁGUA, DN 150, JUNTA ELÁSTICA, INSTALADO EM LOCAL COM NÍVEL ALTO DE INTERFERÊNCIAS (NÃO INCLUI FORNECIMENTO). AF_05/2024</t>
  </si>
  <si>
    <t>ASSENTAMENTO DE CONEXÃO 2 ACESSOS ALINHADOS DE FERRO FUNDIDO PARA REDE DE ÁGUA, DN 150, JUNTA ELÁSTICA, INSTALADO EM LOCAL COM NÍVEL BAIXO DE INTERFERÊNCIAS (NÃO INCLUI FORNECIMENTO). AF_05/2024</t>
  </si>
  <si>
    <t>ASSENTAMENTO DE CONEXÃO 2 ACESSOS ALINHADOS DE FERRO FUNDIDO PARA REDE DE ÁGUA, DN 200, JUNTA ELÁSTICA, INSTALADO EM LOCAL COM NÍVEL ALTO DE INTERFERÊNCIAS (NÃO INCLUI FORNECIMENTO). AF_05/2024</t>
  </si>
  <si>
    <t>ASSENTAMENTO DE CONEXÃO 2 ACESSOS ALINHADOS DE FERRO FUNDIDO PARA REDE DE ÁGUA, DN 200, JUNTA ELÁSTICA, INSTALADO EM LOCAL COM NÍVEL BAIXO DE INTERFERÊNCIAS (NÃO INCLUI FORNECIMENTO). AF_05/2024</t>
  </si>
  <si>
    <t>ASSENTAMENTO DE CONEXÃO 2 ACESSOS ALINHADOS DE FERRO FUNDIDO PARA REDE DE ÁGUA, DN 250, JUNTA ELÁSTICA, INSTALADO EM LOCAL COM NÍVEL ALTO DE INTERFERÊNCIAS (NÃO INCLUI FORNECIMENTO). AF_05/2024</t>
  </si>
  <si>
    <t>ASSENTAMENTO DE CONEXÃO 2 ACESSOS ALINHADOS DE FERRO FUNDIDO PARA REDE DE ÁGUA, DN 250, JUNTA ELÁSTICA, INSTALADO EM LOCAL COM NÍVEL BAIXO DE INTERFERÊNCIAS (NÃO INCLUI FORNECIMENTO). AF_05/2024</t>
  </si>
  <si>
    <t>ASSENTAMENTO DE CONEXÃO 2 ACESSOS ALINHADOS DE FERRO FUNDIDO PARA REDE DE ÁGUA, DN 300, JUNTA ELÁSTICA, INSTALADO EM LOCAL COM NÍVEL ALTO DE INTERFERÊNCIAS (NÃO INCLUI FORNECIMENTO). AF_05/2024</t>
  </si>
  <si>
    <t>ASSENTAMENTO DE CONEXÃO 2 ACESSOS ALINHADOS DE FERRO FUNDIDO PARA REDE DE ÁGUA, DN 300, JUNTA ELÁSTICA, INSTALADO EM LOCAL COM NÍVEL BAIXO DE INTERFERÊNCIAS (NÃO INCLUI FORNECIMENTO). AF_05/2024</t>
  </si>
  <si>
    <t>ASSENTAMENTO DE CONEXÃO 2 ACESSOS ALINHADOS DE FERRO FUNDIDO PARA REDE DE ÁGUA, DN 350, JUNTA ELÁSTICA, INSTALADO EM LOCAL COM NÍVEL ALTO DE INTERFERÊNCIAS (NÃO INCLUI FORNECIMENTO). AF_05/2024</t>
  </si>
  <si>
    <t>ASSENTAMENTO DE CONEXÃO 2 ACESSOS ALINHADOS DE FERRO FUNDIDO PARA REDE DE ÁGUA, DN 350, JUNTA ELÁSTICA, INSTALADO EM LOCAL COM NÍVEL BAIXO DE INTERFERÊNCIAS (NÃO INCLUI FORNECIMENTO). AF_05/2024</t>
  </si>
  <si>
    <t>ASSENTAMENTO DE CONEXÃO 2 ACESSOS ALINHADOS DE FERRO FUNDIDO PARA REDE DE ÁGUA, DN 400, JUNTA ELÁSTICA, INSTALADO EM LOCAL COM NÍVEL ALTO DE INTERFERÊNCIAS (NÃO INCLUI FORNECIMENTO). AF_05/2024</t>
  </si>
  <si>
    <t>ASSENTAMENTO DE CONEXÃO 2 ACESSOS ALINHADOS DE FERRO FUNDIDO PARA REDE DE ÁGUA, DN 400, JUNTA ELÁSTICA, INSTALADO EM LOCAL COM NÍVEL BAIXO DE INTERFERÊNCIAS (NÃO INCLUI FORNECIMENTO). AF_05/2024</t>
  </si>
  <si>
    <t>ASSENTAMENTO DE CONEXÃO 2 ACESSOS ALINHADOS DE FERRO FUNDIDO PARA REDE DE ÁGUA, DN 450, JUNTA ELÁSTICA, INSTALADO EM LOCAL COM NÍVEL ALTO DE INTERFERÊNCIAS (NÃO INCLUI FORNECIMENTO). AF_05/2024</t>
  </si>
  <si>
    <t>ASSENTAMENTO DE CONEXÃO 2 ACESSOS ALINHADOS DE FERRO FUNDIDO PARA REDE DE ÁGUA, DN 450, JUNTA ELÁSTICA, INSTALADO EM LOCAL COM NÍVEL BAIXO DE INTERFERÊNCIAS (NÃO INCLUI FORNECIMENTO). AF_05/2024</t>
  </si>
  <si>
    <t>ASSENTAMENTO DE CONEXÃO 2 ACESSOS ALINHADOS DE FERRO FUNDIDO PARA REDE DE ÁGUA, DN 500, JUNTA ELÁSTICA, INSTALADO EM LOCAL COM NÍVEL ALTO DE INTERFERÊNCIAS (NÃO INCLUI FORNECIMENTO). AF_05/2024</t>
  </si>
  <si>
    <t>ASSENTAMENTO DE CONEXÃO 2 ACESSOS ALINHADOS DE FERRO FUNDIDO PARA REDE DE ÁGUA, DN 500, JUNTA ELÁSTICA, INSTALADO EM LOCAL COM NÍVEL BAIXO DE INTERFERÊNCIAS (NÃO INCLUI FORNECIMENTO). AF_05/2024</t>
  </si>
  <si>
    <t>ASSENTAMENTO DE CONEXÃO 2 ACESSOS ALINHADOS DE FERRO FUNDIDO PARA REDE DE ÁGUA, DN 600, JUNTA ELÁSTICA, INSTALADO EM LOCAL COM NÍVEL ALTO DE INTERFERÊNCIAS (NÃO INCLUI FORNECIMENTO). AF_05/2024</t>
  </si>
  <si>
    <t>ASSENTAMENTO DE CONEXÃO 2 ACESSOS ALINHADOS DE FERRO FUNDIDO PARA REDE DE ÁGUA, DN 600, JUNTA ELÁSTICA, INSTALADO EM LOCAL COM NÍVEL BAIXO DE INTERFERÊNCIAS (NÃO INCLUI FORNECIMENTO). AF_05/2024</t>
  </si>
  <si>
    <t>ASSENTAMENTO DE CONEXÃO 2 ACESSOS ALINHADOS DE FERRO FUNDIDO PARA REDE DE ÁGUA, DN 700, JUNTA ELÁSTICA, INSTALADO EM LOCAL COM NÍVEL ALTO DE INTERFERÊNCIAS (NÃO INCLUI FORNECIMENTO). AF_05/2024</t>
  </si>
  <si>
    <t>ASSENTAMENTO DE CONEXÃO 2 ACESSOS ALINHADOS DE FERRO FUNDIDO PARA REDE DE ÁGUA, DN 700, JUNTA ELÁSTICA, INSTALADO EM LOCAL COM NÍVEL BAIXO DE INTERFERÊNCIAS (NÃO INCLUI FORNECIMENTO). AF_05/2024</t>
  </si>
  <si>
    <t>ASSENTAMENTO DE CONEXÃO 2 ACESSOS ALINHADOS DE FERRO FUNDIDO PARA REDE DE ÁGUA, DN 80, JUNTA ELÁSTICA, INSTALADO EM LOCAL COM NÍVEL ALTO DE INTERFERÊNCIAS (NÃO INCLUI FORNECIMENTO). AF_05/2024</t>
  </si>
  <si>
    <t>ASSENTAMENTO DE CONEXÃO 2 ACESSOS ALINHADOS DE FERRO FUNDIDO PARA REDE DE ÁGUA, DN 80, JUNTA ELÁSTICA, INSTALADO EM LOCAL COM NÍVEL BAIXO DE INTERFERÊNCIAS (NÃO INCLUI FORNECIMENTO). AF_05/2024</t>
  </si>
  <si>
    <t>ASSENTAMENTO DE CONEXÃO 2 ACESSOS ALINHADOS DE FERRO FUNDIDO PARA REDE DE ÁGUA, DN 800, JUNTA ELÁSTICA, INSTALADO EM LOCAL COM NÍVEL ALTO DE INTERFERÊNCIAS (NÃO INCLUI FORNECIMENTO). AF_05/2024</t>
  </si>
  <si>
    <t>ASSENTAMENTO DE CONEXÃO 2 ACESSOS ALINHADOS DE FERRO FUNDIDO PARA REDE DE ÁGUA, DN 800, JUNTA ELÁSTICA, INSTALADO EM LOCAL COM NÍVEL BAIXO DE INTERFERÊNCIAS (NÃO INCLUI FORNECIMENTO). AF_05/2024</t>
  </si>
  <si>
    <t>ASSENTAMENTO DE CONEXÃO 2 ACESSOS ALINHADOS DE FERRO FUNDIDO PARA REDE DE ÁGUA, DN 900, JUNTA ELÁSTICA, INSTALADO EM LOCAL COM NÍVEL ALTO DE INTERFERÊNCIAS (NÃO INCLUI FORNECIMENTO). AF_05/2024</t>
  </si>
  <si>
    <t>ASSENTAMENTO DE CONEXÃO 2 ACESSOS ALINHADOS DE FERRO FUNDIDO PARA REDE DE ÁGUA, DN 900, JUNTA ELÁSTICA, INSTALADO EM LOCAL COM NÍVEL BAIXO DE INTERFERÊNCIAS (NÃO INCLUI FORNECIMENTO). AF_05/2024</t>
  </si>
  <si>
    <t>ASSENTAMENTO DE CONEXÃO 2 ACESSOS ALINHADOS DE PVC PBA PARA REDE DE ÁGUA, DN 100, JUNTA ELÁSTICA INTEGRADA, INSTALADO EM LOCAL COM NÍVEL ALTO DE INTERFERÊNCIAS (NÃO INCLUI FORNECIMENTO). AF_05/2024</t>
  </si>
  <si>
    <t>ASSENTAMENTO DE CONEXÃO 2 ACESSOS ALINHADOS DE PVC PBA PARA REDE DE ÁGUA, DN 100, JUNTA ELÁSTICA INTEGRADA, INSTALADO EM LOCAL COM NÍVEL BAIXO DE INTERFERÊNCIAS (NÃO INCLUI FORNECIMENTO). AF_05/2024</t>
  </si>
  <si>
    <t>ASSENTAMENTO DE CONEXÃO 2 ACESSOS ALINHADOS DE PVC PBA PARA REDE DE ÁGUA, DN 50, JUNTA ELÁSTICA INTEGRADA, INSTALADO EM LOCAL COM NÍVEL ALTO DE INTERFERÊNCIAS (NÃO INCLUI FORNECIMENTO). AF_05/2024</t>
  </si>
  <si>
    <t>ASSENTAMENTO DE CONEXÃO 2 ACESSOS ALINHADOS DE PVC PBA PARA REDE DE ÁGUA, DN 50, JUNTA ELÁSTICA INTEGRADA, INSTALADO EM LOCAL COM NÍVEL BAIXO DE INTERFERÊNCIAS (NÃO INCLUI FORNECIMENTO). AF_05/2024</t>
  </si>
  <si>
    <t>ASSENTAMENTO DE CONEXÃO 2 ACESSOS ALINHADOS DE PVC PBA PARA REDE DE ÁGUA, DN 75, JUNTA ELÁSTICA INTEGRADA, INSTALADO EM LOCAL COM NÍVEL ALTO DE INTERFERÊNCIAS (NÃO INCLUI FORNECIMENTO). AF_05/2024</t>
  </si>
  <si>
    <t>ASSENTAMENTO DE CONEXÃO 2 ACESSOS ALINHADOS DE PVC PBA PARA REDE DE ÁGUA, DN 75, JUNTA ELÁSTICA INTEGRADA, INSTALADO EM LOCAL COM NÍVEL BAIXO DE INTERFERÊNCIAS (NÃO INCLUI FORNECIMENTO). AF_05/2024</t>
  </si>
  <si>
    <t>ASSENTAMENTO DE CONEXÃO 2 ACESSOS INCLINADOS DE FERRO FUNDIDO PARA REDE DE ÁGUA, DN 100, JUNTA ELÁSTICA, INSTALADO EM LOCAL COM NÍVEL ALTO DE INTERFERÊNCIAS (NÃO INCLUI FORNECIMENTO). AF_05/2024</t>
  </si>
  <si>
    <t>ASSENTAMENTO DE CONEXÃO 2 ACESSOS INCLINADOS DE FERRO FUNDIDO PARA REDE DE ÁGUA, DN 100, JUNTA ELÁSTICA, INSTALADO EM LOCAL COM NÍVEL BAIXO DE INTERFERÊNCIAS (NÃO INCLUI FORNECIMENTO). AF_05/2024</t>
  </si>
  <si>
    <t>ASSENTAMENTO DE CONEXÃO 2 ACESSOS INCLINADOS DE FERRO FUNDIDO PARA REDE DE ÁGUA, DN 1000, JUNTA ELÁSTICA, INSTALADO EM LOCAL COM NÍVEL ALTO DE INTERFERÊNCIAS (NÃO INCLUI FORNECIMENTO). AF_05/2024</t>
  </si>
  <si>
    <t>ASSENTAMENTO DE CONEXÃO 2 ACESSOS INCLINADOS DE FERRO FUNDIDO PARA REDE DE ÁGUA, DN 1000, JUNTA ELÁSTICA, INSTALADO EM LOCAL COM NÍVEL BAIXO DE INTERFERÊNCIAS (NÃO INCLUI FORNECIMENTO). AF_05/2024</t>
  </si>
  <si>
    <t>ASSENTAMENTO DE CONEXÃO 2 ACESSOS INCLINADOS DE FERRO FUNDIDO PARA REDE DE ÁGUA, DN 1200, JUNTA ELÁSTICA, INSTALADO EM LOCAL COM NÍVEL ALTO DE INTERFERÊNCIAS (NÃO INCLUI FORNECIMENTO). AF_05/2024</t>
  </si>
  <si>
    <t>ASSENTAMENTO DE CONEXÃO 2 ACESSOS INCLINADOS DE FERRO FUNDIDO PARA REDE DE ÁGUA, DN 1200, JUNTA ELÁSTICA, INSTALADO EM LOCAL COM NÍVEL BAIXO DE INTERFERÊNCIAS (NÃO INCLUI FORNECIMENTO). AF_05/2024</t>
  </si>
  <si>
    <t>ASSENTAMENTO DE CONEXÃO 2 ACESSOS INCLINADOS DE FERRO FUNDIDO PARA REDE DE ÁGUA, DN 150, JUNTA ELÁSTICA, INSTALADO EM LOCAL COM NÍVEL ALTO DE INTERFERÊNCIAS (NÃO INCLUI FORNECIMENTO). AF_05/2024</t>
  </si>
  <si>
    <t>ASSENTAMENTO DE CONEXÃO 2 ACESSOS INCLINADOS DE FERRO FUNDIDO PARA REDE DE ÁGUA, DN 150, JUNTA ELÁSTICA, INSTALADO EM LOCAL COM NÍVEL BAIXO DE INTERFERÊNCIAS (NÃO INCLUI FORNECIMENTO). AF_05/2024</t>
  </si>
  <si>
    <t>ASSENTAMENTO DE CONEXÃO 2 ACESSOS INCLINADOS DE FERRO FUNDIDO PARA REDE DE ÁGUA, DN 200, JUNTA ELÁSTICA, INSTALADO EM LOCAL COM NÍVEL ALTO DE INTERFERÊNCIAS (NÃO INCLUI FORNECIMENTO). AF_05/2024</t>
  </si>
  <si>
    <t>ASSENTAMENTO DE CONEXÃO 2 ACESSOS INCLINADOS DE FERRO FUNDIDO PARA REDE DE ÁGUA, DN 200, JUNTA ELÁSTICA, INSTALADO EM LOCAL COM NÍVEL BAIXO DE INTERFERÊNCIAS (NÃO INCLUI FORNECIMENTO). AF_05/2024</t>
  </si>
  <si>
    <t>ASSENTAMENTO DE CONEXÃO 2 ACESSOS INCLINADOS DE FERRO FUNDIDO PARA REDE DE ÁGUA, DN 250, JUNTA ELÁSTICA, INSTALADO EM LOCAL COM NÍVEL ALTO DE INTERFERÊNCIAS (NÃO INCLUI FORNECIMENTO). AF_05/2024</t>
  </si>
  <si>
    <t>ASSENTAMENTO DE CONEXÃO 2 ACESSOS INCLINADOS DE FERRO FUNDIDO PARA REDE DE ÁGUA, DN 250, JUNTA ELÁSTICA, INSTALADO EM LOCAL COM NÍVEL BAIXO DE INTERFERÊNCIAS (NÃO INCLUI FORNECIMENTO). AF_05/2024</t>
  </si>
  <si>
    <t>ASSENTAMENTO DE CONEXÃO 2 ACESSOS INCLINADOS DE FERRO FUNDIDO PARA REDE DE ÁGUA, DN 300, JUNTA ELÁSTICA, INSTALADO EM LOCAL COM NÍVEL ALTO DE INTERFERÊNCIAS (NÃO INCLUI FORNECIMENTO). AF_05/2024</t>
  </si>
  <si>
    <t>ASSENTAMENTO DE CONEXÃO 2 ACESSOS INCLINADOS DE FERRO FUNDIDO PARA REDE DE ÁGUA, DN 300, JUNTA ELÁSTICA, INSTALADO EM LOCAL COM NÍVEL BAIXO DE INTERFERÊNCIAS (NÃO INCLUI FORNECIMENTO). AF_05/2024</t>
  </si>
  <si>
    <t>ASSENTAMENTO DE CONEXÃO 2 ACESSOS INCLINADOS DE FERRO FUNDIDO PARA REDE DE ÁGUA, DN 350, JUNTA ELÁSTICA, INSTALADO EM LOCAL COM NÍVEL ALTO DE INTERFERÊNCIAS (NÃO INCLUI FORNECIMENTO). AF_05/2024</t>
  </si>
  <si>
    <t>ASSENTAMENTO DE CONEXÃO 2 ACESSOS INCLINADOS DE FERRO FUNDIDO PARA REDE DE ÁGUA, DN 350, JUNTA ELÁSTICA, INSTALADO EM LOCAL COM NÍVEL BAIXO DE INTERFERÊNCIAS (NÃO INCLUI FORNECIMENTO). AF_05/2024</t>
  </si>
  <si>
    <t>ASSENTAMENTO DE CONEXÃO 2 ACESSOS INCLINADOS DE FERRO FUNDIDO PARA REDE DE ÁGUA, DN 400, JUNTA ELÁSTICA, INSTALADO EM LOCAL COM NÍVEL ALTO DE INTERFERÊNCIAS (NÃO INCLUI FORNECIMENTO). AF_05/2024</t>
  </si>
  <si>
    <t>ASSENTAMENTO DE CONEXÃO 2 ACESSOS INCLINADOS DE FERRO FUNDIDO PARA REDE DE ÁGUA, DN 400, JUNTA ELÁSTICA, INSTALADO EM LOCAL COM NÍVEL BAIXO DE INTERFERÊNCIAS (NÃO INCLUI FORNECIMENTO). AF_05/2024</t>
  </si>
  <si>
    <t>ASSENTAMENTO DE CONEXÃO 2 ACESSOS INCLINADOS DE FERRO FUNDIDO PARA REDE DE ÁGUA, DN 450, JUNTA ELÁSTICA, INSTALADO EM LOCAL COM NÍVEL ALTO DE INTERFERÊNCIAS (NÃO INCLUI FORNECIMENTO). AF_05/2024</t>
  </si>
  <si>
    <t>ASSENTAMENTO DE CONEXÃO 2 ACESSOS INCLINADOS DE FERRO FUNDIDO PARA REDE DE ÁGUA, DN 450, JUNTA ELÁSTICA, INSTALADO EM LOCAL COM NÍVEL BAIXO DE INTERFERÊNCIAS (NÃO INCLUI FORNECIMENTO). AF_05/2024</t>
  </si>
  <si>
    <t>ASSENTAMENTO DE CONEXÃO 2 ACESSOS INCLINADOS DE FERRO FUNDIDO PARA REDE DE ÁGUA, DN 500, JUNTA ELÁSTICA, INSTALADO EM LOCAL COM NÍVEL ALTO DE INTERFERÊNCIAS (NÃO INCLUI FORNECIMENTO). AF_05/2024</t>
  </si>
  <si>
    <t>ASSENTAMENTO DE CONEXÃO 2 ACESSOS INCLINADOS DE FERRO FUNDIDO PARA REDE DE ÁGUA, DN 500, JUNTA ELÁSTICA, INSTALADO EM LOCAL COM NÍVEL BAIXO DE INTERFERÊNCIAS (NÃO INCLUI FORNECIMENTO). AF_05/2024</t>
  </si>
  <si>
    <t>ASSENTAMENTO DE CONEXÃO 2 ACESSOS INCLINADOS DE FERRO FUNDIDO PARA REDE DE ÁGUA, DN 600, JUNTA ELÁSTICA, INSTALADO EM LOCAL COM NÍVEL ALTO DE INTERFERÊNCIAS (NÃO INCLUI FORNECIMENTO). AF_05/2024</t>
  </si>
  <si>
    <t>ASSENTAMENTO DE CONEXÃO 2 ACESSOS INCLINADOS DE FERRO FUNDIDO PARA REDE DE ÁGUA, DN 600, JUNTA ELÁSTICA, INSTALADO EM LOCAL COM NÍVEL BAIXO DE INTERFERÊNCIAS (NÃO INCLUI FORNECIMENTO). AF_05/2024</t>
  </si>
  <si>
    <t>ASSENTAMENTO DE CONEXÃO 2 ACESSOS INCLINADOS DE FERRO FUNDIDO PARA REDE DE ÁGUA, DN 700, JUNTA ELÁSTICA, INSTALADO EM LOCAL COM NÍVEL ALTO DE INTERFERÊNCIAS (NÃO INCLUI FORNECIMENTO). AF_05/2024</t>
  </si>
  <si>
    <t>ASSENTAMENTO DE CONEXÃO 2 ACESSOS INCLINADOS DE FERRO FUNDIDO PARA REDE DE ÁGUA, DN 700, JUNTA ELÁSTICA, INSTALADO EM LOCAL COM NÍVEL BAIXO DE INTERFERÊNCIAS (NÃO INCLUI FORNECIMENTO). AF_05/2024</t>
  </si>
  <si>
    <t>ASSENTAMENTO DE CONEXÃO 2 ACESSOS INCLINADOS DE FERRO FUNDIDO PARA REDE DE ÁGUA, DN 80, JUNTA ELÁSTICA, INSTALADO EM LOCAL COM NÍVEL ALTO DE INTERFERÊNCIAS (NÃO INCLUI FORNECIMENTO). AF_05/2024</t>
  </si>
  <si>
    <t>ASSENTAMENTO DE CONEXÃO 2 ACESSOS INCLINADOS DE FERRO FUNDIDO PARA REDE DE ÁGUA, DN 80, JUNTA ELÁSTICA, INSTALADO EM LOCAL COM NÍVEL BAIXO DE INTERFERÊNCIAS (NÃO INCLUI FORNECIMENTO). AF_05/2024</t>
  </si>
  <si>
    <t>ASSENTAMENTO DE CONEXÃO 2 ACESSOS INCLINADOS DE FERRO FUNDIDO PARA REDE DE ÁGUA, DN 800, JUNTA ELÁSTICA, INSTALADO EM LOCAL COM NÍVEL ALTO DE INTERFERÊNCIAS (NÃO INCLUI FORNECIMENTO). AF_05/2024</t>
  </si>
  <si>
    <t>ASSENTAMENTO DE CONEXÃO 2 ACESSOS INCLINADOS DE FERRO FUNDIDO PARA REDE DE ÁGUA, DN 800, JUNTA ELÁSTICA, INSTALADO EM LOCAL COM NÍVEL BAIXO DE INTERFERÊNCIAS (NÃO INCLUI FORNECIMENTO). AF_05/2024</t>
  </si>
  <si>
    <t>ASSENTAMENTO DE CONEXÃO 2 ACESSOS INCLINADOS DE FERRO FUNDIDO PARA REDE DE ÁGUA, DN 900, JUNTA ELÁSTICA, INSTALADO EM LOCAL COM NÍVEL ALTO DE INTERFERÊNCIAS (NÃO INCLUI FORNECIMENTO). AF_05/2024</t>
  </si>
  <si>
    <t>ASSENTAMENTO DE CONEXÃO 2 ACESSOS INCLINADOS DE FERRO FUNDIDO PARA REDE DE ÁGUA, DN 900, JUNTA ELÁSTICA, INSTALADO EM LOCAL COM NÍVEL BAIXO DE INTERFERÊNCIAS (NÃO INCLUI FORNECIMENTO). AF_05/2024</t>
  </si>
  <si>
    <t>ASSENTAMENTO DE CONEXÃO 2 ACESSOS INCLINADOS DE PVC PBA PARA REDE DE ÁGUA, DN 100, JUNTA ELÁSTICA INTEGRADA, INSTALADO EM LOCAL COM NÍVEL ALTO DE INTERFERÊNCIAS (NÃO INCLUI FORNECIMENTO). AF_05/2024</t>
  </si>
  <si>
    <t>ASSENTAMENTO DE CONEXÃO 2 ACESSOS INCLINADOS DE PVC PBA PARA REDE DE ÁGUA, DN 100, JUNTA ELÁSTICA INTEGRADA, INSTALADO EM LOCAL COM NÍVEL BAIXO DE INTERFERÊNCIAS (NÃO INCLUI FORNECIMENTO). AF_05/2024</t>
  </si>
  <si>
    <t>ASSENTAMENTO DE CONEXÃO 2 ACESSOS INCLINADOS DE PVC PBA PARA REDE DE ÁGUA, DN 50, JUNTA ELÁSTICA INTEGRADA, INSTALADO EM LOCAL COM NÍVEL ALTO DE INTERFERÊNCIAS (NÃO INCLUI FORNECIMENTO). AF_05/2024</t>
  </si>
  <si>
    <t>ASSENTAMENTO DE CONEXÃO 2 ACESSOS INCLINADOS DE PVC PBA PARA REDE DE ÁGUA, DN 50, JUNTA ELÁSTICA INTEGRADA, INSTALADO EM LOCAL COM NÍVEL BAIXO DE INTERFERÊNCIAS (NÃO INCLUI FORNECIMENTO). AF_05/2024</t>
  </si>
  <si>
    <t>ASSENTAMENTO DE CONEXÃO 2 ACESSOS INCLINADOS DE PVC PBA PARA REDE DE ÁGUA, DN 75, JUNTA ELÁSTICA INTEGRADA, INSTALADO EM LOCAL COM NÍVEL ALTO DE INTERFERÊNCIAS (NÃO INCLUI FORNECIMENTO). AF_05/2024</t>
  </si>
  <si>
    <t>ASSENTAMENTO DE CONEXÃO 2 ACESSOS INCLINADOS DE PVC PBA PARA REDE DE ÁGUA, DN 75, JUNTA ELÁSTICA INTEGRADA, INSTALADO EM LOCAL COM NÍVEL BAIXO DE INTERFERÊNCIAS (NÃO INCLUI FORNECIMENTO). AF_05/2024</t>
  </si>
  <si>
    <t>ASSENTAMENTO DE CONEXÃO 3 ACESSOS DE FERRO FUNDIDO PARA REDE DE ÁGUA, DN 100, JUNTA ELÁSTICA, INSTALADO EM LOCAL COM NÍVEL ALTO DE INTERFERÊNCIAS (NÃO INCLUI FORNECIMENTO). AF_05/2024</t>
  </si>
  <si>
    <t>ASSENTAMENTO DE CONEXÃO 3 ACESSOS DE FERRO FUNDIDO PARA REDE DE ÁGUA, DN 100, JUNTA ELÁSTICA, INSTALADO EM LOCAL COM NÍVEL BAIXO DE INTERFERÊNCIAS (NÃO INCLUI FORNECIMENTO). AF_05/2024</t>
  </si>
  <si>
    <t>ASSENTAMENTO DE CONEXÃO 3 ACESSOS DE FERRO FUNDIDO PARA REDE DE ÁGUA, DN 1000, JUNTA ELÁSTICA, INSTALADO EM LOCAL COM NÍVEL ALTO DE INTERFERÊNCIAS (NÃO INCLUI FORNECIMENTO). AF_05/2024</t>
  </si>
  <si>
    <t>ASSENTAMENTO DE CONEXÃO 3 ACESSOS DE FERRO FUNDIDO PARA REDE DE ÁGUA, DN 1000, JUNTA ELÁSTICA, INSTALADO EM LOCAL COM NÍVEL BAIXO DE INTERFERÊNCIAS (NÃO INCLUI FORNECIMENTO). AF_05/2024</t>
  </si>
  <si>
    <t>ASSENTAMENTO DE CONEXÃO 3 ACESSOS DE FERRO FUNDIDO PARA REDE DE ÁGUA, DN 1200, JUNTA ELÁSTICA, INSTALADO EM LOCAL COM NÍVEL ALTO DE INTERFERÊNCIAS (NÃO INCLUI FORNECIMENTO). AF_05/2024</t>
  </si>
  <si>
    <t>ASSENTAMENTO DE CONEXÃO 3 ACESSOS DE FERRO FUNDIDO PARA REDE DE ÁGUA, DN 1200, JUNTA ELÁSTICA, INSTALADO EM LOCAL COM NÍVEL BAIXO DE INTERFERÊNCIAS (NÃO INCLUI FORNECIMENTO). AF_05/2024</t>
  </si>
  <si>
    <t>ASSENTAMENTO DE CONEXÃO 3 ACESSOS DE FERRO FUNDIDO PARA REDE DE ÁGUA, DN 150, JUNTA ELÁSTICA, INSTALADO EM LOCAL COM NÍVEL ALTO DE INTERFERÊNCIAS (NÃO INCLUI FORNECIMENTO). AF_05/2024</t>
  </si>
  <si>
    <t>ASSENTAMENTO DE CONEXÃO 3 ACESSOS DE FERRO FUNDIDO PARA REDE DE ÁGUA, DN 150, JUNTA ELÁSTICA, INSTALADO EM LOCAL COM NÍVEL BAIXO DE INTERFERÊNCIAS (NÃO INCLUI FORNECIMENTO). AF_05/2024</t>
  </si>
  <si>
    <t>ASSENTAMENTO DE CONEXÃO 3 ACESSOS DE FERRO FUNDIDO PARA REDE DE ÁGUA, DN 200, JUNTA ELÁSTICA, INSTALADO EM LOCAL COM NÍVEL ALTO DE INTERFERÊNCIAS (NÃO INCLUI FORNECIMENTO). AF_05/2024</t>
  </si>
  <si>
    <t>ASSENTAMENTO DE CONEXÃO 3 ACESSOS DE FERRO FUNDIDO PARA REDE DE ÁGUA, DN 200, JUNTA ELÁSTICA, INSTALADO EM LOCAL COM NÍVEL BAIXO DE INTERFERÊNCIAS (NÃO INCLUI FORNECIMENTO). AF_05/2024</t>
  </si>
  <si>
    <t>ASSENTAMENTO DE CONEXÃO 3 ACESSOS DE FERRO FUNDIDO PARA REDE DE ÁGUA, DN 250, JUNTA ELÁSTICA, INSTALADO EM LOCAL COM NÍVEL ALTO DE INTERFERÊNCIAS (NÃO INCLUI FORNECIMENTO). AF_05/2024</t>
  </si>
  <si>
    <t>ASSENTAMENTO DE CONEXÃO 3 ACESSOS DE FERRO FUNDIDO PARA REDE DE ÁGUA, DN 250, JUNTA ELÁSTICA, INSTALADO EM LOCAL COM NÍVEL BAIXO DE INTERFERÊNCIAS (NÃO INCLUI FORNECIMENTO). AF_05/2024</t>
  </si>
  <si>
    <t>ASSENTAMENTO DE CONEXÃO 3 ACESSOS DE FERRO FUNDIDO PARA REDE DE ÁGUA, DN 300, JUNTA ELÁSTICA, INSTALADO EM LOCAL COM NÍVEL ALTO DE INTERFERÊNCIAS (NÃO INCLUI FORNECIMENTO). AF_05/2024</t>
  </si>
  <si>
    <t>ASSENTAMENTO DE CONEXÃO 3 ACESSOS DE FERRO FUNDIDO PARA REDE DE ÁGUA, DN 300, JUNTA ELÁSTICA, INSTALADO EM LOCAL COM NÍVEL BAIXO DE INTERFERÊNCIAS (NÃO INCLUI FORNECIMENTO). AF_05/2024</t>
  </si>
  <si>
    <t>ASSENTAMENTO DE CONEXÃO 3 ACESSOS DE FERRO FUNDIDO PARA REDE DE ÁGUA, DN 350, JUNTA ELÁSTICA, INSTALADO EM LOCAL COM NÍVEL ALTO DE INTERFERÊNCIAS (NÃO INCLUI FORNECIMENTO). AF_05/2024</t>
  </si>
  <si>
    <t>ASSENTAMENTO DE CONEXÃO 3 ACESSOS DE FERRO FUNDIDO PARA REDE DE ÁGUA, DN 350, JUNTA ELÁSTICA, INSTALADO EM LOCAL COM NÍVEL BAIXO DE INTERFERÊNCIAS (NÃO INCLUI FORNECIMENTO). AF_05/2024</t>
  </si>
  <si>
    <t>ASSENTAMENTO DE CONEXÃO 3 ACESSOS DE FERRO FUNDIDO PARA REDE DE ÁGUA, DN 400, JUNTA ELÁSTICA, INSTALADO EM LOCAL COM NÍVEL ALTO DE INTERFERÊNCIAS (NÃO INCLUI FORNECIMENTO). AF_05/2024</t>
  </si>
  <si>
    <t>ASSENTAMENTO DE CONEXÃO 3 ACESSOS DE FERRO FUNDIDO PARA REDE DE ÁGUA, DN 400, JUNTA ELÁSTICA, INSTALADO EM LOCAL COM NÍVEL BAIXO DE INTERFERÊNCIAS (NÃO INCLUI FORNECIMENTO). AF_05/2024</t>
  </si>
  <si>
    <t>ASSENTAMENTO DE CONEXÃO 3 ACESSOS DE FERRO FUNDIDO PARA REDE DE ÁGUA, DN 450, JUNTA ELÁSTICA, INSTALADO EM LOCAL COM NÍVEL ALTO DE INTERFERÊNCIAS (NÃO INCLUI FORNECIMENTO). AF_05/2024</t>
  </si>
  <si>
    <t>ASSENTAMENTO DE CONEXÃO 3 ACESSOS DE FERRO FUNDIDO PARA REDE DE ÁGUA, DN 450, JUNTA ELÁSTICA, INSTALADO EM LOCAL COM NÍVEL BAIXO DE INTERFERÊNCIAS (NÃO INCLUI FORNECIMENTO). AF_05/2024</t>
  </si>
  <si>
    <t>ASSENTAMENTO DE CONEXÃO 3 ACESSOS DE FERRO FUNDIDO PARA REDE DE ÁGUA, DN 500, JUNTA ELÁSTICA, INSTALADO EM LOCAL COM NÍVEL ALTO DE INTERFERÊNCIAS (NÃO INCLUI FORNECIMENTO). AF_05/2024</t>
  </si>
  <si>
    <t>ASSENTAMENTO DE CONEXÃO 3 ACESSOS DE FERRO FUNDIDO PARA REDE DE ÁGUA, DN 500, JUNTA ELÁSTICA, INSTALADO EM LOCAL COM NÍVEL BAIXO DE INTERFERÊNCIAS (NÃO INCLUI FORNECIMENTO). AF_05/2024</t>
  </si>
  <si>
    <t>ASSENTAMENTO DE CONEXÃO 3 ACESSOS DE FERRO FUNDIDO PARA REDE DE ÁGUA, DN 600, JUNTA ELÁSTICA, INSTALADO EM LOCAL COM NÍVEL ALTO DE INTERFERÊNCIAS (NÃO INCLUI FORNECIMENTO). AF_05/2024</t>
  </si>
  <si>
    <t>ASSENTAMENTO DE CONEXÃO 3 ACESSOS DE FERRO FUNDIDO PARA REDE DE ÁGUA, DN 600, JUNTA ELÁSTICA, INSTALADO EM LOCAL COM NÍVEL BAIXO DE INTERFERÊNCIAS (NÃO INCLUI FORNECIMENTO). AF_05/2024</t>
  </si>
  <si>
    <t>ASSENTAMENTO DE CONEXÃO 3 ACESSOS DE FERRO FUNDIDO PARA REDE DE ÁGUA, DN 700, JUNTA ELÁSTICA, INSTALADO EM LOCAL COM NÍVEL ALTO DE INTERFERÊNCIAS (NÃO INCLUI FORNECIMENTO). AF_05/2024</t>
  </si>
  <si>
    <t>ASSENTAMENTO DE CONEXÃO 3 ACESSOS DE FERRO FUNDIDO PARA REDE DE ÁGUA, DN 700, JUNTA ELÁSTICA, INSTALADO EM LOCAL COM NÍVEL BAIXO DE INTERFERÊNCIAS (NÃO INCLUI FORNECIMENTO). AF_05/2024</t>
  </si>
  <si>
    <t>ASSENTAMENTO DE CONEXÃO 3 ACESSOS DE FERRO FUNDIDO PARA REDE DE ÁGUA, DN 80, JUNTA ELÁSTICA, INSTALADO EM LOCAL COM NÍVEL ALTO DE INTERFERÊNCIAS (NÃO INCLUI FORNECIMENTO). AF_05/2024</t>
  </si>
  <si>
    <t>ASSENTAMENTO DE CONEXÃO 3 ACESSOS DE FERRO FUNDIDO PARA REDE DE ÁGUA, DN 80, JUNTA ELÁSTICA, INSTALADO EM LOCAL COM NÍVEL BAIXO DE INTERFERÊNCIAS (NÃO INCLUI FORNECIMENTO). AF_05/2024</t>
  </si>
  <si>
    <t>ASSENTAMENTO DE CONEXÃO 3 ACESSOS DE FERRO FUNDIDO PARA REDE DE ÁGUA, DN 800, JUNTA ELÁSTICA, INSTALADO EM LOCAL COM NÍVEL ALTO DE INTERFERÊNCIAS (NÃO INCLUI FORNECIMENTO). AF_05/2024</t>
  </si>
  <si>
    <t>ASSENTAMENTO DE CONEXÃO 3 ACESSOS DE FERRO FUNDIDO PARA REDE DE ÁGUA, DN 800, JUNTA ELÁSTICA, INSTALADO EM LOCAL COM NÍVEL BAIXO DE INTERFERÊNCIAS (NÃO INCLUI FORNECIMENTO). AF_05/2024</t>
  </si>
  <si>
    <t>ASSENTAMENTO DE CONEXÃO 3 ACESSOS DE FERRO FUNDIDO PARA REDE DE ÁGUA, DN 900, JUNTA ELÁSTICA, INSTALADO EM LOCAL COM NÍVEL ALTO DE INTERFERÊNCIAS (NÃO INCLUI FORNECIMENTO). AF_05/2024</t>
  </si>
  <si>
    <t>ASSENTAMENTO DE CONEXÃO 3 ACESSOS DE FERRO FUNDIDO PARA REDE DE ÁGUA, DN 900, JUNTA ELÁSTICA, INSTALADO EM LOCAL COM NÍVEL BAIXO DE INTERFERÊNCIAS (NÃO INCLUI FORNECIMENTO). AF_05/2024</t>
  </si>
  <si>
    <t>ASSENTAMENTO DE CONEXÃO 3 ACESSOS DE PVC PBA PARA REDE DE ÁGUA, DN 100, JUNTA ELÁSTICA INTEGRADA, INSTALADO EM LOCAL COM NÍVEL ALTO DE INTERFERÊNCIAS (NÃO INCLUI FORNECIMENTO). AF_05/2024</t>
  </si>
  <si>
    <t>ASSENTAMENTO DE CONEXÃO 3 ACESSOS DE PVC PBA PARA REDE DE ÁGUA, DN 100, JUNTA ELÁSTICA INTEGRADA, INSTALADO EM LOCAL COM NÍVEL BAIXO DE INTERFERÊNCIAS (NÃO INCLUI FORNECIMENTO). AF_05/2024</t>
  </si>
  <si>
    <t>ASSENTAMENTO DE CONEXÃO 3 ACESSOS DE PVC PBA PARA REDE DE ÁGUA, DN 50, JUNTA ELÁSTICA INTEGRADA, INSTALADO EM LOCAL COM NÍVEL ALTO DE INTERFERÊNCIAS (NÃO INCLUI FORNECIMENTO). AF_05/2024</t>
  </si>
  <si>
    <t>ASSENTAMENTO DE CONEXÃO 3 ACESSOS DE PVC PBA PARA REDE DE ÁGUA, DN 50, JUNTA ELÁSTICA INTEGRADA, INSTALADO EM LOCAL COM NÍVEL BAIXO DE INTERFERÊNCIAS (NÃO INCLUI FORNECIMENTO). AF_05/2024</t>
  </si>
  <si>
    <t>ASSENTAMENTO DE CONEXÃO 3 ACESSOS DE PVC PBA PARA REDE DE ÁGUA, DN 75, JUNTA ELÁSTICA INTEGRADA, INSTALADO EM LOCAL COM NÍVEL ALTO DE INTERFERÊNCIAS (NÃO INCLUI FORNECIMENTO). AF_05/2024</t>
  </si>
  <si>
    <t>ASSENTAMENTO DE CONEXÃO 3 ACESSOS DE PVC PBA PARA REDE DE ÁGUA, DN 75, JUNTA ELÁSTICA INTEGRADA, INSTALADO EM LOCAL COM NÍVEL BAIXO DE INTERFERÊNCIAS (NÃO INCLUI FORNECIMENTO). AF_05/2024</t>
  </si>
  <si>
    <t>ASSENTAMENTO DE TUBO DE AÇO CARBONO PARA REDE DE ÁGUA, DN 1000 MM (40") OU DN 1100 MM (44"), JUNTA SOLDADA, INSTALADO EM LOCAL COM NÍVEL ALTO DE INTERFERÊNCIAS (NÃO INCLUI FORNECIMENTO). AF_05/2024</t>
  </si>
  <si>
    <t>ASSENTAMENTO DE TUBO DE AÇO CARBONO PARA REDE DE ÁGUA, DN 1000 MM (40") OU DN 1100 MM (44"), JUNTA SOLDADA, INSTALADO EM LOCAL COM NÍVEL BAIXO DE INTERFERÊNCIAS (NÃO INCLUI FORNECIMENTO). AF_05/2024</t>
  </si>
  <si>
    <t>ASSENTAMENTO DE TUBO DE AÇO CARBONO PARA REDE DE ÁGUA, DN 1200 MM (48") OU DN 1300 MM (52"), JUNTA SOLDADA, INSTALADO EM LOCAL COM NÍVEL ALTO DE INTERFERÊNCIAS (NÃO INCLUI FORNECIMENTO). AF_05/2024</t>
  </si>
  <si>
    <t>ASSENTAMENTO DE TUBO DE AÇO CARBONO PARA REDE DE ÁGUA, DN 1200 MM (48") OU DN 1300 MM (52"), JUNTA SOLDADA, INSTALADO EM LOCAL COM NÍVEL BAIXO DE INTERFERÊNCIAS (NÃO INCLUI FORNECIMENTO). AF_05/2024</t>
  </si>
  <si>
    <t>ASSENTAMENTO DE TUBO DE AÇO CARBONO PARA REDE DE ÁGUA, DN 1400 MM (56'') OU DN 1500 MM (60"), JUNTA SOLDADA, INSTALADO EM LOCAL COM NÍVEL ALTO DE INTERFERÊNCIAS (NÃO INCLUI FORNECIMENTO). AF_05/2024</t>
  </si>
  <si>
    <t>ASSENTAMENTO DE TUBO DE AÇO CARBONO PARA REDE DE ÁGUA, DN 1400 MM (56'') OU DN 1500 MM (60"), JUNTA SOLDADA, INSTALADO EM LOCAL COM NÍVEL BAIXO DE INTERFERÊNCIAS (NÃO INCLUI FORNECIMENTO). AF_05/2024</t>
  </si>
  <si>
    <t>ASSENTAMENTO DE TUBO DE AÇO CARBONO PARA REDE DE ÁGUA, DN 1600 MM (64") OU DN 1700 MM (68"), JUNTA SOLDADA, INSTALADO EM LOCAL COM NÍVEL ALTO DE INTERFERÊNCIAS (NÃO INCLUI FORNECIMENTO). AF_05/2024</t>
  </si>
  <si>
    <t>ASSENTAMENTO DE TUBO DE AÇO CARBONO PARA REDE DE ÁGUA, DN 1600 MM (64") OU DN 1700 MM (68"), JUNTA SOLDADA, INSTALADO EM LOCAL COM NÍVEL BAIXO DE INTERFERÊNCIAS (NÃO INCLUI FORNECIMENTO). AF_05/2024</t>
  </si>
  <si>
    <t>ASSENTAMENTO DE TUBO DE AÇO CARBONO PARA REDE DE ÁGUA, DN 1800 MM (72") OU DN 1900 MM (76"), JUNTA SOLDADA, INSTALADO EM LOCAL COM NÍVEL ALTO DE INTERFERÊNCIAS (NÃO INCLUI FORNECIMENTO). AF_05/2024</t>
  </si>
  <si>
    <t>ASSENTAMENTO DE TUBO DE AÇO CARBONO PARA REDE DE ÁGUA, DN 1800 MM (72") OU DN 1900 MM (76"), JUNTA SOLDADA, INSTALADO EM LOCAL COM NÍVEL BAIXO DE INTERFERÊNCIAS (NÃO INCLUI FORNECIMENTO). AF_05/2024</t>
  </si>
  <si>
    <t>ASSENTAMENTO DE TUBO DE AÇO CARBONO PARA REDE DE ÁGUA, DN 2000 MM (80") OU DN 2100 MM (84"), JUNTA SOLDADA, INSTALADO EM LOCAL COM NÍVEL ALTO DE INTERFERÊNCIAS (NÃO INCLUI FORNECIMENTO). AF_05/2024</t>
  </si>
  <si>
    <t>ASSENTAMENTO DE TUBO DE AÇO CARBONO PARA REDE DE ÁGUA, DN 2000 MM (80") OU DN 2100 MM (84"), JUNTA SOLDADA, INSTALADO EM LOCAL COM NÍVEL BAIXO DE INTERFERÊNCIAS (NÃO INCLUI FORNECIMENTO). AF_05/2024</t>
  </si>
  <si>
    <t>ASSENTAMENTO DE TUBO DE AÇO CARBONO PARA REDE DE ÁGUA, DN 600 MM (24"), JUNTA SOLDADA, INSTALADO EM LOCAL COM NÍVEL ALTO DE INTERFERÊNCIAS (NÃO INCLUI FORNECIMENTO). AF_05/2024</t>
  </si>
  <si>
    <t>ASSENTAMENTO DE TUBO DE AÇO CARBONO PARA REDE DE ÁGUA, DN 600 MM (24"), JUNTA SOLDADA, INSTALADO EM LOCAL COM NÍVEL BAIXO DE INTERFERÊNCIAS (NÃO INCLUI FORNECIMENTO). AF_05/2024</t>
  </si>
  <si>
    <t>ASSENTAMENTO DE TUBO DE AÇO CARBONO PARA REDE DE ÁGUA, DN 700 MM (28"), JUNTA SOLDADA, INSTALADO EM LOCAL COM NÍVEL ALTO DE INTERFERÊNCIAS (NÃO INCLUI FORNECIMENTO). AF_05/2024</t>
  </si>
  <si>
    <t>ASSENTAMENTO DE TUBO DE AÇO CARBONO PARA REDE DE ÁGUA, DN 700 MM (28"), JUNTA SOLDADA, INSTALADO EM LOCAL COM NÍVEL BAIXO DE INTERFERÊNCIAS (NÃO INCLUI FORNECIMENTO). AF_05/2024</t>
  </si>
  <si>
    <t>ASSENTAMENTO DE TUBO DE AÇO CARBONO PARA REDE DE ÁGUA, DN 800 MM (32"), JUNTA SOLDADA, INSTALADO EM LOCAL COM NÍVEL ALTO DE INTERFERÊNCIAS (NÃO INCLUI FORNECIMENTO). AF_05/2024</t>
  </si>
  <si>
    <t>ASSENTAMENTO DE TUBO DE AÇO CARBONO PARA REDE DE ÁGUA, DN 800 MM (32"), JUNTA SOLDADA, INSTALADO EM LOCAL COM NÍVEL BAIXO DE INTERFERÊNCIAS (NÃO INCLUI FORNECIMENTO). AF_05/2024</t>
  </si>
  <si>
    <t>ASSENTAMENTO DE TUBO DE AÇO CARBONO PARA REDE DE ÁGUA, DN 900 MM (36"), JUNTA SOLDADA, INSTALADO EM LOCAL COM NÍVEL ALTO DE INTERFERÊNCIAS (NÃO INCLUI FORNECIMENTO). AF_05/2024</t>
  </si>
  <si>
    <t>ASSENTAMENTO DE TUBO DE AÇO CARBONO PARA REDE DE ÁGUA, DN 900 MM (36"), JUNTA SOLDADA, INSTALADO EM LOCAL COM NÍVEL BAIXO DE INTERFERÊNCIAS (NÃO INCLUI FORNECIMENTO). AF_05/2024</t>
  </si>
  <si>
    <t>ASSENTAMENTO DE TUBO DE FERRO FUNDIDO PARA REDE DE ÁGUA, DN 100 MM, JUNTA ELÁSTICA, INSTALADO EM LOCAL COM NÍVEL ALTO DE INTERFERÊNCIAS (NÃO INCLUI FORNECIMENTO). AF_05/2024</t>
  </si>
  <si>
    <t>ASSENTAMENTO DE TUBO DE FERRO FUNDIDO PARA REDE DE ÁGUA, DN 100 MM, JUNTA ELÁSTICA, INSTALADO EM LOCAL COM NÍVEL BAIXO DE INTERFERÊNCIAS (NÃO INCLUI FORNECIMENTO). AF_05/2024</t>
  </si>
  <si>
    <t>ASSENTAMENTO DE TUBO DE FERRO FUNDIDO PARA REDE DE ÁGUA, DN 1000 MM, JUNTA ELÁSTICA, INSTALADO EM LOCAL COM NÍVEL ALTO DE INTERFERÊNCIAS (NÃO INCLUI FORNECIMENTO). AF_05/2024</t>
  </si>
  <si>
    <t>ASSENTAMENTO DE TUBO DE FERRO FUNDIDO PARA REDE DE ÁGUA, DN 1000 MM, JUNTA ELÁSTICA, INSTALADO EM LOCAL COM NÍVEL BAIXO DE INTERFERÊNCIAS (NÃO INCLUI FORNECIMENTO). AF_05/2024</t>
  </si>
  <si>
    <t>ASSENTAMENTO DE TUBO DE FERRO FUNDIDO PARA REDE DE ÁGUA, DN 1200 MM, JUNTA ELÁSTICA, INSTALADO EM LOCAL COM NÍVEL ALTO DE INTERFERÊNCIAS (NÃO INCLUI FORNECIMENTO). AF_05/2024</t>
  </si>
  <si>
    <t>ASSENTAMENTO DE TUBO DE FERRO FUNDIDO PARA REDE DE ÁGUA, DN 1200 MM, JUNTA ELÁSTICA, INSTALADO EM LOCAL COM NÍVEL BAIXO DE INTERFERÊNCIAS (NÃO INCLUI FORNECIMENTO). AF_05/2024</t>
  </si>
  <si>
    <t>ASSENTAMENTO DE TUBO DE FERRO FUNDIDO PARA REDE DE ÁGUA, DN 150 MM, JUNTA ELÁSTICA, INSTALADO EM LOCAL COM NÍVEL ALTO DE INTERFERÊNCIAS (NÃO INCLUI FORNECIMENTO). AF_05/2024</t>
  </si>
  <si>
    <t>ASSENTAMENTO DE TUBO DE FERRO FUNDIDO PARA REDE DE ÁGUA, DN 150 MM, JUNTA ELÁSTICA, INSTALADO EM LOCAL COM NÍVEL BAIXO DE INTERFERÊNCIAS (NÃO INCLUI FORNECIMENTO). AF_05/2024</t>
  </si>
  <si>
    <t>ASSENTAMENTO DE TUBO DE FERRO FUNDIDO PARA REDE DE ÁGUA, DN 200 MM, JUNTA ELÁSTICA, INSTALADO EM LOCAL COM NÍVEL ALTO DE INTERFERÊNCIAS (NÃO INCLUI FORNECIMENTO). AF_05/2024</t>
  </si>
  <si>
    <t>ASSENTAMENTO DE TUBO DE FERRO FUNDIDO PARA REDE DE ÁGUA, DN 200 MM, JUNTA ELÁSTICA, INSTALADO EM LOCAL COM NÍVEL BAIXO DE INTERFERÊNCIAS (NÃO INCLUI FORNECIMENTO). AF_05/2024</t>
  </si>
  <si>
    <t>ASSENTAMENTO DE TUBO DE FERRO FUNDIDO PARA REDE DE ÁGUA, DN 250 MM, JUNTA ELÁSTICA, INSTALADO EM LOCAL COM NÍVEL ALTO DE INTERFERÊNCIAS (NÃO INCLUI FORNECIMENTO). AF_05/2024</t>
  </si>
  <si>
    <t>ASSENTAMENTO DE TUBO DE FERRO FUNDIDO PARA REDE DE ÁGUA, DN 250 MM, JUNTA ELÁSTICA, INSTALADO EM LOCAL COM NÍVEL BAIXO DE INTERFERÊNCIAS (NÃO INCLUI FORNECIMENTO). AF_05/2024</t>
  </si>
  <si>
    <t>ASSENTAMENTO DE TUBO DE FERRO FUNDIDO PARA REDE DE ÁGUA, DN 300 MM, JUNTA ELÁSTICA, INSTALADO EM LOCAL COM NÍVEL ALTO DE INTERFERÊNCIAS (NÃO INCLUI FORNECIMENTO). AF_05/2024</t>
  </si>
  <si>
    <t>ASSENTAMENTO DE TUBO DE FERRO FUNDIDO PARA REDE DE ÁGUA, DN 300 MM, JUNTA ELÁSTICA, INSTALADO EM LOCAL COM NÍVEL BAIXO DE INTERFERÊNCIAS (NÃO INCLUI FORNECIMENTO). AF_05/2024</t>
  </si>
  <si>
    <t>ASSENTAMENTO DE TUBO DE FERRO FUNDIDO PARA REDE DE ÁGUA, DN 350 MM, JUNTA ELÁSTICA, INSTALADO EM LOCAL COM NÍVEL ALTO DE INTERFERÊNCIAS (NÃO INCLUI FORNECIMENTO). AF_05/2024</t>
  </si>
  <si>
    <t>ASSENTAMENTO DE TUBO DE FERRO FUNDIDO PARA REDE DE ÁGUA, DN 350 MM, JUNTA ELÁSTICA, INSTALADO EM LOCAL COM NÍVEL BAIXO DE INTERFERÊNCIAS (NÃO INCLUI FORNECIMENTO). AF_05/2024</t>
  </si>
  <si>
    <t>ASSENTAMENTO DE TUBO DE FERRO FUNDIDO PARA REDE DE ÁGUA, DN 400 MM, JUNTA ELÁSTICA, INSTALADO EM LOCAL COM NÍVEL ALTO DE INTERFERÊNCIAS (NÃO INCLUI FORNECIMENTO). AF_05/2024</t>
  </si>
  <si>
    <t>ASSENTAMENTO DE TUBO DE FERRO FUNDIDO PARA REDE DE ÁGUA, DN 400 MM, JUNTA ELÁSTICA, INSTALADO EM LOCAL COM NÍVEL BAIXO DE INTERFERÊNCIAS (NÃO INCLUI FORNECIMENTO). AF_05/2024</t>
  </si>
  <si>
    <t>ASSENTAMENTO DE TUBO DE FERRO FUNDIDO PARA REDE DE ÁGUA, DN 450 MM, JUNTA ELÁSTICA, INSTALADO EM LOCAL COM NÍVEL ALTO DE INTERFERÊNCIAS (NÃO INCLUI FORNECIMENTO). AF_05/2024</t>
  </si>
  <si>
    <t>ASSENTAMENTO DE TUBO DE FERRO FUNDIDO PARA REDE DE ÁGUA, DN 450 MM, JUNTA ELÁSTICA, INSTALADO EM LOCAL COM NÍVEL BAIXO DE INTERFERÊNCIAS (NÃO INCLUI FORNECIMENTO). AF_05/2024</t>
  </si>
  <si>
    <t>ASSENTAMENTO DE TUBO DE FERRO FUNDIDO PARA REDE DE ÁGUA, DN 500 MM, JUNTA ELÁSTICA, INSTALADO EM LOCAL COM NÍVEL ALTO DE INTERFERÊNCIAS (NÃO INCLUI FORNECIMENTO). AF_05/2024</t>
  </si>
  <si>
    <t>ASSENTAMENTO DE TUBO DE FERRO FUNDIDO PARA REDE DE ÁGUA, DN 500 MM, JUNTA ELÁSTICA, INSTALADO EM LOCAL COM NÍVEL BAIXO DE INTERFERÊNCIAS (NÃO INCLUI FORNECIMENTO). AF_05/2024</t>
  </si>
  <si>
    <t>ASSENTAMENTO DE TUBO DE FERRO FUNDIDO PARA REDE DE ÁGUA, DN 600 MM, JUNTA ELÁSTICA, INSTALADO EM LOCAL COM NÍVEL ALTO DE INTERFERÊNCIAS (NÃO INCLUI FORNECIMENTO). AF_05/2024</t>
  </si>
  <si>
    <t>ASSENTAMENTO DE TUBO DE FERRO FUNDIDO PARA REDE DE ÁGUA, DN 600 MM, JUNTA ELÁSTICA, INSTALADO EM LOCAL COM NÍVEL BAIXO DE INTERFERÊNCIAS (NÃO INCLUI FORNECIMENTO). AF_05/2024</t>
  </si>
  <si>
    <t>ASSENTAMENTO DE TUBO DE FERRO FUNDIDO PARA REDE DE ÁGUA, DN 700 MM, JUNTA ELÁSTICA, INSTALADO EM LOCAL COM NÍVEL ALTO DE INTERFERÊNCIAS (NÃO INCLUI FORNECIMENTO). AF_05/2024</t>
  </si>
  <si>
    <t>ASSENTAMENTO DE TUBO DE FERRO FUNDIDO PARA REDE DE ÁGUA, DN 700 MM, JUNTA ELÁSTICA, INSTALADO EM LOCAL COM NÍVEL BAIXO DE INTERFERÊNCIAS (NÃO INCLUI FORNECIMENTO). AF_05/2024</t>
  </si>
  <si>
    <t>ASSENTAMENTO DE TUBO DE FERRO FUNDIDO PARA REDE DE ÁGUA, DN 80 MM, JUNTA ELÁSTICA, INSTALADO EM LOCAL COM NÍVEL ALTO DE INTERFERÊNCIAS (NÃO INCLUI FORNECIMENTO). AF_05/2024</t>
  </si>
  <si>
    <t>ASSENTAMENTO DE TUBO DE FERRO FUNDIDO PARA REDE DE ÁGUA, DN 80 MM, JUNTA ELÁSTICA, INSTALADO EM LOCAL COM NÍVEL BAIXO DE INTERFERÊNCIAS (NÃO INCLUI FORNECIMENTO). AF_05/2024</t>
  </si>
  <si>
    <t>ASSENTAMENTO DE TUBO DE FERRO FUNDIDO PARA REDE DE ÁGUA, DN 800 MM, JUNTA ELÁSTICA, INSTALADO EM LOCAL COM NÍVEL ALTO DE INTERFERÊNCIAS (NÃO INCLUI FORNECIMENTO). AF_05/2024</t>
  </si>
  <si>
    <t>ASSENTAMENTO DE TUBO DE FERRO FUNDIDO PARA REDE DE ÁGUA, DN 800 MM, JUNTA ELÁSTICA, INSTALADO EM LOCAL COM NÍVEL BAIXO DE INTERFERÊNCIAS (NÃO INCLUI FORNECIMENTO). AF_05/2024</t>
  </si>
  <si>
    <t>ASSENTAMENTO DE TUBO DE FERRO FUNDIDO PARA REDE DE ÁGUA, DN 900 MM, JUNTA ELÁSTICA, INSTALADO EM LOCAL COM NÍVEL ALTO DE INTERFERÊNCIAS (NÃO INCLUI FORNECIMENTO). AF_05/2024</t>
  </si>
  <si>
    <t>ASSENTAMENTO DE TUBO DE FERRO FUNDIDO PARA REDE DE ÁGUA, DN 900 MM, JUNTA ELÁSTICA, INSTALADO EM LOCAL COM NÍVEL BAIXO DE INTERFERÊNCIAS (NÃO INCLUI FORNECIMENTO). AF_05/2024</t>
  </si>
  <si>
    <t>ASSENTAMENTO DE TUBO DE PVC DEFOFO OU PRFV OU RPVC PARA REDE DE ÁGUA, DN 100, JUNTA ELÁSTICA INTEGRADA, INSTALADO EM LOCAL COM NÍVEL ALTO DE INTERFERÊNCIAS (NÃO INCLUI FORNECIMENTO). AF_05/2024</t>
  </si>
  <si>
    <t>ASSENTAMENTO DE TUBO DE PVC DEFOFO OU PRFV OU RPVC PARA REDE DE ÁGUA, DN 100, JUNTA ELÁSTICA INTEGRADA, INSTALADO EM LOCAL COM NÍVEL BAIXO DE INTERFERÊNCIAS (NÃO INCLUI FORNECIMENTO). AF_05/2024</t>
  </si>
  <si>
    <t>ASSENTAMENTO DE TUBO DE PVC DEFOFO OU PRFV OU RPVC PARA REDE DE ÁGUA, DN 150 MM, JUNTA ELÁSTICA INTEGRADA, INSTALADO EM LOCAL COM NÍVEL ALTO DE INTERFERÊNCIAS (NÃO INCLUI FORNECIMENTO). AF_05/2024</t>
  </si>
  <si>
    <t>ASSENTAMENTO DE TUBO DE PVC DEFOFO OU PRFV OU RPVC PARA REDE DE ÁGUA, DN 150 MM, JUNTA ELÁSTICA INTEGRADA, INSTALADO EM LOCAL COM NÍVEL BAIXO DE INTERFERÊNCIAS (NÃO INCLUI FORNECIMENTO). AF_05/2024</t>
  </si>
  <si>
    <t>ASSENTAMENTO DE TUBO DE PVC DEFOFO OU PRFV OU RPVC PARA REDE DE ÁGUA, DN 200 MM, JUNTA ELÁSTICA INTEGRADA, INSTALADO EM LOCAL COM NÍVEL ALTO DE INTERFERÊNCIAS (NÃO INCLUI FORNECIMENTO). AF_05/2024</t>
  </si>
  <si>
    <t>ASSENTAMENTO DE TUBO DE PVC DEFOFO OU PRFV OU RPVC PARA REDE DE ÁGUA, DN 200 MM, JUNTA ELÁSTICA INTEGRADA, INSTALADO EM LOCAL COM NÍVEL BAIXO DE INTERFERÊNCIAS (NÃO INCLUI FORNECIMENTO). AF_05/2024</t>
  </si>
  <si>
    <t>ASSENTAMENTO DE TUBO DE PVC DEFOFO OU PRFV OU RPVC PARA REDE DE ÁGUA, DN 250 MM, JUNTA ELÁSTICA INTEGRADA, INSTALADO EM LOCAL COM NÍVEL ALTO DE INTERFERÊNCIAS (NÃO INCLUI FORNECIMENTO). AF_05/2024</t>
  </si>
  <si>
    <t>ASSENTAMENTO DE TUBO DE PVC DEFOFO OU PRFV OU RPVC PARA REDE DE ÁGUA, DN 250 MM, JUNTA ELÁSTICA INTEGRADA, INSTALADO EM LOCAL COM NÍVEL BAIXO DE INTERFERÊNCIAS (NÃO INCLUI FORNECIMENTO). AF_05/2024</t>
  </si>
  <si>
    <t>ASSENTAMENTO DE TUBO DE PVC DEFOFO OU PRFV OU RPVC PARA REDE DE ÁGUA, DN 300 MM, JUNTA ELÁSTICA INTEGRADA, INSTALADO EM LOCAL COM NÍVEL ALTO DE INTERFERÊNCIAS (NÃO INCLUI FORNECIMENTO). AF_05/2024</t>
  </si>
  <si>
    <t>ASSENTAMENTO DE TUBO DE PVC DEFOFO OU PRFV OU RPVC PARA REDE DE ÁGUA, DN 300 MM, JUNTA ELÁSTICA INTEGRADA, INSTALADO EM LOCAL COM NÍVEL BAIXO DE INTERFERÊNCIAS (NÃO INCLUI FORNECIMENTO). AF_05/2024</t>
  </si>
  <si>
    <t>ASSENTAMENTO DE TUBO DE PVC DEFOFO OU PRFV OU RPVC PARA REDE DE ÁGUA, DN 350 MM, JUNTA ELÁSTICA INTEGRADA, INSTALADO EM LOCAL COM NÍVEL ALTO DE INTERFERÊNCIAS (NÃO INCLUI FORNECIMENTO). AF_05/2024</t>
  </si>
  <si>
    <t>ASSENTAMENTO DE TUBO DE PVC DEFOFO OU PRFV OU RPVC PARA REDE DE ÁGUA, DN 350 MM, JUNTA ELÁSTICA INTEGRADA, INSTALADO EM LOCAL COM NÍVEL BAIXO DE INTERFERÊNCIAS (NÃO INCLUI FORNECIMENTO). AF_05/2024</t>
  </si>
  <si>
    <t>ASSENTAMENTO DE TUBO DE PVC DEFOFO OU PRFV OU RPVC PARA REDE DE ÁGUA, DN 400 MM, JUNTA ELÁSTICA INTEGRADA, INSTALADO EM LOCAL COM NÍVEL ALTO DE INTERFERÊNCIAS (NÃO INCLUI FORNECIMENTO). AF_05/2024</t>
  </si>
  <si>
    <t>ASSENTAMENTO DE TUBO DE PVC DEFOFO OU PRFV OU RPVC PARA REDE DE ÁGUA, DN 400 MM, JUNTA ELÁSTICA INTEGRADA, INSTALADO EM LOCAL COM NÍVEL BAIXO DE INTERFERÊNCIAS (NÃO INCLUI FORNECIMENTO). AF_05/2024</t>
  </si>
  <si>
    <t>ASSENTAMENTO DE TUBO DE PVC DEFOFO OU PRFV OU RPVC PARA REDE DE ÁGUA, DN 500 MM, JUNTA ELÁSTICA INTEGRADA, INSTALADO EM LOCAL COM NÍVEL ALTO DE INTERFERÊNCIAS (NÃO INCLUI FORNECIMENTO). AF_05/2024</t>
  </si>
  <si>
    <t>ASSENTAMENTO DE TUBO DE PVC DEFOFO OU PRFV OU RPVC PARA REDE DE ÁGUA, DN 500 MM, JUNTA ELÁSTICA INTEGRADA, INSTALADO EM LOCAL COM NÍVEL BAIXO DE INTERFERÊNCIAS (NÃO INCLUI FORNECIMENTO). AF_05/2024</t>
  </si>
  <si>
    <t>ASSENTAMENTO DE TUBO DE PVC PBA PARA REDE DE ÁGUA, DN 100 MM, JUNTA ELÁSTICA INTEGRADA, INSTALADO EM LOCAL COM NÍVEL ALTO DE INTERFERÊNCIAS (NÃO INCLUI FORNECIMENTO). AF_05/2024</t>
  </si>
  <si>
    <t>ASSENTAMENTO DE TUBO DE PVC PBA PARA REDE DE ÁGUA, DN 100 MM, JUNTA ELÁSTICA INTEGRADA, INSTALADO EM LOCAL COM NÍVEL BAIXO DE INTERFERÊNCIAS (NÃO INCLUI FORNECIMENTO). AF_05/2024</t>
  </si>
  <si>
    <t>ASSENTAMENTO DE TUBO DE PVC PBA PARA REDE DE ÁGUA, DN 125, JUNTA ELÁSTICA INTEGRADA, INSTALADO EM LOCAL COM NÍVEL ALTO DE INTERFERÊNCIAS (NÃO INCLUI FORNECIMENTO). AF_05/2024</t>
  </si>
  <si>
    <t>ASSENTAMENTO DE TUBO DE PVC PBA PARA REDE DE ÁGUA, DN 125, JUNTA ELÁSTICA INTEGRADA, INSTALADO EM LOCAL COM NÍVEL BAIXO DE INTERFERÊNCIAS (NÃO INCLUI FORNECIMENTO). AF_05/2024</t>
  </si>
  <si>
    <t>ASSENTAMENTO DE TUBO DE PVC PBA PARA REDE DE ÁGUA, DN 140, JUNTA ELÁSTICA INTEGRADA, INSTALADO EM LOCAL COM NÍVEL ALTO DE INTERFERÊNCIAS (NÃO INCLUI FORNECIMENTO). AF_05/2024</t>
  </si>
  <si>
    <t>ASSENTAMENTO DE TUBO DE PVC PBA PARA REDE DE ÁGUA, DN 140, JUNTA ELÁSTICA INTEGRADA, INSTALADO EM LOCAL COM NÍVEL BAIXO DE INTERFERÊNCIAS (NÃO INCLUI FORNECIMENTO). AF_05/2024</t>
  </si>
  <si>
    <t>ASSENTAMENTO DE TUBO DE PVC PBA PARA REDE DE ÁGUA, DN 180, JUNTA ELÁSTICA INTEGRADA, INSTALADO EM LOCAL COM NÍVEL ALTO DE INTERFERÊNCIAS (NÃO INCLUI FORNECIMENTO). AF_05/2024</t>
  </si>
  <si>
    <t>ASSENTAMENTO DE TUBO DE PVC PBA PARA REDE DE ÁGUA, DN 180, JUNTA ELÁSTICA INTEGRADA, INSTALADO EM LOCAL COM NÍVEL BAIXO DE INTERFERÊNCIAS (NÃO INCLUI FORNECIMENTO). AF_05/2024</t>
  </si>
  <si>
    <t>ASSENTAMENTO DE TUBO DE PVC PBA PARA REDE DE ÁGUA, DN 50 MM, JUNTA ELÁSTICA INTEGRADA, INSTALADO EM LOCAL COM NÍVEL ALTO DE INTERFERÊNCIAS (NÃO INCLUI FORNECIMENTO). AF_05/2024</t>
  </si>
  <si>
    <t>ASSENTAMENTO DE TUBO DE PVC PBA PARA REDE DE ÁGUA, DN 50 MM, JUNTA ELÁSTICA INTEGRADA, INSTALADO EM LOCAL COM NÍVEL BAIXO DE INTERFERÊNCIAS (NÃO INCLUI FORNECIMENTO). AF_05/2024</t>
  </si>
  <si>
    <t>ASSENTAMENTO DE TUBO DE PVC PBA PARA REDE DE ÁGUA, DN 75 MM, JUNTA ELÁSTICA INTEGRADA, INSTALADO EM LOCAL COM NÍVEL ALTO DE INTERFERÊNCIAS (NÃO INCLUI FORNECIMENTO). AF_05/2024</t>
  </si>
  <si>
    <t>ASSENTAMENTO DE TUBO DE PVC PBA PARA REDE DE ÁGUA, DN 75 MM, JUNTA ELÁSTICA INTEGRADA, INSTALADO EM LOCAL COM NÍVEL BAIXO DE INTERFERÊNCIAS (NÃO INCLUI FORNECIMENTO). AF_05/2024</t>
  </si>
  <si>
    <t>ASSENTAMENTO E FORNECIMENTO DE CURVA PVC PBA, JE, PB, 45 GRAUS, DN 100 / DE 110 MM, PARA REDE AGUA, JUNTA ELÁSTICA INTEGRADA, INSTALADO EM LOCAL COM NÍVEL ALTO DE INTERFERÊNCIAS (INCLUI FORNECIMENTO). AF_05/2024</t>
  </si>
  <si>
    <t>ASSENTAMENTO E FORNECIMENTO DE CURVA PVC PBA, JE, PB, 45 GRAUS, DN 100 / DE 110 MM, PARA REDE AGUA, JUNTA ELÁSTICA INTEGRADA, INSTALADO EM LOCAL COM NÍVEL BAIXO DE INTERFERÊNCIAS (INCLUI FORNECIMENTO). AF_05/2024</t>
  </si>
  <si>
    <t>ASSENTAMENTO E FORNECIMENTO DE CURVA PVC PBA, JE, PB, 45 GRAUS, DN 50 / DE 60 MM, PARA REDE AGUA, JUNTA ELÁSTICA INTEGRADA, INSTALADO EM LOCAL COM NÍVEL ALTO DE INTERFERÊNCIAS (INCLUI FORNECIMENTO). AF_05/2024</t>
  </si>
  <si>
    <t>ASSENTAMENTO E FORNECIMENTO DE CURVA PVC PBA, JE, PB, 45 GRAUS, DN 50 / DE 60 MM, PARA REDE AGUA, JUNTA ELÁSTICA INTEGRADA, INSTALADO EM LOCAL COM NÍVEL BAIXO DE INTERFERÊNCIAS (INCLUI FORNECIMENTO). AF_05/2024</t>
  </si>
  <si>
    <t>ASSENTAMENTO E FORNECIMENTO DE CURVA PVC PBA, JE, PB, 45 GRAUS, DN 75 / DE 85 MM, PARA REDE AGUA, JUNTA ELÁSTICA INTEGRADA, INSTALADO EM LOCAL COM NÍVEL ALTO DE INTERFERÊNCIAS (INCLUI FORNECIMENTO). AF_05/2024</t>
  </si>
  <si>
    <t>ASSENTAMENTO E FORNECIMENTO DE CURVA PVC PBA, JE, PB, 45 GRAUS, DN 75 / DE 85 MM, PARA REDE AGUA, JUNTA ELÁSTICA INTEGRADA, INSTALADO EM LOCAL COM NÍVEL BAIXO DE INTERFERÊNCIAS (INCLUI FORNECIMENTO). AF_05/2024</t>
  </si>
  <si>
    <t>ASSENTAMENTO E FORNECIMENTO DE LUVA SIMPLES, PVC PBA, JE, DN 100 / DE 110 MM, PARA REDE AGUA, JUNTA ELÁSTICA INTEGRADA, INSTALADO EM LOCAL COM NÍVEL ALTO DE INTERFERÊNCIAS (INCLUI FORNECIMENTO). AF_05/2024</t>
  </si>
  <si>
    <t>ASSENTAMENTO E FORNECIMENTO DE LUVA SIMPLES, PVC PBA, JE, DN 100 / DE 110 MM, PARA REDE AGUA, JUNTA ELÁSTICA INTEGRADA, INSTALADO EM LOCAL COM NÍVEL BAIXO DE INTERFERÊNCIAS (INCLUI FORNECIMENTO). AF_05/2024</t>
  </si>
  <si>
    <t>ASSENTAMENTO E FORNECIMENTO DE LUVA SIMPLES, PVC PBA, JE, DN 50 / DE 60 MM, PARA REDE AGUA, JUNTA ELÁSTICA INTEGRADA, INSTALADO EM LOCAL COM NÍVEL ALTO DE INTERFERÊNCIAS (INCLUI FORNECIMENTO). AF_05/2024</t>
  </si>
  <si>
    <t>ASSENTAMENTO E FORNECIMENTO DE LUVA SIMPLES, PVC PBA, JE, DN 50 / DE 60 MM, PARA REDE AGUA, JUNTA ELÁSTICA INTEGRADA, INSTALADO EM LOCAL COM NÍVEL BAIXO DE INTERFERÊNCIAS (INCLUI FORNECIMENTO). AF_05/2024</t>
  </si>
  <si>
    <t>ASSENTAMENTO E FORNECIMENTO DE LUVA SIMPLES, PVC PBA, JE, DN 75 / DE 85 MM, PARA REDE AGUA, JUNTA ELÁSTICA INTEGRADA, INSTALADO EM LOCAL COM NÍVEL ALTO DE INTERFERÊNCIAS (INCLUI FORNECIMENTO). AF_05/2024</t>
  </si>
  <si>
    <t>ASSENTAMENTO E FORNECIMENTO DE LUVA SIMPLES, PVC PBA, JE, DN 75 / DE 85 MM, PARA REDE AGUA, JUNTA ELÁSTICA INTEGRADA, INSTALADO EM LOCAL COM NÍVEL BAIXO DE INTERFERÊNCIAS (INCLUI FORNECIMENTO). AF_05/2024</t>
  </si>
  <si>
    <t>ASSENTAMENTO E FORNECIMENTO DE TE DE REDUCAO, PVC PBA, BBB, JE, DN 100 X 50 / DE 110 X 60 MM, PARA REDE AGUA, JUNTA ELÁSTICA INTEGRADA, INSTALADO EM LOCAL COM NÍVEL ALTO DE INTERFERÊNCIAS (INCLUI FORNECIMENTO). AF_05/2024</t>
  </si>
  <si>
    <t>ASSENTAMENTO E FORNECIMENTO DE TE DE REDUCAO, PVC PBA, BBB, JE, DN 100 X 50 / DE 110 X 60 MM, PARA REDE AGUA, JUNTA ELÁSTICA INTEGRADA, INSTALADO EM LOCAL COM NÍVEL BAIXO DE INTERFERÊNCIAS (INCLUI FORNECIMENTO). AF_05/2024</t>
  </si>
  <si>
    <t>ASSENTAMENTO E FORNECIMENTO DE TUBO DE PVC DEFOFO OU PRFV OU RPVC PARA REDE DE ÁGUA, DN 100, JUNTA ELÁSTICA INTEGRADA, INSTALADO EM LOCAL COM NÍVEL ALTO DE INTERFERÊNCIAS (INCLUI FORNECIMENTO). AF_05/2024</t>
  </si>
  <si>
    <t>ASSENTAMENTO E FORNECIMENTO DE TUBO DE PVC DEFOFO OU PRFV OU RPVC PARA REDE DE ÁGUA, DN 100, JUNTA ELÁSTICA INTEGRADA, INSTALADO EM LOCAL COM NÍVEL BAIXO DE INTERFERÊNCIAS (INCLUI FORNECIMENTO). AF_05/2024</t>
  </si>
  <si>
    <t>ASSENTAMENTO E FORNECIMENTO DE TUBO DE PVC DEFOFO PARA REDE DE ÁGUA, DN 200, JUNTA ELÁSTICA INTEGRADA, INSTALADO EM LOCAL COM NÍVEL ALTO DE INTERFERÊNCIAS (INCLUI FORNECIMENTO). AF_05/2024</t>
  </si>
  <si>
    <t>ASSENTAMENTO E FORNECIMENTO DE TUBO DE PVC DEFOFO PARA REDE DE ÁGUA, DN 200, JUNTA ELÁSTICA INTEGRADA, INSTALADO EM LOCAL COM NÍVEL BAIXO DE INTERFERÊNCIAS (INCLUI FORNECIMENTO). AF_05/2024</t>
  </si>
  <si>
    <t>ASSENTAMENTO E FORNECIMENTO DE TUBO DE PVC DEFOFO PARA REDE DE ÁGUA, DN 250, JUNTA ELÁSTICA INTEGRADA, INSTALADO EM LOCAL COM NÍVEL ALTO DE INTERFERÊNCIAS (INCLUI FORNECIMENTO). AF_05/2024</t>
  </si>
  <si>
    <t>ASSENTAMENTO E FORNECIMENTO DE TUBO DE PVC DEFOFO PARA REDE DE ÁGUA, DN 250, JUNTA ELÁSTICA INTEGRADA, INSTALADO EM LOCAL COM NÍVEL BAIXO DE INTERFERÊNCIAS (INCLUI FORNECIMENTO). AF_05/2024</t>
  </si>
  <si>
    <t>ASSENTAMENTO E FORNECIMENTO DE TUBO DE PVC DEFOFO PARA REDE DE ÁGUA, DN 300, JUNTA ELÁSTICA INTEGRADA, INSTALADO EM LOCAL COM NÍVEL ALTO DE INTERFERÊNCIAS (INCLUI FORNECIMENTO). AF_05/2024</t>
  </si>
  <si>
    <t>ASSENTAMENTO E FORNECIMENTO DE TUBO DE PVC DEFOFO PARA REDE DE ÁGUA, DN 300, JUNTA ELÁSTICA INTEGRADA, INSTALADO EM LOCAL COM NÍVEL BAIXO DE INTERFERÊNCIAS (INCLUI FORNECIMENTO). AF_05/2024</t>
  </si>
  <si>
    <t>ASSENTAMENTO E FORNECIMENTO DE TUBO DE PVC PBA PARA REDE DE ÁGUA, DN 100, JUNTA ELÁSTICA INTEGRADA, INSTALADO EM LOCAL COM NÍVEL ALTO DE INTERFERÊNCIAS (INCLUI FORNECIMENTO). AF_05/2024</t>
  </si>
  <si>
    <t>ASSENTAMENTO E FORNECIMENTO DE TUBO DE PVC PBA PARA REDE DE ÁGUA, DN 100, JUNTA ELÁSTICA INTEGRADA, INSTALADO EM LOCAL COM NÍVEL BAIXO DE INTERFERÊNCIAS (INCLUI FORNECIMENTO). AF_05/2024</t>
  </si>
  <si>
    <t>ASSENTAMENTO E FORNECIMENTO DE TUBO DE PVC PBA PARA REDE DE ÁGUA, DN 50, JUNTA ELÁSTICA INTEGRADA, INSTALADO EM LOCAL COM NÍVEL ALTO DE INTERFERÊNCIAS (INCLUI FORNECIMENTO). AF_05/2024</t>
  </si>
  <si>
    <t>ASSENTAMENTO E FORNECIMENTO DE TUBO DE PVC PBA PARA REDE DE ÁGUA, DN 50, JUNTA ELÁSTICA INTEGRADA, INSTALADO EM LOCAL COM NÍVEL BAIXO DE INTERFERÊNCIAS (INCLUI FORNECIMENTO). AF_05/2024</t>
  </si>
  <si>
    <t>ASSENTAMENTO E FORNECIMENTO DE TUBO DE PVC PBA PARA REDE DE ÁGUA, DN 75, JUNTA ELÁSTICA INTEGRADA, INSTALADO EM LOCAL COM NÍVEL ALTO DE INTERFERÊNCIAS (INCLUI FORNECIMENTO). AF_05/2024</t>
  </si>
  <si>
    <t>ASSENTAMENTO E FORNECIMENTO DE TUBO DE PVC PBA PARA REDE DE ÁGUA, DN 75, JUNTA ELÁSTICA INTEGRADA, INSTALADO EM LOCAL COM NÍVEL BAIXO DE INTERFERÊNCIAS (INCLUI FORNECIMENTO). AF_05/2024</t>
  </si>
  <si>
    <t>FORNECIMENTO E ASSENTAMENTO DE CURVA 45 GRAUS RANHURADA EM FERRO FUNDIDO, DN 80 MM (3") PARA REDE DE ÁGUA, INSTALADO EM LOCAL COM NÍVEL ALTO DE INTERFERÊNCIAS (INCLUI FORNECIMENTO). AF_05/2024</t>
  </si>
  <si>
    <t>FORNECIMENTO E ASSENTAMENTO DE CURVA 45 GRAUS RANHURADA EM FERRO FUNDIDO, DN 80 MM (3") PARA REDE DE ÁGUA, INSTALADO EM LOCAL COM NÍVEL BAIXO DE INTERFERÊNCIAS (INCLUI FORNECIMENTO). AF_05/2024</t>
  </si>
  <si>
    <t>FORNECIMENTO E ASSENTAMENTO DE TE RANHURADO EM FERRO FUNDIDO, DN 80 (3") PARA REDE DE ÁGUA, INSTALADO EM LOCAL COM NÍVEL ALTO DE INTERFERÊNCIAS (INCLUI FORNECIMENTO). AF_05/2024</t>
  </si>
  <si>
    <t>FORNECIMENTO E ASSENTAMENTO DE TE RANHURADO EM FERRO FUNDIDO, DN 80 (3") PARA REDE DE ÁGUA, INSTALADO EM LOCAL COM NÍVEL BAIXO DE INTERFERÊNCIAS (INCLUI FORNECIMENTO). AF_05/2024</t>
  </si>
  <si>
    <t>ASSENTAMENTO DE TUBO DE CONCRETO PARA REDES COLETORAS DE ESGOTO SANITÁRIO, DIÂMETRO DE 1000 MM, JUNTA ELÁSTICA, INSTALADO EM LOCAL COM ALTO NÍVEL DE INTERFERÊNCIAS (NÃO INCLUI FORNECIMENTO). AF_03/2024</t>
  </si>
  <si>
    <t>ASSENTAMENTO DE TUBO DE CONCRETO PARA REDES COLETORAS DE ESGOTO SANITÁRIO, DIÂMETRO DE 1000 MM, JUNTA ELÁSTICA, INSTALADO EM LOCAL COM BAIXO NÍVEL DE INTERFERÊNCIAS (NÃO INCLUI FORNECIMENTO). AF_03/2024</t>
  </si>
  <si>
    <t>ASSENTAMENTO DE TUBO DE CONCRETO PARA REDES COLETORAS DE ESGOTO SANITÁRIO, DIÂMETRO DE 1200 MM, JUNTA ELÁSTICA, INSTALADO EM LOCAL COM ALTO NÍVEL DE INTERFERÊNCIAS (NÃO INCLUI FORNECIMENTO). AF_03/2024</t>
  </si>
  <si>
    <t>ASSENTAMENTO DE TUBO DE CONCRETO PARA REDES COLETORAS DE ESGOTO SANITÁRIO, DIÂMETRO DE 1200 MM, JUNTA ELÁSTICA, INSTALADO EM LOCAL COM BAIXO NÍVEL DE INTERFERÊNCIAS (NÃO INCLUI FORNECIMENTO). AF_03/2024</t>
  </si>
  <si>
    <t>ASSENTAMENTO DE TUBO DE CONCRETO PARA REDES COLETORAS DE ESGOTO SANITÁRIO, DIÂMETRO DE 1500 MM, JUNTA ELÁSTICA, INSTALADO EM LOCAL COM ALTO NÍVEL DE INTERFERÊNCIAS (NÃO INCLUI FORNECIMENTO). AF_03/2024</t>
  </si>
  <si>
    <t>ASSENTAMENTO DE TUBO DE CONCRETO PARA REDES COLETORAS DE ESGOTO SANITÁRIO, DIÂMETRO DE 1500 MM, JUNTA ELÁSTICA, INSTALADO EM LOCAL COM BAIXO NÍVEL DE INTERFERÊNCIAS (NÃO INCLUI FORNECIMENTO). AF_03/2024</t>
  </si>
  <si>
    <t>ASSENTAMENTO DE TUBO DE CONCRETO PARA REDES COLETORAS DE ESGOTO SANITÁRIO, DIÂMETRO DE 300 MM, JUNTA ELÁSTICA, INSTALADO EM LOCAL COM ALTO NÍVEL DE INTERFERÊNCIAS (NÃO INCLUI FORNECIMENTO). AF_03/2024</t>
  </si>
  <si>
    <t>ASSENTAMENTO DE TUBO DE CONCRETO PARA REDES COLETORAS DE ESGOTO SANITÁRIO, DIÂMETRO DE 300 MM, JUNTA ELÁSTICA, INSTALADO EM LOCAL COM BAIXO NÍVEL DE INTERFERÊNCIAS (NÃO INCLUI FORNECIMENTO). AF_03/2024</t>
  </si>
  <si>
    <t>ASSENTAMENTO DE TUBO DE CONCRETO PARA REDES COLETORAS DE ESGOTO SANITÁRIO, DIÂMETRO DE 400 MM, JUNTA ELÁSTICA, INSTALADO EM LOCAL COM ALTO NÍVEL DE INTERFERÊNCIAS (NÃO INCLUI FORNECIMENTO). AF_03/2024</t>
  </si>
  <si>
    <t>ASSENTAMENTO DE TUBO DE CONCRETO PARA REDES COLETORAS DE ESGOTO SANITÁRIO, DIÂMETRO DE 400 MM, JUNTA ELÁSTICA, INSTALADO EM LOCAL COM BAIXO NÍVEL DE INTERFERÊNCIAS (NÃO INCLUI FORNECIMENTO). AF_03/2024</t>
  </si>
  <si>
    <t>ASSENTAMENTO DE TUBO DE CONCRETO PARA REDES COLETORAS DE ESGOTO SANITÁRIO, DIÂMETRO DE 500 MM, JUNTA ELÁSTICA, INSTALADO EM LOCAL COM ALTO NÍVEL DE INTERFERÊNCIAS (NÃO INCLUI FORNECIMENTO). AF_03/2024</t>
  </si>
  <si>
    <t>ASSENTAMENTO DE TUBO DE CONCRETO PARA REDES COLETORAS DE ESGOTO SANITÁRIO, DIÂMETRO DE 500 MM, JUNTA ELÁSTICA, INSTALADO EM LOCAL COM BAIXO NÍVEL DE INTERFERÊNCIAS (NÃO INCLUI FORNECIMENTO). AF_03/2024</t>
  </si>
  <si>
    <t>ASSENTAMENTO DE TUBO DE CONCRETO PARA REDES COLETORAS DE ESGOTO SANITÁRIO, DIÂMETRO DE 600 MM, JUNTA ELÁSTICA, INSTALADO EM LOCAL COM ALTO NÍVEL DE INTERFERÊNCIAS (NÃO INCLUI FORNECIMENTO). AF_03/2024</t>
  </si>
  <si>
    <t>ASSENTAMENTO DE TUBO DE CONCRETO PARA REDES COLETORAS DE ESGOTO SANITÁRIO, DIÂMETRO DE 600 MM, JUNTA ELÁSTICA, INSTALADO EM LOCAL COM BAIXO NÍVEL DE INTERFERÊNCIAS (NÃO INCLUI FORNECIMENTO). AF_03/2024</t>
  </si>
  <si>
    <t>ASSENTAMENTO DE TUBO DE CONCRETO PARA REDES COLETORAS DE ESGOTO SANITÁRIO, DIÂMETRO DE 700 MM, JUNTA ELÁSTICA, INSTALADO EM LOCAL COM ALTO NÍVEL DE INTERFERÊNCIAS (NÃO INCLUI FORNECIMENTO). AF_03/2024</t>
  </si>
  <si>
    <t>ASSENTAMENTO DE TUBO DE CONCRETO PARA REDES COLETORAS DE ESGOTO SANITÁRIO, DIÂMETRO DE 700 MM, JUNTA ELÁSTICA, INSTALADO EM LOCAL COM BAIXO NÍVEL DE INTERFERÊNCIAS (NÃO INCLUI FORNECIMENTO). AF_03/2024</t>
  </si>
  <si>
    <t>ASSENTAMENTO DE TUBO DE CONCRETO PARA REDES COLETORAS DE ESGOTO SANITÁRIO, DIÂMETRO DE 800 MM, JUNTA ELÁSTICA, INSTALADO EM LOCAL COM ALTO NÍVEL DE INTERFERÊNCIAS (NÃO INCLUI FORNECIMENTO). AF_03/2024</t>
  </si>
  <si>
    <t>ASSENTAMENTO DE TUBO DE CONCRETO PARA REDES COLETORAS DE ESGOTO SANITÁRIO, DIÂMETRO DE 800 MM, JUNTA ELÁSTICA, INSTALADO EM LOCAL COM BAIXO NÍVEL DE INTERFERÊNCIAS (NÃO INCLUI FORNECIMENTO). AF_03/2024</t>
  </si>
  <si>
    <t>ASSENTAMENTO DE TUBO DE CONCRETO PARA REDES COLETORAS DE ESGOTO SANITÁRIO, DIÂMETRO DE 900 MM, JUNTA ELÁSTICA, INSTALADO EM LOCAL COM ALTO NÍVEL DE INTERFERÊNCIAS (NÃO INCLUI FORNECIMENTO). AF_03/2024</t>
  </si>
  <si>
    <t>ASSENTAMENTO DE TUBO DE CONCRETO PARA REDES COLETORAS DE ESGOTO SANITÁRIO, DIÂMETRO DE 900 MM, JUNTA ELÁSTICA, INSTALADO EM LOCAL COM BAIXO NÍVEL DE INTERFERÊNCIAS (NÃO INCLUI FORNECIMENTO). AF_03/2024</t>
  </si>
  <si>
    <t>ASSENTAMENTO DE TUBO DE CONCRETO PARA REDES COLETORAS DE ÁGUAS PLUVIAIS, DIÂMETRO DE 1000 MM, JUNTA RÍGIDA, INSTALADO EM LOCAL COM ALTO NÍVEL DE INTERFERÊNCIAS (NÃO INCLUI FORNECIMENTO). AF_03/2024</t>
  </si>
  <si>
    <t>ASSENTAMENTO DE TUBO DE CONCRETO PARA REDES COLETORAS DE ÁGUAS PLUVIAIS, DIÂMETRO DE 1000 MM, JUNTA RÍGIDA, INSTALADO EM LOCAL COM BAIXO NÍVEL DE INTERFERÊNCIAS (NÃO INCLUI FORNECIMENTO). AF_03/2024</t>
  </si>
  <si>
    <t>ASSENTAMENTO DE TUBO DE CONCRETO PARA REDES COLETORAS DE ÁGUAS PLUVIAIS, DIÂMETRO DE 1200 MM, JUNTA RÍGIDA, INSTALADO EM LOCAL COM ALTO NÍVEL DE INTERFERÊNCIAS (NÃO INCLUI FORNECIMENTO). AF_03/2024</t>
  </si>
  <si>
    <t>ASSENTAMENTO DE TUBO DE CONCRETO PARA REDES COLETORAS DE ÁGUAS PLUVIAIS, DIÂMETRO DE 1200 MM, JUNTA RÍGIDA, INSTALADO EM LOCAL COM BAIXO NÍVEL DE INTERFERÊNCIAS (NÃO INCLUI FORNECIMENTO). AF_03/2024</t>
  </si>
  <si>
    <t>ASSENTAMENTO DE TUBO DE CONCRETO PARA REDES COLETORAS DE ÁGUAS PLUVIAIS, DIÂMETRO DE 1500 MM, JUNTA RÍGIDA, INSTALADO EM LOCAL COM ALTO NÍVEL DE INTERFERÊNCIAS (NÃO INCLUI FORNECIMENTO). AF_03/2024</t>
  </si>
  <si>
    <t>ASSENTAMENTO DE TUBO DE CONCRETO PARA REDES COLETORAS DE ÁGUAS PLUVIAIS, DIÂMETRO DE 1500 MM, JUNTA RÍGIDA, INSTALADO EM LOCAL COM BAIXO NÍVEL DE INTERFERÊNCIAS (NÃO INCLUI FORNECIMENTO). AF_03/2024</t>
  </si>
  <si>
    <t>ASSENTAMENTO DE TUBO DE CONCRETO PARA REDES COLETORAS DE ÁGUAS PLUVIAIS, DIÂMETRO DE 300 MM, JUNTA RÍGIDA, INSTALADO EM LOCAL COM ALTO NÍVEL DE INTERFERÊNCIAS (NÃO INCLUI FORNECIMENTO). AF_03/2024</t>
  </si>
  <si>
    <t>ASSENTAMENTO DE TUBO DE CONCRETO PARA REDES COLETORAS DE ÁGUAS PLUVIAIS, DIÂMETRO DE 300 MM, JUNTA RÍGIDA, INSTALADO EM LOCAL COM BAIXO NÍVEL DE INTERFERÊNCIAS (NÃO INCLUI FORNECIMENTO). AF_03/2024</t>
  </si>
  <si>
    <t>ASSENTAMENTO DE TUBO DE CONCRETO PARA REDES COLETORAS DE ÁGUAS PLUVIAIS, DIÂMETRO DE 400 MM, JUNTA RÍGIDA, INSTALADO EM LOCAL COM ALTO NÍVEL DE INTERFERÊNCIAS (NÃO INCLUI FORNECIMENTO). AF_03/2024</t>
  </si>
  <si>
    <t>ASSENTAMENTO DE TUBO DE CONCRETO PARA REDES COLETORAS DE ÁGUAS PLUVIAIS, DIÂMETRO DE 400 MM, JUNTA RÍGIDA, INSTALADO EM LOCAL COM BAIXO NÍVEL DE INTERFERÊNCIAS (NÃO INCLUI FORNECIMENTO). AF_03/2024</t>
  </si>
  <si>
    <t>ASSENTAMENTO DE TUBO DE CONCRETO PARA REDES COLETORAS DE ÁGUAS PLUVIAIS, DIÂMETRO DE 500 MM, JUNTA RÍGIDA, INSTALADO EM LOCAL COM ALTO NÍVEL DE INTERFERÊNCIAS (NÃO INCLUI FORNECIMENTO). AF_03/2024</t>
  </si>
  <si>
    <t>ASSENTAMENTO DE TUBO DE CONCRETO PARA REDES COLETORAS DE ÁGUAS PLUVIAIS, DIÂMETRO DE 500 MM, JUNTA RÍGIDA, INSTALADO EM LOCAL COM BAIXO NÍVEL DE INTERFERÊNCIAS (NÃO INCLUI FORNECIMENTO). AF_03/2024</t>
  </si>
  <si>
    <t>ASSENTAMENTO DE TUBO DE CONCRETO PARA REDES COLETORAS DE ÁGUAS PLUVIAIS, DIÂMETRO DE 600 MM, JUNTA RÍGIDA, INSTALADO EM LOCAL COM ALTO NÍVEL DE INTERFERÊNCIAS (NÃO INCLUI FORNECIMENTO). AF_03/2024</t>
  </si>
  <si>
    <t>ASSENTAMENTO DE TUBO DE CONCRETO PARA REDES COLETORAS DE ÁGUAS PLUVIAIS, DIÂMETRO DE 600 MM, JUNTA RÍGIDA, INSTALADO EM LOCAL COM BAIXO NÍVEL DE INTERFERÊNCIAS (NÃO INCLUI FORNECIMENTO). AF_03/2024</t>
  </si>
  <si>
    <t>ASSENTAMENTO DE TUBO DE CONCRETO PARA REDES COLETORAS DE ÁGUAS PLUVIAIS, DIÂMETRO DE 700 MM, JUNTA RÍGIDA, INSTALADO EM LOCAL COM ALTO NÍVEL DE INTERFERÊNCIAS (NÃO INCLUI FORNECIMENTO). AF_03/2024</t>
  </si>
  <si>
    <t>ASSENTAMENTO DE TUBO DE CONCRETO PARA REDES COLETORAS DE ÁGUAS PLUVIAIS, DIÂMETRO DE 700 MM, JUNTA RÍGIDA, INSTALADO EM LOCAL COM BAIXO NÍVEL DE INTERFERÊNCIAS (NÃO INCLUI FORNECIMENTO). AF_03/2024</t>
  </si>
  <si>
    <t>ASSENTAMENTO DE TUBO DE CONCRETO PARA REDES COLETORAS DE ÁGUAS PLUVIAIS, DIÂMETRO DE 800 MM, JUNTA RÍGIDA, INSTALADO EM LOCAL COM ALTO NÍVEL DE INTERFERÊNCIAS (NÃO INCLUI FORNECIMENTO). AF_03/2024</t>
  </si>
  <si>
    <t>ASSENTAMENTO DE TUBO DE CONCRETO PARA REDES COLETORAS DE ÁGUAS PLUVIAIS, DIÂMETRO DE 800 MM, JUNTA RÍGIDA, INSTALADO EM LOCAL COM BAIXO NÍVEL DE INTERFERÊNCIAS (NÃO INCLUI FORNECIMENTO). AF_03/2024</t>
  </si>
  <si>
    <t>ASSENTAMENTO DE TUBO DE CONCRETO PARA REDES COLETORAS DE ÁGUAS PLUVIAIS, DIÂMETRO DE 900 MM, JUNTA RÍGIDA, INSTALADO EM LOCAL COM ALTO NÍVEL DE INTERFERÊNCIAS (NÃO INCLUI FORNECIMENTO). AF_03/2024</t>
  </si>
  <si>
    <t>ASSENTAMENTO DE TUBO DE CONCRETO PARA REDES COLETORAS DE ÁGUAS PLUVIAIS, DIÂMETRO DE 900 MM, JUNTA RÍGIDA, INSTALADO EM LOCAL COM BAIXO NÍVEL DE INTERFERÊNCIAS (NÃO INCLUI FORNECIMENTO). AF_03/2024</t>
  </si>
  <si>
    <t>TUBO DE CONCRETO (SIMPLES) PARA REDES COLETORAS DE ÁGUAS PLUVIAIS, DIÂMETRO DE 300 MM, JUNTA RÍGIDA, INSTALADO EM LOCAL COM ALTO NÍVEL DE INTERFERÊNCIAS - FORNECIMENTO E ASSENTAMENTO. AF_03/2024</t>
  </si>
  <si>
    <t>TUBO DE CONCRETO (SIMPLES) PARA REDES COLETORAS DE ÁGUAS PLUVIAIS, DIÂMETRO DE 300 MM, JUNTA RÍGIDA, INSTALADO EM LOCAL COM BAIXO NÍVEL DE INTERFERÊNCIAS - FORNECIMENTO E ASSENTAMENTO. AF_03/2024</t>
  </si>
  <si>
    <t>TUBO DE CONCRETO (SIMPLES) PARA REDES COLETORAS DE ÁGUAS PLUVIAIS, DIÂMETRO DE 400 MM, JUNTA RÍGIDA, INSTALADO EM LOCAL COM ALTO NÍVEL DE INTERFERÊNCIAS - FORNECIMENTO E ASSENTAMENTO. AF_03/2024</t>
  </si>
  <si>
    <t>TUBO DE CONCRETO (SIMPLES) PARA REDES COLETORAS DE ÁGUAS PLUVIAIS, DIÂMETRO DE 400 MM, JUNTA RÍGIDA, INSTALADO EM LOCAL COM BAIXO NÍVEL DE INTERFERÊNCIAS - FORNECIMENTO E ASSENTAMENTO. AF_03/2024</t>
  </si>
  <si>
    <t>TUBO DE CONCRETO (SIMPLES) PARA REDES COLETORAS DE ÁGUAS PLUVIAIS, DIÂMETRO DE 500 MM, JUNTA RÍGIDA, INSTALADO EM LOCAL COM ALTO NÍVEL DE INTERFERÊNCIAS - FORNECIMENTO E ASSENTAMENTO. AF_03/2024</t>
  </si>
  <si>
    <t>TUBO DE CONCRETO (SIMPLES) PARA REDES COLETORAS DE ÁGUAS PLUVIAIS, DIÂMETRO DE 500 MM, JUNTA RÍGIDA, INSTALADO EM LOCAL COM BAIXO NÍVEL DE INTERFERÊNCIAS - FORNECIMENTO E ASSENTAMENTO. AF_03/2024</t>
  </si>
  <si>
    <t>TUBO DE CONCRETO PARA REDES COLETORAS DE ESGOTO SANITÁRIO, DIÂMETRO DE 1000 MM, JUNTA ELÁSTICA, INSTALADO EM LOCAL COM ALTO NÍVEL DE INTERFERÊNCIAS - FORNECIMENTO E ASSENTAMENTO. AF_03/2024</t>
  </si>
  <si>
    <t>TUBO DE CONCRETO PARA REDES COLETORAS DE ESGOTO SANITÁRIO, DIÂMETRO DE 1000 MM, JUNTA ELÁSTICA, INSTALADO EM LOCAL COM BAIXO NÍVEL DE INTERFERÊNCIAS - FORNECIMENTO E ASSENTAMENTO. AF_03/2024</t>
  </si>
  <si>
    <t>TUBO DE CONCRETO PARA REDES COLETORAS DE ESGOTO SANITÁRIO, DIÂMETRO DE 1200 MM, JUNTA ELÁSTICA, INSTALADO EM LOCAL COM ALTO NÍVEL DE INTERFERÊNCIAS - FORNECIMENTO E ASSENTAMENTO. AF_03/2024</t>
  </si>
  <si>
    <t>TUBO DE CONCRETO PARA REDES COLETORAS DE ESGOTO SANITÁRIO, DIÂMETRO DE 1200 MM, JUNTA ELÁSTICA, INSTALADO EM LOCAL COM BAIXO NÍVEL DE INTERFERÊNCIAS - FORNECIMENTO E ASSENTAMENTO. AF_03/2024</t>
  </si>
  <si>
    <t>TUBO DE CONCRETO PARA REDES COLETORAS DE ESGOTO SANITÁRIO, DIÂMETRO DE 1500 MM, JUNTA ELÁSTICA, INSTALADO EM LOCAL COM ALTO NÍVEL DE INTERFERÊNCIAS - FORNECIMENTO E ASSENTAMENTO. AF_03/2024</t>
  </si>
  <si>
    <t>TUBO DE CONCRETO PARA REDES COLETORAS DE ESGOTO SANITÁRIO, DIÂMETRO DE 1500 MM, JUNTA ELÁSTICA, INSTALADO EM LOCAL COM BAIXO NÍVEL DE INTERFERÊNCIAS - FORNECIMENTO E ASSENTAMENTO. AF_03/2024</t>
  </si>
  <si>
    <t>TUBO DE CONCRETO PARA REDES COLETORAS DE ESGOTO SANITÁRIO, DIÂMETRO DE 300 MM, JUNTA ELÁSTICA, INSTALADO EM LOCAL COM ALTO NÍVEL DE INTERFERÊNCIAS - FORNECIMENTO E ASSENTAMENTO. AF_03/2024</t>
  </si>
  <si>
    <t>TUBO DE CONCRETO PARA REDES COLETORAS DE ESGOTO SANITÁRIO, DIÂMETRO DE 300 MM, JUNTA ELÁSTICA, INSTALADO EM LOCAL COM BAIXO NÍVEL DE INTERFERÊNCIAS - FORNECIMENTO E ASSENTAMENTO. AF_03/2024</t>
  </si>
  <si>
    <t>TUBO DE CONCRETO PARA REDES COLETORAS DE ESGOTO SANITÁRIO, DIÂMETRO DE 400 MM, JUNTA ELÁSTICA, INSTALADO EM LOCAL COM ALTO NÍVEL DE INTERFERÊNCIAS - FORNECIMENTO E ASSENTAMENTO. AF_03/2024</t>
  </si>
  <si>
    <t>TUBO DE CONCRETO PARA REDES COLETORAS DE ESGOTO SANITÁRIO, DIÂMETRO DE 400 MM, JUNTA ELÁSTICA, INSTALADO EM LOCAL COM BAIXO NÍVEL DE INTERFERÊNCIAS - FORNECIMENTO E ASSENTAMENTO. AF_03/2024</t>
  </si>
  <si>
    <t>TUBO DE CONCRETO PARA REDES COLETORAS DE ESGOTO SANITÁRIO, DIÂMETRO DE 500 MM, JUNTA ELÁSTICA, INSTALADO EM LOCAL COM ALTO NÍVEL DE INTERFERÊNCIAS - FORNECIMENTO E ASSENTAMENTO. AF_03/2024</t>
  </si>
  <si>
    <t>TUBO DE CONCRETO PARA REDES COLETORAS DE ESGOTO SANITÁRIO, DIÂMETRO DE 500 MM, JUNTA ELÁSTICA, INSTALADO EM LOCAL COM BAIXO NÍVEL DE INTERFERÊNCIAS - FORNECIMENTO E ASSENTAMENTO. AF_03/2024</t>
  </si>
  <si>
    <t>TUBO DE CONCRETO PARA REDES COLETORAS DE ESGOTO SANITÁRIO, DIÂMETRO DE 600 MM, JUNTA ELÁSTICA, INSTALADO EM LOCAL COM ALTO NÍVEL DE INTERFERÊNCIAS - FORNECIMENTO E ASSENTAMENTO. AF_03/2024</t>
  </si>
  <si>
    <t>TUBO DE CONCRETO PARA REDES COLETORAS DE ESGOTO SANITÁRIO, DIÂMETRO DE 600 MM, JUNTA ELÁSTICA, INSTALADO EM LOCAL COM BAIXO NÍVEL DE INTERFERÊNCIAS - FORNECIMENTO E ASSENTAMENTO. AF_03/2024</t>
  </si>
  <si>
    <t>TUBO DE CONCRETO PARA REDES COLETORAS DE ESGOTO SANITÁRIO, DIÂMETRO DE 700 MM, JUNTA ELÁSTICA, INSTALADO EM LOCAL COM ALTO NÍVEL DE INTERFERÊNCIAS - FORNECIMENTO E ASSENTAMENTO. AF_03/2024</t>
  </si>
  <si>
    <t>TUBO DE CONCRETO PARA REDES COLETORAS DE ESGOTO SANITÁRIO, DIÂMETRO DE 700 MM, JUNTA ELÁSTICA, INSTALADO EM LOCAL COM BAIXO NÍVEL DE INTERFERÊNCIAS - FORNECIMENTO E ASSENTAMENTO. AF_03/2024</t>
  </si>
  <si>
    <t>TUBO DE CONCRETO PARA REDES COLETORAS DE ESGOTO SANITÁRIO, DIÂMETRO DE 800 MM, JUNTA ELÁSTICA, INSTALADO EM LOCAL COM ALTO NÍVEL DE INTERFERÊNCIAS - FORNECIMENTO E ASSENTAMENTO. AF_03/2024</t>
  </si>
  <si>
    <t>TUBO DE CONCRETO PARA REDES COLETORAS DE ESGOTO SANITÁRIO, DIÂMETRO DE 800 MM, JUNTA ELÁSTICA, INSTALADO EM LOCAL COM BAIXO NÍVEL DE INTERFERÊNCIAS - FORNECIMENTO E ASSENTAMENTO. AF_03/2024</t>
  </si>
  <si>
    <t>TUBO DE CONCRETO PARA REDES COLETORAS DE ESGOTO SANITÁRIO, DIÂMETRO DE 900 MM, JUNTA ELÁSTICA, INSTALADO EM LOCAL COM ALTO NÍVEL DE INTERFERÊNCIAS - FORNECIMENTO E ASSENTAMENTO. AF_03/2024</t>
  </si>
  <si>
    <t>TUBO DE CONCRETO PARA REDES COLETORAS DE ESGOTO SANITÁRIO, DIÂMETRO DE 900 MM, JUNTA ELÁSTICA, INSTALADO EM LOCAL COM BAIXO NÍVEL DE INTERFERÊNCIAS - FORNECIMENTO E ASSENTAMENTO. AF_03/2024</t>
  </si>
  <si>
    <t>TUBO DE CONCRETO PARA REDES COLETORAS DE ÁGUAS PLUVIAIS, DIÂMETRO DE 1000 MM, JUNTA RÍGIDA, INSTALADO EM LOCAL COM ALTO NÍVEL DE INTERFERÊNCIAS - FORNECIMENTO E ASSENTAMENTO. AF_03/2024</t>
  </si>
  <si>
    <t>TUBO DE CONCRETO PARA REDES COLETORAS DE ÁGUAS PLUVIAIS, DIÂMETRO DE 1000 MM, JUNTA RÍGIDA, INSTALADO EM LOCAL COM BAIXO NÍVEL DE INTERFERÊNCIAS - FORNECIMENTO E ASSENTAMENTO. AF_03/2024</t>
  </si>
  <si>
    <t>TUBO DE CONCRETO PARA REDES COLETORAS DE ÁGUAS PLUVIAIS, DIÂMETRO DE 1200 MM, JUNTA RÍGIDA, INSTALADO EM LOCAL COM ALTO NÍVEL DE INTERFERÊNCIAS - FORNECIMENTO E ASSENTAMENTO. AF_03/2024</t>
  </si>
  <si>
    <t>TUBO DE CONCRETO PARA REDES COLETORAS DE ÁGUAS PLUVIAIS, DIÂMETRO DE 1200 MM, JUNTA RÍGIDA, INSTALADO EM LOCAL COM BAIXO NÍVEL DE INTERFERÊNCIAS - FORNECIMENTO E ASSENTAMENTO. AF_03/2024</t>
  </si>
  <si>
    <t>TUBO DE CONCRETO PARA REDES COLETORAS DE ÁGUAS PLUVIAIS, DIÂMETRO DE 1500 MM, JUNTA RÍGIDA, INSTALADO EM LOCAL COM ALTO NÍVEL DE INTERFERÊNCIAS - FORNECIMENTO E ASSENTAMENTO. AF_03/2024</t>
  </si>
  <si>
    <t>TUBO DE CONCRETO PARA REDES COLETORAS DE ÁGUAS PLUVIAIS, DIÂMETRO DE 1500 MM, JUNTA RÍGIDA, INSTALADO EM LOCAL COM BAIXO NÍVEL DE INTERFERÊNCIAS - FORNECIMENTO E ASSENTAMENTO. AF_03/2024</t>
  </si>
  <si>
    <t>TUBO DE CONCRETO PARA REDES COLETORAS DE ÁGUAS PLUVIAIS, DIÂMETRO DE 300MM, JUNTA RÍGIDA, INSTALADO EM LOCAL COM ALTO NÍVEL DE INTERFERÊNCIAS - FORNECIMENTO E ASSENTAMENTO. AF_03/2024</t>
  </si>
  <si>
    <t>TUBO DE CONCRETO PARA REDES COLETORAS DE ÁGUAS PLUVIAIS, DIÂMETRO DE 300MM, JUNTA RÍGIDA, INSTALADO EM LOCAL COM BAIXO NÍVEL DE INTERFERÊNCIAS - FORNECIMENTO E ASSENTAMENTO. AF_03/2024</t>
  </si>
  <si>
    <t>TUBO DE CONCRETO PARA REDES COLETORAS DE ÁGUAS PLUVIAIS, DIÂMETRO DE 400 MM, JUNTA RÍGIDA, INSTALADO EM LOCAL COM ALTO NÍVEL DE INTERFERÊNCIAS - FORNECIMENTO E ASSENTAMENTO. AF_03/2024</t>
  </si>
  <si>
    <t>TUBO DE CONCRETO PARA REDES COLETORAS DE ÁGUAS PLUVIAIS, DIÂMETRO DE 400 MM, JUNTA RÍGIDA, INSTALADO EM LOCAL COM BAIXO NÍVEL DE INTERFERÊNCIAS - FORNECIMENTO E ASSENTAMENTO. AF_03/2024</t>
  </si>
  <si>
    <t>TUBO DE CONCRETO PARA REDES COLETORAS DE ÁGUAS PLUVIAIS, DIÂMETRO DE 500 MM, JUNTA RÍGIDA, INSTALADO EM LOCAL COM ALTO NÍVEL DE INTERFERÊNCIAS - FORNECIMENTO E ASSENTAMENTO. AF_03/2024</t>
  </si>
  <si>
    <t>TUBO DE CONCRETO PARA REDES COLETORAS DE ÁGUAS PLUVIAIS, DIÂMETRO DE 500 MM, JUNTA RÍGIDA, INSTALADO EM LOCAL COM BAIXO NÍVEL DE INTERFERÊNCIAS - FORNECIMENTO E ASSENTAMENTO. AF_03/2024</t>
  </si>
  <si>
    <t>TUBO DE CONCRETO PARA REDES COLETORAS DE ÁGUAS PLUVIAIS, DIÂMETRO DE 600 MM, JUNTA RÍGIDA, INSTALADO EM LOCAL COM ALTO NÍVEL DE INTERFERÊNCIAS - FORNECIMENTO E ASSENTAMENTO. AF_03/2024</t>
  </si>
  <si>
    <t>TUBO DE CONCRETO PARA REDES COLETORAS DE ÁGUAS PLUVIAIS, DIÂMETRO DE 600 MM, JUNTA RÍGIDA, INSTALADO EM LOCAL COM BAIXO NÍVEL DE INTERFERÊNCIAS - FORNECIMENTO E ASSENTAMENTO. AF_03/2024</t>
  </si>
  <si>
    <t>TUBO DE CONCRETO PARA REDES COLETORAS DE ÁGUAS PLUVIAIS, DIÂMETRO DE 700 MM, JUNTA RÍGIDA, INSTALADO EM LOCAL COM ALTO NÍVEL DE INTERFERÊNCIAS - FORNECIMENTO E ASSENTAMENTO. AF_03/2024</t>
  </si>
  <si>
    <t>TUBO DE CONCRETO PARA REDES COLETORAS DE ÁGUAS PLUVIAIS, DIÂMETRO DE 700 MM, JUNTA RÍGIDA, INSTALADO EM LOCAL COM BAIXO NÍVEL DE INTERFERÊNCIAS - FORNECIMENTO E ASSENTAMENTO. AF_03/2024</t>
  </si>
  <si>
    <t>TUBO DE CONCRETO PARA REDES COLETORAS DE ÁGUAS PLUVIAIS, DIÂMETRO DE 800 MM, JUNTA RÍGIDA, INSTALADO EM LOCAL COM ALTO NÍVEL DE INTERFERÊNCIAS - FORNECIMENTO E ASSENTAMENTO. AF_03/2024</t>
  </si>
  <si>
    <t>TUBO DE CONCRETO PARA REDES COLETORAS DE ÁGUAS PLUVIAIS, DIÂMETRO DE 800 MM, JUNTA RÍGIDA, INSTALADO EM LOCAL COM BAIXO NÍVEL DE INTERFERÊNCIAS - FORNECIMENTO E ASSENTAMENTO. AF_03/2024</t>
  </si>
  <si>
    <t>TUBO DE CONCRETO PARA REDES COLETORAS DE ÁGUAS PLUVIAIS, DIÂMETRO DE 900 MM, JUNTA RÍGIDA, INSTALADO EM LOCAL COM ALTO NÍVEL DE INTERFERÊNCIAS - FORNECIMENTO E ASSENTAMENTO. AF_03/2024</t>
  </si>
  <si>
    <t>TUBO DE CONCRETO PARA REDES COLETORAS DE ÁGUAS PLUVIAIS, DIÂMETRO DE 900 MM, JUNTA RÍGIDA, INSTALADO EM LOCAL COM BAIXO NÍVEL DE INTERFERÊNCIAS - FORNECIMENTO E ASSENTAMENTO. AF_03/2024</t>
  </si>
  <si>
    <t>ATERRO MANUAL DE VALAS COM AREIA PARA ATERRO. AF_08/2023</t>
  </si>
  <si>
    <t>ATERRO MANUAL DE VALAS COM SOLO ARGILO-ARENOSO. AF_08/2023</t>
  </si>
  <si>
    <t>ATERRO MECANIZADO DE VALA COM ESCAVADEIRA HIDRÁULICA (CAPACIDADE DA CAÇAMBA: 0,8 M³ / POTÊNCIA: 111 HP), LARGURA ATÉ 2,5 M, PROFUNDIDADE ATÉ 1,5 M, COM SOLO ARGILO-ARENOSO. AF_08/2023</t>
  </si>
  <si>
    <t>ATERRO MECANIZADO DE VALA COM ESCAVADEIRA HIDRÁULICA (CAPACIDADE DA CAÇAMBA: 0,8 M³ / POTÊNCIA: 111 HP), LARGURA ATÉ 2,5 M, PROFUNDIDADE DE 1,5 A 3,0 M, COM SOLO ARGILO-ARENOSO. AF_08/2023</t>
  </si>
  <si>
    <t>ATERRO MECANIZADO DE VALA COM ESCAVADEIRA HIDRÁULICA (CAPACIDADE DA CAÇAMBA: 0,8 M³/POTÊNCIA: 111 HP), LARGURA ATÉ 2,5 M, PROFUNDIDADE ATÉ 1,5 M, COM AREIA PARA ATERRO. AF_08/2023</t>
  </si>
  <si>
    <t>ATERRO MECANIZADO DE VALA COM ESCAVADEIRA HIDRÁULICA (CAPACIDADE DA CAÇAMBA: 0,8 M³/POTÊNCIA: 111 HP), LARGURA ATÉ 2,5 M, PROFUNDIDADE DE 1,5 A 3,0 M, COM AREIA PARA ATERRO. AF_08/2023</t>
  </si>
  <si>
    <t>ATERRO MECANIZADO DE VALA COM ESCAVADEIRA HIDRÁULICA (CAPACIDADE DA CAÇAMBA: 0,8 M³/POTÊNCIA: 111 HP), LARGURA ATÉ 2,5 M, PROFUNDIDADE DE 3,0 A 6,0 M, COM AREIA PARA ATERRO. AF_08/2023</t>
  </si>
  <si>
    <t>ATERRO MECANIZADO DE VALA COM ESCAVADEIRA HIDRÁULICA (CAPACIDADE DA CAÇAMBA: 0,8 M³/POTÊNCIA: 111 HP), LARGURA ATÉ 2,5 M, PROFUNDIDADE DE 3,0 A 6,0 M, COM SOLO ARGILO-ARENOSO. AF_08/2023</t>
  </si>
  <si>
    <t>ATERRO MECANIZADO DE VALA COM MINICARREGADEIRA, COM AREIA PARA ATERRO. AF_08/2023</t>
  </si>
  <si>
    <t>ATERRO MECANIZADO DE VALA COM MINICARREGADEIRA, COM SOLO ARGILO-ARENOSO. AF_08/2023</t>
  </si>
  <si>
    <t>ATERRO MECANIZADO DE VALA COM RETROESCAVADEIRA (CAPACIDADE DA CAÇAMBA DA RETRO: 0,26 M³ / POTÊNCIA: 88 HP), LARGURA ATÉ 1,5 M, PROFUNDIDADE ATÉ 1,5 M, COM SOLO ARGILO-ARENOSO. AF_08/2023</t>
  </si>
  <si>
    <t>ATERRO MECANIZADO DE VALA COM RETROESCAVADEIRA (CAPACIDADE DA CAÇAMBA DA RETRO: 0,26 M³ / POTÊNCIA: 88 HP), LARGURA ATÉ 1,5 M, PROFUNDIDADE DE 1,5 A 3,0 M, COM SOLO ARGILO-ARENOSO. AF_08/2023</t>
  </si>
  <si>
    <t>ATERRO MECANIZADO DE VALA COM RETROESCAVADEIRA (CAPACIDADE DA CAÇAMBA DA RETRO: 0,26 M³/POTÊNCIA: 88 HP), LARGURA ATÉ 1,5 M, PROFUNDIDADE ATÉ 1,5 M, COM AREIA PARA ATERRO. AF_08/2023</t>
  </si>
  <si>
    <t>ATERRO MECANIZADO DE VALA COM RETROESCAVADEIRA (CAPACIDADE DA CAÇAMBA DA RETRO: 0,26 M³/POTÊNCIA: 88 HP), LARGURA ATÉ 1,5 M, PROFUNDIDADE DE 1,5 A 3,0 M, COM AREIA PARA ATERRO. AF_08/2023</t>
  </si>
  <si>
    <t>COMPACTAÇÃO DE VALAS COM ROLO COMPRESSOR. AF_08/2023</t>
  </si>
  <si>
    <t>REATERRO MANUAL DE VALAS, COM COMPACTADOR DE SOLOS DE PERCUSSÃO. AF_08/2023</t>
  </si>
  <si>
    <t>REATERRO MANUAL DE VALAS, COM PLACA VIBRATÓRIA. AF_08/2023</t>
  </si>
  <si>
    <t>REATERRO MECANIZADO DE VALA COM ESCAVADEIRA HIDRÁULICA (CAPACIDADE DA CAÇAMBA: 0,8 M³/POTÊNCIA: 111 HP), LARGURA 1,5 A 2,5 M, PROFUNDIDADE 1,5 A 3,0 M, COM SOLO (SEM SUBSTITUIÇÃO) DE 1ª CATEGORIA, COM COMPACTADOR DE SOLOS DE PERCUSSÃO. AF_08/2023</t>
  </si>
  <si>
    <t>REATERRO MECANIZADO DE VALA COM ESCAVADEIRA HIDRÁULICA (CAPACIDADE DA CAÇAMBA: 0,8 M³/POTÊNCIA: 111 HP), LARGURA 1,5 A 2,5 M, PROFUNDIDADE 3,0 A 6,0 M, COM SOLO (SEM SUBSTITUIÇÃO) DE 1ª CATEGORIA, COM COMPACTADOR DE SOLOS DE PERCUSSÃO. AF_08/2023</t>
  </si>
  <si>
    <t>REATERRO MECANIZADO DE VALA COM ESCAVADEIRA HIDRÁULICA (CAPACIDADE DA CAÇAMBA: 0,8 M³/POTÊNCIA: 111 HP), LARGURA ATÉ 1,5 M, PROFUNDIDADE DE 1,5 A 3,0 M, COM SOLO (SEM SUBSTITUIÇÃO) DE 1ª CATEGORIA, COM COMPACTADOR DE SOLOS DE PERCUSSÃO. AF_08/2023</t>
  </si>
  <si>
    <t>REATERRO MECANIZADO DE VALA COM ESCAVADEIRA HIDRÁULICA (CAPACIDADE DA CAÇAMBA: 0,8 M³/POTÊNCIA: 111 HP), LARGURA ATÉ 1,5 M, PROFUNDIDADE DE 1,5 A 3,0 M, COM SOLO (SEM SUBSTITUIÇÃO) DE 1ª CATEGORIA, COM PLACA VIBRATÓRIA. AF_08/2023</t>
  </si>
  <si>
    <t>REATERRO MECANIZADO DE VALA COM ESCAVADEIRA HIDRÁULICA (CAPACIDADE DA CAÇAMBA: 0,8 M³/POTÊNCIA: 111 HP), LARGURA ATÉ 1,5 M, PROFUNDIDADE DE 3,0 A 6,0 M, COM SOLO (SEM SUBSTITUIÇÃO) DE 1ª CATEGORIA, COM COMPACTADOR DE SOLOS DE PERCUSSÃO. AF_08/2023</t>
  </si>
  <si>
    <t>REATERRO MECANIZADO DE VALA COM ESCAVADEIRA HIDRÁULICA (CAPACIDADE DA CAÇAMBA: 0,8 M³/POTÊNCIA: 111 HP), LARGURA ATÉ 1,5 M, PROFUNDIDADE DE 3,0 A 6,0 M, COM SOLO (SEM SUBSTITUIÇÃO) DE 1ª CATEGORIA, COM PLACA VIBRATÓRIA. AF_08/2023</t>
  </si>
  <si>
    <t>REATERRO MECANIZADO DE VALA COM ESCAVADEIRA HIDRÁULICA (CAPACIDADE DA CAÇAMBA: 0,8 M³/POTÊNCIA: 111 HP), LARGURA DE 1,5 A 2,5 M, PROFUNDIDADE ATÉ 1,5 M, COM SOLO (SEM SUBSTITUIÇÃO) DE 1ª CATEGORIA, COM COMPACTADOR DE SOLOS DE PERCUSSÃO. AF_08/2023</t>
  </si>
  <si>
    <t>REATERRO MECANIZADO DE VALA COM ESCAVADEIRA HIDRÁULICA (CAPACIDADE DA CAÇAMBA: 0,8 M³/POTÊNCIA: 111 HP), LARGURA DE 1,5 A 2,5 M, PROFUNDIDADE ATÉ 1,5 M, COM SOLO (SEM SUBSTITUIÇÃO) DE 1ª CATEGORIA, COM PLACA VIBRATÓRIA. AF_08/2023</t>
  </si>
  <si>
    <t>REATERRO MECANIZADO DE VALA COM ESCAVADEIRA HIDRÁULICA (CAPACIDADE DA CAÇAMBA: 0,8 M³/POTÊNCIA: 111 HP), LARGURA DE 1,5 A 2,5 M, PROFUNDIDADE DE 1,5 A 3,0 M, COM SOLO (SEM SUBSTITUIÇÃO) DE 1ª CATEGORIA, COM PLACA VIBRATÓRIA. AF_08/2023</t>
  </si>
  <si>
    <t>REATERRO MECANIZADO DE VALA COM ESCAVADEIRA HIDRÁULICA (CAPACIDADE DA CAÇAMBA: 0,8 M³/POTÊNCIA: 111 HP), LARGURA DE 1,5 A 2,5 M, PROFUNDIDADE DE 3,0 A 6,0 M, COM SOLO (SEM SUBSTITUIÇÃO) DE 1ª CATEGORIA, COM PLACA VIBRATÓRIA. AF_08/2023</t>
  </si>
  <si>
    <t>REATERRO MECANIZADO DE VALA COM MINICARREGADEIRA, COM COMPACTADOR DE SOLOS DE PERCUSSÃO. AF_08/2023</t>
  </si>
  <si>
    <t>REATERRO MECANIZADO DE VALA COM MINICARREGADEIRA, COM PLACA VIBRATÓRIA. AF_08/2023</t>
  </si>
  <si>
    <t>REATERRO MECANIZADO DE VALA COM RETROESCAVADEIRA (CAPACIDADE   DA   CAÇAMBA   DA RETRO: 0,26 M³/POTÊNCIA: 88 HP), LARGURA ATÉ 0,8 M, PROFUNDIDADE ATÉ 1,5 M, COM SOLO (SEM SUBSTITUIÇÃO) DE 1ª CATEGORIA, COM PLACA VIBRATÓRIA. AF_08/2023</t>
  </si>
  <si>
    <t>REATERRO MECANIZADO DE VALA COM RETROESCAVADEIRA (CAPACIDADE   DA   CAÇAMBA   DA RETRO: 0,26 M³/POTÊNCIA: 88 HP), LARGURA ATÉ 0,8 M, PROFUNDIDADE DE 1,5 A 3,0 M, COM SOLO (SEM SUBSTITUIÇÃO) DE 1ª CATEGORIA, COM PLACA VIBRATÓRIA. AF_08/2023</t>
  </si>
  <si>
    <t>REATERRO MECANIZADO DE VALA COM RETROESCAVADEIRA (CAPACIDADE   DA   CAÇAMBA   DA RETRO: 0,26 M³/POTÊNCIA: 88 HP), LARGURA DE 0,8 A 1,5 M, PROFUNDIDADE ATÉ 1,5 M, COM SOLO (SEM SUBSTITUIÇÃO) DE 1ª CATEGORIA, COM PLACA VIBRATÓRIA. AF_08/2023</t>
  </si>
  <si>
    <t>REATERRO MECANIZADO DE VALA COM RETROESCAVADEIRA (CAPACIDADE   DA   CAÇAMBA   DA RETRO: 0,26 M³/POTÊNCIA: 88 HP), LARGURA DE 0,8 A 1,5 M, PROFUNDIDADE DE 1,5 A 3,0 M, COM SOLO (SEM SUBSTITUIÇÃO) DE 1ª CATEGORIA, COM PLACA VIBRATÓRIA. AF_08/2023</t>
  </si>
  <si>
    <t>REATERRO MECANIZADO DE VALA COM RETROESCAVADEIRA (CAPACIDADE DA CAÇAMBA   DA RETRO: 0,26 M³/POTÊNCIA: 88 HP), LARGURA 0,8 A 1,5 M, PROFUNDIDADE 1,5 A 3,0 M, COM SOLO (SEM SUBSTITUIÇÃO) DE 1ª CATEGORIA E COMPACTADOR DE SOLOS DE PERCUSSÃO. AF_08/2023</t>
  </si>
  <si>
    <t>REATERRO MECANIZADO DE VALA COM RETROESCAVADEIRA (CAPACIDADE DA CAÇAMBA   DA RETRO: 0,26 M³/POTÊNCIA: 88 HP), LARGURA 0,8 A 1,5 M, PROFUNDIDADE ATÉ 1,5 M, COM SOLO (SEM SUBSTITUIÇÃO) DE 1ª CATEGORIA, COM COMPACTADOR DE SOLOS DE PERCUSSÃO AF_08/2023</t>
  </si>
  <si>
    <t>REATERRO MECANIZADO DE VALA COM RETROESCAVADEIRA (CAPACIDADE DA CAÇAMBA   DA RETRO: 0,26 M³/POTÊNCIA: 88 HP), LARGURA ATÉ 0,8 M, PROFUNDIDADE 1,5 A 3,0 M, COM SOLO (SEM SUBSTITUIÇÃO) DE 1ª CATEGORIA, COM COMPACTADOR DE SOLOS DE PERCUSSÃO AF_08/2023</t>
  </si>
  <si>
    <t>REATERRO MECANIZADO DE VALA COM RETROESCAVADEIRA (CAPACIDADE DA CAÇAMBA   DA RETRO: 0,26 M³/POTÊNCIA: 88 HP), LARGURA ATÉ 0,8 M, PROFUNDIDADE ATÉ 1,5 M, COM SOLO (SEM SUBSTITUIÇÃO) DE 1ª CATEGORIA, COM COMPACTADOR DE SOLOS DE PERCUSSÃO. AF_08/2023</t>
  </si>
  <si>
    <t>CONSTRUÇÃO DE BASE E SUB-BASE PARA PAVIMENTAÇÃO DE BRITA GRADUADA SIMPLES TRATADA COM CIMENTO, COM ESPESSURA DE 10 CM - EXCLUSIVE CARGA E TRANSPORTE. AF_09/2024</t>
  </si>
  <si>
    <t>CONSTRUÇÃO DE BASE E SUB-BASE PARA PAVIMENTAÇÃO DE BRITA GRADUADA SIMPLES TRATADA COM CIMENTO, COM ESPESSURA DE 15 CM - EXCLUSIVE CARGA E TRANSPORTE. AF_09/2024</t>
  </si>
  <si>
    <t>CONSTRUÇÃO DE BASE E SUB-BASE PARA PAVIMENTAÇÃO DE BRITA GRADUADA SIMPLES TRATADA COM CIMENTO, COM ESPESSURA DE 20 CM - EXCLUSIVE CARGA E TRANSPORTE. AF_09/2024</t>
  </si>
  <si>
    <t>CONSTRUÇÃO DE BASE E SUB-BASE PARA PAVIMENTAÇÃO DE BRITA GRADUADA SIMPLES, COM ESPESSURA DE 10 CM - EXCLUSIVE CARGA E TRANSPORTE. AF_09/2024</t>
  </si>
  <si>
    <t>CONSTRUÇÃO DE BASE E SUB-BASE PARA PAVIMENTAÇÃO DE BRITA GRADUADA SIMPLES, COM ESPESSURA DE 15 CM - EXCLUSIVE CARGA E TRANSPORTE. AF_09/2024</t>
  </si>
  <si>
    <t>CONSTRUÇÃO DE BASE E SUB-BASE PARA PAVIMENTAÇÃO DE BRITA GRADUADA SIMPLES, COM ESPESSURA DE 20 CM - EXCLUSIVE CARGA E TRANSPORTE. AF_09/2024</t>
  </si>
  <si>
    <t>CONSTRUÇÃO DE BASE E SUB-BASE PARA PAVIMENTAÇÃO DE CONCRETO COMPACTADO COM ROLO, COM ESPESSURA DE 10 CM - EXCLUSIVE CARGA E TRANSPORTE. AF_09/2024</t>
  </si>
  <si>
    <t>CONSTRUÇÃO DE BASE E SUB-BASE PARA PAVIMENTAÇÃO DE CONCRETO COMPACTADO COM ROLO, COM ESPESSURA DE 15 CM - EXCLUSIVE CARGA E TRANSPORTE. AF_09/2024</t>
  </si>
  <si>
    <t>CONSTRUÇÃO DE BASE E SUB-BASE PARA PAVIMENTAÇÃO DE CONCRETO COMPACTADO COM ROLO, COM ESPESSURA DE 20 CM - EXCLUSIVE CARGA E TRANSPORTE. AF_09/2024</t>
  </si>
  <si>
    <t>CONSTRUÇÃO DE BASE E SUB-BASE PARA PAVIMENTAÇÃO DE MACADAME SECO, COM ESPESSURA DE 10 CM - EXCLUSIVE CARGA E TRANSPORTE. AF_09/2024</t>
  </si>
  <si>
    <t>CONSTRUÇÃO DE BASE E SUB-BASE PARA PAVIMENTAÇÃO DE MACADAME SECO, COM ESPESSURA DE 15 CM - EXCLUSIVE CARGA E TRANSPORTE. AF_09/2024</t>
  </si>
  <si>
    <t>CONSTRUÇÃO DE BASE E SUB-BASE PARA PAVIMENTAÇÃO DE MACADAME SECO, COM ESPESSURA DE 20 CM - EXCLUSIVE CARGA E TRANSPORTE. AF_09/2024</t>
  </si>
  <si>
    <t>CONSTRUÇÃO DE BASE E SUB-BASE PARA PAVIMENTAÇÃO DE MACADAME SECO, COM ESPESSURA DE 25 CM - EXCLUSIVE CARGA E TRANSPORTE. AF_09/2024</t>
  </si>
  <si>
    <t>CONSTRUÇÃO DE BASE E SUB-BASE PARA PAVIMENTAÇÃO DE RACHÃO, COM ESPESSURA DE 30 CM - EXCLUSIVE CARGA E TRANSPORTE. AF_09/2024</t>
  </si>
  <si>
    <t>CONSTRUÇÃO DE BASE E SUB-BASE PARA PAVIMENTAÇÃO DE RACHÃO, COM ESPESSURA DE 40 CM - EXCLUSIVE CARGA E TRANSPORTE. AF_09/2024</t>
  </si>
  <si>
    <t>CONSTRUÇÃO DE BASE E SUB-BASE PARA PAVIMENTAÇÃO DE RACHÃO, COM ESPESSURA DE 50 CM - EXCLUSIVE CARGA E TRANSPORTE. AF_09/2024</t>
  </si>
  <si>
    <t>CONSTRUÇÃO DE BASE E SUB-BASE PARA PAVIMENTAÇÃO DE RACHÃO, COM ESPESSURA DE 60 CM - EXCLUSIVE CARGA E TRANSPORTE. AF_09/2024</t>
  </si>
  <si>
    <t>CONSTRUÇÃO DE BASE E SUB-BASE PARA PAVIMENTAÇÃO DE SOLO (PREDOMINANTEMENTE ARENOSO) BRITA - 40%-60% COM CIMENTO - 4%, MISTURA EM PISTA, COM ESPESSURA DE 10 CM - EXCLUSIVE ESCAVAÇÃO, CARGA E TRANSPORTE E SOLO. AF_09/2024</t>
  </si>
  <si>
    <t>CONSTRUÇÃO DE BASE E SUB-BASE PARA PAVIMENTAÇÃO DE SOLO (PREDOMINANTEMENTE ARENOSO) BRITA - 40%-60% COM CIMENTO - 4%, MISTURA EM PISTA, COM ESPESSURA DE 15 CM - EXCLUSIVE ESCAVAÇÃO, CARGA E TRANSPORTE E SOLO. AF_09/2024</t>
  </si>
  <si>
    <t>CONSTRUÇÃO DE BASE E SUB-BASE PARA PAVIMENTAÇÃO DE SOLO (PREDOMINANTEMENTE ARENOSO) BRITA - 40%-60% COM CIMENTO - 4%, MISTURA EM PISTA, COM ESPESSURA DE 20 CM - EXCLUSIVE ESCAVAÇÃO, CARGA E TRANSPORTE E SOLO. AF_09/2024</t>
  </si>
  <si>
    <t>CONSTRUÇÃO DE BASE E SUB-BASE PARA PAVIMENTAÇÃO DE SOLO (PREDOMINANTEMENTE ARENOSO) BRITA - 40%-60% COM CIMENTO - 4%, MISTURA EM USINA, COM ESPESSURA DE 10 CM - EXCLUSIVE CARGA E TRANSPORTE. AF_09/2024</t>
  </si>
  <si>
    <t>CONSTRUÇÃO DE BASE E SUB-BASE PARA PAVIMENTAÇÃO DE SOLO (PREDOMINANTEMENTE ARENOSO) BRITA - 40%-60% COM CIMENTO - 4%, MISTURA EM USINA, COM ESPESSURA DE 15 CM - EXCLUSIVE CARGA E TRANSPORTE. AF_09/2024</t>
  </si>
  <si>
    <t>CONSTRUÇÃO DE BASE E SUB-BASE PARA PAVIMENTAÇÃO DE SOLO (PREDOMINANTEMENTE ARENOSO) BRITA - 40%-60% COM CIMENTO - 4%, MISTURA EM USINA, COM ESPESSURA DE 20 CM - EXCLUSIVE CARGA E TRANSPORTE. AF_09/2024</t>
  </si>
  <si>
    <t>CONSTRUÇÃO DE BASE E SUB-BASE PARA PAVIMENTAÇÃO DE SOLO (PREDOMINANTEMENTE ARENOSO) BRITA - 40%-60% COM CIMENTO - 6%, MISTURA EM PISTA, COM ESPESSURA DE 10 CM - EXCLUSIVE ESCAVAÇÃO, CARGA E TRANSPORTE E SOLO. AF_09/2024</t>
  </si>
  <si>
    <t>CONSTRUÇÃO DE BASE E SUB-BASE PARA PAVIMENTAÇÃO DE SOLO (PREDOMINANTEMENTE ARENOSO) BRITA - 40%-60% COM CIMENTO - 6%, MISTURA EM PISTA, COM ESPESSURA DE 15 CM - EXCLUSIVE ESCAVAÇÃO, CARGA E TRANSPORTE E SOLO. AF_09/2024</t>
  </si>
  <si>
    <t>CONSTRUÇÃO DE BASE E SUB-BASE PARA PAVIMENTAÇÃO DE SOLO (PREDOMINANTEMENTE ARENOSO) BRITA - 40%-60% COM CIMENTO - 6%, MISTURA EM PISTA, COM ESPESSURA DE 20 CM - EXCLUSIVE ESCAVAÇÃO, CARGA E TRANSPORTE E SOLO. AF_09/2024</t>
  </si>
  <si>
    <t>CONSTRUÇÃO DE BASE E SUB-BASE PARA PAVIMENTAÇÃO DE SOLO (PREDOMINANTEMENTE ARENOSO) BRITA - 40%-60% COM CIMENTO - 6%, MISTURA EM USINA, COM ESPESSURA DE 10 CM - EXCLUSIVE CARGA E TRANSPORTE. AF_09/2024</t>
  </si>
  <si>
    <t>CONSTRUÇÃO DE BASE E SUB-BASE PARA PAVIMENTAÇÃO DE SOLO (PREDOMINANTEMENTE ARENOSO) BRITA - 40%-60% COM CIMENTO - 6%, MISTURA EM USINA, COM ESPESSURA DE 15 CM - EXCLUSIVE CARGA E TRANSPORTE. AF_09/2024</t>
  </si>
  <si>
    <t>CONSTRUÇÃO DE BASE E SUB-BASE PARA PAVIMENTAÇÃO DE SOLO (PREDOMINANTEMENTE ARENOSO) BRITA - 40%-60% COM CIMENTO - 6%, MISTURA EM USINA, COM ESPESSURA DE 20 CM - EXCLUSIVE CARGA E TRANSPORTE. AF_09/2024</t>
  </si>
  <si>
    <t>CONSTRUÇÃO DE BASE E SUB-BASE PARA PAVIMENTAÇÃO DE SOLO (PREDOMINANTEMENTE ARENOSO) BRITA - 40%-60% COM CIMENTO - 8%, MISTURA EM PISTA, COM ESPESSURA DE 10 CM - EXCLUSIVE ESCAVAÇÃO, CARGA E TRANSPORTE E SOLO. AF_09/2024</t>
  </si>
  <si>
    <t>CONSTRUÇÃO DE BASE E SUB-BASE PARA PAVIMENTAÇÃO DE SOLO (PREDOMINANTEMENTE ARENOSO) BRITA - 40%-60% COM CIMENTO - 8%, MISTURA EM PISTA, COM ESPESSURA DE 15 CM - EXCLUSIVE ESCAVAÇÃO, CARGA E TRANSPORTE E SOLO. AF_09/2024</t>
  </si>
  <si>
    <t>CONSTRUÇÃO DE BASE E SUB-BASE PARA PAVIMENTAÇÃO DE SOLO (PREDOMINANTEMENTE ARENOSO) BRITA - 40%-60% COM CIMENTO - 8%, MISTURA EM PISTA, COM ESPESSURA DE 20 CM - EXCLUSIVE ESCAVAÇÃO, CARGA E TRANSPORTE E SOLO. AF_09/2024</t>
  </si>
  <si>
    <t>CONSTRUÇÃO DE BASE E SUB-BASE PARA PAVIMENTAÇÃO DE SOLO (PREDOMINANTEMENTE ARENOSO) BRITA - 40%-60% COM CIMENTO - 8%, MISTURA EM USINA, COM ESPESSURA DE 10 CM - EXCLUSIVE CARGA E TRANSPORTE. AF_09/2024</t>
  </si>
  <si>
    <t>CONSTRUÇÃO DE BASE E SUB-BASE PARA PAVIMENTAÇÃO DE SOLO (PREDOMINANTEMENTE ARENOSO) BRITA - 40%-60% COM CIMENTO - 8%, MISTURA EM USINA, COM ESPESSURA DE 15 CM - EXCLUSIVE CARGA E TRANSPORTE. AF_09/2024</t>
  </si>
  <si>
    <t>CONSTRUÇÃO DE BASE E SUB-BASE PARA PAVIMENTAÇÃO DE SOLO (PREDOMINANTEMENTE ARENOSO) BRITA - 40%-60% COM CIMENTO - 8%, MISTURA EM USINA, COM ESPESSURA DE 20 CM - EXCLUSIVE CARGA E TRANSPORTE. AF_09/2024</t>
  </si>
  <si>
    <t>CONSTRUÇÃO DE BASE E SUB-BASE PARA PAVIMENTAÇÃO DE SOLO (PREDOMINANTEMENTE ARENOSO) BRITA - 40%-60%, MISTURA EM PISTA, COM ESPESSURA DE 10 CM - EXCLUSIVE ESCAVAÇÃO, CARGA E TRANSPORTE E SOLO. AF_09/2024</t>
  </si>
  <si>
    <t>CONSTRUÇÃO DE BASE E SUB-BASE PARA PAVIMENTAÇÃO DE SOLO (PREDOMINANTEMENTE ARENOSO) BRITA - 40%-60%, MISTURA EM PISTA, COM ESPESSURA DE 15 CM - EXCLUSIVE ESCAVAÇÃO, CARGA E TRANSPORTE E SOLO. AF_09/2024</t>
  </si>
  <si>
    <t>CONSTRUÇÃO DE BASE E SUB-BASE PARA PAVIMENTAÇÃO DE SOLO (PREDOMINANTEMENTE ARENOSO) BRITA - 40%-60%, MISTURA EM PISTA, COM ESPESSURA DE 20 CM - EXCLUSIVE ESCAVAÇÃO, CARGA E TRANSPORTE E SOLO. AF_09/2024</t>
  </si>
  <si>
    <t>CONSTRUÇÃO DE BASE E SUB-BASE PARA PAVIMENTAÇÃO DE SOLO (PREDOMINANTEMENTE ARENOSO) BRITA - 40%-60%, MISTURA EM USINA, COM ESPESSURA DE 10 CM - EXCLUSIVE CARGA E TRANSPORTE. AF_09/2024</t>
  </si>
  <si>
    <t>CONSTRUÇÃO DE BASE E SUB-BASE PARA PAVIMENTAÇÃO DE SOLO (PREDOMINANTEMENTE ARENOSO) BRITA - 40%-60%, MISTURA EM USINA, COM ESPESSURA DE 15 CM - EXCLUSIVE CARGA E TRANSPORTE. AF_09/2024</t>
  </si>
  <si>
    <t>CONSTRUÇÃO DE BASE E SUB-BASE PARA PAVIMENTAÇÃO DE SOLO (PREDOMINANTEMENTE ARENOSO) BRITA - 40%-60%, MISTURA EM USINA, COM ESPESSURA DE 20 CM - EXCLUSIVE CARGA E TRANSPORTE. AF_09/2024</t>
  </si>
  <si>
    <t>CONSTRUÇÃO DE BASE E SUB-BASE PARA PAVIMENTAÇÃO DE SOLO (PREDOMINANTEMENTE ARENOSO) BRITA - 50%-50% COM CIMENTO - 4%, MISTURA EM PISTA, COM ESPESSURA DE 10 CM - EXCLUSIVE ESCAVAÇÃO, CARGA E TRANSPORTE E SOLO. AF_09/2024</t>
  </si>
  <si>
    <t>CONSTRUÇÃO DE BASE E SUB-BASE PARA PAVIMENTAÇÃO DE SOLO (PREDOMINANTEMENTE ARENOSO) BRITA - 50%-50% COM CIMENTO - 4%, MISTURA EM PISTA, COM ESPESSURA DE 15 CM - EXCLUSIVE ESCAVAÇÃO, CARGA E TRANSPORTE E SOLO. AF_09/2024</t>
  </si>
  <si>
    <t>CONSTRUÇÃO DE BASE E SUB-BASE PARA PAVIMENTAÇÃO DE SOLO (PREDOMINANTEMENTE ARENOSO) BRITA - 50%-50% COM CIMENTO - 4%, MISTURA EM PISTA, COM ESPESSURA DE 20 CM - EXCLUSIVE ESCAVAÇÃO, CARGA E TRANSPORTE E SOLO. AF_09/2024</t>
  </si>
  <si>
    <t>CONSTRUÇÃO DE BASE E SUB-BASE PARA PAVIMENTAÇÃO DE SOLO (PREDOMINANTEMENTE ARENOSO) BRITA - 50%-50% COM CIMENTO - 4%, MISTURA EM USINA, COM ESPESSURA DE 10 CM - EXCLUSIVE CARGA E TRANSPORTE. AF_09/2024</t>
  </si>
  <si>
    <t>CONSTRUÇÃO DE BASE E SUB-BASE PARA PAVIMENTAÇÃO DE SOLO (PREDOMINANTEMENTE ARENOSO) BRITA - 50%-50% COM CIMENTO - 4%, MISTURA EM USINA, COM ESPESSURA DE 15 CM - EXCLUSIVE CARGA E TRANSPORTE. AF_09/2024</t>
  </si>
  <si>
    <t>CONSTRUÇÃO DE BASE E SUB-BASE PARA PAVIMENTAÇÃO DE SOLO (PREDOMINANTEMENTE ARENOSO) BRITA - 50%-50% COM CIMENTO - 4%, MISTURA EM USINA, COM ESPESSURA DE 20 CM - EXCLUSIVE CARGA E TRANSPORTE. AF_09/2024</t>
  </si>
  <si>
    <t>CONSTRUÇÃO DE BASE E SUB-BASE PARA PAVIMENTAÇÃO DE SOLO (PREDOMINANTEMENTE ARENOSO) BRITA - 50%-50% COM CIMENTO - 6%, MISTURA EM PISTA, COM ESPESSURA DE 10 CM - EXCLUSIVE ESCAVAÇÃO, CARGA E TRANSPORTE E SOLO. AF_09/2024</t>
  </si>
  <si>
    <t>CONSTRUÇÃO DE BASE E SUB-BASE PARA PAVIMENTAÇÃO DE SOLO (PREDOMINANTEMENTE ARENOSO) BRITA - 50%-50% COM CIMENTO - 6%, MISTURA EM PISTA, COM ESPESSURA DE 15 CM - EXCLUSIVE ESCAVAÇÃO, CARGA E TRANSPORTE E SOLO. AF_09/2024</t>
  </si>
  <si>
    <t>CONSTRUÇÃO DE BASE E SUB-BASE PARA PAVIMENTAÇÃO DE SOLO (PREDOMINANTEMENTE ARENOSO) BRITA - 50%-50% COM CIMENTO - 6%, MISTURA EM PISTA, COM ESPESSURA DE 20 CM - EXCLUSIVE ESCAVAÇÃO, CARGA E TRANSPORTE E SOLO. AF_09/2024</t>
  </si>
  <si>
    <t>CONSTRUÇÃO DE BASE E SUB-BASE PARA PAVIMENTAÇÃO DE SOLO (PREDOMINANTEMENTE ARENOSO) BRITA - 50%-50% COM CIMENTO - 6%, MISTURA EM USINA, COM ESPESSURA DE 10 CM - EXCLUSIVE CARGA E TRANSPORTE. AF_09/2024</t>
  </si>
  <si>
    <t>CONSTRUÇÃO DE BASE E SUB-BASE PARA PAVIMENTAÇÃO DE SOLO (PREDOMINANTEMENTE ARENOSO) BRITA - 50%-50% COM CIMENTO - 6%, MISTURA EM USINA, COM ESPESSURA DE 15 CM - EXCLUSIVE CARGA E TRANSPORTE. AF_09/2024</t>
  </si>
  <si>
    <t>CONSTRUÇÃO DE BASE E SUB-BASE PARA PAVIMENTAÇÃO DE SOLO (PREDOMINANTEMENTE ARENOSO) BRITA - 50%-50% COM CIMENTO - 6%, MISTURA EM USINA, COM ESPESSURA DE 20 CM - EXCLUSIVE CARGA E TRANSPORTE. AF_09/2024</t>
  </si>
  <si>
    <t>CONSTRUÇÃO DE BASE E SUB-BASE PARA PAVIMENTAÇÃO DE SOLO (PREDOMINANTEMENTE ARENOSO) BRITA - 50%-50% COM CIMENTO - 8%, MISTURA EM PISTA, COM ESPESSURA DE 10 CM - EXCLUSIVE ESCAVAÇÃO, CARGA E TRANSPORTE E SOLO. AF_09/2024</t>
  </si>
  <si>
    <t>CONSTRUÇÃO DE BASE E SUB-BASE PARA PAVIMENTAÇÃO DE SOLO (PREDOMINANTEMENTE ARENOSO) BRITA - 50%-50% COM CIMENTO - 8%, MISTURA EM PISTA, COM ESPESSURA DE 15 CM - EXCLUSIVE ESCAVAÇÃO, CARGA E TRANSPORTE E SOLO. AF_09/2024</t>
  </si>
  <si>
    <t>CONSTRUÇÃO DE BASE E SUB-BASE PARA PAVIMENTAÇÃO DE SOLO (PREDOMINANTEMENTE ARENOSO) BRITA - 50%-50% COM CIMENTO - 8%, MISTURA EM PISTA, COM ESPESSURA DE 20 CM - EXCLUSIVE ESCAVAÇÃO, CARGA E TRANSPORTE E SOLO. AF_09/2024</t>
  </si>
  <si>
    <t>CONSTRUÇÃO DE BASE E SUB-BASE PARA PAVIMENTAÇÃO DE SOLO (PREDOMINANTEMENTE ARENOSO) BRITA - 50%-50% COM CIMENTO - 8%, MISTURA EM USINA, COM ESPESSURA DE 10 CM - EXCLUSIVE CARGA E TRANSPORTE. AF_09/2024</t>
  </si>
  <si>
    <t>CONSTRUÇÃO DE BASE E SUB-BASE PARA PAVIMENTAÇÃO DE SOLO (PREDOMINANTEMENTE ARENOSO) BRITA - 50%-50% COM CIMENTO - 8%, MISTURA EM USINA, COM ESPESSURA DE 15 CM - EXCLUSIVE CARGA E TRANSPORTE. AF_09/2024</t>
  </si>
  <si>
    <t>CONSTRUÇÃO DE BASE E SUB-BASE PARA PAVIMENTAÇÃO DE SOLO (PREDOMINANTEMENTE ARENOSO) BRITA - 50%-50% COM CIMENTO - 8%, MISTURA EM USINA, COM ESPESSURA DE 20 CM - EXCLUSIVE CARGA E TRANSPORTE. AF_09/2024</t>
  </si>
  <si>
    <t>CONSTRUÇÃO DE BASE E SUB-BASE PARA PAVIMENTAÇÃO DE SOLO (PREDOMINANTEMENTE ARENOSO) BRITA - 50%-50%, MISTURA EM PISTA, COM ESPESSURA DE 10 CM - EXCLUSIVE ESCAVAÇÃO, CARGA E TRANSPORTE E SOLO. AF_09/2024</t>
  </si>
  <si>
    <t>CONSTRUÇÃO DE BASE E SUB-BASE PARA PAVIMENTAÇÃO DE SOLO (PREDOMINANTEMENTE ARENOSO) BRITA - 50%-50%, MISTURA EM PISTA, COM ESPESSURA DE 15 CM - EXCLUSIVE ESCAVAÇÃO, CARGA E TRANSPORTE E SOLO. AF_09/2024</t>
  </si>
  <si>
    <t>CONSTRUÇÃO DE BASE E SUB-BASE PARA PAVIMENTAÇÃO DE SOLO (PREDOMINANTEMENTE ARENOSO) BRITA - 50%-50%, MISTURA EM PISTA, COM ESPESSURA DE 20 CM - EXCLUSIVE ESCAVAÇÃO, CARGA E TRANSPORTE E SOLO. AF_09/2024</t>
  </si>
  <si>
    <t>CONSTRUÇÃO DE BASE E SUB-BASE PARA PAVIMENTAÇÃO DE SOLO (PREDOMINANTEMENTE ARENOSO) BRITA - 50%-50%, MISTURA EM USINA, COM ESPESSURA DE 10 CM - EXCLUSIVE CARGA E TRANSPORTE. AF_09/2024</t>
  </si>
  <si>
    <t>CONSTRUÇÃO DE BASE E SUB-BASE PARA PAVIMENTAÇÃO DE SOLO (PREDOMINANTEMENTE ARENOSO) BRITA - 50%-50%, MISTURA EM USINA, COM ESPESSURA DE 15 CM - EXCLUSIVE CARGA E TRANSPORTE. AF_09/2024</t>
  </si>
  <si>
    <t>CONSTRUÇÃO DE BASE E SUB-BASE PARA PAVIMENTAÇÃO DE SOLO (PREDOMINANTEMENTE ARENOSO) BRITA - 50%-50%, MISTURA EM USINA, COM ESPESSURA DE 20 CM - EXCLUSIVE CARGA E TRANSPORTE. AF_09/2024</t>
  </si>
  <si>
    <t>CONSTRUÇÃO DE BASE E SUB-BASE PARA PAVIMENTAÇÃO DE SOLO (PREDOMINANTEMENTE ARENOSO) COM CIMENTO - 6%, MISTURA EM PISTA, COM ESPESSURA DE 10 CM - EXCLUSIVE ESCAVAÇÃO, CARGA E TRANSPORTE E SOLO. AF_09/2024</t>
  </si>
  <si>
    <t>CONSTRUÇÃO DE BASE E SUB-BASE PARA PAVIMENTAÇÃO DE SOLO (PREDOMINANTEMENTE ARENOSO) COM CIMENTO - 6%, MISTURA EM PISTA, COM ESPESSURA DE 15 CM - EXCLUSIVE ESCAVAÇÃO, CARGA E TRANSPORTE E SOLO. AF_09/2024</t>
  </si>
  <si>
    <t>CONSTRUÇÃO DE BASE E SUB-BASE PARA PAVIMENTAÇÃO DE SOLO (PREDOMINANTEMENTE ARENOSO) COM CIMENTO - 6%, MISTURA EM PISTA, COM ESPESSURA DE 20 CM - EXCLUSIVE ESCAVAÇÃO, CARGA E TRANSPORTE E SOLO. AF_09/2024</t>
  </si>
  <si>
    <t>CONSTRUÇÃO DE BASE E SUB-BASE PARA PAVIMENTAÇÃO DE SOLO (PREDOMINANTEMENTE ARENOSO) COM CIMENTO - 6%, MISTURA EM USINA, COM ESPESSURA DE 10 CM - EXCLUSIVE CARGA E TRANSPORTE. AF_09/2024</t>
  </si>
  <si>
    <t>CONSTRUÇÃO DE BASE E SUB-BASE PARA PAVIMENTAÇÃO DE SOLO (PREDOMINANTEMENTE ARENOSO) COM CIMENTO - 6%, MISTURA EM USINA, COM ESPESSURA DE 15 CM - EXCLUSIVE CARGA E TRANSPORTE. AF_09/2024</t>
  </si>
  <si>
    <t>CONSTRUÇÃO DE BASE E SUB-BASE PARA PAVIMENTAÇÃO DE SOLO (PREDOMINANTEMENTE ARENOSO) COM CIMENTO - 6%, MISTURA EM USINA, COM ESPESSURA DE 20 CM - EXCLUSIVE CARGA E TRANSPORTE. AF_09/2024</t>
  </si>
  <si>
    <t>CONSTRUÇÃO DE BASE E SUB-BASE PARA PAVIMENTAÇÃO DE SOLO (PREDOMINANTEMENTE ARENOSO) COM CIMENTO - 8%, MISTURA EM PISTA, COM ESPESSURA DE 10 CM - EXCLUSIVE ESCAVAÇÃO, CARGA E TRANSPORTE E SOLO. AF_09/2024</t>
  </si>
  <si>
    <t>CONSTRUÇÃO DE BASE E SUB-BASE PARA PAVIMENTAÇÃO DE SOLO (PREDOMINANTEMENTE ARENOSO) COM CIMENTO - 8%, MISTURA EM PISTA, COM ESPESSURA DE 15 CM - EXCLUSIVE ESCAVAÇÃO, CARGA E TRANSPORTE E SOLO. AF_09/2024</t>
  </si>
  <si>
    <t>CONSTRUÇÃO DE BASE E SUB-BASE PARA PAVIMENTAÇÃO DE SOLO (PREDOMINANTEMENTE ARENOSO) COM CIMENTO - 8%, MISTURA EM PISTA, COM ESPESSURA DE 20 CM - EXCLUSIVE ESCAVAÇÃO, CARGA E TRANSPORTE E SOLO. AF_09/2024</t>
  </si>
  <si>
    <t>CONSTRUÇÃO DE BASE E SUB-BASE PARA PAVIMENTAÇÃO DE SOLO (PREDOMINANTEMENTE ARENOSO) COM CIMENTO - 8%, MISTURA EM USINA, COM ESPESSURA DE 10 CM - EXCLUSIVE CARGA E TRANSPORTE. AF_09/2024</t>
  </si>
  <si>
    <t>CONSTRUÇÃO DE BASE E SUB-BASE PARA PAVIMENTAÇÃO DE SOLO (PREDOMINANTEMENTE ARENOSO) COM CIMENTO - 8%, MISTURA EM USINA, COM ESPESSURA DE 15 CM - EXCLUSIVE CARGA E TRANSPORTE. AF_09/2024</t>
  </si>
  <si>
    <t>CONSTRUÇÃO DE BASE E SUB-BASE PARA PAVIMENTAÇÃO DE SOLO (PREDOMINANTEMENTE ARENOSO) COM CIMENTO - 8%, MISTURA EM USINA, COM ESPESSURA DE 20 CM - EXCLUSIVE CARGA E TRANSPORTE. AF_09/2024</t>
  </si>
  <si>
    <t>CONSTRUÇÃO DE BASE E SUB-BASE PARA PAVIMENTAÇÃO DE SOLO (PREDOMINANTEMENTE ARENOSO) MELHORADO COM CIMENTO - 2%, MISTURA EM PISTA, COM ESPESSURA DE 10 CM - EXCLUSIVE ESCAVAÇÃO, CARGA E TRANSPORTE E SOLO. AF_09/2024</t>
  </si>
  <si>
    <t>CONSTRUÇÃO DE BASE E SUB-BASE PARA PAVIMENTAÇÃO DE SOLO (PREDOMINANTEMENTE ARENOSO) MELHORADO COM CIMENTO - 2%, MISTURA EM PISTA, COM ESPESSURA DE 15 CM - EXCLUSIVE ESCAVAÇÃO, CARGA E TRANSPORTE E SOLO. AF_09/2024</t>
  </si>
  <si>
    <t>CONSTRUÇÃO DE BASE E SUB-BASE PARA PAVIMENTAÇÃO DE SOLO (PREDOMINANTEMENTE ARENOSO) MELHORADO COM CIMENTO - 2%, MISTURA EM PISTA, COM ESPESSURA DE 20 CM - EXCLUSIVE ESCAVAÇÃO, CARGA E TRANSPORTE E SOLO. AF_09/2024</t>
  </si>
  <si>
    <t>CONSTRUÇÃO DE BASE E SUB-BASE PARA PAVIMENTAÇÃO DE SOLO (PREDOMINANTEMENTE ARENOSO) MELHORADO COM CIMENTO - 2%, MISTURA EM USINA, COM ESPESSURA DE 10 CM - EXCLUSIVE CARGA E TRANSPORTE. AF_09/2024</t>
  </si>
  <si>
    <t>CONSTRUÇÃO DE BASE E SUB-BASE PARA PAVIMENTAÇÃO DE SOLO (PREDOMINANTEMENTE ARENOSO) MELHORADO COM CIMENTO - 2%, MISTURA EM USINA, COM ESPESSURA DE 15 CM - EXCLUSIVE CARGA E TRANSPORTE. AF_09/2024</t>
  </si>
  <si>
    <t>CONSTRUÇÃO DE BASE E SUB-BASE PARA PAVIMENTAÇÃO DE SOLO (PREDOMINANTEMENTE ARENOSO) MELHORADO COM CIMENTO - 2%, MISTURA EM USINA, COM ESPESSURA DE 20 CM - EXCLUSIVE CARGA E TRANSPORTE. AF_09/2024</t>
  </si>
  <si>
    <t>CONSTRUÇÃO DE BASE E SUB-BASE PARA PAVIMENTAÇÃO DE SOLO (PREDOMINANTEMENTE ARENOSO) MELHORADO COM CIMENTO - 4%, MISTURA EM PISTA, COM ESPESSURA DE 10 CM - EXCLUSIVE ESCAVAÇÃO, CARGA E TRANSPORTE E SOLO. AF_09/2024</t>
  </si>
  <si>
    <t>CONSTRUÇÃO DE BASE E SUB-BASE PARA PAVIMENTAÇÃO DE SOLO (PREDOMINANTEMENTE ARENOSO) MELHORADO COM CIMENTO - 4%, MISTURA EM PISTA, COM ESPESSURA DE 15 CM - EXCLUSIVE ESCAVAÇÃO, CARGA E TRANSPORTE E SOLO. AF_09/2024</t>
  </si>
  <si>
    <t>CONSTRUÇÃO DE BASE E SUB-BASE PARA PAVIMENTAÇÃO DE SOLO (PREDOMINANTEMENTE ARENOSO) MELHORADO COM CIMENTO - 4%, MISTURA EM PISTA, COM ESPESSURA DE 20 CM - EXCLUSIVE ESCAVAÇÃO, CARGA E TRANSPORTE E SOLO. AF_09/2024</t>
  </si>
  <si>
    <t>CONSTRUÇÃO DE BASE E SUB-BASE PARA PAVIMENTAÇÃO DE SOLO (PREDOMINANTEMENTE ARENOSO) MELHORADO COM CIMENTO - 4%, MISTURA EM USINA, COM ESPESSURA DE 10 CM - EXCLUSIVE CARGA E TRANSPORTE. AF_09/2024</t>
  </si>
  <si>
    <t>CONSTRUÇÃO DE BASE E SUB-BASE PARA PAVIMENTAÇÃO DE SOLO (PREDOMINANTEMENTE ARENOSO) MELHORADO COM CIMENTO - 4%, MISTURA EM USINA, COM ESPESSURA DE 15 CM - EXCLUSIVE CARGA E TRANSPORTE. AF_09/2024</t>
  </si>
  <si>
    <t>CONSTRUÇÃO DE BASE E SUB-BASE PARA PAVIMENTAÇÃO DE SOLO (PREDOMINANTEMENTE ARENOSO) MELHORADO COM CIMENTO - 4%, MISTURA EM USINA, COM ESPESSURA DE 20 CM - EXCLUSIVE CARGA E TRANSPORTE. AF_09/2024</t>
  </si>
  <si>
    <t>CONSTRUÇÃO DE BASE E SUB-BASE PARA PAVIMENTAÇÃO DE SOLO (PREDOMINANTEMENTE ARGILOSO) BRITA - 40%-60%, MISTURA EM PISTA, COM ESPESSURA DE 10 CM - EXCLUSIVE ESCAVAÇÃO, CARGA E TRANSPORTE E SOLO. AF_09/2024</t>
  </si>
  <si>
    <t>CONSTRUÇÃO DE BASE E SUB-BASE PARA PAVIMENTAÇÃO DE SOLO (PREDOMINANTEMENTE ARGILOSO) BRITA - 40%-60%, MISTURA EM PISTA, COM ESPESSURA DE 15 CM - EXCLUSIVE ESCAVAÇÃO, CARGA E TRANSPORTE E SOLO. AF_09/2024</t>
  </si>
  <si>
    <t>CONSTRUÇÃO DE BASE E SUB-BASE PARA PAVIMENTAÇÃO DE SOLO (PREDOMINANTEMENTE ARGILOSO) BRITA - 40%-60%, MISTURA EM PISTA, COM ESPESSURA DE 20 CM - EXCLUSIVE ESCAVAÇÃO, CARGA E TRANSPORTE E SOLO. AF_09/2024</t>
  </si>
  <si>
    <t>CONSTRUÇÃO DE BASE E SUB-BASE PARA PAVIMENTAÇÃO DE SOLO (PREDOMINANTEMENTE ARGILOSO) BRITA - 40%-60%, MISTURA EM USINA, COM ESPESSURA DE 10 CM - EXCLUSIVE CARGA E TRANSPORTE. AF_09/2024</t>
  </si>
  <si>
    <t>CONSTRUÇÃO DE BASE E SUB-BASE PARA PAVIMENTAÇÃO DE SOLO (PREDOMINANTEMENTE ARGILOSO) BRITA - 40%-60%, MISTURA EM USINA, COM ESPESSURA DE 15 CM - EXCLUSIVE CARGA E TRANSPORTE. AF_09/2024</t>
  </si>
  <si>
    <t>CONSTRUÇÃO DE BASE E SUB-BASE PARA PAVIMENTAÇÃO DE SOLO (PREDOMINANTEMENTE ARGILOSO) BRITA - 40%-60%, MISTURA EM USINA, COM ESPESSURA DE 20 CM - EXCLUSIVE CARGA E TRANSPORTE. AF_09/2024</t>
  </si>
  <si>
    <t>CONSTRUÇÃO DE BASE E SUB-BASE PARA PAVIMENTAÇÃO DE SOLO (PREDOMINANTEMENTE ARGILOSO) BRITA - 50%-50%, MISTURA EM PISTA, COM ESPESSURA DE 10 CM - EXCLUSIVE ESCAVAÇÃO, CARGA E TRANSPORTE E SOLO. AF_09/2024</t>
  </si>
  <si>
    <t>CONSTRUÇÃO DE BASE E SUB-BASE PARA PAVIMENTAÇÃO DE SOLO (PREDOMINANTEMENTE ARGILOSO) BRITA - 50%-50%, MISTURA EM PISTA, COM ESPESSURA DE 15 CM - EXCLUSIVE ESCAVAÇÃO, CARGA E TRANSPORTE E SOLO. AF_09/2024</t>
  </si>
  <si>
    <t>CONSTRUÇÃO DE BASE E SUB-BASE PARA PAVIMENTAÇÃO DE SOLO (PREDOMINANTEMENTE ARGILOSO) BRITA - 50%-50%, MISTURA EM PISTA, COM ESPESSURA DE 20 CM - EXCLUSIVE ESCAVAÇÃO, CARGA E TRANSPORTE E SOLO. AF_09/2024</t>
  </si>
  <si>
    <t>CONSTRUÇÃO DE BASE E SUB-BASE PARA PAVIMENTAÇÃO DE SOLO (PREDOMINANTEMENTE ARGILOSO) BRITA - 50%-50%, MISTURA EM USINA, COM ESPESSURA DE 10 CM - EXCLUSIVE CARGA E TRANSPORTE. AF_09/2024</t>
  </si>
  <si>
    <t>CONSTRUÇÃO DE BASE E SUB-BASE PARA PAVIMENTAÇÃO DE SOLO (PREDOMINANTEMENTE ARGILOSO) BRITA - 50%-50%, MISTURA EM USINA, COM ESPESSURA DE 15 CM - EXCLUSIVE CARGA E TRANSPORTE. AF_09/2024</t>
  </si>
  <si>
    <t>CONSTRUÇÃO DE BASE E SUB-BASE PARA PAVIMENTAÇÃO DE SOLO (PREDOMINANTEMENTE ARGILOSO) BRITA - 50%-50%, MISTURA EM USINA, COM ESPESSURA DE 20 CM - EXCLUSIVE CARGA E TRANSPORTE. AF_09/2024</t>
  </si>
  <si>
    <t>CONSTRUÇÃO DE BASE E SUB-BASE PARA PAVIMENTAÇÃO DE SOLO DE COMPORTAMENTO LATERÍTICO (ARENOSO), COM ESPESSURA DE 10 CM - EXCLUSIVE ESCAVAÇÃO, CARGA E TRANSPORTE E SOLO. AF_09/2024</t>
  </si>
  <si>
    <t>CONSTRUÇÃO DE BASE E SUB-BASE PARA PAVIMENTAÇÃO DE SOLO DE COMPORTAMENTO LATERÍTICO (ARENOSO), COM ESPESSURA DE 15 CM - EXCLUSIVE ESCAVAÇÃO, CARGA E TRANSPORTE E SOLO. AF_09/2024</t>
  </si>
  <si>
    <t>CONSTRUÇÃO DE BASE E SUB-BASE PARA PAVIMENTAÇÃO DE SOLO DE COMPORTAMENTO LATERÍTICO (ARENOSO), COM ESPESSURA DE 20 CM - EXCLUSIVE ESCAVAÇÃO, CARGA E TRANSPORTE E SOLO. AF_09/2024</t>
  </si>
  <si>
    <t>CONSTRUÇÃO DE BASE E SUB-BASE PARA PAVIMENTAÇÃO DE SOLO ESTABILIZADO GRANULOMETRICAMENTE COM MISTURA DE SOLOS EM PISTA - EXCLUSIVE SOLO, ESCAVAÇÃO, CARGA E TRANSPORTE. AF_09/2024</t>
  </si>
  <si>
    <t>CONSTRUÇÃO DE BASE E SUB-BASE PARA PAVIMENTAÇÃO DE SOLO ESTABILIZADO GRANULOMETRICAMENTE SEM MISTURA DE SOLOS - EXCLUSIVE SOLO, ESCAVAÇÃO, CARGA E TRANSPORTE. AF_09/2024</t>
  </si>
  <si>
    <t>ESPALHAMENTO DE MATERIAL COM TRATOR DE ESTEIRAS. AF_09/2024</t>
  </si>
  <si>
    <t>EXECUÇÃO DE IMPRIMAÇÃO COM ASFALTO DILUÍDO CM-30, PARA OBRAS DE CONSTRUÇÃO DE PAVIMENTOS. AF_09/2024</t>
  </si>
  <si>
    <t>EXECUÇÃO DE IMPRIMAÇÃO COM ASFALTO DILUÍDO CM-30, PARA OBRAS DE RECONSTRUÇÃO DE PAVIMENTOS. AF_09/2024</t>
  </si>
  <si>
    <t>EXECUÇÃO DE PINTURA DE LIGAÇÃO COM EMULSÃO ASFÁLTICA RR-2C, PARA OBRAS DE CONSTRUÇÃO DE PAVIMENTOS. AF_09/2024</t>
  </si>
  <si>
    <t>EXECUÇÃO DE PINTURA DE LIGAÇÃO COM EMULSÃO ASFÁLTICA RR-2C, PARA OBRAS DE RECONSTRUÇÃO DE PAVIMENTOS. AF_09/2024</t>
  </si>
  <si>
    <t>EXECUÇÃO E COMPACTAÇÃO DE CAMADA FINAL DE ATERRO (100% DE ENERGIA DO PROCTOR NORMAL) COM SOLO PREDOMINANTEMENTE ARENOSO, EM CAMADAS COM ESPESSURA DE 10 CM - EXCLUSIVE ESCAVAÇÃO, CARGA E TRANSPORTE E SOLO. AF_09/2024</t>
  </si>
  <si>
    <t>EXECUÇÃO E COMPACTAÇÃO DE CAMADA FINAL DE ATERRO (100% DE ENERGIA DO PROCTOR NORMAL) COM SOLO PREDOMINANTEMENTE ARENOSO, EM CAMADAS COM ESPESSURA DE 15 CM - EXCLUSIVE ESCAVAÇÃO, CARGA E TRANSPORTE E SOLO. AF_09/2024</t>
  </si>
  <si>
    <t>EXECUÇÃO E COMPACTAÇÃO DE CAMADA FINAL DE ATERRO (100% DE ENERGIA DO PROCTOR NORMAL) COM SOLO PREDOMINANTEMENTE ARENOSO, EM CAMADAS COM ESPESSURA DE 20 CM - EXCLUSIVE ESCAVAÇÃO, CARGA E TRANSPORTE E SOLO. AF_09/2024</t>
  </si>
  <si>
    <t>EXECUÇÃO E COMPACTAÇÃO DE CAMADA FINAL DE ATERRO (100% DE ENERGIA DO PROCTOR NORMAL) COM SOLO PREDOMINANTEMENTE ARGILOSO, EM CAMADAS COM ESPESSURA DE 10 CM - EXCLUSIVE ESCAVAÇÃO, CARGA E TRANSPORTE E SOLO. AF_09/2024</t>
  </si>
  <si>
    <t>EXECUÇÃO E COMPACTAÇÃO DE CAMADA FINAL DE ATERRO (100% DE ENERGIA DO PROCTOR NORMAL) COM SOLO PREDOMINANTEMENTE ARGILOSO, EM CAMADAS COM ESPESSURA DE 15 CM - EXCLUSIVE ESCAVAÇÃO, CARGA E TRANSPORTE E SOLO. AF_09/2024</t>
  </si>
  <si>
    <t>EXECUÇÃO E COMPACTAÇÃO DE CAMADA FINAL DE ATERRO (100% DE ENERGIA DO PROCTOR NORMAL) COM SOLO PREDOMINANTEMENTE ARGILOSO, EM CAMADAS COM ESPESSURA DE 20 CM - EXCLUSIVE ESCAVAÇÃO, CARGA E TRANSPORTE E SOLO. AF_09/2024</t>
  </si>
  <si>
    <t>EXECUÇÃO E COMPACTAÇÃO DE CORPO DE ATERRO (95% DE ENERGIA DO PROCTOR NORMAL) COM SOLO PREDOMINANTEMENTE ARENOSO ESPESSURA 15CM - EXCLUSIVE MATERIAL, ESCAVAÇÃO, CARGA E TRANSPORTE. AF_09/2024</t>
  </si>
  <si>
    <t>EXECUÇÃO E COMPACTAÇÃO DE CORPO DE ATERRO (95% DE ENERGIA DO PROCTOR NORMAL) COM SOLO PREDOMINANTEMENTE ARENOSO, EM CAMADAS COM ESPESSURA DE 20 CM - EXCLUSIVE ESCAVAÇÃO, CARGA E TRANSPORTE E SOLO. AF_09/2024</t>
  </si>
  <si>
    <t>EXECUÇÃO E COMPACTAÇÃO DE CORPO DE ATERRO DE ATERRO (95% DE ENERGIA DO PROCTOR NORMAL) COM SOLO PREDOMINANTEMENTE ARENOSO, EM CAMADAS COM ESPESSURA DE 10 CM - EXCLUSIVE ESCAVAÇÃO, CARGA E TRANSPORTE E SOLO. AF_09/2024</t>
  </si>
  <si>
    <t>EXECUÇÃO E COMPACTAÇÃO DE CORPO DE ATERRO DE ATERRO (95% DE ENERGIA DO PROCTOR NORMAL) COM SOLO PREDOMINANTEMENTE ARGILOSO ESPESSURA 15 CM - EXCLUSIVE MATERIAL, ESCAVAÇÃO, CARGA E TRANSPORTE. AF_09/2024</t>
  </si>
  <si>
    <t>EXECUÇÃO E COMPACTAÇÃO DE CORPO DE ATERRO DE ATERRO (95% DE ENERGIA DO PROCTOR NORMAL) COM SOLO PREDOMINANTEMENTE ARGILOSO, EM CAMADAS COM ESPESSURA DE 10 CM - EXCLUSIVE ESCAVAÇÃO, CARGA E TRANSPORTE E SOLO. AF_09/2024</t>
  </si>
  <si>
    <t>EXECUÇÃO E COMPACTAÇÃO DE CORPO DE ATERRO DE ATERRO (95% DE ENERGIA DO PROCTOR NORMAL) COM SOLO PREDOMINANTEMENTE ARGILOSO, EM CAMADAS COM ESPESSURA DE 20 CM - EXCLUSIVE ESCAVAÇÃO, CARGA E TRANSPORTE E SOLO. AF_09/2024</t>
  </si>
  <si>
    <t>RECONSTRUÇÃO DE BASE E SUB-BASE PARA PAVIMENTAÇÃO DE BRITA GRADUADA SIMPLES TRATADA COM CIMENTO, COM ESPESSURA DE 10 CM - EXCLUSIVE CARGA E TRANSPORTE. AF_09/2024</t>
  </si>
  <si>
    <t>RECONSTRUÇÃO DE BASE E SUB-BASE PARA PAVIMENTAÇÃO DE BRITA GRADUADA SIMPLES TRATADA COM CIMENTO, COM ESPESSURA DE 15 CM - EXCLUSIVE CARGA E TRANSPORTE. AF_09/2024</t>
  </si>
  <si>
    <t>RECONSTRUÇÃO DE BASE E SUB-BASE PARA PAVIMENTAÇÃO DE BRITA GRADUADA SIMPLES TRATADA COM CIMENTO, COM ESPESSURA DE 20 CM - EXCLUSIVE CARGA E TRANSPORTE. AF_09/2024</t>
  </si>
  <si>
    <t>RECONSTRUÇÃO DE BASE E SUB-BASE PARA PAVIMENTAÇÃO DE BRITA GRADUADA SIMPLES, COM ESPESSURA DE 10 CM - EXCLUSIVE CARGA E TRANSPORTE. AF_09/2024</t>
  </si>
  <si>
    <t>RECONSTRUÇÃO DE BASE E SUB-BASE PARA PAVIMENTAÇÃO DE BRITA GRADUADA SIMPLES, COM ESPESSURA DE 15 CM - EXCLUSIVE CARGA E TRANSPORTE. AF_09/2024</t>
  </si>
  <si>
    <t>RECONSTRUÇÃO DE BASE E SUB-BASE PARA PAVIMENTAÇÃO DE BRITA GRADUADA SIMPLES, COM ESPESSURA DE 20 CM - EXCLUSIVE CARGA E TRANSPORTE. AF_09/2024</t>
  </si>
  <si>
    <t>RECONSTRUÇÃO DE BASE E SUB-BASE PARA PAVIMENTAÇÃO DE CONCRETO COMPACTADO COM ROLO, COM ESPESSURA DE 10 CM - EXCLUSIVE CARGA E TRANSPORTE. AF_09/2024</t>
  </si>
  <si>
    <t>RECONSTRUÇÃO DE BASE E SUB-BASE PARA PAVIMENTAÇÃO DE CONCRETO COMPACTADO COM ROLO, COM ESPESSURA DE 15 CM - EXCLUSIVE CARGA E TRANSPORTE. AF_09/2024</t>
  </si>
  <si>
    <t>RECONSTRUÇÃO DE BASE E SUB-BASE PARA PAVIMENTAÇÃO DE CONCRETO COMPACTADO COM ROLO, COM ESPESSURA DE 20 CM - EXCLUSIVE CARGA E TRANSPORTE. AF_09/2024</t>
  </si>
  <si>
    <t>RECONSTRUÇÃO DE BASE E SUB-BASE PARA PAVIMENTAÇÃO DE MACADAME SECO, COM ESPESSURA DE 10 CM - EXCLUSIVE CARGA E TRANSPORTE. AF_09/2024</t>
  </si>
  <si>
    <t>RECONSTRUÇÃO DE BASE E SUB-BASE PARA PAVIMENTAÇÃO DE MACADAME SECO, COM ESPESSURA DE 15 CM - EXCLUSIVE CARGA E TRANSPORTE. AF_09/2024</t>
  </si>
  <si>
    <t>RECONSTRUÇÃO DE BASE E SUB-BASE PARA PAVIMENTAÇÃO DE MACADAME SECO, COM ESPESSURA DE 20 CM - EXCLUSIVE CARGA E TRANSPORTE. AF_09/2024</t>
  </si>
  <si>
    <t>RECONSTRUÇÃO DE BASE E SUB-BASE PARA PAVIMENTAÇÃO DE MACADAME SECO, COM ESPESSURA DE 25 CM - EXCLUSIVE CARGA E TRANSPORTE. AF_09/2024</t>
  </si>
  <si>
    <t>RECONSTRUÇÃO DE BASE E SUB-BASE PARA PAVIMENTAÇÃO DE RACHÃO, COM ESPESSURA DE 30 CM - EXCLUSIVE CARGA E TRANSPORTE. AF_09/2024</t>
  </si>
  <si>
    <t>RECONSTRUÇÃO DE BASE E SUB-BASE PARA PAVIMENTAÇÃO DE RACHÃO, COM ESPESSURA DE 40 CM - EXCLUSIVE CARGA E TRANSPORTE. AF_09/2024</t>
  </si>
  <si>
    <t>RECONSTRUÇÃO DE BASE E SUB-BASE PARA PAVIMENTAÇÃO DE RACHÃO, COM ESPESSURA DE 50 CM - EXCLUSIVE CARGA E TRANSPORTE. AF_09/2024</t>
  </si>
  <si>
    <t>RECONSTRUÇÃO DE BASE E SUB-BASE PARA PAVIMENTAÇÃO DE RACHÃO, COM ESPESSURA DE 60 CM - EXCLUSIVE CARGA E TRANSPORTE. AF_09/2024</t>
  </si>
  <si>
    <t>RECONSTRUÇÃO DE BASE E SUB-BASE PARA PAVIMENTAÇÃO DE SOLO (PREDOMINANTEMENTE ARENOSO) BRITA - 40%-60% COM CIMENTO - 4%, MISTURA EM PISTA, COM ESPESSURA DE 10 CM - EXCLUSIVE ESCAVAÇÃO, CARGA E TRANSPORTE E SOLO. AF_09/2024</t>
  </si>
  <si>
    <t>RECONSTRUÇÃO DE BASE E SUB-BASE PARA PAVIMENTAÇÃO DE SOLO (PREDOMINANTEMENTE ARENOSO) BRITA - 40%-60% COM CIMENTO - 4%, MISTURA EM PISTA, COM ESPESSURA DE 15 CM - EXCLUSIVE ESCAVAÇÃO, CARGA E TRANSPORTE E SOLO. AF_09/2024</t>
  </si>
  <si>
    <t>RECONSTRUÇÃO DE BASE E SUB-BASE PARA PAVIMENTAÇÃO DE SOLO (PREDOMINANTEMENTE ARENOSO) BRITA - 40%-60% COM CIMENTO - 4%, MISTURA EM PISTA, COM ESPESSURA DE 20 CM - EXCLUSIVE ESCAVAÇÃO, CARGA E TRANSPORTE E SOLO. AF_09/2024</t>
  </si>
  <si>
    <t>RECONSTRUÇÃO DE BASE E SUB-BASE PARA PAVIMENTAÇÃO DE SOLO (PREDOMINANTEMENTE ARENOSO) BRITA - 40%-60% COM CIMENTO - 4%, MISTURA EM USINA, COM ESPESSURA DE 10 CM - EXCLUSIVE CARGA E TRANSPORTE. AF_09/2024</t>
  </si>
  <si>
    <t>RECONSTRUÇÃO DE BASE E SUB-BASE PARA PAVIMENTAÇÃO DE SOLO (PREDOMINANTEMENTE ARENOSO) BRITA - 40%-60% COM CIMENTO - 4%, MISTURA EM USINA, COM ESPESSURA DE 15 CM - EXCLUSIVE CARGA E TRANSPORTE. AF_09/2024</t>
  </si>
  <si>
    <t>RECONSTRUÇÃO DE BASE E SUB-BASE PARA PAVIMENTAÇÃO DE SOLO (PREDOMINANTEMENTE ARENOSO) BRITA - 40%-60% COM CIMENTO - 4%, MISTURA EM USINA, COM ESPESSURA DE 20 CM - EXCLUSIVE CARGA E TRANSPORTE. AF_09/2024</t>
  </si>
  <si>
    <t>RECONSTRUÇÃO DE BASE E SUB-BASE PARA PAVIMENTAÇÃO DE SOLO (PREDOMINANTEMENTE ARENOSO) BRITA - 40%-60% COM CIMENTO - 6%, MISTURA EM PISTA, COM ESPESSURA DE 10 CM - EXCLUSIVE ESCAVAÇÃO, CARGA E TRANSPORTE E SOLO. AF_09/2024</t>
  </si>
  <si>
    <t>RECONSTRUÇÃO DE BASE E SUB-BASE PARA PAVIMENTAÇÃO DE SOLO (PREDOMINANTEMENTE ARENOSO) BRITA - 40%-60% COM CIMENTO - 6%, MISTURA EM PISTA, COM ESPESSURA DE 15 CM - EXCLUSIVE ESCAVAÇÃO, CARGA E TRANSPORTE E SOLO. AF_09/2024</t>
  </si>
  <si>
    <t>RECONSTRUÇÃO DE BASE E SUB-BASE PARA PAVIMENTAÇÃO DE SOLO (PREDOMINANTEMENTE ARENOSO) BRITA - 40%-60% COM CIMENTO - 6%, MISTURA EM PISTA, COM ESPESSURA DE 20 CM - EXCLUSIVE ESCAVAÇÃO, CARGA E TRANSPORTE E SOLO. AF_09/2024</t>
  </si>
  <si>
    <t>RECONSTRUÇÃO DE BASE E SUB-BASE PARA PAVIMENTAÇÃO DE SOLO (PREDOMINANTEMENTE ARENOSO) BRITA - 40%-60% COM CIMENTO - 6%, MISTURA EM USINA, COM ESPESSURA DE 10 CM - EXCLUSIVE CARGA E TRANSPORTE. AF_09/2024</t>
  </si>
  <si>
    <t>RECONSTRUÇÃO DE BASE E SUB-BASE PARA PAVIMENTAÇÃO DE SOLO (PREDOMINANTEMENTE ARENOSO) BRITA - 40%-60% COM CIMENTO - 6%, MISTURA EM USINA, COM ESPESSURA DE 15 CM - EXCLUSIVE CARGA E TRANSPORTE. AF_09/2024</t>
  </si>
  <si>
    <t>RECONSTRUÇÃO DE BASE E SUB-BASE PARA PAVIMENTAÇÃO DE SOLO (PREDOMINANTEMENTE ARENOSO) BRITA - 40%-60% COM CIMENTO - 6%, MISTURA EM USINA, COM ESPESSURA DE 20 CM - EXCLUSIVE CARGA E TRANSPORTE. AF_09/2024</t>
  </si>
  <si>
    <t>RECONSTRUÇÃO DE BASE E SUB-BASE PARA PAVIMENTAÇÃO DE SOLO (PREDOMINANTEMENTE ARENOSO) BRITA - 40%-60% COM CIMENTO - 8%, MISTURA EM PISTA, COM ESPESSURA DE 10 CM - EXCLUSIVE ESCAVAÇÃO, CARGA E TRANSPORTE E SOLO. AF_09/2024</t>
  </si>
  <si>
    <t>RECONSTRUÇÃO DE BASE E SUB-BASE PARA PAVIMENTAÇÃO DE SOLO (PREDOMINANTEMENTE ARENOSO) BRITA - 40%-60% COM CIMENTO - 8%, MISTURA EM PISTA, COM ESPESSURA DE 15 CM - EXCLUSIVE ESCAVAÇÃO, CARGA E TRANSPORTE E SOLO. AF_09/2024</t>
  </si>
  <si>
    <t>RECONSTRUÇÃO DE BASE E SUB-BASE PARA PAVIMENTAÇÃO DE SOLO (PREDOMINANTEMENTE ARENOSO) BRITA - 40%-60% COM CIMENTO - 8%, MISTURA EM PISTA, COM ESPESSURA DE 20 CM - EXCLUSIVE ESCAVAÇÃO, CARGA E TRANSPORTE E SOLO. AF_09/2024</t>
  </si>
  <si>
    <t>RECONSTRUÇÃO DE BASE E SUB-BASE PARA PAVIMENTAÇÃO DE SOLO (PREDOMINANTEMENTE ARENOSO) BRITA - 40%-60% COM CIMENTO - 8%, MISTURA EM USINA, COM ESPESSURA DE 10 CM - EXCLUSIVE CARGA E TRANSPORTE. AF_09/2024</t>
  </si>
  <si>
    <t>RECONSTRUÇÃO DE BASE E SUB-BASE PARA PAVIMENTAÇÃO DE SOLO (PREDOMINANTEMENTE ARENOSO) BRITA - 40%-60% COM CIMENTO - 8%, MISTURA EM USINA, COM ESPESSURA DE 15 CM - EXCLUSIVE CARGA E TRANSPORTE. AF_09/2024</t>
  </si>
  <si>
    <t>RECONSTRUÇÃO DE BASE E SUB-BASE PARA PAVIMENTAÇÃO DE SOLO (PREDOMINANTEMENTE ARENOSO) BRITA - 40%-60% COM CIMENTO - 8%, MISTURA EM USINA, COM ESPESSURA DE 20 CM - EXCLUSIVE CARGA E TRANSPORTE. AF_09/2024</t>
  </si>
  <si>
    <t>RECONSTRUÇÃO DE BASE E SUB-BASE PARA PAVIMENTAÇÃO DE SOLO (PREDOMINANTEMENTE ARENOSO) BRITA - 40%-60%, MISTURA EM PISTA, COM ESPESSURA DE 10 CM - EXCLUSIVE ESCAVAÇÃO, CARGA E TRANSPORTE E SOLO. AF_09/2024</t>
  </si>
  <si>
    <t>RECONSTRUÇÃO DE BASE E SUB-BASE PARA PAVIMENTAÇÃO DE SOLO (PREDOMINANTEMENTE ARENOSO) BRITA - 40%-60%, MISTURA EM PISTA, COM ESPESSURA DE 15 CM - EXCLUSIVE ESCAVAÇÃO, CARGA E TRANSPORTE E SOLO. AF_09/2024</t>
  </si>
  <si>
    <t>RECONSTRUÇÃO DE BASE E SUB-BASE PARA PAVIMENTAÇÃO DE SOLO (PREDOMINANTEMENTE ARENOSO) BRITA - 40%-60%, MISTURA EM PISTA, COM ESPESSURA DE 20 CM - EXCLUSIVE ESCAVAÇÃO, CARGA E TRANSPORTE E SOLO. AF_09/2024</t>
  </si>
  <si>
    <t>RECONSTRUÇÃO DE BASE E SUB-BASE PARA PAVIMENTAÇÃO DE SOLO (PREDOMINANTEMENTE ARENOSO) BRITA - 40%-60%, MISTURA EM USINA, COM ESPESSURA DE 10 CM - EXCLUSIVE CARGA E TRANSPORTE. AF_09/2024</t>
  </si>
  <si>
    <t>RECONSTRUÇÃO DE BASE E SUB-BASE PARA PAVIMENTAÇÃO DE SOLO (PREDOMINANTEMENTE ARENOSO) BRITA - 40%-60%, MISTURA EM USINA, COM ESPESSURA DE 15 CM - EXCLUSIVE CARGA E TRANSPORTE. AF_09/2024</t>
  </si>
  <si>
    <t>RECONSTRUÇÃO DE BASE E SUB-BASE PARA PAVIMENTAÇÃO DE SOLO (PREDOMINANTEMENTE ARENOSO) BRITA - 40%-60%, MISTURA EM USINA, COM ESPESSURA DE 20 CM - EXCLUSIVE CARGA E TRANSPORTE. AF_09/2024</t>
  </si>
  <si>
    <t>RECONSTRUÇÃO DE BASE E SUB-BASE PARA PAVIMENTAÇÃO DE SOLO (PREDOMINANTEMENTE ARENOSO) BRITA - 50%-50% COM CIMENTO - 4%, MISTURA EM PISTA, COM ESPESSURA DE 10 CM - EXCLUSIVE ESCAVAÇÃO, CARGA E TRANSPORTE E SOLO. AF_09/2024</t>
  </si>
  <si>
    <t>RECONSTRUÇÃO DE BASE E SUB-BASE PARA PAVIMENTAÇÃO DE SOLO (PREDOMINANTEMENTE ARENOSO) BRITA - 50%-50% COM CIMENTO - 4%, MISTURA EM PISTA, COM ESPESSURA DE 15 CM - EXCLUSIVE ESCAVAÇÃO, CARGA E TRANSPORTE E SOLO. AF_09/2024</t>
  </si>
  <si>
    <t>RECONSTRUÇÃO DE BASE E SUB-BASE PARA PAVIMENTAÇÃO DE SOLO (PREDOMINANTEMENTE ARENOSO) BRITA - 50%-50% COM CIMENTO - 4%, MISTURA EM PISTA, COM ESPESSURA DE 20 CM - EXCLUSIVE ESCAVAÇÃO, CARGA E TRANSPORTE E SOLO. AF_09/2024</t>
  </si>
  <si>
    <t>RECONSTRUÇÃO DE BASE E SUB-BASE PARA PAVIMENTAÇÃO DE SOLO (PREDOMINANTEMENTE ARENOSO) BRITA - 50%-50% COM CIMENTO - 4%, MISTURA EM USINA, COM ESPESSURA DE 10 CM - EXCLUSIVE CARGA E TRANSPORTE. AF_09/2024</t>
  </si>
  <si>
    <t>RECONSTRUÇÃO DE BASE E SUB-BASE PARA PAVIMENTAÇÃO DE SOLO (PREDOMINANTEMENTE ARENOSO) BRITA - 50%-50% COM CIMENTO - 4%, MISTURA EM USINA, COM ESPESSURA DE 15 CM - EXCLUSIVE CARGA E TRANSPORTE. AF_09/2024</t>
  </si>
  <si>
    <t>RECONSTRUÇÃO DE BASE E SUB-BASE PARA PAVIMENTAÇÃO DE SOLO (PREDOMINANTEMENTE ARENOSO) BRITA - 50%-50% COM CIMENTO - 4%, MISTURA EM USINA, COM ESPESSURA DE 20 CM - EXCLUSIVE CARGA E TRANSPORTE. AF_09/2024</t>
  </si>
  <si>
    <t>RECONSTRUÇÃO DE BASE E SUB-BASE PARA PAVIMENTAÇÃO DE SOLO (PREDOMINANTEMENTE ARENOSO) BRITA - 50%-50% COM CIMENTO - 6%, MISTURA EM PISTA, COM ESPESSURA DE 10 CM - EXCLUSIVE ESCAVAÇÃO, CARGA E TRANSPORTE E SOLO. AF_09/2024</t>
  </si>
  <si>
    <t>RECONSTRUÇÃO DE BASE E SUB-BASE PARA PAVIMENTAÇÃO DE SOLO (PREDOMINANTEMENTE ARENOSO) BRITA - 50%-50% COM CIMENTO - 6%, MISTURA EM PISTA, COM ESPESSURA DE 15 CM - EXCLUSIVE ESCAVAÇÃO, CARGA E TRANSPORTE E SOLO. AF_09/2024</t>
  </si>
  <si>
    <t>RECONSTRUÇÃO DE BASE E SUB-BASE PARA PAVIMENTAÇÃO DE SOLO (PREDOMINANTEMENTE ARENOSO) BRITA - 50%-50% COM CIMENTO - 6%, MISTURA EM PISTA, COM ESPESSURA DE 20 CM - EXCLUSIVE ESCAVAÇÃO, CARGA E TRANSPORTE E SOLO. AF_09/2024</t>
  </si>
  <si>
    <t>RECONSTRUÇÃO DE BASE E SUB-BASE PARA PAVIMENTAÇÃO DE SOLO (PREDOMINANTEMENTE ARENOSO) BRITA - 50%-50% COM CIMENTO - 6%, MISTURA EM USINA, COM ESPESSURA DE 10 CM - EXCLUSIVE CARGA E TRANSPORTE. AF_09/2024</t>
  </si>
  <si>
    <t>RECONSTRUÇÃO DE BASE E SUB-BASE PARA PAVIMENTAÇÃO DE SOLO (PREDOMINANTEMENTE ARENOSO) BRITA - 50%-50% COM CIMENTO - 6%, MISTURA EM USINA, COM ESPESSURA DE 15 CM - EXCLUSIVE CARGA E TRANSPORTE. AF_09/2024</t>
  </si>
  <si>
    <t>RECONSTRUÇÃO DE BASE E SUB-BASE PARA PAVIMENTAÇÃO DE SOLO (PREDOMINANTEMENTE ARENOSO) BRITA - 50%-50% COM CIMENTO - 6%, MISTURA EM USINA, COM ESPESSURA DE 20 CM - EXCLUSIVE CARGA E TRANSPORTE. AF_09/2024</t>
  </si>
  <si>
    <t>RECONSTRUÇÃO DE BASE E SUB-BASE PARA PAVIMENTAÇÃO DE SOLO (PREDOMINANTEMENTE ARENOSO) BRITA - 50%-50% COM CIMENTO - 8%, MISTURA EM PISTA, COM ESPESSURA DE 10 CM - EXCLUSIVE ESCAVAÇÃO, CARGA E TRANSPORTE E SOLO. AF_09/2024</t>
  </si>
  <si>
    <t>RECONSTRUÇÃO DE BASE E SUB-BASE PARA PAVIMENTAÇÃO DE SOLO (PREDOMINANTEMENTE ARENOSO) BRITA - 50%-50% COM CIMENTO - 8%, MISTURA EM PISTA, COM ESPESSURA DE 15 CM - EXCLUSIVE ESCAVAÇÃO, CARGA E TRANSPORTE E SOLO. AF_09/2024</t>
  </si>
  <si>
    <t>RECONSTRUÇÃO DE BASE E SUB-BASE PARA PAVIMENTAÇÃO DE SOLO (PREDOMINANTEMENTE ARENOSO) BRITA - 50%-50% COM CIMENTO - 8%, MISTURA EM PISTA, COM ESPESSURA DE 20 CM - EXCLUSIVE ESCAVAÇÃO, CARGA E TRANSPORTE E SOLO. AF_09/2024</t>
  </si>
  <si>
    <t>RECONSTRUÇÃO DE BASE E SUB-BASE PARA PAVIMENTAÇÃO DE SOLO (PREDOMINANTEMENTE ARENOSO) BRITA - 50%-50% COM CIMENTO - 8%, MISTURA EM USINA, COM ESPESSURA DE 10 CM - EXCLUSIVE CARGA E TRANSPORTE. AF_09/2024</t>
  </si>
  <si>
    <t>RECONSTRUÇÃO DE BASE E SUB-BASE PARA PAVIMENTAÇÃO DE SOLO (PREDOMINANTEMENTE ARENOSO) BRITA - 50%-50% COM CIMENTO - 8%, MISTURA EM USINA, COM ESPESSURA DE 15 CM - EXCLUSIVE CARGA E TRANSPORTE. AF_09/2024</t>
  </si>
  <si>
    <t>RECONSTRUÇÃO DE BASE E SUB-BASE PARA PAVIMENTAÇÃO DE SOLO (PREDOMINANTEMENTE ARENOSO) BRITA - 50%-50% COM CIMENTO - 8%, MISTURA EM USINA, COM ESPESSURA DE 20 CM - EXCLUSIVE CARGA E TRANSPORTE. AF_09/2024</t>
  </si>
  <si>
    <t>RECONSTRUÇÃO DE BASE E SUB-BASE PARA PAVIMENTAÇÃO DE SOLO (PREDOMINANTEMENTE ARENOSO) BRITA - 50%-50%, MISTURA EM PISTA, COM ESPESSURA DE 10 CM - EXCLUSIVE ESCAVAÇÃO, CARGA E TRANSPORTE E SOLO. AF_09/2024</t>
  </si>
  <si>
    <t>RECONSTRUÇÃO DE BASE E SUB-BASE PARA PAVIMENTAÇÃO DE SOLO (PREDOMINANTEMENTE ARENOSO) BRITA - 50%-50%, MISTURA EM PISTA, COM ESPESSURA DE 15 CM - EXCLUSIVE ESCAVAÇÃO, CARGA E TRANSPORTE E SOLO. AF_09/2024</t>
  </si>
  <si>
    <t>RECONSTRUÇÃO DE BASE E SUB-BASE PARA PAVIMENTAÇÃO DE SOLO (PREDOMINANTEMENTE ARENOSO) BRITA - 50%-50%, MISTURA EM PISTA, COM ESPESSURA DE 20 CM - EXCLUSIVE ESCAVAÇÃO, CARGA E TRANSPORTE E SOLO. AF_09/2024</t>
  </si>
  <si>
    <t>RECONSTRUÇÃO DE BASE E SUB-BASE PARA PAVIMENTAÇÃO DE SOLO (PREDOMINANTEMENTE ARENOSO) BRITA - 50%-50%, MISTURA EM USINA, COM ESPESSURA DE 10 CM - EXCLUSIVE CARGA E TRANSPORTE. AF_09/2024</t>
  </si>
  <si>
    <t>RECONSTRUÇÃO DE BASE E SUB-BASE PARA PAVIMENTAÇÃO DE SOLO (PREDOMINANTEMENTE ARENOSO) BRITA - 50%-50%, MISTURA EM USINA, COM ESPESSURA DE 15 CM - EXCLUSIVE CARGA E TRANSPORTE. AF_09/2024</t>
  </si>
  <si>
    <t>RECONSTRUÇÃO DE BASE E SUB-BASE PARA PAVIMENTAÇÃO DE SOLO (PREDOMINANTEMENTE ARENOSO) BRITA - 50%-50%, MISTURA EM USINA, COM ESPESSURA DE 20 CM - EXCLUSIVE CARGA E TRANSPORTE. AF_09/2024</t>
  </si>
  <si>
    <t>RECONSTRUÇÃO DE BASE E SUB-BASE PARA PAVIMENTAÇÃO DE SOLO (PREDOMINANTEMENTE ARENOSO) COM CIMENTO - 6%, MISTURA EM PISTA, COM ESPESSURA DE 10 CM - EXCLUSIVE ESCAVAÇÃO, CARGA E TRANSPORTE E SOLO. AF_09/2024</t>
  </si>
  <si>
    <t>RECONSTRUÇÃO DE BASE E SUB-BASE PARA PAVIMENTAÇÃO DE SOLO (PREDOMINANTEMENTE ARENOSO) COM CIMENTO - 6%, MISTURA EM PISTA, COM ESPESSURA DE 15 CM - EXCLUSIVE ESCAVAÇÃO, CARGA E TRANSPORTE E SOLO. AF_09/2024</t>
  </si>
  <si>
    <t>RECONSTRUÇÃO DE BASE E SUB-BASE PARA PAVIMENTAÇÃO DE SOLO (PREDOMINANTEMENTE ARENOSO) COM CIMENTO - 6%, MISTURA EM PISTA, COM ESPESSURA DE 20 CM - EXCLUSIVE ESCAVAÇÃO, CARGA E TRANSPORTE E SOLO. AF_09/2024</t>
  </si>
  <si>
    <t>RECONSTRUÇÃO DE BASE E SUB-BASE PARA PAVIMENTAÇÃO DE SOLO (PREDOMINANTEMENTE ARENOSO) COM CIMENTO - 6%, MISTURA EM USINA, COM ESPESSURA DE 10 CM - EXCLUSIVE CARGA E TRANSPORTE. AF_09/2024</t>
  </si>
  <si>
    <t>RECONSTRUÇÃO DE BASE E SUB-BASE PARA PAVIMENTAÇÃO DE SOLO (PREDOMINANTEMENTE ARENOSO) COM CIMENTO - 6%, MISTURA EM USINA, COM ESPESSURA DE 15 CM - EXCLUSIVE CARGA E TRANSPORTE. AF_09/2024</t>
  </si>
  <si>
    <t>RECONSTRUÇÃO DE BASE E SUB-BASE PARA PAVIMENTAÇÃO DE SOLO (PREDOMINANTEMENTE ARENOSO) COM CIMENTO - 6%, MISTURA EM USINA, COM ESPESSURA DE 20 CM - EXCLUSIVE CARGA E TRANSPORTE. AF_09/2024</t>
  </si>
  <si>
    <t>RECONSTRUÇÃO DE BASE E SUB-BASE PARA PAVIMENTAÇÃO DE SOLO (PREDOMINANTEMENTE ARENOSO) COM CIMENTO - 8%, MISTURA EM PISTA, COM ESPESSURA DE 10 CM - EXCLUSIVE ESCAVAÇÃO, CARGA E TRANSPORTE E SOLO. AF_09/2024</t>
  </si>
  <si>
    <t>RECONSTRUÇÃO DE BASE E SUB-BASE PARA PAVIMENTAÇÃO DE SOLO (PREDOMINANTEMENTE ARENOSO) COM CIMENTO - 8%, MISTURA EM PISTA, COM ESPESSURA DE 15 CM - EXCLUSIVE ESCAVAÇÃO, CARGA E TRANSPORTE E SOLO. AF_09/2024</t>
  </si>
  <si>
    <t>RECONSTRUÇÃO DE BASE E SUB-BASE PARA PAVIMENTAÇÃO DE SOLO (PREDOMINANTEMENTE ARENOSO) COM CIMENTO - 8%, MISTURA EM PISTA, COM ESPESSURA DE 20 CM - EXCLUSIVE ESCAVAÇÃO, CARGA E TRANSPORTE E SOLO. AF_09/2024</t>
  </si>
  <si>
    <t>RECONSTRUÇÃO DE BASE E SUB-BASE PARA PAVIMENTAÇÃO DE SOLO (PREDOMINANTEMENTE ARENOSO) COM CIMENTO - 8%, MISTURA EM USINA, COM ESPESSURA DE 10 CM - EXCLUSIVE CARGA E TRANSPORTE. AF_09/2024</t>
  </si>
  <si>
    <t>RECONSTRUÇÃO DE BASE E SUB-BASE PARA PAVIMENTAÇÃO DE SOLO (PREDOMINANTEMENTE ARENOSO) COM CIMENTO - 8%, MISTURA EM USINA, COM ESPESSURA DE 15 CM - EXCLUSIVE CARGA E TRANSPORTE. AF_09/2024</t>
  </si>
  <si>
    <t>RECONSTRUÇÃO DE BASE E SUB-BASE PARA PAVIMENTAÇÃO DE SOLO (PREDOMINANTEMENTE ARENOSO) COM CIMENTO - 8%, MISTURA EM USINA, COM ESPESSURA DE 20 CM - EXCLUSIVE CARGA E TRANSPORTE. AF_09/2024</t>
  </si>
  <si>
    <t>RECONSTRUÇÃO DE BASE E SUB-BASE PARA PAVIMENTAÇÃO DE SOLO (PREDOMINANTEMENTE ARENOSO) MELHORADO COM CIMENTO - 2%, MISTURA EM PISTA, COM ESPESSURA DE 10 CM - EXCLUSIVE ESCAVAÇÃO, CARGA E TRANSPORTE E SOLO. AF_09/2024</t>
  </si>
  <si>
    <t>RECONSTRUÇÃO DE BASE E SUB-BASE PARA PAVIMENTAÇÃO DE SOLO (PREDOMINANTEMENTE ARENOSO) MELHORADO COM CIMENTO - 2%, MISTURA EM PISTA, COM ESPESSURA DE 15 CM - EXCLUSIVE ESCAVAÇÃO, CARGA E TRANSPORTE E SOLO. AF_09/2024</t>
  </si>
  <si>
    <t>RECONSTRUÇÃO DE BASE E SUB-BASE PARA PAVIMENTAÇÃO DE SOLO (PREDOMINANTEMENTE ARENOSO) MELHORADO COM CIMENTO - 2%, MISTURA EM PISTA, COM ESPESSURA DE 20 CM - EXCLUSIVE ESCAVAÇÃO, CARGA E TRANSPORTE E SOLO. AF_09/2024</t>
  </si>
  <si>
    <t>RECONSTRUÇÃO DE BASE E SUB-BASE PARA PAVIMENTAÇÃO DE SOLO (PREDOMINANTEMENTE ARENOSO) MELHORADO COM CIMENTO - 2%, MISTURA EM USINA, COM ESPESSURA DE 10 CM - EXCLUSIVE CARGA E TRANSPORTE. AF_09/2024</t>
  </si>
  <si>
    <t>RECONSTRUÇÃO DE BASE E SUB-BASE PARA PAVIMENTAÇÃO DE SOLO (PREDOMINANTEMENTE ARENOSO) MELHORADO COM CIMENTO - 2%, MISTURA EM USINA, COM ESPESSURA DE 15 CM - EXCLUSIVE CARGA E TRANSPORTE. AF_09/2024</t>
  </si>
  <si>
    <t>RECONSTRUÇÃO DE BASE E SUB-BASE PARA PAVIMENTAÇÃO DE SOLO (PREDOMINANTEMENTE ARENOSO) MELHORADO COM CIMENTO - 2%, MISTURA EM USINA, COM ESPESSURA DE 20 CM - EXCLUSIVE CARGA E TRANSPORTE. AF_09/2024</t>
  </si>
  <si>
    <t>RECONSTRUÇÃO DE BASE E SUB-BASE PARA PAVIMENTAÇÃO DE SOLO (PREDOMINANTEMENTE ARENOSO) MELHORADO COM CIMENTO - 4%, MISTURA EM PISTA, COM ESPESSURA DE 10 CM - EXCLUSIVE ESCAVAÇÃO, CARGA E TRANSPORTE E SOLO. AF_09/2024</t>
  </si>
  <si>
    <t>RECONSTRUÇÃO DE BASE E SUB-BASE PARA PAVIMENTAÇÃO DE SOLO (PREDOMINANTEMENTE ARENOSO) MELHORADO COM CIMENTO - 4%, MISTURA EM PISTA, COM ESPESSURA DE 15 CM - EXCLUSIVE ESCAVAÇÃO, CARGA E TRANSPORTE E SOLO. AF_09/2024</t>
  </si>
  <si>
    <t>RECONSTRUÇÃO DE BASE E SUB-BASE PARA PAVIMENTAÇÃO DE SOLO (PREDOMINANTEMENTE ARENOSO) MELHORADO COM CIMENTO - 4%, MISTURA EM PISTA, COM ESPESSURA DE 20 CM - EXCLUSIVE ESCAVAÇÃO, CARGA E TRANSPORTE E SOLO. AF_09/2024</t>
  </si>
  <si>
    <t>RECONSTRUÇÃO DE BASE E SUB-BASE PARA PAVIMENTAÇÃO DE SOLO (PREDOMINANTEMENTE ARENOSO) MELHORADO COM CIMENTO - 4%, MISTURA EM USINA, COM ESPESSURA DE 10 CM - EXCLUSIVE CARGA E TRANSPORTE. AF_09/2024</t>
  </si>
  <si>
    <t>RECONSTRUÇÃO DE BASE E SUB-BASE PARA PAVIMENTAÇÃO DE SOLO (PREDOMINANTEMENTE ARENOSO) MELHORADO COM CIMENTO - 4%, MISTURA EM USINA, COM ESPESSURA DE 15 CM - EXCLUSIVE CARGA E TRANSPORTE. AF_09/2024</t>
  </si>
  <si>
    <t>RECONSTRUÇÃO DE BASE E SUB-BASE PARA PAVIMENTAÇÃO DE SOLO (PREDOMINANTEMENTE ARENOSO) MELHORADO COM CIMENTO - 4%, MISTURA EM USINA, COM ESPESSURA DE 20 CM - EXCLUSIVE CARGA E TRANSPORTE. AF_09/2024</t>
  </si>
  <si>
    <t>RECONSTRUÇÃO DE BASE E SUB-BASE PARA PAVIMENTAÇÃO DE SOLO (PREDOMINANTEMENTE ARGILOSO) BRITA - 40%-60%, MISTURA EM PISTA, COM ESPESSURA DE 10 CM - EXCLUSIVE ESCAVAÇÃO, CARGA E TRANSPORTE E SOLO. AF_09/2024</t>
  </si>
  <si>
    <t>RECONSTRUÇÃO DE BASE E SUB-BASE PARA PAVIMENTAÇÃO DE SOLO (PREDOMINANTEMENTE ARGILOSO) BRITA - 40%-60%, MISTURA EM PISTA, COM ESPESSURA DE 15 CM - EXCLUSIVE ESCAVAÇÃO, CARGA E TRANSPORTE E SOLO. AF_09/2024</t>
  </si>
  <si>
    <t>RECONSTRUÇÃO DE BASE E SUB-BASE PARA PAVIMENTAÇÃO DE SOLO (PREDOMINANTEMENTE ARGILOSO) BRITA - 40%-60%, MISTURA EM PISTA, COM ESPESSURA DE 20 CM - EXCLUSIVE ESCAVAÇÃO, CARGA E TRANSPORTE E SOLO. AF_09/2024</t>
  </si>
  <si>
    <t>RECONSTRUÇÃO DE BASE E SUB-BASE PARA PAVIMENTAÇÃO DE SOLO (PREDOMINANTEMENTE ARGILOSO) BRITA - 40%-60%, MISTURA EM USINA, COM ESPESSURA DE 10 CM - EXCLUSIVE CARGA E TRANSPORTE. AF_09/2024</t>
  </si>
  <si>
    <t>RECONSTRUÇÃO DE BASE E SUB-BASE PARA PAVIMENTAÇÃO DE SOLO (PREDOMINANTEMENTE ARGILOSO) BRITA - 40%-60%, MISTURA EM USINA, COM ESPESSURA DE 15 CM - EXCLUSIVE CARGA E TRANSPORTE. AF_09/2024</t>
  </si>
  <si>
    <t>RECONSTRUÇÃO DE BASE E SUB-BASE PARA PAVIMENTAÇÃO DE SOLO (PREDOMINANTEMENTE ARGILOSO) BRITA - 40%-60%, MISTURA EM USINA, COM ESPESSURA DE 20 CM - EXCLUSIVE CARGA E TRANSPORTE. AF_09/2024</t>
  </si>
  <si>
    <t>RECONSTRUÇÃO DE BASE E SUB-BASE PARA PAVIMENTAÇÃO DE SOLO (PREDOMINANTEMENTE ARGILOSO) BRITA - 50%-50%, MISTURA EM PISTA, COM ESPESSURA DE 10 CM - EXCLUSIVE ESCAVAÇÃO, CARGA E TRANSPORTE E SOLO. AF_09/2024</t>
  </si>
  <si>
    <t>RECONSTRUÇÃO DE BASE E SUB-BASE PARA PAVIMENTAÇÃO DE SOLO (PREDOMINANTEMENTE ARGILOSO) BRITA - 50%-50%, MISTURA EM PISTA, COM ESPESSURA DE 15 CM - EXCLUSIVE ESCAVAÇÃO, CARGA E TRANSPORTE E SOLO. AF_09/2024</t>
  </si>
  <si>
    <t>RECONSTRUÇÃO DE BASE E SUB-BASE PARA PAVIMENTAÇÃO DE SOLO (PREDOMINANTEMENTE ARGILOSO) BRITA - 50%-50%, MISTURA EM PISTA, COM ESPESSURA DE 20 CM - EXCLUSIVE ESCAVAÇÃO, CARGA E TRANSPORTE E SOLO. AF_09/2024</t>
  </si>
  <si>
    <t>RECONSTRUÇÃO DE BASE E SUB-BASE PARA PAVIMENTAÇÃO DE SOLO (PREDOMINANTEMENTE ARGILOSO) BRITA - 50%-50%, MISTURA EM USINA, COM ESPESSURA DE 10 CM - EXCLUSIVE CARGA E TRANSPORTE. AF_09/2024</t>
  </si>
  <si>
    <t>RECONSTRUÇÃO DE BASE E SUB-BASE PARA PAVIMENTAÇÃO DE SOLO (PREDOMINANTEMENTE ARGILOSO) BRITA - 50%-50%, MISTURA EM USINA, COM ESPESSURA DE 15 CM - EXCLUSIVE CARGA E TRANSPORTE. AF_09/2024</t>
  </si>
  <si>
    <t>RECONSTRUÇÃO DE BASE E SUB-BASE PARA PAVIMENTAÇÃO DE SOLO (PREDOMINANTEMENTE ARGILOSO) BRITA - 50%-50%, MISTURA EM USINA, COM ESPESSURA DE 20 CM - EXCLUSIVE CARGA E TRANSPORTE. AF_09/2024</t>
  </si>
  <si>
    <t>RECONSTRUÇÃO DE BASE E SUB-BASE PARA PAVIMENTAÇÃO DE SOLO DE COMPORTAMENTO LATERÍTICO (ARENOSO), COM ESPESSURA DE 10 CM - EXCLUSIVE ESCAVAÇÃO, CARGA E TRANSPORTE E SOLO. AF_09/2024</t>
  </si>
  <si>
    <t>RECONSTRUÇÃO DE BASE E SUB-BASE PARA PAVIMENTAÇÃO DE SOLO DE COMPORTAMENTO LATERÍTICO (ARENOSO), COM ESPESSURA DE 15 CM - EXCLUSIVE ESCAVAÇÃO, CARGA E TRANSPORTE E SOLO. AF_09/2024</t>
  </si>
  <si>
    <t>RECONSTRUÇÃO DE BASE E SUB-BASE PARA PAVIMENTAÇÃO DE SOLO DE COMPORTAMENTO LATERÍTICO (ARENOSO), COM ESPESSURA DE 20 CM - EXCLUSIVE ESCAVAÇÃO, CARGA E TRANSPORTE E SOLO. AF_09/2024</t>
  </si>
  <si>
    <t>REGULARIZAÇÃO DE SUPERFÍCIES COM MOTONIVELADORA. AF_09/2024</t>
  </si>
  <si>
    <t>REGULARIZAÇÃO E COMPACTAÇÃO DE SUBLEITO DE SOLO PREDOMINANTEMENTE ARENOSO, PARA OBRAS DE CONSTRUÇÃO DE PAVIMENTOS. AF_09/2024</t>
  </si>
  <si>
    <t>REGULARIZAÇÃO E COMPACTAÇÃO DE SUBLEITO DE SOLO PREDOMINANTEMENTE ARENOSO, PARA OBRAS DE RECONSTRUÇÃO DE PAVIMENTOS. AF_09/2024</t>
  </si>
  <si>
    <t>REGULARIZAÇÃO E COMPACTAÇÃO DE SUBLEITO DE SOLO PREDOMINANTEMENTE ARGILOSO, PARA OBRAS DE CONSTRUÇÃO DE PAVIMENTOS. AF_09/2024</t>
  </si>
  <si>
    <t>REGULARIZAÇÃO E COMPACTAÇÃO DE SUBLEITO DE SOLO PREDOMINANTEMENTE ARGILOSO, PARA OBRAS DE RECONSTRUÇÃO DE PAVIMENTOS. AF_09/2024</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</si>
  <si>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</si>
  <si>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</si>
  <si>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</si>
  <si>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</si>
  <si>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MURO ALA E MURO TESTA UTILIZANDO AÇO CA-50 DE 6,3 MM - MONTAGEM. AF_07/2021</t>
  </si>
  <si>
    <t>ARMAÇÃO DE MURO ALA E MURO TESTA UTILIZANDO AÇO CA-50 DE 8 MM - MONTAGEM. AF_07/2021</t>
  </si>
  <si>
    <t>ARMAÇÃO DE SOLEIRA UTILIZANDO AÇO CA-50 DE 6,3 MM - MONTAGEM. AF_07/2021</t>
  </si>
  <si>
    <t>ARMAÇÃO DE SOLEIRA UTILIZANDO AÇO CA-50 DE 8 MM - MONTAGEM. AF_07/2021</t>
  </si>
  <si>
    <t>BOCA PARA BUEIRO DUPLO CELULAR 150 X 150 CM EM CONCRETO, ALAS COM ESCONSIDADE DE 30°, INCLUINDO FÔRMAS E MATERIAIS. AF_07/2021</t>
  </si>
  <si>
    <t>BOCA PARA BUEIRO DUPLO CELULAR 150 X 150 CM EM GABIÃO, ALAS COM ESCONSIDADE DE 45°, INCLUINDO FÔRMAS E MATERIAIS. AF_07/2021</t>
  </si>
  <si>
    <t>BOCA PARA BUEIRO DUPLO CELULAR 200 X 200 CM EM CONCRETO, ALAS COM ESCONSIDADE DE 30°, INCLUINDO FÔRMAS E MATERIAIS. AF_07/2021</t>
  </si>
  <si>
    <t>BOCA PARA BUEIRO DUPLO CELULAR 200 X 200 CM EM GABIÃO, ALAS COM ESCONSIDADE DE 45°, INCLUINDO FÔRMAS E MATERIAIS. AF_07/2021</t>
  </si>
  <si>
    <t>BOCA PARA BUEIRO DUPLO CELULAR 250 X 250 CM EM CONCRETO, ALAS COM ESCONSIDADE DE 30°, INCLUINDO FÔRMAS E MATERIAIS. AF_07/2021</t>
  </si>
  <si>
    <t>BOCA PARA BUEIRO DUPLO CELULAR 250 X 250 CM EM GABIÃO, ALAS COM ESCONSIDADE DE 45°, INCLUINDO FÔRMAS E MATERIAIS. AF_07/2021</t>
  </si>
  <si>
    <t>BOCA PARA BUEIRO DUPLO CELULAR 300 X 300 CM EM CONCRETO, ALAS COM ESCONSIDADE DE 30°, INCLUINDO FÔRMAS E MATERIAIS. AF_07/2021</t>
  </si>
  <si>
    <t>BOCA PARA BUEIRO DUPLO CELULAR 300 X 300 CM EM GABIÃO, ALAS COM ESCONSIDADE DE 45°, INCLUINDO FÔRMAS E MATERIAIS. AF_07/2021</t>
  </si>
  <si>
    <t>BOCA PARA BUEIRO DUPLO TUBULAR D = 100 CM EM CONCRETO, ALAS COM ESCONSIDADE DE 0°, INCLUINDO FÔRMAS E MATERIAIS. AF_07/2021</t>
  </si>
  <si>
    <t>BOCA PARA BUEIRO DUPLO TUBULAR D = 100 CM EM CONCRETO, ALAS COM ESCONSIDADE DE 30°, INCLUINDO FÔRMAS E MATERIAIS. AF_07/2021</t>
  </si>
  <si>
    <t>BOCA PARA BUEIRO DUPLO TUBULAR D = 100 CM EM GABIÃO, ALAS COM ESCONSIDADE DE 45°, INCLUINDO FÔRMAS E MATERIAIS. AF_07/2021</t>
  </si>
  <si>
    <t>BOCA PARA BUEIRO DUPLO TUBULAR D = 120 CM EM CONCRETO, ALAS COM ESCONSIDADE DE 0°, INCLUINDO FÔRMAS E MATERIAIS. AF_07/2021</t>
  </si>
  <si>
    <t>BOCA PARA BUEIRO DUPLO TUBULAR D = 120 CM EM CONCRETO, ALAS COM ESCONSIDADE DE 30°, INCLUINDO FÔRMAS E MATERIAIS. AF_07/2021</t>
  </si>
  <si>
    <t>BOCA PARA BUEIRO DUPLO TUBULAR D = 120 CM EM GABIÃO, ALAS COM ESCONSIDADE DE 45°, INCLUINDO FÔRMAS E MATERIAIS. AF_07/2021</t>
  </si>
  <si>
    <t>BOCA PARA BUEIRO DUPLO TUBULAR D = 150 CM EM CONCRETO, ALAS COM ESCONSIDADE DE 0°, INCLUINDO FÔRMAS E MATERIAIS. AF_07/2021</t>
  </si>
  <si>
    <t>BOCA PARA BUEIRO DUPLO TUBULAR D = 150 CM EM CONCRETO, ALAS COM ESCONSIDADE DE 30°, INCLUINDO FÔRMAS E MATERIAIS. AF_07/2021</t>
  </si>
  <si>
    <t>BOCA PARA BUEIRO DUPLO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</si>
  <si>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</si>
  <si>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</si>
  <si>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CONCRETO, ALAS COM ESCONSIDADE DE 0°, INCLUINDO FÔRMAS E MATERIAIS. AF_07/2021</t>
  </si>
  <si>
    <t>BOCA PARA BUEIRO DUPLO TUBULAR D = 80 CM EM GABIÃO, ALAS COM ESCONSIDADE DE 45°, INCLUINDO FÔRMAS E MATERIAIS. AF_07/2021</t>
  </si>
  <si>
    <t>BOCA PARA BUEIRO SIMPLES CELULAR 150 X 150 CM EM CONCRETO, ALAS COM ESCONSIDADE DE 30°, INCLUINDO FÔRMAS E MATERIAIS. AF_07/2021</t>
  </si>
  <si>
    <t>BOCA PARA BUEIRO SIMPLES CELULAR 150 X 150 CM EM GABIÃO, ALAS COM ESCONSIDADE DE 45°, INCLUINDO FÔRMAS E MATERIAIS. AF_07/2021</t>
  </si>
  <si>
    <t>BOCA PARA BUEIRO SIMPLES CELULAR 200 X 200 CM EM CONCRETO, ALAS COM ESCONSIDADE DE 30°, INCLUINDO FÔRMAS E MATERIAIS. AF_07/2021</t>
  </si>
  <si>
    <t>BOCA PARA BUEIRO SIMPLES CELULAR 200 X 200 CM EM GABIÃO, ALAS COM ESCONSIDADE DE 45°, INCLUINDO FÔRMAS E MATERIAIS. AF_07/2021</t>
  </si>
  <si>
    <t>BOCA PARA BUEIRO SIMPLES CELULAR 250 X 250 CM EM CONCRETO, ALAS COM ESCONSIDADE DE 30°, INCLUINDO FÔRMAS E MATERIAIS. AF_07/2021</t>
  </si>
  <si>
    <t>BOCA PARA BUEIRO SIMPLES CELULAR 250 X 250 CM EM GABIÃO, ALAS COM ESCONSIDADE DE 45°, INCLUINDO FÔRMAS E MATERIAIS. AF_07/2021</t>
  </si>
  <si>
    <t>BOCA PARA BUEIRO SIMPLES CELULAR 300 X 300 CM EM CONCRETO, ALAS COM ESCONSIDADE DE 30°, INCLUINDO FÔRMAS E MATERIAIS. AF_07/2021</t>
  </si>
  <si>
    <t>BOCA PARA BUEIRO SIMPLES CELULAR 300 X 300 CM EM GABIÃO, ALAS COM ESCONSIDADE DE 45°, INCLUINDO FÔRMAS E MATERIAIS. AF_07/2021</t>
  </si>
  <si>
    <t>BOCA PARA BUEIRO SIMPLES TUBULAR D = 100 CM EM CONCRETO, ALAS COM ESCONSIDADE DE 0°, INCLUINDO FÔRMAS E MATERIAIS. AF_07/2021</t>
  </si>
  <si>
    <t>BOCA PARA BUEIRO SIMPLES TUBULAR D = 100 CM EM CONCRETO, ALAS COM ESCONSIDADE DE 30°, INCLUINDO FÔRMAS E MATERIAIS. AF_07/2021</t>
  </si>
  <si>
    <t>BOCA PARA BUEIRO SIMPLES TUBULAR D = 100 CM EM GABIÃO, ALAS COM ESCONSIDADE DE 45°, INCLUINDO FÔRMAS E MATERIAIS. AF_07/2021</t>
  </si>
  <si>
    <t>BOCA PARA BUEIRO SIMPLES TUBULAR D = 120 CM EM CONCRETO, ALAS COM ESCONSIDADE DE 0°, INCLUINDO FÔRMAS E MATERIAIS. AF_07/2021</t>
  </si>
  <si>
    <t>BOCA PARA BUEIRO SIMPLES TUBULAR D = 120 CM EM CONCRETO, ALAS COM ESCONSIDADE DE 30°, INCLUINDO FÔRMAS E MATERIAIS. AF_07/2021</t>
  </si>
  <si>
    <t>BOCA PARA BUEIRO SIMPLES TUBULAR D = 120 CM EM GABIÃO, ALAS COM ESCONSIDADE DE 45°, INCLUINDO FÔRMAS E MATERIAIS. AF_07/2021</t>
  </si>
  <si>
    <t>BOCA PARA BUEIRO SIMPLES TUBULAR D = 150 CM EM CONCRETO, ALAS COM ESCONSIDADE DE 0°, INCLUINDO FÔRMAS E MATERIAIS. AF_07/2021</t>
  </si>
  <si>
    <t>BOCA PARA BUEIRO SIMPLES TUBULAR D = 150 CM EM CONCRETO, ALAS COM ESCONSIDADE DE 30°, INCLUINDO FÔRMAS E MATERIAIS. AF_07/2021</t>
  </si>
  <si>
    <t>BOCA PARA BUEIRO SIMPLES TUBULAR D = 150 CM EM GABIÃO, ALAS COM ESCONSIDADE DE 45°, INCLUINDO FÔRMAS E MATERIAIS. AF_07/2021</t>
  </si>
  <si>
    <t>BOCA PARA BUEIRO SIMPLES TUBULAR D = 40 CM EM CONCRETO, ALAS COM ESCONSIDADE DE 0°, INCLUINDO FÔRMAS E MATERIAIS. AF_07/2021</t>
  </si>
  <si>
    <t>BOCA PARA BUEIRO SIMPLES TUBULAR D = 40 CM EM GABIÃO, ALAS COM ESCONSIDADE DE 45°, INCLUINDO FÔRMAS E MATERIAIS. AF_07/2021</t>
  </si>
  <si>
    <t>BOCA PARA BUEIRO SIMPLES TUBULAR D = 60 CM EM CONCRETO, ALAS COM ESCONSIDADE DE 0°, INCLUINDO FÔRMAS E MATERIAIS. AF_07/2021</t>
  </si>
  <si>
    <t>BOCA PARA BUEIRO SIMPLES TUBULAR D = 60 CM EM CONCRETO, ALAS COM ESCONSIDADE DE 30°, INCLUINDO FÔRMAS E MATERIAIS. AF_07/2021</t>
  </si>
  <si>
    <t>BOCA PARA BUEIRO SIMPLES TUBULAR D = 60 CM EM GABIÃO, ALAS COM ESCONSIDADE DE 45°, INCLUINDO FÔRMAS E MATERIAIS. AF_07/2021</t>
  </si>
  <si>
    <t>BOCA PARA BUEIRO SIMPLES TUBULAR D = 80 CM EM CONCRETO, ALAS COM ESCONSIDADE DE 0°, INCLUINDO FÔRMAS E MATERIAIS. AF_07/2021</t>
  </si>
  <si>
    <t>BOCA PARA BUEIRO SIMPLES TUBULAR D = 80 CM EM CONCRETO, ALAS COM ESCONSIDADE DE 30°, INCLUINDO FÔRMAS E MATERIAIS. AF_07/2021</t>
  </si>
  <si>
    <t>BOCA PARA BUEIRO SIMPLES TUBULAR D = 80 CM EM GABIÃO, ALAS COM ESCONSIDADE DE 45°, INCLUINDO FÔRMAS E MATERIAIS. AF_07/2021</t>
  </si>
  <si>
    <t>BOCA PARA BUEIRO TRIPLO CELULAR 150 X 150 CM EM CONCRETO, ALAS COM ESCONSIDADE DE 30°, INCLUINDO FÔRMAS E MATERIAIS. AF_07/2021</t>
  </si>
  <si>
    <t>BOCA PARA BUEIRO TRIPLO CELULAR 150 X 150 CM EM GABIÃO, ALAS COM ESCONSIDADE DE 45°, INCLUINDO FÔRMAS E MATERIAIS. AF_07/2021</t>
  </si>
  <si>
    <t>BOCA PARA BUEIRO TRIPLO CELULAR 200 X 200 CM EM CONCRETO, ALAS COM ESCONSIDADE DE 30°, INCLUINDO FÔRMAS E MATERIAIS. AF_07/2021</t>
  </si>
  <si>
    <t>BOCA PARA BUEIRO TRIPLO CELULAR 200 X 200 CM EM GABIÃO, ALAS COM ESCONSIDADE DE 45°, INCLUINDO FÔRMAS E MATERIAIS. AF_07/2021</t>
  </si>
  <si>
    <t>BOCA PARA BUEIRO TRIPLO CELULAR 250 X 250 CM EM CONCRETO, ALAS COM ESCONSIDADE DE 30°, INCLUINDO FÔRMAS E MATERIAIS. AF_07/2021</t>
  </si>
  <si>
    <t>BOCA PARA BUEIRO TRIPLO CELULAR 250 X 250 CM EM GABIÃO, ALAS COM ESCONSIDADE DE 45°, INCLUINDO FÔRMAS E MATERIAIS. AF_07/2021</t>
  </si>
  <si>
    <t>BOCA PARA BUEIRO TRIPLO CELULAR 300 X 300 CM EM CONCRETO, ALAS COM ESCONSIDADE DE 30°, INCLUINDO FÔRMAS E MATERIAIS. AF_07/2021</t>
  </si>
  <si>
    <t>BOCA PARA BUEIRO TRIPLO CELULAR 300 X 300 CM EM GABIÃO, ALAS COM ESCONSIDADE DE 45°, INCLUINDO FÔRMAS E MATERIAIS. AF_07/2021</t>
  </si>
  <si>
    <t>BOCA PARA BUEIRO TRIPLO TUBULAR D = 100 CM EM CONCRETO, ALAS COM ESCONSIDADE DE 0°, INCLUINDO FÔRMAS E MATERIAIS. AF_07/2021</t>
  </si>
  <si>
    <t>BOCA PARA BUEIRO TRIPLO TUBULAR D = 100 CM EM CONCRETO, ALAS COM ESCONSIDADE DE 30°, INCLUINDO FÔRMAS E MATERIAIS. AF_07/2021</t>
  </si>
  <si>
    <t>BOCA PARA BUEIRO TRIPLO TUBULAR D = 100 CM EM GABIÃO, ALAS COM ESCONSIDADE DE 45°, INCLUINDO FÔRMAS E MATERIAIS. AF_07/2021</t>
  </si>
  <si>
    <t>BOCA PARA BUEIRO TRIPLO TUBULAR D = 120 CM EM CONCRETO, ALAS COM ESCONSIDADE DE 0°, INCLUINDO FÔRMAS E MATERIAIS. AF_07/2021</t>
  </si>
  <si>
    <t>BOCA PARA BUEIRO TRIPLO TUBULAR D = 120 CM EM CONCRETO, ALAS COM ESCONSIDADE DE 30°, INCLUINDO FÔRMAS E MATERIAIS. AF_07/2021</t>
  </si>
  <si>
    <t>BOCA PARA BUEIRO TRIPLO TUBULAR D = 120 CM EM GABIÃO, ALAS COM ESCONSIDADE DE 45°, INCLUINDO FÔRMAS E MATERIAIS. AF_07/2021</t>
  </si>
  <si>
    <t>BOCA PARA BUEIRO TRIPLO TUBULAR D = 150 CM EM CONCRETO, ALAS COM ESCONSIDADE DE 0°, INCLUINDO FÔRMAS E MATERIAIS. AF_07/2021</t>
  </si>
  <si>
    <t>BOCA PARA BUEIRO TRIPLO TUBULAR D = 150 CM EM CONCRETO, ALAS COM ESCONSIDADE DE 30°, INCLUINDO FÔRMAS E MATERIAIS. AF_07/2021</t>
  </si>
  <si>
    <t>BOCA PARA BUEIRO TRIPLO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</si>
  <si>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</si>
  <si>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</si>
  <si>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</si>
  <si>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CONCRETAGEM DE BOCA PARA BUEIRO, FCK = 20 MPA, COM USO DE BOMBA - LANÇAMENTO, ADENSAMENTO E ACABAMENTO. AF_07/2021</t>
  </si>
  <si>
    <t>FABRICAÇÃO, MONTAGEM E DESMONTAGEM DE FÔRMA PARA BOCA PARA BUEIRO, EM CHAPA DE MADEIRA COMPENSADA RESINADA, E = 17 MM, 2 UTILIZAÇÕES. AF_07/2021</t>
  </si>
  <si>
    <t>BOMBA CENTRÍFUGA, MONOFÁSICA, 0,5 CV OU 0,49 HP, HM 6 A 20 M, Q 1,2 A 8,3 M3/H (NÃO INCLUI O FORNECIMENTO DA BOMBA). AF_12/2020</t>
  </si>
  <si>
    <t>BOMBA CENTRÍFUGA, MONOFÁSICA, 0,5 CV OU 0,49 HP, HM 6 A 20 M, Q 1,2 A 8,3 M3/H - FORNECIMENTO E INSTALAÇÃO. AF_12/2020</t>
  </si>
  <si>
    <t>BOMBA CENTRÍFUGA, TRIFÁSICA, 1 CV OU 0,99 HP, HM 14 A 40 M, Q 0,6 A 8,4 M3/H (NÃO INCLUI O FORNECIMENTO DA BOMBA). AF_12/2020</t>
  </si>
  <si>
    <t>BOMBA CENTRÍFUGA, TRIFÁSICA, 1 CV OU 0,99 HP, HM 14 A 40 M, Q 0,6 A 8,4 M3/H - FORNECIMENTO E INSTALAÇÃO. AF_12/2020</t>
  </si>
  <si>
    <t>BOMBA CENTRÍFUGA, TRIFÁSICA, 1,5 CV OU 1,48 HP (NÃO INCLUI O FORNECIMENTO DA BOMBA). AF_12/2020</t>
  </si>
  <si>
    <t>BOMBA CENTRÍFUGA, TRIFÁSICA, 1,5 CV OU 1,48 HP, HM 10 A 24 M, Q 6,1 A 21,9 M3/H - FORNECIMENTO E INSTALAÇÃO. AF_12/2020</t>
  </si>
  <si>
    <t>BOMBA CENTRÍFUGA, TRIFÁSICA, 1,5 CV OU 1,48 HP, HM 10 A 24 M, Q 6,1 A 21,9 M3/H, 2 UNIDADES, INCLUSO QUADRO ELÉTRICO - FORNECIMENTO E INSTALAÇÃO. AF_12/2020</t>
  </si>
  <si>
    <t>BOMBA CENTRÍFUGA, TRIFÁSICA, 1,5 CV OU 1,48 HP, HM 10 A 70 M, Q 1,8 A 5,3 M3/H - FORNECIMENTO E INSTALAÇÃO. AF_12/2020</t>
  </si>
  <si>
    <t>BOMBA CENTRÍFUGA, TRIFÁSICA, 10 CV OU 9,86 HP, HM 85 A 140 M, Q 4,2 A 14,9 M3/H (NÃO INCLUI O FORNECIMENTO DA BOMBA). AF_12/2020</t>
  </si>
  <si>
    <t>BOMBA CENTRÍFUGA, TRIFÁSICA, 10 CV OU 9,86 HP, HM 85 A 140 M, Q 4,2 A 14,9 M3/H - FORNECIMENTO E INSTALAÇÃO. AF_12/2020</t>
  </si>
  <si>
    <t>BOMBA CENTRÍFUGA, TRIFÁSICA, 3 CV OU 2,96 HP, HM 34 A 40 M, Q 8,6 A 14,8 M3/H (NÃO INCLUI O FORNECIMENTO DA BOMBA). AF_12/2020</t>
  </si>
  <si>
    <t>BOMBA CENTRÍFUGA, TRIFÁSICA, 3 CV OU 2,96 HP, HM 34 A 40 M, Q 8,6 A 14,8 M3/H - FORNECIMENTO E INSTALAÇÃO. AF_12/2020</t>
  </si>
  <si>
    <t>BOMBA CENTRÍFUGA, TRIFÁSICA, 3 CV OU 2,96 HP, HM 34 A 40 M, Q 8,6 A 14,8 M3/H, 2 UNIDADES, INCLUSO QUADRO ELÉTRICO - FORNECIMENTO E INSTALAÇÃO. AF_12/2020</t>
  </si>
  <si>
    <t>BOMBA SUBMERSÍVEL, TRIFÁSICA, 3,80 CV OU 3,75 HP, HM 5 A 25,5 M, Q 3,6 A 61,2 M3/H (NÃO INCLUI O FORNECIMENTO DA BOMBA). AF_12/2020</t>
  </si>
  <si>
    <t>BOMBA SUBMERSÍVEL, TRIFÁSICA, 3,80 CV OU 3,75 HP, HM 5 A 25,5 M, Q 3,6 A 61,2 M3/H - FORNECIMENTO E INSTALAÇÃO. AF_12/2020</t>
  </si>
  <si>
    <t>CHAVE DE BOIA AUTOMÁTICA SUPERIOR/INFERIOR 15A/250V - FORNECIMENTO E INSTALAÇÃO. AF_12/2020</t>
  </si>
  <si>
    <t>INSTALAÇÃO DE QUADRO ELÉTRICO PARA BOMBAS TRIFÁSICAS ATÉ 25 CV (NÃO INCLUI O FORNECIMENTO DO QUADRO). AF_12/2020</t>
  </si>
  <si>
    <t>MOTO BOMBA HORIZONTAL ATÉ 10 CV, HM 75 A 80 M, Q 25,4 A 48 (NÃO INCLUI O FORNECIMENTO DA BOMBA). AF_12/2020</t>
  </si>
  <si>
    <t>MOTO BOMBA HORIZONTAL ATÉ 10 CV, HM 75 A 80 M, Q 25,4 A 48 - FORNECIMENTO E INSTALAÇÃO. AF_12/2020</t>
  </si>
  <si>
    <t>MOTO BOMBA HORIZONTAL DE 12,5 A 25 CV, HM 140 M (NÃO INCLUI O FORNECIMENTO DA BOMBA). AF_12/2020</t>
  </si>
  <si>
    <t>MOTO BOMBA HORIZONTAL DE 12,5 A 25CV, HM 140 M - FORNECIMENTO E INSTALAÇÃO. AF_12/2020</t>
  </si>
  <si>
    <t>MOTO BOMBA SUBMERSÍVEL ATÉ 10 CV, HM 21 M (NÃO INCLUI O FORNECIMENTO DA BOMBA). AF_12/2020</t>
  </si>
  <si>
    <t>MOTO BOMBA SUBMERSÍVEL ATÉ 10 CV, HM 21 M - FORNECIMENTO E INSTALAÇÃO. AF_12/2020</t>
  </si>
  <si>
    <t>MOTO BOMBA SUBMERSÍVEL DE 11 A 25 CV, HM 33 M (NÃO INCLUI O FORNECIMENTO DA BOMBA). AF_12/2020</t>
  </si>
  <si>
    <t>MOTO BOMBA SUBMERSÍVEL DE 11 A 25 CV, HM 33 M - FORNECIMENTO E INSTALAÇÃO. AF_12/2020</t>
  </si>
  <si>
    <t>QUADRO ELÉTRICO PARA 2 BOMBAS CENTRÍFUGAS TRIFÁSICAS 1,5 CV - FORNECIMENTO E INSTALAÇÃO. AF_12/2020</t>
  </si>
  <si>
    <t>QUADRO ELÉTRICO PARA 2 BOMBAS CENTRÍFUGAS TRIFÁSICAS 3 CV - FORNECIMENTO E INSTALAÇÃO. AF_12/2020</t>
  </si>
  <si>
    <t>FORNECIMENTO E INSTALAÇÃO DE BRISE DE ALUMÍNIO B57, COM PINTURA ELETROSTÁTICA BRANCA, ACABAMENTO LISO, FIXADO EM PORTA-PAINEL RANHURADO. AF_03/2024</t>
  </si>
  <si>
    <t>FORNECIMENTO E INSTALAÇÃO DE BRISE DE ALUZINC SL4, COM PINTURA ELETROSTÁTICA BRANCA, INCLINAÇÃO DE 45°, ACABAMENTO LISO, FIXADO EM PORTA-PAINEL RANHURADO. AF_03/2024</t>
  </si>
  <si>
    <t>FORNECIMENTO E INSTALAÇÃO DE CAIXA DE ALUMÍNIO PROTETORA PARA CONDENSADORA DE AR-CONDICIONADO, PINTURA ELETROSTÁTICA BRANCA, DIMENSÕES 100 CM X 78 CM X 50 CM. AF_03/2024</t>
  </si>
  <si>
    <t>FORNECIMENTO E INSTALAÇÃO DE CONJUNTO DE BRISE EM REQUADRO DE ALUMÍNIO DESLIZANTE, COM PERFIS INTERNOS TUBULARES FIXOS, COM PINTURA ELETROSTÁTICA BRANCA, ACABAMENTO, 150 CM X 265 CM. AF_03/2024</t>
  </si>
  <si>
    <t>CAIXA COM GRELHA RETANGULAR DE FERRO FUNDIDO, EM ALVENARIA COM BLOCOS DE CONCRETO, DIMENSÕES INTERNAS: 0,30 X 1,00 X 1,00. AF_12/2020</t>
  </si>
  <si>
    <t>CAIXA COM GRELHA RETANGULAR DE FERRO FUNDIDO, EM ALVENARIA COM TIJOLOS CERÂMICOS MACIÇOS, DIMENSÕES INTERNAS: 0,30 X 1,00 X 1,00. AF_12/2020</t>
  </si>
  <si>
    <t>CAIXA DE GORDURA DUPLA (CAPACIDADE: 126 L), RETANGULAR, EM ALVENARIA COM BLOCOS DE CONCRETO, DIMENSÕES INTERNAS = 0,4X0,7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</si>
  <si>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</si>
  <si>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BLOCOS DE CONCRETO, DIMENSÕES INTERNAS = 0,4X1,2 M, ALTURA INTERNA = 1 M. AF_12/2020</t>
  </si>
  <si>
    <t>CAIXA DE GORDURA ESPECIAL (CAPACIDADE: 312 L - PARA ATÉ 146 PESSOAS SERVIDAS NO PICO), RETANGULAR, EM ALVENARIA COM TIJOLOS CERÂMICOS MACIÇOS, DIMENSÕES INTERNAS = 0,4X1,2 M, ALTURA INTERNA = 1 M. AF_12/2020</t>
  </si>
  <si>
    <t>CAIXA DE GORDURA PEQUENA (CAPACIDADE: 19 L), CIRCULAR, EM PVC, DIÂMETRO INTERNO= 0,3 M. AF_12/2020</t>
  </si>
  <si>
    <t>CAIXA DE GORDURA SIMPLES (CAPACIDADE: 36 L), RETANGULAR, EM ALVENARIA COM BLOCOS DE CONCRETO, DIMENSÕES INTERNAS = 0,2X0,4 M, ALTURA INTERNA = 0,8 M. AF_12/2020</t>
  </si>
  <si>
    <t>CAIXA DE GORDURA SIMPLES (CAPACIDADE: 36L), RETANGULAR, EM ALVENARIA COM TIJOLOS CERÂMICOS MACIÇOS, DIMENSÕES INTERNAS = 0,2X0,4 M, ALTURA INTERNA = 0,8 M. AF_12/2020</t>
  </si>
  <si>
    <t>CAIXA DE GORDURA SIMPLES, CIRCULAR, EM CONCRETO PRÉ-MOLDADO, DIÂMETRO INTERNO = 0,4 M, ALTURA INTERNA = 0,4 M. AF_12/2020</t>
  </si>
  <si>
    <t>CAIXA DE INSPEÇÃO PARA ATERRAMENTO, CIRCULAR, EM POLIETILENO, DIÂMETRO INTERNO = 0,3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</si>
  <si>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</si>
  <si>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</si>
  <si>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</si>
  <si>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</si>
  <si>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</si>
  <si>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</si>
  <si>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</si>
  <si>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</si>
  <si>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</si>
  <si>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</si>
  <si>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</si>
  <si>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</si>
  <si>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</si>
  <si>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</si>
  <si>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</si>
  <si>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</si>
  <si>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DRENAGEM.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</si>
  <si>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</si>
  <si>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DRENAGEM.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</si>
  <si>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</si>
  <si>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DRENAGEM.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</si>
  <si>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</si>
  <si>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DRENAGEM.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</si>
  <si>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</si>
  <si>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DRENAGEM.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</si>
  <si>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</si>
  <si>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DRENAGEM.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</si>
  <si>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</si>
  <si>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DRENAGEM.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</si>
  <si>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</si>
  <si>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DRENAGEM. AF_12/2020</t>
  </si>
  <si>
    <t>CAIXA ENTERRADA HIDRÁULICA RETANGULAR, EM ALVENARIA COM BLOCOS DE CONCRETO, DIMENSÕES INTERNAS: 1X1X0,6 M PARA REDE DE ESGOTO.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</si>
  <si>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</si>
  <si>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</si>
  <si>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</si>
  <si>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</si>
  <si>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CONCRETO PRÉ-MOLDADO, DIMENSÕES INTERNAS: 1X1X0,5 M. AF_12/2020</t>
  </si>
  <si>
    <t>CAIXA ENTERRADA PARA INSTALAÇÕES TELEFÔNICAS TIPO R1, EM ALVENARIA COM BLOCOS DE CONCRETO, DIMENSÕES INTERNAS: 0,35X0,60X0,60 M, EXCLUINDO TAMPÃO. AF_12/2020</t>
  </si>
  <si>
    <t>CAIXA ENTERRADA PARA INSTALAÇÕES TELEFÔNICAS TIPO R2, EM ALVENARIA COM BLOCOS DE CONCRETO, DIMENSÕES INTERNAS: 0,52X1,07X0,60 M, EXCLUINDO TAMPÃO. AF_12/2020</t>
  </si>
  <si>
    <t>CAIXA ENTERRADA PARA INSTALAÇÕES TELEFÔNICAS TIPO R3, EM ALVENARIA COM BLOCOS DE CONCRETO, DIMENSÕES INTERNAS: 1,2X1,5X1,40 M, EXCLUINDO TAMPÃO.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</si>
  <si>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</si>
  <si>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</si>
  <si>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</si>
  <si>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</si>
  <si>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TAMPA CIRCULAR PARA ESGOTO E DRENAGEM, EM CONCRETO PRÉ-MOLDADO, DIÂMETRO INTERNO = 0,60 M E ALTURA = 0,10 M. AF_12/2020</t>
  </si>
  <si>
    <t>TAMPA CIRCULAR PARA ESGOTO E DRENAGEM, EM FERRO FUNDIDO, DIÂMETRO INTERNO = 0,6 M. AF_12/2020</t>
  </si>
  <si>
    <t>TIL (TUBO DE INSPEÇÃO E LIMPEZA) CONDOMINIAL PARA ESGOTO, EM PVC, DN 100 X 100 MM. AF_12/2020</t>
  </si>
  <si>
    <t>TIL (TUBO DE INSPEÇÃO E LIMPEZA) RADIAL PARA ESGOTO, EM PVC, DN 300X200 MM. AF_12/2020</t>
  </si>
  <si>
    <t>CAIXA D´ÁGUA EM POLIETILENO, 1000 LITROS (INCLUSOS TUBOS, CONEXÕES E TORNEIRA DE BÓIA)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</si>
  <si>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</si>
  <si>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</si>
  <si>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</si>
  <si>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POLIETILENO, 3000 LITROS - FORNECIMENTO E INSTALAÇÃO. AF_06/2021</t>
  </si>
  <si>
    <t>CAIXA D´ÁGUA EM POLIETILENO, 500 LITROS (INCLUSOS TUBOS, CONEXÕES E TORNEIRA DE BÓIA) - FORNECIMENTO E INSTALAÇÃO. AF_06/2021</t>
  </si>
  <si>
    <t>CAIXA D´ÁGUA EM POLIETILENO, 500 LITROS - FORNECIMENTO E INSTALAÇÃO. AF_06/2021</t>
  </si>
  <si>
    <t>CAIXA D´ÁGUA EM POLIETILENO, 750 LITROS - FORNECIMENTO E INSTALAÇÃO. AF_06/2021</t>
  </si>
  <si>
    <t>CAIXA D´ÁGUA EM POLIÉSTER REFORÇADO COM FIBRA DE VIDRO, 1000 LITROS - FORNECIMENTO E INSTALAÇÃO. AF_06/2021</t>
  </si>
  <si>
    <t>CAIXA D´ÁGUA EM POLIÉSTER REFORÇADO COM FIBRA DE VIDRO, 10000 LITROS - FORNECIMENTO E INSTALAÇÃO. AF_06/2021</t>
  </si>
  <si>
    <t>CAIXA D´ÁGUA EM POLIÉSTER REFORÇADO COM FIBRA DE VIDRO, 1500 LITROS - FORNECIMENTO E INSTALAÇÃO. AF_06/2021</t>
  </si>
  <si>
    <t>CAIXA D´ÁGUA EM POLIÉSTER REFORÇADO COM FIBRA DE VIDRO, 15000 LITROS - FORNECIMENTO E INSTALAÇÃO. AF_06/2021</t>
  </si>
  <si>
    <t>CAIXA D´ÁGUA EM POLIÉSTER REFORÇADO COM FIBRA DE VIDRO, 2000 LITROS - FORNECIMENTO E INSTALAÇÃO. AF_06/2021</t>
  </si>
  <si>
    <t>CAIXA D´ÁGUA EM POLIÉSTER REFORÇADO COM FIBRA DE VIDRO, 20000 LITROS - FORNECIMENTO E INSTALAÇÃO. AF_06/2021</t>
  </si>
  <si>
    <t>CAIXA D´ÁGUA EM POLIÉSTER REFORÇADO COM FIBRA DE VIDRO, 3000 LITROS - FORNECIMENTO E INSTALAÇÃO. AF_06/2021</t>
  </si>
  <si>
    <t>CAIXA D´ÁGUA EM POLIÉSTER REFORÇADO COM FIBRA DE VIDRO, 500 LITROS - FORNECIMENTO E INSTALAÇÃO. AF_06/2021</t>
  </si>
  <si>
    <t>CAIXA D´ÁGUA EM POLIÉSTER REFORÇADO COM FIBRA DE VIDRO, 5000 LITROS - FORNECIMENTO E INSTALAÇÃO. AF_06/2021</t>
  </si>
  <si>
    <t>CAIXA D´ÁGUA EM POLIÉSTER REFORÇADO COM FIBRA DE VIDRO, 7000 LITROS - FORNECIMENTO E INSTALAÇÃO. AF_06/2021</t>
  </si>
  <si>
    <t>CAIXA D´ÁGUA EM POLIÉSTER REFORÇADO COM FIBRA DE VIDRO, 750 LITROS - FORNECIMENTO E INSTALAÇÃO. AF_06/2021</t>
  </si>
  <si>
    <t>FURO EM CAIXA D'ÁGUA COM ESPESSURA DE 2 ATÉ 5 MM E DIÂMETRO DE 100 MM. AF_06/2021</t>
  </si>
  <si>
    <t>FURO EM CAIXA D'ÁGUA COM ESPESSURA DE 2 ATÉ 5 MM E DIÂMETRO DE 15 MM. AF_06/2021</t>
  </si>
  <si>
    <t>FURO EM CAIXA D'ÁGUA COM ESPESSURA DE 2 ATÉ 5 MM E DIÂMETRO DE 20 MM. AF_06/2021</t>
  </si>
  <si>
    <t>FURO EM CAIXA D'ÁGUA COM ESPESSURA DE 2 ATÉ 5 MM E DIÂMETRO DE 25 MM. AF_06/2021</t>
  </si>
  <si>
    <t>FURO EM CAIXA D'ÁGUA COM ESPESSURA DE 2 ATÉ 5 MM E DIÂMETRO DE 32 MM. AF_06/2021</t>
  </si>
  <si>
    <t>FURO EM CAIXA D'ÁGUA COM ESPESSURA DE 2 ATÉ 5 MM E DIÂMETRO DE 40 MM. AF_06/2021</t>
  </si>
  <si>
    <t>FURO EM CAIXA D'ÁGUA COM ESPESSURA DE 2 ATÉ 5 MM E DIÂMETRO DE 50 MM. AF_06/2021</t>
  </si>
  <si>
    <t>FURO EM CAIXA D'ÁGUA COM ESPESSURA DE 2 ATÉ 5 MM E DIÂMETRO DE 60 MM. AF_06/2021</t>
  </si>
  <si>
    <t>FURO EM CAIXA D'ÁGUA COM ESPESSURA DE 2 ATÉ 5 MM E DIÂMETRO DE 75 MM. AF_06/2021</t>
  </si>
  <si>
    <t>FURO EM CAIXA D'ÁGUA COM ESPESSURA DE 6 ATÉ 8 MM E DIÂMETRO DE 100 MM. AF_06/2021</t>
  </si>
  <si>
    <t>FURO EM CAIXA D'ÁGUA COM ESPESSURA DE 6 ATÉ 8 MM E DIÂMETRO DE 15 MM. AF_06/2021</t>
  </si>
  <si>
    <t>FURO EM CAIXA D'ÁGUA COM ESPESSURA DE 6 ATÉ 8 MM E DIÂMETRO DE 20 MM. AF_06/2021</t>
  </si>
  <si>
    <t>FURO EM CAIXA D'ÁGUA COM ESPESSURA DE 6 ATÉ 8 MM E DIÂMETRO DE 25 MM. AF_06/2021</t>
  </si>
  <si>
    <t>FURO EM CAIXA D'ÁGUA COM ESPESSURA DE 6 ATÉ 8 MM E DIÂMETRO DE 32 MM. AF_06/2021</t>
  </si>
  <si>
    <t>FURO EM CAIXA D'ÁGUA COM ESPESSURA DE 6 ATÉ 8 MM E DIÂMETRO DE 40 MM. AF_06/2021</t>
  </si>
  <si>
    <t>FURO EM CAIXA D'ÁGUA COM ESPESSURA DE 6 ATÉ 8 MM E DIÂMETRO DE 50 MM. AF_06/2021</t>
  </si>
  <si>
    <t>FURO EM CAIXA D'ÁGUA COM ESPESSURA DE 6 ATÉ 8 MM E DIÂMETRO DE 60 MM. AF_06/2021</t>
  </si>
  <si>
    <t>FURO EM CAIXA D'ÁGUA COM ESPESSURA DE 6 ATÉ 8 MM E DIÂMETRO DE 75 MM. AF_06/2021</t>
  </si>
  <si>
    <t>CAIXA COM GRELHA RETANGULAR DE FERRO FUNDIDO, EM ALVENARIA COM TIJOLOS CERÂMICOS MACIÇOS, DIMENSÕES INTERNAS: 0,15 X 1,00 X 0,3 M. AF_08/2021</t>
  </si>
  <si>
    <t>CAIXA COM GRELHA RETANGULAR DE FERRO FUNDIDO, EM ALVENARIA COM TIJOLOS CERÂMICOS MACIÇOS, DIMENSÕES INTERNAS: 0,20 X 1,00 X 0,4 M. AF_08/2021</t>
  </si>
  <si>
    <t>CAIXA COM GRELHA RETANGULAR DE FERRO FUNDIDO, EM ALVENARIA COM TIJOLOS CERÂMICOS MACIÇOS, DIMENSÕES INTERNAS: 0,30 X 1,00 X 0,5 M. AF_08/2021</t>
  </si>
  <si>
    <t>CANALETA DE CONCRETO POLIMÉRICO COM GRELHA, LARGURA DE 13 CM - FORNECIMENTO E INSTALAÇÃO. AF_08/2021</t>
  </si>
  <si>
    <t>CANALETA MEIA CANA PRÉ-MOLDADA DE CONCRETO (D = 20 CM) - FORNECIMENTO E INSTALAÇÃO. AF_08/2021</t>
  </si>
  <si>
    <t>CANALETA MEIA CANA PRÉ-MOLDADA DE CONCRETO (D = 30 CM) - FORNECIMENTO E INSTALAÇÃO. AF_08/2021</t>
  </si>
  <si>
    <t>CANALETA MEIA CANA PRÉ-MOLDADA DE CONCRETO (D = 40 CM) - FORNECIMENTO E INSTALAÇÃO. AF_08/2021</t>
  </si>
  <si>
    <t>CANALETA MEIA CANA PRÉ-MOLDADA DE CONCRETO (D = 50 CM) - FORNECIMENTO E INSTALAÇÃO. AF_08/2021</t>
  </si>
  <si>
    <t>CANALETA MEIA CANA PRÉ-MOLDADA DE CONCRETO (D = 60 CM) - FORNECIMENTO E INSTALAÇÃO. AF_08/2021</t>
  </si>
  <si>
    <t>CANALETA MEIA CANA PRÉ-MOLDADA DE CONCRETO (D = 80 CM) - FORNECIMENTO E INSTALAÇÃO. AF_08/2021</t>
  </si>
  <si>
    <t>EXECUÇÃO DE CANALETA DE CONCRETO MOLDADO IN LOCO, ESPESSURA DE 0,07 M, GEOMETRIA TRAPEZOIDAL (DIMENSÕES INTERNAS: B=0,6 M; B=0,147 M; H=0,2 M). AF_08/2021</t>
  </si>
  <si>
    <t>EXECUÇÃO DE CANALETA DE CONCRETO MOLDADO IN LOCO, ESPESSURA DE 0,07 M, GEOMETRIA TRAPEZOIDAL (DIMENSÕES INTERNAS: B=0,9 M; B=0,246 M; H=0,3 M). AF_08/2021</t>
  </si>
  <si>
    <t>EXECUÇÃO DE CANALETA DE CONCRETO MOLDADO IN LOCO, ESPESSURA DE 0,08 M, GEOMETRIA TRAPEZOIDAL (DIMENSÕES INTERNAS: B=1,074 M; B=0,534 M; H=0,27 M). AF_08/2021</t>
  </si>
  <si>
    <t>EXECUÇÃO DE CANALETA DE CONCRETO MOLDADO IN LOCO, ESPESSURA DE 0,08 M, GEOMETRIA TRAPEZOIDAL (DIMENSÕES INTERNAS: B=1,4 M; B=0,7 M; H=0,35 M). AF_08/2021</t>
  </si>
  <si>
    <t>EXECUÇÃO DE CANALETA DE CONCRETO MOLDADO IN LOCO, ESPESSURA DE 0,08 M, GEOMETRIA TRAPEZOIDAL (DIMENSÕES INTERNAS: B=1,474 M; B=0,934 M; H=0,27 M). AF_08/2021</t>
  </si>
  <si>
    <t>EXECUÇÃO DE CANALETA DE CONCRETO MOLDADO IN LOCO, ESPESSURA DE 0,08 M, GEOMETRIA TRAPEZOIDAL (DIMENSÕES INTERNAS: B=1M; B=0,5 M; H=0,25 M). AF_08/2021</t>
  </si>
  <si>
    <t>GRELHA DE FERRO FUNDIDO SIMPLES COM REQUADRO, 150 X 1000 MM, ASSENTADA COM ARGAMASSA 1 : 3 CIMENTO: AREIA - FORNECIMENTO E INSTALAÇÃO. AF_08/2021</t>
  </si>
  <si>
    <t>GRELHA DE FERRO FUNDIDO SIMPLES COM REQUADRO, 200 X 1000 MM, ASSENTADA COM ARGAMASSA 1 : 3 CIMENTO: AREIA - FORNECIMENTO E INSTALAÇÃO. AF_08/2021</t>
  </si>
  <si>
    <t>GRELHA DE FERRO FUNDIDO SIMPLES COM REQUADRO, 300 X 1000 MM, ASSENTADA COM ARGAMASSA 1 : 3 CIMENTO: AREIA - FORNECIMENTO E INSTALAÇÃO. AF_08/2021</t>
  </si>
  <si>
    <t>ALAMBRADO EM MOURÕES DE CONCRETO, COM TELA DE ARAME GALVANIZADO (INCLUSIVE MURETA EM CONCRETO). AF_05/2018</t>
  </si>
  <si>
    <t>ALAMBRADO EM PERFIS METÁLICOS RETANGULARES COM GRADIL METÁLICO (EXCLUSIVE MURETA EM CONCRETO).AF_05/2018</t>
  </si>
  <si>
    <t>ALAMBRADO PARA QUADRA POLIESPORTIVA, ESTRUTURADO POR TUBOS DE ACO GALVANIZADO, (MONTANTES COM DIAMETRO 2", TRAVESSAS E ESCORAS COM DIÂMETRO 1 ¼"), COM TELA DE ARAME GALVANIZADO, FIO 10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</si>
  <si>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</si>
  <si>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14 BWG E MALHA QUADRADA 5X5CM (EXCETO MURETA). AF_03/2021</t>
  </si>
  <si>
    <t>CERCA COM MOURÕES DE CONCRETO, RETO, 15X15 CM, ESPAÇAMENTO DE 2,5 M, CRAVADOS 0,5 M, ESCORAS DE 10X10 CM A CADA 50 M, COM 12 FIOS DE ARAME DE AÇO OVALADO 15X17 - FORNECIMENTO E INSTALAÇÃO. AF_05/2020</t>
  </si>
  <si>
    <t>CERCA COM MOURÕES DE CONCRETO, RETO, 15X15 CM, ESPAÇAMENTO DE 2,5 M, CRAVADOS 0,5 M, ESCORAS DE 10X10 CM A CADA 50 M, COM 9 FIOS DE ARAME DE AÇO OVALADO 15X17 -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</si>
  <si>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</si>
  <si>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</si>
  <si>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MISTO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</si>
  <si>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</si>
  <si>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</si>
  <si>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MISTO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</si>
  <si>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</si>
  <si>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</si>
  <si>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10X10CM, ESPAÇAMENTO DE 2,5M, CRAVADOS 0,5M, COM 11 FIOS DE ARAME MISTO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</si>
  <si>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</si>
  <si>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</si>
  <si>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</si>
  <si>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</si>
  <si>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</si>
  <si>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PORTÃO COM MOURÕES DE MADEIRA ROLIÇA, DIÂMETRO 11 CM, COM 5 FIOS DE ARAME FARPADO Nº 14 CLASSE 250, SEM DOBRADIÇAS - FORNECIMENTO E INSTALAÇÃO. AF_05/2020</t>
  </si>
  <si>
    <t>RECOMPOSIÇÃO PARCIAL DE ARAME FARPADO Nº 14 CLASSE 250, FIXADO EM CERCA COM MOURÕES DE CONCRETO - FORNECIMENTO E INSTALAÇÃO. AF_05/2020</t>
  </si>
  <si>
    <t>CHAPISCO APLICADO EM ALVENARIA (COM PRESENÇA DE VÃOS) E ESTRUTURAS DE CONCRETO DE FACHADA, COM COLHER DE PEDREIRO.  ARGAMASSA TRAÇO 1:3 COM PREPARO EM BETONEIRA 400L. AF_10/2022</t>
  </si>
  <si>
    <t>CHAPISCO APLICADO EM ALVENARIA (COM PRESENÇA DE VÃOS) E ESTRUTURAS DE CONCRETO DE FACHADA, COM COLHER DE PEDREIRO.  ARGAMASSA TRAÇO 1:3 COM PREPARO MANUAL. AF_10/2022</t>
  </si>
  <si>
    <t>CHAPISCO APLICADO EM ALVENARIA (COM PRESENÇA DE VÃOS) E ESTRUTURAS DE CONCRETO DE FACHADA, COM EQUIPAMENTO DE PROJEÇÃO.  ARGAMASSA TRAÇO 1:3 COM PREPARO EM BETONEIRA 400 L. AF_10/2022</t>
  </si>
  <si>
    <t>CHAPISCO APLICADO EM ALVENARIA (COM PRESENÇA DE VÃOS) E ESTRUTURAS DE CONCRETO DE FACHADA, COM EQUIPAMENTO DE PROJEÇÃO.  ARGAMASSA TRAÇO 1:3 COM PREPARO MANUAL. AF_10/2022</t>
  </si>
  <si>
    <t>CHAPISCO APLICADO EM ALVENARIA (COM PRESENÇA DE VÃOS) E ESTRUTURAS DE CONCRETO DE FACHADA, COM ROLO PARA TEXTURA ACRÍLICA.  ARGAMASSA INDUSTRIALIZADA COM PREPARO EM MISTURADOR 300 KG. AF_10/2022</t>
  </si>
  <si>
    <t>CHAPISCO APLICADO EM ALVENARIA (COM PRESENÇA DE VÃOS) E ESTRUTURAS DE CONCRETO DE FACHADA, COM ROLO PARA TEXTURA ACRÍLICA.  ARGAMASSA INDUSTRIALIZADA COM PREPARO MANUAL. AF_10/2022</t>
  </si>
  <si>
    <t>CHAPISCO APLICADO EM ALVENARIA (COM PRESENÇA DE VÃOS) E ESTRUTURAS DE CONCRETO DE FACHADA, COM ROLO PARA TEXTURA ACRÍLICA.  ARGAMASSA TRAÇO 1:4 E EMULSÃO POLIMÉRICA (ADESIVO) COM PREPARO EM BETONEIRA 400L. AF_10/2022</t>
  </si>
  <si>
    <t>CHAPISCO APLICADO EM ALVENARIA (COM PRESENÇA DE VÃOS) E ESTRUTURAS DE CONCRETO DE FACHADA, COM ROLO PARA TEXTURA ACRÍLICA.  ARGAMASSA TRAÇO 1:4 E EMULSÃO POLIMÉRICA (ADESIVO) COM PREPARO MANUAL. AF_10/2022</t>
  </si>
  <si>
    <t>CHAPISCO APLICADO EM ALVENARIA (SEM PRESENÇA DE VÃOS) E ESTRUTURAS DE CONCRETO DE FACHADA, COM COLHER DE PEDREIRO.  ARGAMASSA TRAÇO 1:3 COM PREPARO EM BETONEIRA 400L. AF_10/2022</t>
  </si>
  <si>
    <t>CHAPISCO APLICADO EM ALVENARIA (SEM PRESENÇA DE VÃOS) E ESTRUTURAS DE CONCRETO DE FACHADA, COM COLHER DE PEDREIRO.  ARGAMASSA TRAÇO 1:3 COM PREPARO MANUAL. AF_10/2022</t>
  </si>
  <si>
    <t>CHAPISCO APLICADO EM ALVENARIA (SEM PRESENÇA DE VÃOS) E ESTRUTURAS DE CONCRETO DE FACHADA, COM EQUIPAMENTO DE PROJEÇÃO.  ARGAMASSA TRAÇO 1:3 COM PREPARO EM BETONEIRA 400 L. AF_10/2022</t>
  </si>
  <si>
    <t>CHAPISCO APLICADO EM ALVENARIA (SEM PRESENÇA DE VÃOS) E ESTRUTURAS DE CONCRETO DE FACHADA, COM EQUIPAMENTO DE PROJEÇÃO. ARGAMASSA TRAÇO 1:3 COM PREPARO MANUAL. AF_10/2022</t>
  </si>
  <si>
    <t>CHAPISCO APLICADO EM ALVENARIA (SEM PRESENÇA DE VÃOS) E ESTRUTURAS DE CONCRETO DE FACHADA, COM ROLO PARA TEXTURA ACRÍLICA.  ARGAMASSA INDUSTRIALIZADA COM PREPARO EM MISTURADOR 300 KG. AF_10/2022</t>
  </si>
  <si>
    <t>CHAPISCO APLICADO EM ALVENARIA (SEM PRESENÇA DE VÃOS) E ESTRUTURAS DE CONCRETO DE FACHADA, COM ROLO PARA TEXTURA ACRÍLICA.  ARGAMASSA TRAÇO 1:4 E EMULSÃO POLIMÉRICA (ADESIVO) COM PREPARO EM BETONEIRA 400L. AF_10/2022</t>
  </si>
  <si>
    <t>CHAPISCO APLICADO EM ALVENARIA (SEM PRESENÇA DE VÃOS) E ESTRUTURAS DE CONCRETO DE FACHADA, COM ROLO PARA TEXTURA ACRÍLICA.  ARGAMASSA TRAÇO 1:4 E EMULSÃO POLIMÉRICA (ADESIVO) COM PREPARO MANUAL. AF_10/2022</t>
  </si>
  <si>
    <t>CHAPISCO APLICADO EM ALVENARIA (SEM PRESENÇA DE VÃOS) E ESTRUTURAS DE CONCRETO DE FACHADA, COM ROLO PARA TEXTURA ACRÍLICA. ARGAMASSA INDUSTRIALIZADA COM PREPARO MANUAL. AF_10/2022</t>
  </si>
  <si>
    <t>CHAPISCO APLICADO EM ALVENARIA E ESTRUTURAS DE CONCRETO INTERNAS, COM EQUIPAMENTO DE PROJEÇÃO.  ARGAMASSA TRAÇO 1:3 COM PREPARO EM BETONEIRA 400 L. AF_10/2022</t>
  </si>
  <si>
    <t>CHAPISCO APLICADO EM ALVENARIA E ESTRUTURAS DE CONCRETO INTERNAS, COM EQUIPAMENTO DE PROJEÇÃO.  ARGAMASSA TRAÇO 1:3 COM PREPARO MANUAL. AF_10/2022</t>
  </si>
  <si>
    <t>CHAPISCO APLICADO EM ALVENARIAS E ESTRUTURAS DE CONCRETO INTERNAS, COM COLHER DE PEDREIRO.  ARGAMASSA TRAÇO 1:3 COM PREPARO EM BETONEIRA 400L. AF_10/2022</t>
  </si>
  <si>
    <t>CHAPISCO APLICADO EM ALVENARIAS E ESTRUTURAS DE CONCRETO INTERNAS, COM COLHER DE PEDREIRO.  ARGAMASSA TRAÇO 1:3 COM PREPARO MANUAL. AF_10/2022</t>
  </si>
  <si>
    <t>CHAPISCO APLICADO NO TETO OU EM ALVENARIA E ESTRUTURA, COM ROLO PARA TEXTURA ACRÍLICA. ARGAMASSA INDUSTRIALIZADA COM PREPARO EM MISTURADOR 300 KG. AF_10/2022</t>
  </si>
  <si>
    <t>CHAPISCO APLICADO NO TETO OU EM ALVENARIA E ESTRUTURA, COM ROLO PARA TEXTURA ACRÍLICA. ARGAMASSA INDUSTRIALIZADA COM PREPARO MANUAL. AF_10/2022</t>
  </si>
  <si>
    <t>CHAPISCO APLICADO NO TETO OU EM ALVENARIA E ESTRUTURA, COM ROLO PARA TEXTURA ACRÍLICA. ARGAMASSA TRAÇO 1:4 E EMULSÃO POLIMÉRICA (ADESIVO) COM PREPARO EM BETONEIRA 400L. AF_10/2022</t>
  </si>
  <si>
    <t>CHAPISCO APLICADO NO TETO OU EM ALVENARIA E ESTRUTURA, COM ROLO PARA TEXTURA ACRÍLICA. ARGAMASSA TRAÇO 1:4 E EMULSÃO POLIMÉRICA (ADESIVO) COM PREPARO MANUAL. AF_10/2022</t>
  </si>
  <si>
    <t>CHAPISCO APLICADO NO TETO OU EM ESTRUTURA, COM DESEMPENADEIRA DENTADA. ARGAMASSA INDUSTRIALIZADA COM PREPARO EM MISTURADOR 300 KG. AF_10/2022</t>
  </si>
  <si>
    <t>CHAPISCO APLICADO NO TETO OU EM ESTRUTURA, COM DESEMPENADEIRA DENTADA. ARGAMASSA INDUSTRIALIZADA COM PREPARO MANUAL. AF_10/2022</t>
  </si>
  <si>
    <t>CHAPISCO APLICADO SOMENTE NA ESTRUTURA DE CONCRETO DA FACHADA, COM DESEMPENADEIRA DENTADA. ARGAMASSA INDUSTRIALIZADA COM PREPARO EM MISTURADOR 300 KG. AF_10/2022</t>
  </si>
  <si>
    <t>CHAPISCO APLICADO SOMENTE NA ESTRUTURA DE CONCRETO DA FACHADA, COM DESEMPENADEIRA DENTADA. ARGAMASSA INDUSTRIALIZADA COM PREPARO MANUAL. AF_10/2022</t>
  </si>
  <si>
    <t>CONCRETAGEM DE ESCADAS, FCK=25 MPA, COM USO DE BOMBA - LANÇAMENTO, ADENSAMENTO E ACABAMENTO. AF_02/2022_PS</t>
  </si>
  <si>
    <t>CONCRETAGEM DE MURETAS, FCK=25 MPA, COM USO DE BOMBA - LANÇAMENTO, ADENSAMENTO E ACABAMENTO. AF_02/2022_PS</t>
  </si>
  <si>
    <t>CONCRETAGEM DE PILARES, FCK = 25 MPA,  COM USO DE BALDES - LANÇAMENTO, ADENSAMENTO E ACABAMENTO. AF_02/2022</t>
  </si>
  <si>
    <t>CONCRETAGEM DE PILARES, FCK = 25 MPA, COM USO DE BOMBA - LANÇAMENTO, ADENSAMENTO E ACABAMENTO. AF_02/2022_PS</t>
  </si>
  <si>
    <t>CONCRETAGEM DE PILARES, FCK = 25 MPA, COM USO DE GRUA - LANÇAMENTO, ADENSAMENTO E ACABAMENTO. AF_02/2022</t>
  </si>
  <si>
    <t>CONCRETAGEM DE PILARES, FCK=25 MPA, COM USO DE JERICAS EM CREMALHEIRA - LANÇAMENTO, ADENSAMENTO E ACABAMENTO. AF_02/2022</t>
  </si>
  <si>
    <t>CONCRETAGEM DE PILARES, FCK=25 MPA, COM USO DE JERICAS EM ELEVADOR DE CABO - LANÇAMENTO, ADENSAMENTO E ACABAMENTO. AF_02/2022</t>
  </si>
  <si>
    <t>CONCRETAGEM DE RESERVATÓRIOS, FCK=25 MPA, COM USO DE BOMBA - LANÇAMENTO, ADENSAMENTO E ACABAMENTO. AF_02/2022_PS</t>
  </si>
  <si>
    <t>CONCRETAGEM DE VIGAS E LAJES, FCK=25 MPA, PARA LAJES MACIÇAS OU NERVURADAS COM GRUA DE CAÇAMBA DE 500 L EM EDIFICAÇÃO DE MULTIPAVIMENTOS ATÉ 16 ANDARES - LANÇAMENTO, ADENSAMENTO E ACABAMENTO. AF_02/2022</t>
  </si>
  <si>
    <t>CONCRETAGEM DE VIGAS E LAJES, FCK=25 MPA, PARA LAJES MACIÇAS OU NERVURADAS COM JERICAS EM CREMALHEIRA EM EDIFICAÇÃO DE MULTIPAVIMENTOS ATÉ 16 ANDARES - LANÇAMENTO, ADENSAMENTO E ACABAMENTO. AF_02/2022</t>
  </si>
  <si>
    <t>CONCRETAGEM DE VIGAS E LAJES, FCK=25 MPA, PARA LAJES MACIÇAS OU NERVURADAS COM JERICAS EM ELEVADOR DE CABO EM EDIFICAÇÃO DE MULTIPAVIMENTOS ATÉ 16 ANDARES  - LANÇAMENTO, ADENSAMENTO E ACABAMENTO. AF_02/2022</t>
  </si>
  <si>
    <t>CONCRETAGEM DE VIGAS E LAJES, FCK=25 MPA, PARA LAJES MACIÇAS OU NERVURADAS COM USO DE BOMBA - LANÇAMENTO, ADENSAMENTO E ACABAMENTO. AF_02/2022_PS</t>
  </si>
  <si>
    <t>CONCRETAGEM DE VIGAS E LAJES, FCK=25 MPA, PARA LAJES PREMOLDADAS COM GRUA DE CAÇAMBA DE 350 L EM EDIFICAÇÃO DE MULTIPAVIMENTOS ATÉ 16 ANDARES - LANÇAMENTO, ADENSAMENTO E ACABAMENTO. AF_02/2022</t>
  </si>
  <si>
    <t>CONCRETAGEM DE VIGAS E LAJES, FCK=25 MPA, PARA LAJES PREMOLDADAS COM JERICAS EM CREMALHEIRA EM EDIFICAÇÃO DE MULTIPAVIMENTOS ATÉ 16 ANDARES  - LANÇAMENTO, ADENSAMENTO E ACABAMENTO. AF_02/2022</t>
  </si>
  <si>
    <t>CONCRETAGEM DE VIGAS E LAJES, FCK=25 MPA, PARA LAJES PREMOLDADAS COM JERICAS EM ELEVADOR DE CABO EM EDIFICAÇÃO DE MULTIPAVIMENTOS ATÉ 16 ANDARES - LANÇAMENTO, ADENSAMENTO E ACABAMENTO. AF_02/2022</t>
  </si>
  <si>
    <t>CONCRETAGEM DE VIGAS E LAJES, FCK=25 MPA, PARA LAJES PREMOLDADAS COM USO DE BOMBA - LANÇAMENTO, ADENSAMENTO E ACABAMENTO. AF_02/2022_PS</t>
  </si>
  <si>
    <t>CONCRETAGEM DE VIGAS E LAJES, FCK=25 MPA, PARA QUALQUER TIPO DE LAJE COM BALDES EM EDIFICAÇÃO DE MULTIPAVIMENTOS ATÉ 04 ANDARES - LANÇAMENTO, ADENSAMENTO E ACABAMENTO. AF_02/2022</t>
  </si>
  <si>
    <t>CONCRETAGEM DE VIGAS E LAJES, FCK=25 MPA, PARA QUALQUER TIPO DE LAJE COM BALDES EM EDIFICAÇÃO TÉRREA - LANÇAMENTO, ADENSAMENTO E ACABAMENTO. AF_02/2022</t>
  </si>
  <si>
    <t>LANÇAMENTO COM USO DE BALDES, ADENSAMENTO E ACABAMENTO DE CONCRETO EM ESTRUTURAS. AF_02/2022</t>
  </si>
  <si>
    <t>LANÇAMENTO COM USO DE BOMBA, ADENSAMENTO E ACABAMENTO DE CONCRETO EM ESTRUTURAS. AF_02/2022</t>
  </si>
  <si>
    <t>EXECUÇÃO DE REVESTIMENTO DE CONCRETO PROJETADO COM ESPESSURA DE 10 CM, ARMADO COM FIBRAS DE AÇO, INCLINAÇÃO DE 90°, APLICAÇÃO CONTÍNUA, UTILIZANDO EQUIPAMENTO DE PROJEÇÃO COM 3 M³/H DE CAPACIDADE. AF_07/2024</t>
  </si>
  <si>
    <t>EXECUÇÃO DE REVESTIMENTO DE CONCRETO PROJETADO COM ESPESSURA DE 10 CM, ARMADO COM FIBRAS DE AÇO, INCLINAÇÃO DE 90°, APLICAÇÃO CONTÍNUA, UTILIZANDO EQUIPAMENTO DE PROJEÇÃO COM 6 M³/H DE CAPACIDADE. AF_07/2024</t>
  </si>
  <si>
    <t>EXECUÇÃO DE REVESTIMENTO DE CONCRETO PROJETADO COM ESPESSURA DE 10 CM, ARMADO COM FIBRAS DE AÇO, INCLINAÇÃO DE 90°, APLICAÇÃO DESCONTÍNUA, UTILIZANDO EQUIPAMENTO DE PROJEÇÃO COM 3 M³/H DE CAPACIDADE. AF_07/2024</t>
  </si>
  <si>
    <t>EXECUÇÃO DE REVESTIMENTO DE CONCRETO PROJETADO COM ESPESSURA DE 10 CM, ARMADO COM FIBRAS DE AÇO, INCLINAÇÃO DE 90°, APLICAÇÃO DESCONTÍNUA, UTILIZANDO EQUIPAMENTO DE PROJEÇÃO COM 6 M³/H DE CAPACIDADE. AF_07/2024</t>
  </si>
  <si>
    <t>EXECUÇÃO DE REVESTIMENTO DE CONCRETO PROJETADO COM ESPESSURA DE 10 CM, ARMADO COM FIBRAS DE AÇO, INCLINAÇÃO MENOR QUE 90°, APLICAÇÃO CONTÍNUA, UTILIZANDO EQUIPAMENTO DE PROJEÇÃO COM 3 M³/H DE CAPACIDADE. AF_07/2024</t>
  </si>
  <si>
    <t>EXECUÇÃO DE REVESTIMENTO DE CONCRETO PROJETADO COM ESPESSURA DE 10 CM, ARMADO COM FIBRAS DE AÇO, INCLINAÇÃO MENOR QUE 90°, APLICAÇÃO CONTÍNUA, UTILIZANDO EQUIPAMENTO DE PROJEÇÃO COM 6 M³/H DE CAPACIDADE. AF_07/2024</t>
  </si>
  <si>
    <t>EXECUÇÃO DE REVESTIMENTO DE CONCRETO PROJETADO COM ESPESSURA DE 10 CM, ARMADO COM FIBRAS DE AÇO, INCLINAÇÃO MENOR QUE 90°, APLICAÇÃO DESCONTÍNUA, UTILIZANDO EQUIPAMENTO DE PROJEÇÃO COM 3 M³/H DE CAPACIDADE. AF_07/2024</t>
  </si>
  <si>
    <t>EXECUÇÃO DE REVESTIMENTO DE CONCRETO PROJETADO COM ESPESSURA DE 10 CM, ARMADO COM FIBRAS DE AÇO, INCLINAÇÃO MENOR QUE 90°, APLICAÇÃO DESCONTÍNUA, UTILIZANDO EQUIPAMENTO DE PROJEÇÃO COM 6 M³/H DE CAPACIDADE. AF_07/2024</t>
  </si>
  <si>
    <t>EXECUÇÃO DE REVESTIMENTO DE CONCRETO PROJETADO COM ESPESSURA DE 10 CM, ARMADO COM TELA, INCLINAÇÃO DE 90°, APLICAÇÃO CONTÍNUA, UTILIZANDO EQUIPAMENTO DE PROJEÇÃO COM 3 M³/H DE CAPACIDADE. AF_07/2024</t>
  </si>
  <si>
    <t>EXECUÇÃO DE REVESTIMENTO DE CONCRETO PROJETADO COM ESPESSURA DE 10 CM, ARMADO COM TELA, INCLINAÇÃO DE 90°, APLICAÇÃO CONTÍNUA, UTILIZANDO EQUIPAMENTO DE PROJEÇÃO COM 6 M³/H DE CAPACIDADE. AF_07/2024</t>
  </si>
  <si>
    <t>EXECUÇÃO DE REVESTIMENTO DE CONCRETO PROJETADO COM ESPESSURA DE 10 CM, ARMADO COM TELA, INCLINAÇÃO DE 90°, APLICAÇÃO DESCONTÍNUA, UTILIZANDO EQUIPAMENTO DE PROJEÇÃO COM 3 M³/H DE CAPACIDADE. AF_07/2024</t>
  </si>
  <si>
    <t>EXECUÇÃO DE REVESTIMENTO DE CONCRETO PROJETADO COM ESPESSURA DE 10 CM, ARMADO COM TELA, INCLINAÇÃO DE 90°, APLICAÇÃO DESCONTÍNUA, UTILIZANDO EQUIPAMENTO DE PROJEÇÃO COM 6 M³/H DE CAPACIDADE. AF_07/2024</t>
  </si>
  <si>
    <t>EXECUÇÃO DE REVESTIMENTO DE CONCRETO PROJETADO COM ESPESSURA DE 10 CM, ARMADO COM TELA, INCLINAÇÃO MENOR QUE 90°, APLICAÇÃO CONTÍNUA, UTILIZANDO EQUIPAMENTO DE PROJEÇÃO COM 3 M³/H DE CAPACIDADE. AF_07/2024</t>
  </si>
  <si>
    <t>EXECUÇÃO DE REVESTIMENTO DE CONCRETO PROJETADO COM ESPESSURA DE 10 CM, ARMADO COM TELA, INCLINAÇÃO MENOR QUE 90°, APLICAÇÃO CONTÍNUA, UTILIZANDO EQUIPAMENTO DE PROJEÇÃO COM 6 M³/H DE CAPACIDADE. AF_07/2024</t>
  </si>
  <si>
    <t>EXECUÇÃO DE REVESTIMENTO DE CONCRETO PROJETADO COM ESPESSURA DE 10 CM, ARMADO COM TELA, INCLINAÇÃO MENOR QUE 90°, APLICAÇÃO DESCONTÍNUA, UTILIZANDO EQUIPAMENTO DE PROJEÇÃO COM 3 M³/H DE CAPACIDADE. AF_07/2024</t>
  </si>
  <si>
    <t>EXECUÇÃO DE REVESTIMENTO DE CONCRETO PROJETADO COM ESPESSURA DE 10 CM, ARMADO COM TELA, INCLINAÇÃO MENOR QUE 90°, APLICAÇÃO DESCONTÍNUA, UTILIZANDO EQUIPAMENTO DE PROJEÇÃO COM 6 M³/H DE CAPACIDADE. AF_07/2024</t>
  </si>
  <si>
    <t>EXECUÇÃO DE REVESTIMENTO DE CONCRETO PROJETADO COM ESPESSURA DE 7 CM, ARMADO COM FIBRAS DE AÇO, INCLINAÇÃO DE 90°, APLICAÇÃO CONTÍNUA, UTILIZANDO EQUIPAMENTO DE PROJEÇÃO COM 3 M³/H DE CAPACIDADE. AF_07/2024</t>
  </si>
  <si>
    <t>EXECUÇÃO DE REVESTIMENTO DE CONCRETO PROJETADO COM ESPESSURA DE 7 CM, ARMADO COM FIBRAS DE AÇO, INCLINAÇÃO DE 90°, APLICAÇÃO CONTÍNUA, UTILIZANDO EQUIPAMENTO DE PROJEÇÃO COM 6 M³/H DE CAPACIDADE. AF_07/2024</t>
  </si>
  <si>
    <t>EXECUÇÃO DE REVESTIMENTO DE CONCRETO PROJETADO COM ESPESSURA DE 7 CM, ARMADO COM FIBRAS DE AÇO, INCLINAÇÃO DE 90°, APLICAÇÃO DESCONTÍNUA, UTILIZANDO EQUIPAMENTO DE PROJEÇÃO COM 3 M³/H DE CAPACIDADE. AF_07/2024</t>
  </si>
  <si>
    <t>EXECUÇÃO DE REVESTIMENTO DE CONCRETO PROJETADO COM ESPESSURA DE 7 CM, ARMADO COM FIBRAS DE AÇO, INCLINAÇÃO DE 90°, APLICAÇÃO DESCONTÍNUA, UTILIZANDO EQUIPAMENTO DE PROJEÇÃO COM 6 M³/H DE CAPACIDADE. AF_07/2024</t>
  </si>
  <si>
    <t>EXECUÇÃO DE REVESTIMENTO DE CONCRETO PROJETADO COM ESPESSURA DE 7 CM, ARMADO COM FIBRAS DE AÇO, INCLINAÇÃO MENOR QUE 90°, APLICAÇÃO CONTÍNUA, UTILIZANDO EQUIPAMENTO DE PROJEÇÃO COM 3 M³/H DE CAPACIDADE. AF_07/2024</t>
  </si>
  <si>
    <t>EXECUÇÃO DE REVESTIMENTO DE CONCRETO PROJETADO COM ESPESSURA DE 7 CM, ARMADO COM FIBRAS DE AÇO, INCLINAÇÃO MENOR QUE 90°, APLICAÇÃO CONTÍNUA, UTILIZANDO EQUIPAMENTO DE PROJEÇÃO COM 6 M³/H DE CAPACIDADE. AF_07/2024</t>
  </si>
  <si>
    <t>EXECUÇÃO DE REVESTIMENTO DE CONCRETO PROJETADO COM ESPESSURA DE 7 CM, ARMADO COM FIBRAS DE AÇO, INCLINAÇÃO MENOR QUE 90°, APLICAÇÃO DESCONTÍNUA, UTILIZANDO EQUIPAMENTO DE PROJEÇÃO COM 3 M³/H DE CAPACIDADE. AF_07/2024</t>
  </si>
  <si>
    <t>EXECUÇÃO DE REVESTIMENTO DE CONCRETO PROJETADO COM ESPESSURA DE 7 CM, ARMADO COM FIBRAS DE AÇO, INCLINAÇÃO MENOR QUE 90°, APLICAÇÃO DESCONTÍNUA, UTILIZANDO EQUIPAMENTO DE PROJEÇÃO COM 6 M³/H DE CAPACIDADE. AF_07/2024</t>
  </si>
  <si>
    <t>EXECUÇÃO DE REVESTIMENTO DE CONCRETO PROJETADO COM ESPESSURA DE 7 CM, ARMADO COM TELA, INCLINAÇÃO DE 90°, APLICAÇÃO CONTÍNUA, UTILIZANDO EQUIPAMENTO DE PROJEÇÃO COM 3 M³/H DE CAPACIDADE. AF_07/2024</t>
  </si>
  <si>
    <t>EXECUÇÃO DE REVESTIMENTO DE CONCRETO PROJETADO COM ESPESSURA DE 7 CM, ARMADO COM TELA, INCLINAÇÃO DE 90°, APLICAÇÃO CONTÍNUA, UTILIZANDO EQUIPAMENTO DE PROJEÇÃO COM 6 M³/H DE CAPACIDADE. AF_07/2024</t>
  </si>
  <si>
    <t>EXECUÇÃO DE REVESTIMENTO DE CONCRETO PROJETADO COM ESPESSURA DE 7 CM, ARMADO COM TELA, INCLINAÇÃO DE 90°, APLICAÇÃO DESCONTÍNUA, UTILIZANDO EQUIPAMENTO DE PROJEÇÃO COM 3 M³/H DE CAPACIDADE. AF_07/2024</t>
  </si>
  <si>
    <t>EXECUÇÃO DE REVESTIMENTO DE CONCRETO PROJETADO COM ESPESSURA DE 7 CM, ARMADO COM TELA, INCLINAÇÃO DE 90°, APLICAÇÃO DESCONTÍNUA, UTILIZANDO EQUIPAMENTO DE PROJEÇÃO COM 6 M³/H DE CAPACIDADE. AF_07/2024</t>
  </si>
  <si>
    <t>EXECUÇÃO DE REVESTIMENTO DE CONCRETO PROJETADO COM ESPESSURA DE 7 CM, ARMADO COM TELA, INCLINAÇÃO MENOR QUE 90°, APLICAÇÃO CONTÍNUA, UTILIZANDO EQUIPAMENTO DE PROJEÇÃO COM 3 M³/H DE CAPACIDADE. AF_07/2024</t>
  </si>
  <si>
    <t>EXECUÇÃO DE REVESTIMENTO DE CONCRETO PROJETADO COM ESPESSURA DE 7 CM, ARMADO COM TELA, INCLINAÇÃO MENOR QUE 90°, APLICAÇÃO CONTÍNUA, UTILIZANDO EQUIPAMENTO DE PROJEÇÃO COM 6 M³/H DE CAPACIDADE. AF_07/2024</t>
  </si>
  <si>
    <t>EXECUÇÃO DE REVESTIMENTO DE CONCRETO PROJETADO COM ESPESSURA DE 7 CM, ARMADO COM TELA, INCLINAÇÃO MENOR QUE 90°, APLICAÇÃO DESCONTÍNUA, UTILIZANDO EQUIPAMENTO DE PROJEÇÃO COM 3 M³/H DE CAPACIDADE. AF_07/2024</t>
  </si>
  <si>
    <t>EXECUÇÃO DE REVESTIMENTO DE CONCRETO PROJETADO COM ESPESSURA DE 7 CM, ARMADO COM TELA, INCLINAÇÃO MENOR QUE 90°, APLICAÇÃO DESCONTÍNUA, UTILIZANDO EQUIPAMENTO DE PROJEÇÃO COM 6 M³/H DE CAPACIDADE. AF_07/2024</t>
  </si>
  <si>
    <t>REVESTIMENTO VEGETAL PARA SOLO GRAMPEADO VERDE, ATRAVÉS DE HIDROSSEMEADURA. AF_07/2024</t>
  </si>
  <si>
    <t>ANCORAGEM ATIVA PARA CABO COM 1 CORDOALHA DE DIÂMETRO NOMINAL DE 12,7 MM. AF_08/2022</t>
  </si>
  <si>
    <t>ANCORAGEM ATIVA PARA CABO COM 1 CORDOALHA DE DIÂMETRO NOMINAL DE 15,2 MM. AF_08/2022</t>
  </si>
  <si>
    <t>ANCORAGEM ATIVA PARA CABO COM 12 CORDOALHAS DE DIÂMETRO NOMINAL DE 12,7 MM. AF_08/2022</t>
  </si>
  <si>
    <t>ANCORAGEM ATIVA PARA CABO COM 12 CORDOALHAS DE DIÂMETRO NOMINAL DE 15,2 MM. AF_08/2022</t>
  </si>
  <si>
    <t>ANCORAGEM ATIVA PARA CABO COM 2 CORDOALHAS DE DIÂMETRO NOMINAL DE 12,7 MM. AF_08/2022</t>
  </si>
  <si>
    <t>ANCORAGEM ATIVA PARA CABO COM 2 CORDOALHAS DE DIÂMETRO NOMINAL DE 15,2 MM. AF_08/2022</t>
  </si>
  <si>
    <t>ANCORAGEM ATIVA PARA CABO COM 4 CORDOALHAS DE DIÂMETRO NOMINAL DE 12,7 MM. AF_08/2022</t>
  </si>
  <si>
    <t>ANCORAGEM ATIVA PARA CABO COM 4 CORDOALHAS DE DIÂMETRO NOMINAL DE 15,2 MM. AF_08/2022</t>
  </si>
  <si>
    <t>ANCORAGEM ATIVA PARA CABO COM 6 CORDOALHAS DE DIÂMETRO NOMINAL DE 12,7 MM. AF_08/2022</t>
  </si>
  <si>
    <t>ANCORAGEM ATIVA PARA CABO COM 6 CORDOALHAS DE DIÂMETRO NOMINAL DE 15,2 MM. AF_08/2022</t>
  </si>
  <si>
    <t>ANCORAGEM ATIVA PARA CABO COM 7 CORDOALHAS DE DIÂMETRO NOMINAL DE 12,7 MM. AF_08/2022</t>
  </si>
  <si>
    <t>ANCORAGEM ATIVA PARA CABO COM 7 CORDOALHAS DE DIÂMETRO NOMINAL DE 15,2 MM. AF_08/2022</t>
  </si>
  <si>
    <t>ANCORAGEM ATIVA PARA CORDOALHA COM 7 FIOS E DIÂMETRO NOMINAL DE 12,7 MM. AF_08/2022</t>
  </si>
  <si>
    <t>ANCORAGEM ATIVA PARA CORDOALHA COM 7 FIOS E DIÂMETRO NOMINAL DE 15,2 MM. AF_08/2022</t>
  </si>
  <si>
    <t>ANCORAGEM PASSIVA PARA CABO COM 1 CORDOALHA DE DIÂMETRO NOMINAL DE 12,7 MM. AF_08/2022</t>
  </si>
  <si>
    <t>ANCORAGEM PASSIVA PARA CABO COM 1 CORDOALHA DE DIÂMETRO NOMINAL DE 15,2 MM. AF_08/2022</t>
  </si>
  <si>
    <t>ANCORAGEM PASSIVA PARA CABO COM 12 CORDOALHAS DE DIÂMETRO NOMINAL DE 12,7 MM. AF_08/2022</t>
  </si>
  <si>
    <t>ANCORAGEM PASSIVA PARA CABO COM 12 CORDOALHAS DE DIÂMETRO NOMINAL DE 15,2 MM. AF_08/2022</t>
  </si>
  <si>
    <t>ANCORAGEM PASSIVA PARA CABO COM 2 CORDOALHAS DE DIÂMETRO NOMINAL DE 12,7 MM. AF_08/2022</t>
  </si>
  <si>
    <t>ANCORAGEM PASSIVA PARA CABO COM 2 CORDOALHAS DE DIÂMETRO NOMINAL DE 15,2 MM. AF_08/2022</t>
  </si>
  <si>
    <t>ANCORAGEM PASSIVA PARA CABO COM 4 CORDOALHAS DE DIÂMETRO NOMINAL DE 12,7 MM. AF_08/2022</t>
  </si>
  <si>
    <t>ANCORAGEM PASSIVA PARA CABO COM 4 CORDOALHAS DE DIÂMETRO NOMINAL DE 15,2 MM. AF_08/2022</t>
  </si>
  <si>
    <t>ANCORAGEM PASSIVA PARA CABO COM 6 CORDOALHAS DE DIÂMETRO NOMINAL DE 12,7 MM. AF_08/2022</t>
  </si>
  <si>
    <t>ANCORAGEM PASSIVA PARA CABO COM 6 CORDOALHAS DE DIÂMETRO NOMINAL DE 15,2 MM. AF_08/2022</t>
  </si>
  <si>
    <t>ANCORAGEM PASSIVA PARA CABO COM 7 CORDOALHAS DE DIÂMETRO NOMINAL DE 12,7 MM. AF_08/2022</t>
  </si>
  <si>
    <t>ANCORAGEM PASSIVA PARA CABO COM 7 CORDOALHAS DE DIÂMETRO NOMINAL DE 15,2 MM. AF_08/2022</t>
  </si>
  <si>
    <t>ANCORAGEM PASSIVA PARA CORDOALHA COM 7 FIOS E DIÂMETRO NOMINAL DE 12,7 MM. AF_08/2022</t>
  </si>
  <si>
    <t>ANCORAGEM PASSIVA PARA CORDOALHA COM 7 FIOS E DIÂMETRO NOMINAL DE 15,2 MM. AF_08/2022</t>
  </si>
  <si>
    <t>FORNECIMENTO E INSTALAÇÃO DE BAINHA CIRCULAR COM DIÂMETRO NOMINAL DE 35 MM, INCLUSIVE INJEÇÃO DE NATA DE CIMENTO. AF_08/2022</t>
  </si>
  <si>
    <t>FORNECIMENTO E INSTALAÇÃO DE BAINHA CIRCULAR COM DIÂMETRO NOMINAL DE 40 MM, INCLUSIVE INJEÇÃO DE NATA DE CIMENTO. AF_08/2022</t>
  </si>
  <si>
    <t>FORNECIMENTO E INSTALAÇÃO DE BAINHA CIRCULAR COM DIÂMETRO NOMINAL DE 50 MM, INCLUSIVE INJEÇÃO DE NATA DE CIMENTO. AF_08/2022</t>
  </si>
  <si>
    <t>FORNECIMENTO E INSTALAÇÃO DE BAINHA CIRCULAR COM DIÂMETRO NOMINAL DE 55 MM, INCLUSIVE INJEÇÃO DE NATA DE CIMENTO. AF_08/2022</t>
  </si>
  <si>
    <t>FORNECIMENTO E INSTALAÇÃO DE BAINHA CIRCULAR COM DIÂMETRO NOMINAL DE 60 MM, INCLUSIVE INJEÇÃO DE NATA DE CIMENTO. AF_08/2022</t>
  </si>
  <si>
    <t>FORNECIMENTO E INSTALAÇÃO DE BAINHA CIRCULAR COM DIÂMETRO NOMINAL DE 65 MM, INCLUSIVE INJEÇÃO DE NATA DE CIMENTO. AF_08/2022</t>
  </si>
  <si>
    <t>FORNECIMENTO E INSTALAÇÃO DE BAINHA CIRCULAR COM DIÂMETRO NOMINAL DE 80 MM, INCLUSIVE INJEÇÃO DE NATA DE CIMENTO. AF_08/2022</t>
  </si>
  <si>
    <t>FORNECIMENTO E INSTALAÇÃO DE CABO COM CORDOALHA NUA, RESISTÊNCIA À TRAÇÃO DE 190 KGF/MM² E DIÂMETRO NOMINAL DE 12,7 MM, EM VIGA. AF_08/2022</t>
  </si>
  <si>
    <t>FORNECIMENTO E INSTALAÇÃO DE CABO COM CORDOALHA NUA, RESISTÊNCIA À TRAÇÃO DE 190 KGF/MM² E DIÂMETRO NOMINAL DE 15,2 MM, EM VIGA. AF_08/2022</t>
  </si>
  <si>
    <t>FORNECIMENTO E INSTALAÇÃO DE CABO COM CORDOALHA NUA, RESISTÊNCIA À TRAÇÃO DE 210 KGF/MM² E DIÂMETRO NOMINAL DE 12,7 MM, EM VIGA. AF_08/2022</t>
  </si>
  <si>
    <t>FORNECIMENTO E INSTALAÇÃO DE CABO COM CORDOALHA NUA, RESISTÊNCIA À TRAÇÃO DE 210 KGF/MM² E DIÂMETRO NOMINAL DE 15,2 MM, EM VIGA. AF_08/2022</t>
  </si>
  <si>
    <t>FORNECIMENTO E INSTALAÇÃO DE CORDOALHA COM 7 FIOS, RESISTÊNCIA À TRAÇÃO DE 190 KGF/MM² E DIÂMETRO NOMINAL DE 12,7 MM, EM LAJE. AF_08/2022</t>
  </si>
  <si>
    <t>FORNECIMENTO E INSTALAÇÃO DE CORDOALHA COM 7 FIOS, RESISTÊNCIA À TRAÇÃO DE 190 KGF/MM² E DIÂMETRO NOMINAL DE 12,7 MM, EM VIGA. AF_08/2022</t>
  </si>
  <si>
    <t>FORNECIMENTO E INSTALAÇÃO DE CORDOALHA COM 7 FIOS, RESISTÊNCIA À TRAÇÃO DE 190 KGF/MM² E DIÂMETRO NOMINAL DE 15,2 MM, EM LAJE. AF_08/2022</t>
  </si>
  <si>
    <t>FORNECIMENTO E INSTALAÇÃO DE CORDOALHA COM 7 FIOS, RESISTÊNCIA À TRAÇÃO DE 190 KGF/MM² E DIÂMETRO NOMINAL DE 15,2 MM, EM VIGA. AF_08/2022</t>
  </si>
  <si>
    <t>FORNECIMENTO E INSTALAÇÃO DE CORDOALHA COM 7 FIOS, RESISTÊNCIA À TRAÇÃO DE 210 KGF/MM² E DIÂMETRO NOMINAL DE 12,7 MM, EM LAJE. AF_08/2022</t>
  </si>
  <si>
    <t>FORNECIMENTO E INSTALAÇÃO DE CORDOALHA COM 7 FIOS, RESISTÊNCIA À TRAÇÃO DE 210 KGF/MM² E DIÂMETRO NOMINAL DE 12,7 MM, EM VIGA. AF_08/2022</t>
  </si>
  <si>
    <t>FORNECIMENTO E INSTALAÇÃO DE CORDOALHA COM 7 FIOS, RESISTÊNCIA À TRAÇÃO DE 210 KGF/MM² E DIÂMETRO NOMINAL DE 15,2 MM, EM LAJE. AF_08/2022</t>
  </si>
  <si>
    <t>FORNECIMENTO E INSTALAÇÃO DE CORDOALHA COM 7 FIOS, RESISTÊNCIA À TRAÇÃO DE 210 KGF/MM² E DIÂMETRO NOMINAL DE 15,2 MM, EM VIGA. AF_08/2022</t>
  </si>
  <si>
    <t>CONTRAPISO ACÚSTICO EM ARGAMASSA PRONTA, PREPARO MANUAL, APLICADO EM ÁREAS SECA, ACABAMENTO NÃO REFORÇADO, ESPESSURA 6CM. AF_07/2021</t>
  </si>
  <si>
    <t>CONTRAPISO ACÚSTICO EM ARGAMASSA PRONTA, PREPARO MANUAL, APLICADO EM ÁREAS SECAS, ACABAMENTO NÃO REFORÇADO, ESPESSURA 5CM. AF_07/2021</t>
  </si>
  <si>
    <t>CONTRAPISO ACÚSTICO EM ARGAMASSA PRONTA, PREPARO MANUAL, APLICADO EM ÁREAS SECAS, ACABAMENTO NÃO REFORÇADO, ESPESSURA 7CM. AF_07/2021</t>
  </si>
  <si>
    <t>CONTRAPISO ACÚSTICO EM ARGAMASSA PRONTA, PREPARO MECÂNICO COM MISTURADOR 300 KG, APLICADO EM ÁREAS SECAS, ACABAMENTO NÃO REFORÇADO, ESPESSURA 5CM. AF_07/2021</t>
  </si>
  <si>
    <t>CONTRAPISO ACÚSTICO EM ARGAMASSA PRONTA, PREPARO MECÂNICO COM MISTURADOR 300 KG, APLICADO EM ÁREAS SECAS, ACABAMENTO NÃO REFORÇADO, ESPESSURA 6CM. AF_07/2021</t>
  </si>
  <si>
    <t>CONTRAPISO ACÚSTICO EM ARGAMASSA PRONTA, PREPARO MECÂNICO COM MISTURADOR 300 KG, APLICADO EM ÁREAS SECAS, ACABAMENTO NÃO REFORÇADO, ESPESSURA 7CM. AF_07/2021</t>
  </si>
  <si>
    <t>CONTRAPISO ACÚSTICO EM ARGAMASSA TRAÇO 1:4 (CIMENTO E AREIA), PREPARO MANUAL, APLICADO EM ÁREAS SECAS, ACABAMENTO NÃO REFORÇADO, ESPESSURA 5CM. AF_07/2021</t>
  </si>
  <si>
    <t>CONTRAPISO ACÚSTICO EM ARGAMASSA TRAÇO 1:4 (CIMENTO E AREIA), PREPARO MANUAL, APLICADO EM ÁREAS SECAS, ACABAMENTO NÃO REFORÇADO, ESPESSURA 6CM. AF_07/2021</t>
  </si>
  <si>
    <t>CONTRAPISO ACÚSTICO EM ARGAMASSA TRAÇO 1:4 (CIMENTO E AREIA), PREPARO MANUAL, APLICADO EM ÁREAS SECAS, ACABAMENTO NÃO REFORÇADO, ESPESSURA 7CM. AF_07/2021</t>
  </si>
  <si>
    <t>CONTRAPISO ACÚSTICO EM ARGAMASSA TRAÇO 1:4 (CIMENTO E AREIA), PREPARO MECÂNICO COM BETONEIRA 400L,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</si>
  <si>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</si>
  <si>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MECÂNICO COM BETONEIRA 400L, APLICADO EM ÁREAS SECAS, ACABAMENTO NÃO REFORÇADO, ESPESSURA 7CM.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</si>
  <si>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</si>
  <si>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</si>
  <si>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</si>
  <si>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</si>
  <si>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</si>
  <si>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</si>
  <si>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EM ARGAMASSA PRONTA, PREPARO MANUAL, APLICADO EM ÁREAS MOLHADAS SOBRE IMPERMEABILIZAÇÃO, ACABAMENTO NÃO REFORÇADO, ESPESSURA 3CM. AF_07/2021</t>
  </si>
  <si>
    <t>CONTRAPISO EM ARGAMASSA PRONTA, PREPARO MANUAL, APLICADO EM ÁREAS MOLHADAS SOBRE IMPERMEABILIZAÇÃO, ACABAMENTO NÃO REFORÇADO, ESPESSURA 4CM. AF_07/2021</t>
  </si>
  <si>
    <t>CONTRAPISO EM ARGAMASSA PRONTA, PREPARO MANUAL, APLICADO EM ÁREAS MOLHADAS SOBRE LAJE, ADERIDO, ACABAMENTO NÃO REFORÇADO, ESPESSURA 2CM. AF_07/2021</t>
  </si>
  <si>
    <t>CONTRAPISO EM ARGAMASSA PRONTA, PREPARO MANUAL, APLICADO EM ÁREAS MOLHADAS SOBRE LAJE, ADERIDO, ACABAMENTO NÃO REFORÇADO, ESPESSURA 3CM. AF_07/2021</t>
  </si>
  <si>
    <t>CONTRAPISO EM ARGAMASSA PRONTA, PREPARO MANUAL, APLICADO EM ÁREAS SECAS SOBRE LAJE, ADERIDO, ACABAMENTO NÃO REFORÇADO, ESPESSURA 2CM. AF_07/2021</t>
  </si>
  <si>
    <t>CONTRAPISO EM ARGAMASSA PRONTA, PREPARO MANUAL, APLICADO EM ÁREAS SECAS SOBRE LAJE, ADERIDO, ACABAMENTO NÃO REFORÇADO, ESPESSURA 3CM. AF_07/2021</t>
  </si>
  <si>
    <t>CONTRAPISO EM ARGAMASSA PRONTA, PREPARO MANUAL, APLICADO EM ÁREAS SECAS SOBRE LAJE, ADERIDO, ACABAMENTO NÃO REFORÇADO, ESPESSURA 4CM. AF_07/2021</t>
  </si>
  <si>
    <t>CONTRAPISO EM ARGAMASSA PRONTA, PREPARO MANUAL, APLICADO EM ÁREAS SECAS SOBRE LAJE, NÃO ADERIDO, ACABAMENTO NÃO REFORÇADO, ESPESSURA 4CM. AF_07/2021</t>
  </si>
  <si>
    <t>CONTRAPISO EM ARGAMASSA PRONTA, PREPARO MANUAL, APLICADO EM ÁREAS SECAS SOBRE LAJE, NÃO ADERIDO, ACABAMENTO NÃO REFORÇADO, ESPESSURA 5CM. AF_07/2021</t>
  </si>
  <si>
    <t>CONTRAPISO EM ARGAMASSA PRONTA, PREPARO MANUAL, APLICADO EM ÁREAS SECAS SOBRE LAJE, NÃO ADERIDO, ACABAMENTO NÃO REFORÇADO, ESPESSURA 6CM. AF_07/2021</t>
  </si>
  <si>
    <t>CONTRAPISO EM ARGAMASSA PRONTA, PREPARO MECÂNICO COM MISTURADOR 300 KG, APLICADO EM ÁREAS MOLHADAS SOBRE IMPERMEABILIZAÇÃO, ACABAMENTO NÃO REFORÇADO, ESPESSURA 3CM. AF_07/2021</t>
  </si>
  <si>
    <t>CONTRAPISO EM ARGAMASSA PRONTA, PREPARO MECÂNICO COM MISTURADOR 300 KG, APLICADO EM ÁREAS MOLHADAS SOBRE IMPERMEABILIZAÇÃO, ACABAMENTO NÃO REFORÇADO, ESPESSURA 4CM. AF_07/2021</t>
  </si>
  <si>
    <t>CONTRAPISO EM ARGAMASSA PRONTA, PREPARO MECÂNICO COM MISTURADOR 300 KG, APLICADO EM ÁREAS MOLHADAS SOBRE LAJE, ADERIDO, ACABAMENTO NÃO REFORÇADO, ESPESSURA 2CM. AF_07/2021</t>
  </si>
  <si>
    <t>CONTRAPISO EM ARGAMASSA PRONTA, PREPARO MECÂNICO COM MISTURADOR 300 KG, APLICADO EM ÁREAS MOLHADAS SOBRE LAJE, ADERIDO, ACABAMENTO NÃO REFORÇADO, ESPESSURA 3CM. AF_07/2021</t>
  </si>
  <si>
    <t>CONTRAPISO EM ARGAMASSA PRONTA, PREPARO MECÂNICO COM MISTURADOR 300 KG, APLICADO EM ÁREAS SECAS SOBRE LAJE, ADERIDO, ACABAMENTO NÃO REFORÇADO, ESPESSURA 2CM. AF_07/2021</t>
  </si>
  <si>
    <t>CONTRAPISO EM ARGAMASSA PRONTA, PREPARO MECÂNICO COM MISTURADOR 300 KG, APLICADO EM ÁREAS SECAS SOBRE LAJE, ADERIDO, ACABAMENTO NÃO REFORÇADO, ESPESSURA 3CM. AF_07/2021</t>
  </si>
  <si>
    <t>CONTRAPISO EM ARGAMASSA PRONTA, PREPARO MECÂNICO COM MISTURADOR 300 KG, APLICADO EM ÁREAS SECAS SOBRE LAJE,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</si>
  <si>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</si>
  <si>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MECÂNICO COM MISTURADOR 300 KG, APLICADO EM ÁREAS SECAS SOBRE LAJE, NÃO ADERIDO, ACABAMENTO NÃO REFORÇADO, ESPESSURA 6CM. AF_07/2021</t>
  </si>
  <si>
    <t>CONTRAPISO EM ARGAMASSA PRONTA, PREPARO MECÂNICO COM MISTURADOR 300 KG, APLICADO EM ÁREAS SECAS SOBRE LAJE, NÃO ADERIDO, ESPESSURA 5CM. AF_07/2021</t>
  </si>
  <si>
    <t>CONTRAPISO EM ARGAMASSA TRAÇO 1:4 (CIMENTO E AREIA), PREPARO MANUAL, APLICADO EM ÁREAS MOLHADAS SOBRE IMPERMEABILIZAÇÃO, ACABAMENTO NÃO REFORÇADO, ESPESSURA 3CM. AF_07/2021</t>
  </si>
  <si>
    <t>CONTRAPISO EM ARGAMASSA TRAÇO 1:4 (CIMENTO E AREIA), PREPARO MANUAL, APLICADO EM ÁREAS MOLHADAS SOBRE IMPERMEABILIZAÇÃO, ACABAMENTO NÃO REFORÇADO, ESPESSURA 4CM. AF_07/2021</t>
  </si>
  <si>
    <t>CONTRAPISO EM ARGAMASSA TRAÇO 1:4 (CIMENTO E AREIA), PREPARO MANUAL, APLICADO EM ÁREAS MOLHADAS SOBRE LAJE, ADERIDO, ACABAMENTO NÃO REFORÇADO, ESPESSURA 2CM. AF_07/2021</t>
  </si>
  <si>
    <t>CONTRAPISO EM ARGAMASSA TRAÇO 1:4 (CIMENTO E AREIA), PREPARO MANUAL, APLICADO EM ÁREAS MOLHADAS SOBRE LAJE, ADERIDO, ACABAMENTO NÃO REFORÇADO, ESPESSURA 3CM. AF_07/2021</t>
  </si>
  <si>
    <t>CONTRAPISO EM ARGAMASSA TRAÇO 1:4 (CIMENTO E AREIA), PREPARO MANUAL, APLICADO EM ÁREAS SECAS SOBRE LAJE, ADERIDO, ACABAMENTO NÃO REFORÇADO, ESPESSURA 2CM. AF_07/2021</t>
  </si>
  <si>
    <t>CONTRAPISO EM ARGAMASSA TRAÇO 1:4 (CIMENTO E AREIA), PREPARO MANUAL, APLICADO EM ÁREAS SECAS SOBRE LAJE, ADERIDO, ACABAMENTO NÃO REFORÇADO, ESPESSURA 3CM. AF_07/2021</t>
  </si>
  <si>
    <t>CONTRAPISO EM ARGAMASSA TRAÇO 1:4 (CIMENTO E AREIA), PREPARO MANUAL, APLICADO EM ÁREAS SECAS SOBRE LAJE, ADERIDO, ACABAMENTO NÃO REFORÇADO, ESPESSURA 4CM. AF_07/2021</t>
  </si>
  <si>
    <t>CONTRAPISO EM ARGAMASSA TRAÇO 1:4 (CIMENTO E AREIA), PREPARO MANUAL, APLICADO EM ÁREAS SECAS SOBRE LAJE, NÃO ADERIDO, ACABAMENTO NÃO REFORÇADO, ESPESSURA 4CM. AF_07/2021</t>
  </si>
  <si>
    <t>CONTRAPISO EM ARGAMASSA TRAÇO 1:4 (CIMENTO E AREIA), PREPARO MANUAL, APLICADO EM ÁREAS SECAS SOBRE LAJE, NÃO ADERIDO, ACABAMENTO NÃO REFORÇADO, ESPESSURA 5CM. AF_07/2021</t>
  </si>
  <si>
    <t>CONTRAPISO EM ARGAMASSA TRAÇO 1:4 (CIMENTO E AREIA), PREPARO MANUAL, APLICADO EM ÁREAS SECAS SOBRE LAJE, NÃO ADERIDO, ACABAMENTO NÃO REFORÇADO, ESPESSURA 6CM.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</si>
  <si>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</si>
  <si>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</si>
  <si>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MECÂNICO COM BETONEIRA 400 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</si>
  <si>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</si>
  <si>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MECÂNICO COM BETONEIRA 400 L,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</si>
  <si>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</si>
  <si>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</si>
  <si>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</si>
  <si>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</si>
  <si>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</si>
  <si>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REFORÇO SUPERFICIAL PARA CONTRAPISOS DE ARGAMASSA SEMI-SECA. AF_07/2021</t>
  </si>
  <si>
    <t>APARELHO PARA CORTE E SOLDA OXI-ACETILENO SOBRE RODAS, INCLUSIVE CILINDROS E MAÇARICOS - CHI DIURNO. AF_05/2023</t>
  </si>
  <si>
    <t>CHI</t>
  </si>
  <si>
    <t>APARELHO PARA CORTE E SOLDA OXI-ACETILENO SOBRE RODAS, INCLUSIVE CILINDROS E MAÇARICOS - CHP DIURNO. AF_05/2023</t>
  </si>
  <si>
    <t>CHP</t>
  </si>
  <si>
    <t>BATE ESTACA PARA INSTALAÇÃO DE DEFENSAS METÁLICAS (GUARD RAIL) FIXO, INCLUSIVE CAMINHÃO TOCO PBT 9.700 KG, POTÊNCIA DE 160 CV - CHI DIURNO. AF_05/2023</t>
  </si>
  <si>
    <t>BATE ESTACA PARA INSTALAÇÃO DE DEFENSAS METÁLICAS (GUARD RAIL) FIXO, INCLUSIVE CAMINHÃO TOCO PBT 9.700 KG, POTÊNCIA DE 160 CV - CHP DIURNO. AF_05/2023</t>
  </si>
  <si>
    <t>BATE-ESTACAS POR GRAVIDADE, POTÊNCIA DE 160 HP, PESO DO MARTELO ATÉ 3 TONELADAS - CHI DIURNO. AF_11/2014</t>
  </si>
  <si>
    <t>BATE-ESTACAS POR GRAVIDADE, POTÊNCIA DE 160 HP, PESO DO MARTELO ATÉ 3 TONELADAS - CHP DIURNO. AF_11/2014</t>
  </si>
  <si>
    <t>BETONEIRA CAPACIDADE NOMINAL 400 L, CAPACIDADE DE MISTURA 310 L, MOTOR A DIESEL POTÊNCIA 5,0 HP, SEM CARREGADOR - CHI DIURNO. AF_05/2023</t>
  </si>
  <si>
    <t>BETONEIRA CAPACIDADE NOMINAL 400 L, CAPACIDADE DE MISTURA 310 L, MOTOR A DIESEL POTÊNCIA 5,0 HP, SEM CARREGADOR - CHP DIURNO. AF_05/2023</t>
  </si>
  <si>
    <t>BETONEIRA CAPACIDADE NOMINAL 400 L, CAPACIDADE DE MISTURA 310 L, MOTOR A GASOLINA POTÊNCIA 5,5 HP, SEM CARREGADOR - CHI DIURNO. AF_02/2016</t>
  </si>
  <si>
    <t>BETONEIRA CAPACIDADE NOMINAL 400 L, CAPACIDADE DE MISTURA 310 L, MOTOR A GASOLINA POTÊNCIA 5,5 HP, SEM CARREGADOR - CHP DIURNO. AF_02/2016</t>
  </si>
  <si>
    <t>BETONEIRA CAPACIDADE NOMINAL DE 250 L, CAPACIDADE DE MISTURA DE 175 L, MOTOR ELÉTRICO MONOFÁSICO POTÊNCIA 1CV - CHI DIURNO. AF_05/2023</t>
  </si>
  <si>
    <t>BETONEIRA CAPACIDADE NOMINAL DE 250 L, CAPACIDADE DE MISTURA DE 175 L, MOTOR ELÉTRICO MONOFÁSICO POTÊNCIA 1CV - CHP DIURNO. AF_05/2023</t>
  </si>
  <si>
    <t>BETONEIRA CAPACIDADE NOMINAL DE 400 L, CAPACIDADE DE MISTURA 280 L, MOTOR ELÉTRICO TRIFÁSICO POTÊNCIA DE 2 CV, SEM CARREGADOR - CHI DIURNO. AF_05/2023</t>
  </si>
  <si>
    <t>BETONEIRA CAPACIDADE NOMINAL DE 400 L, CAPACIDADE DE MISTURA 280 L, MOTOR ELÉTRICO TRIFÁSICO POTÊNCIA DE 2 CV, SEM CARREGADOR - CHP DIURNO. AF_05/2023</t>
  </si>
  <si>
    <t>BETONEIRA CAPACIDADE NOMINAL DE 600 L, CAPACIDADE DE MISTURA 360 L, MOTOR ELÉTRICO TRIFÁSICO POTÊNCIA DE 4 CV, SEM CARREGADOR - CHI DIURNO. AF_05/2023</t>
  </si>
  <si>
    <t>BETONEIRA CAPACIDADE NOMINAL DE 600 L, CAPACIDADE DE MISTURA 360 L, MOTOR ELÉTRICO TRIFÁSICO POTÊNCIA DE 4 CV, SEM CARREGADOR - CHP DIURNO. AF_05/2023</t>
  </si>
  <si>
    <t>BETONEIRA CAPACIDADE NOMINAL DE 600 L, CAPACIDADE DE MISTURA 440 L, MOTOR A DIESEL POTÊNCIA 10 HP, COM CARREGADOR - CHI DIURNO. AF_05/2023</t>
  </si>
  <si>
    <t>BETONEIRA CAPACIDADE NOMINAL DE 600 L, CAPACIDADE DE MISTURA 440 L, MOTOR A DIESEL POTÊNCIA 10 HP, COM CARREGADOR - CHP DIURNO. AF_05/2023</t>
  </si>
  <si>
    <t>BOMBA CENTRÍFUGA MONOESTÁGIO COM MOTOR ELÉTRICO MONOFÁSICO, POTÊNCIA 15 HP, DIÂMETRO DO ROTOR 173 MM, HM/Q = 30 MCA / 90 M3/H A 45 MCA / 55 M3/H - CHI DIURNO. AF_06/2015</t>
  </si>
  <si>
    <t>BOMBA CENTRÍFUGA MONOESTÁGIO COM MOTOR ELÉTRICO MONOFÁSICO, POTÊNCIA 15 HP, DIÂMETRO DO ROTOR 173 MM, HM/Q = 30 MCA / 90 M3/H A 45 MCA / 55 M3/H - CHP DIURNO. AF_06/2015</t>
  </si>
  <si>
    <t>BOMBA DE PROJEÇÃO DE CONCRETO SECO, POTÊNCIA 10 CV, VAZÃO 3 M3/H - CHI DIURNO. AF_06/2015</t>
  </si>
  <si>
    <t>BOMBA DE PROJEÇÃO DE CONCRETO SECO, POTÊNCIA 10 CV, VAZÃO 3 M3/H - CHP DIURNO. AF_06/2015</t>
  </si>
  <si>
    <t>BOMBA DE PROJEÇÃO DE CONCRETO SECO, POTÊNCIA 10 CV, VAZÃO 6 M3/H - CHI DIURNO. AF_06/2015</t>
  </si>
  <si>
    <t>BOMBA DE PROJEÇÃO DE CONCRETO SECO, POTÊNCIA 10 CV, VAZÃO 6 M3/H - CHP DIURNO. AF_06/2015</t>
  </si>
  <si>
    <t>BOMBA SUBMERSÍVEL ELÉTRICA TRIFÁSICA, POTÊNCIA 2,96 HP, Ø ROTOR 144 MM SEMI-ABERTO, BOCAL DE SAÍDA Ø 2", HM/Q = 2 MCA / 38,8 M3/H A 28 MCA / 5 M3/H - CHI DIURNO. AF_06/2014</t>
  </si>
  <si>
    <t>BOMBA SUBMERSÍVEL ELÉTRICA TRIFÁSICA, POTÊNCIA 2,96 HP, Ø ROTOR 144 MM SEMI-ABERTO, BOCAL DE SAÍDA Ø 2", HM/Q = 2 MCA / 38,8 M3/H A 28 MCA / 5 M3/H - CHP DIURNO. AF_06/2014</t>
  </si>
  <si>
    <t>BOMBA TRIPLEX, PARA INJEÇÃO DE NATA DE CIMENTO, VAZÃO MÁXIMA DE 100 LITROS/MINUTO, PRESSÃO MÁXIMA DE 70 BAR - CHI DIURNO. AF_06/2015</t>
  </si>
  <si>
    <t>BOMBA TRIPLEX, PARA INJEÇÃO DE NATA DE CIMENTO, VAZÃO MÁXIMA DE 100 LITROS/MINUTO, PRESSÃO MÁXIMA DE 70 BAR - CHP DIURNO. AF_06/2015</t>
  </si>
  <si>
    <t>CALDEIRA A GÁS COM TERMOSTATO, CAPACIDADE 100 LITROS - CHI DIURNO. AF_05/2023</t>
  </si>
  <si>
    <t>CALDEIRA A GÁS COM TERMOSTATO, CAPACIDADE 100 LITROS - CHP DIURNO. AF_05/2023</t>
  </si>
  <si>
    <t>CAMINHONETE CABINE SIMPLES COM MOTOR 1.6 FLEX, CÂMBIO MANUAL, POTÊNCIA 101/104 CV, 2 PORTAS - CHI DIURNO. AF_11/2015</t>
  </si>
  <si>
    <t>CAMINHONETE CABINE SIMPLES COM MOTOR 1.6 FLEX, CÂMBIO MANUAL, POTÊNCIA 101/104 CV, 2 PORTAS - CHP DIURNO. AF_11/2015</t>
  </si>
  <si>
    <t>CAMINHONETE COM MOTOR A DIESEL, POTÊNCIA 180 CV, CABINE DUPLA, 4X4 - CHI DIURNO. AF_11/2015</t>
  </si>
  <si>
    <t>CAMINHONETE COM MOTOR A DIESEL, POTÊNCIA 180 CV, CABINE DUPLA, 4X4 - CHP DIURNO. AF_11/2015</t>
  </si>
  <si>
    <t>CAMINHÃO BASCULANTE 10 M3, TRUCADO CABINE SIMPLES, PESO BRUTO TOTAL 23.000 KG, CARGA ÚTIL MÁXIMA 15.935 KG, DISTÂNCIA ENTRE EIXOS 4,80 M, POTÊNCIA 230 CV INCLUSIVE CAÇAMBA METÁLICA - CHI DIURNO. AF_06/2014</t>
  </si>
  <si>
    <t>CAMINHÃO BASCULANTE 10 M3, TRUCADO CABINE SIMPLES, PESO BRUTO TOTAL 23.000 KG, CARGA ÚTIL MÁXIMA 15.935 KG, DISTÂNCIA ENTRE EIXOS 4,80 M, POTÊNCIA 230 CV INCLUSIVE CAÇAMBA METÁLICA - CHP DIURNO. AF_06/2014</t>
  </si>
  <si>
    <t>CAMINHÃO BASCULANTE 10 M3, TRUCADO, POTÊNCIA 230 CV, INCLUSIVE CAÇAMBA METÁLICA, COM DISTRIBUIDOR DE AGREGADOS ACOPLADO - CHI DIURNO. AF_02/2017</t>
  </si>
  <si>
    <t>CAMINHÃO BASCULANTE 10 M3, TRUCADO, POTÊNCIA 230 CV, INCLUSIVE CAÇAMBA METÁLICA, COM DISTRIBUIDOR DE AGREGADOS ACOPLADO - CHP DIURNO. AF_02/2017</t>
  </si>
  <si>
    <t>CAMINHÃO BASCULANTE 14 M3, COM CAVALO MECÂNICO DE CAPACIDADE MÁXIMA DE TRAÇÃO COMBINADO DE 36000 KG, POTÊNCIA 286 CV, INCLUSIVE SEMIREBOQUE COM CAÇAMBA METÁLICA - CHI DIURNO. AF_12/2014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</si>
  <si>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</si>
  <si>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CHI DIURNO. AF_12/2014</t>
  </si>
  <si>
    <t>CAMINHÃO BASCULANTE 18 M3, COM CAVALO MECÂNICO DE CAPACIDADE MÁXIMA DE TRAÇÃO COMBINADO DE 45000 KG, POTÊNCIA 330 CV, INCLUSIVE SEMIREBOQUE COM CAÇAMBA METÁLICA - CHP DIURNO. AF_12/2014</t>
  </si>
  <si>
    <t>CAMINHÃO BASCULANTE 6 M3 TOCO, PESO BRUTO TOTAL 16.000 KG, CARGA ÚTIL MÁXIMA 11.130 KG, DISTÂNCIA ENTRE EIXOS 5,36 M, POTÊNCIA 185 CV, INCLUSIVE CAÇAMBA METÁLICA - CHI DIURNO. AF_06/2014</t>
  </si>
  <si>
    <t>CAMINHÃO BASCULANTE 6 M3 TOCO, PESO BRUTO TOTAL 16.000 KG, CARGA ÚTIL MÁXIMA 11.130 KG, DISTÂNCIA ENTRE EIXOS 5,36 M, POTÊNCIA 185 CV, INCLUSIVE CAÇAMBA METÁLICA - CHP DIURNO. AF_06/2014</t>
  </si>
  <si>
    <t>CAMINHÃO BASCULANTE 6 M3, PESO BRUTO TOTAL 16.000 KG, CARGA ÚTIL MÁXIMA 13.071 KG, DISTÂNCIA ENTRE EIXOS 4,80 M, POTÊNCIA 230 CV INCLUSIVE CAÇAMBA METÁLICA - CHI DIURNO. AF_06/2014</t>
  </si>
  <si>
    <t>CAMINHÃO BASCULANTE 6 M3, PESO BRUTO TOTAL 16.000 KG, CARGA ÚTIL MÁXIMA 13.071 KG, DISTÂNCIA ENTRE EIXOS 4,80 M, POTÊNCIA 230 CV INCLUSIVE CAÇAMBA METÁLICA - CHP DIURNO. AF_06/2014</t>
  </si>
  <si>
    <t>CAMINHÃO DE TRANSPORTE DE MATERIAL ASFÁLTICO 20.000 L, COM CAVALO MECÂNICO DE CAPACIDADE MÁXIMA DE TRAÇÃO COMBINADO DE 45.000 KG, POTÊNCIA 330 CV, INCLUSIVE TANQUE DE ASFALTO COM MAÇARICO - CHI DIURNO.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</si>
  <si>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</si>
  <si>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30.000 L, COM CAVALO MECÂNICO DE CAPACIDADE MÁXIMA DE TRAÇÃO COMBINADO DE 66.000 KG, POTÊNCIA 360 CV, INCLUSIVE TANQUE DE ASFALTO COM SERPENTINA - CHI DIURNO. AF_08/2015</t>
  </si>
  <si>
    <t>CAMINHÃO DE TRANSPORTE DE MATERIAL ASFÁLTICO 30.000 L, COM CAVALO MECÂNICO DE CAPACIDADE MÁXIMA DE TRAÇÃO COMBINADO DE 66.000 KG, POTÊNCIA 360 CV, INCLUSIVE TANQUE DE ASFALTO COM SERPENTINA - CHP DIURNO. AF_08/2015</t>
  </si>
  <si>
    <t>CAMINHÃO PARA EQUIPAMENTO DE LIMPEZA A SUCÇÃO COM CAMINHÃO TRUCADO DE PESO BRUTO TOTAL 23000 KG, CARGA ÚTIL MÁXIMA 15935 KG, DISTÂNCIA ENTRE EIXOS 4,80 M, POTÊNCIA 230 CV, INCLUSIVE LIMPADORA A SUCÇÃO, TANQUE 12000 L - CHI DIURNO. AF_05/2023</t>
  </si>
  <si>
    <t>CAMINHÃO PARA EQUIPAMENTO DE LIMPEZA A SUCÇÃO, COM CAMINHÃO TRUCADO DE PESO BRUTO TOTAL 23000 KG, CARGA ÚTIL MÁXIMA 15935 KG, DISTÂNCIA ENTRE EIXOS 4,80 M, POTÊNCIA 230 CV, INCLUSIVE LIMPADORA A SUCÇÃO, TANQUE 12000 L - CHP DIURNO. AF_05/2023</t>
  </si>
  <si>
    <t>CAMINHÃO PIPA 10.000 L TRUCADO, PESO BRUTO TOTAL 23.000 KG, CARGA ÚTIL MÁXIMA 15.935 KG, DISTÂNCIA ENTRE EIXOS 4,8 M, POTÊNCIA 230 CV, INCLUSIVE TANQUE DE AÇO PARA TRANSPORTE DE ÁGUA - CHI DIURNO. AF_06/2014</t>
  </si>
  <si>
    <t>CAMINHÃO PIPA 10.000 L TRUCADO, PESO BRUTO TOTAL 23.000 KG, CARGA ÚTIL MÁXIMA 15.935 KG, DISTÂNCIA ENTRE EIXOS 4,8 M, POTÊNCIA 230 CV, INCLUSIVE TANQUE DE AÇO PARA TRANSPORTE DE ÁGUA - CHP DIURNO. AF_06/2014</t>
  </si>
  <si>
    <t>CAMINHÃO PIPA 6.000 L, PESO BRUTO TOTAL 13.000 KG, DISTÂNCIA ENTRE EIXOS 4,80 M, POTÊNCIA 189 CV INCLUSIVE TANQUE DE AÇO PARA TRANSPORTE DE ÁGUA, CAPACIDADE 6 M3 - CHI DIURNO. AF_06/2014</t>
  </si>
  <si>
    <t>CAMINHÃO PIPA 6.000 L, PESO BRUTO TOTAL 13.000 KG, DISTÂNCIA ENTRE EIXOS 4,80 M, POTÊNCIA 189 CV INCLUSIVE TANQUE DE AÇO PARA TRANSPORTE DE ÁGUA, CAPACIDADE 6 M3 - CHP DIURNO. AF_06/2014</t>
  </si>
  <si>
    <t>CAMINHÃO TANQUE PARA HIDROSSEMEADURA, COM CAPACIDADE DE 8.000 LITROS, INCLUINDO BOMBA PARA LANÇAMENTO COM MOTOR DIESEL COM POTÊNCIA DE 105 CV - CHI DIURNO. AF_06/2023</t>
  </si>
  <si>
    <t>CAMINHÃO TANQUE PARA HIDROSSEMEADURA, COM CAPACIDADE DE 8.000 LITROS, INCLUINDO BOMBA PARA LANÇAMENTO COM MOTOR DIESEL COM POTÊNCIA DE 105 CV - CHP DIURNO. AF_06/2023</t>
  </si>
  <si>
    <t>CAMINHÃO TOCO, PBT 14.300 KG, CARGA ÚTIL MÁX. 9.710 KG, DIST. ENTRE EIXOS 3,56 M, POTÊNCIA 185 CV, INCLUSIVE CARROCERIA FIXA ABERTA DE MADEIRA P/ TRANSPORTE GERAL DE CARGA SECA, DIMEN. APROX. 2,50 X 6,50 X 0,50 M - CHI DIURNO. AF_06/2014</t>
  </si>
  <si>
    <t>CAMINHÃO TOCO, PBT 14.300 KG, CARGA ÚTIL MÁX. 9.710 KG, DIST. ENTRE EIXOS 3,56 M, POTÊNCIA 185 CV, INCLUSIVE CARROCERIA FIXA ABERTA DE MADEIRA P/ TRANSPORTE GERAL DE CARGA SECA, DIMEN. APROX. 2,50 X 6,50 X 0,50 M - CHP DIURNO. AF_06/2014</t>
  </si>
  <si>
    <t>CAMINHÃO TOCO, PBT 16.000 KG, CARGA ÚTIL MÁX. 10.685 KG, DIST. ENTRE EIXOS 4,8 M, POTÊNCIA 189 CV, INCLUSIVE CARROCERIA FIXA ABERTA DE MADEIRA P/ TRANSPORTE GERAL DE CARGA SECA, DIMEN. APROX. 2,5 X 7,00 X 0,50 M - CHI DIURNO. AF_06/2014</t>
  </si>
  <si>
    <t>CAMINHÃO TOCO, PBT 16.000 KG, CARGA ÚTIL MÁX. 10.685 KG, DIST. ENTRE EIXOS 4,8 M, POTÊNCIA 189 CV, INCLUSIVE CARROCERIA FIXA ABERTA DE MADEIRA P/ TRANSPORTE GERAL DE CARGA SECA, DIMEN. APROX. 2,5 X 7,00 X 0,50 M - CHP DIURNO. AF_06/2014</t>
  </si>
  <si>
    <t>CAMINHÃO TOCO, PESO BRUTO TOTAL 14.300 KG, CARGA ÚTIL MÁXIMA 9590 KG, DISTÂNCIA ENTRE EIXOS 4,76 M, POTÊNCIA 185 CV (NÃO INCLUI CARROCERIA) - CHI DIURNO. AF_06/2014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</si>
  <si>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</si>
  <si>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CHI DIURNO. AF_06/2014</t>
  </si>
  <si>
    <t>CAMINHÃO TOCO, PESO BRUTO TOTAL 16.000 KG, CARGA ÚTIL MÁXIMA DE 10.685 KG, DISTÂNCIA ENTRE EIXOS 4,80 M, POTÊNCIA 189 CV EXCLUSIVE CARROCERIA - CHP DIURNO. AF_06/2014</t>
  </si>
  <si>
    <t>CAMINHÃO TRUCADO (C/ TERCEIRO EIXO) ELETRÔNICO - POTÊNCIA 231CV - PBT = 22000KG - DIST. ENTRE EIXOS 5170 MM - INCLUI CARROCERIA FIXA ABERTA DE MADEIRA - CHI DIURNO. AF_06/2015</t>
  </si>
  <si>
    <t>CAMINHÃO TRUCADO (C/ TERCEIRO EIXO) ELETRÔNICO - POTÊNCIA 231CV - PBT = 22000KG - DIST. ENTRE EIXOS 5170 MM - INCLUI CARROCERIA FIXA ABERTA DE MADEIRA - CHP DIURNO. AF_06/2015</t>
  </si>
  <si>
    <t>CENTRAL DE LAMA BENTONÍTICA (DEPÓSITO DE BENTONITA, MISTURADOR DE ALTA TURBULÊNCIA, SILOS DE ARMAZENAMENTO DE LAMA E ÁGUA, LABORATÓRIO DE CONTROLE DE QUALIDADE DA LAMA) - CHI DIURNO. AF_04/2019</t>
  </si>
  <si>
    <t>CENTRAL DE LAMA BENTONÍTICA (DEPÓSITO DE BENTONITA, MISTURADOR DE ALTA TURBULÊNCIA, SILOS DE ARMAZENAMENTO DE LAMA E ÁGUA, LABORATÓRIO DE CONTROLE DE QUALIDADE DA LAMA) - CHP DIURNO. AF_04/2019</t>
  </si>
  <si>
    <t>COMPACTADOR DE SOLOS DE PERCUSSÃO (SOQUETE) COM MOTOR A GASOLINA 4 TEMPOS, POTÊNCIA 4 CV - CHI DIURNO. AF_08/2015</t>
  </si>
  <si>
    <t>COMPACTADOR DE SOLOS DE PERCUSSÃO (SOQUETE) COM MOTOR A GASOLINA 4 TEMPOS, POTÊNCIA 4 CV - CHP DIURNO. AF_08/2015</t>
  </si>
  <si>
    <t>COMPACTADOR DE SOLOS DE PERCUSÃO (SOQUETE) COM MOTOR A GASOLINA, POTÊNCIA 3 CV - CHI DIURNO. AF_09/2016</t>
  </si>
  <si>
    <t>COMPACTADOR DE SOLOS DE PERCUSÃO (SOQUETE) COM MOTOR A GASOLINA, POTÊNCIA 3 CV - CHP DIURNO. AF_09/2016</t>
  </si>
  <si>
    <t>COMPRESSOR DE AR REBOCAVEL, VAZÃO 250 PCM, PRESSAO DE TRABALHO 102 PSI, MOTOR A DIESEL POTÊNCIA 81 CV - CHI DIURNO. AF_06/2015</t>
  </si>
  <si>
    <t>COMPRESSOR DE AR REBOCAVEL, VAZÃO 250 PCM, PRESSAO DE TRABALHO 102 PSI, MOTOR A DIESEL POTÊNCIA 81 CV - CHP DIURNO. AF_06/2015</t>
  </si>
  <si>
    <t>COMPRESSOR DE AR REBOCAVEL, VAZÃO 400 PCM, PRESSAO DE TRABALHO 102 PSI, MOTOR A DIESEL POTÊNCIA 110 CV - CHI DIURNO. AF_06/2015</t>
  </si>
  <si>
    <t>COMPRESSOR DE AR REBOCAVEL, VAZÃO 400 PCM, PRESSAO DE TRABALHO 102 PSI, MOTOR A DIESEL POTÊNCIA 110 CV - CHP DIURNO. AF_06/2015</t>
  </si>
  <si>
    <t>COMPRESSOR DE AR REBOCÁVEL, VAZÃO 189 PCM, PRESSÃO EFETIVA DE TRABALHO 102 PSI, MOTOR DIESEL, POTÊNCIA 63 CV - CHI DIURNO. AF_06/2015</t>
  </si>
  <si>
    <t>COMPRESSOR DE AR REBOCÁVEL, VAZÃO 189 PCM, PRESSÃO EFETIVA DE TRABALHO 102 PSI, MOTOR DIESEL, POTÊNCIA 63 CV - CHP DIURNO. AF_06/2015</t>
  </si>
  <si>
    <t>COMPRESSOR DE AR REBOCÁVEL, VAZÃO 748 PCM, PRESSÃO EFETIVA DE TRABALHO 102 PSI, MOTOR DIESEL, POTÊNCIA 210 CV - CHI DIURNO. AF_06/2015</t>
  </si>
  <si>
    <t>COMPRESSOR DE AR REBOCÁVEL, VAZÃO 748 PCM, PRESSÃO EFETIVA DE TRABALHO 102 PSI, MOTOR DIESEL, POTÊNCIA 210 CV - CHP DIURNO. AF_06/2015</t>
  </si>
  <si>
    <t>COMPRESSOR DE AR REBOCÁVEL, VAZÃO 89 PCM, PRESSÃO EFETIVA DE TRABALHO 102 PSI, MOTOR DIESEL, POTÊNCIA 20 CV - CHI DIURNO. AF_06/2015</t>
  </si>
  <si>
    <t>COMPRESSOR DE AR REBOCÁVEL, VAZÃO 89 PCM, PRESSÃO EFETIVA DE TRABALHO 102 PSI, MOTOR DIESEL, POTÊNCIA 20 CV - CHP DIURNO. AF_06/2015</t>
  </si>
  <si>
    <t>COMPRESSOR DE AR, VAZAO DE 10 PCM, RESERVATORIO 100 L, PRESSAO DE TRABALHO ENTRE 6,9 E 9,7 BAR  POTENCIA 2 HP, TENSAO 110/220 V - CHI DIURNO. AF_05/2023</t>
  </si>
  <si>
    <t>COMPRESSOR DE AR, VAZAO DE 10 PCM, RESERVATORIO 100 L, PRESSAO DE TRABALHO ENTRE 6,9 E 9,7 BAR, POTENCIA 2 HP, TENSAO 110/220 V - CHP DIURNO. AF_05/2023</t>
  </si>
  <si>
    <t>CONJUNTO CILINDRO E BOMBA HIDRÁULICA PARA PROTENSÃO DE MONOBARRAS PARA TIRANTES, ESFORÇO MÁXIMO DE 30 TONELADAS  - CHI DIURNO. AF_05/2023</t>
  </si>
  <si>
    <t>CONJUNTO CILINDRO E BOMBA HIDRÁULICA PARA PROTENSÃO DE MONOBARRAS PARA TIRANTES, ESFORÇO MÁXIMO DE 30 TONELADAS  - CHP DIURNO. AF_05/2023</t>
  </si>
  <si>
    <t>CONJUNTO MACACO E BOMBA HIDRÁULICA PARA PROTENSAO DE CORDOALHAS, ESFORÇO MAXIMO DE 115 TONELADAS - CHI DIURNO. AF_05/2023</t>
  </si>
  <si>
    <t>CONJUNTO MACACO E BOMBA HIDRÁULICA PARA PROTENSAO DE CORDOALHAS, ESFORÇO MAXIMO DE 115 TONELADAS - CHP DIURNO. AF_05/2023</t>
  </si>
  <si>
    <t>CONJUNTO MACACO HIDRÁULICO E CENTRAL DE BOMBEAMENTO MOTORIZADO 1,8 KW PARA PROTENSÃO DE MONOCABOS PARA CONCRETO PROTENDIDO, ESFORÇO MÁXIMO DE 20 TONELADAS  - CHI DIURNO. AF_05/2022</t>
  </si>
  <si>
    <t>CONJUNTO MACACO HIDRÁULICO E CENTRAL DE BOMBEAMENTO MOTORIZADO 1,8 KW PARA PROTENSÃO DE MONOCABOS PARA CONCRETO PROTENDIDO, ESFORÇO MÁXIMO DE 20 TONELADAS  - CHP DIURNO. AF_05/2022</t>
  </si>
  <si>
    <t>CONJUNTO MACACO HIDRÁULICO E CENTRAL DE BOMBEAMENTO MOTORIZADO 1,8 KW PARA PROTENSÃO DE MONOCABOS PARA CONCRETO PROTENDIDO, ESFORÇO MÁXIMO DE 30 TONELADAS  - CHI DIURNO. AF_05/2022</t>
  </si>
  <si>
    <t>CONJUNTO MACACO HIDRÁULICO E CENTRAL DE BOMBEAMENTO MOTORIZADO 1,8 KW PARA PROTENSÃO DE MONOCABOS PARA CONCRETO PROTENDIDO, ESFORÇO MÁXIMO DE 30 TONELADAS  - CHP DIURNO. AF_05/2022</t>
  </si>
  <si>
    <t>CORTADORA DE PISO COM MOTOR 4 TEMPOS A GASOLINA, POTÊNCIA DE 13 HP, COM DISCO DE CORTE DIAMANTADO SEGMENTADO PARA CONCRETO, DIÂMETRO DE 350 MM, FURO DE 1" (14 X 1") - CHI DIURNO. AF_08/2015</t>
  </si>
  <si>
    <t>CORTADORA DE PISO COM MOTOR 4 TEMPOS A GASOLINA, POTÊNCIA DE 13 HP, COM DISCO DE CORTE DIAMANTADO SEGMENTADO PARA CONCRETO, DIÂMETRO DE 350 MM, FURO DE 1" (14 X 1") - CHP DIURNO. AF_08/2015</t>
  </si>
  <si>
    <t>DESEMPENADEIRA DE CONCRETO, PESO DE 78 KG, 4 PÁS, MOTOR A GASOLINA, POTÊNCIA 5,5 HP - CHI DIURNO. AF_05/2023</t>
  </si>
  <si>
    <t>DESEMPENADEIRA DE CONCRETO, PESO DE 78 KG, 4 PÁS, MOTOR A GASOLINA, POTÊNCIA 5,5 HP - CHP DIURNO. AF_05/2023</t>
  </si>
  <si>
    <t>DISTRIBUIDOR DE AGREGADOS AUTOPROPELIDO, CAP 3 M3, A DIESEL, POTÊNCIA 176CV - CHI DIURNO. AF_07/2016</t>
  </si>
  <si>
    <t>DISTRIBUIDOR DE AGREGADOS AUTOPROPELIDO, CAP 3 M3, A DIESEL, POTÊNCIA 176CV - CHP DIURNO. AF_07/2016</t>
  </si>
  <si>
    <t>DISTRIBUIDOR DE AGREGADOS REBOCAVEL, CAPACIDADE 1,9 M³, LARGURA DE TRABALHO 3,66 M - CHI DIURNO. AF_11/2015</t>
  </si>
  <si>
    <t>DISTRIBUIDOR DE AGREGADOS REBOCAVEL, CAPACIDADE 1,9 M³, LARGURA DE TRABALHO 3,66 M - CHP DIURNO. AF_11/2015</t>
  </si>
  <si>
    <t>DOBRADEIRA TDC, ESPESSURA 1,5MM - CHI DIURNO. AF_05/2023</t>
  </si>
  <si>
    <t>DOBRADEIRA TDC, ESPESSURA 1,5MM - CHP DIURNO. AF_05/2023</t>
  </si>
  <si>
    <t>DOSADOR DE AREIA, CAPACIDADE DE 26 LITROS - CHI DIURNO. AF_05/2023</t>
  </si>
  <si>
    <t>DOSADOR DE AREIA, CAPACIDADE DE 26 LITROS - CHP DIURNO. AF_05/2023</t>
  </si>
  <si>
    <t>ENCERADEIRA INDUSTRIAL, 400 MM, 220V, 1 HP - CHI DIURNO. AF_05/2023</t>
  </si>
  <si>
    <t>ENCERADEIRA INDUSTRIAL, 400 MM, 220V, 1 HP - CHP DIURNO. AF_05/2023</t>
  </si>
  <si>
    <t>ESCAVADEIRA HIDRAULICA SOBRE ESTEIRA, EQUIPADA COM CLAMSHELL, COM CAPACIDADE DA CAÇAMBA ENTRE 1,20 E 1,50 M3, PESO OPERACIONAL ENTRE 20,00 E 22,00 TON, POTENCIA LIQUIDA ENTRE 150 E 160 HP - CHI DIURNO. AF_11/2016</t>
  </si>
  <si>
    <t>ESCAVADEIRA HIDRAULICA SOBRE ESTEIRA, EQUIPADA COM CLAMSHELL, COM CAPACIDADE DA CAÇAMBA ENTRE 1,20 E 1,50 M3, PESO OPERACIONAL ENTRE 20,00 E 22,00 TON, POTENCIA LIQUIDA ENTRE 150 E 160 HP - CHP DIURNO. AF_11/2016</t>
  </si>
  <si>
    <t>ESCAVADEIRA HIDRÁULICA DE BRAÇO LONGO (LONGO ALCANCE) SOBRE ESTEIRAS, CAÇAMBA 0,52 M3, PESO OPERACIONAL 24 T, POTÊNCIA LÍQUIDA 155 HP  - CHP DIURNO. AF_06/2023</t>
  </si>
  <si>
    <t>ESCAVADEIRA HIDRÁULICA DE BRAÇO LONGO (LONGO ALCANCE) SOBRE ESTEIRAS, CAÇAMBA 0,52 M3, PESO OPERACIONAL 24 T, POTÊNCIA LÍQUIDA 155 HP - CHI DIURNO. AF_06/2023</t>
  </si>
  <si>
    <t>ESCAVADEIRA HIDRÁULICA SOBRE ESTEIRA, PESO OPERACIONAL ENTRE 22,00 E 23,50 T, POTÊNCIA NOMINAL 139 HP, COM MARTELO ROMPEDOR HIDRÁULICO 1700 KG - CHI DIURNO. AF_04/2019</t>
  </si>
  <si>
    <t>ESCAVADEIRA HIDRÁULICA SOBRE ESTEIRA, PESO OPERACIONAL ENTRE 22,00 E 23,50 T, POTÊNCIA NOMINAL 139 HP, COM MARTELO ROMPEDOR HIDRÁULICO 1700 KG - CHP DIURNO. AF_04/2019</t>
  </si>
  <si>
    <t>ESCAVADEIRA HIDRÁULICA SOBRE ESTEIRAS, CAÇAMBA 0,80 M3, PESO OPERACIONAL 17 T, POTENCIA BRUTA 111 HP - CHI DIURNO. AF_06/2014</t>
  </si>
  <si>
    <t>ESCAVADEIRA HIDRÁULICA SOBRE ESTEIRAS, CAÇAMBA 0,80 M3, PESO OPERACIONAL 17 T, POTENCIA BRUTA 111 HP - CHP DIURNO. AF_06/2014</t>
  </si>
  <si>
    <t>ESCAVADEIRA HIDRÁULICA SOBRE ESTEIRAS, CAÇAMBA 1,20 M3, PESO OPERACIONAL 21 T, POTÊNCIA BRUTA 155 HP - CHI DIURNO. AF_06/2014</t>
  </si>
  <si>
    <t>ESCAVADEIRA HIDRÁULICA SOBRE ESTEIRAS, CAÇAMBA 1,20 M3, PESO OPERACIONAL 21 T, POTÊNCIA BRUTA 155 HP - CHP DIURNO. AF_06/2014</t>
  </si>
  <si>
    <t>ESPARGIDOR DE ASFALTO PRESSURIZADO COM TANQUE DE 2500 L, REBOCÁVEL COM MOTOR A GASOLINA POTÊNCIA 3,4 HP - CHI DIURNO. AF_07/2014</t>
  </si>
  <si>
    <t>ESPARGIDOR DE ASFALTO PRESSURIZADO COM TANQUE DE 2500 L, REBOCÁVEL COM MOTOR A GASOLINA POTÊNCIA 3,4 HP - CHP DIURNO. AF_07/2014</t>
  </si>
  <si>
    <t>ESPARGIDOR DE ASFALTO PRESSURIZADO, TANQUE 6 M3 COM ISOLAÇÃO TÉRMICA, AQUECIDO COM 2 MAÇARICOS, COM BARRA ESPARGIDORA 3,60 M, MONTADO SOBRE CAMINHÃO  TOCO, PBT 14.300 KG, POTÊNCIA 185 CV - CHI DIURNO. AF_05/2023</t>
  </si>
  <si>
    <t>ESPARGIDOR DE ASFALTO PRESSURIZADO, TANQUE 6 M3 COM ISOLAÇÃO TÉRMICA, AQUECIDO COM 2 MAÇARICOS, COM BARRA ESPARGIDORA 3,60 M, MONTADO SOBRE CAMINHÃO  TOCO, PBT 14.300 KG, POTÊNCIA 185 CV - CHP DIURNO. AF_05/2023</t>
  </si>
  <si>
    <t>ESTABILIZADOR DE LINHA E PRESSÃO, CAPACIDADE DE 120 BAR, COM MANÔMETRO DE LEITURA, REGISTRO DE 1  COM RETORNO E LINHA - CHI DIURNO. AF_05/2023</t>
  </si>
  <si>
    <t>ESTABILIZADOR DE LINHA E PRESSÃO, CAPACIDADE DE 120 BAR, COM MANÔMETRO DE LEITURA, REGISTRO DE 1  COM RETORNO E LINHA - CHP DIURNO. AF_05/2023</t>
  </si>
  <si>
    <t>FRESADORA DE ASFALTO A FRIO SOBRE RODAS, LARGURA FRESAGEM DE 1,0 M, POTÊNCIA 208 HP - CHI DIURNO. AF_11/2014</t>
  </si>
  <si>
    <t>FRESADORA DE ASFALTO A FRIO SOBRE RODAS, LARGURA FRESAGEM DE 1,0 M, POTÊNCIA 208 HP - CHP DIURNO. AF_11/2014</t>
  </si>
  <si>
    <t>FRESADORA DE ASFALTO A FRIO SOBRE RODAS, LARGURA FRESAGEM DE 2,0 M, POTÊNCIA 550 HP - CHI DIURNO. AF_11/2014</t>
  </si>
  <si>
    <t>FRESADORA DE ASFALTO A FRIO SOBRE RODAS, LARGURA FRESAGEM DE 2,0 M, POTÊNCIA 550 HP - CHP DIURNO. AF_11/2014</t>
  </si>
  <si>
    <t>FURADEIRA ELETROMAGNÉTICA, VELOCIDADE (SEM CARGA/ COM CARGA) 450/ 270 RPM, ESPESSURA MÁXIMA DA CHAPA A SER FURADA 50 MM, PORÇA DE ADESÃO MAGNÉTICA 17000 N, POTÊNCIA 1100 W, ALIMENTÇÃO 220 - 60 HZ, MONOFÁSICA - CHI DIURNO. AF_08/2019</t>
  </si>
  <si>
    <t>FURADEIRA ELETROMAGNÉTICA, VELOCIDADE (SEM CARGA/ COM CARGA) 450/ 270 RPM, ESPESSURA MÁXIMA DA CHAPA A SER FURADA 50 MM, PORÇA DE ADESÃO MAGNÉTICA 17000 N, POTÊNCIA 1100 W, ALIMENTÇÃO 220 - 60 HZ, MONOFÁSICA - CHP DIURNO. AF_08/2019</t>
  </si>
  <si>
    <t>GERADOR PORTÁTIL MONOFÁSICO, POTÊNCIA 5500 VA, MOTOR A GASOLINA, POTÊNCIA DO MOTOR 13 CV - CHI DIURNO. AF_03/2016</t>
  </si>
  <si>
    <t>GERADOR PORTÁTIL MONOFÁSICO, POTÊNCIA 5500 VA, MOTOR A GASOLINA, POTÊNCIA DO MOTOR 13 CV - CHP DIURNO. AF_03/2016</t>
  </si>
  <si>
    <t>GRADE DE DISCO CONTROLE REMOTO REBOCÁVEL, COM 24 DISCOS 24 X 6 MM COM PNEUS PARA TRANSPORTE - CHP DIURNO. AF_06/2014</t>
  </si>
  <si>
    <t>GRADE DE DISCO CONTROLE REMOTO REBOCÁVEL, COM 24 DISCOS 24" X 6 MM COM PNEUS PARA TRANSPORTE - CHI DIURNO. AF_06/2014</t>
  </si>
  <si>
    <t>GRADE DE DISCO REBOCÁVEL COM 20 DISCOS 24" X 6 MM COM PNEUS PARA TRANSPORTE - CHI DIURNO. AF_06/2014</t>
  </si>
  <si>
    <t>GRADE DE DISCO REBOCÁVEL COM 20 DISCOS 24" X 6 MM COM PNEUS PARA TRANSPORTE - CHP DIURNO. AF_06/2014</t>
  </si>
  <si>
    <t>GRUA ASCENCIONAL, LANCA DE 42 M, CAPACIDADE DE 1,5 T A 30 M, ALTURA ATE 39 M - CHP DIURNO. AF_05/2023</t>
  </si>
  <si>
    <t>GRUA ASCENCIONAL, LANÇA DE 42 M, CAPACIDADE DE 1,5 T A 30 M, ALTURA ATÉ 39 M - CHI DIURNO. AF_05/2023</t>
  </si>
  <si>
    <t>GRUA ASCENSIONAL, LANCA DE 30 M, CAPACIDADE DE 1,0 T A 30 M, ALTURA ATE 39 M - CHP DIURNO. AF_05/2023</t>
  </si>
  <si>
    <t>GRUA ASCENSIONAL, LANÇA DE 30 M, CAPACIDADE DE 1,0 T A 30 M, ALTURA ATÉ 39 M - CHI DIURNO. AF_05/2023</t>
  </si>
  <si>
    <t>GRUPO DE SOLDAGEM COM GERADOR A DIESEL 60 CV PARA SOLDA ELÉTRICA, SOBRE 04 RODAS, COM MOTOR 4 CILINDROS 600 A - CHI DIURNO. AF_02/2016</t>
  </si>
  <si>
    <t>GRUPO DE SOLDAGEM COM GERADOR A DIESEL 60 CV PARA SOLDA ELÉTRICA, SOBRE 04 RODAS, COM MOTOR 4 CILINDROS 600 A - CHP DIURNO. AF_02/2016</t>
  </si>
  <si>
    <t>GRUPO GERADOR COM CARENAGEM, MOTOR DIESEL POTÊNCIA STANDART ENTRE 250 E 260 KVA - CHI DIURNO. AF_12/2016</t>
  </si>
  <si>
    <t>GRUPO GERADOR COM CARENAGEM, MOTOR DIESEL POTÊNCIA STANDART ENTRE 250 E 260 KVA - CHP DIURNO. AF_12/2016</t>
  </si>
  <si>
    <t>GRUPO GERADOR DIESEL, COM CARENAGEM, POTÊNCIA STANDART ENTRE 400 E 460 KVA, VELOCIDADE DE 1800 RPM, FREQUÊNCIA DE 60 HZ - CHI DIURNO. AF_05/2023</t>
  </si>
  <si>
    <t>GRUPO GERADOR DIESEL, COM CARENAGEM, POTÊNCIA STANDART ENTRE 400 E 460 KVA, VELOCIDADE DE 1800 RPM, FREQUÊNCIA DE 60 HZ - CHP DIURNO. AF_05/2023</t>
  </si>
  <si>
    <t>GRUPO GERADOR ESTACIONÁRIO, MOTOR DIESEL POTÊNCIA 170 KVA - CHI DIURNO. AF_02/2016</t>
  </si>
  <si>
    <t>GRUPO GERADOR ESTACIONÁRIO, MOTOR DIESEL POTÊNCIA 170 KVA - CHP DIURNO. AF_02/2016</t>
  </si>
  <si>
    <t>GRUPO GERADOR ESTACIONÁRIO, POTÊNCIA 150 KVA, MOTOR A DIESEL- CHI DIURNO. AF_03/2016</t>
  </si>
  <si>
    <t>GRUPO GERADOR ESTACIONÁRIO, POTÊNCIA 150 KVA, MOTOR A DIESEL- CHP DIURNO. AF_03/2016</t>
  </si>
  <si>
    <t>GRUPO GERADOR REBOCÁVEL, POTÊNCIA 66 KVA, MOTOR A DIESEL - CHI DIURNO. AF_03/2016</t>
  </si>
  <si>
    <t>GRUPO GERADOR REBOCÁVEL, POTÊNCIA 66 KVA, MOTOR A DIESEL - CHP DIURNO. AF_03/2016</t>
  </si>
  <si>
    <t>GUINCHO ELÉTRICO DE COLUNA, CAPACIDADE 400 KG, COM MOTO FREIO, MOTOR TRIFÁSICO DE 1,25 CV - CHI DIURNO. AF_03/2016</t>
  </si>
  <si>
    <t>GUINCHO ELÉTRICO DE COLUNA, CAPACIDADE 400 KG, COM MOTO FREIO, MOTOR TRIFÁSICO DE 1,25 CV - CHP DIURNO. AF_03/2016</t>
  </si>
  <si>
    <t>GUINDASTE DERRICK, LANÇA DE *20* M, CARGA MÁXIMA 10T, POTÊNCIA 45 KW - CHI DIURNO. AF_01/2024</t>
  </si>
  <si>
    <t>GUINDASTE DERRICK, LANÇA DE *20* M, CARGA MÁXIMA 10T, POTÊNCIA 45 KW - CHP DIURNO. AF_01/2024</t>
  </si>
  <si>
    <t>GUINDASTE HIDRAULICO AUTOPROPELIDO, COM LANÇA TRELIÇADA 40 M, CAPACIDADE MÁXIMA 75 T, EQUIPADO COM CLAMSHELL - CHI DIURNO. AF_04/2019</t>
  </si>
  <si>
    <t>GUINDASTE HIDRAULICO AUTOPROPELIDO, COM LANÇA TRELIÇADA 40 M, CAPACIDADE MÁXIMA 75 T, EQUIPADO COM CLAMSHELL - CHP DIURNO. AF_04/2019</t>
  </si>
  <si>
    <t>GUINDASTE HIDRÁULICO AUTOPROPELIDO, COM LANÇA TELESCÓPICA 28,80 M, CAPACIDADE MÁXIMA 30 T, POTÊNCIA 97 KW, TRAÇÃO 4 X 4 - CHI DIURNO. AF_11/2014</t>
  </si>
  <si>
    <t>GUINDASTE HIDRÁULICO AUTOPROPELIDO, COM LANÇA TELESCÓPICA 28,80 M, CAPACIDADE MÁXIMA 30 T, POTÊNCIA 97 KW, TRAÇÃO 4 X 4 - CHP DIURNO. AF_11/2014</t>
  </si>
  <si>
    <t>GUINDASTE HIDRÁULICO AUTOPROPELIDO, COM LANÇA TELESCÓPICA 40 M, CAPACIDADE MÁXIMA 60 T, POTÊNCIA 260 KW - CHI DIURNO. AF_03/2016</t>
  </si>
  <si>
    <t>GUINDASTE HIDRÁULICO AUTOPROPELIDO, COM LANÇA TELESCÓPICA 40 M, CAPACIDADE MÁXIMA 60 T, POTÊNCIA 260 KW - CHP DIURNO. AF_03/2016</t>
  </si>
  <si>
    <t>GUINDASTE HIDRÁULICO AUTOPROPELIDO, COM LANÇA TRELICADA 41 M, CAPACIDADE MÁXIMA DE ELEVAÇÃO 43 T, POTÊNCIA 230 KW, EQUIPADO COM CAÇAMBA DE ARRASTO (DRAGLINE) DE 0,76 M3 - CHI DIURNO. AF_06/2023</t>
  </si>
  <si>
    <t>GUINDASTE HIDRÁULICO AUTOPROPELIDO, COM LANÇA TRELICADA 41 M, CAPACIDADE MÁXIMA DE ELEVAÇÃO 43 T, POTÊNCIA 230 KW, EQUIPADO COM CAÇAMBA DE ARRASTO (DRAGLINE) DE 0,76 M3 - CHP DIURNO. AF_06/2023</t>
  </si>
  <si>
    <t>GUINDASTE HIDRÁULICO RODOVIÁRIO, LANCA TELESCÓPICA DE *50+20* M, CAPACIDADE MÁXIMA DE 90T, 4 EIXOS, POTÊNCIA 330 KW, MOTOR DIESEL - CHI DIURNO. AF_01/2024</t>
  </si>
  <si>
    <t>GUINDASTE HIDRÁULICO RODOVIÁRIO, LANCA TELESCÓPICA DE *50+20* M, CAPACIDADE MÁXIMA DE 90T, 4 EIXOS, POTÊNCIA 330 KW, MOTOR DIESEL - CHP DIURNO. AF_01/2024</t>
  </si>
  <si>
    <t>GUINDASTE SOBRE ESTEIRAS, COM LANÇA TRELIÇADA 40 M, CAPACIDADE MÁXIMA 75 T - CHI DIURNO. AF_04/2019</t>
  </si>
  <si>
    <t>GUINDASTE SOBRE ESTEIRAS, COM LANÇA TRELIÇADA 40 M, CAPACIDADE MÁXIMA 75 T - CHP DIURNO. AF_04/2019</t>
  </si>
  <si>
    <t>GUINDASTE SOBRE ESTEIRAS, COM LANÇA TRELIÇADA 40 M, CAPACIDADE MÁXIMA 75 T, EQUIPADO COM CLAMSHELL - CHI DIURNO. AF_04/2019</t>
  </si>
  <si>
    <t>GUINDASTE SOBRE ESTEIRAS, COM LANÇA TRELIÇADA 40 M, CAPACIDADE MÁXIMA 75 T, EQUIPADO COM CLAMSHELL - CHP DIURNO. AF_04/2019</t>
  </si>
  <si>
    <t>GUINDAUTO HIDRÁULICO, CAPACIDADE MÁXIMA DE CARGA 3300 KG, MOMENTO MÁXIMO DE CARGA 5,8 TM, ALCANCE MÁXIMO HORIZONTAL 7,60 M, INCLUSIVE CAMINHÃO TOCO PBT 16.000 KG, POTÊNCIA DE 189 CV - CHI DIURNO. AF_03/2016</t>
  </si>
  <si>
    <t>GUINDAUTO HIDRÁULICO, CAPACIDADE MÁXIMA DE CARGA 3300 KG, MOMENTO MÁXIMO DE CARGA 5,8 TM, ALCANCE MÁXIMO HORIZONTAL 7,60 M, INCLUSIVE CAMINHÃO TOCO PBT 16.000 KG, POTÊNCIA DE 189 CV - CHP DIURNO. AF_03/2016</t>
  </si>
  <si>
    <t>GUINDAUTO HIDRÁULICO, CAPACIDADE MÁXIMA DE CARGA 6200 KG, MOMENTO MÁXIMO DE CARGA 11,7 TM, ALCANCE MÁXIMO HORIZONTAL 9,70 M, INCLUSIVE CAMINHÃO TOCO PBT 16.000 KG, POTÊNCIA DE 189 CV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</si>
  <si>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</si>
  <si>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E CESTA AÉREA COM ISOLAMENTO CLASSE C - CHI DIURNO. AF_01/2025</t>
  </si>
  <si>
    <t>GUINDAUTO HIDRÁULICO, CAPACIDADE MÁXIMA DE CARGA 6200 KG, MOMENTO MÁXIMO DE CARGA 11,7 TM, ALCANCE MÁXIMO HORIZONTAL 9,70 M, INCLUSIVE CAMINHÃO TOCO PBT 16.000 KG, POTÊNCIA DE 189 CV E CESTA AÉREA COM ISOLAMENTO CLASSE C - CHP DIURNO. AF_01/2025</t>
  </si>
  <si>
    <t>GUINDAUTO HIDRÁULICO, CAPACIDADE MÁXIMA DE CARGA 6500 KG, MOMENTO MÁXIMO DE CARGA 5,8 TM, ALCANCE MÁXIMO HORIZONTAL 7,60 M, INCLUSIVE CAMINHÃO TOCO PBT 9.700 KG, POTÊNCIA DE 160 CV - CHI DIURNO. AF_08/2015</t>
  </si>
  <si>
    <t>GUINDAUTO HIDRÁULICO, CAPACIDADE MÁXIMA DE CARGA 6500 KG, MOMENTO MÁXIMO DE CARGA 5,8 TM, ALCANCE MÁXIMO HORIZONTAL 7,60 M, INCLUSIVE CAMINHÃO TOCO PBT 9.700 KG, POTÊNCIA DE 160 CV - CHP DIURNO. AF_08/2015</t>
  </si>
  <si>
    <t>INVERSOR DE SOLDA MONOFÁSICO DE 160 A, POTÊNCIA DE 5400 W, TENSÃO DE 220 V, PARA SOLDA COM ELETRODOS DE 2,0 A 4,0 MM E PROCESSO TIG - CHI DIURNO. AF_06/2018</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</si>
  <si>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</si>
  <si>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CHI DIURNO. AF_05/2023</t>
  </si>
  <si>
    <t>LAVADORA DE ALTA PRESSAO (LAVA-JATO) PARA AGUA FRIA, PRESSAO DE OPERACAO ENTRE 1400 E 1900 LIB/POL2, VAZAO MAXIMA ENTRE 400 E 700 L/H - CHP DIURNO. AF_05/2023</t>
  </si>
  <si>
    <t>LIXADEIRA DE PAREDE, COM LED, POTÊNCIA 750 W, FREQUÊNCIA 60 HZ, VELOCIDADE 1000 A 2100 RPM, DIÂMETRO DA LIXA 225 MM - CHI DIURNO AF_12/2022</t>
  </si>
  <si>
    <t>LIXADEIRA DE PAREDE, COM LED, POTÊNCIA 750 W, FREQUÊNCIA 60 HZ, VELOCIDADE 1000 A 2100 RPM, DIÂMETRO DA LIXA 225 MM - CHP DIURNO. AF_12/2022</t>
  </si>
  <si>
    <t>MANIPULADOR TELESCÓPICO, POTÊNCIA DE 85 HP, CAPACIDADE DE CARGA DE 3.500 KG, ALTURA MÁXIMA DE ELEVAÇÃO DE 12,3 M - CHI DIURNO. AF_05/2023</t>
  </si>
  <si>
    <t>MANIPULADOR TELESCÓPICO, POTÊNCIA DE 85 HP, CAPACIDADE DE CARGA DE 3.500 KG, ALTURA MÁXIMA DE ELEVAÇÃO DE 12,3 M - CHP DIURNO. AF_05/2023</t>
  </si>
  <si>
    <t>MARTELETE OU ROMPEDOR PNEUMÁTICO MANUAL, 28 KG, COM SILENCIADOR - CHI DIURNO. AF_07/2016</t>
  </si>
  <si>
    <t>MARTELETE OU ROMPEDOR PNEUMÁTICO MANUAL, 28 KG, COM SILENCIADOR - CHP DIURNO. AF_07/2016</t>
  </si>
  <si>
    <t>MARTELETE PERFURADOR/ ROMPEDOR ELÉTRICO, POTÊNCIA 800 W, 220 V - CHI DIURNO. AF_05/2023</t>
  </si>
  <si>
    <t>MARTELETE PERFURADOR/ ROMPEDOR ELÉTRICO, POTÊNCIA 800 W, 220 V - CHP DIURNO. AF_05/2023</t>
  </si>
  <si>
    <t>MARTELO DEMOLIDOR ELÉTRICO, COM POTÊNCIA DE 2.000 W, 1.000 IMPACTOS POR MINUTO, PESO DE 30 KG -  CHI DIURNO. AF_01/2021</t>
  </si>
  <si>
    <t>MARTELO DEMOLIDOR ELÉTRICO, COM POTÊNCIA DE 2.000 W, 1.000 IMPACTOS POR MINUTO, PESO DE 30 KG - CHP DIURNO. AF_01/2021</t>
  </si>
  <si>
    <t>MARTELO DEMOLIDOR PNEUMÁTICO MANUAL, 32 KG - CHI DIURNO. AF_09/2016</t>
  </si>
  <si>
    <t>MARTELO DEMOLIDOR PNEUMÁTICO MANUAL, 32 KG - CHP DIURNO. AF_09/2016</t>
  </si>
  <si>
    <t>MARTELO PERFURADOR PNEUMÁTICO MANUAL, HASTE 25 X 75 MM, 21 KG - CHI DIURNO. AF_12/2015</t>
  </si>
  <si>
    <t>MARTELO PERFURADOR PNEUMÁTICO MANUAL, HASTE 25 X 75 MM, 21 KG - CHP DIURNO. AF_12/2015</t>
  </si>
  <si>
    <t>MINI GUINDASTE ARANHA SOBRE ESTEIRAS E LANCA TELESCÓPICA, CAPACIDADE MÁXIMA DE CARGA 3,0 TON, RAIO MÁXIMO DE TRABALHO 8,25 M, ALTURA DE LANÇA DO SOLO 9,2 M, 55 M DE CABO DE AÇO 8 MM, MOTOR ELÉTRICO 220/380 VOLTS TRIFÁSICO - CHI DIURNO. AF_03/2022</t>
  </si>
  <si>
    <t>MINI GUINDASTE ARANHA SOBRE ESTEIRAS E LANCA TELESCÓPICA, CAPACIDADE MÁXIMA DE CARGA 3,0 TON, RAIO MÁXIMO DE TRABALHO 8,25 M, ALTURA DE LANÇA DO SOLO 9,2 M, 55 M DE CABO DE AÇO 8 MM, MOTOR ELÉTRICO 220/380 VOLTS TRIFÁSICO - CHP DIURNO. AF_03/2022</t>
  </si>
  <si>
    <t>MINICARREGADEIRA SOBRE RODAS POTENCIA 47HP CAPACIDADE OPERACAO 646 KG, COM VASSOURA MECÂNICA ACOPLADA - CHI DIURNO. AF_03/2017</t>
  </si>
  <si>
    <t>MINICARREGADEIRA SOBRE RODAS POTENCIA 47HP CAPACIDADE OPERACAO 646 KG, COM VASSOURA MECÂNICA ACOPLADA - CHP DIURNO. AF_03/2017</t>
  </si>
  <si>
    <t>MINICARREGADEIRA SOBRE RODAS, POTÊNCIA LÍQUIDA DE 47 HP, CAPACIDADE NOMINAL DE OPERAÇÃO DE 646 KG - CHI DIURNO. AF_06/2015</t>
  </si>
  <si>
    <t>MINICARREGADEIRA SOBRE RODAS, POTÊNCIA LÍQUIDA DE 47 HP, CAPACIDADE NOMINAL DE OPERAÇÃO DE 646 KG - CHP DIURNO. AF_06/2015</t>
  </si>
  <si>
    <t>MINIESCAVADEIRA SOBRE ESTEIRAS, POTÊNCIA LÍQUIDA DE *30* HP, PESO OPERACIONAL DE *3.500* KG - CHI DIURNO. AF_04/2017</t>
  </si>
  <si>
    <t>MINIESCAVADEIRA SOBRE ESTEIRAS, POTÊNCIA LÍQUIDA DE *30* HP, PESO OPERACIONAL DE *3.500* KG - CHP DIURNO. AF_04/2017</t>
  </si>
  <si>
    <t>MISTURADOR DE ARGAMASSA, EIXO HORIZONTAL, CAPACIDADE DE MISTURA 160 KG, MOTOR ELÉTRICO POTÊNCIA 3 CV - CHI DIURNO. AF_05/2023</t>
  </si>
  <si>
    <t>MISTURADOR DE ARGAMASSA, EIXO HORIZONTAL, CAPACIDADE DE MISTURA 160 KG, MOTOR ELÉTRICO POTÊNCIA 3 CV - CHP DIURNO. AF_05/2023</t>
  </si>
  <si>
    <t>MISTURADOR DE ARGAMASSA, EIXO HORIZONTAL, CAPACIDADE DE MISTURA 300 KG, MOTOR ELÉTRICO POTÊNCIA 5 CV - CHI DIURNO. AF_05/2023</t>
  </si>
  <si>
    <t>MISTURADOR DE ARGAMASSA, EIXO HORIZONTAL, CAPACIDADE DE MISTURA 300 KG, MOTOR ELÉTRICO POTÊNCIA 5 CV - CHP DIURNO. AF_05/2023</t>
  </si>
  <si>
    <t>MISTURADOR DE ARGAMASSA, EIXO HORIZONTAL, CAPACIDADE DE MISTURA 600 KG, MOTOR ELÉTRICO POTÊNCIA 7,5 CV - CHI DIURNO. AF_05/2023</t>
  </si>
  <si>
    <t>MISTURADOR DE ARGAMASSA, EIXO HORIZONTAL, CAPACIDADE DE MISTURA 600 KG, MOTOR ELÉTRICO POTÊNCIA 7,5 CV - CHP DIURNO. AF_05/2023</t>
  </si>
  <si>
    <t>MISTURADOR DUPLO HORIZONTAL DE ALTA TURBULÊNCIA, CAPACIDADE / VOLUME 2 X 500 LITROS, MOTORES ELÉTRICOS MÍNIMO 5 CV CADA, PARA NATA CIMENTO, ARGAMASSA E OUTROS - CHI DIURNO. AF_06/2015</t>
  </si>
  <si>
    <t>MISTURADOR DUPLO HORIZONTAL DE ALTA TURBULÊNCIA, CAPACIDADE / VOLUME 2 X 500 LITROS, MOTORES ELÉTRICOS MÍNIMO 5 CV CADA, PARA NATA CIMENTO, ARGAMASSA E OUTROS - CHP DIURNO. AF_06/2015</t>
  </si>
  <si>
    <t>MISTURADOR PARA PREPARO DE LAMA ESTABILIZANTE COM CAPACIDADE DE *4000* L, COM BOMBA CENTRÍFUGA 5,5 HP A 23,07 HP, PARA SISTEMA DE FURO DIRECIONAL - CHI DIURNO. AF_05/2023</t>
  </si>
  <si>
    <t>MISTURADOR PARA PREPARO DE LAMA ESTABILIZANTE COM CAPACIDADE DE *4000* L, COM BOMBA CENTRÍFUGA 5,5 HP A 23,07 HP, PARA SISTEMA DE FURO DIRECIONAL - CHP DIURNO. AF_05/2023</t>
  </si>
  <si>
    <t>MOTOBOMBA CENTRÍFUGA, MOTOR A GASOLINA, POTÊNCIA 5,42 HP, BOCAIS 1 1/2" X 1", DIÂMETRO ROTOR 143 MM HM/Q = 6 MCA / 16,8 M3/H A 38 MCA / 6,6 M3/H - CHI DIURNO. AF_06/2014</t>
  </si>
  <si>
    <t>MOTOBOMBA CENTRÍFUGA, MOTOR A GASOLINA, POTÊNCIA 5,42 HP, BOCAIS 1 1/2" X 1", DIÂMETRO ROTOR 143 MM HM/Q = 6 MCA / 16,8 M3/H A 38 MCA / 6,6 M3/H - CHP DIURNO. AF_06/2014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</si>
  <si>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</si>
  <si>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CHP DIURNO. AF_10/2014</t>
  </si>
  <si>
    <t>MOTONIVELADORA POTÊNCIA BÁSICA LÍQUIDA (PRIMEIRA MARCHA) 125 HP, PESO BRUTO 13032 KG, LARGURA DA LÂMINA DE 3,7 M - CHI DIURNO. AF_06/2014</t>
  </si>
  <si>
    <t>MOTONIVELADORA POTÊNCIA BÁSICA LÍQUIDA (PRIMEIRA MARCHA) 125 HP, PESO BRUTO 13032 KG, LARGURA DA LÂMINA DE 3,7 M - CHP DIURNO. AF_06/2014</t>
  </si>
  <si>
    <t>MÁQUINA DEMARCADORA DE FAIXA DE TRÁFEGO À FRIO, AUTOPROPELIDA, POTÊNCIA 38 HP - CHI DIURNO. AF_07/2016</t>
  </si>
  <si>
    <t>MÁQUINA DEMARCADORA DE FAIXA DE TRÁFEGO À FRIO, AUTOPROPELIDA, POTÊNCIA 38 HP - CHP DIURNO. AF_07/2016</t>
  </si>
  <si>
    <t>MÁQUINA DEMARCADORA DE FAIXA DE TRÁFEGO À FRIO, TRAÇÃO MANUAL, 4 CV, PRESSÃO MAX 3300 PSI, TANQUE 20 L  - CHI DIURNO. AF_06/2021</t>
  </si>
  <si>
    <t>MÁQUINA DEMARCADORA DE FAIXA DE TRÁFEGO À FRIO, TRAÇÃO MANUAL, 4 CV, PRESSÃO MAX 3300 PSI, TANQUE 20 L  - CHP DIURNO. AF_06/2021</t>
  </si>
  <si>
    <t>MÁQUINA EXTRUSORA DE CONCRETO PARA GUIAS E SARJETAS, MOTOR A DIESEL, POTÊNCIA 14 CV - CHI DIURNO. AF_12/2015</t>
  </si>
  <si>
    <t>MÁQUINA EXTRUSORA DE CONCRETO PARA GUIAS E SARJETAS, MOTOR A DIESEL, POTÊNCIA 14 CV - CHP DIURNO. AF_12/2015</t>
  </si>
  <si>
    <t>MÁQUINA FORMER DOBRAS DIVERSAS: 220V/380V TRIFÁSICO OU MONOFÁSICO, CAPACIDADE 0,5-1,27MM, MOTOR 2CV - CHI DIURNO. AF_05/2023</t>
  </si>
  <si>
    <t>MÁQUINA FORMER DOBRAS DIVERSAS: 220V/380V TRIFÁSICO OU MONOFÁSICO, CAPACIDADE 0,5-1,27MM, MOTOR 2CV - CHP DIURNO. AF_05/2023</t>
  </si>
  <si>
    <t>MÁQUINA JATO DE PRESSAO PORTÁTIL, CAMARA DE 1 SAIDA, CAPACIDADE 280 L, DIAMETRO 670 MM, BICO DE JATO CURTO VENTURI DE 5/16" , MANGUEIRA DE 1" COM COMPRESSOR DE AR REBOCÁVEL 189 PCM E MOTOR DIESEL 63 CV - CHI DIURNO. AF_05/2023</t>
  </si>
  <si>
    <t>MÁQUINA JATO DE PRESSAO PORTÁTIL, CAMARA DE 1 SAIDA, CAPACIDADE 280 L, DIAMETRO 670 MM, BICO DE JATO CURTO VENTURI DE 5/16" , MANGUEIRA DE 1" COM COMPRESSOR DE AR REBOCÁVEL 189 PCM E MOTOR DIESEL 63 CV - CHP DIURNO. AF_05/2023</t>
  </si>
  <si>
    <t>MÁQUINA METALEIRA UNIVERSAL MODELO IW 110/180 BTD - CHI DIURNO. AF_05/2023</t>
  </si>
  <si>
    <t>MÁQUINA METALEIRA UNIVERSAL MODELO IW 110/180 BTD - CHP DIURNO. AF_05/2023</t>
  </si>
  <si>
    <t>MÁQUINA PARA SOLDA POR ELETROFUSÃO PARA TUBOS DE POLIETILENO DE ALTA DENSIDADE (PEAD) COM DIÂMETRO EXTERNO DE 20 A 1600 MM, POTÊNCIA DE 3500 W - CHI DIURNO. AF_05/2023</t>
  </si>
  <si>
    <t>MÁQUINA PARA SOLDA POR ELETROFUSÃO PARA TUBOS DE POLIETILENO DE ALTA DENSIDADE (PEAD) COM DIÂMETRO EXTERNO DE 20 A 1600 MM, POTÊNCIA DE 3500 W - CHP DIURNO. AF_05/2023</t>
  </si>
  <si>
    <t>MÁQUINA PARA SOLDA POR ELETROFUSÃO PARA TUBOS DE POLIETILENO DE ALTA DENSIDADE (PEAD) COM DIÂMETRO EXTERNO DE 20 A 800 MM, POTÊNCIA ENTRE 2750 E 3000 W - CHI DIURNO. AF_05/2023</t>
  </si>
  <si>
    <t>MÁQUINA PARA SOLDA POR ELETROFUSÃO PARA TUBOS DE POLIETILENO DE ALTA DENSIDADE (PEAD) COM DIÂMETRO EXTERNO DE 20 A 800 MM, POTÊNCIA ENTRE 2750 E 3000 W - CHP DIURNO. AF_05/2023</t>
  </si>
  <si>
    <t>MÁQUINA PARA SOLDA POR TERMOFUSÃO PARA TUBOS DE POLIETILENO DE ALTA DENSIDADE (PEAD) COM DIÂMETRO EXTERNO DE 315 A 630 MM, POTÊNCIA ENTRE 8000 E 12350 W - CHI DIURNO. AF_05/2023</t>
  </si>
  <si>
    <t>MÁQUINA PARA SOLDA POR TERMOFUSÃO PARA TUBOS DE POLIETILENO DE ALTA DENSIDADE (PEAD) COM DIÂMETRO EXTERNO DE 315 A 630 MM, POTÊNCIA ENTRE 8000 E 12350 W - CHP DIURNO. AF_05/2023</t>
  </si>
  <si>
    <t>MÁQUINA PARA SOLDA POR TERMOFUSÃO PARA TUBOS DE POLIETILENO DE ALTA DENSIDADE (PEAD) COM DIÂMETRO EXTERNO DE 710 A 1200 MM, POTÊNCIA ENTRE 16000 E 29500 W - CHI DIURNO. AF_05/2023</t>
  </si>
  <si>
    <t>MÁQUINA PARA SOLDA POR TERMOFUSÃO PARA TUBOS DE POLIETILENO DE ALTA DENSIDADE (PEAD) COM DIÂMETRO EXTERNO DE 710 A 1200 MM, POTÊNCIA ENTRE 16000 E 29500 W - CHP DIURNO. AF_05/2023</t>
  </si>
  <si>
    <t>MÁQUINA PARA SOLDA POR TERMOFUSÃO PARA TUBOS DE POLIETILENO DE ALTA DENSIDADE (PEAD) COM DIÂMETRO EXTERNO DE 90 A 315 MM, POTÊNCIA ENTRE 2500 E 5350 W - CHI DIURNO. AF_05/2023</t>
  </si>
  <si>
    <t>MÁQUINA PARA SOLDA POR TERMOFUSÃO PARA TUBOS DE POLIETILENO DE ALTA DENSIDADE (PEAD) COM DIÂMETRO EXTERNO DE 90 A 315 MM, POTÊNCIA ENTRE 2500 E 5350 W - CHP DIURNO. AF_05/2023</t>
  </si>
  <si>
    <t>MÁQUINA SOLDA ARCO COM PISTOLA DE SOLDAGEM PARA STUD BOLT DE 5 MM A 22 MM - CHI DIURNO. AF_05/2023</t>
  </si>
  <si>
    <t>MÁQUINA SOLDA ARCO COM PISTOLA DE SOLDAGEM PARA STUD BOLT DE 5 MM A 22 MM - CHP DIURNO. AF_05/2023</t>
  </si>
  <si>
    <t>PENEIRA ROTATIVA COM MOTOR ELÉTRICO TRIFÁSICO DE 2 CV, CILINDRO DE 1 M X 0,60 M, COM FUROS DE 3,17 MM - CHI DIURNO. AF_05/2023</t>
  </si>
  <si>
    <t>PENEIRA ROTATIVA COM MOTOR ELÉTRICO TRIFÁSICO DE 2 CV, CILINDRO DE 1 M X 0,60 M, COM FUROS DE 3,17 MM - CHP DIURNO. AF_05/2023</t>
  </si>
  <si>
    <t>PERFURATRIZ COM TORRE METÁLICA PARA EXECUÇÃO DE ESTACA HÉLICE CONTÍNUA, PROFUNDIDADE MÁXIMA DE 30 M, DIÂMETRO MÁXIMO DE 800 MM, POTÊNCIA INSTALADA DE 268 HP, MESA ROTATIVA COM TORQUE MÁXIMO DE 170 KNM - CHI DIURNO.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</si>
  <si>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</si>
  <si>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32 M, DIÂMETRO MÁXIMO DE 1000 MM, POTÊNCIA INSTALADA DE 350 HP, MESA ROTATIVA COM TORQUE MÁXIMO DE 263 KNM - CHI DIURNO. AF_01/2016</t>
  </si>
  <si>
    <t>PERFURATRIZ COM TORRE METÁLICA PARA EXECUÇÃO DE ESTACA HÉLICE CONTÍNUA, PROFUNDIDADE MÁXIMA DE 32 M, DIÂMETRO MÁXIMO DE 1000 MM, POTÊNCIA INSTALADA DE 350 HP, MESA ROTATIVA COM TORQUE MÁXIMO DE 263 KNM - CHP DIURNO. AF_01/2016</t>
  </si>
  <si>
    <t>PERFURATRIZ DE COROA DIAMANTADA PARA CONCRETO, DIÂMETRO ATÉ 250 MM, MOTOR ELÉTRICO 220 V, POTÊNCIA 2.500 W - CHI DIURNO. AF_05/2023</t>
  </si>
  <si>
    <t>PERFURATRIZ DE COROA DIAMANTADA PARA CONCRETO, DIÂMETRO ATÉ 250 MM, MOTOR ELÉTRICO 220 V, POTÊNCIA 2.500 W - CHP DIURNO. AF_05/2023</t>
  </si>
  <si>
    <t>PERFURATRIZ HIDRÁULICA SOBRE CAMINHÃO COM TRADO CURTO ACOPLADO, PROFUNDIDADE MÁXIMA DE 20 M, DIÂMETRO MÁXIMO DE 1500 MM, POTÊNCIA INSTALADA DE 137 HP, MESA ROTATIVA COM TORQUE MÁXIMO DE 30 KNM - CHI DIURNO. AF_06/2015</t>
  </si>
  <si>
    <t>PERFURATRIZ HIDRÁULICA SOBRE CAMINHÃO COM TRADO CURTO ACOPLADO, PROFUNDIDADE MÁXIMA DE 20 M, DIÂMETRO MÁXIMO DE 1500 MM, POTÊNCIA INSTALADA DE 137 HP, MESA ROTATIVA COM TORQUE MÁXIMO DE 30 KNM - CHP DIURNO. AF_06/2015</t>
  </si>
  <si>
    <t>PERFURATRIZ HIDRÁULICA SOBRE ESTEIRA, TORQUE MÁXIMO 161 KNM, PROFUNDIDADE MÁXIMA 54 M, DIÂMETRO MÁXIMO 1500 MM, POTÊNCIA MOTOR 268 HP - CHI DIURNO. AF_04/2019</t>
  </si>
  <si>
    <t>PERFURATRIZ HIDRÁULICA SOBRE ESTEIRA, TORQUE MÁXIMO 161 KNM, PROFUNDIDADE MÁXIMA 54 M, DIÂMETRO MÁXIMO 1500 MM, POTÊNCIA MOTOR 268 HP - CHP DIURNO. AF_04/2019</t>
  </si>
  <si>
    <t>PERFURATRIZ HIDRÁULICA SOBRE ESTEIRA, TORQUE MÁXIMO 98 KNM, PROFUNDIDADE MÁXIMA 25 M, DIÂMETRO MÁXIMO 115 MM, POTÊNCIA MOTOR 190 HP - CHI DIURNO. AF_02/2021</t>
  </si>
  <si>
    <t>PERFURATRIZ HIDRÁULICA SOBRE ESTEIRA, TORQUE MÁXIMO 98 KNM, PROFUNDIDADE MÁXIMA 25 M, DIÂMETRO MÁXIMO 115 MM, POTÊNCIA MOTOR 190 HP - CHP DIURNO. AF_02/2021</t>
  </si>
  <si>
    <t>PERFURATRIZ MANUAL, TORQUE MAXIMO 55 KGF.M, POTENCIA 5 CV, COM DIAMETRO MAXIMO 8 1/2" - CHI DIURNO. AF_11/2016</t>
  </si>
  <si>
    <t>PERFURATRIZ MANUAL, TORQUE MAXIMO 55 KGF.M, POTENCIA 5 CV, COM DIAMETRO MAXIMO 8 1/2" - CHP DIURNO. AF_11/2016</t>
  </si>
  <si>
    <t>PERFURATRIZ MANUAL, TORQUE MÁXIMO 83 N.M, POTÊNCIA 5 CV, COM DIÂMETRO MÁXIMO 4" - CHI DIURNO. AF_06/2015</t>
  </si>
  <si>
    <t>PERFURATRIZ MANUAL, TORQUE MÁXIMO 83 N.M, POTÊNCIA 5 CV, COM DIÂMETRO MÁXIMO 4" - CHP DIURNO. AF_06/2015</t>
  </si>
  <si>
    <t>PERFURATRIZ PARA EXECUÇÃO DE ESTACAS SECANTES, TIPO HÉLICE CONTÍNUA COM CABEÇOTE DUPLO E TUBO METÁLICO - CHI DIURNO. AF_04/2019</t>
  </si>
  <si>
    <t>PERFURATRIZ PARA EXECUÇÃO DE ESTACAS SECANTES, TIPO HÉLICE CONTÍNUA COM CABEÇOTE DUPLO E TUBO METÁLICO - CHP DIURNO. AF_04/2019</t>
  </si>
  <si>
    <t>PERFURATRIZ PARA FURO DIRECIONAL HORIZONTAL (HDD) COM CAPACIDADE ATÉ 89 KN, POTÊNCIA 24,8 HP A 80 HP (INCLUSO FERRAMENTAS E LOCALIZADOR) - CHI DIURNO. AF_05/2023</t>
  </si>
  <si>
    <t>PERFURATRIZ PARA FURO DIRECIONAL HORIZONTAL (HDD) COM CAPACIDADE ATÉ 89 KN, POTÊNCIA 24,8 HP A 80 HP (INCLUSO FERRAMENTAS E LOCALIZADOR) - CHP DIURNO. AF_05/2023</t>
  </si>
  <si>
    <t>PERFURATRIZ PARA FURO DIRECIONAL HORIZONTAL (HDD) COM CAPACIDADE DE 201 KN A 560 KN, POTÊNCIA 200 HP A 260 HP (INCLUSO FERRAMENTAS E LOCALIZADOR) - CHI DIURNO. AF_05/2023</t>
  </si>
  <si>
    <t>PERFURATRIZ PARA FURO DIRECIONAL HORIZONTAL (HDD) COM CAPACIDADE DE 201 KN A 560 KN, POTÊNCIA 200 HP A 260 HP (INCLUSO FERRAMENTAS E LOCALIZADOR) - CHP DIURNO. AF_05/2023</t>
  </si>
  <si>
    <t>PERFURATRIZ PARA FURO DIRECIONAL HORIZONTAL (HDD) COM CAPACIDADE DE 90 KN A 200 KN, POTÊNCIA 100 HP A 160 HP (INCLUSO FERRAMENTAS E LOCALIZADOR) - CHI DIURNO. AF_05/2023</t>
  </si>
  <si>
    <t>PERFURATRIZ PARA FURO DIRECIONAL HORIZONTAL (HDD) COM CAPACIDADE DE 90 KN A 200 KN, POTÊNCIA 100 HP A 160 HP (INCLUSO FERRAMENTAS E LOCALIZADOR) - CHP DIURNO. AF_05/2023</t>
  </si>
  <si>
    <t>PERFURATRIZ PNEUMATICA MANUAL DE PESO MEDIO, MARTELETE, 18KG, COMPRIMENTO MÁXIMO DE CURSO DE 6 M, DIAMETRO DO PISTAO DE 5,5 CM - CHI DIURNO. AF_11/2016</t>
  </si>
  <si>
    <t>PERFURATRIZ PNEUMATICA MANUAL DE PESO MEDIO, MARTELETE, 18KG, COMPRIMENTO MÁXIMO DE CURSO DE 6 M, DIAMETRO DO PISTAO DE 5,5 CM - CHP DIURNO. AF_11/2016</t>
  </si>
  <si>
    <t>PERFURATRIZ ROTATIVA SOBRE ESTEIRA, TORQUE MAXIMO 2500 KGM, POTENCIA 110 HP, MOTOR DIESEL - CHI DIURNO. AF_05/2017</t>
  </si>
  <si>
    <t>PERFURATRIZ ROTATIVA SOBRE ESTEIRA, TORQUE MAXIMO 2500 KGM, POTENCIA 110 HP, MOTOR DIESEL- CHP DIURNO. AF_05/2017</t>
  </si>
  <si>
    <t>PERFURATRIZ SOBRE ESTEIRA, TORQUE MÁXIMO 600 KGF, PESO MÉDIO 1000 KG, POTÊNCIA 20 HP, DIÂMETRO MÁXIMO 10" - CHI DIURNO. AF_06/2015</t>
  </si>
  <si>
    <t>PERFURATRIZ SOBRE ESTEIRA, TORQUE MÁXIMO 600 KGF, PESO MÉDIO 1000 KG, POTÊNCIA 20 HP, DIÂMETRO MÁXIMO 10" - CHP DIURNO. AF_06/2015</t>
  </si>
  <si>
    <t>PERFURATRIZ SOBRE ESTEIRA, TORQUE MÁXIMO 600 KGF, POTÊNCIA ENTRE 50 E 60 HP, DIÂMETRO MÁXIMO 10" - CHI DIURNO. AF_11/2016</t>
  </si>
  <si>
    <t>PERFURATRIZ SOBRE ESTEIRA, TORQUE MÁXIMO 600 KGF, POTÊNCIA ENTRE 50 E 60 HP, DIÂMETRO MÁXIMO 10" - CHP DIURNO. AF_11/2016</t>
  </si>
  <si>
    <t>PLACA VIBRATÓRIA REVERSÍVEL COM MOTOR 4 TEMPOS A GASOLINA, FORÇA CENTRÍFUGA DE 25 KN (2500 KGF), POTÊNCIA 5,5 CV - CHI DIURNO. AF_08/2015</t>
  </si>
  <si>
    <t>PLACA VIBRATÓRIA REVERSÍVEL COM MOTOR 4 TEMPOS A GASOLINA, FORÇA CENTRÍFUGA DE 25 KN (2500 KGF), POTÊNCIA 5,5 CV - CHP DIURNO. AF_08/2015</t>
  </si>
  <si>
    <t>PLATAFORMA ELEVATÓRIA - CHI DIURNO. AF_04/2019</t>
  </si>
  <si>
    <t>PLATAFORMA ELEVATÓRIA - CHP DIURNO. AF_04/2019</t>
  </si>
  <si>
    <t>POLIDORA DE PISO (POLITRIZ), PESO DE 100KG, DIÂMETRO 450 MM, MOTOR ELÉTRICO, POTÊNCIA 4 HP - CHI DIURNO. AF_05/2023</t>
  </si>
  <si>
    <t>POLIDORA DE PISO (POLITRIZ), PESO DE 100KG, DIÂMETRO 450 MM, MOTOR ELÉTRICO, POTÊNCIA 4 HP - CHP DIURNO. AF_05/2023</t>
  </si>
  <si>
    <t>PROJETOR DE ARGAMASSA, CAPACIDADE DE PROJEÇÃO 1,5 M3/H, ALCANCE DE 30 ATÉ 60 M, MOTOR ELÉTRICO POTÊNCIA 7,5 HP - CHI DIURNO. AF_06/2014</t>
  </si>
  <si>
    <t>PROJETOR DE ARGAMASSA, CAPACIDADE DE PROJEÇÃO 1,5 M3/H, ALCANCE DE 30 ATÉ 60 M, MOTOR ELÉTRICO POTÊNCIA 7,5 HP - CHP DIURNO. AF_06/2014</t>
  </si>
  <si>
    <t>PROJETOR DE ARGAMASSA, CAPACIDADE DE PROJEÇÃO 2 M3/H, ALCANCE ATÉ 50 M, MOTOR ELÉTRICO POTÊNCIA 7,5 HP - CHI DIURNO. AF_06/2014</t>
  </si>
  <si>
    <t>PROJETOR DE ARGAMASSA, CAPACIDADE DE PROJEÇÃO 2 M3/H, ALCANCE ATÉ 50 M, MOTOR ELÉTRICO POTÊNCIA 7,5 HP - CHP DIURNO. AF_06/2014</t>
  </si>
  <si>
    <t>PROJETOR PNEUMÁTICO DE ARGAMASSA PARA CHAPISCO E REBOCO COM RECIPIENTE ACOPLADO, TIPO CANEQUINHA, COM COMPRESSOR DE AR REBOCÁVEL VAZÃO 89 PCM E MOTOR DIESEL DE 20 CV - CHI DIURNO. AF_05/2023</t>
  </si>
  <si>
    <t>PROJETOR PNEUMÁTICO DE ARGAMASSA PARA CHAPISCO E REBOCO COM RECIPIENTE ACOPLADO, TIPO CANEQUINHA, COM COMPRESSOR DE AR REBOCÁVEL VAZÃO 89 PCM E MOTOR DIESEL DE 20 CV - CHP DIURNO. AF_05/2023</t>
  </si>
  <si>
    <t>PULVERIZADOR DE TINTA ELÉTRICO/MÁQUINA DE PINTURA AIRLESS, VAZÃO 2 L/MIN - CHI DIURNO. AF_05/2023</t>
  </si>
  <si>
    <t>PULVERIZADOR DE TINTA ELÉTRICO/MÁQUINA DE PINTURA AIRLESS, VAZÃO 2 L/MIN - CHP DIURNO. AF_05/2023</t>
  </si>
  <si>
    <t>PÁ CARREGADEIRA SOBRE RODAS, POTÊNCIA 197 HP, CAPACIDADE DA CAÇAMBA 2,5 A 3,5 M3, PESO OPERACIONAL 18338 KG - CHI DIURNO. AF_06/2014</t>
  </si>
  <si>
    <t>PÁ CARREGADEIRA SOBRE RODAS, POTÊNCIA 197 HP, CAPACIDADE DA CAÇAMBA 2,5 A 3,5 M3, PESO OPERACIONAL 18338 KG - CHP DIURNO. AF_06/2014</t>
  </si>
  <si>
    <t>PÁ CARREGADEIRA SOBRE RODAS, POTÊNCIA LÍQUIDA 128 HP, CAPACIDADE DA CAÇAMBA 1,7 A 2,8 M3, PESO OPERACIONAL 11632 KG - CHI DIURNO. AF_06/2014</t>
  </si>
  <si>
    <t>PÁ CARREGADEIRA SOBRE RODAS, POTÊNCIA LÍQUIDA 128 HP, CAPACIDADE DA CAÇAMBA 1,7 A 2,8 M3, PESO OPERACIONAL 11632 KG - CHP DIURNO. AF_06/2014</t>
  </si>
  <si>
    <t>PÓRTICO ROLANTE MONOVIGA, PERFIL I, 4 PERNAS, CAPACIDADE 5 T  - CHI DIURNO. AF_04/2019</t>
  </si>
  <si>
    <t>PÓRTICO ROLANTE MONOVIGA, PERFIL I, 4 PERNAS, CAPACIDADE 5 T  - CHP DIURNO. AF_04/2019</t>
  </si>
  <si>
    <t>RECICLADORA DE ASFALTO A FRIO SOBRE RODAS, LARGURA FRESAGEM DE 2,0 M, POTÊNCIA 422 HP - CHI DIURNO. AF_11/2014</t>
  </si>
  <si>
    <t>RECICLADORA DE ASFALTO A FRIO SOBRE RODAS, LARGURA FRESAGEM DE 2,0 M, POTÊNCIA 422 HP - CHP DIURNO. AF_11/2014</t>
  </si>
  <si>
    <t>RETROESCAVADEIRA SOBRE RODAS COM CARREGADEIRA , PESO OPERACIONAL MÍN. 6,674, POTÊNCIA LÍQ 88 HP, COM MARTELO ROMPEDOR HIDRÁULICO ENTRE  275 A 362 KG - CHI DIURNO. AF_02/2021</t>
  </si>
  <si>
    <t>RETROESCAVADEIRA SOBRE RODAS COM CARREGADEIRA , PESO OPERACIONAL MÍN. 6,674, POTÊNCIA LÍQ 88 HP, COM MARTELO ROMPEDOR HIDRÁULICO ENTRE  275 A 362 KG - CHP DIURNO. AF_02/2021</t>
  </si>
  <si>
    <t>RETROESCAVADEIRA SOBRE RODAS COM CARREGADEIRA, TRAÇÃO 4X2, POTÊNCIA LÍQ. 79 HP, CAÇAMBA CARREG. CAP. MÍN. 1 M3, CAÇAMBA RETRO CAP. 0,20 M3, PESO OPERACIONAL MÍN. 6.570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</si>
  <si>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</si>
  <si>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4X4, POTÊNCIA LÍQ. 72 HP, CAÇAMBA CARREG. CAP. MÍN. 0,79 M3, CAÇAMBA RETRO CAP. 0,18 M3, PESO OPERACIONAL MÍN. 7.140 KG, PROFUNDIDADE ESCAVAÇÃO MÁX. 4,50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</si>
  <si>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</si>
  <si>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</si>
  <si>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4X4, POTÊNCIA LÍQ. 88 HP, CAÇAMBA CARREG. CAP. MÍN. 1 M3, CAÇAMBA RETRO CAP. 0,26 M3, PESO OPERACIONAL MÍN. 6.674 KG, PROFUNDIDADE ESCAVAÇÃO MÁX. 4,37 M - CHP DIURNO. AF_06/2014</t>
  </si>
  <si>
    <t>ROLO COMPACTADOR DE PNEUS ESTÁTICO, PRESSÃO VARIÁVEL, POTÊNCIA 111 HP, PESO SEM/COM LASTRO 9,5 / 26 T, LARGURA DE TRABALHO 1,90 M - CHI DIURNO. AF_07/2014</t>
  </si>
  <si>
    <t>ROLO COMPACTADOR DE PNEUS ESTÁTICO, PRESSÃO VARIÁVEL, POTÊNCIA 111 HP, PESO SEM/COM LASTRO 9,5 / 26 T, LARGURA DE TRABALHO 1,90 M - CHP DIURNO. AF_07/2014</t>
  </si>
  <si>
    <t>ROLO COMPACTADOR DE PNEUS, ESTÁTICO, PRESSÃO VARIÁVEL, POTÊNCIA 110 HP, PESO SEM/COM LASTRO 10,8/27 T, LARGURA DE ROLAGEM 2,30 M - CHI DIURNO. AF_06/2017</t>
  </si>
  <si>
    <t>ROLO COMPACTADOR DE PNEUS, ESTÁTICO, PRESSÃO VARIÁVEL, POTÊNCIA 110 HP, PESO SEM/COM LASTRO 10,8/27 T, LARGURA DE ROLAGEM 2,30 M - CHP DIURNO. AF_06/2017</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</si>
  <si>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</si>
  <si>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CHP DIURNO. AF_06/2014</t>
  </si>
  <si>
    <t>ROLO COMPACTADOR VIBRATORIO TANDEM, ACO LISO, POTENCIA 125 HP, PESO SEM/COM LASTRO 10,20/11,65 T, LARGURA DE TRABALHO 1,73 M - CHI DIURNO. AF_11/2016</t>
  </si>
  <si>
    <t>ROLO COMPACTADOR VIBRATORIO TANDEM, ACO LISO, POTENCIA 125 HP, PESO SEM/COM LASTRO 10,20/11,65 T, LARGURA DE TRABALHO 1,73 M - CHP DIURNO. AF_11/2016</t>
  </si>
  <si>
    <t>ROLO COMPACTADOR VIBRATÓRIO DE UM CILINDRO AÇO LISO, POTÊNCIA 80 HP, PESO OPERACIONAL MÁXIMO 8,1 T, IMPACTO DINÂMICO 16,15 / 9,5 T, LARGURA DE TRABALHO 1,68 M - CHI DIURNO. AF_06/2014</t>
  </si>
  <si>
    <t>ROLO COMPACTADOR VIBRATÓRIO DE UM CILINDRO AÇO LISO, POTÊNCIA 80 HP, PESO OPERACIONAL MÁXIMO 8,1 T, IMPACTO DINÂMICO 16,15 / 9,5 T, LARGURA DE TRABALHO 1,68 M - CHP DIURNO. AF_06/2014</t>
  </si>
  <si>
    <t>ROLO COMPACTADOR VIBRATÓRIO PÉ DE CARNEIRO PARA SOLOS, POTÊNCIA 80 HP, PESO OPERACIONAL SEM/COM LASTRO 7,4 / 8,8 T, LARGURA DE TRABALHO 1,68 M - CHI DIURNO. AF_02/2016</t>
  </si>
  <si>
    <t>ROLO COMPACTADOR VIBRATÓRIO PÉ DE CARNEIRO PARA SOLOS, POTÊNCIA 80 HP, PESO OPERACIONAL SEM/COM LASTRO 7,4 / 8,8 T, LARGURA DE TRABALHO 1,68 M - CHP DIURNO. AF_02/2016</t>
  </si>
  <si>
    <t>ROLO COMPACTADOR VIBRATÓRIO PÉ DE CARNEIRO, OPERADO POR CONTROLE REMOTO, POTÊNCIA 12,5 KW, PESO OPERACIONAL 1,675 T, LARGURA DE TRABALHO 0,85 M - CHI DIURNO. AF_02/2016</t>
  </si>
  <si>
    <t>ROLO COMPACTADOR VIBRATÓRIO PÉ DE CARNEIRO, OPERADO POR CONTROLE REMOTO, POTÊNCIA 12,5 KW, PESO OPERACIONAL 1,675 T, LARGURA DE TRABALHO 0,85 M - CHP DIURNO. AF_02/2016</t>
  </si>
  <si>
    <t>ROLO COMPACTADOR VIBRATÓRIO REBOCÁVEL, CILINDRO DE AÇO LISO, POTÊNCIA DE TRAÇÃO DE 65 CV, PESO 4,7 T, IMPACTO DINÂMICO 18,3 T, LARGURA DE TRABALHO 1,67 M - CHI DIURNO. AF_02/2016</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</si>
  <si>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</si>
  <si>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CHI DIURNO. AF_06/2014</t>
  </si>
  <si>
    <t>ROLO COMPACTADOR VIBRATÓRIO TANDEM AÇO LISO, POTÊNCIA 58 HP, PESO SEM/COM LASTRO 6,5 / 9,4 T, LARGURA DE TRABALHO 1,2 M - CHP DIURNO. AF_06/2014</t>
  </si>
  <si>
    <t>RÉGUA VIBRATÓRIA DUPLA PARA CONCRETO, PESO DE 60KG, COMPRIMENTO 4 M, COM MOTOR A GASOLINA, POTÊNCIA 5,5 HP - CHI DIURNO. AF_09/2016</t>
  </si>
  <si>
    <t>RÉGUA VIBRATÓRIA DUPLA PARA CONCRETO, PESO DE 60KG, COMPRIMENTO 4 M, COM MOTOR A GASOLINA, POTÊNCIA 5,5 HP - CHP DIURNO. AF_09/2016</t>
  </si>
  <si>
    <t>SERRA CIRCULAR DE BANCADA COM MOTOR ELÉTRICO POTÊNCIA DE 5HP, COM COIFA PARA DISCO 10" - CHI DIURNO. AF_08/2015</t>
  </si>
  <si>
    <t>SERRA CIRCULAR DE BANCADA COM MOTOR ELÉTRICO POTÊNCIA DE 5HP, COM COIFA PARA DISCO 10" - CHP DIURNO. AF_08/2015</t>
  </si>
  <si>
    <t>SERRA FITA HORIZONTAL, ELÉTRICA, COM CONTROLE HIDRÁULICO, PAINEL DE COMANDO EM 24 V, MOTOR ELÉTRICO 1,5 CV, DIMENSÕES DA FITA 3880 X 27 X 0,9 MM, TRIFÁSICA - CHI DIURNO. AF_05/2023</t>
  </si>
  <si>
    <t>SERRA FITA HORIZONTAL, ELÉTRICA, COM CONTROLE HIDRÁULICO, PAINEL DE COMANDO EM 24 V, MOTOR ELÉTRICO 1,5 CV, DIMENSÕES DA FITA 3880 X 27 X 0,9 MM, TRIFÁSICA - CHP DIURNO. AF_05/2023</t>
  </si>
  <si>
    <t>TALHA MANUAL DE CORRENTE, CAPACIDADE DE 2 TON. COM ELEVAÇÃO DE 3 M - CHI DIURNO. AF_07/2016</t>
  </si>
  <si>
    <t>TALHA MANUAL DE CORRENTE, CAPACIDADE DE 2 TON. COM ELEVAÇÃO DE 3 M - CHP DIURNO. AF_07/2016</t>
  </si>
  <si>
    <t>TANQUE DE ASFALTO ESTACIONÁRIO COM MAÇARICO, CAPACIDADE 20.000 L - CHI DIURNO. AF_05/2023</t>
  </si>
  <si>
    <t>TANQUE DE ASFALTO ESTACIONÁRIO COM MAÇARICO, CAPACIDADE 20.000 L - CHP DIURNO. AF_05/2023</t>
  </si>
  <si>
    <t>TANQUE DE ASFALTO ESTACIONÁRIO COM SERPENTINA, CAPACIDADE 30.000 L - CHI DIURNO. AF_05/2023</t>
  </si>
  <si>
    <t>TANQUE DE ASFALTO ESTACIONÁRIO COM SERPENTINA, CAPACIDADE 30.000 L - CHP DIURNO. AF_05/2023</t>
  </si>
  <si>
    <t>TARTARUGA DE OXICORTE CG1, MONOFÁSICA, 220 V, FREQUÊNCIA 50 HZ, VELOCIDADE DE CORTE (MM/MIN) 50 A 750, DIÂMETRO MÍNIMO DO COMPASSO MM 200 - CHI DIURNO. AF_05/2023</t>
  </si>
  <si>
    <t>TARTARUGA DE OXICORTE CG1, MONOFÁSICA, 220 V, FREQUÊNCIA 50 HZ, VELOCIDADE DE CORTE (MM/MIN) 50 A 750, DIÂMETRO MÍNIMO DO COMPASSO MM 200 - CHP DIURNO. AF_05/2023</t>
  </si>
  <si>
    <t>TERMOFUSORA PARA TUBOS E CONEXÕES EM PPR COM DIÂMETROS DE 20 A 63 MM, POTÊNCIA DE 800 W, TENSAO 220 V - CHI DIURNO. AF_05/2022</t>
  </si>
  <si>
    <t>TERMOFUSORA PARA TUBOS E CONEXÕES EM PPR COM DIÂMETROS DE 20 A 63 MM, POTÊNCIA DE 800 W, TENSAO 220 V - CHP DIURNO. AF_05/2022</t>
  </si>
  <si>
    <t>TERMOFUSORA PARA TUBOS E CONEXÕES EM PPR COM DIÂMETROS DE 75 A 110 MM, POTÊNCIA DE *1100* W, TENSÃO 220 V - CHI DIURNO. AF_05/2022</t>
  </si>
  <si>
    <t>TERMOFUSORA PARA TUBOS E CONEXÕES EM PPR COM DIÂMETROS DE 75 A 110 MM, POTÊNCIA DE *1100* W, TENSÃO 220 V - CHP DIURNO. AF_05/2022</t>
  </si>
  <si>
    <t>TORRE, COMPOSTA POR GUINCHO MECÂNICO, GUINCHO MANUAL, CABOS DE AÇO, PITEIRA E SOQUETE  - CHI DIURNO. AF_05/2023</t>
  </si>
  <si>
    <t>TORRE, COMPOSTA POR GUINCHO MECÂNICO, GUINCHO MANUAL, CABOS DE AÇO, PITEIRA E SOQUETE  - CHP DIURNO. AF_05/2023</t>
  </si>
  <si>
    <t>TRATOR DE ESTEIRAS, POTÊNCIA 100 HP, PESO OPERACIONAL 9,4 T, COM LÂMINA 2,19 M3 - CHI DIURNO. AF_06/2014</t>
  </si>
  <si>
    <t>TRATOR DE ESTEIRAS, POTÊNCIA 100 HP, PESO OPERACIONAL 9,4 T, COM LÂMINA 2,19 M3 - CHP DIURNO. AF_06/2014</t>
  </si>
  <si>
    <t>TRATOR DE ESTEIRAS, POTÊNCIA 125 HP, PESO OPERACIONAL 12,9 T, COM LÂMINA 2,7 M3 - CHI DIURNO. AF_10/2014</t>
  </si>
  <si>
    <t>TRATOR DE ESTEIRAS, POTÊNCIA 125 HP, PESO OPERACIONAL 12,9 T, COM LÂMINA 2,7 M3 - CHP DIURNO. AF_10/2014</t>
  </si>
  <si>
    <t>TRATOR DE ESTEIRAS, POTÊNCIA 150 HP, PESO OPERACIONAL 16,7 T, COM RODA MOTRIZ ELEVADA E LÂMINA 3,18 M3 - CHI DIURNO. AF_06/2014</t>
  </si>
  <si>
    <t>TRATOR DE ESTEIRAS, POTÊNCIA 150 HP, PESO OPERACIONAL 16,7 T, COM RODA MOTRIZ ELEVADA E LÂMINA 3,18 M3 - CHP DIURNO. AF_06/2014</t>
  </si>
  <si>
    <t>TRATOR DE ESTEIRAS, POTÊNCIA 170 HP, PESO OPERACIONAL 19 T, CAÇAMBA 5,2 M3 - CHI DIURNO. AF_06/2014</t>
  </si>
  <si>
    <t>TRATOR DE ESTEIRAS, POTÊNCIA 170 HP, PESO OPERACIONAL 19 T, CAÇAMBA 5,2 M3 - CHP DIURNO. AF_06/2014</t>
  </si>
  <si>
    <t>TRATOR DE ESTEIRAS, POTÊNCIA 347 HP, PESO OPERACIONAL 38,5 T, COM LÂMINA 8,70 M3 - CHI DIURNO. AF_06/2014</t>
  </si>
  <si>
    <t>TRATOR DE ESTEIRAS, POTÊNCIA 347 HP, PESO OPERACIONAL 38,5 T, COM LÂMINA 8,70 M3 - CHP DIURNO. AF_06/2014</t>
  </si>
  <si>
    <t>TRATOR DE PNEUS COM POTÊNCIA DE 122 CV, TRAÇÃO 4X4, COM GRADE DE DISCOS ACOPLADA - CHI DIURNO. AF_02/2017</t>
  </si>
  <si>
    <t>TRATOR DE PNEUS COM POTÊNCIA DE 122 CV, TRAÇÃO 4X4, COM GRADE DE DISCOS ACOPLADA - CHP DIURNO. AF_02/2017</t>
  </si>
  <si>
    <t>TRATOR DE PNEUS COM POTÊNCIA DE 122 CV, TRAÇÃO 4X4, COM VASSOURA MECÂNICA ACOPLADA - CHI DIURNO. AF_02/2017</t>
  </si>
  <si>
    <t>TRATOR DE PNEUS COM POTÊNCIA DE 122 CV, TRAÇÃO 4X4, COM VASSOURA MECÂNICA ACOPLADA - CHP DIURNO. AF_02/2017</t>
  </si>
  <si>
    <t>TRATOR DE PNEUS COM POTÊNCIA DE 85 CV, TRAÇÃO 4X4, COM GRADE DE DISCOS ACOPLADA - CHI DIURNO. AF_02/2017</t>
  </si>
  <si>
    <t>TRATOR DE PNEUS COM POTÊNCIA DE 85 CV, TRAÇÃO 4X4, COM GRADE DE DISCOS ACOPLADA - CHP DIURNO. AF_02/2017</t>
  </si>
  <si>
    <t>TRATOR DE PNEUS COM POTÊNCIA DE 85 CV, TRAÇÃO 4X4, COM VASSOURA MECÂNICA ACOPLADA - CHI DIURNO. AF_02/2017</t>
  </si>
  <si>
    <t>TRATOR DE PNEUS COM POTÊNCIA DE 85 CV, TRAÇÃO 4X4, COM VASSOURA MECÂNICA ACOPLADA - CHP DIURNO. AF_03/2017</t>
  </si>
  <si>
    <t>TRATOR DE PNEUS, POTÊNCIA 122 CV, TRAÇÃO 4X4, PESO COM LASTRO DE 4.510 KG - CHI DIURNO. AF_06/2014</t>
  </si>
  <si>
    <t>TRATOR DE PNEUS, POTÊNCIA 122 CV, TRAÇÃO 4X4, PESO COM LASTRO DE 4.510 KG - CHP DIURNO. AF_06/2014</t>
  </si>
  <si>
    <t>TRATOR DE PNEUS, POTÊNCIA 85 CV, TRAÇÃO 4X4, PESO COM LASTRO DE 4.675 KG - CHI DIURNO. AF_06/2014</t>
  </si>
  <si>
    <t>TRATOR DE PNEUS, POTÊNCIA 85 CV, TRAÇÃO 4X4, PESO COM LASTRO DE 4.675 KG - CHP DIURNO. AF_06/2014</t>
  </si>
  <si>
    <t>UNIDADE DOSADORA AIRLESS TIPO HOT SPRAY - CHI DIURNO. AF_05/2023</t>
  </si>
  <si>
    <t>UNIDADE DOSADORA AIRLESS TIPO HOT SPRAY - CHP DIURNO. AF_05/2023</t>
  </si>
  <si>
    <t>USINA DE ASFALTO À FRIO, CAPACIDADE DE 40 A 60 TON/HORA, ELÉTRICA POTÊNCIA 30 CV - CHI DIURNO. AF_05/2023</t>
  </si>
  <si>
    <t>USINA DE ASFALTO À FRIO, CAPACIDADE DE 40 A 60 TON/HORA, ELÉTRICA POTÊNCIA 30 CV - CHP DIURNO. AF_05/2023</t>
  </si>
  <si>
    <t>USINA DE ASFALTO, TIPO GRAVIMÉTRICA, PROD 150 TON/HORA - CHI DIURNO. AF_12/2019</t>
  </si>
  <si>
    <t>USINA DE ASFALTO, TIPO GRAVIMÉTRICA, PROD 150 TON/HORA - CHP DIURNO. AF_12/2019</t>
  </si>
  <si>
    <t>USINA DE CONCRETO FIXA, CAPACIDADE NOMINAL DE 90 A 120 M3/H, SEM SILO - CHI DIURNO. AF_07/2016</t>
  </si>
  <si>
    <t>USINA DE CONCRETO FIXA, CAPACIDADE NOMINAL DE 90 A 120 M3/H, SEM SILO - CHP DIURNO. AF_07/2016</t>
  </si>
  <si>
    <t>USINA DE LAMA ASFÁLTICA, PROD 30 A 50 T/H, SILO DE AGREGADO 7 M3, RESERVATÓRIOS PARA EMULSÃO E ÁGUA DE 2,3 M3 CADA, MISTURADOR TIPO PUG MILL A SER MONTADO SOBRE CAMINHÃO - CHI DIURNO. AF_10/2014</t>
  </si>
  <si>
    <t>USINA DE LAMA ASFÁLTICA, PROD 30 A 50 T/H, SILO DE AGREGADO 7 M3, RESERVATÓRIOS PARA EMULSÃO E ÁGUA DE 2,3 M3 CADA, MISTURADOR TIPO PUG MILL A SER MONTADO SOBRE CAMINHÃO - CHP DIURNO. AF_10/2014</t>
  </si>
  <si>
    <t>USINA DE MISTURA ASFÁLTICA À QUENTE, TIPO CONTRA FLUXO, PROD 100 A 140 TON/HORA - CHI DIURNO. AF_12/2019</t>
  </si>
  <si>
    <t>USINA DE MISTURA ASFÁLTICA À QUENTE, TIPO CONTRA FLUXO, PROD 100 A 140 TON/HORA - CHP DIURNO. AF_12/2019</t>
  </si>
  <si>
    <t>USINA DE MISTURA ASFÁLTICA À QUENTE, TIPO CONTRA FLUXO, PROD 40 A 80 TON/HORA - CHI DIURNO. AF_05/2023</t>
  </si>
  <si>
    <t>USINA DE MISTURA ASFÁLTICA À QUENTE, TIPO CONTRA FLUXO, PROD 40 A 80 TON/HORA - CHP DIURNO. AF_05/2023</t>
  </si>
  <si>
    <t>USINA MISTURADORA DE SOLOS, CAPACIDADE DE 200 A 500 TON/H, POTENCIA 75KW - CHI DIURNO. AF_07/2016</t>
  </si>
  <si>
    <t>USINA MISTURADORA DE SOLOS, CAPACIDADE DE 200 A 500 TON/H, POTENCIA 75KW - CHP DIURNO. AF_07/2016</t>
  </si>
  <si>
    <t>VARREDEIRA DE GRAMA SINTÉTICA A GASOLINA, 2,4 CV, 4 TEMPOS - CHI DIURNO. AF_05/2023</t>
  </si>
  <si>
    <t>VARREDEIRA DE GRAMA SINTÉTICA A GASOLINA, 2,4 CV, 4 TEMPOS - CHP DIURNO. AF_05/2023</t>
  </si>
  <si>
    <t>VASSOURA MECÂNICA REBOCÁVEL COM ESCOVA CILÍNDRICA, LARGURA ÚTIL DE VARRIMENTO DE 2,44 M - CHI DIURNO. AF_06/2014</t>
  </si>
  <si>
    <t>VASSOURA MECÂNICA REBOCÁVEL COM ESCOVA CILÍNDRICA, LARGURA ÚTIL DE VARRIMENTO DE 2,44 M - CHP DIURNO. AF_06/2014</t>
  </si>
  <si>
    <t>VIBRADOR DE IMERSÃO, DIÂMETRO DE PONTEIRA 45MM, MOTOR ELÉTRICO TRIFÁSICO POTÊNCIA DE 2 CV - CHI DIURNO. AF_06/2015</t>
  </si>
  <si>
    <t>VIBRADOR DE IMERSÃO, DIÂMETRO DE PONTEIRA 45MM, MOTOR ELÉTRICO TRIFÁSICO POTÊNCIA DE 2 CV - CHP DIURNO. AF_06/2015</t>
  </si>
  <si>
    <t>VIBROACABADORA DE ASFALTO SOBRE ESTEIRAS, LARGURA DE PAVIMENTAÇÃO 1,90 M A 5,30 M, POTÊNCIA 105 HP CAPACIDADE 450 T/H - CHI DIURNO. AF_11/2014</t>
  </si>
  <si>
    <t>VIBROACABADORA DE ASFALTO SOBRE ESTEIRAS, LARGURA DE PAVIMENTAÇÃO 1,90 M A 5,30 M, POTÊNCIA 105 HP CAPACIDADE 450 T/H - CHP DIURNO.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</si>
  <si>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</si>
  <si>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</si>
  <si>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DEMOLIÇÃO DE ALVENARIA DE BLOCO FURADO, DE FORMA MANUAL, COM REAPROVEITAMENTO. AF_09/2023</t>
  </si>
  <si>
    <t>DEMOLIÇÃO DE ALVENARIA DE BLOCO FURADO, DE FORMA MANUAL, SEM REAPROVEITAMENTO. AF_09/2023</t>
  </si>
  <si>
    <t>DEMOLIÇÃO DE ALVENARIA DE TIJOLO MACIÇO, DE FORMA MANUAL, COM REAPROVEITAMENTO. AF_09/2023</t>
  </si>
  <si>
    <t>DEMOLIÇÃO DE ALVENARIA DE TIJOLO MACIÇO, DE FORMA MANUAL, SEM REAPROVEITAMENTO. AF_09/2023</t>
  </si>
  <si>
    <t>DEMOLIÇÃO DE ALVENARIA PARA QUALQUER TIPO DE BLOCO, DE FORMA MECANIZADA, SEM REAPROVEITAMENTO. AF_09/2023</t>
  </si>
  <si>
    <t>DEMOLIÇÃO DE ARGAMASSAS, DE FORMA DE FORMA MECANIZADA COM MARTELETE, SEM REAPROVEITAMENTO. AF_09/2023</t>
  </si>
  <si>
    <t>DEMOLIÇÃO DE ARGAMASSAS, DE FORMA MANUAL, SEM REAPROVEITAMENTO. AF_09/2023</t>
  </si>
  <si>
    <t>DEMOLIÇÃO DE ESTRUTURAS DE CONCRETO ARMADO EM GERAL, DE FORMA MECANIZADA COM ROMPEDOR ACOPLADO EM ESCAVADEIRA HIDRÁULICA, SEM REAPROVEITAMENTO. AF_09/2023</t>
  </si>
  <si>
    <t>DEMOLIÇÃO DE GUIAS, SARJETAS OU SARJETÕES, DE FORMA MECANIZADA, SEM REAPROVEITAMENTO. AF_09/2023</t>
  </si>
  <si>
    <t>DEMOLIÇÃO DE LAJES, EM CONCRETO ARMADO, DE FORMA MANUAL, SEM REAPROVEITAMENTO. AF_09/2023</t>
  </si>
  <si>
    <t>DEMOLIÇÃO DE LAJES, EM CONCRETO ARMADO, DE FORMA MECANIZADA COM MARTELETE, SEM REAPROVEITAMENTO. AF_09/2023</t>
  </si>
  <si>
    <t>DEMOLIÇÃO DE PILARES E VIGAS EM CONCRETO ARMADO, DE FORMA MANUAL, SEM REAPROVEITAMENTO. AF_09/2023</t>
  </si>
  <si>
    <t>DEMOLIÇÃO DE PILARES E VIGAS EM CONCRETO ARMADO, DE FORMA MECANIZADA COM MARTELETE, SEM REAPROVEITAMENTO. AF_09/2023</t>
  </si>
  <si>
    <t>DEMOLIÇÃO DE PISO DE CONCRETO SIMPLES, DE FORMA MANUAL, SEM REAPROVEITAMENTO. AF_09/2023</t>
  </si>
  <si>
    <t>DEMOLIÇÃO DE PISO DE CONCRETO SIMPLES, DE FORMA MECANIZADA COM MARTELETE, SEM REAPROVEITAMENTO. AF_09/2023</t>
  </si>
  <si>
    <t>DEMOLIÇÃO DE REVESTIMENTO CERÂMICO, DE FORMA MANUAL, SEM REAPROVEITAMENTO. AF_09/2023</t>
  </si>
  <si>
    <t>DEMOLIÇÃO DE REVESTIMENTO CERÂMICO, DE FORMA MECANIZADA COM MARTELETE, SEM REAPROVEITAMENTO. AF_09/2023</t>
  </si>
  <si>
    <t>DEMOLIÇÃO DE RODAPÉ CERÂMICO, DE FORMA MANUAL, SEM REAPROVEITAMENTO. AF_09/2023</t>
  </si>
  <si>
    <t>DEMOLIÇÃO PARCIAL DE PAVIMENTO ASFÁLTICO, DE FORMA MECANIZADA, SEM REAPROVEITAMENTO. AF_09/2023</t>
  </si>
  <si>
    <t>REMOÇAO DE GUIAS PRÉ-FABRICADAS DE CONCRETO, DE FORMA MECANIZADA, COM REAPROVEITAMENTO. AF_09/2023</t>
  </si>
  <si>
    <t>REMOÇÃO CALHAS E RUFOS, DE FORMA MANUAL, SEM REAPROVEITAMENTO. AF_09/2023</t>
  </si>
  <si>
    <t>REMOÇÃO DE ACESSÓRIOS, DE FORMA MANUAL, SEM REAPROVEITAMENTO. AF_09/2023</t>
  </si>
  <si>
    <t>REMOÇÃO DE ALAMBRADOS PARA QUADRAS POLIESPORTIVAS, ESTRUTURADO POR TUBOS DE AÇO GALVANIZADO, COM TELA DE ARAME GALVANIZADO, DE FORMA MANUAL, SEM REAPROVEITAMENTO. AF_09/2023</t>
  </si>
  <si>
    <t>REMOÇÃO DE CABOS ELÉTRICOS, COM SEÇÃO DE 10 MM², FORMA MANUAL, SEM REAPROVEITAMENTO. AF_09/2023</t>
  </si>
  <si>
    <t>REMOÇÃO DE CABOS ELÉTRICOS, COM SEÇÃO DE 16 MM², FORMA MANUAL, SEM REAPROVEITAMENTO. AF_09/2023</t>
  </si>
  <si>
    <t>REMOÇÃO DE CABOS ELÉTRICOS, COM SEÇÃO DE 25 MM², FORMA MANUAL, SEM REAPROVEITAMENTO. AF_09/2023</t>
  </si>
  <si>
    <t>REMOÇÃO DE CABOS ELÉTRICOS, COM SEÇÃO DE ATÉ 2,5 MM², DE FORMA MANUAL, SEM REAPROVEITAMENTO. AF_09/2023</t>
  </si>
  <si>
    <t>REMOÇÃO DE CABOS ELÉTRICOS, COM SEÇÃO MAIOR QUE 2,5 MM² E MENOR QUE 10 MM², DE FORMA MANUAL, SEM REAPROVEITAMENTO. AF_09/2023</t>
  </si>
  <si>
    <t>REMOÇÃO DE CERCAS E MOURÕES, DE FORMA MANUAL, SEM REAPROVEITAMENTO. AF_09/2023</t>
  </si>
  <si>
    <t>REMOÇÃO DE CHAPAS E PERFIS DE DRYWALL, DE FORMA MANUAL, SEM REAPROVEITAMENTO. AF_09/2023</t>
  </si>
  <si>
    <t>REMOÇÃO DE FORRO DE GESSO, DE FORMA MANUAL, SEM REAPROVEITAMENTO. AF_09/2023</t>
  </si>
  <si>
    <t>REMOÇÃO DE FORROS DE DRYWALL, PVC E FIBROMINERAL, DE FORMA MANUAL, SEM REAPROVEITAMENTO. AF_09/2023</t>
  </si>
  <si>
    <t>REMOÇÃO DE INTERRUPTORES/TOMADAS ELÉTRICAS, DE FORMA MANUAL, SEM REAPROVEITAMENTO. AF_09/2023</t>
  </si>
  <si>
    <t>REMOÇÃO DE JANELAS, DE FORMA MANUAL, SEM REAPROVEITAMENTO. AF_09/2023</t>
  </si>
  <si>
    <t>REMOÇÃO DE LOUÇAS, DE FORMA MANUAL, SEM REAPROVEITAMENTO. AF_09/2023</t>
  </si>
  <si>
    <t>REMOÇÃO DE LUMINÁRIAS, DE FORMA MANUAL, SEM REAPROVEITAMENTO. AF_09/2023</t>
  </si>
  <si>
    <t>REMOÇÃO DE METAIS SANITÁRIOS, DE FORMA MANUAL, SEM REAPROVEITAMENTO. AF_09/2023</t>
  </si>
  <si>
    <t>REMOÇÃO DE PISO DE BLOCO INTERTRAVADO OU DE PEDRA PORTUGUESA, DE FORMA MANUAL, COM REAPROVEITAMENTO. AF_09/2023</t>
  </si>
  <si>
    <t>REMOÇÃO DE PISO DE MADEIRA (ASSOALHO E BARROTE), DE FORMA MANUAL, SEM REAPROVEITAMENTO. AF_09/2023</t>
  </si>
  <si>
    <t>REMOÇÃO DE PLACAS DE SINALIZAÇÃO VIÁRIA, DE FORMA MANUAL, SEM REAPROVEITAMENTO. AF_09/2023</t>
  </si>
  <si>
    <t>REMOÇÃO DE PLACAS E PILARETES DE CONCRETO, DE FORMA MANUAL, SEM REAPROVEITAMENTO. AF_09/2023</t>
  </si>
  <si>
    <t>REMOÇÃO DE PORTAS, DE FORMA MANUAL, SEM REAPROVEITAMENTO. AF_09/2023</t>
  </si>
  <si>
    <t>REMOÇÃO DE PROTEÇÃO TÉRMICA PARA COBERTURA EM EPS, DE FORMA MANUAL, SEM REAPROVEITAMENTO. AF_09/2023</t>
  </si>
  <si>
    <t>REMOÇÃO DE SUPORTE METÁLICO OU DE MADEIRA PARA PLACAS DE SINALIZAÇÃO VIÁRIA, DE FORMA MANUAL, SEM REAPROVEITAMENTO. AF_09/2023</t>
  </si>
  <si>
    <t>REMOÇÃO DE TAPUME/ CHAPAS METÁLICAS E DE MADEIRA, DE FORMA MANUAL, SEM REAPROVEITAMENTO. AF_09/2023</t>
  </si>
  <si>
    <t>REMOÇÃO DE TELA DE ARAME GALVANIZADO DE ALAMBRADOS PARA QUADRAS POLIESPORTIVAS, DE FORMA MANUAL, SEM REMOÇÃO DA ESTRUTURA DE SUSTENTAÇÃO, SEM REAPROVEITAMENTO. AF_09/2023</t>
  </si>
  <si>
    <t>REMOÇÃO DE TELHAS DE FIBROCIMENTO METÁLICA E CERÂMICA, DE FORMA MANUAL, SEM REAPROVEITAMENTO. AF_09/2023</t>
  </si>
  <si>
    <t>REMOÇÃO DE TELHAS DE FIBROCIMENTO, METÁLICA E CERÂMICA, DE FORMA MECANIZADA, COM USO DE GUINDASTE, SEM REAPROVEITAMENTO. AF_09/2023</t>
  </si>
  <si>
    <t>REMOÇÃO DE TESOURAS DE MADEIRA, COM VÃO MAIOR OU IGUAL A 8M, DE FORMA MANUAL, SEM REAPROVEITAMENTO. AF_09/2023</t>
  </si>
  <si>
    <t>REMOÇÃO DE TESOURAS DE MADEIRA, COM VÃO MAIOR OU IGUAL A 8M, DE FORMA MECANIZADA, COM REAPROVEITAMENTO. AF_09/2023</t>
  </si>
  <si>
    <t>REMOÇÃO DE TESOURAS DE MADEIRA, COM VÃO MENOR QUE 8M, DE FORMA MANUAL, SEM REAPROVEITAMENTO. AF_09/2023</t>
  </si>
  <si>
    <t>REMOÇÃO DE TESOURAS DE MADEIRA, COM VÃO MENOR QUE 8M, DE FORMA MECANIZADA, COM REAPROVEITAMENTO. AF_09/2023</t>
  </si>
  <si>
    <t>REMOÇÃO DE TESOURAS METÁLICAS, COM VÃO MAIOR OU IGUAL A 8M, DE FORMA MANUAL, SEM REAPROVEITAMENTO. AF_09/2023</t>
  </si>
  <si>
    <t>REMOÇÃO DE TESOURAS METÁLICAS, COM VÃO MAIOR OU IGUAL A 8M, DE FORMA MECANIZADA, COM REAPROVEITAMENTO. AF_09/2023</t>
  </si>
  <si>
    <t>REMOÇÃO DE TESOURAS METÁLICAS, COM VÃO MENOR QUE 8M, DE FORMA MANUAL, SEM REAPROVEITAMENTO. AF_09/2023</t>
  </si>
  <si>
    <t>REMOÇÃO DE TESOURAS METÁLICAS, COM VÃO MENOR QUE 8M, DE FORMA MECANIZADA, COM REAPROVEITAMENTO. AF_09/2023</t>
  </si>
  <si>
    <t>REMOÇÃO DE TRAMA DE MADEIRA PARA COBERTURA, DE FORMA MANUAL, SEM REAPROVEITAMENTO. AF_09/2023</t>
  </si>
  <si>
    <t>REMOÇÃO DE TRAMA METÁLICA OU DE MADEIRA PARA FORRO, DE FORMA MANUAL, SEM REAPROVEITAMENTO. AF_09/2023</t>
  </si>
  <si>
    <t>REMOÇÃO DE TRAMA METÁLICA PARA COBERTURA, DE FORMA MANUAL, SEM REAPROVEITAMENTO. AF_09/2023</t>
  </si>
  <si>
    <t>REMOÇÃO DE TUBULAÇÕES (TUBOS E CONEXÕES) DE ÁGUA FRIA, DE FORMA MANUAL, SEM REAPROVEITAMENTO. AF_09/2023</t>
  </si>
  <si>
    <t>REMOÇÃO DE VIDRO, EM FACHADAS DE VIDRO, DE FORMA MECANIZADA, COM USO DE PLATAFORMA ELEVATÓRIA, SEM REAPROVEITAMENTO. AF_09/2023</t>
  </si>
  <si>
    <t>APARELHO PARA CORTE E SOLDA OXI-ACETILENO SOBRE RODAS, INCLUSIVE CILINDROS E MAÇARICOS - DEPRECIAÇÃO. AF_05/2023</t>
  </si>
  <si>
    <t>H</t>
  </si>
  <si>
    <t>APARELHO PARA CORTE E SOLDA OXI-ACETILENO SOBRE RODAS, INCLUSIVE CILINDROS E MAÇARICOS - JUROS. AF_05/2023</t>
  </si>
  <si>
    <t>APARELHO PARA CORTE E SOLDA OXI-ACETILENO SOBRE RODAS, INCLUSIVE CILINDROS E MAÇARICOS - MANUTENÇÃO. AF_05/2023</t>
  </si>
  <si>
    <t>APARELHO PARA CORTE E SOLDA OXI-ACETILENO SOBRE RODAS, INCLUSIVE CILINDROS E MAÇARICOS - MATERIAIS NA OPERAÇÃO. AF_05/2023</t>
  </si>
  <si>
    <t>BATE ESTACA PARA INSTALAÇÃO DE DEFENSAS METÁLICAS (GUARD RAIL) FIXO, INCLUSIVE CAMINHÃO TOCO PBT 9.700 KG, POTÊNCIA DE 160 CV - DEPRECIAÇÃO. AF_05/2023</t>
  </si>
  <si>
    <t>BATE ESTACA PARA INSTALAÇÃO DE DEFENSAS METÁLICAS (GUARD RAIL) FIXO, INCLUSIVE CAMINHÃO TOCO PBT 9.700 KG, POTÊNCIA DE 160 CV - IMPOSTOS E SEGUROS. AF_05/2023</t>
  </si>
  <si>
    <t>BATE ESTACA PARA INSTALAÇÃO DE DEFENSAS METÁLICAS (GUARD RAIL) FIXO, INCLUSIVE CAMINHÃO TOCO PBT 9.700 KG, POTÊNCIA DE 160 CV - JUROS. AF_05/2023</t>
  </si>
  <si>
    <t>BATE ESTACA PARA INSTALAÇÃO DE DEFENSAS METÁLICAS (GUARD RAIL) FIXO, INCLUSIVE CAMINHÃO TOCO PBT 9.700 KG, POTÊNCIA DE 160 CV - MANUTENÇÃO. AF_05/2023</t>
  </si>
  <si>
    <t>BATE ESTACA PARA INSTALAÇÃO DE DEFENSAS METÁLICAS (GUARD RAIL) FIXO, INCLUSIVE CAMINHÃO TOCO PBT 9.700 KG, POTÊNCIA DE 160 CV - MATERIAIS NA OPERAÇÃO. AF_05/2023</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</si>
  <si>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</si>
  <si>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</si>
  <si>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</si>
  <si>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</si>
  <si>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400 L, CAPACIDADE DE MISTURA 310 L, MOTOR A DIESEL POTÊNCIA 5,0 CV, SEM CARREGADOR - DEPRECIAÇÃO. AF_05/2023</t>
  </si>
  <si>
    <t>BETONEIRA CAPACIDADE NOMINAL 400 L, CAPACIDADE DE MISTURA 310 L, MOTOR A DIESEL POTÊNCIA 5,0 CV, SEM CARREGADOR - JUROS. AF_05/2023</t>
  </si>
  <si>
    <t>BETONEIRA CAPACIDADE NOMINAL 400 L, CAPACIDADE DE MISTURA 310 L, MOTOR A DIESEL POTÊNCIA 5,0 CV, SEM CARREGADOR - MANUTENÇÃO. AF_05/2023</t>
  </si>
  <si>
    <t>BETONEIRA CAPACIDADE NOMINAL 400 L, CAPACIDADE DE MISTURA 310 L, MOTOR A DIESEL POTÊNCIA 5,0 CV, SEM CARREGADOR - MATERIAIS NA OPERAÇÃO. AF_05/2023</t>
  </si>
  <si>
    <t>BETONEIRA CAPACIDADE NOMINAL 400 L, CAPACIDADE DE MISTURA 310 L, MOTOR A GASOLINA POTÊNCIA 5,5 CV, SEM CARREGADOR - DEPRECIAÇÃO. AF_02/2016</t>
  </si>
  <si>
    <t>BETONEIRA CAPACIDADE NOMINAL 400 L, CAPACIDADE DE MISTURA 310 L, MOTOR A GASOLINA POTÊNCIA 5,5 CV, SEM CARREGADOR - JUROS. AF_02/2016</t>
  </si>
  <si>
    <t>BETONEIRA CAPACIDADE NOMINAL 400 L, CAPACIDADE DE MISTURA 310 L, MOTOR A GASOLINA POTÊNCIA 5,5 CV, SEM CARREGADOR - MANUTENÇÃO. AF_02/2016</t>
  </si>
  <si>
    <t>BETONEIRA CAPACIDADE NOMINAL 400 L, CAPACIDADE DE MISTURA 310 L, MOTOR A GASOLINA POTÊNCIA 5,5 CV, SEM CARREGADOR - MATERIAIS NA OPERAÇÃO. AF_02/2016</t>
  </si>
  <si>
    <t>BETONEIRA CAPACIDADE NOMINAL DE 250 L, CAPACIDADE DE MISTURA DE 175 L, MOTOR ELÉTRICO MONOFÁSICO POTÊNCIA 1CV - DEPRECIAÇÃO. AF_05/2023</t>
  </si>
  <si>
    <t>BETONEIRA CAPACIDADE NOMINAL DE 250 L, CAPACIDADE DE MISTURA DE 175 L, MOTOR ELÉTRICO MONOFÁSICO POTÊNCIA 1CV - JUROS. AF_05/2023</t>
  </si>
  <si>
    <t>BETONEIRA CAPACIDADE NOMINAL DE 250 L, CAPACIDADE DE MISTURA DE 175 L, MOTOR ELÉTRICO MONOFÁSICO POTÊNCIA 1CV - MANUTENÇÃO. AF_05/2023</t>
  </si>
  <si>
    <t>BETONEIRA CAPACIDADE NOMINAL DE 250 L, CAPACIDADE DE MISTURA DE 175 L, MOTOR ELÉTRICO MONOFÁSICO POTÊNCIA 1CV - MATERIAIS NA OPERAÇÃO. AF_05/2023</t>
  </si>
  <si>
    <t>BETONEIRA CAPACIDADE NOMINAL DE 400 L, CAPACIDADE DE MISTURA 280 L, MOTOR ELÉTRICO TRIFÁSICO POTÊNCIA DE 2 CV, SEM CARREGADOR - DEPRECIAÇÃO. AF_05/2023</t>
  </si>
  <si>
    <t>BETONEIRA CAPACIDADE NOMINAL DE 400 L, CAPACIDADE DE MISTURA 280 L, MOTOR ELÉTRICO TRIFÁSICO POTÊNCIA DE 2 CV, SEM CARREGADOR - JUROS. AF_05/2023</t>
  </si>
  <si>
    <t>BETONEIRA CAPACIDADE NOMINAL DE 400 L, CAPACIDADE DE MISTURA 280 L, MOTOR ELÉTRICO TRIFÁSICO POTÊNCIA DE 2 CV, SEM CARREGADOR - MANUTENÇÃO. AF_05/2023</t>
  </si>
  <si>
    <t>BETONEIRA CAPACIDADE NOMINAL DE 400 L, CAPACIDADE DE MISTURA 280 L, MOTOR ELÉTRICO TRIFÁSICO POTÊNCIA DE 2 CV, SEM CARREGADOR - MATERIAIS NA OPERAÇÃO. AF_05/2023</t>
  </si>
  <si>
    <t>BETONEIRA CAPACIDADE NOMINAL DE 600 L, CAPACIDADE DE MISTURA 360 L, MOTOR ELÉTRICO TRIFÁSICO POTÊNCIA DE 4 CV, SEM CARREGADOR - DEPRECIAÇÃO. AF_05/2023</t>
  </si>
  <si>
    <t>BETONEIRA CAPACIDADE NOMINAL DE 600 L, CAPACIDADE DE MISTURA 360 L, MOTOR ELÉTRICO TRIFÁSICO POTÊNCIA DE 4 CV, SEM CARREGADOR - JUROS. AF_05/2023</t>
  </si>
  <si>
    <t>BETONEIRA CAPACIDADE NOMINAL DE 600 L, CAPACIDADE DE MISTURA 360 L, MOTOR ELÉTRICO TRIFÁSICO POTÊNCIA DE 4 CV, SEM CARREGADOR - MANUTENÇÃO. AF_05/2023</t>
  </si>
  <si>
    <t>BETONEIRA CAPACIDADE NOMINAL DE 600 L, CAPACIDADE DE MISTURA 360 L, MOTOR ELÉTRICO TRIFÁSICO POTÊNCIA DE 4 CV, SEM CARREGADOR - MATERIAIS NA OPERAÇÃO. AF_05/2023</t>
  </si>
  <si>
    <t>BETONEIRA CAPACIDADE NOMINAL DE 600 L, CAPACIDADE DE MISTURA 440 L, MOTOR A DIESEL POTÊNCIA 10 CV, COM CARREGADOR - DEPRECIAÇÃO. AF_05/2023</t>
  </si>
  <si>
    <t>BETONEIRA CAPACIDADE NOMINAL DE 600 L, CAPACIDADE DE MISTURA 440 L, MOTOR A DIESEL POTÊNCIA 10 CV, COM CARREGADOR - JUROS. AF_05/2023</t>
  </si>
  <si>
    <t>BETONEIRA CAPACIDADE NOMINAL DE 600 L, CAPACIDADE DE MISTURA 440 L, MOTOR A DIESEL POTÊNCIA 10 CV, COM CARREGADOR - MANUTENÇÃO. AF_05/2023</t>
  </si>
  <si>
    <t>BETONEIRA CAPACIDADE NOMINAL DE 600 L, CAPACIDADE DE MISTURA 440 L, MOTOR A DIESEL POTÊNCIA 10 CV, COM CARREGADOR - MATERIAIS NA OPERAÇÃO. AF_05/2023</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</si>
  <si>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</si>
  <si>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</si>
  <si>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</si>
  <si>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</si>
  <si>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</si>
  <si>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</si>
  <si>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</si>
  <si>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</si>
  <si>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</si>
  <si>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</si>
  <si>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</si>
  <si>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</si>
  <si>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</si>
  <si>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</si>
  <si>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MANUTENÇÃO. AF_06/2014</t>
  </si>
  <si>
    <t>BOMBA SUBMERSÍVEL ELÉTRICA TRIFÁSICA, POTÊNCIA 2,96 HP, Ø ROTOR 144 MM SEMI-ABERTO, BOCAL DE SAÍDA Ø 2", HM/Q = 2 MCA / 38,8 M3/H A 28 MCA / 5 M3/H - MATERIAIS NA OPERAÇÃO. AF_06/2014</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</si>
  <si>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</si>
  <si>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</si>
  <si>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</si>
  <si>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</si>
  <si>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CALDEIRA A GÁS COM TERMOSTATO, CAPACIDADE 100 LITROS - DEPRECIAÇÃO. AF_05/2023</t>
  </si>
  <si>
    <t>CALDEIRA A GÁS COM TERMOSTATO, CAPACIDADE 100 LITROS - JUROS. AF_05/2023</t>
  </si>
  <si>
    <t>CALDEIRA A GÁS COM TERMOSTATO, CAPACIDADE 100 LITROS - MANUTENÇÃO. AF_05/2023</t>
  </si>
  <si>
    <t>CALDEIRA A GÁS COM TERMOSTATO, CAPACIDADE 100 LITROS - MATERIAIS NA OPERAÇÃO. AF_05/2023</t>
  </si>
  <si>
    <t>CAMINHONETE CABINE SIMPLES COM MOTOR 1.6 FLEX, CÂMBIO MANUAL, POTÊNCIA 101/104 CV, 2 PORTAS - DEPRECIAÇÃO. AF_11/2015</t>
  </si>
  <si>
    <t>CAMINHONETE CABINE SIMPLES COM MOTOR 1.6 FLEX, CÂMBIO MANUAL, POTÊNCIA 101/104 CV, 2 PORTAS - IMPOSTOS E SEGUROS. AF_11/2015</t>
  </si>
  <si>
    <t>CAMINHONETE CABINE SIMPLES COM MOTOR 1.6 FLEX, CÂMBIO MANUAL, POTÊNCIA 101/104 CV, 2 PORTAS - JUROS.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</si>
  <si>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</si>
  <si>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</si>
  <si>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COM MOTOR A DIESEL, POTÊNCIA 180 CV, CABINE DUPLA, 4X4 - DEPRECIAÇÃO. AF_11/2015</t>
  </si>
  <si>
    <t>CAMINHONETE COM MOTOR A DIESEL, POTÊNCIA 180 CV, CABINE DUPLA, 4X4 - IMPOSTOS E SEGUROS. AF_11/2015</t>
  </si>
  <si>
    <t>CAMINHONETE COM MOTOR A DIESEL, POTÊNCIA 180 CV, CABINE DUPLA, 4X4 - JUROS. AF_11/2015</t>
  </si>
  <si>
    <t>CAMINHONETE COM MOTOR A DIESEL, POTÊNCIA 180 CV, CABINE DUPLA, 4X4 - MANUTENÇÃO. AF_11/2015</t>
  </si>
  <si>
    <t>CAMINHONETE COM MOTOR A DIESEL, POTÊNCIA 180 CV, CABINE DUPLA, 4X4 - MATERIAIS NA OPERAÇÃO. AF_11/2015</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</si>
  <si>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</si>
  <si>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</si>
  <si>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</si>
  <si>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</si>
  <si>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</si>
  <si>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</si>
  <si>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</si>
  <si>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</si>
  <si>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</si>
  <si>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</si>
  <si>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</si>
  <si>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</si>
  <si>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</si>
  <si>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</si>
  <si>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</si>
  <si>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</si>
  <si>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</si>
  <si>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</si>
  <si>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</si>
  <si>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</si>
  <si>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</si>
  <si>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IMPOSTOS E SEGUROS.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</si>
  <si>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</si>
  <si>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</si>
  <si>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</si>
  <si>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</si>
  <si>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IMPOSTOS E SEGUROS.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</si>
  <si>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</si>
  <si>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MANUTENÇÃO. AF_06/2014</t>
  </si>
  <si>
    <t>CAMINHÃO BASCULANTE 6 M3, PESO BRUTO TOTAL 16.000 KG, CARGA ÚTIL MÁXIMA 13.071 KG, DISTÂNCIA ENTRE EIXOS 4,80 M, POTÊNCIA 230 CV INCLUSIVE CAÇAMBA METÁLICA - MATERIAIS NA OPERAÇÃO. AF_06/2014</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</si>
  <si>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</si>
  <si>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</si>
  <si>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</si>
  <si>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</si>
  <si>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</si>
  <si>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</si>
  <si>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</si>
  <si>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</si>
  <si>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</si>
  <si>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</si>
  <si>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PARA EQUIPAMENTO DE LIMPEZA A SUCÇÃO COM CAMINHÃO TRUCADO DE PESO BRUTO TOTAL 23000 KG, CARGA ÚTIL MÁX. 15935 KG, DISTÂNCIA ENTRE EIXOS 4,80 M, POTÊNCIA 230 CV, INCLUSIVE LIMPADORA A SUCÇÃO, TANQUE 12000 L - MATERIAIS NA OPERAÇÃO. AF_05/2023</t>
  </si>
  <si>
    <t>CAMINHÃO PARA EQUIPAMENTO DE LIMPEZA A SUCÇÃO COM CAMINHÃO TRUCADO DE PESO BRUTO TOTAL 23000 KG, CARGA ÚTIL MÁXIMA 15935 KG, DISTÂNCIA ENTRE EIXOS 4,80 M, POTÊNCIA 230 CV, INCLUSIVE LIMPADORA A SUCÇÃO, TANQUE 12000 L - DEPRECIAÇÃO. AF_05/2023</t>
  </si>
  <si>
    <t>CAMINHÃO PARA EQUIPAMENTO DE LIMPEZA A SUCÇÃO COM CAMINHÃO TRUCADO DE PESO BRUTO TOTAL 23000 KG, CARGA ÚTIL MÁXIMA 15935 KG, DISTÂNCIA ENTRE EIXOS 4,80 M, POTÊNCIA 230 CV, INCLUSIVE LIMPADORA A SUCÇÃO, TANQUE 12000 L - IMPOSTOS E SEGUROS. AF_05/2023</t>
  </si>
  <si>
    <t>CAMINHÃO PARA EQUIPAMENTO DE LIMPEZA A SUCÇÃO COM CAMINHÃO TRUCADO DE PESO BRUTO TOTAL 23000 KG, CARGA ÚTIL MÁXIMA 15935 KG, DISTÂNCIA ENTRE EIXOS 4,80 M, POTÊNCIA 230 CV, INCLUSIVE LIMPADORA A SUCÇÃO, TANQUE 12000 L - JUROS. AF_05/2023</t>
  </si>
  <si>
    <t>CAMINHÃO PARA EQUIPAMENTO DE LIMPEZA A SUCÇÃO COM CAMINHÃO TRUCADO DE PESO BRUTO TOTAL 23000 KG, CARGA ÚTIL MÁXIMA 15935 KG, DISTÂNCIA ENTRE EIXOS 4,80 M, POTÊNCIA 230 CV, INCLUSIVE LIMPADORA A SUCÇÃO, TANQUE 12000 L - MANUTENÇÃO. AF_05/2023</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</si>
  <si>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</si>
  <si>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IMPOSTOS E SEGUROS.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</si>
  <si>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</si>
  <si>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MANUTENÇÃO. AF_06/2014</t>
  </si>
  <si>
    <t>CAMINHÃO PIPA 10.000 L TRUCADO, PESO BRUTO TOTAL 23.000 KG, CARGA ÚTIL MÁXIMA 15.935 KG, DISTÂNCIA ENTRE EIXOS 4,8 M, POTÊNCIA 230 CV, INCLUSIVE TANQUE DE AÇO PARA TRANSPORTE DE ÁGUA - MATERIAIS NA OPERAÇÃO.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</si>
  <si>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</si>
  <si>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IMPOSTOS E SEGUROS.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</si>
  <si>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</si>
  <si>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MANUTENÇÃO. AF_06/2014</t>
  </si>
  <si>
    <t>CAMINHÃO PIPA 6.000 L, PESO BRUTO TOTAL 13.000 KG, DISTÂNCIA ENTRE EIXOS 4,80 M, POTÊNCIA 189 CV INCLUSIVE TANQUE DE AÇO PARA TRANSPORTE DE ÁGUA, CAPACIDADE 6 M3 - MATERIAIS NA OPERAÇÃO. AF_06/2014</t>
  </si>
  <si>
    <t>CAMINHÃO TANQUE PARA HIDROSSEMEADURA, COM CAPACIDADE DE 8.000 LITROS, INCLUINDO BOMBA PARA LANÇAMENTO COM MOTOR DIESEL COM POTÊNCIA DE 105 CV - DEPRECIAÇÃO. AF_06/2023</t>
  </si>
  <si>
    <t>CAMINHÃO TANQUE PARA HIDROSSEMEADURA, COM CAPACIDADE DE 8.000 LITROS, INCLUINDO BOMBA PARA LANÇAMENTO COM MOTOR DIESEL COM POTÊNCIA DE 105 CV - IMPOSTOS E SEGUROS. AF_06/2023</t>
  </si>
  <si>
    <t>CAMINHÃO TANQUE PARA HIDROSSEMEADURA, COM CAPACIDADE DE 8.000 LITROS, INCLUINDO BOMBA PARA LANÇAMENTO COM MOTOR DIESEL COM POTÊNCIA DE 105 CV - JUROS. AF_06/2023</t>
  </si>
  <si>
    <t>CAMINHÃO TANQUE PARA HIDROSSEMEADURA, COM CAPACIDADE DE 8.000 LITROS, INCLUINDO BOMBA PARA LANÇAMENTO COM MOTOR DIESEL COM POTÊNCIA DE 105 CV - MANUTENÇÃO. AF_06/2023</t>
  </si>
  <si>
    <t>CAMINHÃO TANQUE PARA HIDROSSEMEADURA, COM CAPACIDADE DE 8.000 LITROS, INCLUINDO BOMBA PARA LANÇAMENTO COM MOTOR DIESEL COM POTÊNCIA DE 105 CV - MATERIAIS NA OPERAÇÃO. AF_06/2023</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</si>
  <si>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</si>
  <si>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</si>
  <si>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</si>
  <si>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</si>
  <si>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</si>
  <si>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</si>
  <si>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IMPOSTOS E SEGUROS.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</si>
  <si>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</si>
  <si>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MANUTENÇÃO. AF_06/2014</t>
  </si>
  <si>
    <t>CAMINHÃO TOCO, PBT 16.000 KG, CARGA ÚTIL MÁX. 10.685 KG, DIST. ENTRE EIXOS 4,8 M, POTÊNCIA 189 CV, INCLUSIVE CARROCERIA FIXA ABERTA DE MADEIRA P/ TRANSPORTE GERAL DE CARGA SECA, DIMEN. APROX. 2,5 X 7,00 X 0,50 M - MATERIAIS NA OPERAÇÃO. AF_06/2014</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</si>
  <si>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</si>
  <si>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IMPOSTOS E SEGUROS.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</si>
  <si>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</si>
  <si>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MANUTENÇÃO. AF_06/2014</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</si>
  <si>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</si>
  <si>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</si>
  <si>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IMPOSTOS E SEGUROS.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</si>
  <si>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</si>
  <si>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MANUTENÇÃO. AF_06/2014</t>
  </si>
  <si>
    <t>CAMINHÃO TOCO, PESO BRUTO TOTAL 16.000 KG, CARGA ÚTIL MÁXIMA DE 10.685 KG, DISTÂNCIA ENTRE EIXOS 4,80 M, POTÊNCIA 189 CV EXCLUSIVE CARROCERIA - MATERIAIS NA OPERAÇÃO. AF_06/2014</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</si>
  <si>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</si>
  <si>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</si>
  <si>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</si>
  <si>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</si>
  <si>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</si>
  <si>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CENTRAL DE LAMA BENTONÍTICA (DEPÓSITO DE BENTONITA, MISTURADOR DE ALTA TURBULÊNCIA, SILOS DE ARMAZENAMENTO DE LAMA E ÁGUA, LABORATÓRIO DE CONTROLE DE QUALIDADE DA LAMA) - DEPRECIAÇÃO. AF_04/2019</t>
  </si>
  <si>
    <t>CENTRAL DE LAMA BENTONÍTICA (DEPÓSITO DE BENTONITA, MISTURADOR DE ALTA TURBULÊNCIA, SILOS DE ARMAZENAMENTO DE LAMA E ÁGUA, LABORATÓRIO DE CONTROLE DE QUALIDADE DA LAMA) - JUROS. AF_04/2019</t>
  </si>
  <si>
    <t>CENTRAL DE LAMA BENTONÍTICA (DEPÓSITO DE BENTONITA, MISTURADOR DE ALTA TURBULÊNCIA, SILOS DE ARMAZENAMENTO DE LAMA E ÁGUA, LABORATÓRIO DE CONTROLE DE QUALIDADE DA LAMA) - MANUTENÇÃO. AF_04/2019</t>
  </si>
  <si>
    <t>CENTRAL DE LAMA BENTONÍTICA (DEPÓSITO DE BENTONITA, MISTURADOR DE ALTA TURBULÊNCIA, SILOS DE ARMAZENAMENTO DE LAMA E ÁGUA, LABORATÓRIO DE CONTROLE DE QUALIDADE DA LAMA) - MATERIAIS NA OPERAÇÃO. AF_04/2019</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</si>
  <si>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</si>
  <si>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</si>
  <si>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</si>
  <si>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</si>
  <si>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</si>
  <si>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</si>
  <si>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</si>
  <si>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</si>
  <si>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</si>
  <si>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</si>
  <si>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</si>
  <si>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</si>
  <si>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</si>
  <si>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</si>
  <si>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</si>
  <si>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</si>
  <si>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</si>
  <si>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</si>
  <si>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189 PCM, PRESSÃO EFETIVA DE TRABALHO 102 PSI, MOTOR DIESEL, POTÊNCIA 63 CV - MANUTENÇÃO. AF_06/2015</t>
  </si>
  <si>
    <t>COMPRESSOR DE AR REBOCÁVEL, VAZÃO 189 PCM, PRESSÃO EFETIVA DE TRABALHO 102 PSI, MOTOR DIESEL, POTÊNCIA 63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</si>
  <si>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</si>
  <si>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</si>
  <si>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</si>
  <si>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</si>
  <si>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</si>
  <si>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</si>
  <si>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</si>
  <si>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</si>
  <si>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VAZAO DE 10 PCM, RESERVATORIO 100 L, PRESSAO DE TRABALHO ENTRE 6,9 E 9,7 BAR,  POTENCIA 2 HP, TENSAO 110/220 V - DEPRECIAÇÃO. AF_05/2023</t>
  </si>
  <si>
    <t>COMPRESSOR DE AR, VAZAO DE 10 PCM, RESERVATORIO 100 L, PRESSAO DE TRABALHO ENTRE 6,9 E 9,7 BAR,  POTENCIA 2 HP, TENSAO 110/220 V - JUROS. AF_05/2023</t>
  </si>
  <si>
    <t>COMPRESSOR DE AR, VAZAO DE 10 PCM, RESERVATORIO 100 L, PRESSAO DE TRABALHO ENTRE 6,9 E 9,7 BAR,  POTENCIA 2 HP, TENSAO 110/220 V - MANUTENÇÃO. AF_05/2023</t>
  </si>
  <si>
    <t>COMPRESSOR DE AR, VAZAO DE 10 PCM, RESERVATORIO 100 L, PRESSAO DE TRABALHO ENTRE 6,9 E 9,7 BAR, POTENCIA 2 HP, TENSAO 110/220 V - MATERIAIS NA OPERAÇÃO. AF_05/2023</t>
  </si>
  <si>
    <t>CONJUNTO CILINDRO E BOMBA HIDRÁULICA PARA PROTENSÃO DE MONOBARRAS PARA TIRANTES, ESFORÇO MÁXIMO DE 30 TONELADAS  - DEPRECIAÇÃO. AF_05/2023</t>
  </si>
  <si>
    <t>CONJUNTO CILINDRO E BOMBA HIDRÁULICA PARA PROTENSÃO DE MONOBARRAS PARA TIRANTES, ESFORÇO MÁXIMO DE 30 TONELADAS  - JUROS. AF_05/2023</t>
  </si>
  <si>
    <t>CONJUNTO CILINDRO E BOMBA HIDRÁULICA PARA PROTENSÃO DE MONOBARRAS PARA TIRANTES, ESFORÇO MÁXIMO DE 30 TONELADAS  - MANUTENÇÃO. AF_05/2023</t>
  </si>
  <si>
    <t>CONJUNTO CILINDRO E BOMBA HIDRÁULICA PARA PROTENSÃO DE MONOBARRAS PARA TIRANTES, ESFORÇO MÁXIMO DE 30 TONELADAS  - MATERIAIS NA OPERAÇÃO. AF_05/2023</t>
  </si>
  <si>
    <t>CONJUNTO MACACO E BOMBA HIDRÁULICA PARA PROTENSAO DE CORDOALHAS, ESFORÇO MAXIMO DE 115 TONELADAS - DEPRECIAÇÃO. AF_05/2023</t>
  </si>
  <si>
    <t>CONJUNTO MACACO E BOMBA HIDRÁULICA PARA PROTENSAO DE CORDOALHAS, ESFORÇO MAXIMO DE 115 TONELADAS - JUROS. AF_05/2023</t>
  </si>
  <si>
    <t>CONJUNTO MACACO E BOMBA HIDRÁULICA PARA PROTENSAO DE CORDOALHAS, ESFORÇO MAXIMO DE 115 TONELADAS - MANUTENÇÃO. AF_05/2023</t>
  </si>
  <si>
    <t>CONJUNTO MACACO E BOMBA HIDRÁULICA PARA PROTENSAO DE CORDOALHAS, ESFORÇO MAXIMO DE 115 TONELADAS - MATERIAIS NA OPERAÇÃO. AF_05/2023</t>
  </si>
  <si>
    <t>CONJUNTO MACACO HIDRÁULICO E CENTRAL DE BOMBEAMENTO MOTORIZADO 1,8 KW PARA PROTENSÃO DE MONOCABOS PARA CONCRETO PROTENDIDO, ESFORÇO MÁXIMO DE 20 TONELADAS  - DEPRECIAÇÃO. AF_05/2022</t>
  </si>
  <si>
    <t>CONJUNTO MACACO HIDRÁULICO E CENTRAL DE BOMBEAMENTO MOTORIZADO 1,8 KW PARA PROTENSÃO DE MONOCABOS PARA CONCRETO PROTENDIDO, ESFORÇO MÁXIMO DE 20 TONELADAS  - JUROS. AF_05/2022</t>
  </si>
  <si>
    <t>CONJUNTO MACACO HIDRÁULICO E CENTRAL DE BOMBEAMENTO MOTORIZADO 1,8 KW PARA PROTENSÃO DE MONOCABOS PARA CONCRETO PROTENDIDO, ESFORÇO MÁXIMO DE 20 TONELADAS  - MANUTENÇÃO. AF_05/2022</t>
  </si>
  <si>
    <t>CONJUNTO MACACO HIDRÁULICO E CENTRAL DE BOMBEAMENTO MOTORIZADO 1,8 KW PARA PROTENSÃO DE MONOCABOS PARA CONCRETO PROTENDIDO, ESFORÇO MÁXIMO DE 20 TONELADAS  - MATERIAIS NA OPERAÇÃO. AF_05/2022</t>
  </si>
  <si>
    <t>CONJUNTO MACACO HIDRÁULICO E CENTRAL DE BOMBEAMENTO MOTORIZADO 1,8 KW PARA PROTENSÃO DE MONOCABOS PARA CONCRETO PROTENDIDO, ESFORÇO MÁXIMO DE 30 TONELADAS  - DEPRECIAÇÃO. AF_05/2022</t>
  </si>
  <si>
    <t>CONJUNTO MACACO HIDRÁULICO E CENTRAL DE BOMBEAMENTO MOTORIZADO 1,8 KW PARA PROTENSÃO DE MONOCABOS PARA CONCRETO PROTENDIDO, ESFORÇO MÁXIMO DE 30 TONELADAS  - JUROS. AF_05/2022</t>
  </si>
  <si>
    <t>CONJUNTO MACACO HIDRÁULICO E CENTRAL DE BOMBEAMENTO MOTORIZADO 1,8 KW PARA PROTENSÃO DE MONOCABOS PARA CONCRETO PROTENDIDO, ESFORÇO MÁXIMO DE 30 TONELADAS  - MANUTENÇÃO. AF_05/2022</t>
  </si>
  <si>
    <t>CONJUNTO MACACO HIDRÁULICO E CENTRAL DE BOMBEAMENTO MOTORIZADO 1,8 KW PARA PROTENSÃO DE MONOCABOS PARA CONCRETO PROTENDIDO, ESFORÇO MÁXIMO DE 30 TONELADAS  - MATERIAIS NA OPERAÇÃO. AF_05/2022</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</si>
  <si>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</si>
  <si>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</si>
  <si>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</si>
  <si>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</si>
  <si>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DESEMPENADEIRA DE CONCRETO, PESO DE 78 KG, 4 PÁS, MOTOR A GASOLINA, POTÊNCIA 5,5 HP   MATERIAIS NA OPERAÇÃO. AF_05/2023</t>
  </si>
  <si>
    <t>DESEMPENADEIRA DE CONCRETO, PESO DE 78 KG, 4 PÁS, MOTOR A GASOLINA, POTÊNCIA 5,5 HP - DEPRECIAÇÃO. AF_05/2023</t>
  </si>
  <si>
    <t>DESEMPENADEIRA DE CONCRETO, PESO DE 78 KG, 4 PÁS, MOTOR A GASOLINA, POTÊNCIA 5,5 HP - JUROS. AF_05/2023</t>
  </si>
  <si>
    <t>DESEMPENADEIRA DE CONCRETO, PESO DE 78 KG, 4 PÁS, MOTOR A GASOLINA, POTÊNCIA 5,5 HP - MANUTENÇÃO. AF_05/2023</t>
  </si>
  <si>
    <t>DISTRIBUIDOR DE AGREGADOS AUTOPROPELIDO, C/AP 3 M3, A DIESEL, POTÊNCIA 176CV - JUROS. AF_07/2016</t>
  </si>
  <si>
    <t>DISTRIBUIDOR DE AGREGADOS AUTOPROPELIDO, CAP 3 M3, A DIESEL, POTÊNCIA 176CV - DEPRECIAÇÃO. AF_07/2016</t>
  </si>
  <si>
    <t>DISTRIBUIDOR DE AGREGADOS AUTOPROPELIDO, CAP 3 M3, A DIESEL, POTÊNCIA 176CV - MANUTENÇÃO. AF_07/2016</t>
  </si>
  <si>
    <t>DISTRIBUIDOR DE AGREGADOS AUTOPROPELIDO, CAP 3 M3, A DIESEL, POTÊNCIA 176CV - MATERIAIS NA OPERAÇÃO. AF_07/2016</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</si>
  <si>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</si>
  <si>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</si>
  <si>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</si>
  <si>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DOBRADEIRA TDC, ESPESSURA 1,5MM - DEPRECIAÇÃO. AF_05/2023</t>
  </si>
  <si>
    <t>DOBRADEIRA TDC, ESPESSURA 1,5MM - JUROS. AF_05/2023</t>
  </si>
  <si>
    <t>DOBRADEIRA TDC, ESPESSURA 1,5MM - MANUTENÇÃO. AF_05/2023</t>
  </si>
  <si>
    <t>DOSADOR DE AREIA, CAPACIDADE DE 26 LITROS - DEPRECIAÇÃO. AF_05/2023</t>
  </si>
  <si>
    <t>DOSADOR DE AREIA, CAPACIDADE DE 26 LITROS - JUROS. AF_05/2023</t>
  </si>
  <si>
    <t>DOSADOR DE AREIA, CAPACIDADE DE 26 LITROS - MANUTENÇÃO. AF_05/2023</t>
  </si>
  <si>
    <t>ENCERADEIRA INDUSTRIAL, 400 MM, 220V, 1 HP - DEPRECIAÇÃO. AF_05/2023</t>
  </si>
  <si>
    <t>ENCERADEIRA INDUSTRIAL, 400 MM, 220V, 1 HP - JUROS. AF_05/2023</t>
  </si>
  <si>
    <t>ENCERADEIRA INDUSTRIAL, 400 MM, 220V, 1 HP - MANUTENÇÃO. AF_05/2023</t>
  </si>
  <si>
    <t>ENCERADEIRA INDUSTRIAL, 400 MM, 220V, 1 HP - MATERIAIS NA OPERAÇÃO. AF_05/2023</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</si>
  <si>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</si>
  <si>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</si>
  <si>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</si>
  <si>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</si>
  <si>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HIDRÁULICA DE BRAÇO LONGO (LONGO ALCANCE) SOBRE ESTEIRAS, CAÇAMBA 0,52 M3, PESO OPERACIONAL 24 T, POTÊNCIA LÍQUIDA 155 HP  - MATERIAIS NA OPERAÇÃO. AF_06/2023</t>
  </si>
  <si>
    <t>ESCAVADEIRA HIDRÁULICA DE BRAÇO LONGO (LONGO ALCANCE) SOBRE ESTEIRAS, CAÇAMBA 0,52 M3, PESO OPERACIONAL 24 T, POTÊNCIA LÍQUIDA 155 HP - DEPRECIAÇÃO. AF_06/2023</t>
  </si>
  <si>
    <t>ESCAVADEIRA HIDRÁULICA DE BRAÇO LONGO (LONGO ALCANCE) SOBRE ESTEIRAS, CAÇAMBA 0,52 M3, PESO OPERACIONAL 24 T, POTÊNCIA LÍQUIDA 155 HP - JUROS. AF_06/2023</t>
  </si>
  <si>
    <t>ESCAVADEIRA HIDRÁULICA DE BRAÇO LONGO (LONGO ALCANCE) SOBRE ESTEIRAS, CAÇAMBA 0,52 M3, PESO OPERACIONAL 24 T, POTÊNCIA LÍQUIDA 155 HP - MANUTENÇÃO. AF_06/2023</t>
  </si>
  <si>
    <t>ESCAVADEIRA HIDRÁULICA SOBRE ESTEIRA, PESO OPERACIONAL ENTRE 22,00 E 23,50 T, POTÊNCIA NOMINAL 139 HP, COM MARTELO ROMPEDOR HIDRÁULICO 1700 KG - DEPRECIAÇÃO. AF_04/2019</t>
  </si>
  <si>
    <t>ESCAVADEIRA HIDRÁULICA SOBRE ESTEIRA, PESO OPERACIONAL ENTRE 22,00 E 23,50 T, POTÊNCIA NOMINAL 139 HP, COM MARTELO ROMPEDOR HIDRÁULICO 1700 KG - JUROS. AF_04/2019</t>
  </si>
  <si>
    <t>ESCAVADEIRA HIDRÁULICA SOBRE ESTEIRA, PESO OPERACIONAL ENTRE 22,00 E 23,50 T, POTÊNCIA NOMINAL 139 HP, COM MARTELO ROMPEDOR HIDRÁULICO 1700 KG - MANUTENÇÃO. AF_04/2019</t>
  </si>
  <si>
    <t>ESCAVADEIRA HIDRÁULICA SOBRE ESTEIRA, PESO OPERACIONAL ENTRE 22,00 E 23,50 T, POTÊNCIA NOMINAL 139 HP, COM MARTELO ROMPEDOR HIDRÁULICO 1700 KG - MATERIAIS NA OPERAÇÃO. AF_04/2019</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</si>
  <si>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</si>
  <si>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</si>
  <si>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</si>
  <si>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</si>
  <si>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</si>
  <si>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</si>
  <si>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</si>
  <si>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</si>
  <si>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</si>
  <si>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</si>
  <si>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</si>
  <si>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</si>
  <si>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ESPARGIDOR DE ASFALTO PRESSURIZADO, TANQUE 6 M3 COM ISOLAÇÃO TÉRMICA, AQUECIDO COM 2 MAÇARICOS, COM BARRA ESPARGIDORA 3,60 M, MONTADO SOBRE CAMINHÃO  TOCO, PBT 14.300 KG, POTÊNCIA 185 CV - DEPRECIAÇÃO. AF_05/2023</t>
  </si>
  <si>
    <t>ESPARGIDOR DE ASFALTO PRESSURIZADO, TANQUE 6 M3 COM ISOLAÇÃO TÉRMICA, AQUECIDO COM 2 MAÇARICOS, COM BARRA ESPARGIDORA 3,60 M, MONTADO SOBRE CAMINHÃO  TOCO, PBT 14.300 KG, POTÊNCIA 185 CV - IMPOSTOS E SEGUROS. AF_05/2023</t>
  </si>
  <si>
    <t>ESPARGIDOR DE ASFALTO PRESSURIZADO, TANQUE 6 M3 COM ISOLAÇÃO TÉRMICA, AQUECIDO COM 2 MAÇARICOS, COM BARRA ESPARGIDORA 3,60 M, MONTADO SOBRE CAMINHÃO  TOCO, PBT 14.300 KG, POTÊNCIA 185 CV - JUROS. AF_05/2023</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</si>
  <si>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</si>
  <si>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MATERIAIS NA OPERAÇÃO. AF_05/2023</t>
  </si>
  <si>
    <t>ESTABILIZADOR DE LINHA E PRESSÃO, CAPACIDADE DE 120 BAR, COM MANÔMETRO DE LEITURA, REGISTRO DE 1  COM RETORNO E LINHA - DEPRECIAÇÃO. AF_05/2023</t>
  </si>
  <si>
    <t>ESTABILIZADOR DE LINHA E PRESSÃO, CAPACIDADE DE 120 BAR, COM MANÔMETRO DE LEITURA, REGISTRO DE 1  COM RETORNO E LINHA - JUROS. AF_05/2023</t>
  </si>
  <si>
    <t>ESTABILIZADOR DE LINHA E PRESSÃO, CAPACIDADE DE 120 BAR, COM MANÔMETRO DE LEITURA, REGISTRO DE 1  COM RETORNO E LINHA - MANUTENÇÃO. AF_05/2023</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</si>
  <si>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</si>
  <si>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</si>
  <si>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</si>
  <si>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</si>
  <si>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</si>
  <si>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</si>
  <si>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</si>
  <si>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</si>
  <si>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FURADEIRA ELETROMAGNÉTICA, VELOCIDADE (SEM CARGA/ COM CARGA) 450/ 270 RPM, ESPESSURA MÁXIMA DA CHAPA A SER FURADA 50 MM, PORÇA DE ADESÃO MAGNÉTICA 17000 N, POTÊNCIA 1100 W, ALIMENTÇÃO 220 - 60 HZ, MONOFÁSICA - DEPRECIAÇÃO. AF_08/2019</t>
  </si>
  <si>
    <t>FURADEIRA ELETROMAGNÉTICA, VELOCIDADE (SEM CARGA/ COM CARGA) 450/ 270 RPM, ESPESSURA MÁXIMA DA CHAPA A SER FURADA 50 MM, PORÇA DE ADESÃO MAGNÉTICA 17000 N, POTÊNCIA 1100 W, ALIMENTÇÃO 220 - 60 HZ, MONOFÁSICA - JUROS. AF_08/2019</t>
  </si>
  <si>
    <t>FURADEIRA ELETROMAGNÉTICA, VELOCIDADE (SEM CARGA/ COM CARGA) 450/ 270 RPM, ESPESSURA MÁXIMA DA CHAPA A SER FURADA 50 MM, PORÇA DE ADESÃO MAGNÉTICA 17000 N, POTÊNCIA 1100 W, ALIMENTÇÃO 220 - 60 HZ, MONOFÁSICA - MANUTENÇÃO. AF_08/2019</t>
  </si>
  <si>
    <t>FURADEIRA ELETROMAGNÉTICA, VELOCIDADE (SEM CARGA/ COM CARGA) 450/ 270 RPM, ESPESSURA MÁXIMA DA CHAPA A SER FURADA 50 MM, PORÇA DE ADESÃO MAGNÉTICA 17000 N, POTÊNCIA 1100 W, ALIMENTÇÃO 220 - 60 HZ, MONOFÁSICA - MATERIAIS NA OPERAÇÃO. AF_08/2019</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</si>
  <si>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</si>
  <si>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</si>
  <si>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</si>
  <si>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</si>
  <si>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GRADE DE DISCO CONTROLE REMOTO REBOCÁVEL, COM 24 DISCOS 24" X 6 MM COM PNEUS PARA TRANSPORTE - DEPRECIAÇÃO. AF_06/2014</t>
  </si>
  <si>
    <t>GRADE DE DISCO CONTROLE REMOTO REBOCÁVEL, COM 24 DISCOS 24" X 6 MM COM PNEUS PARA TRANSPORTE - JUROS. AF_06/2014</t>
  </si>
  <si>
    <t>GRADE DE DISCO CONTROLE REMOTO REBOCÁVEL, COM 24 DISCOS 24" X 6 MM COM PNEUS PARA TRANSPORTE - MANUTENÇÃO. AF_06/2014</t>
  </si>
  <si>
    <t>GRADE DE DISCO REBOCÁVEL COM 20 DISCOS 24" X 6 MM COM PNEUS PARA TRANSPORTE - DEPRECIAÇÃO. AF_06/2014</t>
  </si>
  <si>
    <t>GRADE DE DISCO REBOCÁVEL COM 20 DISCOS 24" X 6 MM COM PNEUS PARA TRANSPORTE - JUROS. AF_06/2014</t>
  </si>
  <si>
    <t>GRADE DE DISCO REBOCÁVEL COM 20 DISCOS 24" X 6 MM COM PNEUS PARA TRANSPORTE - MANUTENÇÃO. AF_06/2014</t>
  </si>
  <si>
    <t>GRUA ASCENCIONAL, LANCA DE 42 M, CAPACIDADE DE 1,5 T A 30 M, ALTURA ATE 39 M   JUROS. AF_05/2023</t>
  </si>
  <si>
    <t>GRUA ASCENCIONAL, LANCA DE 42 M, CAPACIDADE DE 1,5 T A 30 M, ALTURA ATE 39 M   MANUTENÇÃO. AF_05/2023</t>
  </si>
  <si>
    <t>GRUA ASCENCIONAL, LANCA DE 42 M, CAPACIDADE DE 1,5 T A 30 M, ALTURA ATE 39 M   MATERIAIS NA OPERAÇÃO. AF_05/2023</t>
  </si>
  <si>
    <t>GRUA ASCENCIONAL, LANÇA DE 30 M, CAPACIDADE DE 1,0 T A 30 M, ALTURA ATÉ 39 M   DEPRECIAÇÃO. AF_05/2023</t>
  </si>
  <si>
    <t>GRUA ASCENCIONAL, LANÇA DE 30 M, CAPACIDADE DE 1,0 T A 30 M, ALTURA ATÉ 39 M   JUROS. AF_05/2023</t>
  </si>
  <si>
    <t>GRUA ASCENCIONAL, LANÇA DE 30 M, CAPACIDADE DE 1,0 T A 30 M, ALTURA ATÉ 39 M   MANUTENÇÃO. AF_05/2023</t>
  </si>
  <si>
    <t>GRUA ASCENCIONAL, LANÇA DE 30 M, CAPACIDADE DE 1,0 T A 30 M, ALTURA ATÉ 39 M   MATERIAIS NA OPERAÇÃO. AF_05/2023</t>
  </si>
  <si>
    <t>GRUA ASCENCIONAL, LANÇA DE 42 M, CAPACIDADE DE 1,5 T A 30 M, ALTURA ATÉ 39 M   DEPRECIAÇÃO. AF_05/2023</t>
  </si>
  <si>
    <t>GRUPO DE SOLDAGEM COM GERADOR A DIESEL 60 CV PARA SOLDA ELÉTRICA, SOBRE 04 RODAS, COM MOTOR 4 CILINDROS 600 A - DEPRECIAÇÃO. AF_02/2016</t>
  </si>
  <si>
    <t>GRUPO DE SOLDAGEM COM GERADOR A DIESEL 60 CV PARA SOLDA ELÉTRICA, SOBRE 04 RODAS, COM MOTOR 4 CILINDROS 600 A - JUROS.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</si>
  <si>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</si>
  <si>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</si>
  <si>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GERADOR COM CARENAGEM, MOTOR DIESEL POTÊNCIA STANDART ENTRE 250 E 260 KVA - DEPRECIAÇÃO. AF_12/2016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</si>
  <si>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</si>
  <si>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</si>
  <si>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</si>
  <si>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DIESEL, COM CARENAGEM, POTÊNCIA STANDART ENTRE 400 E 460 KVA, VELOCIDADE DE 1800 RPM, FREQUÊNCIA DE 60 HZ - DEPRECIAÇÃO. AF_05/2023</t>
  </si>
  <si>
    <t>GRUPO GERADOR DIESEL, COM CARENAGEM, POTÊNCIA STANDART ENTRE 400 E 460 KVA, VELOCIDADE DE 1800 RPM, FREQUÊNCIA DE 60 HZ - JUROS. AF_05/2023</t>
  </si>
  <si>
    <t>GRUPO GERADOR DIESEL, COM CARENAGEM, POTÊNCIA STANDART ENTRE 400 E 460 KVA, VELOCIDADE DE 1800 RPM, FREQUÊNCIA DE 60 HZ - MANUTENÇÃO. AF_05/2023</t>
  </si>
  <si>
    <t>GRUPO GERADOR DIESEL, COM CARENAGEM, POTÊNCIA STANDART ENTRE 400 E 460 KVA, VELOCIDADE DE 1800 RPM, FREQUÊNCIA DE 60 HZ - MATERIAIS NA OPERAÇÃO. AF_05/2023</t>
  </si>
  <si>
    <t>GRUPO GERADOR ESTACIONÁRIO, MOTOR DIESEL POTÊNCIA 170 KVA - DEPRECIAÇÃO. AF_02/2016</t>
  </si>
  <si>
    <t>GRUPO GERADOR ESTACIONÁRIO, MOTOR DIESEL POTÊNCIA 170 KVA - JUROS. AF_02/2016</t>
  </si>
  <si>
    <t>GRUPO GERADOR ESTACIONÁRIO, MOTOR DIESEL POTÊNCIA 170 KVA - MANUTENÇÃO. AF_02/2016</t>
  </si>
  <si>
    <t>GRUPO GERADOR ESTACIONÁRIO, MOTOR DIESEL POTÊNCIA 170 KVA - MATERIAIS NA OPERAÇÃO. AF_02/2016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</si>
  <si>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</si>
  <si>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</si>
  <si>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</si>
  <si>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</si>
  <si>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</si>
  <si>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</si>
  <si>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</si>
  <si>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</si>
  <si>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</si>
  <si>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</si>
  <si>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</si>
  <si>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</si>
  <si>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DERRICK, LANÇA DE *20* M, CARGA MÁXIMA 10T, POTÊNCIA 45 KW - DEPRECIAÇÃO. AF_01/2024</t>
  </si>
  <si>
    <t>GUINDASTE DERRICK, LANÇA DE *20* M, CARGA MÁXIMA 10T, POTÊNCIA 45 KW - JUROS. AF_01/2024</t>
  </si>
  <si>
    <t>GUINDASTE DERRICK, LANÇA DE *20* M, CARGA MÁXIMA 10T, POTÊNCIA 45 KW - MANUTENÇÃO. AF_01/2024</t>
  </si>
  <si>
    <t>GUINDASTE DERRICK, LANÇA DE *20* M, CARGA MÁXIMA 10T, POTÊNCIA 45 KW - MATERIAIS NA OPERAÇÃO. AF_01/2024</t>
  </si>
  <si>
    <t>GUINDASTE HIDRAULICO AUTOPROPELIDO, COM LANÇA TRELIÇADA 40 M, CAPACIDADE MÁXIMA 75 T, EQUIPADO COM CLAMSHELL - DEPRECIAÇÃO. AF_04/2019</t>
  </si>
  <si>
    <t>GUINDASTE HIDRAULICO AUTOPROPELIDO, COM LANÇA TRELIÇADA 40 M, CAPACIDADE MÁXIMA 75 T, EQUIPADO COM CLAMSHELL - JUROS. AF_04/2019</t>
  </si>
  <si>
    <t>GUINDASTE HIDRAULICO AUTOPROPELIDO, COM LANÇA TRELIÇADA 40 M, CAPACIDADE MÁXIMA 75 T, EQUIPADO COM CLAMSHELL - MANUTENÇÃO. AF_04/2019</t>
  </si>
  <si>
    <t>GUINDASTE HIDRAULICO AUTOPROPELIDO, COM LANÇA TRELIÇADA 40 M, CAPACIDADE MÁXIMA 75 T, EQUIPADO COM CLAMSHELL - MATERIAIS NA OPERAÇÃO. AF_04/2019</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</si>
  <si>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</si>
  <si>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</si>
  <si>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</si>
  <si>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</si>
  <si>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</si>
  <si>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40 M, CAPACIDADE MÁXIMA 60 T, POTÊNCIA 260 KW - DEPRECIAÇÃO. AF_03/2016</t>
  </si>
  <si>
    <t>GUINDASTE HIDRÁULICO AUTOPROPELIDO, COM LANÇA TELESCÓPICA 40 M, CAPACIDADE MÁXIMA 60 T, POTÊNCIA 260 KW - IMPOSTOS E SEGUROS.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</si>
  <si>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</si>
  <si>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</si>
  <si>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</si>
  <si>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TRELICADA 41 M, CAPACIDADE MÁXIMA DE ELEVAÇÃO 43 T, POTÊNCIA 230 KW, EQUIPADO COM CAÇAMBA DE ARRASTO (DRAGLINE) DE 0,76 M3 - DEPRECIAÇÃO. AF_06/2023</t>
  </si>
  <si>
    <t>GUINDASTE HIDRÁULICO AUTOPROPELIDO, COM LANÇA TRELICADA 41 M, CAPACIDADE MÁXIMA DE ELEVAÇÃO 43 T, POTÊNCIA 230 KW, EQUIPADO COM CAÇAMBA DE ARRASTO (DRAGLINE) DE 0,76 M3 - JUROS. AF_06/2023</t>
  </si>
  <si>
    <t>GUINDASTE HIDRÁULICO AUTOPROPELIDO, COM LANÇA TRELICADA 41 M, CAPACIDADE MÁXIMA DE ELEVAÇÃO 43 T, POTÊNCIA 230 KW, EQUIPADO COM CAÇAMBA DE ARRASTO (DRAGLINE) DE 0,76 M3 - MANUTENÇÃO. AF_06/2023</t>
  </si>
  <si>
    <t>GUINDASTE HIDRÁULICO AUTOPROPELIDO, COM LANÇA TRELICADA 41 M, CAPACIDADE MÁXIMA DE ELEVAÇÃO 43 T, POTÊNCIA 230 KW, EQUIPADO COM CAÇAMBA DE ARRASTO (DRAGLINE) DE 0,76 M3 - MATERIAIS NA OPERAÇÃO. AF_06/2023</t>
  </si>
  <si>
    <t>GUINDASTE HIDRÁULICO RODOVIÁRIO, LANCA TELESCÓPICA DE *50+20* M, CAPACIDADE MÁXIMA DE 90T, 4 EIXOS, POTÊNCIA 330 KW, MOTOR DIESEL - DEPRECIAÇÃO. AF_01/2024</t>
  </si>
  <si>
    <t>GUINDASTE HIDRÁULICO RODOVIÁRIO, LANCA TELESCÓPICA DE *50+20* M, CAPACIDADE MÁXIMA DE 90T, 4 EIXOS, POTÊNCIA 330 KW, MOTOR DIESEL - JUROS. AF_01/2024</t>
  </si>
  <si>
    <t>GUINDASTE HIDRÁULICO RODOVIÁRIO, LANCA TELESCÓPICA DE *50+20* M, CAPACIDADE MÁXIMA DE 90T, 4 EIXOS, POTÊNCIA 330 KW, MOTOR DIESEL - MANUTENÇÃO. AF_01/2024</t>
  </si>
  <si>
    <t>GUINDASTE HIDRÁULICO RODOVIÁRIO, LANCA TELESCÓPICA DE *50+20* M, CAPACIDADE MÁXIMA DE 90T, 4 EIXOS, POTÊNCIA 330 KW, MOTOR DIESEL - MATERIAIS NA OPERAÇÃO. AF_01/2024</t>
  </si>
  <si>
    <t>GUINDASTE SOBRE ESTEIRAS, COM LANÇA TRELIÇADA 40 M, CAPACIDADE MÁXIMA 75 T - DEPRECIAÇÃO. AF_04/2019</t>
  </si>
  <si>
    <t>GUINDASTE SOBRE ESTEIRAS, COM LANÇA TRELIÇADA 40 M, CAPACIDADE MÁXIMA 75 T - JUROS. AF_04/2019</t>
  </si>
  <si>
    <t>GUINDASTE SOBRE ESTEIRAS, COM LANÇA TRELIÇADA 40 M, CAPACIDADE MÁXIMA 75 T - MANUTENÇÃO. AF_04/2019</t>
  </si>
  <si>
    <t>GUINDASTE SOBRE ESTEIRAS, COM LANÇA TRELIÇADA 40 M, CAPACIDADE MÁXIMA 75 T - MATERIAIS NA OPERAÇÃO. AF_04/2019</t>
  </si>
  <si>
    <t>GUINDASTE SOBRE ESTEIRAS, COM LANÇA TRELIÇADA 40 M, CAPACIDADE MÁXIMA 75 T, EQUIPADO COM CLAMSHELL - DEPRECIAÇÃO. AF_04/2019</t>
  </si>
  <si>
    <t>GUINDASTE SOBRE ESTEIRAS, COM LANÇA TRELIÇADA 40 M, CAPACIDADE MÁXIMA 75 T, EQUIPADO COM CLAMSHELL - JUROS. AF_04/2019</t>
  </si>
  <si>
    <t>GUINDASTE SOBRE ESTEIRAS, COM LANÇA TRELIÇADA 40 M, CAPACIDADE MÁXIMA 75 T, EQUIPADO COM CLAMSHELL - MANUTENÇÃO. AF_04/2019</t>
  </si>
  <si>
    <t>GUINDASTE SOBRE ESTEIRAS, COM LANÇA TRELIÇADA 40 M, CAPACIDADE MÁXIMA 75 T, EQUIPADO COM CLAMSHELL - MATERIAIS NA OPERAÇÃO. AF_04/2019</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</si>
  <si>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</si>
  <si>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</si>
  <si>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</si>
  <si>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</si>
  <si>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</si>
  <si>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</si>
  <si>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</si>
  <si>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</si>
  <si>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</si>
  <si>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GUINDAUTO HIDRÁULICO, CAPACIDADE MÁXIMA DE CARGA 6200 KG, MOMENTO MÁXIMO DE CARGA 11,7 TM, ALCANCE MÁXIMO HORIZONTAL 9,70 M, INCLUSIVE CAMINHÃO TOCO PBT 16.000 KG, POTÊNCIA DE 189 CV - MATERIAIS NA OPERAÇÃO. AF_08/2015</t>
  </si>
  <si>
    <t>GUINDAUTO HIDRÁULICO, CAPACIDADE MÁXIMA DE CARGA 6200 KG, MOMENTO MÁXIMO DE CARGA 11,7 TM, ALCANCE MÁXIMO HORIZONTAL 9,70 M, INCLUSIVE CAMINHÃO TOCO PBT 16.000 KG, POTÊNCIA DE 189 CV E CESTA AÉREA COM ISOLAMENTO CLASSE C - DEPRECIAÇÃO. AF_01/2025</t>
  </si>
  <si>
    <t>GUINDAUTO HIDRÁULICO, CAPACIDADE MÁXIMA DE CARGA 6200 KG, MOMENTO MÁXIMO DE CARGA 11,7 TM, ALCANCE MÁXIMO HORIZONTAL 9,70 M, INCLUSIVE CAMINHÃO TOCO PBT 16.000 KG, POTÊNCIA DE 189 CV E CESTA AÉREA COM ISOLAMENTO CLASSE C - IMPOSTOS E SEGUROS. AF_01/2025</t>
  </si>
  <si>
    <t>GUINDAUTO HIDRÁULICO, CAPACIDADE MÁXIMA DE CARGA 6200 KG, MOMENTO MÁXIMO DE CARGA 11,7 TM, ALCANCE MÁXIMO HORIZONTAL 9,70 M, INCLUSIVE CAMINHÃO TOCO PBT 16.000 KG, POTÊNCIA DE 189 CV E CESTA AÉREA COM ISOLAMENTO CLASSE C - JUROS. AF_01/2025</t>
  </si>
  <si>
    <t>GUINDAUTO HIDRÁULICO, CAPACIDADE MÁXIMA DE CARGA 6200 KG, MOMENTO MÁXIMO DE CARGA 11,7 TM, ALCANCE MÁXIMO HORIZONTAL 9,70 M, INCLUSIVE CAMINHÃO TOCO PBT 16.000 KG, POTÊNCIA DE 189 CV E CESTA AÉREA COM ISOLAMENTO CLASSE C - MANUTENÇÃO. AF_01/2025</t>
  </si>
  <si>
    <t>GUINDAUTO HIDRÁULICO, CAPACIDADE MÁXIMA DE CARGA 6200 KG, MOMENTO MÁXIMO DE CARGA 11,7 TM, ALCANCE MÁXIMO HORIZONTAL 9,70 M, INCLUSIVE CAMINHÃO TOCO PBT 16.000 KG, POTÊNCIA DE 189 CV E CESTA AÉREA COM ISOLAMENTO CLASSE C - MATERIAIS NA OPERAÇÃO. AF_01/202</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</si>
  <si>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</si>
  <si>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</si>
  <si>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</si>
  <si>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</si>
  <si>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</si>
  <si>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</si>
  <si>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</si>
  <si>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</si>
  <si>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</si>
  <si>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AF_05/2023</t>
  </si>
  <si>
    <t>LAVADORA DE ALTA PRESSAO (LAVA-JATO) PARA AGUA FRIA, PRESSAO DE OPERACAO ENTRE 1400 E 1900 LIB/POL2, VAZAO MAXIMA ENTRE 400 E 700 L/H - JUROS. AF_05/2023</t>
  </si>
  <si>
    <t>LAVADORA DE ALTA PRESSAO (LAVA-JATO) PARA AGUA FRIA, PRESSAO DE OPERACAO ENTRE 1400 E 1900 LIB/POL2, VAZAO MAXIMA ENTRE 400 E 700 L/H - MANUTENÇÃO. AF_05/2023</t>
  </si>
  <si>
    <t>LAVADORA DE ALTA PRESSAO (LAVA-JATO) PARA AGUA FRIA, PRESSAO DE OPERACAO ENTRE 1400 E 1900 LIB/POL2, VAZAO MAXIMA ENTRE 400 E 700 L/H - MATERIAIS NA OPERAÇÃO. AF_05/2023</t>
  </si>
  <si>
    <t>LIXADEIRA DE PAREDE, COM LED, POTÊNCIA 750 W, FREQUÊNCIA 60 HZ, VELOCIDADE 1000 A 2100 RPM, DIÂMETRO DA LIXA 225 MM - DEPRECIAÇÃO. AF_12/2022</t>
  </si>
  <si>
    <t>LIXADEIRA DE PAREDE, COM LED, POTÊNCIA 750 W, FREQUÊNCIA 60 HZ, VELOCIDADE 1000 A 2100 RPM, DIÂMETRO DA LIXA 225 MM - JUROS. AF_12/2022</t>
  </si>
  <si>
    <t>LIXADEIRA DE PAREDE, COM LED, POTÊNCIA 750 W, FREQUÊNCIA 60 HZ, VELOCIDADE 1000 A 2100 RPM, DIÂMETRO DA LIXA 225 MM - MANUTENÇÃO. AF_12/2022</t>
  </si>
  <si>
    <t>LIXADEIRA DE PAREDE, COM LED, POTÊNCIA 750 W, FREQUÊNCIA 60 HZ, VELOCIDADE 1000 A 2100 RPM, DIÂMETRO DA LIXA 225 MM - MATERIAIS NA OPERAÇÃO. AF_12/2022</t>
  </si>
  <si>
    <t>MANIPULADOR TELESCÓPICO, POTÊNCIA DE 85 HP, CAPACIDADE DE CARGA DE 3.500 KG, ALTURA MÁXIMA DE ELEVAÇÃO DE 12,3 M - DEPRECIAÇÃO. AF_05/2023</t>
  </si>
  <si>
    <t>MANIPULADOR TELESCÓPICO, POTÊNCIA DE 85 HP, CAPACIDADE DE CARGA DE 3.500 KG, ALTURA MÁXIMA DE ELEVAÇÃO DE 12,3 M - JUROS. AF_05/2023</t>
  </si>
  <si>
    <t>MANIPULADOR TELESCÓPICO, POTÊNCIA DE 85 HP, CAPACIDADE DE CARGA DE 3.500 KG, ALTURA MÁXIMA DE ELEVAÇÃO DE 12,3 M - MANUTENÇÃO. AF_05/2023</t>
  </si>
  <si>
    <t>MANIPULADOR TELESCÓPICO, POTÊNCIA DE 85 HP, CAPACIDADE DE CARGA DE 3.500 KG, ALTURA MÁXIMA DE ELEVAÇÃO DE 12,3 M - MATERIAIS NA OPERAÇÃO. AF_05/2023</t>
  </si>
  <si>
    <t>MARTELETE OU ROMPEDOR PNEUMÁTICO MANUAL, 28 KG, COM SILENCIADOR - DEPRECIAÇÃO. AF_07/2016</t>
  </si>
  <si>
    <t>MARTELETE OU ROMPEDOR PNEUMÁTICO MANUAL, 28 KG, COM SILENCIADOR - JUROS. AF_07/2016</t>
  </si>
  <si>
    <t>MARTELETE OU ROMPEDOR PNEUMÁTICO MANUAL, 28 KG, COM SILENCIADOR - MANUTENÇÃO. AF_07/2016</t>
  </si>
  <si>
    <t>MARTELETE PERFURADOR/ ROMPEDOR ELÉTRICO, POTÊNCIA 800 W, 220 V - DEPRECIAÇÃO. AF_05/2023</t>
  </si>
  <si>
    <t>MARTELETE PERFURADOR/ ROMPEDOR ELÉTRICO, POTÊNCIA 800 W, 220 V - JUROS. AF_05/2023</t>
  </si>
  <si>
    <t>MARTELETE PERFURADOR/ ROMPEDOR ELÉTRICO, POTÊNCIA 800 W, 220 V - MANUTENÇÃO. AF_05/2023</t>
  </si>
  <si>
    <t>MARTELETE PERFURADOR/ ROMPEDOR ELÉTRICO, POTÊNCIA 800 W, 220 V - MATERIAIS NA OPERAÇÃO. AF_05/2023</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</si>
  <si>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</si>
  <si>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</si>
  <si>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</si>
  <si>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</si>
  <si>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MARTELO DEMOLIDOR PNEUMÁTICO MANUAL, 32 KG - DEPRECIAÇÃO. AF_09/2016</t>
  </si>
  <si>
    <t>MARTELO DEMOLIDOR PNEUMÁTICO MANUAL, 32 KG - JUROS. AF_09/2016</t>
  </si>
  <si>
    <t>MARTELO DEMOLIDOR PNEUMÁTICO MANUAL, 32 KG - MANUTENÇÃO. AF_09/2016</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</si>
  <si>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</si>
  <si>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</si>
  <si>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</si>
  <si>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MINI GUINDASTE ARANHA SOBRE ESTEIRAS E LANCA TELESCÓPICA, CAPACIDADE MÁXIMA DE CARGA 3,0 TON, RAIO MÁXIMO DE TRABALHO 8,25 M, ALTURA DE LANÇA DO SOLO 9,2 M, 55 M DE CABO DE AÇO 8 MM, MOTOR ELÉTRICO 220/380 VOLTS - MATERIAIS NA OPERAÇÃO. AF_03/2022</t>
  </si>
  <si>
    <t>MINI GUINDASTE ARANHA SOBRE ESTEIRAS E LANCA TELESCÓPICA, CAPACIDADE MÁXIMA DE CARGA 3,0 TON, RAIO MÁXIMO DE TRABALHO 8,25 M, ALTURA DE LANÇA DO SOLO 9,2 M, 55 M DE CABO DE AÇO 8 MM, MOTOR ELÉTRICO 220/380 VOLTS TRIFÁSICO - DEPRECIAÇÃO. AF_03/2022</t>
  </si>
  <si>
    <t>MINI GUINDASTE ARANHA SOBRE ESTEIRAS E LANCA TELESCÓPICA, CAPACIDADE MÁXIMA DE CARGA 3,0 TON, RAIO MÁXIMO DE TRABALHO 8,25 M, ALTURA DE LANÇA DO SOLO 9,2 M, 55 M DE CABO DE AÇO 8 MM, MOTOR ELÉTRICO 220/380 VOLTS TRIFÁSICO - JUROS. AF_03/2022</t>
  </si>
  <si>
    <t>MINI GUINDASTE ARANHA SOBRE ESTEIRAS E LANCA TELESCÓPICA, CAPACIDADE MÁXIMA DE CARGA 3,0 TON, RAIO MÁXIMO DE TRABALHO 8,25 M, ALTURA DE LANÇA DO SOLO 9,2 M, 55 M DE CABO DE AÇO 8 MM, MOTOR ELÉTRICO 220/380 VOLTS TRIFÁSICO - MANUTENÇÃO. AF_03/2022</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</si>
  <si>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</si>
  <si>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</si>
  <si>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</si>
  <si>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</si>
  <si>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</si>
  <si>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</si>
  <si>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</si>
  <si>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</si>
  <si>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MINIESCAVADEIRA SOBRE ESTEIRAS, POTÊNCIA LÍQUIDA DE *30* HP, PESO OPERACIONAL DE *3.500* KG - DEPRECIAÇÃO. AF_04/2017</t>
  </si>
  <si>
    <t>MINIESCAVADEIRA SOBRE ESTEIRAS, POTÊNCIA LÍQUIDA DE *30* HP, PESO OPERACIONAL DE *3.500* KG - JUROS. AF_04/2017</t>
  </si>
  <si>
    <t>MINIESCAVADEIRA SOBRE ESTEIRAS, POTÊNCIA LÍQUIDA DE *30* HP, PESO OPERACIONAL DE *3.500* KG - MANUTENÇÃO. AF_04/2017</t>
  </si>
  <si>
    <t>MINIESCAVADEIRA SOBRE ESTEIRAS, POTÊNCIA LÍQUIDA DE *30* HP, PESO OPERACIONAL DE *3.500* KG - MATERIAIS NA OPERAÇÃO. AF_04/2017</t>
  </si>
  <si>
    <t>MISTURADOR DE ARGAMASSA, EIXO HORIZONTAL, CAPACIDADE DE MISTURA 160 KG, MOTOR ELÉTRICO POTÊNCIA 3 CV - DEPRECIAÇÃO. AF_05/2023</t>
  </si>
  <si>
    <t>MISTURADOR DE ARGAMASSA, EIXO HORIZONTAL, CAPACIDADE DE MISTURA 160 KG, MOTOR ELÉTRICO POTÊNCIA 3 CV - JUROS. AF_05/2023</t>
  </si>
  <si>
    <t>MISTURADOR DE ARGAMASSA, EIXO HORIZONTAL, CAPACIDADE DE MISTURA 160 KG, MOTOR ELÉTRICO POTÊNCIA 3 CV - MANUTENÇÃO. AF_05/2023</t>
  </si>
  <si>
    <t>MISTURADOR DE ARGAMASSA, EIXO HORIZONTAL, CAPACIDADE DE MISTURA 160 KG, MOTOR ELÉTRICO POTÊNCIA 3 CV - MATERIAIS NA OPERAÇÃO. AF_05/2023</t>
  </si>
  <si>
    <t>MISTURADOR DE ARGAMASSA, EIXO HORIZONTAL, CAPACIDADE DE MISTURA 300 KG, MOTOR ELÉTRICO POTÊNCIA 5 CV - DEPRECIAÇÃO. AF_05/2023</t>
  </si>
  <si>
    <t>MISTURADOR DE ARGAMASSA, EIXO HORIZONTAL, CAPACIDADE DE MISTURA 300 KG, MOTOR ELÉTRICO POTÊNCIA 5 CV - JUROS. AF_05/2023</t>
  </si>
  <si>
    <t>MISTURADOR DE ARGAMASSA, EIXO HORIZONTAL, CAPACIDADE DE MISTURA 300 KG, MOTOR ELÉTRICO POTÊNCIA 5 CV - MANUTENÇÃO. AF_05/2023</t>
  </si>
  <si>
    <t>MISTURADOR DE ARGAMASSA, EIXO HORIZONTAL, CAPACIDADE DE MISTURA 300 KG, MOTOR ELÉTRICO POTÊNCIA 5 CV - MATERIAIS NA OPERAÇÃO. AF_05/2023</t>
  </si>
  <si>
    <t>MISTURADOR DE ARGAMASSA, EIXO HORIZONTAL, CAPACIDADE DE MISTURA 600 KG, MOTOR ELÉTRICO POTÊNCIA 7,5 CV - DEPRECIAÇÃO. AF_05/2023</t>
  </si>
  <si>
    <t>MISTURADOR DE ARGAMASSA, EIXO HORIZONTAL, CAPACIDADE DE MISTURA 600 KG, MOTOR ELÉTRICO POTÊNCIA 7,5 CV - JUROS. AF_05/2023</t>
  </si>
  <si>
    <t>MISTURADOR DE ARGAMASSA, EIXO HORIZONTAL, CAPACIDADE DE MISTURA 600 KG, MOTOR ELÉTRICO POTÊNCIA 7,5 CV - MANUTENÇÃO. AF_05/2023</t>
  </si>
  <si>
    <t>MISTURADOR DE ARGAMASSA, EIXO HORIZONTAL, CAPACIDADE DE MISTURA 600 KG, MOTOR ELÉTRICO POTÊNCIA 7,5 CV - MATERIAIS NA OPERAÇÃO. AF_05/2023</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</si>
  <si>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</si>
  <si>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</si>
  <si>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</si>
  <si>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</si>
  <si>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PARA PREPARO DE LAMA ESTABILIZANTE COM CAPACIDADE DE *4000* L, COM BOMBA CENTRÍFUGA 5,5 HP A 23,07 HP, PARA SISTEMA DE FURO DIRECIONAL - DEPRECIAÇÃO. AF_05/2023</t>
  </si>
  <si>
    <t>MISTURADOR PARA PREPARO DE LAMA ESTABILIZANTE COM CAPACIDADE DE *4000* L, COM BOMBA CENTRÍFUGA 5,5 HP A 23,07 HP, PARA SISTEMA DE FURO DIRECIONAL - JUROS. AF_05/2023</t>
  </si>
  <si>
    <t>MISTURADOR PARA PREPARO DE LAMA ESTABILIZANTE COM CAPACIDADE DE *4000* L, COM BOMBA CENTRÍFUGA 5,5 HP A 23,07 HP, PARA SISTEMA DE FURO DIRECIONAL - MANUTENÇÃO. AF_05/2023</t>
  </si>
  <si>
    <t>MISTURADOR PARA PREPARO DE LAMA ESTABILIZANTE COM CAPACIDADE DE *4000* L, COM BOMBA CENTRÍFUGA 5,5 HP A 23,07 HP, PARA SISTEMA DE FURO DIRECIONAL - MATERIAIS NA OPERAÇÃO. AF_05/2023</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</si>
  <si>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</si>
  <si>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</si>
  <si>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</si>
  <si>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</si>
  <si>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</si>
  <si>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</si>
  <si>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</si>
  <si>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</si>
  <si>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</si>
  <si>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</si>
  <si>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MOTONIVELADORA POTÊNCIA BÁSICA LÍQUIDA (PRIMEIRA MARCHA) 125 HP, PESO BRUTO 13032 KG, LARGURA DA LÂMINA DE 3,7 M - MANUTENÇÃO. AF_06/2014</t>
  </si>
  <si>
    <t>MOTONIVELADORA POTÊNCIA BÁSICA LÍQUIDA (PRIMEIRA MARCHA) 125 HP, PESO BRUTO 13032 KG, LARGURA DA LÂMINA DE 3,7 M - MATERIAIS NA OPERAÇÃO. AF_06/2014</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</si>
  <si>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</si>
  <si>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</si>
  <si>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</si>
  <si>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</si>
  <si>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TRAÇÃO MANUAL, 4 CV, PRESSÃO MAX 3300 PSI, TANQUE 20 L - DEPRECIAÇÃO. AF_06/2021</t>
  </si>
  <si>
    <t>MÁQUINA DEMARCADORA DE FAIXA DE TRÁFEGO À FRIO, TRAÇÃO MANUAL, 4 CV, PRESSÃO MAX 3300 PSI, TANQUE 20 L - JUROS. AF_06/2021</t>
  </si>
  <si>
    <t>MÁQUINA DEMARCADORA DE FAIXA DE TRÁFEGO À FRIO, TRAÇÃO MANUAL, 4 CV, PRESSÃO MAX 3300 PSI, TANQUE 20 L - MANUTENÇÃO. AF_06/2021</t>
  </si>
  <si>
    <t>MÁQUINA DEMARCADORA DE FAIXA DE TRÁFEGO À FRIO, TRAÇÃO MANUAL, 4 CV, PRESSÃO MAX 3300 PSI, TANQUE 20 L - MATERIAIS NA OPERAÇÃO. AF_06/2021</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</si>
  <si>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</si>
  <si>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</si>
  <si>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</si>
  <si>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</si>
  <si>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FORMER DOBRAS DIVERSAS: 220V/380V TRIFÁSICO OU MONOFÁSICO, CAPACIDADE 0,5-1,27MM, MOTOR 2CV - DEPRECIAÇÃO. AF_05/2023</t>
  </si>
  <si>
    <t>MÁQUINA FORMER DOBRAS DIVERSAS: 220V/380V TRIFÁSICO OU MONOFÁSICO, CAPACIDADE 0,5-1,27MM, MOTOR 2CV - JUROS. AF_05/2023</t>
  </si>
  <si>
    <t>MÁQUINA FORMER DOBRAS DIVERSAS: 220V/380V TRIFÁSICO OU MONOFÁSICO, CAPACIDADE 0,5-1,27MM, MOTOR 2CV - MANUTENÇÃO. AF_05/2023</t>
  </si>
  <si>
    <t>MÁQUINA FORMER DOBRAS DIVERSAS: 220V/380V TRIFÁSICO OU MONOFÁSICO, CAPACIDADE 0,5-1,27MM, MOTOR 2CV - MATERIAIS NA OPERAÇÃO. AF_05/2023</t>
  </si>
  <si>
    <t>MÁQUINA JATO DE PRESSAO PORTÁTIL, CAMARA DE 1 SAIDA, CAPACIDADE 280 L, DIAMETRO 670 MM, BICO DE JATO CURTO VENTURI DE 5/16" , MANGUEIRA DE 1" COM COMPRESSOR DE AR REBOCÁVEL 189 PCM E MOTOR DIESEL 63 CV - DEPRECIAÇÃO. AF_05/2023</t>
  </si>
  <si>
    <t>MÁQUINA JATO DE PRESSAO PORTÁTIL, CAMARA DE 1 SAIDA, CAPACIDADE 280 L, DIAMETRO 670 MM, BICO DE JATO CURTO VENTURI DE 5/16" , MANGUEIRA DE 1" COM COMPRESSOR DE AR REBOCÁVEL 189 PCM E MOTOR DIESEL 63 CV - JUROS. AF_05/2023</t>
  </si>
  <si>
    <t>MÁQUINA JATO DE PRESSAO PORTÁTIL, CAMARA DE 1 SAIDA, CAPACIDADE 280 L, DIAMETRO 670 MM, BICO DE JATO CURTO VENTURI DE 5/16" , MANGUEIRA DE 1" COM COMPRESSOR DE AR REBOCÁVEL 189 PCM E MOTOR DIESEL 63 CV - MANUTENÇÃO. AF_05/2023</t>
  </si>
  <si>
    <t>MÁQUINA JATO DE PRESSAO PORTÁTIL, CAMARA DE 1 SAIDA, CAPACIDADE 280 L, DIAMETRO 670 MM, BICO DE JATO CURTO VENTURI DE 5/16" , MANGUEIRA DE 1" COM COMPRESSOR DE AR REBOCÁVEL 189 PCM E MOTOR DIESEL 63 CV - MATERIAIS NA OPERAÇÃO. AF_05/2023</t>
  </si>
  <si>
    <t>MÁQUINA METALEIRA UNIVERSAL MODELO IW 110/180 BTD - DEPRECIAÇÃO. AF_05/2023</t>
  </si>
  <si>
    <t>MÁQUINA METALEIRA UNIVERSAL MODELO IW 110/180 BTD - JUROS. AF_05/2023</t>
  </si>
  <si>
    <t>MÁQUINA METALEIRA UNIVERSAL MODELO IW 110/180 BTD - MANUTENÇÃO. AF_05/2023</t>
  </si>
  <si>
    <t>MÁQUINA METALEIRA UNIVERSAL MODELO IW 110/180 BTD - MATERIAIS NA OPERAÇÃO. AF_05/2023</t>
  </si>
  <si>
    <t>MÁQUINA PARA SOLDA POR ELETROFUSÃO PARA TUBOS DE POLIETILENO DE ALTA DENSIDADE (PEAD) COM DIÂMETRO EXTERNO DE 20 A 1600 MM, POTÊNCIA DE 3500 W - DEPRECIAÇÃO. AF_05/2023</t>
  </si>
  <si>
    <t>MÁQUINA PARA SOLDA POR ELETROFUSÃO PARA TUBOS DE POLIETILENO DE ALTA DENSIDADE (PEAD) COM DIÂMETRO EXTERNO DE 20 A 1600 MM, POTÊNCIA DE 3500 W - JUROS. AF_05/2023</t>
  </si>
  <si>
    <t>MÁQUINA PARA SOLDA POR ELETROFUSÃO PARA TUBOS DE POLIETILENO DE ALTA DENSIDADE (PEAD) COM DIÂMETRO EXTERNO DE 20 A 1600 MM, POTÊNCIA DE 3500 W - MANUTENÇÃO. AF_05/2023</t>
  </si>
  <si>
    <t>MÁQUINA PARA SOLDA POR ELETROFUSÃO PARA TUBOS DE POLIETILENO DE ALTA DENSIDADE (PEAD) COM DIÂMETRO EXTERNO DE 20 A 1600 MM, POTÊNCIA DE 3500 W - MATERIAIS NA OPERAÇÃO. AF_05/2023</t>
  </si>
  <si>
    <t>MÁQUINA PARA SOLDA POR ELETROFUSÃO PARA TUBOS DE POLIETILENO DE ALTA DENSIDADE (PEAD) COM DIÂMETRO EXTERNO DE 20 A 800 MM, POTÊNCIA ENTRE 2750 E 3000 W - DEPRECIAÇÃO. AF_05/2023</t>
  </si>
  <si>
    <t>MÁQUINA PARA SOLDA POR ELETROFUSÃO PARA TUBOS DE POLIETILENO DE ALTA DENSIDADE (PEAD) COM DIÂMETRO EXTERNO DE 20 A 800 MM, POTÊNCIA ENTRE 2750 E 3000 W - JUROS. AF_05/2023</t>
  </si>
  <si>
    <t>MÁQUINA PARA SOLDA POR ELETROFUSÃO PARA TUBOS DE POLIETILENO DE ALTA DENSIDADE (PEAD) COM DIÂMETRO EXTERNO DE 20 A 800 MM, POTÊNCIA ENTRE 2750 E 3000 W - MANUTENÇÃO. AF_05/2023</t>
  </si>
  <si>
    <t>MÁQUINA PARA SOLDA POR ELETROFUSÃO PARA TUBOS DE POLIETILENO DE ALTA DENSIDADE (PEAD) COM DIÂMETRO EXTERNO DE 20 A 800 MM, POTÊNCIA ENTRE 2750 E 3000 W - MATERIAIS NA OPERAÇÃO. AF_05/2023</t>
  </si>
  <si>
    <t>MÁQUINA PARA SOLDA POR TERMOFUSÃO PARA TUBOS DE POLIETILENO DE ALTA DENSIDADE (PEAD) COM DIÂMETRO EXTERNO DE 315 A 630 MM, POTÊNCIA ENTRE 8000 E 12350 W - DEPRECIAÇÃO. AF_05/2023</t>
  </si>
  <si>
    <t>MÁQUINA PARA SOLDA POR TERMOFUSÃO PARA TUBOS DE POLIETILENO DE ALTA DENSIDADE (PEAD) COM DIÂMETRO EXTERNO DE 315 A 630 MM, POTÊNCIA ENTRE 8000 E 12350 W - JUROS. AF_05/2023</t>
  </si>
  <si>
    <t>MÁQUINA PARA SOLDA POR TERMOFUSÃO PARA TUBOS DE POLIETILENO DE ALTA DENSIDADE (PEAD) COM DIÂMETRO EXTERNO DE 315 A 630 MM, POTÊNCIA ENTRE 8000 E 12350 W - MANUTENÇÃO. AF_05/2023</t>
  </si>
  <si>
    <t>MÁQUINA PARA SOLDA POR TERMOFUSÃO PARA TUBOS DE POLIETILENO DE ALTA DENSIDADE (PEAD) COM DIÂMETRO EXTERNO DE 315 A 630 MM, POTÊNCIA ENTRE 8000 E 12350 W - MATERIAIS NA OPERAÇÃO. AF_05/2023</t>
  </si>
  <si>
    <t>MÁQUINA PARA SOLDA POR TERMOFUSÃO PARA TUBOS DE POLIETILENO DE ALTA DENSIDADE (PEAD) COM DIÂMETRO EXTERNO DE 710 A 1200 MM, POTÊNCIA ENTRE 16000 E 29500 W - DEPRECIAÇÃO. AF_05/2023</t>
  </si>
  <si>
    <t>MÁQUINA PARA SOLDA POR TERMOFUSÃO PARA TUBOS DE POLIETILENO DE ALTA DENSIDADE (PEAD) COM DIÂMETRO EXTERNO DE 710 A 1200 MM, POTÊNCIA ENTRE 16000 E 29500 W - JUROS. AF_05/2023</t>
  </si>
  <si>
    <t>MÁQUINA PARA SOLDA POR TERMOFUSÃO PARA TUBOS DE POLIETILENO DE ALTA DENSIDADE (PEAD) COM DIÂMETRO EXTERNO DE 710 A 1200 MM, POTÊNCIA ENTRE 16000 E 29500 W - MANUTENÇÃO. AF_05/2023</t>
  </si>
  <si>
    <t>MÁQUINA PARA SOLDA POR TERMOFUSÃO PARA TUBOS DE POLIETILENO DE ALTA DENSIDADE (PEAD) COM DIÂMETRO EXTERNO DE 710 A 1200 MM, POTÊNCIA ENTRE 16000 E 29500 W - MATERIAIS NA OPERAÇÃO. AF_05/2023</t>
  </si>
  <si>
    <t>MÁQUINA PARA SOLDA POR TERMOFUSÃO PARA TUBOS DE POLIETILENO DE ALTA DENSIDADE (PEAD) COM DIÂMETRO EXTERNO DE 90 A 315 MM, POTÊNCIA ENTRE 2500 E 5350 W - DEPRECIAÇÃO. AF_05/2023</t>
  </si>
  <si>
    <t>MÁQUINA PARA SOLDA POR TERMOFUSÃO PARA TUBOS DE POLIETILENO DE ALTA DENSIDADE (PEAD) COM DIÂMETRO EXTERNO DE 90 A 315 MM, POTÊNCIA ENTRE 2500 E 5350 W - JUROS. AF_05/2023</t>
  </si>
  <si>
    <t>MÁQUINA PARA SOLDA POR TERMOFUSÃO PARA TUBOS DE POLIETILENO DE ALTA DENSIDADE (PEAD) COM DIÂMETRO EXTERNO DE 90 A 315 MM, POTÊNCIA ENTRE 2500 E 5350 W - MANUTENÇÃO. AF_05/2023</t>
  </si>
  <si>
    <t>MÁQUINA PARA SOLDA POR TERMOFUSÃO PARA TUBOS DE POLIETILENO DE ALTA DENSIDADE (PEAD) COM DIÂMETRO EXTERNO DE 90 A 315 MM, POTÊNCIA ENTRE 2500 E 5350 W - MATERIAIS NA OPERAÇÃO. AF_05/2023</t>
  </si>
  <si>
    <t>MÁQUINA SOLDA ARCO COM PISTOLA DE SOLDAGEM PARA STUD BOLT DE 5 MM A 22 MM - DEPRECIAÇÃO. AF_05/2023</t>
  </si>
  <si>
    <t>MÁQUINA SOLDA ARCO COM PISTOLA DE SOLDAGEM PARA STUD BOLT DE 5 MM A 22 MM - JUROS. AF_05/2023</t>
  </si>
  <si>
    <t>MÁQUINA SOLDA ARCO COM PISTOLA DE SOLDAGEM PARA STUD BOLT DE 5 MM A 22 MM - MANUTENÇÃO. AF_05/2023</t>
  </si>
  <si>
    <t>MÁQUINA SOLDA ARCO COM PISTOLA DE SOLDAGEM PARA STUD BOLT DE 5 MM A 22 MM - MATERIAIS NA OPERAÇÃO. AF_05/2023</t>
  </si>
  <si>
    <t>PENEIRA ROTATIVA COM MOTOR ELÉTRICO TRIFÁSICO DE 2 CV, CILINDRO DE 1 M X 0,60 M, COM FUROS DE 3,17 MM - DEPRECIAÇÃO. AF_05/2023</t>
  </si>
  <si>
    <t>PENEIRA ROTATIVA COM MOTOR ELÉTRICO TRIFÁSICO DE 2 CV, CILINDRO DE 1 M X 0,60 M, COM FUROS DE 3,17 MM - JUROS. AF_05/2023</t>
  </si>
  <si>
    <t>PENEIRA ROTATIVA COM MOTOR ELÉTRICO TRIFÁSICO DE 2 CV, CILINDRO DE 1 M X 0,60 M, COM FUROS DE 3,17 MM - MANUTENÇÃO. AF_05/2023</t>
  </si>
  <si>
    <t>PENEIRA ROTATIVA COM MOTOR ELÉTRICO TRIFÁSICO DE 2 CV, CILINDRO DE 1 M X 0,60 M, COM FUROS DE 3,17 MM - MATERIAIS NA OPERAÇÃO. AF_05/2023</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</si>
  <si>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</si>
  <si>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</si>
  <si>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</si>
  <si>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</si>
  <si>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</si>
  <si>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</si>
  <si>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</si>
  <si>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</si>
  <si>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DE COROA DIAMANTADA PARA CONCRETO, DIÂMETRO ATÉ 250 MM, MOTOR ELÉTRICO 220 V, POTÊNCIA 2.500 W - DEPRECIAÇÃO. AF_05/2023</t>
  </si>
  <si>
    <t>PERFURATRIZ DE COROA DIAMANTADA PARA CONCRETO, DIÂMETRO ATÉ 250 MM, MOTOR ELÉTRICO 220 V, POTÊNCIA 2.500 W - JUROS. AF_05/2023</t>
  </si>
  <si>
    <t>PERFURATRIZ DE COROA DIAMANTADA PARA CONCRETO, DIÂMETRO ATÉ 250 MM, MOTOR ELÉTRICO 220 V, POTÊNCIA 2.500 W - MANUTENÇÃO. AF_05/2023</t>
  </si>
  <si>
    <t>PERFURATRIZ DE COROA DIAMANTADA PARA CONCRETO, DIÂMETRO ATÉ 250 MM, MOTOR ELÉTRICO 220 V, POTÊNCIA 2.500 W - MATERIAIS NA OPERAÇÃO. AF_05/2023</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</si>
  <si>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</si>
  <si>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IMPOSTOS E SEGUROS.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</si>
  <si>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</si>
  <si>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</si>
  <si>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</si>
  <si>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ESTEIRA, TORQUE MÁXIMO 161 KNM, PROFUNDIDADE MÁXIMA 54 M, DIÂMETRO MÁXIMO 1500 MM, POTÊNCIA MOTOR 268 HP - DEPRECIAÇÃO. AF_04/2019</t>
  </si>
  <si>
    <t>PERFURATRIZ HIDRÁULICA SOBRE ESTEIRA, TORQUE MÁXIMO 161 KNM, PROFUNDIDADE MÁXIMA 54 M, DIÂMETRO MÁXIMO 1500 MM, POTÊNCIA MOTOR 268 HP - JUROS. AF_04/2019</t>
  </si>
  <si>
    <t>PERFURATRIZ HIDRÁULICA SOBRE ESTEIRA, TORQUE MÁXIMO 161 KNM, PROFUNDIDADE MÁXIMA 54 M, DIÂMETRO MÁXIMO 1500 MM, POTÊNCIA MOTOR 268 HP - MANUTENÇÃO. AF_04/2019</t>
  </si>
  <si>
    <t>PERFURATRIZ HIDRÁULICA SOBRE ESTEIRA, TORQUE MÁXIMO 161 KNM, PROFUNDIDADE MÁXIMA 54 M, DIÂMETRO MÁXIMO 1500 MM, POTÊNCIA MOTOR 268 HP - MATERIAIS NA OPERAÇÃO. AF_04/2019</t>
  </si>
  <si>
    <t>PERFURATRIZ HIDRÁULICA SOBRE ESTEIRA, TORQUE MÁXIMO 98 KNM, PROFUNDIDADE MÁXIMA 25 M, DIÂMETRO MÁXIMO 115 MM, POTÊNCIA MOTOR 190 HP - DEPRECIAÇÃO. AF_02/2021</t>
  </si>
  <si>
    <t>PERFURATRIZ HIDRÁULICA SOBRE ESTEIRA, TORQUE MÁXIMO 98 KNM, PROFUNDIDADE MÁXIMA 25 M, DIÂMETRO MÁXIMO 115 MM, POTÊNCIA MOTOR 190 HP - JUROS. AF_02/2021</t>
  </si>
  <si>
    <t>PERFURATRIZ HIDRÁULICA SOBRE ESTEIRA, TORQUE MÁXIMO 98 KNM, PROFUNDIDADE MÁXIMA 25 M, DIÂMETRO MÁXIMO 115 MM, POTÊNCIA MOTOR 190 HP - MANUTENÇÃO. AF_02/2021</t>
  </si>
  <si>
    <t>PERFURATRIZ HIDRÁULICA SOBRE ESTEIRA, TORQUE MÁXIMO 98 KNM, PROFUNDIDADE MÁXIMA 25 M, DIÂMETRO MÁXIMO 115 MM, POTÊNCIA MOTOR 190 HP - MATERIAIS NA OPERAÇÃO. AF_02/2021</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</si>
  <si>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</si>
  <si>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</si>
  <si>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</si>
  <si>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</si>
  <si>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</si>
  <si>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</si>
  <si>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</si>
  <si>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</si>
  <si>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PARA EXECUÇÃO DE ESTACAS SECANTES, TIPO HÉLICE CONTÍNUA COM CABEÇOTE DUPLO E TUBO METÁLICO - DEPRECIAÇÃO. AF_04/2019</t>
  </si>
  <si>
    <t>PERFURATRIZ PARA EXECUÇÃO DE ESTACAS SECANTES, TIPO HÉLICE CONTÍNUA COM CABEÇOTE DUPLO E TUBO METÁLICO - JUROS. AF_04/2019</t>
  </si>
  <si>
    <t>PERFURATRIZ PARA EXECUÇÃO DE ESTACAS SECANTES, TIPO HÉLICE CONTÍNUA COM CABEÇOTE DUPLO E TUBO METÁLICO - MANUTENÇÃO. AF_04/2019</t>
  </si>
  <si>
    <t>PERFURATRIZ PARA EXECUÇÃO DE ESTACAS SECANTES, TIPO HÉLICE CONTÍNUA COM CABEÇOTE DUPLO E TUBO METÁLICO - MATERIAIS NA OPERAÇÃO. AF_04/2019</t>
  </si>
  <si>
    <t>PERFURATRIZ PARA FURO DIRECIONAL HORIZONTAL (HDD) COM CAPACIDADE ATÉ 89 KN, POTÊNCIA 24,8 HP A 80 HP (INCLUSO FERRAMENTAS E LOCALIZADOR) - DEPRECIAÇÃO. AF_05/2023</t>
  </si>
  <si>
    <t>PERFURATRIZ PARA FURO DIRECIONAL HORIZONTAL (HDD) COM CAPACIDADE ATÉ 89 KN, POTÊNCIA 24,8 HP A 80 HP (INCLUSO FERRAMENTAS E LOCALIZADOR) - JUROS. AF_05/2023</t>
  </si>
  <si>
    <t>PERFURATRIZ PARA FURO DIRECIONAL HORIZONTAL (HDD) COM CAPACIDADE ATÉ 89 KN, POTÊNCIA 24,8 HP A 80 HP (INCLUSO FERRAMENTAS E LOCALIZADOR) - MANUTENÇÃO. AF_05/2023</t>
  </si>
  <si>
    <t>PERFURATRIZ PARA FURO DIRECIONAL HORIZONTAL (HDD) COM CAPACIDADE ATÉ 89 KN, POTÊNCIA 24,8 HP A 80 HP (INCLUSO FERRAMENTAS E LOCALIZADOR) - MATERIAIS NA OPERAÇÃO. AF_05/2023</t>
  </si>
  <si>
    <t>PERFURATRIZ PARA FURO DIRECIONAL HORIZONTAL (HDD) COM CAPACIDADE DE 201 KN A 560 KN, POTÊNCIA 200 HP A 260 HP (INCLUSO FERRAMENTAS E LOCALIZADOR) - DEPRECIAÇÃO. AF_05/2023</t>
  </si>
  <si>
    <t>PERFURATRIZ PARA FURO DIRECIONAL HORIZONTAL (HDD) COM CAPACIDADE DE 201 KN A 560 KN, POTÊNCIA 200 HP A 260 HP (INCLUSO FERRAMENTAS E LOCALIZADOR) - JUROS. AF_05/2023</t>
  </si>
  <si>
    <t>PERFURATRIZ PARA FURO DIRECIONAL HORIZONTAL (HDD) COM CAPACIDADE DE 201 KN A 560 KN, POTÊNCIA 200 HP A 260 HP (INCLUSO FERRAMENTAS E LOCALIZADOR) - MANUTENÇÃO. AF_05/2023</t>
  </si>
  <si>
    <t>PERFURATRIZ PARA FURO DIRECIONAL HORIZONTAL (HDD) COM CAPACIDADE DE 201 KN A 560 KN, POTÊNCIA 200 HP A 260 HP (INCLUSO FERRAMENTAS E LOCALIZADOR) - MATERIAIS NA OPERAÇÃO. AF_05/2023</t>
  </si>
  <si>
    <t>PERFURATRIZ PARA FURO DIRECIONAL HORIZONTAL (HDD) COM CAPACIDADE DE 90 KN A 200 KN, POTÊNCIA 100 HP A 160 HP (INCLUSO FERRAMENTAS E LOCALIZADOR - MANUTENÇÃO. AF_05/2023</t>
  </si>
  <si>
    <t>PERFURATRIZ PARA FURO DIRECIONAL HORIZONTAL (HDD) COM CAPACIDADE DE 90 KN A 200 KN, POTÊNCIA 100 HP A 160 HP (INCLUSO FERRAMENTAS E LOCALIZADOR) - DEPRECIAÇÃO. AF_05/2023</t>
  </si>
  <si>
    <t>PERFURATRIZ PARA FURO DIRECIONAL HORIZONTAL (HDD) COM CAPACIDADE DE 90 KN A 200 KN, POTÊNCIA 100 HP A 160 HP (INCLUSO FERRAMENTAS E LOCALIZADOR) - JUROS. AF_05/2023</t>
  </si>
  <si>
    <t>PERFURATRIZ PARA FURO DIRECIONAL HORIZONTAL (HDD) COM CAPACIDADE DE 90 KN A 200 KN, POTÊNCIA 100 HP A 160 HP (INCLUSO FERRAMENTAS E LOCALIZADOR) - MATERIAIS NA OPERAÇÃO. AF_05/2023</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</si>
  <si>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</si>
  <si>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</si>
  <si>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</si>
  <si>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</si>
  <si>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</si>
  <si>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</si>
  <si>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</si>
  <si>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</si>
  <si>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</si>
  <si>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</si>
  <si>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</si>
  <si>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</si>
  <si>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</si>
  <si>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</si>
  <si>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</si>
  <si>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</si>
  <si>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</si>
  <si>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</si>
  <si>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</si>
  <si>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PLATAFORMA ELEVATÓRIA - DEPRECIAÇÃO. AF_04/2019</t>
  </si>
  <si>
    <t>PLATAFORMA ELEVATÓRIA - JUROS. AF_04/2019</t>
  </si>
  <si>
    <t>PLATAFORMA ELEVATÓRIA - MANUTENÇÃO. AF_04/2019</t>
  </si>
  <si>
    <t>PLATAFORMA ELEVATÓRIA - MATERIAIS NA OPERAÇÃO. AF_04/2019</t>
  </si>
  <si>
    <t>POLIDORA DE PISO (POLITRIZ), PESO DE 100KG, DIÂMETRO 450 MM, MOTOR ELÉTRICO, POTÊNCIA 4 HP - DEPRECIAÇÃO. AF_05/2023</t>
  </si>
  <si>
    <t>POLIDORA DE PISO (POLITRIZ), PESO DE 100KG, DIÂMETRO 450 MM, MOTOR ELÉTRICO, POTÊNCIA 4 HP - JUROS. AF_05/2023</t>
  </si>
  <si>
    <t>POLIDORA DE PISO (POLITRIZ), PESO DE 100KG, DIÂMETRO 450 MM, MOTOR ELÉTRICO, POTÊNCIA 4 HP - MANUTENÇÃO. AF_05/2023</t>
  </si>
  <si>
    <t>POLIDORA DE PISO (POLITRIZ), PESO DE 100KG, DIÂMETRO 450 MM, MOTOR ELÉTRICO, POTÊNCIA 4 HP - MATERIAIS NA OPERAÇÃO. AF_05/2023</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</si>
  <si>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</si>
  <si>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</si>
  <si>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</si>
  <si>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</si>
  <si>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</si>
  <si>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</si>
  <si>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</si>
  <si>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</si>
  <si>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PNEUMÁTICO DE ARGAMASSA PARA CHAPISCO E REBOCO COM RECIPIENTE ACOPLADO, TIPO CANEQUINHA, COM COMPRESSOR DE AR REBOCÁVEL VAZÃO 89 PCM E MOTOR DIESEL DE 20 CV - DEPRECIAÇÃO. AF_05/2023</t>
  </si>
  <si>
    <t>PROJETOR PNEUMÁTICO DE ARGAMASSA PARA CHAPISCO E REBOCO COM RECIPIENTE ACOPLADO, TIPO CANEQUINHA, COM COMPRESSOR DE AR REBOCÁVEL VAZÃO 89 PCM E MOTOR DIESEL DE 20 CV - JUROS. AF_05/2023</t>
  </si>
  <si>
    <t>PROJETOR PNEUMÁTICO DE ARGAMASSA PARA CHAPISCO E REBOCO COM RECIPIENTE ACOPLADO, TIPO CANEQUINHA, COM COMPRESSOR DE AR REBOCÁVEL VAZÃO 89 PCM E MOTOR DIESEL DE 20 CV - MANUTENÇÃO. AF_05/2023</t>
  </si>
  <si>
    <t>PROJETOR PNEUMÁTICO DE ARGAMASSA PARA CHAPISCO E REBOCO COM RECIPIENTE ACOPLADO, TIPO CANEQUINHA, COM COMPRESSOR DE AR REBOCÁVEL VAZÃO 89 PCM E MOTOR DIESEL DE 20 CV - MATERIAIS NA OPERAÇÃO. AF_05/2023</t>
  </si>
  <si>
    <t>PULVERIZADOR DE TINTA ELÉTRICO/MÁQUINA DE PINTURA AIRLESS, VAZÃO 2 L/MIN - DEPRECIAÇÃO. AF_05/2023</t>
  </si>
  <si>
    <t>PULVERIZADOR DE TINTA ELÉTRICO/MÁQUINA DE PINTURA AIRLESS, VAZÃO 2 L/MIN - JUROS. AF_05/2023</t>
  </si>
  <si>
    <t>PULVERIZADOR DE TINTA ELÉTRICO/MÁQUINA DE PINTURA AIRLESS, VAZÃO 2 L/MIN - MANUTENÇÃO. AF_05/2023</t>
  </si>
  <si>
    <t>PULVERIZADOR DE TINTA ELÉTRICO/MÁQUINA DE PINTURA AIRLESS, VAZÃO 2 L/MIN - MATERIAIS NA OPERAÇÃO. AF_05/2023</t>
  </si>
  <si>
    <t>PÁ CARREGADEIRA SOBRE RODAS, POTÊNCIA 197 HP, CAPACIDADE DA CAÇAMBA 2,5 A 3,5 M3, PESO OPERACIONAL 18338 KG - DEPRECIAÇÃO. AF_06/2014</t>
  </si>
  <si>
    <t>PÁ CARREGADEIRA SOBRE RODAS, POTÊNCIA 197 HP, CAPACIDADE DA CAÇAMBA 2,5 A 3,5 M3, PESO OPERACIONAL 18338 KG - JUROS. AF_06/2014</t>
  </si>
  <si>
    <t>PÁ CARREGADEIRA SOBRE RODAS, POTÊNCIA 197 HP, CAPACIDADE DA CAÇAMBA 2,5 A 3,5 M3, PESO OPERACIONAL 18338 KG - MANUTENÇÃO. AF_06/2014</t>
  </si>
  <si>
    <t>PÁ CARREGADEIRA SOBRE RODAS, POTÊNCIA 197 HP, CAPACIDADE DA CAÇAMBA 2,5 A 3,5 M3, PESO OPERACIONAL 18338 KG - MATERIAIS NA OPERAÇÃO.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</si>
  <si>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</si>
  <si>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</si>
  <si>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</si>
  <si>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</si>
  <si>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PÓRTICO ROLANTE MONOVIGA, PERFIL I, 4 PERNAS, CAPACIDADE 5 T  - DEPRECIAÇÃO. AF_04/2019</t>
  </si>
  <si>
    <t>PÓRTICO ROLANTE MONOVIGA, PERFIL I, 4 PERNAS, CAPACIDADE 5 T  - JUROS. AF_04/2019</t>
  </si>
  <si>
    <t>PÓRTICO ROLANTE MONOVIGA, PERFIL I, 4 PERNAS, CAPACIDADE 5 T  - MANUTENÇÃO. AF_04/2019</t>
  </si>
  <si>
    <t>PÓRTICO ROLANTE MONOVIGA, PERFIL I, 4 PERNAS, CAPACIDADE 5 T  - MATERIAIS NA OPERAÇÃO. AF_04/2019</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</si>
  <si>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</si>
  <si>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</si>
  <si>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</si>
  <si>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</si>
  <si>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RETROESCAVADEIRA SOBRE RODAS COM CARREGADEIRA , PESO OPERACIONAL MÍN. 6,674, POTÊNCIA LÍQ 88 HP, COM MARTELO ROMPEDOR HIDRÁULICO ENTRE  275 A 362 KG - DEPRECIAÇÃO. AF_02/2021</t>
  </si>
  <si>
    <t>RETROESCAVADEIRA SOBRE RODAS COM CARREGADEIRA , PESO OPERACIONAL MÍN. 6,674, POTÊNCIA LÍQ 88 HP, COM MARTELO ROMPEDOR HIDRÁULICO ENTRE  275 A 362 KG - MANUTENÇÃO. AF_02/2021</t>
  </si>
  <si>
    <t>RETROESCAVADEIRA SOBRE RODAS COM CARREGADEIRA , PESO OPERACIONAL MÍN. 6,674, POTÊNCIA LÍQ 88 HP, COM MARTELO ROMPEDOR HIDRÁULICO ENTRE  275 A 362 KG - MATERIAIS NA OPERAÇÃO. AF_02/2021</t>
  </si>
  <si>
    <t>RETROESCAVADEIRA SOBRE RODAS COM CARREGADEIRA, PESO OPERACIONAL MÍN. 6,674, POTÊNCIA LÍQ 88 HP, COM MARTELO ROMPEDOR HIDRÁULICO ENTRE 275 A 362 KG - JUROS. AF_02/2021</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</si>
  <si>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</si>
  <si>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</si>
  <si>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</si>
  <si>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</si>
  <si>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</si>
  <si>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</si>
  <si>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</si>
  <si>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</si>
  <si>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</si>
  <si>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</si>
  <si>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</si>
  <si>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</si>
  <si>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</si>
  <si>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</si>
  <si>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</si>
  <si>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ROLO COMPACTADOR DE PNEUS ESTÁTICO, PRESSÃO VARIÁVEL, POTÊNCIA 111 HP, PESO SEM/COM LASTRO 9,5 / 26 T, LARGURA DE TRABALHO 1,90 M - MATERIAIS NA OPERAÇÃO. AF_07/2014</t>
  </si>
  <si>
    <t>ROLO COMPACTADOR DE PNEUS, ESTÁTICO, PRESSÃO VARIÁVEL, POTÊNCIA 110 HP, PESO SEM/COM LASTRO 10,8/27 T, LARGURA DE ROLAGEM 2,30 M - DEPRECIAÇÃO. AF_06/2017</t>
  </si>
  <si>
    <t>ROLO COMPACTADOR DE PNEUS, ESTÁTICO, PRESSÃO VARIÁVEL, POTÊNCIA 110 HP, PESO SEM/COM LASTRO 10,8/27 T, LARGURA DE ROLAGEM 2,30 M - JUROS. AF_06/2017</t>
  </si>
  <si>
    <t>ROLO COMPACTADOR DE PNEUS, ESTÁTICO, PRESSÃO VARIÁVEL, POTÊNCIA 110 HP, PESO SEM/COM LASTRO 10,8/27 T, LARGURA DE ROLAGEM 2,30 M - MANUTENÇÃO. AF_06/2017</t>
  </si>
  <si>
    <t>ROLO COMPACTADOR DE PNEUS, ESTÁTICO, PRESSÃO VARIÁVEL, POTÊNCIA 110 HP, PESO SEM/COM LASTRO 10,8/27 T, LARGURA DE ROLAGEM 2,30 M - MATERIAIS NA OPERAÇÃO. AF_06/2017</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</si>
  <si>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</si>
  <si>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</si>
  <si>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</si>
  <si>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</si>
  <si>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</si>
  <si>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</si>
  <si>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</si>
  <si>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</si>
  <si>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</si>
  <si>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</si>
  <si>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ROLO COMPACTADOR VIBRATÓRIO DE UM CILINDRO AÇO LISO, POTÊNCIA 80 HP, PESO OPERACIONAL MÁXIMO 8,1 T, IMPACTO DINÂMICO 16,15 / 9,5 T, LARGURA DE TRABALHO 1,68 M - MANUTENÇÃO. AF_06/2014</t>
  </si>
  <si>
    <t>ROLO COMPACTADOR VIBRATÓRIO DE UM CILINDRO AÇO LISO, POTÊNCIA 80 HP, PESO OPERACIONAL MÁXIMO 8,1 T, IMPACTO DINÂMICO 16,15 / 9,5 T, LARGURA DE TRABALHO 1,68 M - MATERIAIS NA OPERAÇÃO. AF_06/2014</t>
  </si>
  <si>
    <t>ROLO COMPACTADOR VIBRATÓRIO PÉ DE CARNEIRO PARA SOLOS, POTÊNCIA 80 HP, PESO OPERACIONAL SEM/COM LASTRO 7,4 / 8,8 T, LARGURA DE TRABALHO 1,68 M - DEPRECIAÇÃO.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</si>
  <si>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</si>
  <si>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MANUTENÇÃO. AF_02/2016</t>
  </si>
  <si>
    <t>ROLO COMPACTADOR VIBRATÓRIO PÉ DE CARNEIRO PARA SOLOS, POTÊNCIA 80 HP, PESO OPERACIONAL SEM/COM LASTRO 7,4 / 8,8 T, LARGURA DE TRABALHO 1,68 M - MATERIAIS NA OPERAÇÃO. AF_02/2016</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</si>
  <si>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</si>
  <si>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</si>
  <si>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MANUTENÇÃO. AF_02/2016</t>
  </si>
  <si>
    <t>ROLO COMPACTADOR VIBRATÓRIO PÉ DE CARNEIRO, OPERADO POR CONTROLE REMOTO, POTÊNCIA 12,5 KW, PESO OPERACIONAL 1,675 T, LARGURA DE TRABALHO 0,85 M - MATERIAIS NA OPERAÇÃO. AF_02/2016</t>
  </si>
  <si>
    <t>ROLO COMPACTADOR VIBRATÓRIO REBOCÁVEL, CILINDRO DE AÇO LISO, POTÊNCIA DE TRAÇÃO DE 65 CV, PESO 4,7 T, IMPACTO DINÂMICO 18,3 T, LARGURA DE TRABALHO 1,67 M - DEPRECIAÇÃO. AF_02/2016</t>
  </si>
  <si>
    <t>ROLO COMPACTADOR VIBRATÓRIO REBOCÁVEL, CILINDRO DE AÇO LISO, POTÊNCIA DE TRAÇÃO DE 65 CV, PESO 4,7 T, IMPACTO DINÂMICO 18,3 T, LARGURA DE TRABALHO 1,67 M - JUROS. AF_02/2016</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</si>
  <si>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</si>
  <si>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</si>
  <si>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</si>
  <si>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</si>
  <si>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</si>
  <si>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</si>
  <si>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</si>
  <si>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</si>
  <si>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</si>
  <si>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</si>
  <si>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</si>
  <si>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</si>
  <si>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</si>
  <si>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FITA HORIZONTAL, ELÉTRICA, COM CONTROLE HIDRÁULICO, PAINEL DE COMANDO EM 24 V, MOTOR ELÉTRICO 1,5 CV, DIMENSÕES DA FITA 3880 X 27 X 0,9 MM, TRIFÁSICA - DEPRECIAÇÃO. AF_05/2023</t>
  </si>
  <si>
    <t>SERRA FITA HORIZONTAL, ELÉTRICA, COM CONTROLE HIDRÁULICO, PAINEL DE COMANDO EM 24 V, MOTOR ELÉTRICO 1,5 CV, DIMENSÕES DA FITA 3880 X 27 X 0,9 MM, TRIFÁSICA - JUROS. AF_05/2023</t>
  </si>
  <si>
    <t>SERRA FITA HORIZONTAL, ELÉTRICA, COM CONTROLE HIDRÁULICO, PAINEL DE COMANDO EM 24 V, MOTOR ELÉTRICO 1,5 CV, DIMENSÕES DA FITA 3880 X 27 X 0,9 MM, TRIFÁSICA - MANUTENÇÃO. AF_05/2023</t>
  </si>
  <si>
    <t>SERRA FITA HORIZONTAL, ELÉTRICA, COM CONTROLE HIDRÁULICO, PAINEL DE COMANDO EM 24 V, MOTOR ELÉTRICO 1,5 CV, DIMENSÕES DA FITA 3880 X 27 X 0,9 MM, TRIFÁSICA - MATERIAIS NA OPERAÇÃO. AF_05/2023</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</si>
  <si>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</si>
  <si>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</si>
  <si>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</si>
  <si>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TANQUE DE ASFALTO ESTACIONÁRIO COM MAÇARICO, CAPACIDADE 20.000 L - DEPRECIAÇÃO. AF_05/2023</t>
  </si>
  <si>
    <t>TANQUE DE ASFALTO ESTACIONÁRIO COM MAÇARICO, CAPACIDADE 20.000 L - JUROS. AF_05/2023</t>
  </si>
  <si>
    <t>TANQUE DE ASFALTO ESTACIONÁRIO COM MAÇARICO, CAPACIDADE 20.000 L - MANUTENÇÃO. AF_05/2023</t>
  </si>
  <si>
    <t>TANQUE DE ASFALTO ESTACIONÁRIO COM MAÇARICO, CAPACIDADE 20.000 L - MATERIAIS NA OPERAÇÃO. AF_05/2023</t>
  </si>
  <si>
    <t>TANQUE DE ASFALTO ESTACIONÁRIO COM SERPENTINA, CAPACIDADE 30.000 L - DEPRECIAÇÃO. AF_05/2023</t>
  </si>
  <si>
    <t>TANQUE DE ASFALTO ESTACIONÁRIO COM SERPENTINA, CAPACIDADE 30.000 L - JUROS. AF_05/2023</t>
  </si>
  <si>
    <t>TANQUE DE ASFALTO ESTACIONÁRIO COM SERPENTINA, CAPACIDADE 30.000 L - MANUTENÇÃO. AF_05/2023</t>
  </si>
  <si>
    <t>TANQUE DE ASFALTO ESTACIONÁRIO COM SERPENTINA, CAPACIDADE 30.000 L - MATERIAIS NA OPERAÇÃO. AF_05/2023</t>
  </si>
  <si>
    <t>TARTARUGA DE OXICORTE CG1, MONOFÁSICA, 220 V, FREQUÊNCIA 50 HZ, VELOCIDADE DE CORTE (MM/MIN) 50 A 750, DIÂMETRO MÍNIMO DO COMPASSO MM 200 - DEPRECIAÇÃO. AF_05/2023</t>
  </si>
  <si>
    <t>TARTARUGA DE OXICORTE CG1, MONOFÁSICA, 220 V, FREQUÊNCIA 50 HZ, VELOCIDADE DE CORTE (MM/MIN) 50 A 750, DIÂMETRO MÍNIMO DO COMPASSO MM 200 - JUROS. AF_05/2023</t>
  </si>
  <si>
    <t>TARTARUGA DE OXICORTE CG1, MONOFÁSICA, 220 V, FREQUÊNCIA 50 HZ, VELOCIDADE DE CORTE (MM/MIN) 50 A 750, DIÂMETRO MÍNIMO DO COMPASSO MM 200 - MANUTENÇÃO. AF_05/2023</t>
  </si>
  <si>
    <t>TARTARUGA DE OXICORTE CG1, MONOFÁSICA, 220 V, FREQUÊNCIA 50 HZ, VELOCIDADE DE CORTE (MM/MIN) 50 A 750, DIÂMETRO MÍNIMO DO COMPASSO MM 200 - MATERIAIS NA OPERAÇÃO. AF_05/2023</t>
  </si>
  <si>
    <t>TERMOFUSORA PARA TUBOS E CONEXÕES EM PPR COM DIÂMETROS DE 20 A 63 MM, POTÊNCIA DE 800 W, TENSAO 220 V - DEPRECIAÇÃO. AF_05/2022</t>
  </si>
  <si>
    <t>TERMOFUSORA PARA TUBOS E CONEXÕES EM PPR COM DIÂMETROS DE 20 A 63 MM, POTÊNCIA DE 800 W, TENSAO 220 V - JUROS. AF_05/2022</t>
  </si>
  <si>
    <t>TERMOFUSORA PARA TUBOS E CONEXÕES EM PPR COM DIÂMETROS DE 20 A 63 MM, POTÊNCIA DE 800 W, TENSAO 220 V - MANUTENÇÃO. AF_05/2022</t>
  </si>
  <si>
    <t>TERMOFUSORA PARA TUBOS E CONEXÕES EM PPR COM DIÂMETROS DE 20 A 63 MM, POTÊNCIA DE 800 W, TENSAO 220 V - MATERIAIS NA OPERAÇÃO. AF_05/2022</t>
  </si>
  <si>
    <t>TERMOFUSORA PARA TUBOS E CONEXÕES EM PPR COM DIÂMETROS DE 75 A 110 MM, POTÊNCIA DE *1100* W, TENSÃO 220 V - DEPRECIAÇÃO. AF_05/2022</t>
  </si>
  <si>
    <t>TERMOFUSORA PARA TUBOS E CONEXÕES EM PPR COM DIÂMETROS DE 75 A 110 MM, POTÊNCIA DE *1100* W, TENSÃO 220 V - JUROS. AF_05/2022</t>
  </si>
  <si>
    <t>TERMOFUSORA PARA TUBOS E CONEXÕES EM PPR COM DIÂMETROS DE 75 A 110 MM, POTÊNCIA DE *1100* W, TENSÃO 220 V - MANUTENÇÃO. AF_05/2022</t>
  </si>
  <si>
    <t>TERMOFUSORA PARA TUBOS E CONEXÕES EM PPR COM DIÂMETROS DE 75 A 110 MM, POTÊNCIA DE *1100* W, TENSÃO 220 V - MATERIAIS NA OPERAÇÃO. AF_05/2022</t>
  </si>
  <si>
    <t>TORRE, COMPOSTA POR GUINCHO MECÂNICO, GUINCHO MANUAL, CABOS DE AÇO, PITEIRA E SOQUETE  - DEPRECIAÇÃO. AF_05/2023</t>
  </si>
  <si>
    <t>TORRE, COMPOSTA POR GUINCHO MECÂNICO, GUINCHO MANUAL, CABOS DE AÇO, PITEIRA E SOQUETE  - JUROS. AF_05/2023</t>
  </si>
  <si>
    <t>TORRE, COMPOSTA POR GUINCHO MECÂNICO, GUINCHO MANUAL, CABOS DE AÇO, PITEIRA E SOQUETE  - MANUTENÇÃO. AF_05/2023</t>
  </si>
  <si>
    <t>TORRE, COMPOSTA POR GUINCHO MECÂNICO, GUINCHO MANUAL, CABOS DE AÇO, PITEIRA E SOQUETE  - MATERIAIS NA OPERAÇÃO. AF_05/2023</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</si>
  <si>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</si>
  <si>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</si>
  <si>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MANUTENÇÃO. AF_06/2014</t>
  </si>
  <si>
    <t>TRATOR DE ESTEIRAS, POTÊNCIA 100 HP, PESO OPERACIONAL 9,4 T, COM LÂMINA 2,19 M3 - MATERIAIS NA OPERAÇÃO. AF_06/2014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</si>
  <si>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</si>
  <si>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</si>
  <si>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</si>
  <si>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</si>
  <si>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150 HP, PESO OPERACIONAL 16,7 T, COM RODA MOTRIZ ELEVADA E LÂMINA 3,18 M3 - DEPRECIAÇÃO. AF_06/2014</t>
  </si>
  <si>
    <t>TRATOR DE ESTEIRAS, POTÊNCIA 150 HP, PESO OPERACIONAL 16,7 T, COM RODA MOTRIZ ELEVADA E LÂMINA 3,18 M3 - JUROS. AF_06/2014</t>
  </si>
  <si>
    <t>TRATOR DE ESTEIRAS, POTÊNCIA 150 HP, PESO OPERACIONAL 16,7 T, COM RODA MOTRIZ ELEVADA E LÂMINA 3,18 M3 - MANUTENÇÃO. AF_06/2014</t>
  </si>
  <si>
    <t>TRATOR DE ESTEIRAS, POTÊNCIA 150 HP, PESO OPERACIONAL 16,7 T, COM RODA MOTRIZ ELEVADA E LÂMINA 3,18 M3 - MATERIAIS NA OPERAÇÃO. AF_06/2014</t>
  </si>
  <si>
    <t>TRATOR DE ESTEIRAS, POTÊNCIA 170 HP, PESO OPERACIONAL 19 T, CAÇAMBA 5,2 M3 - DEPRECIAÇÃO. AF_06/2014</t>
  </si>
  <si>
    <t>TRATOR DE ESTEIRAS, POTÊNCIA 170 HP, PESO OPERACIONAL 19 T, CAÇAMBA 5,2 M3 - JUROS. AF_06/2014</t>
  </si>
  <si>
    <t>TRATOR DE ESTEIRAS, POTÊNCIA 170 HP, PESO OPERACIONAL 19 T, CAÇAMBA 5,2 M3 - MANUTENÇÃO. AF_06/2014</t>
  </si>
  <si>
    <t>TRATOR DE ESTEIRAS, POTÊNCIA 170 HP, PESO OPERACIONAL 19 T, CAÇAMBA 5,2 M3 - MATERIAIS NA OPERAÇÃO. AF_06/2014</t>
  </si>
  <si>
    <t>TRATOR DE ESTEIRAS, POTÊNCIA 347 HP, PESO OPERACIONAL 38,5 T, COM LÂMINA 8,70 M3 - DEPRECIAÇÃO. AF_06/2014</t>
  </si>
  <si>
    <t>TRATOR DE ESTEIRAS, POTÊNCIA 347 HP, PESO OPERACIONAL 38,5 T, COM LÂMINA 8,70 M3 - JUROS. AF_06/2014</t>
  </si>
  <si>
    <t>TRATOR DE ESTEIRAS, POTÊNCIA 347 HP, PESO OPERACIONAL 38,5 T, COM LÂMINA 8,70 M3 - MANUTENÇÃO. AF_06/2014</t>
  </si>
  <si>
    <t>TRATOR DE ESTEIRAS, POTÊNCIA 347 HP, PESO OPERACIONAL 38,5 T, COM LÂMINA 8,70 M3 - MATERIAIS NA OPERAÇÃO. AF_06/2014</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</si>
  <si>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</si>
  <si>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</si>
  <si>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</si>
  <si>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</si>
  <si>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</si>
  <si>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</si>
  <si>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</si>
  <si>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</si>
  <si>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</si>
  <si>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</si>
  <si>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</si>
  <si>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</si>
  <si>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</si>
  <si>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</si>
  <si>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</si>
  <si>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</si>
  <si>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</si>
  <si>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</si>
  <si>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</si>
  <si>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</si>
  <si>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</si>
  <si>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</si>
  <si>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MANUTENÇÃO. AF_06/2014</t>
  </si>
  <si>
    <t>TRATOR DE PNEUS, POTÊNCIA 85 CV, TRAÇÃO 4X4, PESO COM LASTRO DE 4.675 KG - MATERIAIS NA OPERAÇÃO. AF_06/2014</t>
  </si>
  <si>
    <t>UNIDADE DOSADORA AIRLESS TIPO HOT SPRAY - DEPRECIAÇÃO. AF_05/2023</t>
  </si>
  <si>
    <t>UNIDADE DOSADORA AIRLESS TIPO HOT SPRAY - JUROS. AF_05/2023</t>
  </si>
  <si>
    <t>UNIDADE DOSADORA AIRLESS TIPO HOT SPRAY - MANUTENÇÃO. AF_05/2023</t>
  </si>
  <si>
    <t>UNIDADE DOSADORA AIRLESS TIPO HOT SPRAY - MATERIAIS NA OPERAÇÃO. AF_05/2023</t>
  </si>
  <si>
    <t>USINA DE ASFALTO À FRIO, CAPACIDADE DE 40 A 60 TON/HORA, ELÉTRICA POTÊNCIA 30 CV - DEPRECIAÇÃO. AF_05/2023</t>
  </si>
  <si>
    <t>USINA DE ASFALTO À FRIO, CAPACIDADE DE 40 A 60 TON/HORA, ELÉTRICA POTÊNCIA 30 CV - JUROS. AF_05/2023</t>
  </si>
  <si>
    <t>USINA DE ASFALTO À FRIO, CAPACIDADE DE 40 A 60 TON/HORA, ELÉTRICA POTÊNCIA 30 CV - MANUTENÇÃO. AF_05/2023</t>
  </si>
  <si>
    <t>USINA DE ASFALTO À FRIO, CAPACIDADE DE 40 A 60 TON/HORA, ELÉTRICA POTÊNCIA 30 CV - MATERIAIS NA OPERAÇÃO. AF_05/2023</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</si>
  <si>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</si>
  <si>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</si>
  <si>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</si>
  <si>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</si>
  <si>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USINA DE CONCRETO FIXA, CAPACIDADE NOMINAL DE 90 A 120 M3/H, SEM SILO - DEPRECIAÇÃO. AF_07/2016</t>
  </si>
  <si>
    <t>USINA DE CONCRETO FIXA, CAPACIDADE NOMINAL DE 90 A 120 M3/H, SEM SILO - JUROS. AF_07/2016</t>
  </si>
  <si>
    <t>USINA DE CONCRETO FIXA, CAPACIDADE NOMINAL DE 90 A 120 M3/H, SEM SILO - MANUTENÇÃO. AF_07/2016</t>
  </si>
  <si>
    <t>USINA DE CONCRETO FIXA, CAPACIDADE NOMINAL DE 90 A 120 M3/H, SEM SILO - MATERIAIS NA OPERAÇÃO. AF_07/2016</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</si>
  <si>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</si>
  <si>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</si>
  <si>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</si>
  <si>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</si>
  <si>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</si>
  <si>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</si>
  <si>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</si>
  <si>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</si>
  <si>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MISTURA ASFÁLTICA À QUENTE, TIPO CONTRA FLUXO, PROD 40 A 80 TON/HORA - DEPRECIAÇÃO. AF_05/2023</t>
  </si>
  <si>
    <t>USINA DE MISTURA ASFÁLTICA À QUENTE, TIPO CONTRA FLUXO, PROD 40 A 80 TON/HORA - JUROS. AF_05/2023</t>
  </si>
  <si>
    <t>USINA DE MISTURA ASFÁLTICA À QUENTE, TIPO CONTRA FLUXO, PROD 40 A 80 TON/HORA - MANUTENÇÃO. AF_05/2023</t>
  </si>
  <si>
    <t>USINA DE MISTURA ASFÁLTICA À QUENTE, TIPO CONTRA FLUXO, PROD 40 A 80 TON/HORA - MATERIAIS NA OPERAÇÃO. AF_05/2023</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</si>
  <si>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</si>
  <si>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</si>
  <si>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MANUTENÇÃO. AF_07/2016</t>
  </si>
  <si>
    <t>USINA MISTURADORA DE SOLOS, CAPACIDADE DE 200 A 500 TON/H, POTENCIA 75KW - MATERIAIS NA OPERAÇÃO. AF_07/2016</t>
  </si>
  <si>
    <t>VARREDEIRA DE GRAMA SINTÉTICA A GASOLINA, 2,4 CV, 4 TEMPOS - DEPRECIAÇÃO. AF_05/2023</t>
  </si>
  <si>
    <t>VARREDEIRA DE GRAMA SINTÉTICA A GASOLINA, 2,4 CV, 4 TEMPOS - JUROS. AF_05/2023</t>
  </si>
  <si>
    <t>VARREDEIRA DE GRAMA SINTÉTICA A GASOLINA, 2,4 CV, 4 TEMPOS - MANUTENÇÃO. AF_05/2023</t>
  </si>
  <si>
    <t>VARREDEIRA DE GRAMA SINTÉTICA A GASOLINA, 2,4 CV, 4 TEMPOS - MATERIAIS NA OPERAÇÃO. AF_05/2023</t>
  </si>
  <si>
    <t>VASSOURA MECÂNICA REBOCÁVEL COM ESCOVA CILÍNDRICA, LARGURA ÚTIL DE VARRIMENTO DE 2,44 M - DEPRECIAÇÃO. AF_06/2014</t>
  </si>
  <si>
    <t>VASSOURA MECÂNICA REBOCÁVEL COM ESCOVA CILÍNDRICA, LARGURA ÚTIL DE VARRIMENTO DE 2,44 M - JUROS. AF_06/2014</t>
  </si>
  <si>
    <t>VASSOURA MECÂNICA REBOCÁVEL COM ESCOVA CILÍNDRICA, LARGURA ÚTIL DE VARRIMENTO DE 2,44 M - MANUTENÇÃO. AF_06/2014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</si>
  <si>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</si>
  <si>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</si>
  <si>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</si>
  <si>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</si>
  <si>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</si>
  <si>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</si>
  <si>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</si>
  <si>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</si>
  <si>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</si>
  <si>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</si>
  <si>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</si>
  <si>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</si>
  <si>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ARMAÇÃO DE DESCIDA D'ÁGUA UTILIZANDO AÇO CA-60 DE 5 MM - MONTAGEM. AF_08/2022</t>
  </si>
  <si>
    <t>BACIA DE DISSIPAÇÃO, LARGURA ATÉ 1 M, TIPO BACIA EM PEDRA DE MÃO FIXADA COM CONCRETO (DEB 01, 02), COM PREPARO MANUAL, FCK = 20 MPA, LANÇADO MANUALMENTE, INCLUINDO MATERIAIS E FÔRMAS (2 UTILIZAÇÕES). AF_08/2022</t>
  </si>
  <si>
    <t>BACIA DE DISSIPAÇÃO, LARGURA DE 1 A 4 M, TIPO BACIA EM PEDRA DE MÃO FIXADA COM CONCRETO (DEB 03, 04, 05, 06), COM PREPARO MANUAL, FCK = 20 MPA, LANÇADO MANUALMENTE, INCLUINDO MATERIAIS E FÔRMAS (2 UTILIZAÇÕES). AF_08/2022</t>
  </si>
  <si>
    <t>BACIA DE DISSIPAÇÃO, LARGURA DE 4 A 9,2 M, TIPO BACIA EM PEDRA DE MÃO FIXADA COM CONCRETO (DEB 07, 08, 09, 10, 11, 12, 13), COM PREPARO MANUAL, FCK = 20 MPA, LANÇADO MANUALMENTE, INCLUINDO MATERIAIS E FÔRMAS (2 UTILIZAÇÕES). AF_08/2022</t>
  </si>
  <si>
    <t>BACIA DE DISSIPAÇÃO, TIPO BACIA COM DENTES DE CONCRETO (01), COM PREPARO MANUAL, FCK = 20 MPA, LANÇADO MANUALMENTE, INCLUINDO MATERIAIS E FÔRMAS (2 UTILIZAÇÕES). AF_08/2022</t>
  </si>
  <si>
    <t>BACIA DE DISSIPAÇÃO, TIPO BACIA EM PEDRA DE MÃO ARGAMASSADA (DES 01, 02, 03, 04), LANÇADO MANUALMENTE, INCLUINDO MATERIAIS E FÔRMAS (2 UTILIZAÇÕES). AF_08/2022</t>
  </si>
  <si>
    <t>CONCRETAGEM DE DISSIPADOR DE ENERGIA, CONCRETO USINADO, FCK = 20 MPA, COM USO DE BOMBA - LANÇAMENTO, ADENSAMENTO E ACABAMENTO. AF_08/2022</t>
  </si>
  <si>
    <t>CONCRETAGEM DE DISSIPADOR DE ENERGIA, FCK = 20 MPA, COM USO DE JERICAS E PREPARO EM BETONEIRA DE 600 L - AREIA E BRITA COMERCIAIS - LANÇAMENTO, ADENSAMENTO E ACABAMENTO. AF_08/2022</t>
  </si>
  <si>
    <t>DESCIDA D'ÁGUA RÁPIDA (DAR 03), EM CONCRETO USINADO, FCK = 20 MPA, LANÇADO COM BOMBA, INCLUINDO ARMAÇÃO, MATERIAIS E FÔRMAS (2 UTILIZAÇÕES). AF_08/2022</t>
  </si>
  <si>
    <t>ESCADA HIDRÁULICA, LARGURA ATÉ 1M, TIPO DESCIDA D'ÁGUA DE CORTE OU ATERRO EM DEGRAUS (DCD 02, 04 E DAD 02), EM CONCRETO USINADO, FCK = 20 MPA, LANÇADO COM BOMBA, INCLUINDO ARMAÇÃO, MATERIAIS E FÔRMAS (3 UTILIZAÇÕES). AF_08/2022</t>
  </si>
  <si>
    <t>ESCADA HIDRÁULICA, LARGURA DE 1 A 4,1 M, TIPO DESCIDA D'ÁGUA DE ATERRO EM DEGRAUS (DAD 04, 06, 08, 10, 12, 14, 16, 18), EM CONCRETO USINADO, FCK = 20 MPA, LANÇADO COM BOMBA, INCLUINDO ARMAÇÃO, MATERIAIS E FÔRMAS (3 UTILIZAÇÕES). AF_08/2022</t>
  </si>
  <si>
    <t>FABRICAÇÃO, MONTAGEM E DESMONTAGEM DE FÔRMA PARA BACIA DE DISSIPAÇÃO, EM MADEIRA SERRADA, E = 25 MM, 2 UTILIZAÇÕES. AF_08/2022</t>
  </si>
  <si>
    <t>FABRICAÇÃO, MONTAGEM E DESMONTAGEM DE FÔRMA PARA ESCADA HIDRÁULICA, EM CHAPA DE MADEIRA COMPENSADA RESINADA, E = 17 MM, 3 UTILIZAÇÕES. AF_08/2022</t>
  </si>
  <si>
    <t>PEDRA ARGAMASSADA COM CIMENTO E AREIA 1:3, 40% DE ARGAMASSA EM VOLUME - AREIA E PEDRA DE MÃO COMERCIAIS - FORNECIMENTO E ASSENTAMENTO. AF_08/2022</t>
  </si>
  <si>
    <t>PEDRA DE MÃO FIXADA COM CONCRETO PARA BACIA DE DISSIPAÇÃO, 40% DE CONCRETO EM VOLUME, FCK = 20 MPA, COM USO DE JERICA E PREPARO EM BETONEIRA DE 600 L - AREIA, BRITA E PEDRA DE MÃO COMERCIAIS - LANÇAMENTO, ADENSAMENTO E ACABAMENTO. AF_08/2022</t>
  </si>
  <si>
    <t>DRAGAGEM DE MATERIAIS DE 1A CATEGORIA E COMPOSTOS ORGÂNICOS E INORGÂNICOS COM DRAGLINE (CAÇAMBA: 0,76 M3/ 43 T). AF_03/2024</t>
  </si>
  <si>
    <t>DRAGAGEM DE MATERIAIS DE 1A CATEGORIA E COMPOSTOS ORGÂNICOS E INORGÂNICOS COM ESCAVADEIRA HIDRÁULICA (CAÇAMBA: 0,80 M3/111 HP). AF_03/2024</t>
  </si>
  <si>
    <t>DRAGAGEM DE MATERIAIS DE 1A CATEGORIA E COMPOSTOS ORGÂNICOS E INORGÂNICOS COM ESCAVADEIRA HIDRÁULICA DE LONGO ALCANCE (CAÇAMBA: 0,52 M3/155 HP). AF_03/2024</t>
  </si>
  <si>
    <t>DRAGAGEM DE MATERIAIS DE 1A CATEGORIA E COMPOSTOS ORGÂNICOS E INORGÂNICOS COM RETROESCAVADEIRA (CAÇAMBA: 0,26 M3/88 HP). AF_03/2024</t>
  </si>
  <si>
    <t>CAIXA DE PASSAGEM PARA AR CONDICIONADO - FORNECIMENTO E INSTALAÇÃO. AF_08/2022</t>
  </si>
  <si>
    <t>JOELHO 45 GRAUS, PVC, SOLDÁVEL, DN 20 MM, INSTALADO EM DRENO DE AR CONDICIONADO - FORNECIMENTO E INSTALAÇÃO. AF_08/2022</t>
  </si>
  <si>
    <t>JOELHO 45 GRAUS, PVC, SOLDÁVEL, DN 25MM, INSTALADO EM DRENO DE AR-CONDICIONADO - FORNECIMENTO E INSTALAÇÃO. AF_08/2022</t>
  </si>
  <si>
    <t>JOELHO 45 GRAUS, PVC, SOLDÁVEL, DN 32 MM, INSTALADO EM DRENO DE AR CONDICIONADO - FORNECIMENTO E INSTALAÇÃO. AF_08/2022</t>
  </si>
  <si>
    <t>JOELHO 90 GRAUS, PVC, SOLDÁVEL, DN 20 MM, INSTALADO EM DRENO DE AR CONDICIONADO - FORNECIMENTO E INSTALAÇÃO. AF_08/2022</t>
  </si>
  <si>
    <t>JOELHO 90 GRAUS, PVC, SOLDÁVEL, DN 25MM, INSTALADO EM DRENO DE AR-CONDICIONADO - FORNECIMENTO E INSTALAÇÃO. AF_08/2022</t>
  </si>
  <si>
    <t>JOELHO 90 GRAUS, PVC, SOLDÁVEL, DN 32 MM, INSTALADO EM DRENO DE AR CONDICIONADO - FORNECIMENTO E INSTALAÇÃO. AF_08/2022</t>
  </si>
  <si>
    <t>LUVA, PVC, SOLDÁVEL, DN 20 MM, INSTALADO EM DRENO DE AR CONDICIONADO - FORNECIMENTO E INSTALAÇÃO. AF_08/2022</t>
  </si>
  <si>
    <t>LUVA, PVC, SOLDÁVEL, DN 25MM, INSTALADO EM DRENO DE AR-CONDICIONADO - FORNECIMENTO E INSTALAÇÃO. AF_08/2022</t>
  </si>
  <si>
    <t>LUVA, PVC, SOLDÁVEL, DN 32 MM, INSTALADO EM DRENO DE AR CONDICIONADO - FORNECIMENTO E INSTALAÇÃO. AF_08/2022</t>
  </si>
  <si>
    <t>TE, PVC, SOLDÁVEL, DN 20 MM, INSTALADO EM DRENO DE AR CONDICIONADO - FORNECIMENTO E INSTALAÇÃO. AF_08/2022</t>
  </si>
  <si>
    <t>TE, PVC, SOLDÁVEL, DN 25MM, INSTALADO EM DRENO DE AR-CONDICIONADO - FORNECIMENTO E INSTALAÇÃO. AF_08/2022</t>
  </si>
  <si>
    <t>TE, PVC, SOLDÁVEL, DN 32 MM, INSTALADO EM DRENO DE AR CONDICIONADO - FORNECIMENTO E INSTALAÇÃO. AF_08/2022</t>
  </si>
  <si>
    <t>TUBO, PVC, SOLDÁVEL, DE 20MM, INSTALADO EM DRENO DE AR CONDICIONADO - FORNECIMENTO E INSTALAÇÃO. AF_08/2022</t>
  </si>
  <si>
    <t>TUBO, PVC, SOLDÁVEL, DE 25MM, INSTALADO EM DRENO DE AR-CONDICIONADO - FORNECIMENTO E INSTALAÇÃO. AF_08/2022</t>
  </si>
  <si>
    <t>TUBO, PVC, SOLDÁVEL, DE 32MM, INSTALADO EM DRENO DE AR CONDICIONADO - FORNECIMENTO E INSTALAÇÃO. AF_08/2022</t>
  </si>
  <si>
    <t>DRENO BARBACÃ, DN 100 MM, COM MATERIAL DRENANTE. AF_07/2021</t>
  </si>
  <si>
    <t>DRENO BARBACÃ, DN 50 MM, COM MATERIAL DRENANTE. AF_07/2021</t>
  </si>
  <si>
    <t>DRENO BARBACÃ, DN 75 MM, COM MATERIAL DRENANTE. AF_07/2021</t>
  </si>
  <si>
    <t>DRENO EM MURO DE CONTENÇÃO, EXECUTADO NO PÉ DO MURO, COM TUBO DE PEAD CORRUGADO FLEXÍVEL PERFURADO, ENCHIMENTO COM BRITA, ENVOLVIDO COM MANTA GEOTÊXTIL. AF_07/2021</t>
  </si>
  <si>
    <t>DRENO EM MURO DE CONTENÇÃO, EXECUTADO NO PÉ DO MURO, COM TUBO DE PEAD CORRUGADO FLEXÍVEL PERFURADO, ENVOLVIDO COM GEOCOMPOSTO DRENANTE. AF_07/2021</t>
  </si>
  <si>
    <t>DRENO EM MURO DE CONTENÇÃO, EXECUTADO NO PÉ DO MURO, COM TUBO DE PVC CORRUGADO RÍGIDO PERFURADO, ENCHIMENTO COM BRITA, ENVOLVIDO COM MANTA GEOTÊXTIL. AF_07/2021</t>
  </si>
  <si>
    <t>DRENO ESPINHA DE PEIXE (SEÇÃO (0,40 X 0,40 M), COM TUBO DE PEAD CORRUGADO PERFURADO, DN 100 MM, ENCHIMENTO COM BRITA, ENVOLVIDO COM MANTA GEOTÊXTIL, INCLUSIVE CONEXÕES. AF_07/2021</t>
  </si>
  <si>
    <t>DRENO ESPINHA DE PEIXE (SEÇÃO 0,40 X 0,40 M), COM TUBO DE PEAD CORRUGADO PERFURADO, DN 100 MM, ENCHIMENTO COM AREIA, INCLUSIVE CONEXÕES. AF_07/2021</t>
  </si>
  <si>
    <t>DRENO ESPINHA DE PEIXE (SEÇÃO 0,40 X 0,40 M), COM TUBO DE PVC CORRUGADO RÍGIDO PERFURADO, DN 100 MM, ENCHIMENTO COM AREIA, INCLUSIVE CONEXÕES. AF_07/2021</t>
  </si>
  <si>
    <t>DRENO ESPINHA DE PEIXE (SEÇÃO 0,40 X 0,40 M), COM TUBO DE PVC CORRUGADO RÍGIDO PERFURADO, DN 100 MM, ENCHIMENTO COM BRITA, ENVOLVIDO COM MANTA GEOTÊXTIL, INCLUSIVE CONEXÕES. AF_07/2021</t>
  </si>
  <si>
    <t>DRENO ESPINHA DE PEIXE (SEÇÃO 0,50 X 0,80 M), COM TUBO DE PEAD CORRUGADO PERFURADO, DN 100 MM, ENCHIMENTO COM AREIA, INCLUSIVE CONEXÕES. AF_07/2021</t>
  </si>
  <si>
    <t>DRENO ESPINHA DE PEIXE (SEÇÃO 0,50 X 0,80 M), COM TUBO DE PEAD CORRUGADO PERFURADO, DN 100 MM, ENCHIMENTO COM BRITA, ENVOLVIDO COM MANTA GEOTÊXTIL, INCLUSIVE CONEXÕES. AF_07/2021</t>
  </si>
  <si>
    <t>DRENO ESPINHA DE PEIXE (SEÇÃO 0,50 X 0,80 M), COM TUBO DE PVC CORRUGADO RÍGIDO PERFURADO, DN 100 MM, ENCHIMENTO COM AREIA, INCLUSIVE CONEXÕES. AF_07/2021</t>
  </si>
  <si>
    <t>DRENO ESPINHA DE PEIXE (SEÇÃO 0,50 X 0,80 M), COM TUBO DE PVC CORRUGADO RÍGIDO PERFURADO, DN 100 MM, ENCHIMENTO COM BRITA, ENVOLVIDO COM MANTA GEOTÊXTIL, INCLUSIVE CONEXÕES.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</si>
  <si>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</si>
  <si>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</si>
  <si>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CONCRETO SIMPLES POROSO, DN 200 MM, ENCHIMENTO COM AREIA, COM SELO DE ARGILA. AF_07/2021</t>
  </si>
  <si>
    <t>DRENO PROFUNDO (SEÇÃO 0,50 X 1,50 M), COM TUBO DE CONCRETO SIMPLES POROSO, DN 200 MM, ENCHIMENTO COM AREIA. AF_07/2021</t>
  </si>
  <si>
    <t>DRENO PROFUNDO (SEÇÃO 0,50 X 1,50 M), COM TUBO DE CONCRETO SIMPLES POROSO, DN 200 MM, ENCHIMENTO COM BRITA, ENVOLVIDO COM MANTA GEOTÊXTIL, COM SELO DE ARGILA. AF_07/2021</t>
  </si>
  <si>
    <t>DRENO PROFUNDO (SEÇÃO 0,50 X 1,50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</si>
  <si>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</si>
  <si>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PEAD CORRUGADO PERFURADO, DN 100 MM, ENCHIMENTO COM AREIA. AF_07/2021</t>
  </si>
  <si>
    <t>DRENO PROFUNDO (SEÇÃO 0,50 X 1,50 M), COM TUBO DE PEAD CORRUGADO PERFURADO, DN 100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</si>
  <si>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</si>
  <si>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PVC CORRUGADO RÍGIDO PERFURADO, DN 100 MM, ENCHIMENTO COM AREIA, COM SELO DE ARGILA. AF_07/2021</t>
  </si>
  <si>
    <t>DRENO PROFUNDO (SEÇÃO 0,50 X 1,50 M), COM TUBO DE PVC CORRUGADO RÍGIDO PERFURADO, DN 100 MM, ENCHIMENTO COM AREIA. AF_07/2021</t>
  </si>
  <si>
    <t>DRENO PROFUNDO (SEÇÃO 0,50 X 1,50 M), COM TUBO DE PVC CORRUGADO RÍGIDO PERFURADO, DN 100 MM, ENCHIMENTO COM BRITA, ENVOLVIDO COM MANTA GEOTÊXTIL, COM SELO DE ARGILA. AF_07/2021</t>
  </si>
  <si>
    <t>DRENO PROFUNDO (SEÇÃO 0,50 X 1,50 M), COM TUBO DE PVC CORRUGADO RÍGIDO PERFURADO, DN 100 MM, ENCHIMENTO COM BRITA, ENVOLVIDO COM MANTA GEOTÊXTIL. AF_07/2021</t>
  </si>
  <si>
    <t>DRENO SUBSUPERFICIAL (SEÇÃO 0,40 X 0,40 M), CEGO, ENCHIMENTO DE BRITA, ENVOLVIDO COM MANTA GEOTÊXTIL. AF_07/2021</t>
  </si>
  <si>
    <t>DRENO SUBSUPERFICIAL (SEÇÃO 0,40 X 0,40 M), CEGO, ENCHIMENTO DE BRITA. AF_07/2021</t>
  </si>
  <si>
    <t>DRENO SUBSUPERFICIAL (SEÇÃO 0,40 X 0,40 M), COM TUBO DE CONCRETO SIMPLES POROSO, DN 200 MM, ENCHIMENTO COM AREIA. AF_07/2021</t>
  </si>
  <si>
    <t>DRENO SUBSUPERFICIAL (SEÇÃO 0,40 X 0,40 M), COM TUBO DE CONCRETO SIMPLES POROSO, DN 200 MM, ENCHIMENTO COM BRITA, ENVOLVIDO COM MANTA GEOTÊXTIL. AF_07/2021</t>
  </si>
  <si>
    <t>DRENO SUBSUPERFICIAL (SEÇÃO 0,40 X 0,40 M), COM TUBO DE PEAD CORRUGADO PERFURADO, DN 100 MM, ENCHIMENTO COM AREIA. AF_07/2021</t>
  </si>
  <si>
    <t>DRENO SUBSUPERFICIAL (SEÇÃO 0,40 X 0,40 M), COM TUBO DE PEAD CORRUGADO PERFURADO, DN 100 MM, ENCHIMENTO COM BRITA, ENVOLVIDO COM MANTA GEOTÊXTIL. AF_07/2021</t>
  </si>
  <si>
    <t>DRENO SUBSUPERFICIAL (SEÇÃO 0,40 X 0,40 M), COM TUBO DE PVC CORRUGADO RÍGIDO PERFURADO, DN 100 MM, ENCHIMENTO COM AREIA. AF_07/2021</t>
  </si>
  <si>
    <t>DRENO SUBSUPERFICIAL (SEÇÃO 0,40 X 0,40 M), COM TUBO DE PVC CORRUGADO RÍGIDO PERFURADO, DN 100 MM, ENCHIMENTO COM BRITA, ENVOLVIDO COM MANTA GEOTÊXTIL. AF_07/2021</t>
  </si>
  <si>
    <t>ENCHIMENTO DE AREIA PARA DRENO, LANÇAMENTO MANUAL. AF_07/2021</t>
  </si>
  <si>
    <t>ENCHIMENTO DE AREIA PARA DRENO, LANÇAMENTO MECANIZADO. AF_07/2021</t>
  </si>
  <si>
    <t>ENCHIMENTO DE BRITA PARA DRENO, LANÇAMENTO MANUAL. AF_07/2021</t>
  </si>
  <si>
    <t>ENCHIMENTO DE BRITA PARA DRENO, LANÇAMENTO MECANIZADO. AF_07/2021</t>
  </si>
  <si>
    <t>GEOCOMPOSTO DRENANTE, INSTALADO EM MURO DE CONTENÇÃO - EXCLUSIVE DRENO NO PÉ DO MURO.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</si>
  <si>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</si>
  <si>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</si>
  <si>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GEOTÊXTIL NÃO TECIDO 100% POLIÉSTER, RESISTÊNCIA A TRAÇÃO DE 31 KN/M (RT-31), INSTALADO EM DRENO - FORNECIMENTO E INSTALAÇÃO. AF_07/2021</t>
  </si>
  <si>
    <t>GEOTÊXTIL NÃO TECIDO 100% POLIÉSTER, RESISTÊNCIA A TRAÇÃO DE 9 KN/M (RT - 9), INSTALADO EM DRENO - FORNECIMENTO E INSTALAÇÃO. AF_07/2021</t>
  </si>
  <si>
    <t>JUNÇÃO DUPLA DE PVC, SÉRIE NORMAL, PARA ESGOTO PREDIAL, DN 100 X 100 X 100 MM, INSTALADA EM DRENO  - FORNECIMENTO E INSTALAÇÃO. AF_07/2021</t>
  </si>
  <si>
    <t>JUNÇÃO SIMPLES DE PVC, 45 GRAUS, SÉRIE NORMAL, PARA ESGOTO PREDIAL, DN 100 MM, INSTALADA EM DRENO - FORNECIMENTO E INSTALAÇÃO. AF_07/2021</t>
  </si>
  <si>
    <t>LUVA DE PEAD, DN 100 MM, INSTALADA EM DRENO  - FORNECIMENTO E INSTALAÇÃO. AF_07/2021</t>
  </si>
  <si>
    <t>LUVA DE PVC, SÉRIE NORMAL, PARA ESGOTO PREDIAL, DN 100 MM, INSTALADA EM DRENO  - FORNECIMENTO E INSTALAÇÃO. AF_07/2021</t>
  </si>
  <si>
    <t>TUBO DE CONCRETO SIMPLES POROSO, DN 200 MM, PARA DRENO - FORNECIMENTO E ASSENTAMENTO. AF_07/2021</t>
  </si>
  <si>
    <t>TUBO DE PEAD CORRUGADO PERFURADO, DN 100 MM, PARA DRENO - FORNECIMENTO E ASSENTAMENTO. AF_07/2021</t>
  </si>
  <si>
    <t>TUBO DE PVC CORRUGADO RÍGIDO PERFURADO, DN 100 MM, PARA DRENO - FORNECIMENTO E ASSENTAMENTO. AF_07/2021</t>
  </si>
  <si>
    <t>FABRICAÇÃO DE CURVA, REDUÇÃO OU TÊ PARA DUTO PARA AR CONDICIONADO EM CHAPA GALVANIZADA BITOLA 22. AF_03/2024</t>
  </si>
  <si>
    <t>FABRICAÇÃO DE CURVA, REDUÇÃO OU TÊ PARA DUTO PARA AR CONDICIONADO EM CHAPA GALVANIZADA BITOLA 24. AF_03/2024</t>
  </si>
  <si>
    <t>FABRICAÇÃO DE CURVA, REDUÇÃO OU TÊ PARA DUTO PARA AR CONDICIONADO EM CHAPA GALVANIZADA BITOLA 26. AF_03/2024</t>
  </si>
  <si>
    <t>FABRICAÇÃO DE DUTO RETANGULAR PARA AR CONDICIONADO (TRECHO RETO) EM CHAPA GALVANIZADA BITOLA 22. AF_03/2024</t>
  </si>
  <si>
    <t>FABRICAÇÃO DE DUTO RETANGULAR PARA AR CONDICIONADO (TRECHO RETO) EM CHAPA GALVANIZADA BITOLA 24. AF_03/2024</t>
  </si>
  <si>
    <t>FABRICAÇÃO DE DUTO RETANGULAR PARA AR CONDICIONADO (TRECHO RETO) EM CHAPA GALVANIZADA BITOLA 26. AF_03/2024</t>
  </si>
  <si>
    <t>FABRICAÇÃO DE DUTO RETANGULAR PARA AR CONDICIONADO EM PAINEL PRÉ-ISOLADO. AF_03/2024</t>
  </si>
  <si>
    <t>INSTALAÇÃO DE COLARINHO DE AÇO GALVANIZADO DN 109 MM (4") PARA DUTO FLEXÍVEL CIRCULAR PARA AR CONDICIONADO. AF_03/2024</t>
  </si>
  <si>
    <t>INSTALAÇÃO DE COLARINHO DE AÇO GALVANIZADO DN 131 MM (5") PARA DUTO FLEXÍVEL CIRCULAR PARA AR CONDICIONADO. AF_03/2024</t>
  </si>
  <si>
    <t>INSTALAÇÃO DE COLARINHO DE AÇO GALVANIZADO DN 161 MM (6") PARA DUTO FLEXÍVEL CIRCULAR PARA AR CONDICIONADO. AF_03/2024</t>
  </si>
  <si>
    <t>INSTALAÇÃO DE COLARINHO DE AÇO GALVANIZADO DN 185 MM (7") PARA DUTO FLEXÍVEL CIRCULAR PARA AR CONDICIONADO. AF_03/2024</t>
  </si>
  <si>
    <t>INSTALAÇÃO DE COLARINHO DE AÇO GALVANIZADO DN 209 MM (8") PARA DUTO FLEXÍVEL CIRCULAR PARA AR CONDICIONADO. AF_03/2024</t>
  </si>
  <si>
    <t>INSTALAÇÃO DE COLARINHO DE AÇO GALVANIZADO DN 263 MM (10") PARA DUTO FLEXÍVEL CIRCULAR PARA AR CONDICIONADO. AF_03/2024</t>
  </si>
  <si>
    <t>INSTALAÇÃO DE COLARINHO DE AÇO GALVANIZADO DN 314 MM (12") PARA DUTO FLEXÍVEL CIRCULAR PARA AR CONDICIONADO. AF_03/2024</t>
  </si>
  <si>
    <t>INSTALAÇÃO DE COLARINHO DE AÇO GALVANIZADO DN 364 MM (14") PARA DUTO FLEXÍVEL CIRCULAR PARA AR CONDICIONADO. AF_03/2024</t>
  </si>
  <si>
    <t>INSTALAÇÃO DE CURVA, REDUÇÃO OU TÊ DE DUTO PARA AR CONDICIONADO EM CHAPA GALVANIZADA BITOLA 22 - COM ISOLAMENTO DE MANTA FIXADA NA CHAPA COM CLAVO, INCLUSO FABRICAÇÃO. AF_03/2024</t>
  </si>
  <si>
    <t>INSTALAÇÃO DE CURVA, REDUÇÃO OU TÊ DE DUTO PARA AR CONDICIONADO EM CHAPA GALVANIZADA BITOLA 22 - COM ISOLAMENTO DE MANTA FIXADA NA CHAPA COM FITA PLÁSTICA, INCLUSO FABRICAÇÃO. AF_03/2024</t>
  </si>
  <si>
    <t>INSTALAÇÃO DE CURVA, REDUÇÃO OU TÊ DE DUTO PARA AR CONDICIONADO EM CHAPA GALVANIZADA BITOLA 24 - COM ISOLAMENTO DE MANTA FIXADA NA CHAPA COM CLAVO, INCLUSO FABRICAÇÃO. AF_03/2024</t>
  </si>
  <si>
    <t>INSTALAÇÃO DE CURVA, REDUÇÃO OU TÊ DE DUTO PARA AR CONDICIONADO EM CHAPA GALVANIZADA BITOLA 24 - COM ISOLAMENTO DE MANTA FIXADA NA CHAPA COM FITA PLÁSTICA, INCLUSO FABRICAÇÃO. AF_03/2024</t>
  </si>
  <si>
    <t>INSTALAÇÃO DE CURVA, REDUÇÃO OU TÊ DE DUTO PARA AR CONDICIONADO EM CHAPA GALVANIZADA BITOLA 26 - COM ISOLAMENTO DE MANTA FIXADA NA CHAPA COM CLAVO, INCLUSO FABRICAÇÃO. AF_03/2024</t>
  </si>
  <si>
    <t>INSTALAÇÃO DE CURVA, REDUÇÃO OU TÊ DE DUTO PARA AR CONDICIONADO EM CHAPA GALVANIZADA BITOLA 26 - COM ISOLAMENTO DE MANTA FIXADA NA CHAPA COM FITA PLÁSTICA, INCLUSO FABRICAÇÃO. AF_03/2024</t>
  </si>
  <si>
    <t>INSTALAÇÃO DE CURVA, REDUÇÃO OU TÊ PARA DUTO PARA AR CONDICIONADO EM CHAPA GALVANIZADA BITOLA 22 - COM ISOLAMENTO DE MANTA COLADA NA CHAPA, INCLUSO FABRICAÇÃO. AF_03/2024</t>
  </si>
  <si>
    <t>INSTALAÇÃO DE CURVA, REDUÇÃO OU TÊ PARA DUTO PARA AR CONDICIONADO EM CHAPA GALVANIZADA BITOLA 22 - SEM ISOLAMENTO, INCLUSO FABRICAÇÃO. AF_03/2024</t>
  </si>
  <si>
    <t>INSTALAÇÃO DE CURVA, REDUÇÃO OU TÊ PARA DUTO PARA AR CONDICIONADO EM CHAPA GALVANIZADA BITOLA 24 - COM ISOLAMENTO DE MANTA COLADA NA CHAPA, INCLUSO FABRICAÇÃO. AF_03/2024</t>
  </si>
  <si>
    <t>INSTALAÇÃO DE CURVA, REDUÇÃO OU TÊ PARA DUTO PARA AR CONDICIONADO EM CHAPA GALVANIZADA BITOLA 24 - SEM ISOLAMENTO, INCLUSO FABRICAÇÃO. AF_03/2024</t>
  </si>
  <si>
    <t>INSTALAÇÃO DE CURVA, REDUÇÃO OU TÊ PARA DUTO PARA AR CONDICIONADO EM CHAPA GALVANIZADA BITOLA 26 - COM ISOLAMENTO DE MANTA COLADA NA CHAPA, INCLUSO FABRICAÇÃO. AF_03/2024</t>
  </si>
  <si>
    <t>INSTALAÇÃO DE CURVA, REDUÇÃO OU TÊ PARA DUTO PARA AR CONDICIONADO EM CHAPA GALVANIZADA BITOLA 26 - SEM ISOLAMENTO, INCLUSO FABRICAÇÃO. AF_03/2024</t>
  </si>
  <si>
    <t>INSTALAÇÃO DE DUTO FLEXÍVEL CIRCULAR PARA AR CONDICIONADO EM ALUMÍNIO ISOLADO - DN 109 MM (4"). AF_03/2024</t>
  </si>
  <si>
    <t>INSTALAÇÃO DE DUTO FLEXÍVEL CIRCULAR PARA AR CONDICIONADO EM ALUMÍNIO ISOLADO - DN 131 MM (5"). AF_03/2024</t>
  </si>
  <si>
    <t>INSTALAÇÃO DE DUTO FLEXÍVEL CIRCULAR PARA AR CONDICIONADO EM ALUMÍNIO ISOLADO - DN 161 MM (6"). AF_03/2024</t>
  </si>
  <si>
    <t>INSTALAÇÃO DE DUTO FLEXÍVEL CIRCULAR PARA AR CONDICIONADO EM ALUMÍNIO ISOLADO - DN 185 MM (7"). AF_03/2024</t>
  </si>
  <si>
    <t>INSTALAÇÃO DE DUTO FLEXÍVEL CIRCULAR PARA AR CONDICIONADO EM ALUMÍNIO ISOLADO - DN 209 MM (8"). AF_03/2024</t>
  </si>
  <si>
    <t>INSTALAÇÃO DE DUTO FLEXÍVEL CIRCULAR PARA AR CONDICIONADO EM ALUMÍNIO ISOLADO - DN 263 MM (10"). AF_03/2024</t>
  </si>
  <si>
    <t>INSTALAÇÃO DE DUTO FLEXÍVEL CIRCULAR PARA AR CONDICIONADO EM ALUMÍNIO ISOLADO - DN 314 MM (12"). AF_03/2024</t>
  </si>
  <si>
    <t>INSTALAÇÃO DE DUTO FLEXÍVEL CIRCULAR PARA AR CONDICIONADO EM ALUMÍNIO ISOLADO - DN 364 MM (14"). AF_03/2024</t>
  </si>
  <si>
    <t>INSTALAÇÃO DE DUTO RETANGULAR PARA AR CONDICIONADO (TRECHO RETO) EM CHAPA GALVANIZADA BITOLA 22 - COM ISOLAMENTO DE MANTA COLADA NA CHAPA, INCLUSO FABRICAÇÃO. AF_03/2024</t>
  </si>
  <si>
    <t>INSTALAÇÃO DE DUTO RETANGULAR PARA AR CONDICIONADO (TRECHO RETO) EM CHAPA GALVANIZADA BITOLA 22 - COM ISOLAMENTO DE MANTA FIXADA NA CHAPA COM CLAVO, INCLUSO FABRICAÇÃO. AF_03/2024</t>
  </si>
  <si>
    <t>INSTALAÇÃO DE DUTO RETANGULAR PARA AR CONDICIONADO (TRECHO RETO) EM CHAPA GALVANIZADA BITOLA 22 - COM ISOLAMENTO DE MANTA FIXADA NA CHAPA COM FITA PLÁSTICA, INCLUSO FABRICAÇÃO. AF_03/2024</t>
  </si>
  <si>
    <t>INSTALAÇÃO DE DUTO RETANGULAR PARA AR CONDICIONADO (TRECHO RETO) EM CHAPA GALVANIZADA BITOLA 22 - SEM ISOLAMENTO, INCLUSO FABRICAÇÃO. AF_03/2024</t>
  </si>
  <si>
    <t>INSTALAÇÃO DE DUTO RETANGULAR PARA AR CONDICIONADO (TRECHO RETO) EM CHAPA GALVANIZADA BITOLA 24 - COM ISOLAMENTO DE MANTA COLADA NA CHAPA, INCLUSO FABRICAÇÃO. AF_03/2024</t>
  </si>
  <si>
    <t>INSTALAÇÃO DE DUTO RETANGULAR PARA AR CONDICIONADO (TRECHO RETO) EM CHAPA GALVANIZADA BITOLA 24 - COM ISOLAMENTO DE MANTA FIXADA NA CHAPA COM CLAVO, INCLUSO FABRICAÇÃO. AF_03/2024</t>
  </si>
  <si>
    <t>INSTALAÇÃO DE DUTO RETANGULAR PARA AR CONDICIONADO (TRECHO RETO) EM CHAPA GALVANIZADA BITOLA 24 - COM ISOLAMENTO DE MANTA FIXADA NA CHAPA COM FITA PLÁSTICA, INCLUSO FABRICAÇÃO. AF_03/2024</t>
  </si>
  <si>
    <t>INSTALAÇÃO DE DUTO RETANGULAR PARA AR CONDICIONADO (TRECHO RETO) EM CHAPA GALVANIZADA BITOLA 24 - SEM ISOLAMENTO, INCLUSO FABRICAÇÃO. AF_03/2024</t>
  </si>
  <si>
    <t>INSTALAÇÃO DE DUTO RETANGULAR PARA AR CONDICIONADO (TRECHO RETO) EM CHAPA GALVANIZADA BITOLA 26 - COM ISOLAMENTO DE MANTA COLADA NA CHAPA, INCLUSO FABRICAÇÃO. AF_03/2024</t>
  </si>
  <si>
    <t>INSTALAÇÃO DE DUTO RETANGULAR PARA AR CONDICIONADO (TRECHO RETO) EM CHAPA GALVANIZADA BITOLA 26 - COM ISOLAMENTO DE MANTA FIXADA NA CHAPA COM CLAVO, INCLUSO FABRICAÇÃO. AF_03/2024</t>
  </si>
  <si>
    <t>INSTALAÇÃO DE DUTO RETANGULAR PARA AR CONDICIONADO (TRECHO RETO) EM CHAPA GALVANIZADA BITOLA 26 - COM ISOLAMENTO DE MANTA FIXADA NA CHAPA COM FITA PLÁSTICA, INCLUSO FABRICAÇÃO. AF_03/2024</t>
  </si>
  <si>
    <t>INSTALAÇÃO DE DUTO RETANGULAR PARA AR CONDICIONADO (TRECHO RETO) EM CHAPA GALVANIZADA BITOLA 26 - SEM ISOLAMENTO, INCLUSO FABRICAÇÃO. AF_03/2024</t>
  </si>
  <si>
    <t>INSTALAÇÃO DE DUTO RETANGULAR PARA AR CONDICIONADO EM PAINEL PRÉ-ISOLADO, INCLUSO FABRICAÇÃO. AF_03/2024</t>
  </si>
  <si>
    <t>PINTURA ANTICORROSIVA DE DUTO METÁLICO. AF_03/2024</t>
  </si>
  <si>
    <t>COTOVELO HORIZONTAL 90º PARA ELETROCALHA, LISA OU PERFURADA EM AÇO GALVANIZADO, LARGURA DE 100MM E ALTURA DE 50MM - FORNECIMENTO E INSTALAÇÃO. AF_04/2023</t>
  </si>
  <si>
    <t>COTOVELO HORIZONTAL 90º PARA ELETROCALHA, LISA OU PERFURADA EM AÇO GALVANIZADO, LARGURA DE 50MM E ALTURA DE 50MM - FORNECIMENTO E INSTALAÇÃO. AF_04/2023</t>
  </si>
  <si>
    <t>COTOVELO HORIZONTAL 90º PARA ELETROCALHA, LISA OU PERFURADA EM AÇO GALVANIZADO, LARGURA DE 75MM E ALTURA DE 50MM - FORNECIMENTO E INSTALAÇÃO. AF_04/2023</t>
  </si>
  <si>
    <t>COTOVELO HORIZONTAL 90º, PARA ELETROCALHA, LISA OU PERFURADA EM AÇO GALVANIZADO, LARGURA DE 125MM E ALTURA DE 50MM - FORNECIMENTO E INSTALAÇÃO. AF_04/2023</t>
  </si>
  <si>
    <t>COTOVELO HORIZONTAL 90º, PARA ELETROCALHA, LISA OU PERFURADA EM AÇO GALVANIZADO, LARGURA DE 150MM E ALTURA DE 50MM - FORNECIMENTO E INSTALAÇÃO. AF_04/2023</t>
  </si>
  <si>
    <t>COTOVELO HORIZONTAL 90º, PARA ELETROCALHA, LISA OU PERFURADA EM AÇO GALVANIZADO, LARGURA DE 200MM E ALTURA DE 50MM - FORNECIMENTO E INSTALAÇÃO. AF_04/2023</t>
  </si>
  <si>
    <t>COTOVELO HORIZONTAL 90º, PARA ELETROCALHA, LISA OU PERFURADA EM AÇO GALVANIZADO, LARGURA DE 250MM E ALTURA DE 50MM - FORNECIMENTO E INSTALAÇÃO. AF_04/2023</t>
  </si>
  <si>
    <t>COTOVELO HORIZONTAL 90º, PARA ELETROCALHA, LISA OU PERFURADA EM AÇO GALVANIZADO, LARGURA DE 300MM E ALTURA DE 50MM - FORNECIMENTO E INSTALAÇÃO. AF_04/2023</t>
  </si>
  <si>
    <t>COTOVELO HORIZONTAL 90º, PARA ELETROCALHA, LISA OU PERFURADA EM AÇO GALVANIZADO, LARGURA DE 400MM E ALTURA DE 50MM - FORNECIMENTO E INSTALAÇÃO. AF_04/2023</t>
  </si>
  <si>
    <t>COTOVELO HORIZONTAL 90º, PARA ELETROCALHA, LISA OU PERFURADA EM AÇO GALVANIZADO, LARGURA DE 500MM E ALTURA DE 50MM - FORNECIMENTO E INSTALAÇÃO. AF_04/2023</t>
  </si>
  <si>
    <t>COTOVELO HORIZONTAL 90º, PARA ELETROCALHA, LISA OU PERFURADA EM AÇO GALVANIZADO, LARGURA DE 600MM E ALTURA DE 50MM - FORNECIMENTO E INSTALAÇÃO. AF_04/2023</t>
  </si>
  <si>
    <t>COTOVELO HORIZONTAL 90º, PARA ELETROCALHA, LISA OU PERFURADA EM AÇO GALVANIZADO, LARGURA DE 700MM E ALTURA DE 50MM - FORNECIMENTO E INSTALAÇÃO. AF_04/2023</t>
  </si>
  <si>
    <t>COTOVELO HORIZONTAL 90º, PARA ELETROCALHA, LISA OU PERFURADA EM AÇO GALVANIZADO, LARGURA DE 800MM E ALTURA DE 50MM - FORNECIMENTO E INSTALAÇÃO. AF_04/2023</t>
  </si>
  <si>
    <t>COTOVELO RETO 90º PARA ELETROCALHA, LISA OU PERFURADA EM AÇO GALVANIZADO, LARGURA DE 100MM E ALTURA DE 50MM - FORNECIMENTO E INSTALAÇÃO. AF_04/2023</t>
  </si>
  <si>
    <t>COTOVELO RETO 90º PARA ELETROCALHA, LISA OU PERFURADA EM AÇO GALVANIZADO, LARGURA DE 50MM E ALTURA DE 50MM - FORNECIMENTO E INSTALAÇÃO. AF_04/2023</t>
  </si>
  <si>
    <t>COTOVELO RETO 90º PARA ELETROCALHA, LISA OU PERFURADA EM AÇO GALVANIZADO, LARGURA DE 75MM E ALTURA DE 50MM - FORNECIMENTO E INSTALAÇÃO. AF_04/2023</t>
  </si>
  <si>
    <t>COTOVELO RETO 90º, PARA ELETROCALHA, LISA OU PERFURADA EM AÇO GALVANIZADO, LARGURA DE 125MM E ALTURA DE 50MM - FORNECIMENTO E INSTALAÇÃO. AF_04/2023</t>
  </si>
  <si>
    <t>COTOVELO RETO 90º, PARA ELETROCALHA, LISA OU PERFURADA EM AÇO GALVANIZADO, LARGURA DE 150MM E ALTURA DE 50MM - FORNECIMENTO E INSTALAÇÃO. AF_04/2023</t>
  </si>
  <si>
    <t>COTOVELO RETO 90º, PARA ELETROCALHA, LISA OU PERFURADA EM AÇO GALVANIZADO, LARGURA DE 200MM E ALTURA DE 50MM - FORNECIMENTO E INSTALAÇÃO. AF_04/2023</t>
  </si>
  <si>
    <t>COTOVELO RETO 90º, PARA ELETROCALHA, LISA OU PERFURADA EM AÇO GALVANIZADO, LARGURA DE 250MM E ALTURA DE 50MM - FORNECIMENTO E INSTALAÇÃO. AF_04/2023</t>
  </si>
  <si>
    <t>COTOVELO RETO 90º, PARA ELETROCALHA, LISA OU PERFURADA EM AÇO GALVANIZADO, LARGURA DE 300MM E ALTURA DE 50MM - FORNECIMENTO E INSTALAÇÃO. AF_04/2023</t>
  </si>
  <si>
    <t>COTOVELO RETO 90º, PARA ELETROCALHA, LISA OU PERFURADA EM AÇO GALVANIZADO, LARGURA DE 400MM E ALTURA DE 50MM - FORNECIMENTO E INSTALAÇÃO. AF_04/2023</t>
  </si>
  <si>
    <t>COTOVELO RETO 90º, PARA ELETROCALHA, LISA OU PERFURADA EM AÇO GALVANIZADO, LARGURA DE 500MM E ALTURA DE 50MM - FORNECIMENTO E INSTALAÇÃO. AF_04/2023</t>
  </si>
  <si>
    <t>COTOVELO RETO 90º, PARA ELETROCALHA, LISA OU PERFURADA EM AÇO GALVANIZADO, LARGURA DE 600MM E ALTURA DE 50MM - FORNECIMENTO E INSTALAÇÃO. AF_04/2023</t>
  </si>
  <si>
    <t>COTOVELO RETO 90º, PARA ELETROCALHA, LISA OU PERFURADA EM AÇO GALVANIZADO, LARGURA DE 700MM E ALTURA DE 50MM - FORNECIMENTO E INSTALAÇÃO. AF_04/2023</t>
  </si>
  <si>
    <t>COTOVELO RETO 90º, PARA ELETROCALHA, LISA OU PERFURADA EM AÇO GALVANIZADO, LARGURA DE 800MM E ALTURA DE 50MM - FORNECIMENTO E INSTALAÇÃO. AF_04/2023</t>
  </si>
  <si>
    <t>CURVA HORIZONTAL 90º PARA ELETROCALHA, LISA OU PERFURADA EM AÇO GALVANIZADO, LARGURA DE 100MM E ALTURA DE 50MM - FORNECIMENTO E INSTALAÇÃO. AF_04/2023</t>
  </si>
  <si>
    <t>CURVA HORIZONTAL 90º PARA ELETROCALHA, LISA OU PERFURADA EM AÇO GALVANIZADO, LARGURA DE 50MM E ALTURA DE 50MM - FORNECIMENTO E INSTALAÇÃO. AF_04/2023</t>
  </si>
  <si>
    <t>CURVA HORIZONTAL 90º, PARA ELETROCALHA, LISA OU PERFURADA EM AÇO GALVANIZADO, LARGURA DE 125MM E ALTURA DE 50MM - FORNECIMENTO E INSTALAÇÃO. AF_04/2023</t>
  </si>
  <si>
    <t>CURVA HORIZONTAL 90º, PARA ELETROCALHA, LISA OU PERFURADA EM AÇO GALVANIZADO, LARGURA DE 150MM E ALTURA DE 50MM - FORNECIMENTO E INSTALAÇÃO. AF_04/2023</t>
  </si>
  <si>
    <t>CURVA HORIZONTAL 90º, PARA ELETROCALHA, LISA OU PERFURADA EM AÇO GALVANIZADO, LARGURA DE 200MM E ALTURA DE 50MM - FORNECIMENTO E INSTALAÇÃO. AF_04/2023</t>
  </si>
  <si>
    <t>CURVA HORIZONTAL 90º, PARA ELETROCALHA, LISA OU PERFURADA EM AÇO GALVANIZADO, LARGURA DE 250MM E ALTURA DE 50MM - FORNECIMENTO E INSTALAÇÃO. AF_04/2023</t>
  </si>
  <si>
    <t>CURVA HORIZONTAL 90º, PARA ELETROCALHA, LISA OU PERFURADA EM AÇO GALVANIZADO, LARGURA DE 300MM E ALTURA DE 50MM - FORNECIMENTO E INSTALAÇÃO. AF_04/2023</t>
  </si>
  <si>
    <t>CURVA HORIZONTAL 90º, PARA ELETROCALHA, LISA OU PERFURADA EM AÇO GALVANIZADO, LARGURA DE 400MM E ALTURA DE 50MM - FORNECIMENTO E INSTALAÇÃO. AF_04/2023</t>
  </si>
  <si>
    <t>CURVA HORIZONTAL 90º, PARA ELETROCALHA, LISA OU PERFURADA EM AÇO GALVANIZADO, LARGURA DE 500MM E ALTURA DE 50MM - FORNECIMENTO E INSTALAÇÃO. AF_04/2023</t>
  </si>
  <si>
    <t>CURVA HORIZONTAL 90º, PARA ELETROCALHA, LISA OU PERFURADA EM AÇO GALVANIZADO, LARGURA DE 600MM E ALTURA DE 50MM - FORNECIMENTO E INSTALAÇÃO. AF_04/2023</t>
  </si>
  <si>
    <t>CURVA HORIZONTAL 90º, PARA ELETROCALHA, LISA OU PERFURADA EM AÇO GALVANIZADO, LARGURA DE 700MM E ALTURA DE 50MM - FORNECIMENTO E INSTALAÇÃO. AF_04/2023</t>
  </si>
  <si>
    <t>CURVA HORIZONTAL 90º, PARA ELETROCALHA, LISA OU PERFURADA EM AÇO GALVANIZADO, LARGURA DE 75MM E ALTURA DE 50MM - FORNECIMENTO E INSTALAÇÃO. AF_04/2023</t>
  </si>
  <si>
    <t>CURVA HORIZONTAL 90º, PARA ELETROCALHA, LISA OU PERFURADA EM AÇO GALVANIZADO, LARGURA DE 800MM E ALTURA DE 50MM - FORNECIMENTO E INSTALAÇÃO. AF_04/2023</t>
  </si>
  <si>
    <t>ELETROCALHA LISA OU PERFURADA EM AÇO GALVANIZADO, LARGURA  100MM E ALTURA 50MM, INCLUSIVE EMENDA E FIXAÇÃO - FORNECIMENTO E INSTALAÇÃO. AF_04/2023</t>
  </si>
  <si>
    <t>ELETROCALHA LISA OU PERFURADA EM AÇO GALVANIZADO, LARGURA 125MM E ALTURA 50MM, INCLUSIVE EMENDA E FIXAÇÃO - FORNECIMENTO E INSTALAÇÃO. AF_04/2023</t>
  </si>
  <si>
    <t>ELETROCALHA LISA OU PERFURADA EM AÇO GALVANIZADO, LARGURA 150MM E ALTURA 50MM, INCLUSIVE EMENDA E FIXAÇÃO - FORNECIMENTO E INSTALAÇÃO. AF_04/2023</t>
  </si>
  <si>
    <t>ELETROCALHA LISA OU PERFURADA EM AÇO GALVANIZADO, LARGURA 200MM E ALTURA 50MM, INCLUSIVE EMENDA E FIXAÇÃO - FORNECIMENTO E INSTALAÇÃO. AF_04/2023</t>
  </si>
  <si>
    <t>ELETROCALHA LISA OU PERFURADA EM AÇO GALVANIZADO, LARGURA 250MM E ALTURA 50MM, INCLUSIVE EMENDA E FIXAÇÃO - FORNECIMENTO E INSTALAÇÃO. AF_04/2023</t>
  </si>
  <si>
    <t>ELETROCALHA LISA OU PERFURADA EM AÇO GALVANIZADO, LARGURA 300MM E ALTURA 50MM, INCLUSIVE EMENDA E FIXAÇÃO - FORNECIMENTO E INSTALAÇÃO. AF_04/2023</t>
  </si>
  <si>
    <t>ELETROCALHA LISA OU PERFURADA EM AÇO GALVANIZADO, LARGURA 400MM E ALTURA 50MM, INCLUSIVE EMENDA E FIXAÇÃO - FORNECIMENTO E INSTALAÇÃO. AF_04/2023</t>
  </si>
  <si>
    <t>ELETROCALHA LISA OU PERFURADA EM AÇO GALVANIZADO, LARGURA 500MM E ALTURA 50MM, INCLUSIVE EMENDA E FIXAÇÃO - FORNECIMENTO E INSTALAÇÃO. AF_04/2023</t>
  </si>
  <si>
    <t>ELETROCALHA LISA OU PERFURADA EM AÇO GALVANIZADO, LARGURA 50MM E ALTURA 50MM, INCLUSIVE EMENDA E FIXAÇÃO - FORNECIMENTO E INSTALAÇÃO. AF_04/2023</t>
  </si>
  <si>
    <t>ELETROCALHA LISA OU PERFURADA EM AÇO GALVANIZADO, LARGURA 600MM E ALTURA 50MM, INCLUSIVE EMENDA E FIXAÇÃO - FORNECIMENTO E INSTALAÇÃO. AF_04/2023</t>
  </si>
  <si>
    <t>ELETROCALHA LISA OU PERFURADA EM AÇO GALVANIZADO, LARGURA 700MM E ALTURA 50MM, INCLUSIVE EMENDA E FIXAÇÃO - FORNECIMENTO E INSTALAÇÃO. AF_04/2023</t>
  </si>
  <si>
    <t>ELETROCALHA LISA OU PERFURADA EM AÇO GALVANIZADO, LARGURA 75MM E ALTURA 50MM, INCLUSIVE EMENDA E FIXAÇÃO - FORNECIMENTO E INSTALAÇÃO. AF_04/2023</t>
  </si>
  <si>
    <t>ELETROCALHA LISA OU PERFURADA EM AÇO GALVANIZADO, LARGURA 800MM E ALTURA 50MM, INCLUSIVE EMENDA E FIXAÇÃO - FORNECIMENTO E INSTALAÇÃO. AF_04/2023</t>
  </si>
  <si>
    <t>EMENDA PARA ELETROCALHA, LISA OU PERFURADA EM AÇO GALVANIZADO, LARGURA 100MM E ALTURA 50MM - FORNECIMENTO E INSTALAÇÃO. AF_04/2023</t>
  </si>
  <si>
    <t>EMENDA PARA ELETROCALHA, LISA OU PERFURADA EM AÇO GALVANIZADO, LARGURA 125MM E ALTURA 50MM - FORNECIMENTO E INSTALAÇÃO. AF_04/2023</t>
  </si>
  <si>
    <t>EMENDA PARA ELETROCALHA, LISA OU PERFURADA EM AÇO GALVANIZADO, LARGURA 150MM E ALTURA 50MM - FORNECIMENTO E INSTALAÇÃO. AF_04/2023</t>
  </si>
  <si>
    <t>EMENDA PARA ELETROCALHA, LISA OU PERFURADA EM AÇO GALVANIZADO, LARGURA 50MM E ALTURA 50MM - FORNECIMENTO E INSTALAÇÃO. AF_04/2023</t>
  </si>
  <si>
    <t>EMENDA PARA ELETROCALHA, LISA OU PERFURADA EM AÇO GALVANIZADO, LARGURA 75MM E ALTURA 50MM - FORNECIMENTO E INSTALAÇÃO. AF_04/2023</t>
  </si>
  <si>
    <t>EMENDA PARA ELETROCALHA, LISA OU PERFURADA EM AÇO GALVANIZADO, LARGURA DE 200MM E ALTURA DE 50MM - FORNECIMENTO E INSTALAÇÃO. AF_04/2023</t>
  </si>
  <si>
    <t>EMENDA PARA ELETROCALHA, LISA OU PERFURADA EM AÇO GALVANIZADO, LARGURA DE 250MM E ALTURA DE 50MM - FORNECIMENTO E INSTALAÇÃO. AF_04/2023</t>
  </si>
  <si>
    <t>EMENDA PARA ELETROCALHA, LISA OU PERFURADA EM AÇO GALVANIZADO, LARGURA DE 300MM E ALTURA DE 50MM - FORNECIMENTO E INSTALAÇÃO. AF_04/2023</t>
  </si>
  <si>
    <t>EMENDA PARA ELETROCALHA, LISA OU PERFURADA EM AÇO GALVANIZADO, LARGURA DE 400MM E ALTURA DE 50MM - FORNECIMENTO E INSTALAÇÃO. AF_04/2023</t>
  </si>
  <si>
    <t>EMENDA PARA ELETROCALHA, LISA OU PERFURADA EM AÇO GALVANIZADO, LARGURA DE 500MM E ALTURA DE 50MM - FORNECIMENTO E INSTALAÇÃO. AF_04/2023</t>
  </si>
  <si>
    <t>EMENDA PARA ELETROCALHA, LISA OU PERFURADA EM AÇO GALVANIZADO, LARGURA DE 600MM E ALTURA DE 50MM - FORNECIMENTO E INSTALAÇÃO. AF_04/2023</t>
  </si>
  <si>
    <t>EMENDA PARA ELETROCALHA, LISA OU PERFURADA EM AÇO GALVANIZADO, LARGURA DE 700MM E ALTURA DE 50MM - FORNECIMENTO E INSTALAÇÃO. AF_04/2023</t>
  </si>
  <si>
    <t>EMENDA PARA ELETROCALHA, LISA OU PERFURADA EM AÇO GALVANIZADO, LARGURA DE 800MM E ALTURA DE 50MM - FORNECIMENTO E INSTALAÇÃO. AF_04/2023</t>
  </si>
  <si>
    <t>REDUÇÃO PARA ELETROCALHA, LISA OU PERFURADA EM AÇO GALVANIZADO, 100X75MM E ALTURA 50MM - FORNECIMENTO E INSTALAÇÃO. AF_04/2023</t>
  </si>
  <si>
    <t>REDUÇÃO PARA ELETROCALHA, LISA OU PERFURADA EM AÇO GALVANIZADO, 125X100MM E ALTURA DE 50MM - FORNECIMENTO E INSTALAÇÃO. AF_04/2023</t>
  </si>
  <si>
    <t>REDUÇÃO PARA ELETROCALHA, LISA OU PERFURADA EM AÇO GALVANIZADO, 150X125MM E ALTURA DE 50MM - FORNECIMENTO E INSTALAÇÃO. AF_04/2023</t>
  </si>
  <si>
    <t>REDUÇÃO PARA ELETROCALHA, LISA OU PERFURADA EM AÇO GALVANIZADO, 75X50MM E ALTURA 50MM - FORNECIMENTO E INSTALAÇÃO. AF_04/2023</t>
  </si>
  <si>
    <t>REDUÇÃO PARA ELETROCALHA, LISA OU PERFURADA EM AÇO GALVANIZADO, LARGURA DE 200X150MM E ALTURA DE 50MM - FORNECIMENTO E INSTALAÇÃO. AF_04/2023</t>
  </si>
  <si>
    <t>REDUÇÃO PARA ELETROCALHA, LISA OU PERFURADA EM AÇO GALVANIZADO, LARGURA DE 250X200MM E ALTURA DE 50MM - FORNECIMENTO E INSTALAÇÃO. AF_04/2023</t>
  </si>
  <si>
    <t>REDUÇÃO PARA ELETROCALHA, LISA OU PERFURADA EM AÇO GALVANIZADO, LARGURA DE 300X250MM E ALTURA DE 50MM - FORNECIMENTO E INSTALAÇÃO. AF_04/2023</t>
  </si>
  <si>
    <t>REDUÇÃO PARA ELETROCALHA, LISA OU PERFURADA EM AÇO GALVANIZADO, LARGURA DE 400X300MM E ALTURA DE 50MM - FORNECIMENTO E INSTALAÇÃO. AF_04/2023</t>
  </si>
  <si>
    <t>REDUÇÃO PARA ELETROCALHA, LISA OU PERFURADA EM AÇO GALVANIZADO, LARGURA DE 500X400MM E ALTURA DE 50MM - FORNECIMENTO E INSTALAÇÃO. AF_04/2023</t>
  </si>
  <si>
    <t>REDUÇÃO PARA ELETROCALHA, LISA OU PERFURADA EM AÇO GALVANIZADO, LARGURA DE 600X500MM E ALTURA DE 50MM - FORNECIMENTO E INSTALAÇÃO. AF_04/2023</t>
  </si>
  <si>
    <t>REDUÇÃO PARA ELETROCALHA, LISA OU PERFURADA EM AÇO GALVANIZADO, LARGURA DE 700X600MM E ALTURA DE 50MM - FORNECIMENTO E INSTALAÇÃO. AF_04/2023</t>
  </si>
  <si>
    <t>REDUÇÃO PARA ELETROCALHA, LISA OU PERFURADA EM AÇO GALVANIZADO, LARGURA DE 800X700MM E ALTURA DE 50MM - FORNECIMENTO E INSTALAÇÃO. AF_04/2023</t>
  </si>
  <si>
    <t>TÊ HORIZONTAL 90º, PARA ELETROCALHA, LISA OU PERFURADA EM AÇO GALVANIZADO, LARGURA DE 100MM E ALTURA DE 50MM - FORNECIMENTO E INSTALAÇÃO. AF_04/2023</t>
  </si>
  <si>
    <t>TÊ HORIZONTAL 90º, PARA ELETROCALHA, LISA OU PERFURADA EM AÇO GALVANIZADO, LARGURA DE 125MM E ALTURA DE 50MM - FORNECIMENTO E INSTALAÇÃO. AF_04/2023</t>
  </si>
  <si>
    <t>TÊ HORIZONTAL 90º, PARA ELETROCALHA, LISA OU PERFURADA EM AÇO GALVANIZADO, LARGURA DE 150MM E ALTURA DE 50MM - FORNECIMENTO E INSTALAÇÃO. AF_04/2023</t>
  </si>
  <si>
    <t>TÊ HORIZONTAL 90º, PARA ELETROCALHA, LISA OU PERFURADA EM AÇO GALVANIZADO, LARGURA DE 200MM E ALTURA DE 50MM - FORNECIMENTO E INSTALAÇÃO. AF_04/2023</t>
  </si>
  <si>
    <t>TÊ HORIZONTAL 90º, PARA ELETROCALHA, LISA OU PERFURADA EM AÇO GALVANIZADO, LARGURA DE 250MM E ALTURA DE 50MM - FORNECIMENTO E INSTALAÇÃO. AF_04/2023</t>
  </si>
  <si>
    <t>TÊ HORIZONTAL 90º, PARA ELETROCALHA, LISA OU PERFURADA EM AÇO GALVANIZADO, LARGURA DE 300MM E ALTURA DE 50MM - FORNECIMENTO E INSTALAÇÃO. AF_04/2023</t>
  </si>
  <si>
    <t>TÊ HORIZONTAL 90º, PARA ELETROCALHA, LISA OU PERFURADA EM AÇO GALVANIZADO, LARGURA DE 400MM E ALTURA DE 50MM - FORNECIMENTO E INSTALAÇÃO. AF_04/2023</t>
  </si>
  <si>
    <t>TÊ HORIZONTAL 90º, PARA ELETROCALHA, LISA OU PERFURADA EM AÇO GALVANIZADO, LARGURA DE 500MM E ALTURA DE 50MM - FORNECIMENTO E INSTALAÇÃO. AF_04/2023</t>
  </si>
  <si>
    <t>TÊ HORIZONTAL 90º, PARA ELETROCALHA, LISA OU PERFURADA EM AÇO GALVANIZADO, LARGURA DE 50MM E ALTURA DE 50MM - FORNECIMENTO E INSTALAÇÃO. AF_04/2023</t>
  </si>
  <si>
    <t>TÊ HORIZONTAL 90º, PARA ELETROCALHA, LISA OU PERFURADA EM AÇO GALVANIZADO, LARGURA DE 600MM E ALTURA DE 50MM - FORNECIMENTO E INSTALAÇÃO. AF_04/2023</t>
  </si>
  <si>
    <t>TÊ HORIZONTAL 90º, PARA ELETROCALHA, LISA OU PERFURADA EM AÇO GALVANIZADO, LARGURA DE 700MM E ALTURA DE 50MM - FORNECIMENTO E INSTALAÇÃO. AF_04/2023</t>
  </si>
  <si>
    <t>TÊ HORIZONTAL 90º, PARA ELETROCALHA, LISA OU PERFURADA EM AÇO GALVANIZADO, LARGURA DE 75MM E ALTURA DE 50MM - FORNECIMENTO E INSTALAÇÃO. AF_04/2023</t>
  </si>
  <si>
    <t>TÊ HORIZONTAL 90º, PARA ELETROCALHA, LISA OU PERFURADA EM AÇO GALVANIZADO, LARGURA DE 800MM E ALTURA DE 50MM - FORNECIMENTO E INSTALAÇÃO. AF_04/2023</t>
  </si>
  <si>
    <t>AQUECEDOR SOLAR COMPACTO, KIT PARA 1 COLETOR SOLAR EM VIDRO TEMPERADO E SERPENTINA EM TUBO DE COBRE COM SUPORTE, RESERVATÓRIO, FIXAÇÕES E TUBOS - FORNECIMENTO E INSTALAÇÃO. AF_12/2021</t>
  </si>
  <si>
    <t>AQUECEDOR SOLAR COMPACTO, KIT PARA 1 COLETOR SOLAR À VÁCUO COM SUPORTE, RESERVATÓRIO, FIXAÇÕES E TUBOS - FORNECIMENTO E INSTALAÇÃO. AF_12/2021</t>
  </si>
  <si>
    <t>BLOCO CONCRETADO NO LOCAL, 20X20X15CM, PARA BASE DE FIXAÇÃO DA ESTRUTURA SOLAR PARA LAJE DE CONCRETO - FORNECIMENTO E INSTALAÇÃO. AF_12/2021</t>
  </si>
  <si>
    <t>BOMBA DE CIRCULACAO DE ÁGUA QUENTE, 93 ATÉ 150 W - FORNECIMENTO E INSTALAÇÃO. AF_12/2021</t>
  </si>
  <si>
    <t>CABO FOTOVOLTAICO 4 MM² INSTALADO EM ELETRODUTO - FORNECIMENTO E INSTALAÇÃO. AF_12/2021</t>
  </si>
  <si>
    <t>CABO FOTOVOLTAICO 4 MM² INSTALADO SOLTO NO TELHADO - FORNECIMENTO E INSTALAÇÃO. AF_12/2021</t>
  </si>
  <si>
    <t>CABO FOTOVOLTAICO 6 MM² INSTALADO EM ELETRODUTO - FORNECIMENTO E INSTALAÇÃO. AF_12/2021</t>
  </si>
  <si>
    <t>CABO FOTOVOLTAICO 6 MM² INSTALADO SOLTO NO TELHADO - FORNECIMENTO E INSTALAÇÃO. AF_12/2021</t>
  </si>
  <si>
    <t>COLETOR PARA AQUECIMENTO SOLAR A VÁCUO, COM SUPORTE PARA LAJE DE CONCRETO - FORNECIMENTO E INSTALAÇÃO. AF_12/2021</t>
  </si>
  <si>
    <t>COLETOR PARA AQUECIMENTO SOLAR A VÁCUO, COM SUPORTE PARA TELHA CERÂMICA - FORNECIMENTO E INSTALAÇÃO. AF_12/2021</t>
  </si>
  <si>
    <t>COLETOR PARA AQUECIMENTO SOLAR A VÁCUO, COM SUPORTE PARA TELHA METÁLICA - FORNECIMENTO E INSTALAÇÃO. AF_12/2021</t>
  </si>
  <si>
    <t>COLETOR PARA AQUECIMENTO SOLAR, EM VIDRO TEMPERADO E SERPENTINA EM TUBO DE COBRE, COM SUPORTE PARA LAJE DE CONCRETO - FORNECIMENTO E INSTALAÇÃO. AF_12/2021</t>
  </si>
  <si>
    <t>COLETOR PARA AQUECIMENTO SOLAR, EM VIDRO TEMPERADO E SERPENTINA EM TUBO DE COBRE, COM SUPORTE PARA TELHA CERÂMICA - FORNECIMENTO E INSTALAÇÃO. AF_12/2021</t>
  </si>
  <si>
    <t>COLETOR PARA AQUECIMENTO SOLAR, EM VIDRO TEMPERADO E SERPENTINA EM TUBO DE COBRE, COM SUPORTE PARA TELHA METÁLICA - FORNECIMENTO E INSTALAÇÃO. AF_12/2021</t>
  </si>
  <si>
    <t>CONTROLADOR POR DIFERENCIAL DE TEMPERATURA COM 2 SENSORES - FORNECIMENTO E INSTALAÇÃO. AF_12/2021</t>
  </si>
  <si>
    <t>INVERSOR SOLAR FOTOVOLTAICO - FORNECIMENTO E INSTALAÇÃO. AF_12/2021</t>
  </si>
  <si>
    <t>MICRO INVERSOR SOLAR FOTOVOLTAICO - FORNECIMENTO E INSTALAÇÃO. AF_12/2021</t>
  </si>
  <si>
    <t>PAINEL SOLAR FOTOVOLTAICO, 2 X 1 M, COM SUPORTE PARA LAJE DE CONCRETO - FORNECIMENTO E INSTALAÇÃO. AF_12/2021</t>
  </si>
  <si>
    <t>PAINEL SOLAR FOTOVOLTAICO, 2 X 1 M, COM SUPORTE PARA TELHA CERÂMICA - FORNECIMENTO E INSTALAÇÃO. AF_12/2021</t>
  </si>
  <si>
    <t>PAINEL SOLAR FOTOVOLTAICO, 2 X 1 M, COM SUPORTE PARA TELHA METÁLICA - FORNECIMENTO E INSTALAÇÃO. AF_12/2021</t>
  </si>
  <si>
    <t>RESERVATÓRIO TÉRMICO/BOILER SOLAR EM AÇO INOX 1000 L - FORNECIMENTO E INSTALAÇÃO. AF_12/2021</t>
  </si>
  <si>
    <t>RESERVATÓRIO TÉRMICO/BOILER SOLAR EM AÇO INOX 1000 L COM 5 PLACAS COLETORAS EM VIDRO TEMPERADO COM SERPENTINA EM TUBO DE COBRE 2 X 1 M - FORNECIMENTO E INSTALAÇÃO. AF_12/2021</t>
  </si>
  <si>
    <t>RESERVATÓRIO TÉRMICO/BOILER SOLAR EM AÇO INOX 200 L - FORNECIMENTO E INSTALAÇÃO. AF_12/2021</t>
  </si>
  <si>
    <t>RESERVATÓRIO TÉRMICO/BOILER SOLAR EM AÇO INOX 3000 L - FORNECIMENTO E INSTALAÇÃO. AF_12/2021</t>
  </si>
  <si>
    <t>RESERVATÓRIO TÉRMICO/BOILER SOLAR EM AÇO INOX 400 L - FORNECIMENTO E INSTALAÇÃO. AF_12/2021</t>
  </si>
  <si>
    <t>RESERVATÓRIO TÉRMICO/BOILER SOLAR EM AÇO INOX 400 L COM 2 PLACAS COLETORAS EM VIDRO TEMPERADO COM SERPENTINA EM TUBO DE COBRE 2 X 1 M - FORNECIMENTO E INSTALAÇÃO. AF_12/2021</t>
  </si>
  <si>
    <t>RESERVATÓRIO TÉRMICO/BOILER SOLAR EM AÇO INOX 600 L - FORNECIMENTO E INSTALAÇÃO. AF_12/2021</t>
  </si>
  <si>
    <t>RESERVATÓRIO TÉRMICO/BOILER SOLAR EM AÇO INOX 600 L COM 3 PLACAS COLETORAS EM VIDRO TEMPERADO COM SERPENTINA EM TUBO DE COBRE 2 X 1 M - FORNECIMENTO E INSTALAÇÃO. AF_12/2021</t>
  </si>
  <si>
    <t>RESERVATÓRIO TÉRMICO/BOILER SOLAR EM AÇO INOX 800 L - FORNECIMENTO E INSTALAÇÃO. AF_12/2021</t>
  </si>
  <si>
    <t>RESERVATÓRIO TÉRMICO/BOILER SOLAR EM AÇO INOX 800 L COM 4 PLACAS COLETORAS EM VIDRO TEMPERADO COM SERPENTINA EM TUBO DE COBRE 2 X 1 M - FORNECIMENTO E INSTALAÇÃO. AF_12/2021</t>
  </si>
  <si>
    <t>STRING BOX PARA SISTEMA FOTOVOLTAICO - FORNECIMENTO E INSTALAÇÃO. AF_12/2021</t>
  </si>
  <si>
    <t>SUPORTE DE 1 COLETOR SOLAR PARA LAJE DE CONCRETO - FORNECIMENTO E INSTALAÇÃO. AF_12/2021</t>
  </si>
  <si>
    <t>SUPORTE DE 1 COLETOR SOLAR PARA TELHA CERÂMICA - FORNECIMENTO E INSTALAÇÃO. AF_12/2021</t>
  </si>
  <si>
    <t>SUPORTE DE 1 COLETOR SOLAR PARA TELHA METÁLICA - FORNECIMENTO E INSTALAÇÃO. AF_12/2021</t>
  </si>
  <si>
    <t>COLOCAÇÃO DE TELA EM ANDAIME FACHADEIRO. AF_03/2024</t>
  </si>
  <si>
    <t>COLOCAÇÃO DE TELA FACHADEIRA PERIMETRAL. AF_03/2024</t>
  </si>
  <si>
    <t>FECHAMENTO METÁLICO REMOVÍVEL DE ABERTURA DE CAIXILHO (PROTEÇÃO DE GESSEIRO) - 4 MONTAGENS EM OBRA. AF_03/2024</t>
  </si>
  <si>
    <t>FECHAMENTO METÁLICO REMOVÍVEL DE VÃO DE PORTAS (VÃO DO ELEVADOR) - 1 MONTAGEM EM OBRA. AF_03/2024</t>
  </si>
  <si>
    <t>FECHAMENTO REMOVÍVEL DE ABERTURA DE CAIXILHO EM MADEIRA - 4 MONTAGENS EM OBRA. AF_03/2024</t>
  </si>
  <si>
    <t>FECHAMENTO REMOVÍVEL DE ABERTURA NO PISO EM MADEIRA - 1 MONTAGEM EM OBRA. AF_03/2024</t>
  </si>
  <si>
    <t>FECHAMENTO REMOVÍVEL DE VÃO DE PORTAS EM MADEIRA (VÃO DO ELEVADOR) - 1 MONTAGEM EM OBRA. AF_03/2024</t>
  </si>
  <si>
    <t>FITA DE SINALIZAÇÃO FIXADA NA ESTRUTURA. AF_03/2024</t>
  </si>
  <si>
    <t>GUARDA-CORPO DE CONCRETAGEM COM MONTANTES METÁLICOS FIXADOS EM BARROTES (VIGAMENTO) DE FORMA DE MADEIRA COM FECHAMENTO EM PAINEL DE TELA METÁLICA. AF_03/2024</t>
  </si>
  <si>
    <t>GUARDA-CORPO DE CONCRETAGEM COM MONTANTES METÁLICOS FIXADOS NOS GARFOS DE FORMA DE MADEIRA COM FECHAMENTO EM PAINEL DE TELA METÁLICA. AF_03/2024</t>
  </si>
  <si>
    <t>GUARDA-CORPO EM LAJE PÓS DESFÔRMA COM MONTANTE METÁLICO FIXADO EM LAJE COM PARABOLT E FECHAMENTO EM PAINEL DE TELA METÁLICA. AF_03/2024</t>
  </si>
  <si>
    <t>GUARDA-CORPO EM LAJE PÓS DESFÔRMA COM MONTANTE METÁLICO FIXADO EM LAJE COM SARGENTO E FECHAMENTO EM PAINEL DE TELA METÁLICA. AF_03/2024</t>
  </si>
  <si>
    <t>GUARDA-CORPO EM LAJE PÓS-DESFÔRMA COM CABOS DE AÇO E FECHAMENTO EM TELA DE POLIPROPILENO (SISTEMA DE BARREIRA COM REDE) PARA EDIFÍCIOS ACIMA DE 4 PAVIMENTOS (2 MONTAGENS). AF_03/2024</t>
  </si>
  <si>
    <t>GUARDA-CORPO EM LAJE PÓS-DESFÔRMA COM CABOS DE AÇO E FECHAMENTO EM TELA DE POLIPROPILENO (SISTEMA DE BARREIRA COM REDE) PARA EDIFÍCIOS COM ATÉ 4 PAVIMENTOS (1 MONTAGEM). AF_03/2024</t>
  </si>
  <si>
    <t>GUARDA-CORPO EM LAJE PÓS-DESFÔRMA COM ESCORAS DE MADEIRA ESTRONCADAS NA ESTRUTURA, TRAVESSÕES DE MADEIRA E FECHAMENTO EM TELA DE POLIPROPILENO PARA EDIFÍCIOS ACIMA DE 4 PAVIMENTOS (2 MONTAGENS). AF_03/2024</t>
  </si>
  <si>
    <t>GUARDA-CORPO EM LAJE PÓS-DESFÔRMA COM ESCORAS DE MADEIRA ESTRONCADAS NA ESTRUTURA, TRAVESSÕES DE MADEIRA E FECHAMENTO EM TELA DE POLIPROPILENO PARA EDIFÍCIOS COM ATÉ 4 PAVIMENTOS (1 MONTAGEM). AF_03/2024</t>
  </si>
  <si>
    <t>GUARDA-CORPO EM LAJE PÓS-DESFÔRMA COM ESCORAS METÁLICAS ESTRONCADAS NA ESTRUTURA E FECHAMENTO EM PAINEL DE TELA METÁLICA PARA EDIFÍCIOS ACIMA DE 4 PAVIMENTOS (2 MONTAGENS). AF_03/2024</t>
  </si>
  <si>
    <t>GUARDA-CORPO EM LAJE PÓS-DESFÔRMA COM ESCORAS METÁLICAS ESTRONCADAS NA ESTRUTURA E FECHAMENTO EM PAINEL DE TELA METÁLICA PARA EDIFÍCIOS COM ATÉ 4 PAVIMENTOS (1 MONTAGEM). AF_03/2024</t>
  </si>
  <si>
    <t>GUARDA-CORPO EM LAJE PÓS-DESFÔRMA COM ESCORAS METÁLICAS ESTRONCADAS NA ESTRUTURA, TRAVESSÕES DE MADEIRA E FECHAMENTO EM TELA DE POLIPROPILENO PARA EDIFÍCIOS ACIMA DE 4 PAVIMENTOS (2 MONTAGENS). AF_03/2024_PS</t>
  </si>
  <si>
    <t>GUARDA-CORPO EM LAJE PÓS-DESFÔRMA COM ESCORAS METÁLICAS ESTRONCADAS NA ESTRUTURA, TRAVESSÕES DE MADEIRA E FECHAMENTO EM TELA DE POLIPROPILENO PARA EDIFÍCIOS COM ATÉ 4 PAVIMENTOS (1 MONTAGEM). AF_03/2024_PS</t>
  </si>
  <si>
    <t>GUARDA-CORPO EM LAJE PÓS-DESFÔRMA COM MONTANTE METÁLICO FIXADO COM BARRAS DE AÇO ENGASTADAS NA LAJE, CABOS DE AÇO E FECHAMENTO EM TELA DE POLIPROPILENO PARA EDIFÍCIOS ACIMA DE 4 PAVIMENTOS (2 MONTAGENS). AF_03/2024</t>
  </si>
  <si>
    <t>GUARDA-CORPO EM LAJE PÓS-DESFÔRMA COM MONTANTE METÁLICO FIXADO COM BARRAS DE AÇO ENGASTADAS NA LAJE, CABOS DE AÇO E FECHAMENTO EM TELA DE POLIPROPILENO PARA EDIFÍCIOS COM ATÉ 4 PAVIMENTOS (1 MONTAGEM). AF_03/2024</t>
  </si>
  <si>
    <t>GUARDA-CORPO EM LAJE PÓS-DESFÔRMA COM MONTANTE METÁLICO FIXADO COM BARRAS DE AÇO ENGASTADAS NA LAJE, TRAVESSÃO EM MADEIRA E FECHAMENTO EM TELA DE POLIPROPILENO PARA EDIFÍCIOS ACIMA DE 4 PAVIMENTOS (2 MONTAGENS). AF_03/2024</t>
  </si>
  <si>
    <t>GUARDA-CORPO EM LAJE PÓS-DESFÔRMA COM MONTANTE METÁLICO FIXADO COM BARRAS DE AÇO ENGASTADAS NA LAJE, TRAVESSÃO EM MADEIRA E FECHAMENTO EM TELA DE POLIPROPILENO PARA EDIFÍCIOS COM ATÉ 4 PAVIMENTOS (1 MONTAGEM). AF_03/2024</t>
  </si>
  <si>
    <t>GUARDA-CORPO EM LAJE PÓS-DESFÔRMA COM MONTANTE METÁLICO FIXADO EM VIGA DE BORDA E FECHAMENTO EM PAINEL DE TELA METÁLICA PARA EDIFÍCIOS ACIMA DE 4 PAVIMENTOS (2 MONTAGENS). AF_03/2024</t>
  </si>
  <si>
    <t>GUARDA-CORPO EM LAJE PÓS-DESFÔRMA, PARA ESTRUTURAS EM CONCRETO, COM MONTANTE METÁLICO FIXADO EM VIGA DE BORDA E FECHAMENTO EM PAINEL DE TELA METÁLICA PARA EDIFÍCIOS COM ATÉ 4 PAVIMENTOS (1 MONTAGEM). AF_03/2024</t>
  </si>
  <si>
    <t>GUARDA-CORPO FIXADO EM FÔRMA DE MADEIRA COM MONTANTES E TRAVESSÕES EM MADEIRA E FECHAMENTO EM PLACA COMPENSADO PARA EDIFÍCIOS COM 3 PAVIMENTOS. AF_03/2024</t>
  </si>
  <si>
    <t>GUARDA-CORPO FIXADO EM FÔRMA DE MADEIRA COM MONTANTES E TRAVESSÕES EM MADEIRA E FECHAMENTO EM PLACA COMPENSADO PARA EDIFÍCIOS COM ALTURA IGUAL OU SUPERIOR A 4 PAVIMENTOS. AF_03/2024</t>
  </si>
  <si>
    <t>GUARDA-CORPO FIXADO EM FÔRMA DE MADEIRA COM MONTANTES E TRAVESSÕES EM MADEIRA E FECHAMENTO EM PLACA COMPENSADO PARA EDIFÍCIOS COM ATÉ 2 PAVIMENTOS. AF_03/2024</t>
  </si>
  <si>
    <t>GUARDA-CORPO FIXADO EM FÔRMA DE MADEIRA COM MONTANTES E TRAVESSÕES EM MADEIRA PRÉ-MONTADOS PARA EDIFÍCIOS COM 3 PAVIMENTOS. AF_03/2024</t>
  </si>
  <si>
    <t>GUARDA-CORPO FIXADO EM FÔRMA DE MADEIRA COM MONTANTES E TRAVESSÕES EM MADEIRA PRÉ-MONTADOS PARA EDIFÍCIOS COM ALTURA IGUAL OU SUPERIOR A 4 PAVIMENTOS. AF_03/2024</t>
  </si>
  <si>
    <t>GUARDA-CORPO FIXADO EM FÔRMA DE MADEIRA COM MONTANTES E TRAVESSÕES EM MADEIRA PRÉ-MONTADOS PARA EDIFÍCIOS COM ATÉ 2 PAVIMENTOS. AF_03/2024</t>
  </si>
  <si>
    <t>GUARDA-CORPO PARA ALVENARIA ESTRUTURAL, COM MONTANTE METÁLICO PARA DOIS NÍVEIS DE PROTEÇÃO E FECHAMENTO EM PAINEL DE TELA METÁLICA PARA EDIFÍCIOS ACIMA DE 8 PAVIMENTOS. AF_03/2024</t>
  </si>
  <si>
    <t>GUARDA-CORPO PARA ALVENARIA ESTRUTURAL, COM MONTANTE METÁLICO PARA DOIS NÍVEIS DE PROTEÇÃO E FECHAMENTO EM PAINEL DE TELA METÁLICA PARA EDIFÍCIOS COM ALTURA DE 5 A 8 PAVIMENTOS. AF_03/2024</t>
  </si>
  <si>
    <t>GUARDA-CORPO PARA ALVENARIA ESTRUTURAL, COM MONTANTE METÁLICO PARA DOIS NÍVEIS DE PROTEÇÃO E FECHAMENTO EM PAINEL DE TELA METÁLICA PARA EDIFÍCIOS COM ATÉ 4 PAVIMENTOS. AF_03/2024</t>
  </si>
  <si>
    <t>GUARDA-CORPO PARA POÇO DE CREMALHEIRA, COM MONTANTE METÁLICO FIXADO EM LAJE COM CHUMBADOR PARABOLT E FECHAMENTO EM PAINEL DE TELA METÁLICA (EXCLUSO PROTEÇÃO). AF_03/2024</t>
  </si>
  <si>
    <t>INSTALAÇÃO DE GAMBIARRA PARA SINALIZAÇÃO, INCLUINDO LÂMPADA, E SINALIZADOR. AF_03/2024</t>
  </si>
  <si>
    <t>INSTALAÇÃO DE SINALIZADOR NOTURNO LED. AF_03/2024</t>
  </si>
  <si>
    <t>LINHA DE VIDA INSTALADA JUNTO AO PISO PARA EDIFÍCIOS ACIMA DE 8 PAVIMENTOS. AF_03/2024</t>
  </si>
  <si>
    <t>LINHA DE VIDA INSTALADA JUNTO AO PISO PARA EDIFÍCIOS DE 5 A 8 PAVIMENTOS. AF_03/2024</t>
  </si>
  <si>
    <t>LINHA DE VIDA INSTALADA JUNTO AO PISO PARA EDIFÍCIOS DE ATÉ 4 PAVIMENTOS. AF_03/2024</t>
  </si>
  <si>
    <t>LINHA DE VIDA TIPO VARAL DE SEGURANÇA COM CABO DE AÇO PARA PROTEÇÃO DE PERIFERIA PARA EDIFÍCIOS ACIMA DE 8 PAVIMENTOS. AF_03/2024</t>
  </si>
  <si>
    <t>LINHA DE VIDA TIPO VARAL DE SEGURANÇA COM CABO DE AÇO PARA PROTEÇÃO DE PERIFERIA PARA EDIFÍCIOS DE 5 A 8 PAVIMENTOS. AF_03/2024</t>
  </si>
  <si>
    <t>LINHA DE VIDA TIPO VARAL DE SEGURANÇA COM CABO DE AÇO PARA PROTEÇÃO DE PERIFERIA PARA EDIFÍCIOS DE ATÉ 4 PAVIMENTOS. AF_03/2024</t>
  </si>
  <si>
    <t>MONTAGEM E DESMONTAGEM DE ANDAIME MODULAR FACHADEIRO, COM PISO METÁLICO, PARA EDIFÍCIOS COM MULTIPLOS PAVIMENTOS (EXCLUSIVE ANDAIME E LIMPEZA). AF_03/2024</t>
  </si>
  <si>
    <t>MONTAGEM E DESMONTAGEM DE ANDAIME MULTIDIRECIONAL (EXCLUSIVE ANDAIME E LIMPEZA). AF_03/2024</t>
  </si>
  <si>
    <t>MONTAGEM E DESMONTAGEM DE ANDAIME TUBULAR TIPO "TORRE" (EXCLUSIVE ANDAIME E LIMPEZA). AF_03/2024</t>
  </si>
  <si>
    <t>PLACA INDICATIVA FIXADA DIRETAMENTE NA ESTRUTURA ATRAVÉS DE PREGOS. AF_03/2024</t>
  </si>
  <si>
    <t>PLATAFORMA DE PROTEÇÃO PRINCIPAL (PRIMÁRIA) PARA COLETA DE RESÍDUOS COM ESTRUTURA METÁLICA E FORRAÇÃO EM TÁBUA DE MADEIRA SERRADA - 1 MONTAGEM POR OBRA. AF_03/2024</t>
  </si>
  <si>
    <t>PLATAFORMA DE PROTEÇÃO PRINCIPAL (PRIMÁRIA) PARA COLETA DE RESÍDUOS COM ESTRUTURA METÁLICA E FORRAÇÃO EM TÁBUA DE MADEIRA SERRADA - 2 MONTAGENS POR OBRA. AF_03/2024</t>
  </si>
  <si>
    <t>PLATAFORMA DE PROTEÇÃO PRINCIPAL (PRIMÁRIA) PARA COLETA DE RESÍDUOS COM ESTRUTURA METÁLICA E TRAMA DE MADEIRA FORRADA EM PAINEL COMPENSADO - 1 MONTAGEM POR OBRA. AF_03/2024</t>
  </si>
  <si>
    <t>PLATAFORMA DE PROTEÇÃO PRINCIPAL (PRIMÁRIA) PARA COLETA DE RESÍDUOS COM ESTRUTURA METÁLICA E TRAMA DE MADEIRA FORRADA EM PAINEL COMPENSADO - 2 MONTAGENS POR OBRA. AF_03/2024</t>
  </si>
  <si>
    <t>PLATAFORMA DE PROTEÇÃO PRINCIPAL PARA ALVENARIA ESTRUTURAL PARA SER APOIADA EM ANDAIME, INCLUSIVE MONTAGEM E DESMONTAGEM. AF_03/2024</t>
  </si>
  <si>
    <t>PLATAFORMA DE PROTEÇÃO SECUNDÁRIA PARA COLETA DE RESÍDUOS COM ESTRUTURA METÁLICA E FORRAÇÃO EM TÁBUA DE MADEIRA SERRADA - 1 MONTAGEM POR OBRA. AF_03/2024</t>
  </si>
  <si>
    <t>PLATAFORMA DE PROTEÇÃO SECUNDÁRIA PARA COLETA DE RESÍDUOS COM ESTRUTURA METÁLICA E FORRAÇÃO EM TÁBUA DE MADEIRA SERRADA - 2 MONTAGENS POR OBRA. AF_03/2024</t>
  </si>
  <si>
    <t>PLATAFORMA DE PROTEÇÃO SECUNDÁRIA PARA COLETA DE RESÍDUOS COM ESTRUTURA METÁLICA E FORRAÇÃO EM TÁBUA DE MADEIRA SERRADA - 3 MONTAGENS POR OBRA. AF_03/2024</t>
  </si>
  <si>
    <t>PLATAFORMA DE PROTEÇÃO SECUNDÁRIA PARA COLETA DE RESÍDUOS COM ESTRUTURA METÁLICA E TRAMA DE MADEIRA FORRADA EM PAINEL COMPENSADO - 1 MONTAGEM POR OBRA. AF_03/2024</t>
  </si>
  <si>
    <t>PLATAFORMA DE PROTEÇÃO SECUNDÁRIA PARA COLETA DE RESÍDUOS COM ESTRUTURA METÁLICA E TRAMA DE MADEIRA FORRADA EM PAINEL COMPENSADO - 2 MONTAGENS POR OBRA. AF_03/2024</t>
  </si>
  <si>
    <t>PLATAFORMA DE PROTEÇÃO SECUNDÁRIA PARA COLETA DE RESÍDUOS COM ESTRUTURA METÁLICA E TRAMA DE MADEIRA FORRADA EM PAINEL COMPENSADO - 3 MONTAGENS POR OBRA. AF_03/2024</t>
  </si>
  <si>
    <t>PLATAFORMA DE PROTEÇÃO TERCIÁRIA PARA COLETA DE RESÍDUOS COM ESTRUTURA METÁLICA E FORRAÇÃO EM TÁBUA DE MADEIRA SERRADA - 1 MONTAGEM POR OBRA. AF_03/2024</t>
  </si>
  <si>
    <t>PLATAFORMA DE PROTEÇÃO TERCIÁRIA PARA COLETA DE RESÍDUOS COM ESTRUTURA METÁLICA E FORRAÇÃO EM TÁBUA DE MADEIRA SERRADA - 2 MONTAGENS POR OBRA. AF_03/2024</t>
  </si>
  <si>
    <t>PLATAFORMA DE PROTEÇÃO TERCIÁRIA PARA COLETA DE RESÍDUOS COM ESTRUTURA METÁLICA E TRAMA DE MADEIRA FORRADA EM PAINEL COMPENSADO - 1 MONTAGEM POR OBRA. AF_03/2024</t>
  </si>
  <si>
    <t>PLATAFORMA DE PROTEÇÃO TERCIÁRIA PARA COLETA DE RESÍDUOS COM ESTRUTURA METÁLICA E TRAMA DE MADEIRA FORRADA EM PAINEL COMPENSADO - 2 MONTAGENS POR OBRA. AF_03/2024</t>
  </si>
  <si>
    <t>PONTEIRAS DE PROTEÇÃO DE PONTAS E VERGALHÕES EXPOSTOS EM ALVENARIA ESTRUTURAL. AF_03/2024</t>
  </si>
  <si>
    <t>PONTEIRAS DE PROTEÇÃO DE PONTAS E VERGALHÕES EXPOSTOS EM ESTRUTURAS DE CONCRETO ARMADO CONVENCIONAL. AF_03/2024</t>
  </si>
  <si>
    <t>PONTEIRAS DE PROTEÇÃO DE PONTAS E VERGALHÕES EXPOSTOS EM FUNDAÇÕES. AF_03/2024</t>
  </si>
  <si>
    <t>PROTEÇÃO DE ACESSO A CREMALHEIRA, COM CANCELA FIXADA EM LAJE - 1 MONTAGEM (EXCLUSO CANCELA). AF_03/2024</t>
  </si>
  <si>
    <t>PROTEÇÃO DE PEDESTRES, INCLUSIVE MONTAGEM E DESMONTAGEM. AF_03/2024_PS</t>
  </si>
  <si>
    <t>REDE DE PROTEÇÃO PISO A PISO (SISTEMA U). AF_03/2024</t>
  </si>
  <si>
    <t>REDE DE PROTEÇÃO TIPO SLQA INTERMEDIÁRIO PARA EDIFÍCIOS ACIMA DE 8 PAVIMENTOS. AF_03/2024</t>
  </si>
  <si>
    <t>REDE DE PROTEÇÃO TIPO SLQA INTERMEDIÁRIO PARA EDIFÍCIOS DE 5 A 8 PAVIMENTOS. AF_03/2024</t>
  </si>
  <si>
    <t>REDE DE PROTEÇÃO TIPO SLQA INTERMEDIÁRIO PARA EDIFÍCIOS DE ATÉ 4 PAVIMENTOS. AF_03/2024</t>
  </si>
  <si>
    <t>REDE DE PROTEÇÃO TIPO SLQA PESADO COM SUPORTES METÁLICOS TIPO FORCA PARA EDIFÍCIOS DE 5 A 8 PAVIMENTOS. AF_03/2024</t>
  </si>
  <si>
    <t>REDE DE PROTEÇÃO TIPO SLQA PESADO COM SUPORTES METÁLICOS TIPO FORCA PARA EDIFÍCIOS DE ACIMA DE 8 PAVIMENTOS. AF_03/2024</t>
  </si>
  <si>
    <t>REDE DE PROTEÇÃO TIPO SLQA PESADO COM SUPORTES METÁLICOS TIPO FORCA PARA EDIFÍCIOS DE ATÉ 4 PAVIMENTOS. AF_03/2024</t>
  </si>
  <si>
    <t>SINALIZAÇÃO COM FITA FIXADA EM CONE PLÁSTICO, INCLUINDO CONE. AF_03/2024</t>
  </si>
  <si>
    <t>SISTEMA DE PROTEÇÃO PARA PILARES DE PERIFERIA. AF_03/2024</t>
  </si>
  <si>
    <t>TOTEN EM MADEIRA COM PLACA INDICATIVA POSICIONADA NO TERRENO. AF_03/2024</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</si>
  <si>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</si>
  <si>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</si>
  <si>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</si>
  <si>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</si>
  <si>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</si>
  <si>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CA-60 DE 5,0 MM - MONTAGEM. AF_11/2020</t>
  </si>
  <si>
    <t>ESCADA EM CONCRETO ARMADO MOLDADO IN LOCO, FCK 25 MPA, COM 1 LANCE E LAJE CASCATA, FÔRMA EM CHAPA DE MADEIRA COMPENSADA RESINADA. AF_11/2020_PA</t>
  </si>
  <si>
    <t>ESCADA EM CONCRETO ARMADO MOLDADO IN LOCO, FCK 25 MPA, COM 1 LANCE E LAJE PLANA, FÔRMA EM CHAPA DE MADEIRA COMPENSADA RESINADA. AF_11/2020_PA</t>
  </si>
  <si>
    <t>ESCADA EM CONCRETO ARMADO MOLDADO IN LOCO, FCK 25 MPA, COM 2 LANCES EM  L  E LAJE CASCATA, FÔRMA EM CHAPA DE MADEIRA COMPENSADA RESINADA. AF_11/2020_PA</t>
  </si>
  <si>
    <t>ESCADA EM CONCRETO ARMADO MOLDADO IN LOCO, FCK 25 MPA, COM 2 LANCES EM  L  E LAJE PLANA, FÔRMA EM CHAPA DE MADEIRA COMPENSADA RESINADA. AF_11/2020_PA</t>
  </si>
  <si>
    <t>ESCADA EM CONCRETO ARMADO MOLDADO IN LOCO, FCK 25 MPA, COM 2 LANCES EM  U  E LAJE CASCATA, FÔRMA EM CHAPA DE MADEIRA COMPENSADA RESINADA. AF_11/2020_PA</t>
  </si>
  <si>
    <t>ESCADA EM CONCRETO ARMADO MOLDADO IN LOCO, FCK 25 MPA, COM 2 LANCES EM  U  E LAJE PLANA, FÔRMA EM CHAPA DE MADEIRA COMPENSADA RESINADA. AF_11/2020_PA</t>
  </si>
  <si>
    <t>ESCADA EM CONCRETO ARMADO MOLDADO IN LOCO, FCK 25 MPA, COM 2 LANCES EM  X  E LAJE CASCATA, FÔRMA EM CHAPA DE MADEIRA COMPENSADA RESINADA. AF_11/2020_PA</t>
  </si>
  <si>
    <t>ESCADA EM CONCRETO ARMADO MOLDADO IN LOCO, FCK 25 MPA, COM 2 LANCES EM  X  E LAJE PLANA, FÔRMA EM CHAPA DE MADEIRA COMPENSADA RESINADA. AF_11/2020_PA</t>
  </si>
  <si>
    <t>ESCADA HELICOIDAL EM AÇO GALVANIZADO, DIAMETRO DE 1,2 M, DOTADA DE GUARDA-CORPO, FIXADA COM CHUMBADOR MECÂNICO. AF_11/2020</t>
  </si>
  <si>
    <t>ESCADA TIPO MARINHEIRO EM TUBO ACO GALVANIZADO 1 1/2", COM GUARDA-CORPO, PARA ALTURAS MAIORES QUE 3 M, FIXADA COM CHUMBADOR MECÂNICO. AF_11/2020</t>
  </si>
  <si>
    <t>ESCADA TIPO MARINHEIRO EM TUBO ACO GALVANIZADO 1 1/2", SEM GUARDA-CORPO, FIXADA COM CHUMBADOR MECÂNICO. AF_11/2020</t>
  </si>
  <si>
    <t>ESCADA TIPO MARINHEIRO EM TUBO AÇO GALVANIZADO 1 1/2", COM GUARDA-CORPO, PARA ALTURAS DE ATÉ 3 M, FIXADA COM CHUMBADOR MECÂNICO.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</si>
  <si>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</si>
  <si>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</si>
  <si>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</si>
  <si>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</si>
  <si>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CASCATA, EM MADEIRA SERRADA, E=25 MM. AF_11/2020</t>
  </si>
  <si>
    <t>FABRICAÇÃO DE FÔRMA PARA ESCADA DUPLA COM 2 LANCES EM X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</si>
  <si>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</si>
  <si>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</si>
  <si>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</si>
  <si>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</si>
  <si>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</si>
  <si>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</si>
  <si>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</si>
  <si>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</si>
  <si>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</si>
  <si>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</si>
  <si>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</si>
  <si>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</si>
  <si>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</si>
  <si>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</si>
  <si>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</si>
  <si>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</si>
  <si>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</si>
  <si>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</si>
  <si>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 DUPLA COM 2 LANCES EM "X" E LAJE CASCATA, EM CHAPA DE MADEIRA COMPENSADA PLASTIFICADA, 10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</si>
  <si>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</si>
  <si>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</si>
  <si>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</si>
  <si>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</si>
  <si>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</si>
  <si>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</si>
  <si>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PLANA, EM CHAPA DE MADEIRA COMPENSADA PLASTIFICADA, 10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</si>
  <si>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</si>
  <si>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</si>
  <si>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</si>
  <si>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</si>
  <si>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</si>
  <si>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</si>
  <si>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ESCADAS, COM 1 LANCE E LAJE CASCATA, EM CHAPA DE MADEIRA COMPENSADA PLASTIFICADA, 10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</si>
  <si>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</si>
  <si>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</si>
  <si>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</si>
  <si>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</si>
  <si>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</si>
  <si>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</si>
  <si>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PLANA, EM CHAPA DE MADEIRA COMPENSADA PLASTIFICADA, 10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</si>
  <si>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</si>
  <si>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</si>
  <si>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</si>
  <si>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</si>
  <si>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</si>
  <si>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</si>
  <si>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2 LANCES EM "L" E LAJE CASCATA, EM CHAPA DE MADEIRA COMPENSADA PLASTIFICADA, 10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</si>
  <si>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</si>
  <si>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</si>
  <si>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</si>
  <si>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</si>
  <si>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</si>
  <si>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</si>
  <si>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PLANA, EM CHAPA DE MADEIRA COMPENSADA PLASTIFICADA, 10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</si>
  <si>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</si>
  <si>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</si>
  <si>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</si>
  <si>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</si>
  <si>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</si>
  <si>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</si>
  <si>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"U"  E LAJE PLANA, EM MADEIRA SERRADA, 2 UTILIZAÇÕES. AF_11/2020</t>
  </si>
  <si>
    <t>MONTAGEM E DESMONTAGEM DE FÔRMA PARA ESCADAS, COM 2 LANCES EM "U" E LAJE CASCATA, EM CHAPA DE MADEIRA COMPENSADA PLASTIFICADA, 10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</si>
  <si>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</si>
  <si>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</si>
  <si>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</si>
  <si>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</si>
  <si>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</si>
  <si>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</si>
  <si>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PLANA, EM CHAPA DE MADEIRA COMPENSADA PLASTIFICADA, 10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</si>
  <si>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</si>
  <si>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</si>
  <si>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</si>
  <si>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</si>
  <si>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MADEIRA SERRADA, 1 UTILIZAÇÃO. AF_11/2020</t>
  </si>
  <si>
    <t>ESCAVAÇÃO HORIZONTAL EM SOLO DE 1A CATEGORIA COM TRATOR DE ESTEIRAS (100HP/LÂMINA: 2,19M3). AF_07/2020</t>
  </si>
  <si>
    <t>ESCAVAÇÃO HORIZONTAL EM SOLO DE 1A CATEGORIA COM TRATOR DE ESTEIRAS (125HP/LÂMINA: 2,70M3).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</si>
  <si>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</si>
  <si>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</si>
  <si>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</si>
  <si>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INCLUINDO  ESCARIFICAÇÃO, CARGA, DESCARGA E TRANSPORTE EM SOLO DE 2A CATEGORIA COM TRATOR DE ESTEIRAS (100HP/LÂMINA: 2,19M3) E CAMINHÃO BASCULANTE DE 10M3, DMT ATÉ 200M. AF_07/2020</t>
  </si>
  <si>
    <t>ESCAVAÇÃO HORIZONTAL, INCLUINDO CARGA E DESCARGA EM SOLO DE 1A CATEGORIA COM TRATOR DE ESTEIRAS (100HP/LÂMINA: 2,19M3). AF_07/2020</t>
  </si>
  <si>
    <t>ESCAVAÇÃO HORIZONTAL, INCLUINDO CARGA E DESCARGA EM SOLO DE 1A CATEGORIA COM TRATOR DE ESTEIRAS (125HP/LÂMINA: 2,70M3).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</si>
  <si>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</si>
  <si>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</si>
  <si>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</si>
  <si>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</si>
  <si>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</si>
  <si>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(125HP/LÂMINA: 2,70M3) E CAMINHÃO BASCULANTE DE 10M3, DMT ATÉ 200M. AF_07/2020</t>
  </si>
  <si>
    <t>ESCAVAÇÃO HORIZONTAL, INCLUINDO CARGA, DESCARGA E TRANSPORTE EM SOLO DE 1A CATEGORIA COM TRATOR DE ESTEIRAS (125HP/LÂMINA: 2,70M3) E CAMINHÃO BASCULANTE DE 14M3,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</si>
  <si>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</si>
  <si>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</si>
  <si>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</si>
  <si>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</si>
  <si>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</si>
  <si>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(347HP/LÂMINA: 8,70M3) E CAMINHÃO BASCULANTE DE 14M3, DMT ATÉ 200M. AF_07/2020</t>
  </si>
  <si>
    <t>ESCAVAÇÃO HORIZONTAL, INCLUINDO ESCARIFICAÇÃO EM SOLO DE 2A CATEGORIA COM TRATOR DE ESTEIRAS (100HP/LÂMINA: 2,19M3). AF_07/2020</t>
  </si>
  <si>
    <t>ESCAVAÇÃO HORIZONTAL, INCLUINDO ESCARIFICAÇÃO EM SOLO DE 2A CATEGORIA COM TRATOR DE ESTEIRAS (125HP/LÂMINA: 2,70M3).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</si>
  <si>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</si>
  <si>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</si>
  <si>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</si>
  <si>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</si>
  <si>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(125HP/LÂMINA: 2,70M3).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</si>
  <si>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</si>
  <si>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</si>
  <si>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</si>
  <si>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</si>
  <si>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(125HP/LÂMINA: 2,70M3) E CAMINHÃO BASCULANTE DE 10M3, DMT ATÉ 200M. AF_07/2020</t>
  </si>
  <si>
    <t>ESCAVAÇÃO HORIZONTAL, INCLUINDO ESCARIFICAÇÃO, CARGA, DESCARGA E TRANSPORTE EM SOLO DE 2A CATEGORIA COM TRATOR DE ESTEIRAS (125HP/LÂMINA: 2,70M3) E CAMINHÃO BASCULANTE DE 14M3,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</si>
  <si>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</si>
  <si>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</si>
  <si>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</si>
  <si>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</si>
  <si>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</si>
  <si>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(347HP/LÂMINA: 8,70M3) E CAMINHÃO BASCULANTE DE 14M3, DMT ATÉ 200M. AF_07/2020</t>
  </si>
  <si>
    <t>ESCAVAÇÃO VERTICAL PARA  EDIFICAÇÃO, COM CARGA, DESCARGA E TRANSPORTE DE SOLO DE 1ª CATEGORIA, COM ESCAVADEIRA HIDRÁULICA (CAÇAMBA: 0,8 M³ / 111 HP), FROTA DE 3 CAMINHÕES BASCULANTES DE 14 M³, DMT ATÉ 1 KM E VELOCIDADE MÉDIA 14 KM/H. AF_05/2020</t>
  </si>
  <si>
    <t>ESCAVAÇÃO VERTICAL PARA  EDIFICAÇÃO, COM CARGA, DESCARGA E TRANSPORTE DE SOLO DE 1ª CATEGORIA, COM ESCAVADEIRA HIDRÁULICA (CAÇAMBA: 0,8 M³ / 111 HP), FROTA DE 4 CAMINHÕES BASCULANTES DE 14 M³, DMT DE 1,5 KM E VELOCIDADE MÉDIA 18 KM/H. AF_05/2020</t>
  </si>
  <si>
    <t>ESCAVAÇÃO VERTICAL PARA  EDIFICAÇÃO, COM CARGA, DESCARGA E TRANSPORTE DE SOLO DE 1ª CATEGORIA, COM ESCAVADEIRA HIDRÁULICA (CAÇAMBA: 0,8 M³ / 111 HP), FROTA DE 4 CAMINHÕES BASCULANTES DE 14 M³, DMT DE 2 KM E VELOCIDADE MÉDIA 19 KM/H. AF_05/2020</t>
  </si>
  <si>
    <t>ESCAVAÇÃO VERTICAL PARA  EDIFICAÇÃO, COM CARGA, DESCARGA E TRANSPORTE DE SOLO DE 1ª CATEGORIA, COM ESCAVADEIRA HIDRÁULICA (CAÇAMBA: 0,8 M³ / 111 HP), FROTA DE 4 CAMINHÕES BASCULANTES DE 18 M³, DMT DE 1,5 KM E VELOCIDADE MÉDIA 18 KM/H. AF_05/2020</t>
  </si>
  <si>
    <t>ESCAVAÇÃO VERTICAL PARA  EDIFICAÇÃO, COM CARGA, DESCARGA E TRANSPORTE DE SOLO DE 1ª CATEGORIA, COM ESCAVADEIRA HIDRÁULICA (CAÇAMBA: 0,8 M³ / 111 HP), FROTA DE 4 CAMINHÕES BASCULANTES DE 18 M³, DMT DE 2 KM E VELOCIDADE MÉDIA 19 KM/H. AF_05/2020</t>
  </si>
  <si>
    <t>ESCAVAÇÃO VERTICAL PARA  EDIFICAÇÃO, COM CARGA, DESCARGA E TRANSPORTE DE SOLO DE 1ª CATEGORIA, COM ESCAVADEIRA HIDRÁULICA (CAÇAMBA: 0,8 M³ / 111 HP), FROTA DE 5 CAMINHÕES BASCULANTES DE 14 M³, DMT DE 3 KM E VELOCIDADE MÉDIA 20 KM/H. AF_05/2020</t>
  </si>
  <si>
    <t>ESCAVAÇÃO VERTICAL PARA  EDIFICAÇÃO, COM CARGA, DESCARGA E TRANSPORTE DE SOLO DE 1ª CATEGORIA, COM ESCAVADEIRA HIDRÁULICA (CAÇAMBA: 0,8 M³ / 111 HP), FROTA DE 5 CAMINHÕES BASCULANTES DE 18 M³, DMT DE 3 KM E VELOCIDADE MÉDIA 20 KM/H. AF_05/2020</t>
  </si>
  <si>
    <t>ESCAVAÇÃO VERTICAL PARA  EDIFICAÇÃO, COM CARGA, DESCARGA E TRANSPORTE DE SOLO DE 1ª CATEGORIA, COM ESCAVADEIRA HIDRÁULICA (CAÇAMBA: 0,8 M³ / 111 HP), FROTA DE 5 CAMINHÕES BASCULANTES DE 18 M³, DMT DE 4 KM E VELOCIDADE MÉDIA 22 KM/H. AF_05/2020</t>
  </si>
  <si>
    <t>ESCAVAÇÃO VERTICAL PARA  EDIFICAÇÃO, COM CARGA, DESCARGA E TRANSPORTE DE SOLO DE 1ª CATEGORIA, COM ESCAVADEIRA HIDRÁULICA (CAÇAMBA: 0,8 M³ / 111 HP), FROTA DE 6 CAMINHÕES BASCULANTES DE 14 M³, DMT DE 4 KM E VELOCIDADE MÉDIA 22 KM/H. AF_05/2020</t>
  </si>
  <si>
    <t>ESCAVAÇÃO VERTICAL PARA  EDIFICAÇÃO, COM CARGA, DESCARGA E TRANSPORTE DE SOLO DE 1ª CATEGORIA, COM ESCAVADEIRA HIDRÁULICA (CAÇAMBA: 0,8 M³ / 111 HP), FROTA DE 6 CAMINHÕES BASCULANTES DE 18 M³, DMT DE 6 KM E VELOCIDADE MÉDIA 22 KM/H. AF_05/2020</t>
  </si>
  <si>
    <t>ESCAVAÇÃO VERTICAL PARA  EDIFICAÇÃO, COM CARGA, DESCARGA E TRANSPORTE DE SOLO DE 1ª CATEGORIA, COM ESCAVADEIRA HIDRÁULICA (CAÇAMBA: 0,8 M³ / 111 HP), FROTA DE 7 CAMINHÕES BASCULANTES DE 14 M³, DMT DE 6 KM E VELOCIDADE MÉDIA 22 KM/H. AF_05/2020</t>
  </si>
  <si>
    <t>ESCAVAÇÃO VERTICAL PARA  EDIFICAÇÃO, COM CARGA, DESCARGA E TRANSPORTE DE SOLO DE 1ª CATEGORIA, COM ESCAVADEIRA HIDRÁULICA (CAÇAMBA: 0,8 M³ / 111HP), FROTA DE 3 CAMINHÕES BASCULANTES DE 10 M³, DMT ATÉ 1 KM E VELOCIDADE MÉDIA 14 KM/H. AF_05/2020</t>
  </si>
  <si>
    <t>ESCAVAÇÃO VERTICAL PARA  EDIFICAÇÃO, COM CARGA, DESCARGA E TRANSPORTE DE SOLO DE 1ª CATEGORIA, COM ESCAVADEIRA HIDRÁULICA (CAÇAMBA: 0,8 M³ / 111HP), FROTA DE 5 CAMINHÕES BASCULANTES DE 10 M³, DMT DE 1,5 KM E VELOCIDADE MÉDIA 18 KM/H. AF_05/2020</t>
  </si>
  <si>
    <t>ESCAVAÇÃO VERTICAL PARA  EDIFICAÇÃO, COM CARGA, DESCARGA E TRANSPORTE DE SOLO DE 1ª CATEGORIA, COM ESCAVADEIRA HIDRÁULICA (CAÇAMBA: 0,8 M³ / 111HP), FROTA DE 5 CAMINHÕES BASCULANTES DE 10 M³, DMT DE 2 KM E VELOCIDADE MÉDIA 19 KM/H. AF_05/2020</t>
  </si>
  <si>
    <t>ESCAVAÇÃO VERTICAL PARA  EDIFICAÇÃO, COM CARGA, DESCARGA E TRANSPORTE DE SOLO DE 1ª CATEGORIA, COM ESCAVADEIRA HIDRÁULICA (CAÇAMBA: 0,8 M³ / 111HP), FROTA DE 6 CAMINHÕES BASCULANTES DE 10 M³, DMT DE 3 KM E VELOCIDADE MÉDIA 20 KM/H. AF_05/2020</t>
  </si>
  <si>
    <t>ESCAVAÇÃO VERTICAL PARA  EDIFICAÇÃO, COM CARGA, DESCARGA E TRANSPORTE DE SOLO DE 1ª CATEGORIA, COM ESCAVADEIRA HIDRÁULICA (CAÇAMBA: 0,8 M³ / 111HP), FROTA DE 7 CAMINHÕES BASCULANTES DE 10 M³, DMT DE 4 KM E VELOCIDADE MÉDIA 22 KM/H. AF_05/2020</t>
  </si>
  <si>
    <t>ESCAVAÇÃO VERTICAL PARA  EDIFICAÇÃO, COM CARGA, DESCARGA E TRANSPORTE DE SOLO DE 1ª CATEGORIA, COM ESCAVADEIRA HIDRÁULICA (CAÇAMBA: 0,8 M³ / 111HP), FROTA DE 9 CAMINHÕES BASCULANTES DE 10 M³, DMT DE 6 KM E VELOCIDADE MÉDIA 22 KM/H. AF_05/2020</t>
  </si>
  <si>
    <t>ESCAVAÇÃO VERTICAL PARA  EDIFICAÇÃO, COM CARGA, DESCARGA E TRANSPORTE DE SOLO DE 1ª CATEGORIA, COM ESCAVADEIRA HIDRÁULICA (CAÇAMBA: 1,2 M³ / 155 HP), FROTA DE 3 CAMINHÕES BASCULANTES DE 14 M³, DMT ATÉ 1 KM E VELOCIDADE MÉDIA 14 KM/H. AF_05/2020</t>
  </si>
  <si>
    <t>ESCAVAÇÃO VERTICAL PARA  EDIFICAÇÃO, COM CARGA, DESCARGA E TRANSPORTE DE SOLO DE 1ª CATEGORIA, COM ESCAVADEIRA HIDRÁULICA (CAÇAMBA: 1,2 M³ / 155 HP), FROTA DE 3 CAMINHÕES BASCULANTES DE 18 M³, DMT ATÉ 1 KM E VELOCIDADE MÉDIA 14 KM/H. AF_05/2020</t>
  </si>
  <si>
    <t>ESCAVAÇÃO VERTICAL PARA  EDIFICAÇÃO, COM CARGA, DESCARGA E TRANSPORTE DE SOLO DE 1ª CATEGORIA, COM ESCAVADEIRA HIDRÁULICA (CAÇAMBA: 1,2 M³ / 155 HP), FROTA DE 5 CAMINHÕES BASCULANTES DE 14 M³, DMT DE 1,5 KM E VELOCIDADE MÉDIA 18 KM/H. AF_05/2020</t>
  </si>
  <si>
    <t>ESCAVAÇÃO VERTICAL PARA  EDIFICAÇÃO, COM CARGA, DESCARGA E TRANSPORTE DE SOLO DE 1ª CATEGORIA, COM ESCAVADEIRA HIDRÁULICA (CAÇAMBA: 1,2 M³ / 155 HP), FROTA DE 5 CAMINHÕES BASCULANTES DE 14 M³, DMT DE 2 KM E VELOCIDADE MÉDIA 19 KM/H. AF_05/2020</t>
  </si>
  <si>
    <t>ESCAVAÇÃO VERTICAL PARA  EDIFICAÇÃO, COM CARGA, DESCARGA E TRANSPORTE DE SOLO DE 1ª CATEGORIA, COM ESCAVADEIRA HIDRÁULICA (CAÇAMBA: 1,2 M³ / 155 HP), FROTA DE 5 CAMINHÕES BASCULANTES DE 18 M³, DMT DE 1,5 KM E VELOCIDADE MÉDIA 18 KM/H. AF_05/2020</t>
  </si>
  <si>
    <t>ESCAVAÇÃO VERTICAL PARA  EDIFICAÇÃO, COM CARGA, DESCARGA E TRANSPORTE DE SOLO DE 1ª CATEGORIA, COM ESCAVADEIRA HIDRÁULICA (CAÇAMBA: 1,2 M³ / 155 HP), FROTA DE 5 CAMINHÕES BASCULANTES DE 18 M³, DMT DE 2 KM E VELOCIDADE MÉDIA 19 KM/H. AF_05/2020</t>
  </si>
  <si>
    <t>ESCAVAÇÃO VERTICAL PARA  EDIFICAÇÃO, COM CARGA, DESCARGA E TRANSPORTE DE SOLO DE 1ª CATEGORIA, COM ESCAVADEIRA HIDRÁULICA (CAÇAMBA: 1,2 M³ / 155 HP), FROTA DE 6 CAMINHÕES BASCULANTES DE 14 M³, DMT DE 3 KM E VELOCIDADE MÉDIA 20 KM/H. AF_05/2020</t>
  </si>
  <si>
    <t>ESCAVAÇÃO VERTICAL PARA  EDIFICAÇÃO, COM CARGA, DESCARGA E TRANSPORTE DE SOLO DE 1ª CATEGORIA, COM ESCAVADEIRA HIDRÁULICA (CAÇAMBA: 1,2 M³ / 155 HP), FROTA DE 6 CAMINHÕES BASCULANTES DE 18 M³, DMT DE 3 KM E VELOCIDADE MÉDIA 20 KM/H. AF_05/2020</t>
  </si>
  <si>
    <t>ESCAVAÇÃO VERTICAL PARA  EDIFICAÇÃO, COM CARGA, DESCARGA E TRANSPORTE DE SOLO DE 1ª CATEGORIA, COM ESCAVADEIRA HIDRÁULICA (CAÇAMBA: 1,2 M³ / 155 HP), FROTA DE 6 CAMINHÕES BASCULANTES DE 18 M³, DMT DE 4 KM E VELOCIDADE MÉDIA 22 KM/H. AF_05/2020</t>
  </si>
  <si>
    <t>ESCAVAÇÃO VERTICAL PARA  EDIFICAÇÃO, COM CARGA, DESCARGA E TRANSPORTE DE SOLO DE 1ª CATEGORIA, COM ESCAVADEIRA HIDRÁULICA (CAÇAMBA: 1,2 M³ / 155 HP), FROTA DE 7 CAMINHÕES BASCULANTES DE 14 M³, DMT DE 4 KM E VELOCIDADE MÉDIA 22 KM/H. AF_05/2020</t>
  </si>
  <si>
    <t>ESCAVAÇÃO VERTICAL PARA  EDIFICAÇÃO, COM CARGA, DESCARGA E TRANSPORTE DE SOLO DE 1ª CATEGORIA, COM ESCAVADEIRA HIDRÁULICA (CAÇAMBA: 1,2 M³ / 155 HP), FROTA DE 8 CAMINHÕES BASCULANTES DE 18 M³, DMT DE 6 KM E VELOCIDADE MÉDIA 22 KM/H. AF_05/2020</t>
  </si>
  <si>
    <t>ESCAVAÇÃO VERTICAL PARA  EDIFICAÇÃO, COM CARGA, DESCARGA E TRANSPORTE DE SOLO DE 1ª CATEGORIA, COM ESCAVADEIRA HIDRÁULICA (CAÇAMBA: 1,2 M³ / 155 HP), FROTA DE 9 CAMINHÕES BASCULANTES DE 14 M³, DMT DE 6 KM E VELOCIDADE MÉDIA 22 KM/H. AF_05/2020</t>
  </si>
  <si>
    <t>ESCAVAÇÃO VERTICAL PARA  EDIFICAÇÃO, COM CARGA, DESCARGA E TRANSPORTE DE SOLO DE 1ª CATEGORIA, COM ESCAVADEIRA HIDRÁULICA (CAÇAMBA: 1,2 M³ / 155HP), FROTA DE 10 CAMINHÕES BASCULANTES DE 10 M³, DMT DE 6 KM E VELOCIDADE MÉDIA 22 KM/H. AF_05/2020</t>
  </si>
  <si>
    <t>ESCAVAÇÃO VERTICAL PARA  EDIFICAÇÃO, COM CARGA, DESCARGA E TRANSPORTE DE SOLO DE 1ª CATEGORIA, COM ESCAVADEIRA HIDRÁULICA (CAÇAMBA: 1,2 M³ / 155HP), FROTA DE 3 CAMINHÕES BASCULANTES DE 10 M³, DMT ATÉ 1 KM E VELOCIDADE MÉDIA 14 KM/H. AF_05/2020</t>
  </si>
  <si>
    <t>ESCAVAÇÃO VERTICAL PARA  EDIFICAÇÃO, COM CARGA, DESCARGA E TRANSPORTE DE SOLO DE 1ª CATEGORIA, COM ESCAVADEIRA HIDRÁULICA (CAÇAMBA: 1,2 M³ / 155HP), FROTA DE 6 CAMINHÕES BASCULANTES DE 10 M³, DMT DE 1,5 KM E VELOCIDADE MÉDIA 18 KM/H. AF_05/2020</t>
  </si>
  <si>
    <t>ESCAVAÇÃO VERTICAL PARA  EDIFICAÇÃO, COM CARGA, DESCARGA E TRANSPORTE DE SOLO DE 1ª CATEGORIA, COM ESCAVADEIRA HIDRÁULICA (CAÇAMBA: 1,2 M³ / 155HP), FROTA DE 6 CAMINHÕES BASCULANTES DE 10 M³, DMT DE 2 KM E VELOCIDADE MÉDIA 19 KM/H. AF_05/2020</t>
  </si>
  <si>
    <t>ESCAVAÇÃO VERTICAL PARA  EDIFICAÇÃO, COM CARGA, DESCARGA E TRANSPORTE DE SOLO DE 1ª CATEGORIA, COM ESCAVADEIRA HIDRÁULICA (CAÇAMBA: 1,2 M³ / 155HP), FROTA DE 7 CAMINHÕES BASCULANTES DE 10 M³, DMT DE 3 KM E VELOCIDADE MÉDIA 20 KM/H. AF_05/2020</t>
  </si>
  <si>
    <t>ESCAVAÇÃO VERTICAL PARA  EDIFICAÇÃO, COM CARGA, DESCARGA E TRANSPORTE DE SOLO DE 1ª CATEGORIA, COM ESCAVADEIRA HIDRÁULICA (CAÇAMBA: 1,2 M³ / 155HP), FROTA DE 8 CAMINHÕES BASCULANTES DE 10 M³, DMT DE 4 KM E VELOCIDADE MÉDIA 22 KM/H. AF_05/2020</t>
  </si>
  <si>
    <t>ESCAVAÇÃO VERTICAL PARA EDIFICAÇÃO, COM CARGA, DESCARGA E TRANSPORTE DE SOLO DE 1ª CATEGORIA, COM ESCAVADEIRA HIDRÁULICA (CAÇAMBA: 0,8 M³ / 111 HP), FROTA DE 2 CAMINHÕES BASCULANTES DE 18 M³, DMT ATÉ 1 KM E VELOCIDADE MÉDIA 14 KM/H. AF_05/2020</t>
  </si>
  <si>
    <t>ESCAVAÇÃO VERTICAL PARA INFRAESTRUTURA, COM CARGA, DESCARGA E TRANSPORTE DE SOLO DE 1ª CATEGORIA, COM ESCAVADEIRA HIDRÁULICA (CAÇAMBA: 0,8 M³ / 111 HP), FROTA DE 3 CAMINHÕES BASCULANTES DE 14 M³, DMT ATÉ 1 KM E VELOCIDADE MÉDIA14 KM/H. AF_05/2020</t>
  </si>
  <si>
    <t>ESCAVAÇÃO VERTICAL PARA INFRAESTRUTURA, COM CARGA, DESCARGA E TRANSPORTE DE SOLO DE 1ª CATEGORIA, COM ESCAVADEIRA HIDRÁULICA (CAÇAMBA: 0,8 M³ / 111 HP), FROTA DE 3 CAMINHÕES BASCULANTES DE 18 M³, DMT ATÉ 1 KM E VELOCIDADE MÉDIA14 KM/H. AF_05/2020</t>
  </si>
  <si>
    <t>ESCAVAÇÃO VERTICAL PARA INFRAESTRUTURA, COM CARGA, DESCARGA E TRANSPORTE DE SOLO DE 1ª CATEGORIA, COM ESCAVADEIRA HIDRÁULICA (CAÇAMBA: 0,8 M³ / 111HP), FROTA DE 10 CAMINHÕES BASCULANTES DE 10 M³, DMT DE 6 KM E VELOCIDADE MÉDIA22 KM/H. AF_05/2020</t>
  </si>
  <si>
    <t>ESCAVAÇÃO VERTICAL PARA INFRAESTRUTURA, COM CARGA, DESCARGA E TRANSPORTE DE SOLO DE 1ª CATEGORIA, COM ESCAVADEIRA HIDRÁULICA (CAÇAMBA: 0,8 M³ / 111HP), FROTA DE 3 CAMINHÕES BASCULANTES DE 10 M³, DMT ATÉ 1 KM E VELOCIDADE MÉDIA14 KM/H. AF_05/2020</t>
  </si>
  <si>
    <t>ESCAVAÇÃO VERTICAL PARA INFRAESTRUTURA, COM CARGA, DESCARGA E TRANSPORTE DE SOLO DE 1ª CATEGORIA, COM ESCAVADEIRA HIDRÁULICA (CAÇAMBA: 0,8 M³ / 111HP), FROTA DE 4 CAMINHÕES BASCULANTES DE 18 M³, DMT DE 1,5 KM E VELOCIDADE MÉDIA18 KM/H. AF_05/2020</t>
  </si>
  <si>
    <t>ESCAVAÇÃO VERTICAL PARA INFRAESTRUTURA, COM CARGA, DESCARGA E TRANSPORTE DE SOLO DE 1ª CATEGORIA, COM ESCAVADEIRA HIDRÁULICA (CAÇAMBA: 0,8 M³ / 111HP), FROTA DE 4 CAMINHÕES BASCULANTES DE 18 M³, DMT DE 2 KM E VELOCIDADE MÉDIA 19 KM/H. AF_05/2020</t>
  </si>
  <si>
    <t>ESCAVAÇÃO VERTICAL PARA INFRAESTRUTURA, COM CARGA, DESCARGA E TRANSPORTE DE SOLO DE 1ª CATEGORIA, COM ESCAVADEIRA HIDRÁULICA (CAÇAMBA: 0,8 M³ / 111HP), FROTA DE 5 CAMINHÕES BASCULANTES DE 10 M³, DMT DE 1,5 KM E VELOCIDADE MÉDIA18 KM/H. AF_05/2020</t>
  </si>
  <si>
    <t>ESCAVAÇÃO VERTICAL PARA INFRAESTRUTURA, COM CARGA, DESCARGA E TRANSPORTE DE SOLO DE 1ª CATEGORIA, COM ESCAVADEIRA HIDRÁULICA (CAÇAMBA: 0,8 M³ / 111HP), FROTA DE 5 CAMINHÕES BASCULANTES DE 14 M³, DMT DE 1,5 KM E VELOCIDADE MÉDIA18 KM/H. AF_05/2020</t>
  </si>
  <si>
    <t>ESCAVAÇÃO VERTICAL PARA INFRAESTRUTURA, COM CARGA, DESCARGA E TRANSPORTE DE SOLO DE 1ª CATEGORIA, COM ESCAVADEIRA HIDRÁULICA (CAÇAMBA: 0,8 M³ / 111HP), FROTA DE 5 CAMINHÕES BASCULANTES DE 14 M³, DMT DE 2 KM E VELOCIDADE MÉDIA 19 KM/H. AF_05/2020</t>
  </si>
  <si>
    <t>ESCAVAÇÃO VERTICAL PARA INFRAESTRUTURA, COM CARGA, DESCARGA E TRANSPORTE DE SOLO DE 1ª CATEGORIA, COM ESCAVADEIRA HIDRÁULICA (CAÇAMBA: 0,8 M³ / 111HP), FROTA DE 5 CAMINHÕES BASCULANTES DE 18 M³, DMT DE 3 KM E VELOCIDADE MÉDIA 20 KM/H. AF_05/2020</t>
  </si>
  <si>
    <t>ESCAVAÇÃO VERTICAL PARA INFRAESTRUTURA, COM CARGA, DESCARGA E TRANSPORTE DE SOLO DE 1ª CATEGORIA, COM ESCAVADEIRA HIDRÁULICA (CAÇAMBA: 0,8 M³ / 111HP), FROTA DE 6 CAMINHÕES BASCULANTES DE 10 M³, DMT DE 2 KM E VELOCIDADE MÉDIA 19 KM/H. AF_05/2020</t>
  </si>
  <si>
    <t>ESCAVAÇÃO VERTICAL PARA INFRAESTRUTURA, COM CARGA, DESCARGA E TRANSPORTE DE SOLO DE 1ª CATEGORIA, COM ESCAVADEIRA HIDRÁULICA (CAÇAMBA: 0,8 M³ / 111HP), FROTA DE 6 CAMINHÕES BASCULANTES DE 14 M³, DMT DE 3 KM E VELOCIDADE MÉDIA 20 KM/H. AF_05/2020</t>
  </si>
  <si>
    <t>ESCAVAÇÃO VERTICAL PARA INFRAESTRUTURA, COM CARGA, DESCARGA E TRANSPORTE DE SOLO DE 1ª CATEGORIA, COM ESCAVADEIRA HIDRÁULICA (CAÇAMBA: 0,8 M³ / 111HP), FROTA DE 6 CAMINHÕES BASCULANTES DE 14 M³, DMT DE 4 KM E VELOCIDADE MÉDIA 22 KM/H. AF_05/2020</t>
  </si>
  <si>
    <t>ESCAVAÇÃO VERTICAL PARA INFRAESTRUTURA, COM CARGA, DESCARGA E TRANSPORTE DE SOLO DE 1ª CATEGORIA, COM ESCAVADEIRA HIDRÁULICA (CAÇAMBA: 0,8 M³ / 111HP), FROTA DE 6 CAMINHÕES BASCULANTES DE 18 M³, DMT DE 4 KM E VELOCIDADE MÉDIA 22 KM/H. AF_05/2020</t>
  </si>
  <si>
    <t>ESCAVAÇÃO VERTICAL PARA INFRAESTRUTURA, COM CARGA, DESCARGA E TRANSPORTE DE SOLO DE 1ª CATEGORIA, COM ESCAVADEIRA HIDRÁULICA (CAÇAMBA: 0,8 M³ / 111HP), FROTA DE 7 CAMINHÕES BASCULANTES DE 10 M³, DMT DE 3 KM E VELOCIDADE MÉDIA 20 KM/H. AF_05/2020</t>
  </si>
  <si>
    <t>ESCAVAÇÃO VERTICAL PARA INFRAESTRUTURA, COM CARGA, DESCARGA E TRANSPORTE DE SOLO DE 1ª CATEGORIA, COM ESCAVADEIRA HIDRÁULICA (CAÇAMBA: 0,8 M³ / 111HP), FROTA DE 7 CAMINHÕES BASCULANTES DE 18 M³, DMT DE 6 KM E VELOCIDADE MÉDIA 22 KM/H. AF_05/2020</t>
  </si>
  <si>
    <t>ESCAVAÇÃO VERTICAL PARA INFRAESTRUTURA, COM CARGA, DESCARGA E TRANSPORTE DE SOLO DE 1ª CATEGORIA, COM ESCAVADEIRA HIDRÁULICA (CAÇAMBA: 0,8 M³ / 111HP), FROTA DE 8 CAMINHÕES BASCULANTES DE 10 M³, DMT DE 4 KM E VELOCIDADE MÉDIA 22 KM/H. AF_05/2020</t>
  </si>
  <si>
    <t>ESCAVAÇÃO VERTICAL PARA INFRAESTRUTURA, COM CARGA, DESCARGA E TRANSPORTE DE SOLO DE 1ª CATEGORIA, COM ESCAVADEIRA HIDRÁULICA (CAÇAMBA: 0,8 M³ / 111HP), FROTA DE 8 CAMINHÕES BASCULANTES DE 14 M³, DMT DE 6 KM E VELOCIDADE MÉDIA 22 KM/H. AF_05/2020</t>
  </si>
  <si>
    <t>ESCAVAÇÃO VERTICAL PARA INFRAESTRUTURA, COM CARGA, DESCARGA E TRANSPORTE DE SOLO DE 1ª CATEGORIA, COM ESCAVADEIRA HIDRÁULICA (CAÇAMBA: 1,2 M³ / 155 HP), FROTA DE 3 CAMINHÕES BASCULANTES DE 14 M³, DMT ATÉ 1 KM E VELOCIDADE MÉDIA14 KM/H. AF_05/2020</t>
  </si>
  <si>
    <t>ESCAVAÇÃO VERTICAL PARA INFRAESTRUTURA, COM CARGA, DESCARGA E TRANSPORTE DE SOLO DE 1ª CATEGORIA, COM ESCAVADEIRA HIDRÁULICA (CAÇAMBA: 1,2 M³ / 155 HP), FROTA DE 3 CAMINHÕES BASCULANTES DE 18 M³, DMT ATÉ 1 KM E VELOCIDADE MÉDIA14 KM/H. AF_05/2020</t>
  </si>
  <si>
    <t>ESCAVAÇÃO VERTICAL PARA INFRAESTRUTURA, COM CARGA, DESCARGA E TRANSPORTE DE SOLO DE 1ª CATEGORIA, COM ESCAVADEIRA HIDRÁULICA (CAÇAMBA: 1,2 M³ / 155HP), FROTA DE 10 CAMINHÕES BASCULANTES DE 14 M³, DMT DE 6 KM E VELOCIDADE MÉDIA22 KM/H. AF_05/2020</t>
  </si>
  <si>
    <t>ESCAVAÇÃO VERTICAL PARA INFRAESTRUTURA, COM CARGA, DESCARGA E TRANSPORTE DE SOLO DE 1ª CATEGORIA, COM ESCAVADEIRA HIDRÁULICA (CAÇAMBA: 1,2 M³ / 155HP), FROTA DE 12 CAMINHÕES BASCULANTES DE 10 M³, DMT DE 6 KM E VELOCIDADE MÉDIA22 KM/H. AF_05/2020</t>
  </si>
  <si>
    <t>ESCAVAÇÃO VERTICAL PARA INFRAESTRUTURA, COM CARGA, DESCARGA E TRANSPORTE DE SOLO DE 1ª CATEGORIA, COM ESCAVADEIRA HIDRÁULICA (CAÇAMBA: 1,2 M³ / 155HP), FROTA DE 4 CAMINHÕES BASCULANTES DE 10 M³, DMT ATÉ 1 KM E VELOCIDADE MÉDIA14 KM/H. AF_05/2020</t>
  </si>
  <si>
    <t>ESCAVAÇÃO VERTICAL PARA INFRAESTRUTURA, COM CARGA, DESCARGA E TRANSPORTE DE SOLO DE 1ª CATEGORIA, COM ESCAVADEIRA HIDRÁULICA (CAÇAMBA: 1,2 M³ / 155HP), FROTA DE 5 CAMINHÕES BASCULANTES DE 18 M³, DMT DE 1,5 KM E VELOCIDADE MÉDIA18 KM/H. AF_05/2020</t>
  </si>
  <si>
    <t>ESCAVAÇÃO VERTICAL PARA INFRAESTRUTURA, COM CARGA, DESCARGA E TRANSPORTE DE SOLO DE 1ª CATEGORIA, COM ESCAVADEIRA HIDRÁULICA (CAÇAMBA: 1,2 M³ / 155HP), FROTA DE 6 CAMINHÕES BASCULANTES DE 10 M³, DMT DE 1,5 KM E VELOCIDADE MÉDIA18 KM/H. AF_05/2020</t>
  </si>
  <si>
    <t>ESCAVAÇÃO VERTICAL PARA INFRAESTRUTURA, COM CARGA, DESCARGA E TRANSPORTE DE SOLO DE 1ª CATEGORIA, COM ESCAVADEIRA HIDRÁULICA (CAÇAMBA: 1,2 M³ / 155HP), FROTA DE 6 CAMINHÕES BASCULANTES DE 14 M³, DMT DE 2 KM E VELOCIDADE MÉDIA 19 KM/H. AF_05/2020</t>
  </si>
  <si>
    <t>ESCAVAÇÃO VERTICAL PARA INFRAESTRUTURA, COM CARGA, DESCARGA E TRANSPORTE DE SOLO DE 1ª CATEGORIA, COM ESCAVADEIRA HIDRÁULICA (CAÇAMBA: 1,2 M³ / 155HP), FROTA DE 6 CAMINHÕES BASCULANTES DE 18 M³, DMT DE 2 KM E VELOCIDADE MÉDIA 19 KM/H. AF_05/2020</t>
  </si>
  <si>
    <t>ESCAVAÇÃO VERTICAL PARA INFRAESTRUTURA, COM CARGA, DESCARGA E TRANSPORTE DE SOLO DE 1ª CATEGORIA, COM ESCAVADEIRA HIDRÁULICA (CAÇAMBA: 1,2 M³ / 155HP), FROTA DE 6 CAMINHÕES BASCULANTES DE 18 M³, DMT DE 3 KM E VELOCIDADE MÉDIA 20 KM/H. AF_05/2020</t>
  </si>
  <si>
    <t>ESCAVAÇÃO VERTICAL PARA INFRAESTRUTURA, COM CARGA, DESCARGA E TRANSPORTE DE SOLO DE 1ª CATEGORIA, COM ESCAVADEIRA HIDRÁULICA (CAÇAMBA: 1,2 M³ / 155HP), FROTA DE 7 CAMINHÕES BASCULANTES DE 10 M³, DMT DE 2 KM E VELOCIDADE MÉDIA 19 KM/H. AF_05/2020</t>
  </si>
  <si>
    <t>ESCAVAÇÃO VERTICAL PARA INFRAESTRUTURA, COM CARGA, DESCARGA E TRANSPORTE DE SOLO DE 1ª CATEGORIA, COM ESCAVADEIRA HIDRÁULICA (CAÇAMBA: 1,2 M³ / 155HP), FROTA DE 7 CAMINHÕES BASCULANTES DE 14 M³, DMT DE 3 KM E VELOCIDADE MÉDIA 20 KM/H. AF_05/2020</t>
  </si>
  <si>
    <t>ESCAVAÇÃO VERTICAL PARA INFRAESTRUTURA, COM CARGA, DESCARGA E TRANSPORTE DE SOLO DE 1ª CATEGORIA, COM ESCAVADEIRA HIDRÁULICA (CAÇAMBA: 1,2 M³ / 155HP), FROTA DE 7 CAMINHÕES BASCULANTES DE 18 M³, DMT DE 4 KM E VELOCIDADE MÉDIA 22 KM/H. AF_05/2020</t>
  </si>
  <si>
    <t>ESCAVAÇÃO VERTICAL PARA INFRAESTRUTURA, COM CARGA, DESCARGA E TRANSPORTE DE SOLO DE 1ª CATEGORIA, COM ESCAVADEIRA HIDRÁULICA (CAÇAMBA: 1,2 M³ / 155HP), FROTA DE 8 CAMINHÕES BASCULANTES DE 10 M³, DMT DE 3 KM E VELOCIDADE MÉDIA 20 KM/H. AF_05/2020</t>
  </si>
  <si>
    <t>ESCAVAÇÃO VERTICAL PARA INFRAESTRUTURA, COM CARGA, DESCARGA E TRANSPORTE DE SOLO DE 1ª CATEGORIA, COM ESCAVADEIRA HIDRÁULICA (CAÇAMBA: 1,2 M³ / 155HP), FROTA DE 8 CAMINHÕES BASCULANTES DE 14 M³, DMT DE 4 KM E VELOCIDADE MÉDIA 22 KM/H. AF_05/2020</t>
  </si>
  <si>
    <t>ESCAVAÇÃO VERTICAL PARA INFRAESTRUTURA, COM CARGA, DESCARGA E TRANSPORTE DE SOLO DE 1ª CATEGORIA, COM ESCAVADEIRA HIDRÁULICA (CAÇAMBA: 1,2 M³ / 155HP), FROTA DE 9 CAMINHÕES BASCULANTES DE 10 M³, DMT DE 4 KM E VELOCIDADE MÉDIA 22 KM/H. AF_05/2020</t>
  </si>
  <si>
    <t>ESCAVAÇÃO VERTICAL PARA INFRAESTRUTURA, COM CARGA, DESCARGA E TRANSPORTE DE SOLO DE 1ª CATEGORIA, COM ESCAVADEIRA HIDRÁULICA (CAÇAMBA: 1,2 M³ / 155HP), FROTA DE 9 CAMINHÕES BASCULANTES DE 18 M³, DMT DE 6 KM E VELOCIDADE MÉDIA 22 KM/H. AF_05/2020</t>
  </si>
  <si>
    <t>ESCAVAÇÃO VERTICAL PARA INFRAESTRUTURA, COM CARGA, DESCARGA E TRANSPORTE DE SOLO DE 1ª CATEGORIA, COM ESCAVADEIRA HIDRÁULICA (CAÇAMBA: 1,2M³ / 155HP), FROTA DE 6 CAMINHÕES BASCULANTES DE 14 M³, DMT DE 1,5 KM E VELOCIDADE MÉDIA18 KM/H. AF_05/2020</t>
  </si>
  <si>
    <t>ESCAVAÇÃO MANUAL DE VALA. AF_09/2024</t>
  </si>
  <si>
    <t>ESCAVAÇÃO MECANIZADA DE VALA COM PROF. ATÉ 1,5 M (MÉDIA MONTANTE E JUSANTE/UMA COMPOSIÇÃO POR TRECHO), ESCAVADEIRA (0,8 M3), LARG. DE 1,5 M A 2,5 M, EM SOLO DE 1A CATEGORIA, EM LOCAIS COM ALTO NÍVEL DE INTERFERÊNCIA. AF_09/2024</t>
  </si>
  <si>
    <t>ESCAVAÇÃO MECANIZADA DE VALA COM PROF. ATÉ 1,5 M (MÉDIA MONTANTE E JUSANTE/UMA COMPOSIÇÃO POR TRECHO), ESCAVADEIRA (0,8 M3), LARG. DE 1,5 M A 2,5 M, EM SOLO DE 1A CATEGORIA, LOCAIS COM BAIXO NÍVEL DE INTERFERÊNCIA. AF_09/2024</t>
  </si>
  <si>
    <t>ESCAVAÇÃO MECANIZADA DE VALA COM PROF. ATÉ 1,5 M (MÉDIA MONTANTE E JUSANTE/UMA COMPOSIÇÃO POR TRECHO), ESCAVADEIRA (0,8 M3), LARG. DE 1,5 M A 2,5 M, EM SOLO DE 2A CATEGORIA, EM LOCAIS COM ALTO NÍVEL DE INTERFERÊNCIA. AF_09/2024</t>
  </si>
  <si>
    <t>ESCAVAÇÃO MECANIZADA DE VALA COM PROF. ATÉ 1,5 M (MÉDIA MONTANTE E JUSANTE/UMA COMPOSIÇÃO POR TRECHO), ESCAVADEIRA (0,8 M3), LARG. DE 1,5 M A 2,5 M, EM SOLO DE 2A CATEGORIA, LOCAIS COM BAIXO NÍVEL DE INTERFERÊNCIA. AF_09/2024</t>
  </si>
  <si>
    <t>ESCAVAÇÃO MECANIZADA DE VALA COM PROF. ATÉ 1,5 M (MÉDIA MONTANTE E JUSANTE/UMA COMPOSIÇÃO POR TRECHO), ESCAVADEIRA (0,8 M3), LARG. DE 1,5 M A 2,5 M, EM SOLO MOLE, EM LOCAIS COM ALTO NÍVEL DE INTERFERÊNCIA. AF_09/2024</t>
  </si>
  <si>
    <t>ESCAVAÇÃO MECANIZADA DE VALA COM PROF. ATÉ 1,5 M (MÉDIA MONTANTE E JUSANTE/UMA COMPOSIÇÃO POR TRECHO), ESCAVADEIRA (0,8 M3), LARG. DE 1,5 M A 2,5 M, EM SOLO MOLE, LOCAIS COM BAIXO NÍVEL DE INTERFERÊNCIA. AF_09/2024</t>
  </si>
  <si>
    <t>ESCAVAÇÃO MECANIZADA DE VALA COM PROF. ATÉ 1,5 M (MÉDIA MONTANTE E JUSANTE/UMA COMPOSIÇÃO POR TRECHO), ESCAVADEIRA (0,8 M3), LARG. MENOR QUE 1,5 M, EM SOLO DE 1A CATEGORIA, EM LOCAIS COM ALTO NÍVEL DE INTERFERÊNCIA. AF_09/2024</t>
  </si>
  <si>
    <t>ESCAVAÇÃO MECANIZADA DE VALA COM PROF. ATÉ 1,5 M (MÉDIA MONTANTE E JUSANTE/UMA COMPOSIÇÃO POR TRECHO), ESCAVADEIRA (0,8 M3),LARG. ATÉ 1,5 M, EM SOLO DE 2A CATEGORIA, EM LOCAIS COM ALTO NÍVEL DE INTERFERÊNCIA. AF_09/2024</t>
  </si>
  <si>
    <t>ESCAVAÇÃO MECANIZADA DE VALA COM PROF. ATÉ 1,5 M (MÉDIA MONTANTE E JUSANTE/UMA COMPOSIÇÃO POR TRECHO), ESCAVADEIRA (0,8 M3),LARG. MENOR QUE 1,5 M, EM SOLO DE 1A CATEGORIA, LOCAIS COM BAIXO NÍVEL DE INTERFERÊNCIA. AF_09/2024</t>
  </si>
  <si>
    <t>ESCAVAÇÃO MECANIZADA DE VALA COM PROF. ATÉ 1,5 M (MÉDIA MONTANTE E JUSANTE/UMA COMPOSIÇÃO POR TRECHO), ESCAVADEIRA (0,8 M3),LARG. MENOR QUE 1,5 M, EM SOLO DE MOLE, EM LOCAIS COM ALTO NÍVEL DE INTERFERÊNCIA. AF_09/2024</t>
  </si>
  <si>
    <t>ESCAVAÇÃO MECANIZADA DE VALA COM PROF. ATÉ 1,5 M (MÉDIA MONTANTE E JUSANTE/UMA COMPOSIÇÃO POR TRECHO), ESCAVADEIRA (0,8 M3),LARG. MENOR QUE 1,5 M, EM SOLO MOLE, LOCAIS COM BAIXO NÍVEL DE INTERFERÊNCIA. AF_09/2024</t>
  </si>
  <si>
    <t>ESCAVAÇÃO MECANIZADA DE VALA COM PROF. ATÉ 1,5 M (MÉDIA MONTANTE E JUSANTE/UMA COMPOSIÇÃO POR TRECHO), RETROESCAV. (0,26 M3), LARG. DE 0,8 M A 1,5 M, EM SOLO DE 1A CATEGORIA, EM LOCAIS COM ALTO NÍVEL DE INTERFERÊNCIA. AF_09/2024</t>
  </si>
  <si>
    <t>ESCAVAÇÃO MECANIZADA DE VALA COM PROF. ATÉ 1,5 M (MÉDIA MONTANTE E JUSANTE/UMA COMPOSIÇÃO POR TRECHO), RETROESCAV. (0,26 M3), LARG. DE 0,8 M A 1,5 M, EM SOLO DE 2A CATEGORIA, EM LOCAIS COM ALTO NÍVEL DE INTERFERÊNCIA. AF_09/2024</t>
  </si>
  <si>
    <t>ESCAVAÇÃO MECANIZADA DE VALA COM PROF. ATÉ 1,5 M (MÉDIA MONTANTE E JUSANTE/UMA COMPOSIÇÃO POR TRECHO), RETROESCAV. (0,26 M3), LARG. DE 0,8 M A 1,5 M, EM SOLO DE 2A CATEGORIA, EM LOCAIS COM BAIXO NÍVEL DE INTERFERÊNCIA. AF_09/2024</t>
  </si>
  <si>
    <t>ESCAVAÇÃO MECANIZADA DE VALA COM PROF. ATÉ 1,5 M (MÉDIA MONTANTE E JUSANTE/UMA COMPOSIÇÃO POR TRECHO), RETROESCAV. (0,26 M3), LARG. DE 0,8 M A 1,5 M, EM SOLO MOLE, EM LOCAIS COM ALTO NÍVEL DE INTERFERÊNCIA. AF_09/2024</t>
  </si>
  <si>
    <t>ESCAVAÇÃO MECANIZADA DE VALA COM PROF. ATÉ 1,5 M (MÉDIA MONTANTE E JUSANTE/UMA COMPOSIÇÃO POR TRECHO), RETROESCAV. (0,26 M3), LARG. DE 0,8 M A 1,5 M, EM SOLO MOLE, LOCAIS COM BAIXO NÍVEL DE INTERFERÊNCIA. AF_09/2024</t>
  </si>
  <si>
    <t>ESCAVAÇÃO MECANIZADA DE VALA COM PROF. ATÉ 1,5 M (MÉDIA MONTANTE E JUSANTE/UMA COMPOSIÇÃO POR TRECHO), RETROESCAV. (0,26 M3), LARG. MENOR QUE 0,8 M, EM SOLO DE 1A CATEGORIA, EM LOCAIS COM ALTO NÍVEL DE INTERFERÊNCIA. AF_09/2024</t>
  </si>
  <si>
    <t>ESCAVAÇÃO MECANIZADA DE VALA COM PROF. ATÉ 1,5 M (MÉDIA MONTANTE E JUSANTE/UMA COMPOSIÇÃO POR TRECHO), RETROESCAV. (0,26 M3), LARG. MENOR QUE 0,8 M, EM SOLO DE 2A CATEGORIA, EM LOCAIS COM ALTO NÍVEL DE INTERFERÊNCIA. AF_09/2024</t>
  </si>
  <si>
    <t>ESCAVAÇÃO MECANIZADA DE VALA COM PROF. ATÉ 1,5 M (MÉDIA MONTANTE E JUSANTE/UMA COMPOSIÇÃO POR TRECHO), RETROESCAV. (0,26 M3), LARG. MENOR QUE 0,8 M, EM SOLO MOLE, EM LOCAIS COM ALTO NÍVEL DE INTERFERÊNCIA. AF_09/2024</t>
  </si>
  <si>
    <t>ESCAVAÇÃO MECANIZADA DE VALA COM PROF. ATÉ 1,5 M (MÉDIA MONTANTE E JUSANTE/UMA COMPOSIÇÃO POR TRECHO), RETROESCAV. (0,26 M3), LARG. MENOR QUE 0,8 M, EM SOLO MOLE, LOCAIS COM BAIXO NÍVEL DE INTERFERÊNCIA. AF_09/2024</t>
  </si>
  <si>
    <t>ESCAVAÇÃO MECANIZADA DE VALA COM PROF. ATÉ 1,5 M (MÉDIA MONTANTE E JUSANTE/UMA COMPOSIÇÃO POR TRECHO), RETROESCAV. (0,26 M3), LARGURA MENOR QUE 0,8 M, EM SOLO DE 2A CATEGORIA, EM LOCAIS COM BAIXO NÍVEL DE INTERFERÊNCIA. AF_09/2024</t>
  </si>
  <si>
    <t>ESCAVAÇÃO MECANIZADA DE VALA COM PROF. ATÉ 1,5 M (MÉDIA MONTANTE E JUSANTE/UMA COMPOSIÇÃO POR TRECHO),COM ESCAVADEIRA (0,8 M3), LARG. MENOR QUE 1,5 M, EM SOLO DE 2A CATEGORIA, LOCAIS COM BAIXO NÍVEL DE INTERFERÊNCIA. AF_09/2024</t>
  </si>
  <si>
    <t>ESCAVAÇÃO MECANIZADA DE VALA COM PROF. DE 3,0 M ATÉ 4,5 M (MÉDIA MONTANTE E JUSANTE/UMA COMPOSIÇÃO POR TRECHO), ESCAVADEIRA (1,2 M3), LARG. DE 1,5 M A 2,5 M, EM SOLO DE 2A CATEGORIA, EM LOCAIS COM ALTO NÍVEL DE INTERFERÊNCIA. AF_09/2024</t>
  </si>
  <si>
    <t>ESCAVAÇÃO MECANIZADA DE VALA COM PROF. DE 3,0 M ATÉ 4,5 M (MÉDIA MONTANTE E JUSANTE/UMA COMPOSIÇÃO POR TRECHO), ESCAVADEIRA (1,2 M3), LARG. DE 1,5 M A 2,5 M, EM SOLO MOLE, EM LOCAIS COM ALTO NÍVEL DE INTERFERÊNCIA. AF_09/2024</t>
  </si>
  <si>
    <t>ESCAVAÇÃO MECANIZADA DE VALA COM PROF. DE 3,0 M ATÉ 4,5 M(MÉDIA MONTANTE E JUSANTE/UMA COMPOSIÇÃO POR TRECHO), ESCAVADEIRA (1,2 M3), LARG. DE 1,5 M A 2,5 M, EM SOLO DE 1A CATEGORIA, EM LOCAIS COM ALTO NÍVEL DE INTERFERÊNCIA. AF_09/2024</t>
  </si>
  <si>
    <t>ESCAVAÇÃO MECANIZADA DE VALA COM PROF. MAIOR QUE 1,5 M ATÉ 3,0 M (MÉDIA MONTANTE E JUSANTE/UMA COMPOSIÇÃO POR TRECHO), ESCAVADEIRA (0,8 M3), LARG. ATÉ 1,5 M, EM SOLO DE 2A CATEGORIA, EM LOCAIS COM ALTO NÍVEL DE INTERFERÊNCIA. AF_09/2024</t>
  </si>
  <si>
    <t>ESCAVAÇÃO MECANIZADA DE VALA COM PROF. MAIOR QUE 1,5 M ATÉ 3,0 M (MÉDIA MONTANTE E JUSANTE/UMA COMPOSIÇÃO POR TRECHO), ESCAVADEIRA (0,8 M3), LARGURA ATÉ 1,5 M, EM SOLO DE 1A CATEGORIA, EM LOCAIS COM ALTO NÍVEL DE INTERFERÊNCIA. AF_09/2024</t>
  </si>
  <si>
    <t>ESCAVAÇÃO MECANIZADA DE VALA COM PROF. MAIOR QUE 1,5 M ATÉ 3,0 M (MÉDIA MONTANTE E JUSANTE/UMA COMPOSIÇÃO POR TRECHO), ESCAVADEIRA (0,8 M3), LARGURA ATÉ 1,5 M, EM SOLO MOLE, EM LOCAIS COM ALTO NÍVEL DE INTERFERÊNCIA. AF_09/2024</t>
  </si>
  <si>
    <t>ESCAVAÇÃO MECANIZADA DE VALA COM PROF. MAIOR QUE 1,5 M ATÉ 3,0 M (MÉDIA MONTANTE E JUSANTE/UMA COMPOSIÇÃO POR TRECHO), RETROESCAV. (0,26 M3), LARG. DE 0,8 M A 1,5 M, EM SOLO DE 2A CATEGORIA, EM LOCAIS COM ALTO NÍVEL DE INTERFERÊNCIA. AF_09/2024</t>
  </si>
  <si>
    <t>ESCAVAÇÃO MECANIZADA DE VALA COM PROF. MAIOR QUE 1,5 M ATÉ 3,0 M (MÉDIA MONTANTE E JUSANTE/UMA COMPOSIÇÃO POR TRECHO), RETROESCAV. (0,26 M3), LARG. DE 0,8 M A 1,5 M, EM SOLO DE 2A CATEGORIA, EM LOCAIS COM BAIXO NÍVEL DE INTERFERÊNCIA. AF_09/2024</t>
  </si>
  <si>
    <t>ESCAVAÇÃO MECANIZADA DE VALA COM PROF. MAIOR QUE 1,5 M ATÉ 3,0 M (MÉDIA MONTANTE E JUSANTE/UMA COMPOSIÇÃO POR TRECHO), RETROESCAV. (0,26 M3), LARG. DE 0,8 M A 1,5 M, EM SOLO MOLE, EM LOCAIS COM ALTO NÍVEL DE INTERFERÊNCIA. AF_09/2024</t>
  </si>
  <si>
    <t>ESCAVAÇÃO MECANIZADA DE VALA COM PROF. MAIOR QUE 1,5 M ATÉ 3,0 M (MÉDIA MONTANTE E JUSANTE/UMA COMPOSIÇÃO POR TRECHO), RETROESCAV. (0,26 M3), LARG. DE 0,8 M A 1,5 M, EM SOLO MOLE, LOCAIS COM BAIXO NÍVEL DE INTERFERÊNCIA. AF_09/2024</t>
  </si>
  <si>
    <t>ESCAVAÇÃO MECANIZADA DE VALA COM PROF. MAIOR QUE 1,5 M ATÉ 3,0 M (MÉDIA MONTANTE E JUSANTE/UMA COMPOSIÇÃO POR TRECHO), RETROESCAV. (0,26 M3), LARG. MENOR QUE 0,8 M, EM SOLO DE 1A CATEGORIA, EM LOCAIS COM ALTO NÍVEL DE INTERFERÊNCIA. AF_09/2024</t>
  </si>
  <si>
    <t>ESCAVAÇÃO MECANIZADA DE VALA COM PROF. MAIOR QUE 1,5 M ATÉ 3,0 M (MÉDIA MONTANTE E JUSANTE/UMA COMPOSIÇÃO POR TRECHO), RETROESCAV. (0,26 M3), LARG. MENOR QUE 0,8 M, EM SOLO DE 2A CATEGORIA, EM LOCAIS COM ALTO NÍVEL DE INTERFERÊNCIA. AF_09/2024</t>
  </si>
  <si>
    <t>ESCAVAÇÃO MECANIZADA DE VALA COM PROF. MAIOR QUE 1,5 M ATÉ 3,0 M (MÉDIA MONTANTE E JUSANTE/UMA COMPOSIÇÃO POR TRECHO), RETROESCAV. (0,26 M3), LARG. MENOR QUE 0,8 M, EM SOLO MOLE, EM LOCAIS COM ALTO NÍVEL DE INTERFERÊNCIA. AF_09/2024</t>
  </si>
  <si>
    <t>ESCAVAÇÃO MECANIZADA DE VALA COM PROF. MAIOR QUE 1,5 M ATÉ 3,0 M (MÉDIA MONTANTE E JUSANTE/UMA COMPOSIÇÃO POR TRECHO), RETROESCAV. (0,26 M3), LARGURA DE 0,8 M A 1,5 M, EM SOLO DE 1A CATEGORIA, EM LOCAIS COM ALTO NÍVEL DE INTERFERÊNCIA. AF_09/2024</t>
  </si>
  <si>
    <t>ESCAVAÇÃO MECANIZADA DE VALA COM PROF. MAIOR QUE 1,5 M ATÉ 3,0 M (MÉDIA MONTANTE E JUSANTE/UMA COMPOSIÇÃO POR TRECHO), RETROESCAV. (0,26 M3),LARG. MENOR QUE 0,8 M, EM SOLO DE 2A CATEGORIA, EM LOCAIS COM BAIXO NÍVEL DE INTERFERÊNCIA. AF_09/2024</t>
  </si>
  <si>
    <t>ESCAVAÇÃO MECANIZADA DE VALA COM PROF. MAIOR QUE 1,5 M ATÉ 3,0 M (MÉDIA MONTANTE E JUSANTE/UMA COMPOSIÇÃO POR TRECHO), RETROESCAV. (0,26 M3),LARG. MENOR QUE 0,8 M, EM SOLO MOLE, LOCAIS COM BAIXO NÍVEL DE INTERFERÊNCIA. AF_09/2024</t>
  </si>
  <si>
    <t>ESCAVAÇÃO MECANIZADA DE VALA COM PROF. MAIOR QUE 1,5 M ATÉ 3,0 M (MÉDIA MONTANTE E JUSANTE/UMA COMPOSIÇÃO POR TRECHO),COM ESCAVADEIRA (1,2 M3), LARG. DE 1,5 M A 2,5 M, EM SOLO MOLE, LOCAIS COM BAIXO NÍVEL DE INTERFERÊNCIA. AF_09/2024</t>
  </si>
  <si>
    <t>ESCAVAÇÃO MECANIZADA DE VALA COM PROF. MAIOR QUE 1,5 M ATÉ 3,0 M (MÉDIA MONTANTE E JUSANTE/UMA COMPOSIÇÃO POR TRECHO),COM ESCAVADEIRA (1,2 M3),LARG. DE 1,5 M A 2,5 M, EM SOLO DE 1A CATEGORIA, LOCAIS COM BAIXO NÍVEL DE INTERFERÊNCIA. AF_09/2024</t>
  </si>
  <si>
    <t>ESCAVAÇÃO MECANIZADA DE VALA COM PROF. MAIOR QUE 1,5 M ATÉ 3,0 M (MÉDIA MONTANTE E JUSANTE/UMA COMPOSIÇÃO POR TRECHO),COM ESCAVADEIRA (1,2 M3),LARG. DE 1,5 M A 2,5 M, EM SOLO DE 2A CATEGORIA, EM LOCAIS COM ALTO NÍVEL DE INTERFERÊNCIA. AF_09/2024</t>
  </si>
  <si>
    <t>ESCAVAÇÃO MECANIZADA DE VALA COM PROF. MAIOR QUE 1,5 M ATÉ 3,0 M (MÉDIA MONTANTE E JUSANTE/UMA COMPOSIÇÃO POR TRECHO),COM ESCAVADEIRA (1,2 M3),LARG. DE 1,5 M A 2,5 M, EM SOLO DE 2A CATEGORIA, LOCAIS COM BAIXO NÍVEL DE INTERFERÊNCIA. AF_09/2024</t>
  </si>
  <si>
    <t>ESCAVAÇÃO MECANIZADA DE VALA COM PROF. MAIOR QUE 1,5 M ATÉ 3,0 M (MÉDIA MONTANTE E JUSANTE/UMA COMPOSIÇÃO POR TRECHO),COM ESCAVADEIRA (1,2 M3),LARG. DE 1,5 M A 2,5 M, EM SOLO MOLE, EM LOCAIS COM ALTO NÍVEL DE INTERFERÊNCIA. AF_09/2024</t>
  </si>
  <si>
    <t>ESCAVAÇÃO MECANIZADA DE VALA COM PROF. MAIOR QUE 1,5 M E ATÉ 3,0 M (MÉDIA MONTANTE E JUSANTE/UMA COMPOSIÇÃO POR TRECHO), ESCAVADEIRA (0,8 M3), LARG. MENOR QUE 1,5 M, EM SOLO DE 2A CATEGORIA, LOCAIS COM BAIXO NÍVEL DE INTERFERÊNCIA. AF_09/2024</t>
  </si>
  <si>
    <t>ESCAVAÇÃO MECANIZADA DE VALA COM PROF. MAIOR QUE 1,5 M E ATÉ 3,0 M (MÉDIA MONTANTE E JUSANTE/UMA COMPOSIÇÃO POR TRECHO), ESCAVADEIRA (0,8 M3), LARG. MENOR QUE 1,5 M, EM SOLO MOLE, LOCAIS COM BAIXO NÍVEL DE INTERFERÊNCIA. AF_09/2024</t>
  </si>
  <si>
    <t>ESCAVAÇÃO MECANIZADA DE VALA COM PROF. MAIOR QUE 1,5 M E ATÉ 3,0 M(MÉDIA MONTANTE E JUSANTE/UMA COMPOSIÇÃO POR TRECHO), ESCAVADEIRA (0,8 M3), LARG. MENOR QUE 1,5 M, EM SOLO DE 1A CATEGORIA, LOCAIS COM BAIXO NÍVEL DE INTERFERÊNCIA. AF_09/2024</t>
  </si>
  <si>
    <t>ESCAVAÇÃO MECANIZADA DE VALA COM PROF. MAIOR QUE 1,50 M ATÉ 3,0 M (MÉDIA MONTANTE E JUSANTE/UMA COMPOSIÇÃO POR TRECHO), ESCAVADEIRA (1,2 M3), LARG. DE 1,5 M A 2,5 M, EM SOLO DE 1A CATEGORIA, EM LOCAIS COM ALTO NÍVEL DE INTERFERÊNCIA. AF_09/2024</t>
  </si>
  <si>
    <t>ESCAVAÇÃO MECANIZADA DE VALA COM PROF. MAIOR QUE 3,0 M ATÉ 4,5 M (MÉDIA MONTANTE E JUSANTE/UMA COMPOSIÇÃO POR TRECHO), ESCAVADEIRA (0,8 M3), LARG. MENOR QUE 1,5 M, EM SOLO DE 1A CATEGORIA, LOCAIS COM BAIXO NÍVEL DE INTERFERÊNCIA. AF_09/2024</t>
  </si>
  <si>
    <t>ESCAVAÇÃO MECANIZADA DE VALA COM PROF. MAIOR QUE 3,0 M ATÉ 4,5 M (MÉDIA MONTANTE E JUSANTE/UMA COMPOSIÇÃO POR TRECHO), ESCAVADEIRA (0,8 M3), LARG. MENOR QUE 1,5 M, EM SOLO DE 2A CATEGORIA, EM LOCAIS COM ALTO NÍVEL DE INTERFERÊNCIA. AF_09/2024</t>
  </si>
  <si>
    <t>ESCAVAÇÃO MECANIZADA DE VALA COM PROF. MAIOR QUE 3,0 M ATÉ 4,5 M (MÉDIA MONTANTE E JUSANTE/UMA COMPOSIÇÃO POR TRECHO), ESCAVADEIRA (0,8 M3), LARG. MENOR QUE 1,5 M, EM SOLO MOLE, EM LOCAIS COM ALTO NÍVEL DE INTERFERÊNCIA. AF_09/2024</t>
  </si>
  <si>
    <t>ESCAVAÇÃO MECANIZADA DE VALA COM PROF. MAIOR QUE 3,0 M ATÉ 4,5 M (MÉDIA MONTANTE E JUSANTE/UMA COMPOSIÇÃO POR TRECHO), ESCAVADEIRA (1,2 M3), LARG. DE 1,5 M A 2,5 M, EM SOLO DE 1A CATEGORIA, LOCAIS COM BAIXO NÍVEL DE INTERFERÊNCIA. AF_09/2024</t>
  </si>
  <si>
    <t>ESCAVAÇÃO MECANIZADA DE VALA COM PROF. MAIOR QUE 3,0 M ATÉ 4,5 M (MÉDIA MONTANTE E JUSANTE/UMA COMPOSIÇÃO POR TRECHO), ESCAVADEIRA (1,2 M3), LARG. DE 1,5 M A 2,5 M, EM SOLO DE 2A CATEGORIA, LOCAIS COM BAIXO NÍVEL DE INTERFERÊNCIA. AF_09/2024</t>
  </si>
  <si>
    <t>ESCAVAÇÃO MECANIZADA DE VALA COM PROF. MAIOR QUE 3,0 M ATÉ 4,5 M (MÉDIA MONTANTE E JUSANTE/UMA COMPOSIÇÃO POR TRECHO), ESCAVADEIRA (1,2 M3), LARG. DE 1,5 M A 2,5 M, EM SOLO MOLE, LOCAIS COM BAIXO NÍVEL DE INTERFERÊNCIA. AF_09/2024</t>
  </si>
  <si>
    <t>ESCAVAÇÃO MECANIZADA DE VALA COM PROF. MAIOR QUE 3,0 M ATÉ 4,5 M(MÉDIA MONTANTE E JUSANTE/UMA COMPOSIÇÃO POR TRECHO), ESCAVADEIRA (0,8 M3), LARG. MENOR QUE 1,5 M, EM SOLO DE 1A CATEGORIA, EM LOCAIS COM ALTO NÍVEL DE INTERFERÊNCIA. AF_09/2024</t>
  </si>
  <si>
    <t>ESCAVAÇÃO MECANIZADA DE VALA COM PROF. MAIOR QUE 4,5 M ATÉ 6,0 M (MÉDIA MONTANTE E JUSANTE/UMA COMPOSIÇÃO POR TRECHO), ESCAVADEIRA (0,8 M3), LARG. MENOR QUE 1,5 M, EM SOLO DE 1A CATEGORIA, EM LOCAIS COM ALTO NÍVEL DE INTERFERÊNCIA. AF_09/2024</t>
  </si>
  <si>
    <t>ESCAVAÇÃO MECANIZADA DE VALA COM PROF. MAIOR QUE 4,5 M ATÉ 6,0 M (MÉDIA MONTANTE E JUSANTE/UMA COMPOSIÇÃO POR TRECHO), ESCAVADEIRA (0,8 M3),LARG. MENOR QUE 1,5 M, EM SOLO DE MOLE, EM LOCAIS COM ALTO NÍVEL DE INTERFERÊNCIA. AF_09/2024</t>
  </si>
  <si>
    <t>ESCAVAÇÃO MECANIZADA DE VALA COM PROF. MAIOR QUE 4,5 M ATÉ 6,0 M (MÉDIA MONTANTE E JUSANTE/UMA COMPOSIÇÃO POR TRECHO), ESCAVADEIRA (1,2 M3), LARG. DE 1,5 M A 2,5 M, EM SOLO DE 1A CATEGORIA, LOCAIS COM BAIXO NÍVEL DE INTERFERÊNCIA. AF_09/2024</t>
  </si>
  <si>
    <t>ESCAVAÇÃO MECANIZADA DE VALA COM PROF. MAIOR QUE 4,5 M ATÉ 6,0 M (MÉDIA MONTANTE E JUSANTE/UMA COMPOSIÇÃO POR TRECHO), ESCAVADEIRA (1,2 M3), LARG. DE 1,5 M A 2,5 M, EM SOLO DE 2A CATEGORIA, EM LOCAIS COM ALTO NÍVEL DE INTERFERÊNCIA. AF_09/2024</t>
  </si>
  <si>
    <t>ESCAVAÇÃO MECANIZADA DE VALA COM PROF. MAIOR QUE 4,5 M ATÉ 6,0 M (MÉDIA MONTANTE E JUSANTE/UMA COMPOSIÇÃO POR TRECHO), ESCAVADEIRA (1,2 M3), LARG. DE 1,5 M A 2,5 M, EM SOLO DE 2A CATEGORIA, LOCAIS COM BAIXO NÍVEL DE INTERFERÊNCIA. AF_09/2024</t>
  </si>
  <si>
    <t>ESCAVAÇÃO MECANIZADA DE VALA COM PROF. MAIOR QUE 4,5 M ATÉ 6,0 M (MÉDIA MONTANTE E JUSANTE/UMA COMPOSIÇÃO POR TRECHO), ESCAVADEIRA (1,2 M3), LARG. DE 1,5 M A 2,5 M, EM SOLO MOLE, EM LOCAIS COM ALTO NÍVEL DE INTERFERÊNCIA. AF_09/2024</t>
  </si>
  <si>
    <t>ESCAVAÇÃO MECANIZADA DE VALA COM PROF. MAIOR QUE 4,5 M ATÉ 6,0 M (MÉDIA MONTANTE E JUSANTE/UMA COMPOSIÇÃO POR TRECHO), ESCAVADEIRA (1,2 M3), LARG. DE 1,5 M A 2,5 M, EM SOLO MOLE, LOCAIS COM BAIXO NÍVEL DE INTERFERÊNCIA. AF_09/2024</t>
  </si>
  <si>
    <t>ESCAVAÇÃO MECANIZADA DE VALA COM PROF. MAIOR QUE 4,5 M ATÉ 6,0 M (MÉDIA MONTANTE E JUSANTE/UMA COMPOSIÇÃO POR TRECHO),COM ESCAVADEIRA (0,8 M3), LARG. MENOR QUE 1,5 M, EM SOLO DE 1A CATEGORIA, LOCAIS COM BAIXO NÍVEL DE INTERFERÊNCIA. AF_09/2024</t>
  </si>
  <si>
    <t>ESCAVAÇÃO MECANIZADA DE VALA COM PROF. MAIOR QUE 4,5 M ATÉ 6,0 M (MÉDIA MONTANTE E JUSANTE/UMA COMPOSIÇÃO POR TRECHO),COM ESCAVADEIRA (0,8 M3), LARG. MENOR QUE 1,5 M, EM SOLO MOLE, LOCAIS COM BAIXO NÍVEL DE INTERFERÊNCIA. AF_09/2024</t>
  </si>
  <si>
    <t>ESCAVAÇÃO MECANIZADA DE VALA COM PROF. MAIOR QUE 4,5 M ATÉ 6,0 M(MÉDIA MONTANTE E JUSANTE/UMA COMPOSIÇÃO POR TRECHO), ESCAVADEIRA (1,2 M3), LARG. DE 1,5 M A 2,5 M, EM SOLO DE 1A CATEGORIA, EM LOCAIS COM ALTO NÍVEL DE INTERFERÊNCIA. AF_09/2024</t>
  </si>
  <si>
    <t>ESCAVAÇÃO MECANIZADA DE VALA COM PROF.MAIOR QUE 3,0 M ATÉ 4,5 M (MÉDIA MONTANTE E JUSANTE/UMA COMPOSIÇÃO POR TRECHO), ESCAVADEIRA (0,8 M3), LARG. MENOR QUE 1,5 M, EM SOLO DE 2A CATEGORIA, LOCAIS COM BAIXO NÍVEL DE INTERFERÊNCIA. AF_09/2024</t>
  </si>
  <si>
    <t>ESCAVAÇÃO MECANIZADA DE VALA COM PROF.MAIOR QUE 3,0 M ATÉ 4,5 M (MÉDIA MONTANTE E JUSANTE/UMA COMPOSIÇÃO POR TRECHO), ESCAVADEIRA (0,8 M3), LARG. MENOR QUE 1,5 M, EM SOLO MOLE, LOCAIS COM BAIXO NÍVEL DE INTERFERÊNCIA. AF_09/2024</t>
  </si>
  <si>
    <t>ESCAVAÇÃO MECANIZADA DE VALA COM PROF.MAIOR QUE 4,5 M ATÉ 6,0 M (MÉDIA MONTANTE E JUSANTE/UMA COMPOSIÇÃO POR TRECHO),COM ESCAVADEIRA (0,8 M3), LARG. MENOR QUE 1,5 M, EM SOLO DE 2A CATEGORIA, EM LOCAIS COM ALTO NÍVEL DE INTERFERÊNCIA. AF_09/2024</t>
  </si>
  <si>
    <t>ESCAVAÇÃO MECANIZADA DE VALA COM PROF.MAIOR QUE 4,5 M ATÉ 6,0 M (MÉDIA MONTANTE E JUSANTE/UMA COMPOSIÇÃO POR TRECHO),COM ESCAVADEIRA (0,8 M3), LARG. MENOR QUE 1,5 M, EM SOLO DE 2A CATEGORIA, EM LOCAIS COM BAIXO NÍVEL DE INTERFERÊNCIA. AF_09/2024</t>
  </si>
  <si>
    <t>ESCAVAÇÃO MECANIZADA DE VALA COM PROFUNDIDADE ATÉ 1,5 M (MÉDIA MONTANTE E JUSANTE/UMA COMPOSIÇÃO POR TRECHO), RETROESCAV. (0,26 M3), LARGURA DE 0,8 M A 1,5 M, EM SOLO DE 1A CATEGORIA, LOCAIS COM BAIXO NÍVEL DE INTERFERÊNCIA. AF_09/2024</t>
  </si>
  <si>
    <t>ESCAVAÇÃO MECANIZADA DE VALA COM PROFUNDIDADE ATÉ 1,5 M (MÉDIA MONTANTE E JUSANTE/UMA COMPOSIÇÃO POR TRECHO), RETROESCAV. (0,26 M3), LARGURA MENOR QUE 0,8 M, EM SOLO DE 1A CATEGORIA, LOCAIS COM BAIXO NÍVEL DE INTERFERÊNCIA. AF_09/2024</t>
  </si>
  <si>
    <t>ESCAVAÇÃO MECANIZADA DE VALA COM PROFUNDIDADE MAIOR QUE 1,5 M ATÉ 3,0 M (MÉDIA MONTANTE E JUSANTE/UMA COMPOSIÇÃO POR TRECHO), RETROESCAV (0,26 M3), LARGURA DE 0,8 M A 1,5 M, EM SOLO DE 1A CATEGORIA, LOCAIS COM BAIXO NÍVEL DE INTERFERÊNCIA. AF_09/2024</t>
  </si>
  <si>
    <t>ESCAVAÇÃO MECANIZADA DE VALA COM PROFUNDIDADE MAIOR QUE 1,5 M ATÉ 3,0 M (MÉDIA MONTANTE E JUSANTE/UMA COMPOSIÇÃO POR TRECHO), RETROESCAV. (0,26 M3), LARGURA MENOR QUE 0,8 M, EM SOLO DE 1A CATEGORIA, LOCAIS COM BAIXO NÍVEL DE INTERFERÊNCIA. AF_09/2024</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</si>
  <si>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</si>
  <si>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</si>
  <si>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DESMONTE DE MATERIAL DE 3ª CATEGORIA, COM USO DE ARGAMASSA EXPANSIVA - EXCLUSIVE CARGA E TRANSPORTE. AF_03/2021</t>
  </si>
  <si>
    <t>DESMONTE DE MATERIAL DE 3ª CATEGORIA, COM USO DE ARGAMASSA EXPANSIVA, EM VALA - EXCLUSIVE RETIRADA, CARGA E TRANSPORTE. AF_03/2021</t>
  </si>
  <si>
    <t>DESMONTE DE MATERIAL DE 3ª CATEGORIA, COM USO DE EMULSÃO EXPLOSIVA ENCARTUCHADA - EXCLUSIVE CARGA E TRANSPORTE. AF_03/2021</t>
  </si>
  <si>
    <t>DESMONTE DE MATERIAL DE 3ª CATEGORIA, EM VALA, COM USO DE EMULSÃO EXPLOSIVA ENCARTUCHADA -  EXCLUSIVE RETIRADA, CARGA E TRANSPORTE. AF_03/2021</t>
  </si>
  <si>
    <t>ESCAVAÇÃO DE VALA EM MATERIAL DE 3ª CATEGORIA, RESISTÊNCIA À COMPRESSÃO MAIOR OU IGUAL A 50 MPA, COM ROMPEDOR ACOPLADO EM ESCAVADEIRA HIDRÁULICA - EXCLUSIVE RETIRADA, CARGA E TRANSPORTE. AF_03/2021</t>
  </si>
  <si>
    <t>ESCAVAÇÃO DE VALA EM MATERIAL DE 3ª CATEGORIA, RESISTÊNCIA À COMPRESSÃO MENOR QUE 50 MPA, COM ROMPEDOR ACOPLADO EM ESCAVADEIRA HIDRÁULICA - EXCLUSIVE RETIRADA, CARGA E TRANSPORTE. AF_03/2021</t>
  </si>
  <si>
    <t>ESCAVAÇÃO DE VALA EM MATERIAL DE 3ª CATEGORIA, RESISTÊNCIA À COMPRESSÃO MENOR QUE 50 MPA, COM ROMPEDOR ACOPLADO EM RETROESCAVADEIRA - EXCLUSIVE RETIRADA CARGA E TRANSPORTE. AF_03/2021</t>
  </si>
  <si>
    <t>ESCAVAÇÃO EM MATERIAL DE 3ª CATEGORIA, RESISTÊNCIA À COMPRESSÃO MAIOR OU IGUAL A 50 MPA E MENOR QUE 70 MPA, COM ROMPEDOR ACOPLADO EM ESCAVADEIRA HIDRÁULICA - EXCLUSIVE CARGA E TRANSPORTE. AF_03/2021</t>
  </si>
  <si>
    <t>ESCAVAÇÃO EM MATERIAL DE 3ª CATEGORIA, RESISTÊNCIA À COMPRESSÃO MAIOR OU IGUAL A 70 MPA E MENOR QUE 90 MPA, COM ROMPEDOR ACOPLADO EM ESCAVADEIRA HIDRÁULICA - EXCLUSIVE CARGA E TRANSPORTE. AF_03/2021</t>
  </si>
  <si>
    <t>ESCAVAÇÃO EM MATERIAL DE 3ª CATEGORIA, RESISTÊNCIA À COMPRESSÃO MAIOR OU IGUAL A 90 MPA E MENOR QUE 110 MPA, COM ROMPEDOR ACOPLADO EM ESCAVADEIRA HIDRÁULICA - EXCLUSIVE CARGA E TRANSPORTE. AF_03/2021</t>
  </si>
  <si>
    <t>ESCAVAÇÃO EM MATERIAL DE 3ª CATEGORIA, RESISTÊNCIA À COMPRESSÃO MAIOR QUE 110 MPA, COM ROMPEDOR ACOPLADO EM ESCAVADEIRA HIDRÁULICA - EXCLUSIVE CARGA E TRANSPORTE. AF_03/2021</t>
  </si>
  <si>
    <t>ESCAVAÇÃO EM MATERIAL DE 3ª CATEGORIA, RESISTÊNCIA À COMPRESSÃO MENOR QUE 50 MPA, COM ROMPEDOR ACOPLADO EM ESCAVADEIRA HIDRÁULICA - EXCLUSIVE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</si>
  <si>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</si>
  <si>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</si>
  <si>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ESCORAMENTO DE VALA, TIPO BLINDADEM, COM PROFUNDIDADE DE 0 A 1,5 M, LARGURA MAIOR OU IGUAL A 1,5 M E MENOR QUE 2,5 M - EXECUÇÃO E FORNECIMENTO, INCLUI MATERIAL. AF_08/2020</t>
  </si>
  <si>
    <t>ESCORAMENTO DE VALA, TIPO BLINDAGEM COM PROFUNDIDADE DE 0 A 1,5 M, LARGURA MAIOR OU IGUAL A 1,5 M E MENOR QUE 2,5 M - EXECUÇÃO, NÃO INCLUI MATERIAL. AF_08/2020</t>
  </si>
  <si>
    <t>ESCORAMENTO DE VALA, TIPO BLINDAGEM, COM PROFUNDIDADE DE 0 A 1,5 M, LARGURA MENOR QUE 1,5 M - EXECUÇÃO E FORNECIMENTO, INCLUI MATERIAL. AF_08/2020</t>
  </si>
  <si>
    <t>ESCORAMENTO DE VALA, TIPO BLINDAGEM, COM PROFUNDIDADE DE 0 A 1,5 M, LARGURA MENOR QUE 1,5 M - EXECUÇÃO, NÃO INCLUI MATERIAL. AF_08/2020</t>
  </si>
  <si>
    <t>ESCORAMENTO DE VALA, TIPO BLINDAGEM, COM PROFUNDIDADE DE 1,5 A 3,0 M, LARGURA MAIOR OU IGUAL A 1,5 M E MENOR QUE 2,5 M - EXECUÇÃO E FORNECIMENTO, INCLUI MATERIAL. AF_08/2020</t>
  </si>
  <si>
    <t>ESCORAMENTO DE VALA, TIPO BLINDAGEM, COM PROFUNDIDADE DE 1,5 A 3,0 M, LARGURA MAIOR OU IGUAL A 1,5 M E MENOR QUE 2,5 M - EXECUÇÃO, NÃO INCLUI MATERIAL. AF_08/2020</t>
  </si>
  <si>
    <t>ESCORAMENTO DE VALA, TIPO BLINDAGEM, COM PROFUNDIDADE DE 1,5 A 3,0 M, LARGURA MENOR QUE 1,5 M - EXECUÇÃO E FORNECIMENTO, INCLUI MATERIAL. AF_08/2020</t>
  </si>
  <si>
    <t>ESCORAMENTO DE VALA, TIPO BLINDAGEM, COM PROFUNDIDADE DE 1,5 A 3,0 M, LARGURA MENOR QUE 1,5 M - EXECUÇÃO, NÃO INCLUI MATERIAL. AF_08/2020</t>
  </si>
  <si>
    <t>ESCORAMENTO DE VALA, TIPO BLINDAGEM, COM PROFUNDIDADE DE 3,0 A 4,5 M, LARGURA MAIOR OU IGUAL A 1,5 M E MENOR QUE 2,5 M - EXECUÇÃO E FORNECIMENTO, INCLUI MATERIAL. AF_08/2020</t>
  </si>
  <si>
    <t>ESCORAMENTO DE VALA, TIPO BLINDAGEM, COM PROFUNDIDADE DE 3,0 A 4,5 M, LARGURA MAIOR OU IGUAL A 1,5 M E MENOR QUE 2,5 M - EXECUÇÃO, NÃO INCLUI MATERIAL. AF_08/2020</t>
  </si>
  <si>
    <t>ESCORAMENTO DE VALA, TIPO BLINDAGEM, COM PROFUNDIDADE DE 3,0 A 4,5 M, LARGURA MENOR QUE 1,5 M - EXECUÇÃO E FORNECIMENTO, INCLUI MATERIAL. AF_08/2020</t>
  </si>
  <si>
    <t>ESCORAMENTO DE VALA, TIPO BLINDAGEM, COM PROFUNDIDADE DE 3,0 A 4,5 M, LARGURA MENOR QUE 1,5 M - EXECUÇÃO, NÃO INCLUI MATERIAL. AF_08/2020</t>
  </si>
  <si>
    <t>ESCORAMENTO DE VALA, TIPO CONTÍNUO COM PERFIL METÁLICO "U", COM PROFUNDIDADE DE 0 A 1,5 M, LARGURA MENOR QUE 1,5 M. AF_08/2020</t>
  </si>
  <si>
    <t>ESCORAMENTO DE VALA, TIPO CONTÍNUO COM PERFIL METÁLICO "U", COM PROFUNDIDADE DE 1,5 A 3,0 M, LARGURA MAIOR OU IGUAL 1,5 M E MENOR QUE 2,5 M. AF_08/2020</t>
  </si>
  <si>
    <t>ESCORAMENTO DE VALA, TIPO CONTÍNUO COM PERFIL METÁLICO "U", COM PROFUNDIDADE DE 1,5 A 3,0 M, LARGURA MENOR QUE 1,5 M. AF_08/2020</t>
  </si>
  <si>
    <t>ESCORAMENTO DE VALA, TIPO CONTÍNUO COM PERFIL METÁLICO "U", COM PROFUNDIDADE DE 3,0 A 4,5 M, LARGURA MAIOR OU IGUAL A 1,5 M E MENOR QUE 2,5 M. AF_08/2020</t>
  </si>
  <si>
    <t>ESCORAMENTO DE VALA, TIPO CONTÍNUO COM PERFIL METÁLICO "U", COM PROFUNDIDADE DE 3,0 A 4,5 M, LARGURA MENOR QUE 1,5 M. AF_08/2020</t>
  </si>
  <si>
    <t>ESCORAMENTO DE VALA, TIPO CONTÍNUO, COM PROFUNDIDADE DE 0 A 1,5 M, LARGURA MAIOR OU IGUAL A 1,5 M E MENOR QUE 2,5 M. AF_08/2020</t>
  </si>
  <si>
    <t>ESCORAMENTO DE VALA, TIPO CONTÍNUO, COM PROFUNDIDADE DE 0 A 1,5 M, LARGURA MENOR QUE 1,5 M. AF_08/2020</t>
  </si>
  <si>
    <t>ESCORAMENTO DE VALA, TIPO CONTÍNUO, COM PROFUNDIDADE DE 1,5 A 3,0 M, LARGURA MAIOR OU IGUAL A 1,5 M E MENOR QUE 2,5 M. AF_08/2020</t>
  </si>
  <si>
    <t>ESCORAMENTO DE VALA, TIPO CONTÍNUO, COM PROFUNDIDADE DE 1,5 M A 3,0 M, LARGURA MENOR QUE 1,5 M. AF_08/2020</t>
  </si>
  <si>
    <t>ESCORAMENTO DE VALA, TIPO CONTÍNUO, COM PROFUNDIDADE DE 3,0 A 4,5 M, LARGURA MAIOR OU IGUAL A 1,5 E MENOR QUE 2,5 M. AF_08/2020</t>
  </si>
  <si>
    <t>ESCORAMENTO DE VALA, TIPO CONTÍNUO, COM PROFUNDIDADE DE 3,0 A 4,5 M, LARGURA MENOR QUE 1,5 M. AF_08/2020</t>
  </si>
  <si>
    <t>ESCORAMENTO DE VALA, TIPO DESCONTÍNUO, COM PROFUNDIDADE DE 0 A 1,5 M, LARGURA MAIOR OU IGUAL A 1,5 M E MENOR QUE 2,5 M. AF_08/2020</t>
  </si>
  <si>
    <t>ESCORAMENTO DE VALA, TIPO DESCONTÍNUO, COM PROFUNDIDADE DE 0 A 1,5 M, LARGURA MENOR QUE 1,5 M. AF_08/2020</t>
  </si>
  <si>
    <t>ESCORAMENTO DE VALA, TIPO DESCONTÍNUO, COM PROFUNDIDADE DE 1,5 A 3,0 M, LARGURA MAIOR OU IGUAL A 1,5 M E MENOR QUE 2,5 M. AF_08/2020</t>
  </si>
  <si>
    <t>ESCORAMENTO DE VALA, TIPO DESCONTÍNUO, COM PROFUNDIDADE DE 1,5 M A 3,0 M, LARGURA MENOR QUE 1,5 M. AF_08/2020</t>
  </si>
  <si>
    <t>ESCORAMENTO DE VALA, TIPO DESCONTÍNUO, COM PROFUNDIDADE DE 3,0 A 4,5 M, LARGURA MAIOR OU IGUAL A 1,5 E MENOR QUE 2,5 M. AF_08/2020</t>
  </si>
  <si>
    <t>ESCORAMENTO DE VALA, TIPO DESCONTÍNUO, COM PROFUNDIDADE DE 3,0 A 4,5 M, LARGURA MENOR QUE 1,5 M. AF_08/2020</t>
  </si>
  <si>
    <t>ESCORAMENTO DE VALA, TIPO ESTACA PRANCHA METÁLICA CRAVADA, COM PROFUNDIDADE DE 0 A 1,5 M. AF_08/2020</t>
  </si>
  <si>
    <t>ESCORAMENTO DE VALA, TIPO ESTACA PRANCHA METÁLICA CRAVADA, COM PROFUNDIDADE DE 1,5 A 3 M. AF_08/2020</t>
  </si>
  <si>
    <t>ESCORAMENTO DE VALA, TIPO ESTACA PRANCHA METÁLICA CRAVADA, COM PROFUNDIDADE DE 3 A 4,5 M. AF_08/2020</t>
  </si>
  <si>
    <t>ESCORAMENTO DE VALA, TIPO PONTALETEAMENTO, COM PROFUNDIDADE DE 0 A 1,5 M, LARGURA MAIOR OU IGUAL A 1,5 M E MENOR QUE 2,5 M. AF_08/2020</t>
  </si>
  <si>
    <t>ESCORAMENTO DE VALA, TIPO PONTALETEAMENTO, COM PROFUNDIDADE DE 0 A 1,5 M, LARGURA MENOR QUE 1,5 M. AF_08/2020</t>
  </si>
  <si>
    <t>ESCORAMENTO DE VALA, TIPO PONTALETEAMENTO, COM PROFUNDIDADE DE 1,5 A 3,0 M, LARGURA MAIOR OU IGUAL A 1,5 M E MENOR QUE 2,5 M. AF_08/2020</t>
  </si>
  <si>
    <t>ESCORAMENTO DE VALA, TIPO PONTALETEAMENTO, COM PROFUNDIDADE DE 1,5 A 3,0 M, LARGURA MENOR QUE 1,5 M. AF_08/2020</t>
  </si>
  <si>
    <t>ESCORAMENTO DE VALA, TIPO PONTALETEAMENTO, COM PROFUNDIDADE DE 3,0 A 4,5 M, LARGURA MAIOR OU IGUAL A 1,5 M E MENOR QUE 2,5 M. AF_08/2020</t>
  </si>
  <si>
    <t>ESCORAMENTO DE VALA, TIPO PONTALETEAMENTO, COM PROFUNDIDADE DE 3,0 A 4,5 M, LARGURA MENOR QUE 1,5 M. AF_08/2020</t>
  </si>
  <si>
    <t>ESCORAMENTO DE VALA,TIPO CONTÍNUO COM PERFIL METÁLICO "U", COM PROFUNDIDADE DE 0 A 1,5 M, LARGURA MAIOR OU IGUAL A 1,5 E MENOR QUE 2,5 M. AF_08/2020</t>
  </si>
  <si>
    <t>FABRICAÇÃO DE CONJUNTO DE MÓDULO METÁLICO,  COMPRIMENTO DE 3,0 M E ALTURA DE 1,8 M (ESTRONCAS DE 1,00 M). AF_08/2020</t>
  </si>
  <si>
    <t>FABRICAÇÃO DE CONJUNTO DE MÓDULO METÁLICO,  COMPRIMENTO DE 3,6 M E ALTURA DE 3,0 M (ESTRONCAS DE 2,00 M). AF_08/2020</t>
  </si>
  <si>
    <t>FABRICAÇÃO DE CONJUNTO DE MÓDULO METÁLICO, COMPRIMENTO DE 3,0 M E ALTURA DE 1,8 M (ESTRONCAS DE 2,00 M). AF_08/2020</t>
  </si>
  <si>
    <t>FABRICAÇÃO DE CONJUNTO DE MÓDULO METÁLICO, COMPRIMENTO DE 3,0 M E ALTURA DE 2,4 M (ESTRONCAS DE 1,00 M). AF_08/2020</t>
  </si>
  <si>
    <t>FABRICAÇÃO DE CONJUNTO DE MÓDULO METÁLICO, COMPRIMENTO DE 3,0 M E ALTURA DE 2,4 M (ESTRONCAS DE 2,00 M). AF_08/2020</t>
  </si>
  <si>
    <t>FABRICAÇÃO DE CONJUNTO DE MÓDULO METÁLICO, COMPRIMENTO DE 3,6 M E ALTURA DE 3,0 M (ESTRONCAS DE 1,00 M). AF_08/2020</t>
  </si>
  <si>
    <t>PREPARO DE FUNDO DE VALA COM LARGURA MAIOR OU IGUAL A 1,5 M E MENOR QUE 2,5 M (ACERTO DO SOLO NATURAL). AF_08/2020</t>
  </si>
  <si>
    <t>PREPARO DE FUNDO DE VALA COM LARGURA MAIOR OU IGUAL A 1,5 M E MENOR QUE 2,5 M, COM CAMADA DE AREIA, LANÇAMENTO MANUAL. AF_08/2020</t>
  </si>
  <si>
    <t>PREPARO DE FUNDO DE VALA COM LARGURA MAIOR OU IGUAL A 1,5 M E MENOR QUE 2,5 M, COM CAMADA DE AREIA, LANÇAMENTO MECANIZADO. AF_08/2020</t>
  </si>
  <si>
    <t>PREPARO DE FUNDO DE VALA COM LARGURA MAIOR OU IGUAL A 1,5 M E MENOR QUE 2,5 M, COM CAMADA DE BRITA, LANÇAMENTO MANUAL. AF_08/2020</t>
  </si>
  <si>
    <t>PREPARO DE FUNDO DE VALA COM LARGURA MAIOR OU IGUAL A 1,5 M E MENOR QUE 2,5 M, COM CAMADA DE BRITA, LANÇAMENTO MECANIZADO. AF_08/2020</t>
  </si>
  <si>
    <t>PREPARO DE FUNDO DE VALA COM LARGURA MENOR QUE 1,5 M (ACERTO DO SOLO NATURAL). AF_08/2020</t>
  </si>
  <si>
    <t>PREPARO DE FUNDO DE VALA COM LARGURA MENOR QUE 1,5 M, COM CAMADA DE AREIA, LANÇAMENTO MANUAL. AF_08/2020</t>
  </si>
  <si>
    <t>PREPARO DE FUNDO DE VALA COM LARGURA MENOR QUE 1,5 M, COM CAMADA DE AREIA, LANÇAMENTO MECANIZADO. AF_08/2020</t>
  </si>
  <si>
    <t>PREPARO DE FUNDO DE VALA COM LARGURA MENOR QUE 1,5 M, COM CAMADA DE BRITA, LANÇAMENTO MANUAL. AF_08/2020</t>
  </si>
  <si>
    <t>PREPARO DE FUNDO DE VALA COM LARGURA MENOR QUE 1,5 M, COM CAMADA DE BRITA, LANÇAMENTO MECANIZADO. AF_08/2020</t>
  </si>
  <si>
    <t>ESGOTAMENTO DE VALA COM BOMBA SUBMERSÍVEL. AF_12/2022</t>
  </si>
  <si>
    <t>INSTALAÇÃO DE MATERIAL GRANULAR FILTRANTE PARA SISTEMA DE REBAIXAMENTO DE LENÇOL FREÁTICO POR POÇOS PROFUNDOSA, DIÂMETRO DO POÇO DE 400 MM. AF_12/2022</t>
  </si>
  <si>
    <t>INSTALAÇÃO DE SISTEMA DE REBAIXAMENTO DE LENÇOL FREÁTICO POR POÇOS PROFUNDOS, DIÂMETRO DO POÇO DE 400 MM (EXCLUI O FORNECIMENTO E FUNCIONAMENTO DE BOMBAS). AF_12/2022</t>
  </si>
  <si>
    <t>INSTALAÇÃO DE TUBULAÇÃO (GEOMECÂNICA E DE SUCÇÃO) PARA SISTEMA DE REBAIXAMENTO DE LENÇOL FREÁTICO POR POÇOS PROFUNDOS COM BOMBA SUBMERSA, DIÂMETRO DO POÇO DE 400 MM. AF_12/2022</t>
  </si>
  <si>
    <t>INSTALAÇÃO E DESINSTALAÇÃO DE CONJUNTO DE BOMBAS, À VÁCUO E CENTRÍFUGA, PARA SISTEMA DE REBAIXAMENTO DE LENÇOL FREÁTICO POR PONTEIRAS FILTRANTES (EXCLUI O FORNECIMENTO DE BOMBAS). AF_12/2022</t>
  </si>
  <si>
    <t>INSTALAÇÃO E DESINSTALAÇÃO DE MANGOTES PARA SISTEMA DE REBAIXAMENTO DE LENÇOL FREÁTICO POR PONTEIRAS FILTRANTES. AF_12/2022</t>
  </si>
  <si>
    <t>INSTALAÇÃO E DESINSTALAÇÃO DE REGISTRO DE PVC PARA SISTEMA DE REBAIXAMENTO DE LENÇOL FREÁTICO POR PONTEIRAS FILTRANTES. AF_12/2022</t>
  </si>
  <si>
    <t>INSTALAÇÃO E DESINSTALAÇÃO DE SISTEMA DE BOMBA PARA SISTEMA DE REBAIXAMENTO DE LENÇOL FREÁTICO POR POÇOS PROFUNDOS (EXCLUI O FORNECIMENTO DE BOMBA). AF_12/2022</t>
  </si>
  <si>
    <t>INSTALAÇÃO E DESINSTALAÇÃO DE SISTEMA DE REBAIXAMENTO DE LENÇOL FREÁTICO POR PONTEIRAS FILTRANTES PARA OBRAS ESTACIONÁRIAS (EXCLUI O FORNECIMENTO E FUNCIONAMENTO DE BOMBAS). AF_12/2022</t>
  </si>
  <si>
    <t>INSTALAÇÃO E DESINSTALAÇÃO DE SISTEMA DE REBAIXAMENTO DE LENÇOL FREÁTICO POR PONTEIRAS FILTRANTES PARA OBRAS ITINERANTES (EXCLUI O FORNECIMENTO E FUNCIONAMENTO DE BOMBAS). AF_12/2022</t>
  </si>
  <si>
    <t>INSTALAÇÃO E DESINSTALAÇÃO DE TUBO COLETOR DE PVC, DIÂMETRO DE 100 MM, PARA SISTEMA DE REBAIXAMENTO DE LENÇOL FREÁTICO POR PONTEIRAS FILTRANTES. AF_12/2022</t>
  </si>
  <si>
    <t>INSTALAÇÃO E RETIRADA DE REVESTIMENTO METÁLICO PARA PERFURAÇÃO DE SOLO PARA SISTEMA DE REBAIXAMENTO DE LENÇOL FREÁTICO POR PORÇOS PROFUNDOS, DIÂMETRO DO POÇO DE 400 MM. AF_12/2022</t>
  </si>
  <si>
    <t>PERFURAÇÃO DE SOLO PARA SISTEMA DE REBAIXAMENTO DE LENÇOL FREÁTICO POR POÇOS PROFUNDOS, DIÂMETRO DO POÇO DE 400 MM. AF_12/2022</t>
  </si>
  <si>
    <t>PERFURAÇÃO DE SOLO, INSTALAÇÃO E DESINSTALAÇÃO DE PONTEIRAS PARA SISTEMA DE REBAIXAMENTO DE LENÇOL FREÁTICO POR PONTEIRAS FILTRANTES EM OBRAS ESTACIONÁRIAS. AF_12/2022</t>
  </si>
  <si>
    <t>PERFURAÇÃO DE SOLO, INSTALAÇÃO E DESINSTALAÇÃO DE PONTEIRAS PARA SISTEMA DE REBAIXAMENTO DE LENÇOL FREÁTICO POR PONTEIRAS FILTRANTES EM OBRAS ITINERANTES. AF_12/2022</t>
  </si>
  <si>
    <t>CONTRAMARCO DE ALUMÍNIO, FIXAÇÃO COM ARGAMASSA - FORNECIMENTO E INSTALAÇÃO. AF_11/2024</t>
  </si>
  <si>
    <t>CONTRAMARCO DE ALUMÍNIO, FIXAÇÃO COM PARAFUSO - FORNECIMENTO E INSTALAÇÃO. AF_11/2024</t>
  </si>
  <si>
    <t>CONTRAMARCO DE AÇO, FIXAÇÃO COM ARGAMASSA - FORNECIMENTO E INSTALAÇÃO. AF_11/2024</t>
  </si>
  <si>
    <t>CONTRAMARCO DE AÇO, FIXAÇÃO COM PARAFUSO - FORNECIMENTO E INSTALAÇÃO. AF_11/2024</t>
  </si>
  <si>
    <t>GUARNIÇÃO DE ALUMÍNIO - FORNECIMENTO E INSTALAÇÃO. AF_11/2024</t>
  </si>
  <si>
    <t>JANELA DE ALUMÍNIO DE CORRER COM 2 FOLHAS PARA VIDROS E PERSIANA INTEGRADA, COM VIDROS, BATENTE, ACABAMENTO COM ACETATO OU BRILHANTE E FERRAGENS, EXCLUSIVE ALIZAR E CONTRAMARCO, FIXAÇÃO COM PARAFUSO. FORNECIMENTO E INSTALAÇÃO. AF_11/2024</t>
  </si>
  <si>
    <t>JANELA DE ALUMÍNIO DE CORRER COM 2 FOLHAS PARA VIDROS, COM VIDROS, BATENTE, ACABAMENTO COM ACETATO OU BRILHANTE E FERRAGENS, EXCLUSIVE ALIZAR E CONTRAMARCO, FIXAÇÃO COM PARAFUSO. FORNECIMENTO E INSTALAÇÃO. AF_11/2024</t>
  </si>
  <si>
    <t>JANELA DE ALUMÍNIO DE CORRER COM 2 FOLHAS, COM VIDROS, BATENTE, BANDEIRA, ACABAMENTO COM ACETATO OU BRILHANTE E FERRAGENS, EXCLUSIVE ALIZAR E CONTRAMARCO, FIXAÇÃO COM PARAFUSO - FORNECIMENTO E INSTALAÇÃO. AF_11/2024</t>
  </si>
  <si>
    <t>JANELA DE ALUMÍNIO DE CORRER COM 3 FOLHAS (2 VENEZIANAS E 1 PARA VIDRO), COM VIDROS, BATENTE E FERRAGENS, EXCLUSIVE ACABAMENTO, ALIZAR E CONTRAMARCO, FIXAÇÃO COM PARAFUSO. FORNECIMENTO E INSTALAÇÃO. AF_11/2024</t>
  </si>
  <si>
    <t>JANELA DE ALUMÍNIO DE CORRER COM 4 FOLHAS COM VIDROS, BATENTE, BANDEIRA, ACABAMENTO COM ACETATO OU BRILHANTE E FERRAGENS, EXCLUSIVE ALIZAR E CONTRAMARCO, FIXAÇÃO COM PARAFUSO. FORNECIMENTO E INSTALAÇÃO. AF_11/2024</t>
  </si>
  <si>
    <t>JANELA DE ALUMÍNIO DE CORRER COM 4 FOLHAS PARA VIDROS, COM VIDROS, BATENTE E FERRAGENS, EXCLUSIVE ACABAMENTO, ALIZAR E CONTRAMARCO, FIXAÇÃO COM PARAFUSO. FORNECIMENTO E INSTALAÇÃO. AF_11/2024</t>
  </si>
  <si>
    <t>JANELA DE ALUMÍNIO TIPO MAXIM-AR, COM VIDROS, BATENTE E FERRAGENS, EXCLUSIVE ALIZAR, ACABAMENTO E CONTRAMARCO, FIXAÇÃO COM PARAFUSO. FORNECIMENTO E INSTALAÇÃO. AF_11/2024</t>
  </si>
  <si>
    <t>JANELA DE ALUMÍNIO TIPO MAXIM-AR, COM VIDROS, BATENTE, BANDEIRA, ACABAMENTO COM ACETATO OU BRILHANTE E FERRAGENS, EXCLUSIVE ALIZAR E CONTRAMARCO, FIXAÇÃO COM PARAFUSO. FORNECIMENTO E INSTALAÇÃO. AF_11/2024</t>
  </si>
  <si>
    <t>JANELA DE AÇO DE CORRER COM 3 FOLHAS (2 VENEZIANAS E 1 PARA VIDRO), COM VIDRO, BATENTE, FERRAGENS E PINTURAS ANTICORROSIVA E DE ACABAMENTO, EXCLUSIVE ALIZAR E CONTRAMARCO, FIXAÇÃO COM ARGAMASSA. FORNECIMENTO E INSTALAÇÃO. AF_11/2024</t>
  </si>
  <si>
    <t>JANELA DE AÇO DE CORRER COM 4 FOLHAS PARA VIDRO, COM BATENTE, FERRAGENS E PINTURA ANTICORROSIVA, EXCLUSIVE VIDROS, ALIZAR E CONTRAMARCO, FIXAÇÃO COM ARGAMASSA. FORNECIMENTO E INSTALAÇÃO. AF_11/2024</t>
  </si>
  <si>
    <t>JANELA DE AÇO GALVANIZADO TIPO MAXIM-AR, COM BATENTE, FERRAGENS, PINTURA ANTICORROSIVA E GRADE, 1 FOLHA, EXCLUSIVE ALIZAR E CONTRAMARCO, FIXAÇÃO COM ARGAMASSA - FORNECIMENTO E INSTALAÇÃO. AF_11/2024</t>
  </si>
  <si>
    <t>JANELA DE AÇO TIPO BASCULANTE PARA VIDROS, COM BATENTE, FERRAGENS E PINTURA ANTICORROSIVA, EXCLUSIVE VIDROS, ACABAMENTO, ALIZAR E CONTRAMARCO, FIXAÇÃO COM ARGAMASSA. FORNECIMENTO E INSTALAÇÃO. AF_11/2024</t>
  </si>
  <si>
    <t>JANELA DE MADEIRA (CEDRINHO/ANGELIM OU EQUIV.) DE ABRIR COM 4 FOLHAS (2 VENEZIANAS E 2 GUILHOTINAS), COM BATENTE, ALIZAR E FERRAGENS, EXCLUSIVE VIDROS, ACABAMENTO E CONTRAMARCO, FIXAÇÃO C/ PARAFUSO E ESPUMA - FORNECIMENTO E INSTALAÇÃO. AF_11/2024</t>
  </si>
  <si>
    <t>JANELA DE MADEIRA (CEDRINHO/ANGELIM OU EQUIV.) DE CORRER COM 4 FOLHAS (SENDO 2 VENEZ. PANTOGRÁFICAS), BATENTE, ALIZAR E FERRAGENS, EXCLUSIVE VIDROS, ACABAMENTO E CONTRAMARCO, FIXAÇÃO C/ PARAFUSO E ESPUMA - FORNECIMENTO E INSTALAÇÃO. AF_11/2024</t>
  </si>
  <si>
    <t>JANELA DE MADEIRA (CEDRINHO/ANGELIM OU EQUIV.) DE CORRER COM 6 FOLHAS (4 VENEZ. FIXAS E 2 DE CORRER), COM BATENTE, ALIZAR E FERRAGENS, EXCLUSIVE VIDROS, ACABAMENTO E CONTRAMARCO, FIXAÇÃO C/ PARAFUSO E ESPUMA - FORNECIMENTO E INSTALAÇÃO. AF_11/2024</t>
  </si>
  <si>
    <t>JANELA DE MADEIRA (CEDRINHO/ANGELIM OU EQUIV.) TIPO MAXIM-AR, PARA VIDRO, COM BATENTE, ALIZAR E FERRAGENS, EXCLUSIVE VIDRO, ACABAMENTO E CONTRAMARCO, FIXAÇÃO C/ PARAFUSO E ESPUMA - FORNECIMENTO E INSTALAÇÃO. AF_11/2024</t>
  </si>
  <si>
    <t>JANELA DE MADEIRA (IMBUIA/CEDRO OU EQUIV) DE CORRER COM 6 FOLHAS (4 VENEZ. FIXAS E 2 DE CORRER), COM BATENTE, ALIZAR E FERRAGENS, EXCLUSIVE VIDROS, ACABAMENTO E CONTRAMARCO, FIXAÇÃO C/ PARAFUSO E ESPUMA - FORNECIMENTO E INSTALAÇÃO. AF_11/2024</t>
  </si>
  <si>
    <t>JANELA DE MADEIRA (IMBUIA/CEDRO OU EQUIV.) DE ABRIR COM 4 FOLHAS (2 VENEZIANAS E 2 GUILHOTINAS), COM BATENTE, ALIZAR E FERRAGENS, EXCLUSIVE VIDROS, ACABAMENTO E CONTRAMARCO, FIXAÇÃO C/ PARAFUSO E ESPUMA - FORNECIMENTO E INSTALAÇÃO. AF_11/2024</t>
  </si>
  <si>
    <t>JANELA DE MADEIRA (PINUS/EUCALIPTO OU EQUIV.) DE ABRIR COM 4 FOLHAS (2 VENEZIANAS E 2 GUILHOTINAS), COM BATENTE, ALIZAR E FERRAGENS, EXCLUSIVE VIDROS, ACABAMENTO E CONTRAMARCO, FIXAÇÃO C/ PARAFUSO E ESPUMA - FORNECIMENTO E INSTALAÇÃO. AF_11/2024</t>
  </si>
  <si>
    <t>JANELA DE MADEIRA (PINUS/EUCALIPTO OU EQUIV.) DE CORRER COM 6 FOLHAS (4 VENEZ. FIXAS E 2 DE CORRER), COM BATENTE, ALIZAR E FERRAGENS, EXCLUSIVE VIDROS, ACABAMENTO E CONTRAMARCO, FIXAÇÃO C/ PARAFUSO E ESPUMA - FORNECIMENTO E INSTALAÇÃO. AF_11/2024</t>
  </si>
  <si>
    <t>JANELA DE MADEIRA (PINUS/EUCALIPTO OU EQUIV.) TIPO BASCULANTE COM 2 FOLHAS PARA VIDRO, COM BATENTE, ALIZAR E FERRAGENS, EXCLUSIVE VIDROS, ACABAMENTO E CONTRAMARCO, FIXAÇÃO C/ PARAFUSO E ESPUMA - FORNECIMENTO E INSTALAÇÃO. AF_11/2024</t>
  </si>
  <si>
    <t>JANELA DE PVC BRANCO DE CORRER COM 2 FOLHAS PARA VIDRO E PERSIANA INTEGRADA, COM VIDROS, BATENTE E FERRAGENS, EXCLUSIVE ACABAMENTO, ALIZAR E CONTRAMARCO, FIXAÇÃO COM PARAFUSO - FORNECIMENTO E INSTALAÇÃO. AF_11/2024</t>
  </si>
  <si>
    <t>JANELA DE PVC BRANCO DE CORRER COM 3 FOLHAS (2 VENEZIANAS E 1 PARA VIDRO), COM VIDRO, BATENTE E FERRAGENS, EXCLUSIVE ACABAMENTO, ALIZAR E CONTRAMARCO, FIXAÇÃO COM PARAFUSO - FORNECIMENTO E INSTALAÇÃO. AF_11/2024</t>
  </si>
  <si>
    <t>JANELA DE PVC BRANCO TIPO MAXIM-AR, COM VIDRO, BATENTE E FERRAGENS, EXCLUSIVE ACABAMENTO, ALIZAR E CONTRAMARCO, FIXAÇÃO COM PARAFUSO - FORNECIMENTO E INSTALAÇÃO. AF_11/2024</t>
  </si>
  <si>
    <t>JANELA FIXA DE ALUMÍNIO PARA VIDRO, COM VIDRO, BATENTE E FERRAGENS, EXCLUSIVE ACABAMENTO, ALIZAR E CONTRAMARCO, FIXAÇÃO COM PARAFUSO - FORNECIMENTO E INSTALAÇÃO. AF_11/2024</t>
  </si>
  <si>
    <t>JANELA FIXA DE PVC BRANCO PARA VIDRO, COM VIDRO, BATENTE E FERRAGENS, EXCLUSIVE ACABAMENTO, ALIZAR E CONTRAMARCO, FIXAÇÃO COM PARAFUSO - FORNECIMENTO E INSTALAÇÃO. AF_11/2024</t>
  </si>
  <si>
    <t>ALIZAR DE 5X1,5CM PARA PORTA FIXADO COM PREGOS, PADRÃO MÉDIO - FORNECIMENTO E INSTALAÇÃO. AF_12/2019</t>
  </si>
  <si>
    <t>ALIZAR DE 5X1,5CM PARA PORTA FIXADO COM PREGOS, PADRÃO POPULAR - FORNECIMENTO E INSTALAÇÃO. AF_12/2019</t>
  </si>
  <si>
    <t>BATENTE DE AÇO GALVANIZADO, COM PERFIL PRÉ-FABRICADO, FIXADO COM ARGAMASSA, COM SOLDA, GRAPAS E FUROS PARA FERRAGENS INCLUSOS. AF_12/2019</t>
  </si>
  <si>
    <t>BATENTE PARA PORTA COM BANDEIRA, FIXAÇÃO COM PARAFUSO E BUCHA. AF_12/2019</t>
  </si>
  <si>
    <t>BATENTE PARA PORTA DE MADEIRA, FIXAÇÃO COM ARGAMASSA, PADRÃO MÉDIO - FORNECIMENTO E INSTALAÇÃO. AF_12/2019</t>
  </si>
  <si>
    <t>BATENTE PARA PORTA DE MADEIRA, FIXAÇÃO COM ARGAMASSA, PADRÃO POPULAR. FORNECIMENTO E INSTALAÇÃO. AF_12/2019</t>
  </si>
  <si>
    <t>BATENTE PARA PORTA DE MADEIRA, PADRÃO MÉDIO - FORNECIMENTO E MONTAGEM. AF_12/2019</t>
  </si>
  <si>
    <t>BATENTE PARA PORTA DE MADEIRA, PADRÃO POPULAR - FORNECIMENTO E MONTAGEM. AF_12/2019</t>
  </si>
  <si>
    <t>CREMONA EM LATÃO CROMADO OU POLIDO, COMPLETA. AF_12/2019</t>
  </si>
  <si>
    <t>DOBRADIÇA EM AÇO/FERRO, 3" X 21/2", E=1,9 A 2MM, SEN ANEL, CROMADO OU ZINCADO, TAMPA BOLA, COM PARAFUSOS. AF_12/2019</t>
  </si>
  <si>
    <t>DOBRADIÇA TIPO VAI E VEM EM LATÃO POLIDO 3". AF_12/2019</t>
  </si>
  <si>
    <t>FECHADURA DE EMBUTIR COM CILINDRO, EXTERNA, COMPLETA, ACABAMENTO PADRÃO MÉDIO, INCLUSO EXECUÇÃO DE FURO - FORNECIMENTO E INSTALAÇÃO. AF_12/2019</t>
  </si>
  <si>
    <t>FECHADURA DE EMBUTIR COM CILINDRO, EXTERNA, COMPLETA, ACABAMENTO PADRÃO POPULAR, INCLUSO EXECUÇÃO DE FURO - FORNECIMENTO E INSTALAÇÃO. AF_12/2019</t>
  </si>
  <si>
    <t>FECHADURA DE EMBUTIR PARA PORTA DE BANHEIRO, COMPLETA, ACABAMENTO PADRÃO MÉDIO,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</si>
  <si>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</si>
  <si>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</si>
  <si>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</si>
  <si>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FECHO DE EMBUTIR TIPO UNHA 22CM. AF_12/2019</t>
  </si>
  <si>
    <t>FECHO DE EMBUTIR TIPO UNHA 40CM.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</si>
  <si>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</si>
  <si>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</si>
  <si>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</si>
  <si>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</si>
  <si>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</si>
  <si>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</si>
  <si>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</si>
  <si>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</si>
  <si>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</si>
  <si>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</si>
  <si>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</si>
  <si>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</si>
  <si>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</si>
  <si>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</si>
  <si>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</si>
  <si>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</si>
  <si>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</si>
  <si>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</si>
  <si>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</si>
  <si>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</si>
  <si>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</si>
  <si>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</si>
  <si>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</si>
  <si>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</si>
  <si>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</si>
  <si>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</si>
  <si>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</si>
  <si>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</si>
  <si>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</si>
  <si>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</si>
  <si>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</si>
  <si>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</si>
  <si>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</si>
  <si>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</si>
  <si>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</si>
  <si>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</si>
  <si>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</si>
  <si>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</si>
  <si>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</si>
  <si>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</si>
  <si>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</si>
  <si>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</si>
  <si>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</si>
  <si>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</si>
  <si>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</si>
  <si>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</si>
  <si>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DE BATENTE, FECHADURA COM EXECUÇÃO DO FURO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</si>
  <si>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</si>
  <si>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</si>
  <si>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</si>
  <si>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</si>
  <si>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</si>
  <si>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</si>
  <si>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</si>
  <si>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</si>
  <si>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</si>
  <si>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</si>
  <si>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</si>
  <si>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</si>
  <si>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</si>
  <si>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</si>
  <si>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</si>
  <si>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</si>
  <si>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LEVE OU MÉDIA, 90X210, EXCLUSIVE FECHADURA,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</si>
  <si>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</si>
  <si>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</si>
  <si>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</si>
  <si>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</si>
  <si>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</si>
  <si>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</si>
  <si>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</si>
  <si>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</si>
  <si>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PORTA CADEADO ZINCADO OXIDADO PRETO COM CADEADO DE AÇO INOX, LARGURA DE *50* MM. AF_12/2019</t>
  </si>
  <si>
    <t>PORTA CORTA-FOGO 90X210X4CM - FORNECIMENTO E INSTALAÇÃO. AF_12/2019</t>
  </si>
  <si>
    <t>PORTA DE ALUMÍNIO DE ABRIR COM LAMBRI, COM GUARNIÇÃO, FIXAÇÃO COM PARAFUSOS - FORNECIMENTO E INSTALAÇÃO. AF_12/2019</t>
  </si>
  <si>
    <t>PORTA DE ALUMÍNIO DE ABRIR PARA VIDRO SEM GUARNIÇÃO, 87X210CM, FIXAÇÃO COM PARAFUSOS, INCLUSIVE VIDROS - FORNECIMENTO E INSTALAÇÃO. AF_12/2019</t>
  </si>
  <si>
    <t>PORTA DE CORRER DE ALUMÍNIO, COM DUAS FOLHAS PARA VIDRO, INCLUSO VIDRO LISO INCOLOR, FECHADURA E PUXADOR, SEM ALIZAR. AF_12/2019</t>
  </si>
  <si>
    <t>PORTA DE FERRO, DE ABRIR, TIPO GRADE COM CHAPA, COM GUARNIÇÕES. AF_12/2019</t>
  </si>
  <si>
    <t>PORTA DE MADEIRA COMPENSADA LISA PARA PINTURA, 120X210X3,5CM, 2 FOLHAS, INCLUSO ADUELA 2A, ALIZAR 2A E DOBRADIÇAS. AF_12/2019</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</si>
  <si>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</si>
  <si>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</si>
  <si>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</si>
  <si>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</si>
  <si>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</si>
  <si>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</si>
  <si>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</si>
  <si>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</si>
  <si>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</si>
  <si>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</si>
  <si>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</si>
  <si>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</si>
  <si>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PORTA DE MADEIRA TIPO VENEZIANA, 80X210CM, ESPESSURA DE 3CM, INCLUSO DOBRADIÇAS - FORNECIMENTO E INSTALAÇÃO. AF_12/2019</t>
  </si>
  <si>
    <t>PORTA DE MADEIRA, MACIÇA (PESADA OU SUPERPESADA), 90X210CM, ESPESSURA DE 3,5CM, INCLUSO DOBRADIÇAS - FORNECIMENTO E INSTALAÇÃO. AF_12/2019</t>
  </si>
  <si>
    <t>PORTA DE MADEIRA, TIPO MEXICANA, MACIÇA (PESADA OU SUPERPESADA), 80X210CM, ESPESSURA DE 3,5CM, INCLUSO DOBRADIÇAS - FORNECIMENTO E INSTALAÇÃO. AF_12/2019</t>
  </si>
  <si>
    <t>PORTA EM ALUMÍNIO DE ABRIR TIPO VENEZIANA COM GUARNIÇÃO, FIXAÇÃO COM PARAFUSOS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</si>
  <si>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</si>
  <si>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</si>
  <si>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PUXADOR CENTRAL PARA ESQUADRIA DE MADEIRA.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</si>
  <si>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</si>
  <si>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</si>
  <si>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</si>
  <si>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</si>
  <si>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</si>
  <si>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TARJETA TIPO LIVRE/OCUPADO PARA PORTA DE BANHEIRO. AF_12/2019</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</si>
  <si>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</si>
  <si>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</si>
  <si>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</si>
  <si>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AF_05/2020_PA</t>
  </si>
  <si>
    <t>ESTACA CIRCULAR ESCAVADA COM FLUIDO ESTABILIZANTE (ESTACÃO), DIÂMETRO DE 110CM (EXCLUSIVE MOBILIZAÇÃO E DESMOBILIZAÇÃO). AF_05/2020_PA</t>
  </si>
  <si>
    <t>ESTACA CIRCULAR ESCAVADA COM FLUIDO ESTABILIZANTE (ESTACÃO), DIÂMETRO DE 140CM (EXCLUSIVE MOBILIZAÇÃO E DESMOBILIZAÇÃO). AF_05/2020_PA</t>
  </si>
  <si>
    <t>ESTACA CIRCULAR ESCAVADA COM FLUIDO ESTABILIZANTE (ESTACÃO), DIÂMETRO DE 80CM (EXCLUSIVE MOBILIZAÇÃO E DESMOBILIZAÇÃO). AF_05/2020_PA</t>
  </si>
  <si>
    <t>ESTACA RETANGULAR ESCAVADA COM FLUIDO ESTABILIZANTE (BARRETE), 40 X 250CM (EXCLUSIVE MOBILIZAÇÃO E DESMOBILIZAÇÃO). AF_05/2020_PA</t>
  </si>
  <si>
    <t>ESTACA RETANGULAR ESCAVADA COM FLUIDO ESTABILIZANTE (BARRETE), 60 X 250CM (EXCLUSIVE MOBILIZAÇÃO E DESMOBILIZAÇÃO). AF_05/2020_PA</t>
  </si>
  <si>
    <t>ESTACA RETANGULAR ESCAVADA COM FLUIDO ESTABILIZANTE (BARRETE), 80 X 250CM (EXCLUSIVE MOBILIZAÇÃO E DESMOBILIZAÇÃO). AF_05/2020_PA</t>
  </si>
  <si>
    <t>ESTACA STRAUSS, DIÂMETRO DE 25CM, COM ARMADURA DE ARRANQUE (EXCLUSIVE MOBILIZAÇÃO E DESMOBILIZAÇÃO). AF_05/2020</t>
  </si>
  <si>
    <t>ESTACA STRAUSS, DIÂMETRO DE 32CM, COM ARMADURA DE ARRANQUE (EXCLUSIVE MOBILIZAÇÃO E DESMOBILIZAÇÃO). AF_05/2020</t>
  </si>
  <si>
    <t>ESTACA STRAUSS, DIÂMETRO DE 32CM, INTEIRAMENTE ARMADA (EXCLUSIVE MOBILIZAÇÃO E DESMOBILIZAÇÃO). AF_05/2020_PA</t>
  </si>
  <si>
    <t>ESTACA STRAUSS, DIÂMETRO DE 38CM, COM ARMADURA DE ARRANQUE (EXCLUSIVE MOBILIZAÇÃO E DESMOBILIZAÇÃO). AF_05/2020</t>
  </si>
  <si>
    <t>ESTACA STRAUSS, DIÂMETRO DE 38CM, INTEIRAMENTE ARMADA (EXCLUSIVE MOBILIZAÇÃO E DESMOBILIZAÇÃO). AF_05/2020_PA</t>
  </si>
  <si>
    <t>ESTACA ESCAVADA MECANICAMENTE, SEM FLUIDO ESTABILIZANTE, COM 25CM DE DIÂMETRO, CONCRETO LANÇADO MANUALMENTE (EXCLUSIVE MOBILIZAÇÃO E DESMOBILIZAÇÃO). AF_01/2020_PA</t>
  </si>
  <si>
    <t>ESTACA ESCAVADA MECANICAMENTE, SEM FLUIDO ESTABILIZANTE, COM 25CM DE DIÂMETRO, CONCRETO LANÇADO POR CAMINHÃO BETONEIRA (EXCLUSIVE MOBILIZAÇÃO E DESMOBILIZAÇÃO). AF_01/2020_PA</t>
  </si>
  <si>
    <t>ESTACA ESCAVADA MECANICAMENTE, SEM FLUIDO ESTABILIZANTE, COM 40CM DE DIÂMETRO, CONCRETO LANÇADO POR CAMINHÃO BETONEIRA (EXCLUSIVE MOBILIZAÇÃO E DESMOBILIZAÇÃO). AF_01/2020_PA</t>
  </si>
  <si>
    <t>ESTACA ESCAVADA MECANICAMENTE, SEM FLUIDO ESTABILIZANTE, COM 60CM DE DIÂMETRO, CONCRETO LANÇADO POR BOMBA LANÇA (EXCLUSIVE BOMBEAMENTO, MOBILIZAÇÃO E DESMOBILIZAÇÃO). AF_01/2020_PA</t>
  </si>
  <si>
    <t>ESTACA ESCAVADA MECANICAMENTE, SEM FLUIDO ESTABILIZANTE, COM 60CM DE DIÂMETRO, CONCRETO LANÇADO POR CAMINHÃO BETONEIRA (EXCLUSIVE MOBILIZAÇÃO E DESMOBILIZAÇÃO). AF_01/2020_PA</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</si>
  <si>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</si>
  <si>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</si>
  <si>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</si>
  <si>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METÁLICA PARA FUNDAÇÃO, UTILIZANDO PERFIL LAMINADO HP250X62 (EXCLUSIVE MOBILIZAÇÃO E DESMOBILIZAÇÃO). AF_01/2020</t>
  </si>
  <si>
    <t>ESTACA METÁLICA PARA FUNDAÇÃO, UTILIZANDO PERFIL LAMINADO HP310X125 (EXCLUSIVE MOBILIZAÇÃO E DESMOBILIZAÇÃO). AF_01/2020</t>
  </si>
  <si>
    <t>ESTACA METÁLICA PARA FUNDAÇÃO, UTILIZANDO PERFIL LAMINADO HP310X79 (EXCLUSIVE MOBILIZAÇÃO E DESMOBILIZAÇÃO). AF_01/2020</t>
  </si>
  <si>
    <t>ESTACA PRÉ-MOLDADA DE CONCRETO CENTRIFUGADO, SEÇÃO CIRCULAR, CAPACIDADE DE 100 TONELADAS, INCLUSO EMENDA (EXCLUSIVE MOBILIZAÇÃO E DESMOBILIZAÇÃO). AF_12/2019</t>
  </si>
  <si>
    <t>ESTACA PRÉ-MOLDADA DE CONCRETO SEÇÃO QUADRADA, CAPACIDADE DE 50 TONELADAS, INCLUSO EMENDA (EXCLUSIVE MOBILIZAÇÃO E DESMOBILIZAÇÃO). AF_12/2019</t>
  </si>
  <si>
    <t>ESTACA PRÉ-MOLDADA DE CONCRETO, SEÇÃO QUADRADA, CAPACIDADE DE 25 TONELADAS, INCLUSO EMENDA (EXCLUSIVE MOBILIZAÇÃO E DESMOBILIZAÇÃO). AF_12/2019</t>
  </si>
  <si>
    <t>ESTACA RAIZ, DIÂMETRO DE 20 CM, PERFURADA EM ROCHA (EXCLUSIVE MOBILIZAÇÃO E DESMOBILIZAÇÃO). AF_03/2020_PA</t>
  </si>
  <si>
    <t>ESTACA RAIZ, DIÂMETRO DE 20 CM, SEM PRESENÇA DE ROCHA (EXCLUSIVE MOBILIZAÇÃO E DESMOBILIZAÇÃO). AF_03/2020_PA</t>
  </si>
  <si>
    <t>ESTACA RAIZ, DIÂMETRO DE 31 CM, PERFURADA EM ROCHA (EXCLUSIVE MOBILIZAÇÃO E DESMOBILIZAÇÃO). AF_03/2020_PA</t>
  </si>
  <si>
    <t>ESTACA RAIZ, DIÂMETRO DE 31 CM, SEM PRESENÇA DE ROCHA (EXCLUSIVE MOBILIZAÇÃO E DESMOBILIZAÇÃO). AF_03/2020_PA</t>
  </si>
  <si>
    <t>ESTACA RAIZ, DIÂMETRO DE 40 CM, PERFURADA EM ROCHA (EXCLUSIVE MOBILIZAÇÃO E DESMOBILIZAÇÃO). AF_03/2020_PA</t>
  </si>
  <si>
    <t>ESTACA RAIZ, DIÂMETRO DE 40 CM, SEM PRESENÇA DE ROCHA (EXCLUSIVE MOBILIZAÇÃO E DESMOBILIZAÇÃO). AF_03/2020_PA</t>
  </si>
  <si>
    <t>ESTACA RAIZ, DIÂMETRO DE 45 CM, PERFURADA EM ROCHA (EXCLUSIVE MOBILIZAÇÃO E DESMOBILIZAÇÃO). AF_03/2020_PA</t>
  </si>
  <si>
    <t>ESTACA RAIZ, DIÂMETRO DE 45 CM, SEM PRESENÇA DE ROCHA (EXCLUSIVE MOBILIZAÇÃO E DESMOBILIZAÇÃO). AF_03/2020_PA</t>
  </si>
  <si>
    <t>ESTACA HÉLICE CONTÍNUA , DIÂMETRO DE 50 CM, INCLUSO CONCRETO FCK=30MPA E ARMADURA MÍNIMA (EXCLUSIVE BOMBEAMENTO, MOBILIZAÇÃO E DESMOBILIZAÇÃO). AF_12/2019_PA</t>
  </si>
  <si>
    <t>ESTACA HÉLICE CONTÍNUA, DIÂMETRO DE 30 CM, INCLUSO CONCRETO FCK=30MPA E ARMADURA MÍNIMA (EXCLUSIVE BOMBEAMENTO, MOBILIZAÇÃO E DESMOBILIZAÇÃO). AF_12/2019_PA</t>
  </si>
  <si>
    <t>ESTACA HÉLICE CONTÍNUA, DIÂMETRO DE 70 CM, INCLUSO CONCRETO FCK=30MPA E ARMADURA MÍNIMA (EXCLUSIVE BOMBEAMENTO, MOBILIZAÇÃO E DESMOBILIZAÇÃO). AF_12/2019_PA</t>
  </si>
  <si>
    <t>ESTACA HÉLICE CONTÍNUA, DIÂMETRO DE 80 CM, INCLUSO CONCRETO FCK=30MPA E ARMADURA MÍNIMA (EXCLUSIVE BOMBEAMENTO, MOBILIZAÇÃO E DESMOBILIZAÇÃO). AF_12/2019_PA</t>
  </si>
  <si>
    <t>ESTACA HÉLICE CONTÍNUA, DIÂMETRO DE 90 CM, INCLUSO CONCRETO FCK=30MPA E ARMADURA MÍNIMA (EXCLUSIVE BOMBEAMENTO, MOBILIZAÇÃO E DESMOBILIZAÇÃO). AF_12/2019_PA</t>
  </si>
  <si>
    <t>FABRICAÇÃO E INSTALAÇÃO DE MEIA TESOURA DE MADEIRA NÃO APARELHADA, COM VÃO DE 10 M, PARA TELHA CERÂMICA OU DE CONCRETO,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</si>
  <si>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</si>
  <si>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</si>
  <si>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</si>
  <si>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</si>
  <si>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12 M, PARA TELHA ONDULADA DE FIBROCIMENTO, ALUMÍNIO, PLÁSTICA OU TERMOACÚSTICA, INCLUSO IÇAMENTO. AF_07/2019</t>
  </si>
  <si>
    <t>FABRICAÇÃO E INSTALAÇÃO DE MEIA TESOURA DE MADEIRA NÃO APARELHADA, COM VÃO DE 3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</si>
  <si>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</si>
  <si>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CERÂMICA OU DE CONCRETO,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</si>
  <si>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</si>
  <si>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CERÂMICA OU DE CONCRETO,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</si>
  <si>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</si>
  <si>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CERÂMICA OU DE CONCRETO,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</si>
  <si>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</si>
  <si>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CERÂMICA OU DE CONCRETO,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</si>
  <si>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</si>
  <si>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CERÂMICA OU DE CONCRETO,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</si>
  <si>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</si>
  <si>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CERÂMICA OU DE CONCRETO, INCLUSO IÇAMENTO. AF_07/2019</t>
  </si>
  <si>
    <t>FABRICAÇÃO E INSTALAÇÃO DE MEIA TESOURA DE MADEIRA NÃO APARELHADA, COM VÃO DE 9 M, PARA TELHA ONDULADA DE FIBROCIMENTO, ALUMÍNIO, PLÁSTICA OU TERMOACÚSTICA, INCLUSO IÇAMENTO.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</si>
  <si>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</si>
  <si>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</si>
  <si>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</si>
  <si>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</si>
  <si>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</si>
  <si>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RESIDENCIAL TÉRREO, INCLUSO TRANSPORTE VERTICAL. AF_07/2019</t>
  </si>
  <si>
    <t>FABRICAÇÃO E INSTALAÇÃO DE PONTALETES DE MADEIRA NÃO APARELHADA PARA TELHADOS COM MAIS QUE 2 ÁGUAS E COM TELHA CERÂMICA OU DE CONCRETO EM EDIFÍCIO INSTITUCIONAL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</si>
  <si>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</si>
  <si>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RESIDENCIAL TÉRREO, INCLUSO TRANSPORTE VERTICAL.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</si>
  <si>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</si>
  <si>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</si>
  <si>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TESOURA INTEIRA EM AÇO, VÃO DE 10 M, PARA TELHA CERÂMICA OU DE CONCRETO, INCLUSO IÇAMENTO. AF_07/2019</t>
  </si>
  <si>
    <t>FABRICAÇÃO E INSTALAÇÃO DE TESOURA INTEIRA EM AÇO, VÃO DE 10 M, PARA TELHA ONDULADA DE FIBROCIMENTO, METÁLICA, PLÁSTICA OU TERMOACÚSTICA, INCLUSO IÇAMENTO. AF_07/2019</t>
  </si>
  <si>
    <t>FABRICAÇÃO E INSTALAÇÃO DE TESOURA INTEIRA EM AÇO, VÃO DE 11 M, PARA TELHA CERÂMICA OU DE CONCRETO, INCLUSO IÇAMENTO. AF_07/2019</t>
  </si>
  <si>
    <t>FABRICAÇÃO E INSTALAÇÃO DE TESOURA INTEIRA EM AÇO, VÃO DE 11 M, PARA TELHA ONDULADA DE FIBROCIMENTO, METÁLICA, PLÁSTICA OU TERMOACÚSTICA, INCLUSO IÇAMENTO. AF_07/2019</t>
  </si>
  <si>
    <t>FABRICAÇÃO E INSTALAÇÃO DE TESOURA INTEIRA EM AÇO, VÃO DE 12 M, PARA TELHA CERÂMICA OU DE CONCRETO, INCLUSO IÇAMENTO. AF_07/2019</t>
  </si>
  <si>
    <t>FABRICAÇÃO E INSTALAÇÃO DE TESOURA INTEIRA EM AÇO, VÃO DE 12 M, PARA TELHA ONDULADA DE FIBROCIMENTO, METÁLICA, PLÁSTICA OU TERMOACÚSTICA, INCLUSO IÇAMENTO. AF_07/2019</t>
  </si>
  <si>
    <t>FABRICAÇÃO E INSTALAÇÃO DE TESOURA INTEIRA EM AÇO, VÃO DE 3 M, PARA TELHA CERÂMICA OU DE CONCRETO, INCLUSO IÇAMENTO. AF_07/2019</t>
  </si>
  <si>
    <t>FABRICAÇÃO E INSTALAÇÃO DE TESOURA INTEIRA EM AÇO, VÃO DE 3 M, PARA TELHA ONDULADA DE FIBROCIMENTO, METÁLICA, PLÁSTICA OU TERMOACÚSTICA, INCLUSO IÇAMENTO. AF_07/2019</t>
  </si>
  <si>
    <t>FABRICAÇÃO E INSTALAÇÃO DE TESOURA INTEIRA EM AÇO, VÃO DE 4 M, PARA TELHA CERÂMICA OU DE CONCRETO, INCLUSO IÇAMENTO. AF_07/2019</t>
  </si>
  <si>
    <t>FABRICAÇÃO E INSTALAÇÃO DE TESOURA INTEIRA EM AÇO, VÃO DE 4 M, PARA TELHA ONDULADA DE FIBROCIMENTO, METÁLICA, PLÁSTICA OU TERMOACÚSTICA, INCLUSO IÇAMENTO. AF_07/2019</t>
  </si>
  <si>
    <t>FABRICAÇÃO E INSTALAÇÃO DE TESOURA INTEIRA EM AÇO, VÃO DE 5 M, PARA TELHA CERÂMICA OU DE CONCRETO, INCLUSO IÇAMENTO. AF_07/2019</t>
  </si>
  <si>
    <t>FABRICAÇÃO E INSTALAÇÃO DE TESOURA INTEIRA EM AÇO, VÃO DE 5 M, PARA TELHA ONDULADA DE FIBROCIMENTO, METÁLICA, PLÁSTICA OU TERMOACÚSTICA, INCLUSO IÇAMENTO. AF_07/2019</t>
  </si>
  <si>
    <t>FABRICAÇÃO E INSTALAÇÃO DE TESOURA INTEIRA EM AÇO, VÃO DE 6 M, PARA TELHA CERÂMICA OU DE CONCRETO, INCLUSO IÇAMENTO. AF_07/2019</t>
  </si>
  <si>
    <t>FABRICAÇÃO E INSTALAÇÃO DE TESOURA INTEIRA EM AÇO, VÃO DE 6 M, PARA TELHA ONDULADA DE FIBROCIMENTO, METÁLICA, PLÁSTICA OU TERMOACÚSTICA, INCLUSO IÇAMENTO. AF_07/2019</t>
  </si>
  <si>
    <t>FABRICAÇÃO E INSTALAÇÃO DE TESOURA INTEIRA EM AÇO, VÃO DE 7 M, PARA TELHA CERÂMICA OU DE CONCRETO, INCLUSO IÇAMENTO. AF_07/2019</t>
  </si>
  <si>
    <t>FABRICAÇÃO E INSTALAÇÃO DE TESOURA INTEIRA EM AÇO, VÃO DE 7 M, PARA TELHA ONDULADA DE FIBROCIMENTO, METÁLICA, PLÁSTICA OU TERMOACÚSTICA, INCLUSO IÇAMENTO. AF_07/2019</t>
  </si>
  <si>
    <t>FABRICAÇÃO E INSTALAÇÃO DE TESOURA INTEIRA EM AÇO, VÃO DE 8 M, PARA TELHA CERÂMICA OU DE CONCRETO, INCLUSO IÇAMENTO. AF_07/2019</t>
  </si>
  <si>
    <t>FABRICAÇÃO E INSTALAÇÃO DE TESOURA INTEIRA EM AÇO, VÃO DE 8 M, PARA TELHA ONDULADA DE FIBROCIMENTO, METÁLICA, PLÁSTICA OU TERMOACÚSTICA, INCLUSO IÇAMENTO, INCLUSO IÇAMENTO. AF_07/2019</t>
  </si>
  <si>
    <t>FABRICAÇÃO E INSTALAÇÃO DE TESOURA INTEIRA EM AÇO, VÃO DE 9 M, PARA TELHA CERÂMICA OU DE CONCRETO, INCLUSO IÇAMENTO. AF_07/2019</t>
  </si>
  <si>
    <t>FABRICAÇÃO E INSTALAÇÃO DE TESOURA INTEIRA EM AÇO, VÃO DE 9 M, PARA TELHA ONDULADA DE FIBROCIMENTO, METÁLICA, PLÁSTICA OU TERMOACÚSTICA, INCLUSO IÇAMENTO. AF_07/2019</t>
  </si>
  <si>
    <t>FABRICAÇÃO E INSTALAÇÃO DE TESOURA INTEIRA EM MADEIRA NÃO APARELHADA, VÃO DE 10 M, PARA TELHA CERÂMICA OU DE CONCRETO,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</si>
  <si>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</si>
  <si>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CERÂMICA OU DE CONCRETO,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</si>
  <si>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</si>
  <si>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CERÂMICA OU DE CONCRETO, INCLUSO IÇAMENTO. AF_07/2019</t>
  </si>
  <si>
    <t>FABRICAÇÃO E INSTALAÇÃO DE TESOURA INTEIRA EM MADEIRA NÃO APARELHADA, VÃO DE 12 M, PARA TELHA ONDULADA DE FIBROCIMENTO, METÁLICA, PLÁSTICA OU TERMOACÚSTICA, INCLUSO IÇAMENTO. AF_07/2019</t>
  </si>
  <si>
    <t>FABRICAÇÃO E INSTALAÇÃO DE TESOURA INTEIRA EM MADEIRA NÃO APARELHADA, VÃO DE 3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</si>
  <si>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</si>
  <si>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CERÂMICA OU DE CONCRETO,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</si>
  <si>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</si>
  <si>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CERÂMICA OU DE CONCRETO,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</si>
  <si>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</si>
  <si>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CERÂMICA OU DE CONCRETO,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</si>
  <si>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</si>
  <si>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CERÂMICA OU DE CONCRETO,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</si>
  <si>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</si>
  <si>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CERÂMICA OU DE CONCRETO,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</si>
  <si>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</si>
  <si>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CERÂMICA OU DE CONCRETO, INCLUSO IÇAMENTO. AF_07/2019</t>
  </si>
  <si>
    <t>FABRICAÇÃO E INSTALAÇÃO DE TESOURA INTEIRA EM MADEIRA NÃO APARELHADA, VÃO DE 9 M, PARA TELHA ONDULADA DE FIBROCIMENTO, METÁLICA, PLÁSTICA OU TERMOACÚSTICA, INCLUSO IÇAMENTO. AF_07/2019</t>
  </si>
  <si>
    <t>INSTALAÇÃO DE TESOURA (INTEIRA OU MEIA), BIAPOIADA, EM MADEIRA NÃO APARELHADA, PARA VÃOS MAIORES OU IGUAIS A 10,0 M E MENORES QUE 12,0 M, INCLUSO IÇAMENTO. AF_07/2019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</si>
  <si>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</si>
  <si>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</si>
  <si>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</si>
  <si>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EM AÇO, PARA VÃOS MAIORES OU IGUAIS A 10,0 M E MENORES QUE 12,0 M,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</si>
  <si>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</si>
  <si>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</si>
  <si>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</si>
  <si>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RETIRADA E RECOLOCAÇÃO DE CAIBRO EM TELHADOS DE ATÉ 2 ÁGUAS COM TELHA CERÂMICA CAPA-CANAL, INCLUSO TRANSPORTE VERTICAL. AF_07/2019</t>
  </si>
  <si>
    <t>RETIRADA E RECOLOCAÇÃO DE CAIBRO EM TELHADOS DE ATÉ 2 ÁGUAS COM TELHA CERÂMICA OU DE CONCRETO DE ENCAIXE, INCLUSO TRANSPORTE VERTICAL. AF_07/2019</t>
  </si>
  <si>
    <t>RETIRADA E RECOLOCAÇÃO DE CAIBRO EM TELHADOS DE MAIS DE 2 ÁGUAS COM TELHA CERÂMICA CAPA-CANAL,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</si>
  <si>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</si>
  <si>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</si>
  <si>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RIPA EM TELHADOS DE ATÉ 2 ÁGUAS COM TELHA CERÂMICA OU DE CONCRETO DE ENCAIXE, INCLUSO TRANSPORTE VERTICAL. AF_07/2019</t>
  </si>
  <si>
    <t>RETIRADA E RECOLOCAÇÃO DE RIPA EM TELHADOS DE MAIS DE 2 ÁGUAS COM TELHA CERÂMICA CAPA-CANAL, INCLUSO TRANSPORTE VERTICAL. AF_07/2019</t>
  </si>
  <si>
    <t>RETIRADA E RECOLOCAÇÃO DE RIPA EM TELHADOS DE MAIS DE 2 ÁGUAS COM TELHA CERÂMICA OU DE CONCRETO DE ENCAIXE, INCLUSO TRANSPORTE VERTICAL. AF_07/2019</t>
  </si>
  <si>
    <t>TRAMA DE AÇO COMPOSTA POR RIPAS E CAIBROS PARA TELHADOS DE ATÉ 2 ÁGUAS PARA TELHA CERÂMICA CAPA-CANAL, INCLUSO TRANSPORTE VERTICAL. AF_07/2019</t>
  </si>
  <si>
    <t>TRAMA DE AÇO COMPOSTA POR RIPAS E CAIBROS PARA TELHADOS DE ATÉ 2 ÁGUAS PARA TELHA DE ENCAIXE DE CERÂMICA OU DE CONCRETO, INCLUSO TRANSPORTE VERTICAL. AF_07/2019</t>
  </si>
  <si>
    <t>TRAMA DE AÇO COMPOSTA POR RIPAS E CAIBROS PARA TELHADOS DE MAIS DE 2 ÁGUAS PARA TELHA CERÂMICA CAPA-CANAL, INCLUSO TRANSPORTE VERTICAL. AF_07/2019</t>
  </si>
  <si>
    <t>TRAMA DE AÇO COMPOSTA POR RIPAS E CAIBROS PARA TELHADOS DE MAIS DE 2 ÁGUAS PARA TELHA DE ENCAIXE DE CERÂMICA OU DE CONCRETO, INCLUSO TRANSPORTE VERTICAL. AF_07/2019</t>
  </si>
  <si>
    <t>TRAMA DE AÇO COMPOSTA POR RIPAS PARA TELHADOS DE ATÉ 2 ÁGUAS PARA TELHA CERÂMICA CAPA-CANAL, INCLUSO TRANSPORTE VERTICAL. AF_07/2019</t>
  </si>
  <si>
    <t>TRAMA DE AÇO COMPOSTA POR RIPAS PARA TELHADOS DE ATÉ 2 ÁGUAS PARA TELHA DE ENCAIXE DE CERÂMICA OU DE CONCRETO, INCLUSO TRANSPORTE VERTICAL. AF_07/2019</t>
  </si>
  <si>
    <t>TRAMA DE AÇO COMPOSTA POR RIPAS PARA TELHADOS DE MAIS DE 2 ÁGUAS PARA TELHA CERÂMICA CAPA-CANAL,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</si>
  <si>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</si>
  <si>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</si>
  <si>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CAIBROS E TERÇAS PARA TELHADOS DE ATÉ 2 ÁGUAS PARA TELHA DE ENCAIXE DE CERÂMICA OU DE CONCRETO, INCLUSO TRANSPORTE VERTICAL. AF_07/2019</t>
  </si>
  <si>
    <t>TRAMA DE AÇO COMPOSTA POR RIPAS, CAIBROS E TERÇAS PARA TELHADOS DE MAIS DE 2 ÁGUAS PARA TELHA CERÂMICA CAPA-CANAL, INCLUSO TRANSPORTE VERTICAL. AF_07/2019</t>
  </si>
  <si>
    <t>TRAMA DE AÇO COMPOSTA POR RIPAS, CAIBROS E TERÇAS PARA TELHADOS DE MAIS DE 2 ÁGUAS PARA TELHA DE ENCAIXE DE CERÂMICA OU DE CONCRETO, INCLUSO TRANSPORTE VERTICAL. AF_07/2019</t>
  </si>
  <si>
    <t>TRAMA DE AÇO COMPOSTA POR TERÇAS PARA TELHADOS DE ATÉ 2 ÁGUAS PARA TELHA ESTRUTURAL DE FIBROCIMENTO, INCLUSO TRANSPORTE VERTICAL. AF_07/2019</t>
  </si>
  <si>
    <t>TRAMA DE AÇO COMPOSTA POR TERÇAS PARA TELHADOS DE ATÉ 2 ÁGUAS PARA TELHA ONDULADA DE FIBROCIMENTO, METÁLICA, PLÁSTICA OU TERMOACÚSTICA, INCLUSO TRANSPORTE VERTICAL (EM KG). AF_07/2019</t>
  </si>
  <si>
    <t>TRAMA DE AÇO COMPOSTA POR TERÇAS PARA TELHADOS DE ATÉ 2 ÁGUAS PARA TELHA ONDULADA DE FIBROCIMENTO, METÁLICA, PLÁSTICA OU TERMOACÚSTICA,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</si>
  <si>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</si>
  <si>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</si>
  <si>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CERÂMICA CAPA-CANAL, INCLUSO TRANSPORTE VERTICAL. AF_07/2019</t>
  </si>
  <si>
    <t>TRAMA DE MADEIRA COMPOSTA POR RIPAS, CAIBROS E TERÇAS PARA TELHADOS DE MAIS QUE 2 ÁGUAS PARA TELHA DE ENCAIXE DE CERÂMICA OU DE CONCRETO, INCLUSO TRANSPORTE VERTICAL. AF_07/2019</t>
  </si>
  <si>
    <t>TRAMA DE MADEIRA COMPOSTA POR TERÇAS PARA TELHADOS DE ATÉ 2 ÁGUAS PARA TELHA ESTRUTURAL DE FIBROCIMENTO, INCLUSO TRANSPORTE VERTICAL. AF_07/2019</t>
  </si>
  <si>
    <t>TRAMA DE MADEIRA COMPOSTA POR TERÇAS PARA TELHADOS DE ATÉ 2 ÁGUAS PARA TELHA ONDULADA DE FIBROCIMENTO, METÁLICA, PLÁSTICA OU TERMOACÚSTICA, INCLUSO TRANSPORTE VERTICAL. AF_07/2019</t>
  </si>
  <si>
    <t>FORNECIMENTO E MONTAGEM DE ESCADAS PRÉ-FABRICADAS, INCLUSO IÇAMENTO COM GUINDASTE. AF_03/2024</t>
  </si>
  <si>
    <t>FORNECIMENTO E MONTAGEM DE LAJES ALVEOLARES PRÉ-FABRICADAS, INCLUSO IÇAMENTO COM GUINDASTE. AF_03/2024</t>
  </si>
  <si>
    <t>FORNECIMENTO E MONTAGEM DE LAJES DUPLO T (PI) PRÉ-FABRICADAS, INCLUSO IÇAMENTO COM GUINDASTE. AF_03/2024</t>
  </si>
  <si>
    <t>FORNECIMENTO E MONTAGEM DE PAINÉIS ESTRUTURAIS PRÉ-FABRICADOS, INCLUSO IÇAMENTO COM GUINDASTE. AF_03/2024</t>
  </si>
  <si>
    <t>FORNECIMENTO E MONTAGEM DE PILARES PRÉ-FABRICADOS, INCLUSO IÇAMENTO COM GUINDASTE. AF_03/2024</t>
  </si>
  <si>
    <t>FORNECIMENTO E MONTAGEM DE PRÉ-LAJE TRELIÇADA PRÉ-FABRICADAS, INCLUSO IÇAMENTO COM GUINDASTE. AF_03/2024</t>
  </si>
  <si>
    <t>FORNECIMENTO E MONTAGEM DE TERÇAS PRÉ-FABRICADAS, INCLUSO IÇAMENTO COM GUINDASTE. AF_03/2024</t>
  </si>
  <si>
    <t>FORNECIMENTO E MONTAGEM DE TESOURAS PRÉ-FABRICADAS, INCLUSO IÇAMENTO COM GUINDASTE. AF_03/2024</t>
  </si>
  <si>
    <t>FORNECIMENTO E MONTAGEM DE VIGAS CALHA PRÉ-FABRICADAS, INCLUSO IÇAMENTO COM GUINDASTE. AF_03/2024</t>
  </si>
  <si>
    <t>FORNECIMENTO E MONTAGEM DE VIGAS PRÉ-FABRICADAS, INCLUSO IÇAMENTO COM GUINDASTE. AF_03/2024</t>
  </si>
  <si>
    <t>PEÇA CIRCULAR PRÉ-MOLDADA, VOLUME DE CONCRETO ACIMA DE 100 LITROS, TAXA DE AÇO APROXIMADA DE 30KG/M³. AF_03/2024</t>
  </si>
  <si>
    <t>PEÇA CIRCULAR PRÉ-MOLDADA, VOLUME DE CONCRETO DE 10 A 30 LITROS, TAXA DE FIBRA DE POLIPROPILENO APROXIMADA DE 6 KG/M³. AF_03/2024_PS</t>
  </si>
  <si>
    <t>PEÇA CIRCULAR PRÉ-MOLDADA, VOLUME DE CONCRETO DE 30 A 100 LITROS, TAXA DE AÇO APROXIMADA DE 30KG/M³. AF_03/2024</t>
  </si>
  <si>
    <t>PEÇA RETANGULAR PRÉ-MOLDADA, VOLUME DE CONCRETO ACIMA DE 100 LITROS, TAXA DE AÇO APROXIMADA DE 30KG/M³. AF_03/2024</t>
  </si>
  <si>
    <t>PEÇA RETANGULAR PRÉ-MOLDADA, VOLUME DE CONCRETO DE 10 A 30 LITROS, TAXA DE AÇO APROXIMADA DE 30KG/M³. AF_03/2024</t>
  </si>
  <si>
    <t>PEÇA RETANGULAR PRÉ-MOLDADA, VOLUME DE CONCRETO DE 30 A 100 LITROS, TAXA DE AÇO APROXIMADA DE 30KG/M³. AF_03/2024</t>
  </si>
  <si>
    <t>PEÇA RETANGULAR PRÉ-MOLDADA, VOLUME DE CONCRETO DE 30 A 70 LITROS, TAXA DE AÇO APROXIMADA DE 70KG/M³. AF_03/2024</t>
  </si>
  <si>
    <t>PEÇA RETANGULAR PRÉ-MOLDADA, VOLUME DE CONCRETO DE ATÉ 10 LITROS, TAXA DE AÇO APROXIMADA DE 30KG/M³. AF_03/2024</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</si>
  <si>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</si>
  <si>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</si>
  <si>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30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</si>
  <si>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</si>
  <si>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</si>
  <si>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40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</si>
  <si>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</si>
  <si>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</si>
  <si>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50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</si>
  <si>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</si>
  <si>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</si>
  <si>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CONTENÇÃO EM CORTINA COM ESTACAS ESPAÇADAS COM 60 CM DE DIÂMETRO E PROFUNDIDADE MENOR OU IGUAL A 10 M. AF_06/2018</t>
  </si>
  <si>
    <t>CONTENÇÃO EM CORTINA COM ESTACAS SECANTES COM 40 CM DE DIÂMETRO E PROFUNDIDADE MAIOR QUE 10 M E MENOR OU IGUAL A 15 M. AF_06/2018</t>
  </si>
  <si>
    <t>CONTENÇÃO EM CORTINA COM ESTACAS SECANTES COM 40 CM DE DIÂMETRO E PROFUNDIDADE MAIOR QUE 15 M. AF_06/2018</t>
  </si>
  <si>
    <t>CONTENÇÃO EM CORTINA COM ESTACAS SECANTES COM 40 CM DE DIÂMETRO E PROFUNDIDADE MENOR OU IGUAL A 10 M. AF_06/2018</t>
  </si>
  <si>
    <t>CONTENÇÃO EM CORTINA COM ESTACAS SECANTES COM 50 CM DE DIÂMETRO E PROFUNDIDADE MAIOR QUE 10 M E MENOR OU IGUAL A 15 M. AF_06/2018</t>
  </si>
  <si>
    <t>CONTENÇÃO EM CORTINA COM ESTACAS SECANTES COM 50 CM DE DIÂMETRO E PROFUNDIDADE MAIOR QUE 15 M. AF_06/2018</t>
  </si>
  <si>
    <t>CONTENÇÃO EM CORTINA COM ESTACAS SECANTES COM 50 CM DE DIÂMETRO E PROFUNDIDADE MENOR OU IGUAL A 10 M. AF_06/2018</t>
  </si>
  <si>
    <t>CONTENÇÃO EM PAREDE DIAFRAGMA COM 30 CM DE ESPESSURA E PROFUNDIDADE MAIOR QUE 10 M E MENOR OU IGUAL A 15 M. AF_06/2018</t>
  </si>
  <si>
    <t>CONTENÇÃO EM PAREDE DIAFRAGMA COM 30 CM DE ESPESSURA E PROFUNDIDADE MAIOR QUE 15 M E MENOR OU IGUAL A 20 M. AF_06/2018</t>
  </si>
  <si>
    <t>CONTENÇÃO EM PAREDE DIAFRAGMA COM 30 CM DE ESPESSURA E PROFUNDIDADE MAIOR QUE 20 M E MENOR OU IGUAL A 25 M. AF_06/2018</t>
  </si>
  <si>
    <t>CONTENÇÃO EM PAREDE DIAFRAGMA COM 30 CM DE ESPESSURA E PROFUNDIDADE MENOR OU IGUAL A 10 M. AF_06/2018</t>
  </si>
  <si>
    <t>CONTENÇÃO EM PAREDE DIAFRAGMA COM 40 CM DE ESPESSURA E PROFUNDIDADE MAIOR QUE 10 M E MENOR OU IGUAL A 15 M. AF_06/2018</t>
  </si>
  <si>
    <t>CONTENÇÃO EM PAREDE DIAFRAGMA COM 40 CM DE ESPESSURA E PROFUNDIDADE MAIOR QUE 15 M E MENOR OU IGUAL A 20 M. AF_06/2018</t>
  </si>
  <si>
    <t>CONTENÇÃO EM PAREDE DIAFRAGMA COM 40 CM DE ESPESSURA E PROFUNDIDADE MAIOR QUE 20 M E MENOR OU IGUAL A 25 M. AF_06/2018</t>
  </si>
  <si>
    <t>CONTENÇÃO EM PAREDE DIAFRAGMA COM 40 CM DE ESPESSURA E PROFUNDIDADE MENOR OU IGUAL A 10 M. AF_06/2018</t>
  </si>
  <si>
    <t>CONTENÇÃO EM PAREDE DIAFRAGMA COM 50 CM DE ESPESSURA E PROFUNDIDADE MAIOR QUE 10 M E MENOR OU IGUAL A 15 M. AF_06/2018</t>
  </si>
  <si>
    <t>CONTENÇÃO EM PAREDE DIAFRAGMA COM 50 CM DE ESPESSURA E PROFUNDIDADE MAIOR QUE 15 M E MENOR OU IGUAL A 20 M. AF_06/2018</t>
  </si>
  <si>
    <t>CONTENÇÃO EM PAREDE DIAFRAGMA COM 50 CM DE ESPESSURA E PROFUNDIDADE MAIOR QUE 20 M E MENOR OU IGUAL A 25 M. AF_06/2018</t>
  </si>
  <si>
    <t>CONTENÇÃO EM PAREDE DIAFRAGMA COM 50 CM DE ESPESSURA E PROFUNDIDADE MENOR OU IGUAL A 10 M. AF_06/2018</t>
  </si>
  <si>
    <t>CONTENÇÃO EM PAREDE DIAFRAGMA COM 60 CM DE ESPESSURA E PROFUNDIDADE MAIOR QUE 10 M E MENOR OU IGUAL A 15 M. AF_06/2018</t>
  </si>
  <si>
    <t>CONTENÇÃO EM PAREDE DIAFRAGMA COM 60 CM DE ESPESSURA E PROFUNDIDADE MAIOR QUE 15 M E MENOR OU IGUAL A 20 M AF_06/2018</t>
  </si>
  <si>
    <t>CONTENÇÃO EM PAREDE DIAFRAGMA COM 60 CM DE ESPESSURA E PROFUNDIDADE MAIOR QUE 20 M E MENOR OU IGUAL A 25 M. AF_06/2018</t>
  </si>
  <si>
    <t>CONTENÇÃO EM PAREDE DIAFRAGMA COM 60 CM DE ESPESSURA E PROFUNDIDADE MENOR OU IGUAL A 10 M. AF_06/2018</t>
  </si>
  <si>
    <t>CONTENÇÃO EM PAREDE DIAFRAGMA COM 80 CM DE ESPESSURA E PROFUNDIDADE MAIOR QUE 10 M E MENOR OU IGUAL A 15 M. AF_06/2018</t>
  </si>
  <si>
    <t>CONTENÇÃO EM PAREDE DIAFRAGMA COM 80 CM DE ESPESSURA E PROFUNDIDADE MAIOR QUE 15 M E MENOR OU IGUAL A 20 M. AF_06/2018</t>
  </si>
  <si>
    <t>CONTENÇÃO EM PAREDE DIAFRAGMA COM 80 CM DE ESPESSURA E PROFUNDIDADE MAIOR QUE 20 M E MENOR OU IGUAL A 25 M. AF_06/2018</t>
  </si>
  <si>
    <t>CONTENÇÃO EM PAREDE DIAFRAGMA COM 80 CM DE ESPESSURA E PROFUNDIDADE MENOR OU IGUAL A 10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</si>
  <si>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</si>
  <si>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</si>
  <si>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</si>
  <si>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</si>
  <si>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</si>
  <si>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ARMAÇÃO DE CORTINA DE CONTENÇÃO EM CONCRETO ARMADO, COM AÇO CA-50 DE 10 MM - MONTAGEM. AF_11/2024</t>
  </si>
  <si>
    <t>ARMAÇÃO DE CORTINA DE CONTENÇÃO EM CONCRETO ARMADO, COM AÇO CA-50 DE 12,5 MM - MONTAGEM. AF_11/2024</t>
  </si>
  <si>
    <t>ARMAÇÃO DE CORTINA DE CONTENÇÃO EM CONCRETO ARMADO, COM AÇO CA-50 DE 16 MM - MONTAGEM. AF_11/2024</t>
  </si>
  <si>
    <t>ARMAÇÃO DE CORTINA DE CONTENÇÃO EM CONCRETO ARMADO, COM AÇO CA-50 DE 20 MM - MONTAGEM. AF_11/2024</t>
  </si>
  <si>
    <t>ARMAÇÃO DE CORTINA DE CONTENÇÃO EM CONCRETO ARMADO, COM AÇO CA-50 DE 25 MM - MONTAGEM. AF_11/2024</t>
  </si>
  <si>
    <t>ARMAÇÃO DE CORTINA DE CONTENÇÃO EM CONCRETO ARMADO, COM AÇO CA-50 DE 6,3 MM - MONTAGEM. AF_11/2024</t>
  </si>
  <si>
    <t>ARMAÇÃO DE CORTINA DE CONTENÇÃO EM CONCRETO ARMADO, COM AÇO CA-50 DE 8 MM - MONTAGEM. AF_11/2024</t>
  </si>
  <si>
    <t>CONCRETAGEM DE CORTINA DE CONTENÇÃO, ATRAVÉS DE BOMBA - LANÇAMENTO, ADENSAMENTO E ACABAMENTO. AF_11/2024</t>
  </si>
  <si>
    <t>CONTENÇÃO EM PERFIL PRANCHADO COM PAINEL TRELIÇADO DUPLA FACE DE CONCRETO PRÉ-FABRICADO, PERFIS ESPAÇADOS A 1,5 M PARA 1 SUBSOLO. AF_11/2024</t>
  </si>
  <si>
    <t>CONTENÇÃO EM PERFIL PRANCHADO COM PAINEL TRELIÇADO DUPLA FACE DE CONCRETO PRÉ-FABRICADO, PERFIS ESPAÇADOS A 1,5 M PARA 2 OU MAIS SUBSOLOS. AF_11/2024</t>
  </si>
  <si>
    <t>CONTENÇÃO EM PERFIL PRANCHADO COM PAINEL TRELIÇADO DUPLA FACE DE CONCRETO PRÉ-FABRICADO, PERFIS ESPAÇADOS A 2 M PARA 1 SUBSOLO. AF_11/2024</t>
  </si>
  <si>
    <t>CONTENÇÃO EM PERFIL PRANCHADO COM PAINEL TRELIÇADO DUPLA FACE DE CONCRETO PRÉ-FABRICADO, PERFIS ESPAÇADOS A 2 M PARA 2 OU MAIS SUBSOLOS. AF_11/2024</t>
  </si>
  <si>
    <t>CONTENÇÃO EM PERFIL PRANCHADO COM PRANCHÃO DE MADEIRA, PERFIS ESPAÇADOS A 1,5 M PARA 1 SUBSOLO. AF_11/2024</t>
  </si>
  <si>
    <t>CONTENÇÃO EM PERFIL PRANCHADO COM PRANCHÃO DE MADEIRA, PERFIS ESPAÇADOS A 1,5 M PARA 2 OU MAIS SUBSOLOS. AF_11/2024</t>
  </si>
  <si>
    <t>CONTENÇÃO EM PERFIL PRANCHADO COM PRANCHÃO DE MADEIRA, PERFIS ESPAÇADOS A 2 M PARA 1 SUBSOLO. AF_11/2024</t>
  </si>
  <si>
    <t>CONTENÇÃO EM PERFIL PRANCHADO COM PRANCHÃO DE MADEIRA, PERFIS ESPAÇADOS A 2 M PARA 2 OU MAIS SUBSOLOS. AF_11/2024</t>
  </si>
  <si>
    <t>FABRICAÇÃO, MONTAGEM E DESMONTAGEM DE FÔRMA PARA CORTINA DE CONTENÇÃO, EM CHAPA DE MADEIRA COMPENSADA PLASTIFICADA, E = 18 MM, 10 UTILIZAÇÕES. AF_11/2024</t>
  </si>
  <si>
    <t>MURO DE ARRIMO COM BLOCOS DE CONCRETO ESTRUTURAL E PILARES INTERMEDIÁRIOS, COM ALTURA MAIOR QUE 1,6 M E MENOR OU IGUAL A 2,8 M (EXCETO FUNDAÇÃO). AF_11/2024_PA</t>
  </si>
  <si>
    <t>MURO DE ARRIMO COM BLOCOS DE CONCRETO ESTRUTURAL E PILARES INTERMEDIÁRIOS, COM ALTURA MAIOR QUE 2,8 M E MENOR OU IGUAL A 4,0 M (EXCETO FUNDAÇÃO). AF_11/2024_PA</t>
  </si>
  <si>
    <t>MURO DE ARRIMO COM BLOCOS DE CONCRETO ESTRUTURAL, ATÉ 1,6 M DE ALTURA (EXCETO FUNDAÇÃO). AF_11/2024</t>
  </si>
  <si>
    <t>PILAR DE MADEIRA ROLIÇA, EUCALIPTO OU EQUIVALENTE DA REGIÃO, FIXADO COM PORTA PILAR METÁLICO, DIÂMETRO DE 12 A 15 CM, APOIO ARTICULADO, COMPRIMENTO DE 3 M. AF_03/2024</t>
  </si>
  <si>
    <t>PILAR DE MADEIRA ROLIÇA, EUCALIPTO OU EQUIVALENTE DA REGIÃO, FIXADO COM PORTA PILAR METÁLICO, DIÂMETRO DE 12 A 15 CM, APOIO ARTICULADO, COMPRIMENTO DE 6 M. AF_03/2024</t>
  </si>
  <si>
    <t>PILAR DE MADEIRA ROLIÇA, EUCALIPTO OU EQUIVALENTE DA REGIÃO, FIXADO COM PORTA PILAR METÁLICO, DIÂMETRO DE 12 A 15 CM, APOIO ENGASTADO, COMPRIMENTO DE 3 M. AF_03/2024</t>
  </si>
  <si>
    <t>PILAR DE MADEIRA ROLIÇA, EUCALIPTO OU EQUIVALENTE DA REGIÃO, FIXADO COM PORTA PILAR METÁLICO, DIÂMETRO DE 12 A 15 CM, APOIO ENGASTADO, COMPRIMENTO DE 6 M. AF_03/2024</t>
  </si>
  <si>
    <t>PILAR DE MADEIRA ROLIÇA, EUCALIPTO OU EQUIVALENTE DA REGIÃO, FIXADO COM PORTA PILAR METÁLICO, DIÂMETRO DE 16 A 20 CM, APOIO ARTICULADO, COMPRIMENTO DE 3 M. AF_03/2024</t>
  </si>
  <si>
    <t>PILAR DE MADEIRA ROLIÇA, EUCALIPTO OU EQUIVALENTE DA REGIÃO, FIXADO COM PORTA PILAR METÁLICO, DIÂMETRO DE 16 A 20 CM, APOIO ARTICULADO, COMPRIMENTO DE 6 M. AF_03/2024</t>
  </si>
  <si>
    <t>PILAR DE MADEIRA ROLIÇA, EUCALIPTO OU EQUIVALENTE DA REGIÃO, FIXADO COM PORTA PILAR METÁLICO, DIÂMETRO DE 16 A 20 CM, APOIO ENGASTADO, COMPRIMENTO DE 3 M. AF_03/2024</t>
  </si>
  <si>
    <t>PILAR DE MADEIRA ROLIÇA, EUCALIPTO OU EQUIVALENTE DA REGIÃO, FIXADO COM PORTA PILAR METÁLICO, DIÂMETRO DE 16 A 20 CM, APOIO ENGASTADO, COMPRIMENTO DE 6 M. AF_03/2024</t>
  </si>
  <si>
    <t>PILAR DE MADEIRA ROLIÇA, EUCALIPTO OU EQUIVALENTE DA REGIÃO, FIXADO COM PORTA PILAR METÁLICO, DIÂMETRO DE 21 A 29 CM, APOIO ARTICULADO, COMPRIMENTO DE 3 M. AF_03/2024</t>
  </si>
  <si>
    <t>PILAR DE MADEIRA ROLIÇA, EUCALIPTO OU EQUIVALENTE DA REGIÃO, FIXADO COM PORTA PILAR METÁLICO, DIÂMETRO DE 21 A 29 CM, APOIO ARTICULADO, COMPRIMENTO DE 6 M. AF_03/2024</t>
  </si>
  <si>
    <t>PILAR DE MADEIRA ROLIÇA, EUCALIPTO OU EQUIVALENTE DA REGIÃO, FIXADO COM PORTA PILAR METÁLICO, DIÂMETRO DE 21 A 29 CM, APOIO ENGASTADO, COMPRIMENTO DE 3 M. AF_03/2024</t>
  </si>
  <si>
    <t>PILAR DE MADEIRA ROLIÇA, EUCALIPTO OU EQUIVALENTE DA REGIÃO, FIXADO COM PORTA PILAR METÁLICO, DIÂMETRO DE 21 A 29 CM, APOIO ENGASTADO, COMPRIMENTO DE 6 M. AF_03/2024</t>
  </si>
  <si>
    <t>PILAR DE MADEIRA ROLIÇA, EUCALIPTO OU EQUIVALENTE DA REGIÃO, FIXADO COM PORTA PILAR METÁLICO, DIÂMETRO DE 30 A 34 CM, APOIO ARTICULADO, COMPRIMENTO DE 3 M. AF_03/2024</t>
  </si>
  <si>
    <t>PILAR DE MADEIRA ROLIÇA, EUCALIPTO OU EQUIVALENTE DA REGIÃO, FIXADO COM PORTA PILAR METÁLICO, DIÂMETRO DE 30 A 34 CM, APOIO ARTICULADO, COMPRIMENTO DE 6 M. AF_03/2024</t>
  </si>
  <si>
    <t>PILAR DE MADEIRA ROLIÇA, EUCALIPTO OU EQUIVALENTE DA REGIÃO, FIXADO COM PORTA PILAR METÁLICO, DIÂMETRO DE 30 A 34 CM, APOIO ENGASTADO, COMPRIMENTO DE 3 M. AF_03/2024</t>
  </si>
  <si>
    <t>PILAR DE MADEIRA ROLIÇA, EUCALIPTO OU EQUIVALENTE DA REGIÃO, FIXADO COM PORTA PILAR METÁLICO, DIÂMETRO DE 30 A 34 CM, APOIO ENGASTADO, COMPRIMENTO DE 6 M. AF_03/2024</t>
  </si>
  <si>
    <t>PILAR DE MADEIRA ROLIÇA, EUCALIPTO OU EQUIVALENTE DA REGIÃO, FIXADO COM VERGALHÃO, DIÂMETRO DE 12 A 15 CM, APOIO ARTICULADO, COMPRIMENTO DE 3 M. AF_03/2024</t>
  </si>
  <si>
    <t>PILAR DE MADEIRA ROLIÇA, EUCALIPTO OU EQUIVALENTE DA REGIÃO, FIXADO COM VERGALHÃO, DIÂMETRO DE 12 A 15 CM, APOIO ARTICULADO, COMPRIMENTO DE 6 M. AF_03/2024</t>
  </si>
  <si>
    <t>PILAR DE MADEIRA ROLIÇA, EUCALIPTO OU EQUIVALENTE DA REGIÃO, FIXADO COM VERGALHÃO, DIÂMETRO DE 16 A 20 CM, APOIO ARTICULADO, COMPRIMENTO DE 3 M. AF_03/2024</t>
  </si>
  <si>
    <t>PILAR DE MADEIRA ROLIÇA, EUCALIPTO OU EQUIVALENTE DA REGIÃO, FIXADO COM VERGALHÃO, DIÂMETRO DE 16 A 20 CM, APOIO ARTICULADO, COMPRIMENTO DE 6 M. AF_03/2024</t>
  </si>
  <si>
    <t>PILAR DE MADEIRA ROLIÇA, EUCALIPTO OU EQUIVALENTE DA REGIÃO, FIXADO COM VERGALHÃO, DIÂMETRO DE 21 A 29 CM, APOIO ARTICULADO, COMPRIMENTO DE 3 M. AF_03/2024</t>
  </si>
  <si>
    <t>PILAR DE MADEIRA ROLIÇA, EUCALIPTO OU EQUIVALENTE DA REGIÃO, FIXADO COM VERGALHÃO, DIÂMETRO DE 21 A 29 CM, APOIO ARTICULADO, COMPRIMENTO DE 6 M. AF_03/2024</t>
  </si>
  <si>
    <t>PILAR DE MADEIRA ROLIÇA, EUCALIPTO OU EQUIVALENTE DA REGIÃO, FIXADO COM VERGALHÃO, DIÂMETRO DE 30 A 34 CM, APOIO ARTICULADO, COMPRIMENTO DE 3 M. AF_03/2024</t>
  </si>
  <si>
    <t>PILAR DE MADEIRA ROLIÇA, EUCALIPTO OU EQUIVALENTE DA REGIÃO, FIXADO COM VERGALHÃO, DIÂMETRO DE 30 A 34 CM, APOIO ARTICULADO, COMPRIMENTO DE 6 M. AF_03/2024</t>
  </si>
  <si>
    <t>PILAR DE MADEIRA SERRADA, MAÇARANDUBA OU EQUIVALENTE DA REGIÃO, NÃO APARELHADO, FIXADO COM PORTA PILAR METÁLICO, SEÇÃO QUADRADA 10 X 10 CM, APOIO ARTICULADO, COMPRIMENTO DE 3 M. AF_03/2024</t>
  </si>
  <si>
    <t>PILAR DE MADEIRA SERRADA, MAÇARANDUBA OU EQUIVALENTE DA REGIÃO, NÃO APARELHADO, FIXADO COM PORTA PILAR METÁLICO, SEÇÃO QUADRADA 10 X 10 CM, APOIO ARTICULADO, COMPRIMENTO DE 6 M. AF_03/2024</t>
  </si>
  <si>
    <t>PILAR DE MADEIRA SERRADA, MAÇARANDUBA OU EQUIVALENTE DA REGIÃO, NÃO APARELHADO, FIXADO COM PORTA PILAR METÁLICO, SEÇÃO QUADRADA 10 X 10 CM, APOIO ENGASTADO, COMPRIMENTO DE 3 M. AF_03/2024</t>
  </si>
  <si>
    <t>PILAR DE MADEIRA SERRADA, MAÇARANDUBA OU EQUIVALENTE DA REGIÃO, NÃO APARELHADO, FIXADO COM PORTA PILAR METÁLICO, SEÇÃO QUADRADA 10 X 10 CM, APOIO ENGASTADO, COMPRIMENTO DE 6 M. AF_03/2024</t>
  </si>
  <si>
    <t>PILAR DE MADEIRA SERRADA, MAÇARANDUBA OU EQUIVALENTE DA REGIÃO, NÃO APARELHADO, FIXADO COM PORTA PILAR METÁLICO, SEÇÃO QUADRADA 15 X 15 CM, APOIO ARTICULADO, COMPRIMENTO DE 3 M. AF_03/2024</t>
  </si>
  <si>
    <t>PILAR DE MADEIRA SERRADA, MAÇARANDUBA OU EQUIVALENTE DA REGIÃO, NÃO APARELHADO, FIXADO COM PORTA PILAR METÁLICO, SEÇÃO QUADRADA 15 X 15 CM, APOIO ARTICULADO, COMPRIMENTO DE 6 M. AF_03/2024</t>
  </si>
  <si>
    <t>PILAR DE MADEIRA SERRADA, MAÇARANDUBA OU EQUIVALENTE DA REGIÃO, NÃO APARELHADO, FIXADO COM PORTA PILAR METÁLICO, SEÇÃO QUADRADA 15 X 15 CM, APOIO ENGASTADO, COMPRIMENTO DE 3 M. AF_03/2024</t>
  </si>
  <si>
    <t>PILAR DE MADEIRA SERRADA, MAÇARANDUBA OU EQUIVALENTE DA REGIÃO, NÃO APARELHADO, FIXADO COM PORTA PILAR METÁLICO, SEÇÃO QUADRADA 15 X 15 CM, APOIO ENGASTADO, COMPRIMENTO DE 6 M. AF_03/2024</t>
  </si>
  <si>
    <t>PILAR DE MADEIRA SERRADA, MAÇARANDUBA OU EQUIVALENTE DA REGIÃO, NÃO APARELHADO, FIXADO COM PORTA PILAR METÁLICO, SEÇÃO QUADRADA 20 X 20 CM, APOIO ARTICULADO, COMPRIMENTO DE 3 M. AF_03/2024</t>
  </si>
  <si>
    <t>PILAR DE MADEIRA SERRADA, MAÇARANDUBA OU EQUIVALENTE DA REGIÃO, NÃO APARELHADO, FIXADO COM PORTA PILAR METÁLICO, SEÇÃO QUADRADA 20 X 20 CM, APOIO ARTICULADO, COMPRIMENTO DE 6 M. AF_03/2024</t>
  </si>
  <si>
    <t>PILAR DE MADEIRA SERRADA, MAÇARANDUBA OU EQUIVALENTE DA REGIÃO, NÃO APARELHADO, FIXADO COM PORTA PILAR METÁLICO, SEÇÃO QUADRADA 20 X 20 CM, APOIO ENGASTADO, COMPRIMENTO DE 3 M. AF_03/2024</t>
  </si>
  <si>
    <t>PILAR DE MADEIRA SERRADA, MAÇARANDUBA OU EQUIVALENTE DA REGIÃO, NÃO APARELHADO, FIXADO COM PORTA PILAR METÁLICO, SEÇÃO QUADRADA 20 X 20 CM, APOIO ENGASTADO, COMPRIMENTO DE 6 M. AF_03/2024</t>
  </si>
  <si>
    <t>PILAR DE MADEIRA SERRADA, MAÇARANDUBA OU EQUIVALENTE DA REGIÃO, NÃO APARELHADO, FIXADO COM VERGALHÃO, SEÇÃO QUADRADA 10 X 10 CM, APOIO ARTICULADO, COMPRIMENTO DE 3 M. AF_03/2024</t>
  </si>
  <si>
    <t>PILAR DE MADEIRA SERRADA, MAÇARANDUBA OU EQUIVALENTE DA REGIÃO, NÃO APARELHADO, FIXADO COM VERGALHÃO, SEÇÃO QUADRADA 10 X 10 CM, APOIO ARTICULADO, COMPRIMENTO DE 6 M. AF_03/2024</t>
  </si>
  <si>
    <t>PILAR DE MADEIRA SERRADA, MAÇARANDUBA OU EQUIVALENTE DA REGIÃO, NÃO APARELHADO, FIXADO COM VERGALHÃO, SEÇÃO QUADRADA 15 X 15 CM, APOIO ARTICULADO, COMPRIMENTO DE 3 M. AF_03/2024</t>
  </si>
  <si>
    <t>PILAR DE MADEIRA SERRADA, MAÇARANDUBA OU EQUIVALENTE DA REGIÃO, NÃO APARELHADO, FIXADO COM VERGALHÃO, SEÇÃO QUADRADA 15 X 15 CM, APOIO ARTICULADO, COMPRIMENTO DE 6 M. AF_03/2024</t>
  </si>
  <si>
    <t>PILAR DE MADEIRA SERRADA, MAÇARANDUBA OU EQUIVALENTE DA REGIÃO, NÃO APARELHADO, FIXADO COM VERGALHÃO, SEÇÃO QUADRADA 20 X 20 CM, APOIO ARTICULADO, COMPRIMENTO DE 3 M. AF_03/2024</t>
  </si>
  <si>
    <t>PILAR DE MADEIRA SERRADA, MAÇARANDUBA OU EQUIVALENTE DA REGIÃO, NÃO APARELHADO, FIXADO COM VERGALHÃO, SEÇÃO QUADRADA 20 X 20 CM, APOIO ARTICULADO, COMPRIMENTO DE 6 M. AF_03/2024</t>
  </si>
  <si>
    <t>PISO DE MADEIRA, SOBRE VIGOTAS DE MADEIRA SEÇÃO 7,5 X 15 CM. AF_03/2024</t>
  </si>
  <si>
    <t>VIGA DE MADEIRA ROLIÇA, EUCALIPTO OU EQUIVALENTE DA REGIÃO, DIÂMETRO DE 12 A 15 CM. AF_03/2024</t>
  </si>
  <si>
    <t>VIGA DE MADEIRA ROLIÇA, EUCALIPTO OU EQUIVALENTE DA REGIÃO, DIÂMETRO DE 16 A 20 CM. AF_03/2024</t>
  </si>
  <si>
    <t>VIGA DE MADEIRA ROLIÇA, EUCALIPTO OU EQUIVALENTE DA REGIÃO, DIÂMETRO DE 21 A 29 CM. AF_03/2024</t>
  </si>
  <si>
    <t>VIGA DE MADEIRA ROLIÇA, EUCALIPTO OU EQUIVALENTE DA REGIÃO, DIÂMETRO DE 30 A 34 CM. AF_03/2024</t>
  </si>
  <si>
    <t>VIGA DE MADEIRA SERRADA, MAÇARANDUBA OU EQUIVALENTE DA REGIÃO, APARELHADA, SEÇÃO RETANGULAR 6 X 12 CM. AF_03/2024</t>
  </si>
  <si>
    <t>VIGA DE MADEIRA SERRADA, MAÇARANDUBA OU EQUIVALENTE DA REGIÃO, APARELHADA, SEÇÃO RETANGULAR 6 X 16 CM. AF_03/2024</t>
  </si>
  <si>
    <t>VIGA DE MADEIRA SERRADA, MAÇARANDUBA OU EQUIVALENTE DA REGIÃO, APARELHADA, SEÇÃO RETANGULAR 7,5 X 23 CM. AF_03/2024</t>
  </si>
  <si>
    <t>VIGA DE MADEIRA SERRADA, MAÇARANDUBA OU EQUIVALENTE DA REGIÃO, APARELHADA, SEÇÃO RETANGULAR 8 X 30 CM. AF_03/2024</t>
  </si>
  <si>
    <t>VIGA DE MADEIRA SERRADA, MAÇARANDUBA OU EQUIVALENTE DA REGIÃO, NÃO APARELHADA, SEÇÃO RETANGULAR 6 X 12 CM. AF_03/2024</t>
  </si>
  <si>
    <t>VIGA DE MADEIRA SERRADA, MAÇARANDUBA OU EQUIVALENTE DA REGIÃO, NÃO APARELHADA, SEÇÃO RETANGULAR 6 X 16 CM. AF_03/2024</t>
  </si>
  <si>
    <t>VIGA DE MADEIRA SERRADA, MAÇARANDUBA OU EQUIVALENTE DA REGIÃO, NÃO APARELHADA, SEÇÃO RETANGULAR 6 X 20 CM. AF_03/2024</t>
  </si>
  <si>
    <t>VIGA DE MADEIRA SERRADA, MAÇARANDUBA OU EQUIVALENTE DA REGIÃO, NÃO APARELHADA, SEÇÃO RETANGULAR 6 X 25 CM. AF_03/2024</t>
  </si>
  <si>
    <t>VIGA DE MADEIRA SERRADA, MAÇARANDUBA OU EQUIVALENTE DA REGIÃO, NÃO APARELHADA, SEÇÃO RETANGULAR 6 X 30 CM. AF_03/2024</t>
  </si>
  <si>
    <t>VIGA DE MADEIRA SERRADA, MAÇARANDUBA OU EQUIVALENTE DA REGIÃO, NÃO APARELHADA, SEÇÃO RETANGULAR 6 X 40 CM. AF_03/2024</t>
  </si>
  <si>
    <t>VIGA DE MADEIRA SERRADA, MAÇARANDUBA OU EQUIVALENTE DA REGIÃO, NÃO APARELHADA, SEÇÃO RETANGULAR 7,5 X 23 CM. AF_03/2024</t>
  </si>
  <si>
    <t>VIGA DE MADEIRA SERRADA, MAÇARANDUBA OU EQUIVALENTE DA REGIÃO, NÃO APARELHADA, SEÇÃO RETANGULAR 8 X 16 CM. AF_03/2024</t>
  </si>
  <si>
    <t>VIGA DE MADEIRA SERRADA, MAÇARANDUBA OU EQUIVALENTE DA REGIÃO, NÃO APARELHADA, SEÇÃO RETANGULAR 8 X 30 CM. AF_03/2024</t>
  </si>
  <si>
    <t>VIGA DE MADEIRA SERRADA, PINUS OU EQUIVALENTE DA REGIÃO, SEÇÃO RETANGULAR 7,5 X 10 CM. AF_03/2024</t>
  </si>
  <si>
    <t>VIGA DE MADEIRA SERRADA, PINUS OU EQUIVALENTE DA REGIÃO, SEÇÃO RETANGULAR 7,5 X 15 CM. AF_03/2024</t>
  </si>
  <si>
    <t>EXECUÇÃO DE GRAMPO PARA SOLO GRAMPEADO COM COMPRIMENTO MAIOR QUE 10 M, DIÂMETRO DE 10 CM, PERFURAÇÃO COM EQUIPAMENTO MANUAL E ARMADURA COM DIÂMETRO DE 20 MM. AF_07/2024</t>
  </si>
  <si>
    <t>EXECUÇÃO DE GRAMPO PARA SOLO GRAMPEADO COM COMPRIMENTO MAIOR QUE 10 M, DIÂMETRO DE 7 CM, PERFURAÇÃO COM EQUIPAMENTO MANUAL E ARMADURA COM DIÂMETRO DE 20 MM. AF_07/2024</t>
  </si>
  <si>
    <t>EXECUÇÃO DE GRAMPO PARA SOLO GRAMPEADO COM COMPRIMENTO MAIOR QUE 6 M E MENOR OU IGUAL A 10 M, DIÂMETRO DE 10 CM, PERFURAÇÃO COM EQUIPAMENTO MANUAL E ARMADURA COM DIÂMETRO DE 20 MM. AF_07/2024</t>
  </si>
  <si>
    <t>EXECUÇÃO DE GRAMPO PARA SOLO GRAMPEADO COM COMPRIMENTO MAIOR QUE 6 M E MENOR OU IGUAL A 10 M, DIÂMETRO DE 7 CM, PERFURAÇÃO COM EQUIPAMENTO MANUAL E ARMADURA COM DIÂMETRO DE 20 MM. AF_07/2024</t>
  </si>
  <si>
    <t>EXECUÇÃO DE GRAMPO PARA SOLO GRAMPEADO COM COMPRIMENTO MENOR OU IGUAL A 6 M, DIÂMETRO DE 10 CM, PERFURAÇÃO COM EQUIPAMENTO MANUAL E ARMADURA COM DIÂMETRO DE 20 MM. AF_07/2024</t>
  </si>
  <si>
    <t>EXECUÇÃO DE GRAMPO PARA SOLO GRAMPEADO COM COMPRIMENTO MENOR OU IGUAL A 6 M, DIÂMETRO DE 7 CM, PERFURAÇÃO COM EQUIPAMENTO MANUAL E ARMADURA COM DIÂMETRO DE 20 MM. AF_07/2024</t>
  </si>
  <si>
    <t>EXECUÇÃO DE LONGARINA, PARA TIRANTES PERMANENTES, COM PERFIL METÁLICO, INCLUINDO CUNHA E SOLIDARIZAÇÃO. AF_11/2023</t>
  </si>
  <si>
    <t>EXECUÇÃO DE LONGARINA, PARA TIRANTES PROVISÓRIOS, COM PERFIL METÁLICO, INCLUINDO CUNHA E SOLIDARIZAÇÃO. AF_11/2023</t>
  </si>
  <si>
    <t>EXECUÇÃO DE PERFURAÇÃO PARA TIRANTE, COMPRIMENTO MAIOR OU IGUAL A 14 M E MENOR QUE 22 M, COM DIÂMETRO DE FURO DE 100 MM EXECUTADO COM HASTE E TUBOS DE REVESTIMENTO UTILIZANDO PERFURATRIZ SOBRE ESTEIRA. AF_11/2023</t>
  </si>
  <si>
    <t>EXECUÇÃO DE PERFURAÇÃO PARA TIRANTE, COMPRIMENTO MAIOR OU IGUAL A 14 M E MENOR QUE 22 M, COM DIÂMETRO DE FURO DE 100 MM EXECUTADO COM HASTE UTILIZANDO PERFURATRIZ MANUAL SOBRE BASE DE MONTAGEM. AF_11/2023</t>
  </si>
  <si>
    <t>EXECUÇÃO DE PERFURAÇÃO PARA TIRANTE, COMPRIMENTO MAIOR OU IGUAL A 14 M E MENOR QUE 22 M, COM DIÂMETRO DE FURO DE 100 MM EXECUTADO COM HASTE UTILIZANDO PERFURATRIZ SOBRE ESTEIRA. AF_11/2023</t>
  </si>
  <si>
    <t>EXECUÇÃO DE PERFURAÇÃO PARA TIRANTE, COMPRIMENTO MAIOR OU IGUAL A 14 M E MENOR QUE 22 M, COM DIÂMETRO DE FURO DE 150 MM EXECUTADO COM HASTE E TUBOS DE REVESTIMENTO UTILIZANDO PERFURATRIZ SOBRE ESTEIRA. AF_11/2023</t>
  </si>
  <si>
    <t>EXECUÇÃO DE PERFURAÇÃO PARA TIRANTE, COMPRIMENTO MAIOR OU IGUAL A 14 M E MENOR QUE 22 M, COM DIÂMETRO DE FURO DE 150 MM EXECUTADO COM HASTE UTILIZANDO PERFURATRIZ MANUAL SOBRE BASE DE MONTAGEM. AF_11/2023</t>
  </si>
  <si>
    <t>EXECUÇÃO DE PERFURAÇÃO PARA TIRANTE, COMPRIMENTO MAIOR OU IGUAL A 14 M E MENOR QUE 22 M, COM DIÂMETRO DE FURO DE 200 MM EXECUTADO COM HASTE E TUBOS DE REVESTIMENTO UTILIZANDO PERFURATRIZ SOBRE ESTEIRA. AF_11/2023</t>
  </si>
  <si>
    <t>EXECUÇÃO DE PERFURAÇÃO PARA TIRANTE, COMPRIMENTO MAIOR OU IGUAL A 14 M E MENOR QUE 22 M, COM DIÂMETRO DE FURO DE 200 MM EXECUTADO COM HASTE UTILIZANDO PERFURATRIZ MANUAL SOBRE BASE DE MONTAGEM. AF_11/2023</t>
  </si>
  <si>
    <t>EXECUÇÃO DE PERFURAÇÃO PARA TIRANTE, COMPRIMENTO MAIOR OU IGUAL A 14 M E MENOR QUE 22 M, COM DIÂMETRO DE FURO DE 200 MM EXECUTADO COM HASTE UTILIZANDO PERFURATRIZ SOBRE ESTEIRA. AF_11/2023</t>
  </si>
  <si>
    <t>EXECUÇÃO DE PERFURAÇÃO PARA TIRANTE, COMPRIMENTO MAIOR OU IGUAL A 22 M E MENOR QUE 30 M, COM DIÂMETRO DE FURO DE 100 MM EXECUTADO COM HASTE E TUBOS DE REVESTIMENTO UTILIZANDO PERFURATRIZ SOBRE ESTEIRA. AF_11/2023</t>
  </si>
  <si>
    <t>EXECUÇÃO DE PERFURAÇÃO PARA TIRANTE, COMPRIMENTO MAIOR OU IGUAL A 22 M E MENOR QUE 30 M, COM DIÂMETRO DE FURO DE 100 MM EXECUTADO COM HASTE UTILIZANDO PERFURATRIZ MANUAL SOBRE BASE DE MONTAGEM. AF_11/2023</t>
  </si>
  <si>
    <t>EXECUÇÃO DE PERFURAÇÃO PARA TIRANTE, COMPRIMENTO MAIOR OU IGUAL A 22 M E MENOR QUE 30 M, COM DIÂMETRO DE FURO DE 100 MM EXECUTADO COM HASTE UTILIZANDO PERFURATRIZ SOBRE ESTEIRA. AF_11/2023</t>
  </si>
  <si>
    <t>EXECUÇÃO DE PERFURAÇÃO PARA TIRANTE, COMPRIMENTO MAIOR OU IGUAL A 22 M E MENOR QUE 30 M, COM DIÂMETRO DE FURO DE 150 MM EXECUTADO COM HASTE E TUBOS DE REVESTIMENTO UTILIZANDO PERFURATRIZ SOBRE ESTEIRA. AF_11/2023</t>
  </si>
  <si>
    <t>EXECUÇÃO DE PERFURAÇÃO PARA TIRANTE, COMPRIMENTO MAIOR OU IGUAL A 22 M E MENOR QUE 30 M, COM DIÂMETRO DE FURO DE 150 MM EXECUTADO COM HASTE UTILIZANDO PERFURATRIZ MANUAL SOBRE BASE DE MONTAGEM. AF_11/2023</t>
  </si>
  <si>
    <t>EXECUÇÃO DE PERFURAÇÃO PARA TIRANTE, COMPRIMENTO MAIOR OU IGUAL A 22 M E MENOR QUE 30 M, COM DIÂMETRO DE FURO DE 200 MM EXECUTADO COM HASTE E TUBOS DE REVESTIMENTO UTILIZANDO PERFURATRIZ SOBRE ESTEIRA. AF_11/2023</t>
  </si>
  <si>
    <t>EXECUÇÃO DE PERFURAÇÃO PARA TIRANTE, COMPRIMENTO MAIOR OU IGUAL A 22 M E MENOR QUE 30 M, COM DIÂMETRO DE FURO DE 200 MM EXECUTADO COM HASTE UTILIZANDO PERFURATRIZ MANUAL SOBRE BASE DE MONTAGEM. AF_11/2023</t>
  </si>
  <si>
    <t>EXECUÇÃO DE PERFURAÇÃO PARA TIRANTE, COMPRIMENTO MAIOR OU IGUAL A 22 M E MENOR QUE 30 M, COM DIÂMETRO DE FURO DE 200 MM EXECUTADO COM HASTE UTILIZANDO PERFURATRIZ SOBRE ESTEIRA. AF_11/2023</t>
  </si>
  <si>
    <t>EXECUÇÃO DE PERFURAÇÃO PARA TIRANTE, COMPRIMENTO MAIOR OU IGUAL A 6 M E MENOR QUE 14 M, COM DIÂMETRO DE FURO DE 100 MM EXECUTADO COM HASTE E TUBOS DE REVESTIMENTO UTILIZANDO PERFURATRIZ SOBRE ESTEIRA. AF_11/2023</t>
  </si>
  <si>
    <t>EXECUÇÃO DE PERFURAÇÃO PARA TIRANTE, COMPRIMENTO MAIOR OU IGUAL A 6 M E MENOR QUE 14 M, COM DIÂMETRO DE FURO DE 100 MM EXECUTADO COM HASTE UTILIZANDO PERFURATRIZ MANUAL SOBRE BASE DE MONTAGEM. AF_11/2023</t>
  </si>
  <si>
    <t>EXECUÇÃO DE PERFURAÇÃO PARA TIRANTE, COMPRIMENTO MAIOR OU IGUAL A 6 M E MENOR QUE 14 M, COM DIÂMETRO DE FURO DE 100 MM EXECUTADO COM HASTE UTILIZANDO PERFURATRIZ SOBRE ESTEIRA. AF_11/2023</t>
  </si>
  <si>
    <t>EXECUÇÃO DE PERFURAÇÃO PARA TIRANTE, COMPRIMENTO MAIOR OU IGUAL A 6 M E MENOR QUE 14 M, COM DIÂMETRO DE FURO DE 150 MM EXECUTADO COM HASTE E TUBOS DE REVESTIMENTO UTILIZANDO PERFURATRIZ SOBRE ESTEIRA. AF_11/2023</t>
  </si>
  <si>
    <t>EXECUÇÃO DE PERFURAÇÃO PARA TIRANTE, COMPRIMENTO MAIOR OU IGUAL A 6 M E MENOR QUE 14 M, COM DIÂMETRO DE FURO DE 150 MM EXECUTADO COM HASTE UTILIZANDO PERFURATRIZ MANUAL SOBRE BASE DE MONTAGEM. AF_11/2023</t>
  </si>
  <si>
    <t>EXECUÇÃO DE PERFURAÇÃO PARA TIRANTE, COMPRIMENTO MAIOR OU IGUAL A 6 M E MENOR QUE 14 M, COM DIÂMETRO DE FURO DE 200 MM EXECUTADO COM HASTE E TUBOS DE REVESTIMENTO UTILIZANDO PERFURATRIZ SOBRE ESTEIRA. AF_11/2023</t>
  </si>
  <si>
    <t>EXECUÇÃO DE PERFURAÇÃO PARA TIRANTE, COMPRIMENTO MAIOR OU IGUAL A 6 M E MENOR QUE 14 M, COM DIÂMETRO DE FURO DE 200 MM EXECUTADO COM HASTE UTILIZANDO PERFURATRIZ MANUAL SOBRE BASE DE MONTAGEM. AF_11/2023</t>
  </si>
  <si>
    <t>EXECUÇÃO DE PERFURAÇÃO PARA TIRANTE, COMPRIMENTO MAIOR OU IGUAL A 6 M E MENOR QUE 14 M, COM DIÂMETRO DE FURO DE 200 MM EXECUTADO COM HASTE UTILIZANDO PERFURATRIZ SOBRE ESTEIRA. AF_11/2023</t>
  </si>
  <si>
    <t>EXECUÇÃO DE PROTEÇÃO DA CABEÇA DO TIRANTE COM USO DE FÔRMAS METÁLICAS, 50 UTILIZAÇÕES, E CONCRETO FCK =15 MPA. AF_11/2023</t>
  </si>
  <si>
    <t>INJEÇÃO DE CALDA DE CIMENTO PARA CHUMBAMENTO DE TIRANTE COM 8 CORDOALHAS DE 12,7 MM, COMPRIMENTO MAIOR OU IGUAL A 22 M E MENOR QUE 30 M, DIÂMETRO DE 100 MM, INCLUSIVE PRODUÇÃO. AF_11/2023</t>
  </si>
  <si>
    <t>INJEÇÃO DE CALDA DE CIMENTO PARA CHUMBAMENTO DE TIRANTE COM 8 CORDOALHAS DE 12,7 MM, COMPRIMENTO MAIOR OU IGUAL A 22 M E MENOR QUE 30 M, DIÂMETRO DE 150 MM, INCLUSIVE PRODUÇÃO. AF_11/2023</t>
  </si>
  <si>
    <t>INJEÇÃO DE CALDA DE CIMENTO PARA CHUMBAMENTO DE TIRANTE COM 8 CORDOALHAS DE 12,7 MM, COMPRIMENTO MAIOR OU IGUAL A 22 M E MENOR QUE 30 M, DIÂMETRO DE 200 MM, INCLUSIVE PRODUÇÃO. AF_11/2023</t>
  </si>
  <si>
    <t>INJEÇÃO DE CALDA DE CIMENTO PARA CHUMBAMENTO DE TIRANTE MONOBARRA COM ARMADURA DE 36 MM, COMPRIMENTO MAIOR OU IGUAL A 22 M E MENOR QUE 30 M, DIÂMETRO DE 100 MM, INCLUSIVE PRODUÇÃO. AF_11/2023</t>
  </si>
  <si>
    <t>INJEÇÃO DE CALDA DE CIMENTO PARA CHUMBAMENTO DE TIRANTE MONOBARRA COM ARMADURA DE 36 MM, COMPRIMENTO MAIOR OU IGUAL A 22 M E MENOR QUE 30 M, DIÂMETRO DE 150 MM, INCLUSIVE PRODUÇÃO. AF_11/2023</t>
  </si>
  <si>
    <t>INJEÇÃO DE CALDA DE CIMENTO PARA CHUMBAMENTO DE TIRANTE MONOBARRA COM ARMADURA DE 36 MM, COMPRIMENTO MAIOR OU IGUAL A 22 M E MENOR QUE 30 M, DIÂMETRO DE 200 MM, INCLUSIVE PRODUÇÃO. AF_11/2023</t>
  </si>
  <si>
    <t>INSTALAÇÃO DE TIRANTE COM 4 CORDOALHAS DE 12,7 MM, COMPRIMENTO MAIOR OU IGUAL A 14 M E MENOR QUE 22 M, INCLUSIVE MONTAGEM, INSTALAÇÃO E PROTENSÃO. AF_11/2023</t>
  </si>
  <si>
    <t>INSTALAÇÃO DE TIRANTE COM 4 CORDOALHAS DE 12,7 MM, COMPRIMENTO MAIOR OU IGUAL A 22 M E MENOR QUE 30 M, INCLUSIVE MONTAGEM, INSTALAÇÃO E PROTENSÃO. AF_11/2023</t>
  </si>
  <si>
    <t>INSTALAÇÃO DE TIRANTE COM 4 CORDOALHAS DE 12,7 MM, COMPRIMENTO MAIOR OU IGUAL A 6 M E MENOR QUE 14 M, INCLUSIVE MONTAGEM, INSTALAÇÃO E PROTENSÃO. AF_11/2023</t>
  </si>
  <si>
    <t>INSTALAÇÃO DE TIRANTE COM 6 CORDOALHAS DE 12,7 MM, COMPRIMENTO MAIOR OU IGUAL A 14 M E MENOR QUE 22 M, INCLUSIVE MONTAGEM, INSTALAÇÃO E PROTENSÃO. AF_11/2023</t>
  </si>
  <si>
    <t>INSTALAÇÃO DE TIRANTE COM 6 CORDOALHAS DE 12,7 MM, COMPRIMENTO MAIOR OU IGUAL A 22 M E MENOR QUE 30 M, INCLUSIVE MONTAGEM, INSTALAÇÃO E PROTENSÃO. AF_11/2023</t>
  </si>
  <si>
    <t>INSTALAÇÃO DE TIRANTE COM 6 CORDOALHAS DE 12,7 MM, COMPRIMENTO MAIOR OU IGUAL A 6 M E MENOR QUE 14 M, INCLUSIVE MONTAGEM, INSTALAÇÃO E PROTENSÃO. AF_11/2023</t>
  </si>
  <si>
    <t>INSTALAÇÃO DE TIRANTE COM 8 CORDOALHAS DE 12,7 MM, COMPRIMENTO MAIOR OU IGUAL A 14 M E MENOR QUE 22 M, INCLUSIVE MONTAGEM, INSTALAÇÃO E PROTENSÃO. AF_11/2023</t>
  </si>
  <si>
    <t>INSTALAÇÃO DE TIRANTE COM 8 CORDOALHAS DE 12,7 MM, COMPRIMENTO MAIOR OU IGUAL A 22 M E MENOR QUE 30 M, INCLUSIVE MONTAGEM, INSTALAÇÃO E PROTENSÃO. AF_11/2023</t>
  </si>
  <si>
    <t>INSTALAÇÃO DE TIRANTE COM 8 CORDOALHAS DE 12,7 MM, COMPRIMENTO MAIOR OU IGUAL A 6 M E MENOR QUE 14 M, INCLUSIVE MONTAGEM, INSTALAÇÃO E PROTENSÃO. AF_11/2023</t>
  </si>
  <si>
    <t>INSTALAÇÃO DE TIRANTE MONOBARRA COM ARMADURA DE 25 MM, COMPRIMENTO MAIOR OU IGUAL A 14 M E MENOR QUE 22 M, INCLUSIVE MONTAGEM, INSTALAÇÃO E PROTENSÃO. AF_11/2023</t>
  </si>
  <si>
    <t>INSTALAÇÃO DE TIRANTE MONOBARRA COM ARMADURA DE 25 MM, COMPRIMENTO MAIOR OU IGUAL A 22 M E MENOR QUE 30 M, INCLUSIVE MONTAGEM, INSTALAÇÃO E PROTENSÃO. AF_11/2023</t>
  </si>
  <si>
    <t>INSTALAÇÃO DE TIRANTE MONOBARRA COM ARMADURA DE 25 MM, COMPRIMENTO MAIOR OU IGUAL A 6 M E MENOR QUE 14 M, INCLUSIVE MONTAGEM, INSTALAÇÃO E PROTENSÃO. AF_11/2023</t>
  </si>
  <si>
    <t>INSTALAÇÃO DE TIRANTE MONOBARRA COM ARMADURA DE 32 MM, COMPRIMENTO MAIOR OU IGUAL A 14 M E MENOR QUE 22 M, INCLUSIVE MONTAGEM, INSTALAÇÃO E PROTENSÃO. AF_11/2023</t>
  </si>
  <si>
    <t>INSTALAÇÃO DE TIRANTE MONOBARRA COM ARMADURA DE 32 MM, COMPRIMENTO MAIOR OU IGUAL A 22 M E MENOR QUE 30 M, INCLUSIVE MONTAGEM, INSTALAÇÃO E PROTENSÃO. AF_11/2023</t>
  </si>
  <si>
    <t>INSTALAÇÃO DE TIRANTE MONOBARRA COM ARMADURA DE 32 MM, COMPRIMENTO MAIOR OU IGUAL A 6 M E MENOR QUE 14 M, INCLUSIVE MONTAGEM, INSTALAÇÃO E PROTENSÃO. AF_11/2023</t>
  </si>
  <si>
    <t>INSTALAÇÃO DE TIRANTE MONOBARRA COM ARMADURA DE 36 MM, COMPRIMENTO MAIOR OU IGUAL A 14 M E MENOR QUE 22 M, INCLUSIVE MONTAGEM, INSTALAÇÃO E PROTENSÃO. AF_11/2023</t>
  </si>
  <si>
    <t>INSTALAÇÃO DE TIRANTE MONOBARRA COM ARMADURA DE 36 MM, COMPRIMENTO MAIOR OU IGUAL A 22 M E MENOR QUE 30 M, INCLUSIVE MONTAGEM, INSTALAÇÃO E PROTENSÃO. AF_11/2023</t>
  </si>
  <si>
    <t>INSTALAÇÃO DE TIRANTE MONOBARRA COM ARMADURA DE 36 MM, COMPRIMENTO MAIOR OU IGUAL A 6 M E MENOR QUE 14 M, INCLUSIVE MONTAGEM, INSTALAÇÃO E PROTENSÃO. AF_11/2023</t>
  </si>
  <si>
    <t>PERFURAÇÃO DE CORTINA PRÉ-MOLDADA COM MARTELETE ROMPEDOR. AF_11/2023</t>
  </si>
  <si>
    <t>PERFURAÇÃO DE PAREDE DIAFRAGMA COM COROA DIAMANTADA DE DIÂMETRO DE 102 MM. AF_11/2023</t>
  </si>
  <si>
    <t>ACABAMENTOS PARA FORRO (MOLDURA DE GESSO). AF_08/2023</t>
  </si>
  <si>
    <t>ACABAMENTOS PARA FORRO (MOLDURA EM DRYWALL, COM LARGURA DE 15 CM). AF_08/2023_PS</t>
  </si>
  <si>
    <t>ACABAMENTOS PARA FORRO (RODA-FORRO EM MADEIRA PINUS). AF_08/2023</t>
  </si>
  <si>
    <t>ACABAMENTOS PARA FORRO (RODA-FORRO EM PERFIL METÁLICO E PLÁSTICO). AF_08/2023</t>
  </si>
  <si>
    <t>ACABAMENTOS PARA FORRO (SANCA DE GESSO, MONTADA NA OBRA). AF_08/2023_PS</t>
  </si>
  <si>
    <t>FORRO EM DRYWALL PARA AMBIENTES RESIDENCIAIS, INCLUSIVE ESTRUTURA UNIDIRECIONAL DE FIXAÇÃO. AF_08/2023_PS</t>
  </si>
  <si>
    <t>FORRO EM DRYWALL, PARA AMBIENTES COMERCIAIS, INCLUSIVE ESTRUTURA BIRECIONAL DE FIXAÇÃO. AF_08/2023_PS</t>
  </si>
  <si>
    <t>FORRO EM FIBRA MINERAL, PARA AMBIENTES COMERCIAIS, INCLUSIVE ESTRUTURA DE FIXAÇÃO. AF_08/2023</t>
  </si>
  <si>
    <t>FORRO EM MADEIRA PINUS, PARA AMBIENTES RESIDENCIAIS E COMERCIAIS, INCLUSIVE ESTRUTURA BIDIRECIONAL DE FIXAÇÃO. AF_08/2023</t>
  </si>
  <si>
    <t>FORRO EM MADEIRA PINUS, PARA AMBIENTES RESIDENCIAIS, INCLUSIVE ESTRUTURA UNIDIRECIONAL DE FIXAÇÃO. AF_08/2023</t>
  </si>
  <si>
    <t>FORRO EM PLACAS DE GESSO, PARA AMBIENTES COMERCIAIS. AF_08/2023_PS</t>
  </si>
  <si>
    <t>FORRO EM PLACAS DE GESSO, PARA AMBIENTES RESIDENCIAIS. AF_08/2023_PS</t>
  </si>
  <si>
    <t>FORRO EM RÉGUAS DE PVC, FRISADO, PARA AMBIENTES COMERCIAIS, INCLUSIVE ESTRUTURA BIDIRECIONAL DE FIXAÇÃO. AF_08/2023_PS</t>
  </si>
  <si>
    <t>FORRO EM RÉGUAS DE PVC, FRISADO, PARA AMBIENTES RESIDENCIAIS, INCLUSIVE ESTRUTURA UNIDIRECIONAL DE FIXAÇÃO. AF_08/2023_PS</t>
  </si>
  <si>
    <t>FORRO EM RÉGUAS DE PVC, LISO, PARA AMBIENTES COMERCIAIS, INCLUSIVE ESTRUTURA BIDIRECIONAL DE FIXAÇÃO. AF_08/2023_PS</t>
  </si>
  <si>
    <t>FORRO EM RÉGUAS DE PVC, LISO, PARA AMBIENTES RESIDENCIAIS, INCLUSIVE ESTRUTURA UNIDIRECIONAL DE FIXAÇÃO. AF_08/2023_PS</t>
  </si>
  <si>
    <t>FORRO METÁLICO, PARA AMBIENTES COMERCIAIS, INCLUSIVE ESTRUTURA DE FIXAÇÃO. AF_08/2023</t>
  </si>
  <si>
    <t>CAIXA ENTERRADA DISTRIBUIDORA DE VAZÃO (SUMIDOUROS MÚLTIPLOS), RETANGULAR, EM ALVENARIA COM BLOCOS DE CONCRETO, DIMENSÕES INTERNAS: 0,60 X 0,60 X H=0,50 M. AF_12/2020</t>
  </si>
  <si>
    <t>CAIXA ENTERRADA DISTRIBUIDORA DE VAZÃO (SUMIDOUROS MÚLTIPLOS), RETANGULAR, EM ALVENARIA COM TIJOLOS MACIÇOS, DIMENSÕES INTERNAS: 0,60 X 0,60 X H=0,50 M. AF_12/2020</t>
  </si>
  <si>
    <t>CAIXA ENTERRADA DISTRIBUIDORA DE VAZÃO (SUMIDOUROS MÚLTIPLOS), RETANGULAR, EM CONCRETO PRÉ-MOLDADO, DIMENSÕES INTERNAS: 0,60 X 0,60 X H=0,50 M. AF_12/2020</t>
  </si>
  <si>
    <t>FILTRO ANAERÓBIO CIRCULAR, EM CONCRETO PRÉ-MOLDADO, DIÂMETRO INTERNO = 1,10 M, ALTURA INTERNA = 1,50 M, VOLUME ÚTIL: 1140,4 L (PARA 5 CONTRIBUINTES). AF_12/2020_PA</t>
  </si>
  <si>
    <t>FILTRO ANAERÓBIO CIRCULAR, EM CONCRETO PRÉ-MOLDADO, DIÂMETRO INTERNO = 1,88 M, ALTURA INTERNA = 1,50 M, VOLUME ÚTIL: 3331,1 L (PARA 19 CONTRIBUINTES). AF_12/2020_PA</t>
  </si>
  <si>
    <t>FILTRO ANAERÓBIO CIRCULAR, EM CONCRETO PRÉ-MOLDADO, DIÂMETRO INTERNO = 2,38 M, ALTURA INTERNA = 1,50 M, VOLUME ÚTIL: 5338,6 L (PARA 34 CONTRIBUINTES). AF_12/2020_PA</t>
  </si>
  <si>
    <t>FILTRO ANAERÓBIO CIRCULAR, EM CONCRETO PRÉ-MOLDADO, DIÂMETRO INTERNO = 2,88 M, ALTURA INTERNA = 1,50 M, VOLUME ÚTIL: 7817,3 L (PARA 75 CONTRIBUINTES). AF_12/2020_PA</t>
  </si>
  <si>
    <t>FILTRO ANAERÓBIO RETANGULAR, EM ALVENARIA COM BLOCOS DE CONCRETO, DIMENSÕES INTERNAS: 0,8 X 1,2 X H=1,67 M, VOLUME ÚTIL: 1152 L (PARA 5 CONTRIBUINTES). AF_12/2020</t>
  </si>
  <si>
    <t>FILTRO ANAERÓBIO RETANGULAR, EM ALVENARIA COM BLOCOS DE CONCRETO, DIMENSÕES INTERNAS: 1,2 X 1,8 X H=1,67 M, VOLUME ÚTIL: 2592 L (PARA 13 CONTRIBUINTES). AF_12/2020</t>
  </si>
  <si>
    <t>FILTRO ANAERÓBIO RETANGULAR, EM ALVENARIA COM BLOCOS DE CONCRETO, DIMENSÕES INTERNAS: 1,4 X 3,0 X H=1,67 M, VOLUME ÚTIL: 5040 L (PARA 32 CONTRIBUINTES). AF_12/2020</t>
  </si>
  <si>
    <t>FILTRO ANAERÓBIO RETANGULAR, EM ALVENARIA COM BLOCOS DE CONCRETO, DIMENSÕES INTERNAS: 1,4 X 4,2 X H=1,67 M, VOLUME ÚTIL: 7056 L (PARA 67 CONTRIBUINTES). AF_12/2020</t>
  </si>
  <si>
    <t>FILTRO ANAERÓBIO RETANGULAR, EM ALVENARIA COM BLOCOS DE CONCRETO, DIMENSÕES INTERNAS: 1,6 X 4,6 X H=1,67 M, VOLUME ÚTIL: 8832 L (PARA 84 CONTRIBUINTES). AF_12/2020</t>
  </si>
  <si>
    <t>FILTRO ANAERÓBIO RETANGULAR, EM ALVENARIA COM BLOCOS DE CONCRETO, DIMENSÕES INTERNAS: 1,6 X 5,6 X H=1,67 M, VOLUME ÚTIL: 10752 L (PARA 103 CONTRIBUINTES). AF_12/2020</t>
  </si>
  <si>
    <t>FILTRO ANAERÓBIO RETANGULAR, EM ALVENARIA COM TIJOLOS CERÂMICOS MACIÇOS, DIMENSÕES INTERNAS: 0,8 X 1,2 X H=1,67 M, VOLUME ÚTIL: 1152 L (PARA 5 CONTRIBUINTES). AF_12/2020</t>
  </si>
  <si>
    <t>FILTRO ANAERÓBIO RETANGULAR, EM ALVENARIA COM TIJOLOS CERÂMICOS MACIÇOS, DIMENSÕES INTERNAS: 1,2 X 1,8 X H=1,67 M, VOLUME ÚTIL: 2592 L (PARA 13 CONTRIBUINTES). AF_12/2020</t>
  </si>
  <si>
    <t>FILTRO ANAERÓBIO RETANGULAR, EM ALVENARIA COM TIJOLOS CERÂMICOS MACIÇOS, DIMENSÕES INTERNAS: 1,4 X 3,0 X H=1,67 M, VOLUME ÚTIL: 5040 L (PARA 32 CONTRIBUINTES). AF_12/2020</t>
  </si>
  <si>
    <t>FILTRO ANAERÓBIO RETANGULAR, EM ALVENARIA COM TIJOLOS CERÂMICOS MACIÇOS, DIMENSÕES INTERNAS: 1,4 X 4,2 X H=1,67 M, VOLUME ÚTIL: 7056 L (PARA 67 CONTRIBUINTES). AF_12/2020</t>
  </si>
  <si>
    <t>FILTRO ANAERÓBIO RETANGULAR, EM ALVENARIA COM TIJOLOS CERÂMICOS MACIÇOS, DIMENSÕES INTERNAS: 1,6 X 4,6 X H=1,67 M, VOLUME ÚTIL: 8832 L (PARA 84 CONTRIBUINTES). AF_12/2020</t>
  </si>
  <si>
    <t>FILTRO ANAERÓBIO RETANGULAR, EM ALVENARIA COM TIJOLOS CERÂMICOS MACIÇOS, DIMENSÕES INTERNAS: 1,6 X 5,6 X H=1,67 M, VOLUME ÚTIL: 10752 L (PARA 103 CONTRIBUINTES). AF_12/2020</t>
  </si>
  <si>
    <t>SUMIDOURO CIRCULAR, EM CONCRETO PRÉ-MOLDADO, DIÂMETRO INTERNO = 1,88 M, ALTURA INTERNA = 2,00 M, ÁREA DE INFILTRAÇÃO: 13,1 M² (PARA 5 CONTRIBUINTES). AF_12/2020_PA</t>
  </si>
  <si>
    <t>SUMIDOURO CIRCULAR, EM CONCRETO PRÉ-MOLDADO, DIÂMETRO INTERNO = 2,38 M, ALTURA INTERNA = 2,50 M, ÁREA DE INFILTRAÇÃO: 21,3 M² (PARA 8 CONTRIBUINTES). AF_12/2020_PA</t>
  </si>
  <si>
    <t>SUMIDOURO CIRCULAR, EM CONCRETO PRÉ-MOLDADO, DIÂMETRO INTERNO = 2,38 M, ALTURA INTERNA = 3,0 M, ÁREA DE INFILTRAÇÃO: 25 M² (PARA 10 CONTRIBUINTES). AF_12/2020_PA</t>
  </si>
  <si>
    <t>SUMIDOURO CIRCULAR, EM CONCRETO PRÉ-MOLDADO, DIÂMETRO INTERNO = 2,88 M, ALTURA INTERNA = 3,0 M, ÁREA DE INFILTRAÇÃO: 31,4 M² (PARA 12 CONTRIBUINTES). AF_12/2020_PA</t>
  </si>
  <si>
    <t>SUMIDOURO RETANGULAR, EM ALVENARIA COM BLOCOS DE CONCRETO, DIMENSÕES INTERNAS: 0,8 X 1,4 X H=3,0 M, ÁREA DE INFILTRAÇÃO: 13,2 M² (PARA 5 CONTRIBUINTES). AF_12/2020</t>
  </si>
  <si>
    <t>SUMIDOURO RETANGULAR, EM ALVENARIA COM BLOCOS DE CONCRETO, DIMENSÕES INTERNAS: 1,0 X 3,0 X H=3,0 M, ÁREA DE INFILTRAÇÃO: 25 M² (PARA 10 CONTRIBUINTES). AF_12/2020</t>
  </si>
  <si>
    <t>SUMIDOURO RETANGULAR, EM ALVENARIA COM BLOCOS DE CONCRETO, DIMENSÕES INTERNAS: 1,6 X 3,4 X H=3,0 M, ÁREA DE INFILTRAÇÃO: 32,9 M² (PARA 13 CONTRIBUINTES). . AF_12/2020</t>
  </si>
  <si>
    <t>SUMIDOURO RETANGULAR, EM ALVENARIA COM BLOCOS DE CONCRETO, DIMENSÕES INTERNAS: 1,6 X 5,8 X H=3,0 M, ÁREA DE INFILTRAÇÃO: 50 M² (PARA 20 CONTRIBUINTES). . AF_12/2020</t>
  </si>
  <si>
    <t>SUMIDOURO RETANGULAR, EM ALVENARIA COM TIJOLOS CERÂMICOS MACIÇOS, DIMENSÕES INTERNAS: 0,8 X 1,4 X H=3,0 M, ÁREA DE INFILTRAÇÃO: 13,2 M² (PARA 5 CONTRIBUINTES). AF_12/2020</t>
  </si>
  <si>
    <t>SUMIDOURO RETANGULAR, EM ALVENARIA COM TIJOLOS CERÂMICOS MACIÇOS, DIMENSÕES INTERNAS: 1,0 X 3,0 X H=3,0 M, ÁREA DE INFILTRAÇÃO: 25 M² (PARA 10 CONTRIBUINTES). AF_12/2020</t>
  </si>
  <si>
    <t>SUMIDOURO RETANGULAR, EM ALVENARIA COM TIJOLOS CERÂMICOS MACIÇOS, DIMENSÕES INTERNAS: 1,6 X 3,4 X H=3,0 M, ÁREA DE INFILTRAÇÃO: 32,9 M² (PARA 13 CONTRIBUINTES). AF_12/2020</t>
  </si>
  <si>
    <t>SUMIDOURO RETANGULAR, EM ALVENARIA COM TIJOLOS CERÂMICOS MACIÇOS, DIMENSÕES INTERNAS: 1,6 X 5,8 X H=3,0 M, ÁREA DE INFILTRAÇÃO: 50 M² (PARA 20 CONTRIBUINTES). AF_12/2020</t>
  </si>
  <si>
    <t>TANQUE SÉPTICO CIRCULAR, EM CONCRETO PRÉ-MOLDADO, DIÂMETRO INTERNO = 1,10 M, ALTURA INTERNA = 2,50 M, VOLUME ÚTIL: 2138,2 L (PARA 5 CONTRIBUINTES). AF_12/2020_PA</t>
  </si>
  <si>
    <t>TANQUE SÉPTICO CIRCULAR, EM CONCRETO PRÉ-MOLDADO, DIÂMETRO INTERNO = 1,40 M, ALTURA INTERNA = 2,50 M, VOLUME ÚTIL: 3463,6 L (PARA 13 CONTRIBUINTES). AF_12/2020_PA</t>
  </si>
  <si>
    <t>TANQUE SÉPTICO CIRCULAR, EM CONCRETO PRÉ-MOLDADO, DIÂMETRO INTERNO = 1,88 M, ALTURA INTERNA = 2,50 M, VOLUME ÚTIL: 6245,8 L (PARA 32 CONTRIBUINTES). AF_12/2020_PA</t>
  </si>
  <si>
    <t>TANQUE SÉPTICO CIRCULAR, EM CONCRETO PRÉ-MOLDADO, DIÂMETRO INTERNO = 2,38 M, ALTURA INTERNA = 2,50 M, VOLUME ÚTIL: 10009,8 L (PARA 69 CONTRIBUINTES). AF_12/2020_PA</t>
  </si>
  <si>
    <t>TANQUE SÉPTICO CIRCULAR, EM CONCRETO PRÉ-MOLDADO, DIÂMETRO INTERNO = 2,38 M, ALTURA INTERNA = 3,0 M, VOLUME ÚTIL: 12234,2 L (PARA 86 CONTRIBUINTES). AF_12/2020_PA</t>
  </si>
  <si>
    <t>TANQUE SÉPTICO CIRCULAR, EM CONCRETO PRÉ-MOLDADO, DIÂMETRO INTERNO = 2,88 M, ALTURA INTERNA = 2,50 M, VOLUME ÚTIL: 14657,4 L (PARA 105 CONTRIBUINTES). AF_12/2020_PA</t>
  </si>
  <si>
    <t>TANQUE SÉPTICO RETANGULAR, EM ALVENARIA COM BLOCOS DE CONCRETO, DIMENSÕES INTERNAS: 1,0 X 2,0 X H=1,4 M, VOLUME ÚTIL: 2000 L (PARA 5 CONTRIBUINTES). AF_12/2020</t>
  </si>
  <si>
    <t>TANQUE SÉPTICO RETANGULAR, EM ALVENARIA COM BLOCOS DE CONCRETO, DIMENSÕES INTERNAS: 1,2 X 2,4 X H=1,6 M, VOLUME ÚTIL: 3456 L (PARA 13 CONTRIBUINTES). AF_12/2020</t>
  </si>
  <si>
    <t>TANQUE SÉPTICO RETANGULAR, EM ALVENARIA COM BLOCOS DE CONCRETO, DIMENSÕES INTERNAS: 1,4 X 3,2 X H=1,8 M, VOLUME ÚTIL: 6272 L (PARA 32 CONTRIBUINTES). AF_12/2020</t>
  </si>
  <si>
    <t>TANQUE SÉPTICO RETANGULAR, EM ALVENARIA COM BLOCOS DE CONCRETO, DIMENSÕES INTERNAS: 1,6 X 4,4 X H=1,8 M, VOLUME ÚTIL: 9856 L (PARA 68 CONTRIBUINTES). AF_12/2020</t>
  </si>
  <si>
    <t>TANQUE SÉPTICO RETANGULAR, EM ALVENARIA COM BLOCOS DE CONCRETO, DIMENSÕES INTERNAS: 1,6 X 4,6 X H=2,4 M, VOLUME ÚTIL: 14720 L (PARA 105 CONTRIBUINTES). AF_12/2020</t>
  </si>
  <si>
    <t>TANQUE SÉPTICO RETANGULAR, EM ALVENARIA COM BLOCOS DE CONCRETO, DIMENSÕES INTERNAS: 1,6 X 4,8 X H=2,0 M, VOLUME ÚTIL: 12288 L (PARA 86 CONTRIBUINTES). AF_12/2020</t>
  </si>
  <si>
    <t>TANQUE SÉPTICO RETANGULAR, EM ALVENARIA COM TIJOLOS CERÂMICOS MACIÇOS, DIMENSÕES INTERNAS: 1,0 X 2,0 X H=1,4 M, VOLUME ÚTIL: 2000 L (PARA 5 CONTRIBUINTES). AF_12/2020</t>
  </si>
  <si>
    <t>TANQUE SÉPTICO RETANGULAR, EM ALVENARIA COM TIJOLOS CERÂMICOS MACIÇOS, DIMENSÕES INTERNAS: 1,2 X 2,4 X H=1,6 M, VOLUME ÚTIL: 3456 L (PARA 13 CONTRIBUINTES). AF_12/2020</t>
  </si>
  <si>
    <t>TANQUE SÉPTICO RETANGULAR, EM ALVENARIA COM TIJOLOS CERÂMICOS MACIÇOS, DIMENSÕES INTERNAS: 1,4 X 3,2 X H=1,8 M, VOLUME ÚTIL: 6272 L (PARA 32 CONTRIBUINTES). AF_12/2020</t>
  </si>
  <si>
    <t>TANQUE SÉPTICO RETANGULAR, EM ALVENARIA COM TIJOLOS CERÂMICOS MACIÇOS, DIMENSÕES INTERNAS: 1,6 X 4,4 X H=1,8 M, VOLUME ÚTIL: 9856 L (PARA 68 CONTRIBUINTES). AF_12/2020</t>
  </si>
  <si>
    <t>TANQUE SÉPTICO RETANGULAR, EM ALVENARIA COM TIJOLOS CERÂMICOS MACIÇOS, DIMENSÕES INTERNAS: 1,6 X 4,6 X H=2,4 M, VOLUME ÚTIL: 14720 L (PARA 105 CONTRIBUINTES). AF_12/2020</t>
  </si>
  <si>
    <t>TANQUE SÉPTICO RETANGULAR, EM ALVENARIA COM TIJOLOS CERÂMICOS MACIÇOS, DIMENSÕES INTERNAS: 1,6 X 4,8 X H=2,0 M, VOLUME ÚTIL: 12288 L (PARA 86 CONTRIBUINTES). AF_12/2020</t>
  </si>
  <si>
    <t>ARMAÇÃO DE BLOCO E SAPATA UTILIZANDO AÇO CA-50 DE 25 MM - MONTAGEM. AF_01/2024</t>
  </si>
  <si>
    <t>ARMAÇÃO DE BLOCO UTILIZANDO AÇO CA-50 DE 10 MM - MONTAGEM. AF_01/2024</t>
  </si>
  <si>
    <t>ARMAÇÃO DE BLOCO UTILIZANDO AÇO CA-50 DE 6,3 MM - MONTAGEM. AF_01/2024</t>
  </si>
  <si>
    <t>ARMAÇÃO DE BLOCO UTILIZANDO AÇO CA-50 DE 8 MM - MONTAGEM. AF_01/2024</t>
  </si>
  <si>
    <t>ARMAÇÃO DE BLOCO UTILIZANDO AÇO CA-60 DE 5 MM - MONTAGEM. AF_01/2024</t>
  </si>
  <si>
    <t>ARMAÇÃO DE BLOCO, SAPATA ISOLADA E SAPATA CORRIDA UTILIZANDO AÇO CA-50 DE 20 MM - MONTAGEM. AF_01/2024</t>
  </si>
  <si>
    <t>ARMAÇÃO DE BLOCO, SAPATA ISOLADA, VIGA BALDRAME E SAPATA CORRIDA UTILIZANDO AÇO CA-50 DE 12,5 MM - MONTAGEM. AF_01/2024</t>
  </si>
  <si>
    <t>ARMAÇÃO DE BLOCO, SAPATA ISOLADA, VIGA BALDRAME E SAPATA CORRIDA UTILIZANDO AÇO CA-50 DE 16 MM - MONTAGEM. AF_01/2024</t>
  </si>
  <si>
    <t>ARMAÇÃO DE SAPATA ISOLADA, VIGA BALDRAME E SAPATA CORRIDA UTILIZANDO AÇO CA-50 DE 10 MM - MONTAGEM. AF_01/2024</t>
  </si>
  <si>
    <t>ARMAÇÃO DE SAPATA ISOLADA, VIGA BALDRAME E SAPATA CORRIDA UTILIZANDO AÇO CA-50 DE 6,3 MM - MONTAGEM. AF_01/2024</t>
  </si>
  <si>
    <t>ARMAÇÃO DE SAPATA ISOLADA, VIGA BALDRAME E SAPATA CORRIDA UTILIZANDO AÇO CA-50 DE 8 MM - MONTAGEM. AF_01/2024</t>
  </si>
  <si>
    <t>ARMAÇÃO DE SAPATA ISOLADA, VIGA BALDRAME E SAPATA CORRIDA UTILIZANDO AÇO CA-60 DE 5 MM - MONTAGEM. AF_01/2024</t>
  </si>
  <si>
    <t>CONCRETAGEM DE BLOCO DE COROAMENTO OU VIGA BALDRAME, FCK 30 MPA, COM USO DE BOMBA - LANÇAMENTO, ADENSAMENTO E ACABAMENTO. AF_01/2024</t>
  </si>
  <si>
    <t>CONCRETAGEM DE BLOCO DE COROAMENTO OU VIGA BALDRAME, FCK 30 MPA, COM USO DE JERICA - LANÇAMENTO, ADENSAMENTO E ACABAMENTO. AF_01/2024</t>
  </si>
  <si>
    <t>CONCRETAGEM DE SAPATA CORRIDA, FCK 30 MPA, COM USO DE BOMBA - LANÇAMENTO, ADENSAMENTO E ACABAMENTO. AF_01/2024</t>
  </si>
  <si>
    <t>CONCRETAGEM DE SAPATA CORRIDA, FCK 30 MPA, COM USO DE JERICA - LANÇAMENTO, ADENSAMENTO E ACABAMENTO. AF_01/2024</t>
  </si>
  <si>
    <t>CONCRETAGEM DE SAPATA, FCK 30 MPA, COM USO DE BOMBA - LANÇAMENTO, ADENSAMENTO E ACABAMENTO. AF_01/2024</t>
  </si>
  <si>
    <t>CONCRETAGEM DE SAPATA, FCK 30 MPA, COM USO DE JERICA - LANÇAMENTO, ADENSAMENTO E ACABAMENTO. AF_01/2024</t>
  </si>
  <si>
    <t>ESCAVAÇÃO MANUAL PARA BLOCO DE COROAMENTO OU SAPATA (INCLUINDO ESCAVAÇÃO PARA COLOCAÇÃO DE FÔRMAS). AF_01/2024</t>
  </si>
  <si>
    <t>ESCAVAÇÃO MANUAL PARA BLOCO DE COROAMENTO OU SAPATA (SEM ESCAVAÇÃO PARA COLOCAÇÃO DE FÔRMAS). AF_01/2024</t>
  </si>
  <si>
    <t>ESCAVAÇÃO MANUAL PARA VIGA BALDRAME OU SAPATA CORRIDA (INCLUINDO ESCAVAÇÃO PARA COLOCAÇÃO DE FÔRMAS). AF_01/2024</t>
  </si>
  <si>
    <t>ESCAVAÇÃO MANUAL PARA VIGA BALDRAME OU SAPATA CORRIDA (SEM ESCAVAÇÃO PARA COLOCAÇÃO DE FÔRMAS). AF_01/2024</t>
  </si>
  <si>
    <t>ESCAVAÇÃO MECANIZADA PARA BLOCO DE COROAMENTO OU SAPATA COM RETROESCAVADEIRA (INCLUINDO ESCAVAÇÃO PARA COLOCAÇÃO DE FÔRMAS). AF_01/2024</t>
  </si>
  <si>
    <t>ESCAVAÇÃO MECANIZADA PARA BLOCO DE COROAMENTO OU SAPATA COM RETROESCAVADEIRA (SEM ESCAVAÇÃO PARA COLOCAÇÃO DE FÔRMAS). AF_01/2024</t>
  </si>
  <si>
    <t>ESCAVAÇÃO MECANIZADA PARA VIGA BALDRAME OU SAPATA CORRIDA COM MINI-ESCAVADEIRA (INCLUINDO ESCAVAÇÃO PARA COLOCAÇÃO DE FÔRMAS). AF_01/2024</t>
  </si>
  <si>
    <t>ESCAVAÇÃO MECANIZADA PARA VIGA BALDRAME OU SAPATA CORRIDA COM MINI-ESCAVADEIRA (SEM ESCAVAÇÃO PARA COLOCAÇÃO DE FÔRMAS). AF_01/2024</t>
  </si>
  <si>
    <t>FABRICAÇÃO, MONTAGEM E DESMONTAGEM DE FÔRMA PARA BLOCO DE COROAMENTO, EM CHAPA DE MADEIRA COMPENSADA RESINADA, E=17 MM, 2 UTILIZAÇÕES. AF_01/2024</t>
  </si>
  <si>
    <t>FABRICAÇÃO, MONTAGEM E DESMONTAGEM DE FÔRMA PARA BLOCO DE COROAMENTO, EM CHAPA DE MADEIRA COMPENSADA RESINADA, E=17 MM, 4 UTILIZAÇÕES. AF_01/2024</t>
  </si>
  <si>
    <t>FABRICAÇÃO, MONTAGEM E DESMONTAGEM DE FÔRMA PARA BLOCO DE COROAMENTO, EM MADEIRA SERRADA, E=25 MM, 1 UTILIZAÇÃO. AF_01/2024</t>
  </si>
  <si>
    <t>FABRICAÇÃO, MONTAGEM E DESMONTAGEM DE FÔRMA PARA BLOCO DE COROAMENTO, EM MADEIRA SERRADA, E=25 MM, 2 UTILIZAÇÕES. AF_01/2024</t>
  </si>
  <si>
    <t>FABRICAÇÃO, MONTAGEM E DESMONTAGEM DE FÔRMA PARA BLOCO DE COROAMENTO, EM MADEIRA SERRADA, E=25 MM, 4 UTILIZAÇÕES. AF_01/2024</t>
  </si>
  <si>
    <t>FABRICAÇÃO, MONTAGEM E DESMONTAGEM DE FÔRMA PARA SAPATA CORRIDA, EM CHAPA DE MADEIRA COMPENSADA RESINADA, E=17 MM, 2 UTILIZAÇÕES. AF_01/2024</t>
  </si>
  <si>
    <t>FABRICAÇÃO, MONTAGEM E DESMONTAGEM DE FÔRMA PARA SAPATA CORRIDA, EM CHAPA DE MADEIRA COMPENSADA RESINADA, E=17 MM, 4 UTILIZAÇÕES. AF_01/2024</t>
  </si>
  <si>
    <t>FABRICAÇÃO, MONTAGEM E DESMONTAGEM DE FÔRMA PARA SAPATA CORRIDA, EM MADEIRA SERRADA, E=25 MM, 1 UTILIZAÇÃO. AF_01/2024</t>
  </si>
  <si>
    <t>FABRICAÇÃO, MONTAGEM E DESMONTAGEM DE FÔRMA PARA SAPATA CORRIDA, EM MADEIRA SERRADA, E=25 MM, 2 UTILIZAÇÕES. AF_01/2024</t>
  </si>
  <si>
    <t>FABRICAÇÃO, MONTAGEM E DESMONTAGEM DE FÔRMA PARA SAPATA CORRIDA, EM MADEIRA SERRADA, E=25 MM, 4 UTILIZAÇÕES. AF_01/2024</t>
  </si>
  <si>
    <t>FABRICAÇÃO, MONTAGEM E DESMONTAGEM DE FÔRMA PARA SAPATA, EM CHAPA DE MADEIRA COMPENSADA RESINADA, E=17 MM, 2 UTILIZAÇÕES. AF_01/2024</t>
  </si>
  <si>
    <t>FABRICAÇÃO, MONTAGEM E DESMONTAGEM DE FÔRMA PARA SAPATA, EM CHAPA DE MADEIRA COMPENSADA RESINADA, E=17 MM, 4 UTILIZAÇÕES. AF_01/2024</t>
  </si>
  <si>
    <t>FABRICAÇÃO, MONTAGEM E DESMONTAGEM DE FÔRMA PARA SAPATA, EM MADEIRA SERRADA, E=25 MM, 1 UTILIZAÇÃO. AF_01/2024</t>
  </si>
  <si>
    <t>FABRICAÇÃO, MONTAGEM E DESMONTAGEM DE FÔRMA PARA SAPATA, EM MADEIRA SERRADA, E=25 MM, 2 UTILIZAÇÕES. AF_01/2024</t>
  </si>
  <si>
    <t>FABRICAÇÃO, MONTAGEM E DESMONTAGEM DE FÔRMA PARA SAPATA, EM MADEIRA SERRADA, E=25 MM, 4 UTILIZAÇÕES. AF_01/2024</t>
  </si>
  <si>
    <t>FABRICAÇÃO, MONTAGEM E DESMONTAGEM DE FÔRMA PARA VIGA BALDRAME, EM CHAPA DE MADEIRA COMPENSADA RESINADA, E=17 MM, 2 UTILIZAÇÕES. AF_01/2024</t>
  </si>
  <si>
    <t>FABRICAÇÃO, MONTAGEM E DESMONTAGEM DE FÔRMA PARA VIGA BALDRAME, EM CHAPA DE MADEIRA COMPENSADA RESINADA, E=17 MM, 4 UTILIZAÇÕES. AF_01/2024</t>
  </si>
  <si>
    <t>FABRICAÇÃO, MONTAGEM E DESMONTAGEM DE FÔRMA PARA VIGA BALDRAME, EM MADEIRA SERRADA, E=25 MM, 1 UTILIZAÇÃO. AF_01/2024</t>
  </si>
  <si>
    <t>FABRICAÇÃO, MONTAGEM E DESMONTAGEM DE FÔRMA PARA VIGA BALDRAME, EM MADEIRA SERRADA, E=25 MM, 2 UTILIZAÇÕES. AF_01/2024</t>
  </si>
  <si>
    <t>FABRICAÇÃO, MONTAGEM E DESMONTAGEM DE FÔRMA PARA VIGA BALDRAME, EM MADEIRA SERRADA, E=25 MM, 4 UTILIZAÇÕES. AF_01/2024</t>
  </si>
  <si>
    <t>MONTAGEM E DESMONTAGEM DE FÔRMA PARA ESTRUTURA CIRCULAR, COM INSTALAÇÃO EXCLUSIVAMENTE NA FACE INTERNA DA ESTRUTURA, COM AUXÍLIO DE GUINDASTE. AF_07/2024</t>
  </si>
  <si>
    <t>MONTAGEM E DESMONTAGEM DE FÔRMA PARA ESTRUTURA CIRCULAR, COM INSTALAÇÃO EXCLUSIVAMENTE NA FACE INTERNA DA ESTRUTURA, SEM AUXÍLIO DE GUINDASTE. AF_07/2024</t>
  </si>
  <si>
    <t>MONTAGEM E DESMONTAGEM DE FÔRMA PARA ESTRUTURA CIRCULAR, COM INSTALAÇÃO NA FACE INTERNA E EXTERNA DA EXTRUTURA, COM AUXÍLIO DE GUINDASTE. AF_07/2024</t>
  </si>
  <si>
    <t>MONTAGEM E DESMONTAGEM DE FÔRMA PARA ESTRUTURA CIRCULAR, COM INSTALAÇÃO NA FACE INTERNA E EXTERNA DA EXTRUTURA, SEM AUXÍLIO DE GUINDASTE. AF_07/2024</t>
  </si>
  <si>
    <t>ESCORAMENTO DE FÔRMAS DE LAJE EM MADEIRA NÃO APARELHADA, PÉ-DIREITO DUPLO, INCLUSO TRAVAMENTO, 4 UTILIZAÇÕES. AF_09/2020</t>
  </si>
  <si>
    <t>ESCORAMENTO DE FÔRMAS DE LAJE EM MADEIRA NÃO APARELHADA, PÉ-DIREITO SIMPLES, INCLUSO TRAVAMENTO, 4 UTILIZAÇÕES. AF_09/2020</t>
  </si>
  <si>
    <t>FABRICAÇÃO DE ESCORAS DE VIGA DO TIPO GARFO, EM MADEIRA. AF_09/2020</t>
  </si>
  <si>
    <t>FABRICAÇÃO DE ESCORAS DO TIPO PONTALETE, EM MADEIRA, PARA PÉ-DIREITO DUPLO. AF_09/2020</t>
  </si>
  <si>
    <t>FABRICAÇÃO DE ESCORAS DO TIPO PONTALETE, EM MADEIRA, PARA PÉ-DIREITO SIMPLES. AF_09/2020</t>
  </si>
  <si>
    <t>FABRICAÇÃO DE FÔRMA PARA LAJES, EM CHAPA DE MADEIRA COMPENSADA PLASTIFICADA, E = 18 MM. AF_09/2020</t>
  </si>
  <si>
    <t>FABRICAÇÃO DE FÔRMA PARA LAJES, EM CHAPA DE MADEIRA COMPENSADA RESINADA, E = 17 MM. AF_09/2020</t>
  </si>
  <si>
    <t>FABRICAÇÃO DE FÔRMA PARA LAJES, EM MADEIRA SERRADA, E=25 MM. AF_09/2020</t>
  </si>
  <si>
    <t>FABRICAÇÃO DE FÔRMA PARA PILARES E ESTRUTURAS SIMILARES, EM CHAPA DE MADEIRA COMPENSADA PLASTIFICADA, E = 18 MM. AF_09/2020</t>
  </si>
  <si>
    <t>FABRICAÇÃO DE FÔRMA PARA PILARES E ESTRUTURAS SIMILARES, EM CHAPA DE MADEIRA COMPENSADA RESINADA, E = 17 MM. AF_09/2020</t>
  </si>
  <si>
    <t>FABRICAÇÃO DE FÔRMA PARA PILARES E ESTRUTURAS SIMILARES, EM MADEIRA SERRADA, E=25 MM. AF_09/2020</t>
  </si>
  <si>
    <t>FABRICAÇÃO DE FÔRMA PARA VIGAS, COM MADEIRA SERRADA, E = 25 MM. AF_09/2020</t>
  </si>
  <si>
    <t>FABRICAÇÃO DE FÔRMA PARA VIGAS, EM CHAPA DE MADEIRA COMPENSADA PLASTIFICADA, E = 18 MM. AF_09/2020</t>
  </si>
  <si>
    <t>FABRICAÇÃO DE FÔRMA PARA VIGAS, EM CHAPA DE MADEIRA COMPENSADA RESINADA, E = 17 MM. AF_09/2020</t>
  </si>
  <si>
    <t>MONTAGEM E DESMONTAGEM DE FÔRMA DE LAJE MACIÇA, PÉ-DIREITO DUPLO,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</si>
  <si>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</si>
  <si>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</si>
  <si>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</si>
  <si>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DUPLO, EM CHAPA DE MADEIRA COMPENSADA RESINADA, 2 UTILIZAÇÕES. AF_09/2020</t>
  </si>
  <si>
    <t>MONTAGEM E DESMONTAGEM DE FÔRMA DE LAJE MACIÇA, PÉ-DIREITO DUPLO, EM CHAPA DE MADEIRA COMPENSADA RESINADA, 4 UTILIZAÇÕES. AF_09/2020</t>
  </si>
  <si>
    <t>MONTAGEM E DESMONTAGEM DE FÔRMA DE LAJE MACIÇA, PÉ-DIREITO DUPLO,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</si>
  <si>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</si>
  <si>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PLASTIFICADA, 10 UTILIZAÇÕES. AF_09/2020</t>
  </si>
  <si>
    <t>MONTAGEM E DESMONTAGEM DE FÔRMA DE LAJE MACIÇA, PÉ-DIREITO SIMPLES, EM CHAPA DE MADEIRA COMPENSADA PLASTIFICADA, 12 UTILIZAÇÕES. AF_09/2020</t>
  </si>
  <si>
    <t>MONTAGEM E DESMONTAGEM DE FÔRMA DE LAJE MACIÇA, PÉ-DIREITO SIMPLES, EM CHAPA DE MADEIRA COMPENSADA PLASTIFICADA, 14 UTILIZAÇÕES. AF_09/2020</t>
  </si>
  <si>
    <t>MONTAGEM E DESMONTAGEM DE FÔRMA DE LAJE MACIÇA, PÉ-DIREITO SIMPLES, EM CHAPA DE MADEIRA COMPENSADA PLASTIFICADA, 18 UTILIZAÇÕES. AF_09/2020</t>
  </si>
  <si>
    <t>MONTAGEM E DESMONTAGEM DE FÔRMA DE LAJE MACIÇA, PÉ-DIREITO SIMPLES, EM CHAPA DE MADEIRA COMPENSADA RESINADA E CIMBRAMENTO DE MADEIRA, 2 UTILIZAÇÕES. AF_03/2022</t>
  </si>
  <si>
    <t>MONTAGEM E DESMONTAGEM DE FÔRMA DE LAJE MACIÇA, PÉ-DIREITO SIMPLES, EM CHAPA DE MADEIRA COMPENSADA RESINADA E CIMBRAMENTO DE MADEIRA, 4 UTILIZAÇÕES. AF_03/2022</t>
  </si>
  <si>
    <t>MONTAGEM E DESMONTAGEM DE FÔRMA DE LAJE MACIÇA, PÉ-DIREITO SIMPLES, EM CHAPA DE MADEIRA COMPENSADA RESINADA E CIMBRAMENTO DE MADEIRA, 6 UTILIZAÇÕES. AF_03/2022</t>
  </si>
  <si>
    <t>MONTAGEM E DESMONTAGEM DE FÔRMA DE LAJE MACIÇA, PÉ-DIREITO SIMPLES, EM CHAPA DE MADEIRA COMPENSADA RESINADA E CIMBRAMENTO DE MADEIRA, 8 UTILIZAÇÕES. AF_03/2022</t>
  </si>
  <si>
    <t>MONTAGEM E DESMONTAGEM DE FÔRMA DE LAJE MACIÇA, PÉ-DIREITO SIMPLES, EM CHAPA DE MADEIRA COMPENSADA RESINADA, 2 UTILIZAÇÕES. AF_09/2020</t>
  </si>
  <si>
    <t>MONTAGEM E DESMONTAGEM DE FÔRMA DE LAJE MACIÇA, PÉ-DIREITO SIMPLES, EM CHAPA DE MADEIRA COMPENSADA RESINADA, 4 UTILIZAÇÕES. AF_09/2020</t>
  </si>
  <si>
    <t>MONTAGEM E DESMONTAGEM DE FÔRMA DE LAJE MACIÇA, PÉ-DIREITO SIMPLES, EM CHAPA DE MADEIRA COMPENSADA RESINADA, 6 UTILIZAÇÕES. AF_09/2020</t>
  </si>
  <si>
    <t>MONTAGEM E DESMONTAGEM DE FÔRMA DE LAJE MACIÇA, PÉ-DIREITO SIMPLES, EM CHAPA DE MADEIRA COMPENSADA RESINADA, 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</si>
  <si>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</si>
  <si>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</si>
  <si>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</si>
  <si>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</si>
  <si>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</si>
  <si>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</si>
  <si>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</si>
  <si>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</si>
  <si>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</si>
  <si>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</si>
  <si>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</si>
  <si>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SIMPLES, EM CHAPA DE MADEIRA COMPENSADA RESINADA, 18 UTILIZAÇÕES. AF_09/2020</t>
  </si>
  <si>
    <t>MONTAGEM E DESMONTAGEM DE FÔRMA DE LAJE NERVURADA COM CUBETA E ASSOALHO, PÉ-DIREITO SIMPLES, EM CHAPA DE MADEIRA COMPENSADA RESINADA, 8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</si>
  <si>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</si>
  <si>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</si>
  <si>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</si>
  <si>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DUPLO, EM CHAPA DE MADEIRA COMPENSADA PLASTIFICADA, 18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</si>
  <si>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</si>
  <si>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</si>
  <si>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</si>
  <si>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</si>
  <si>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</si>
  <si>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</si>
  <si>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</si>
  <si>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</si>
  <si>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</si>
  <si>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</si>
  <si>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</si>
  <si>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</si>
  <si>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</si>
  <si>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</si>
  <si>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</si>
  <si>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VIGA, ESCORAMENTO COM GARFO DE MADEIRA, PÉ-DIREITO DUPLO,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</si>
  <si>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</si>
  <si>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</si>
  <si>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</si>
  <si>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COM GARFO DE MADEIRA, PÉ-DIREITO DUPLO, EM CHAPA DE MADEIRA RESINADA, 2 UTILIZAÇÕES. AF_09/2020</t>
  </si>
  <si>
    <t>MONTAGEM E DESMONTAGEM DE FÔRMA DE VIGA, ESCORAMENTO COM GARFO DE MADEIRA, PÉ-DIREITO DUPLO,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</si>
  <si>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</si>
  <si>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DUPLO, EM CHAPA DE MADEIRA RESINADA, 8 UTILIZAÇÕES. AF_09/2020</t>
  </si>
  <si>
    <t>MONTAGEM E DESMONTAGEM DE FÔRMA DE VIGA, ESCORAMENTO COM GARFO DE MADEIRA, PÉ-DIREITO SIMPLES, EM CHAPA DE MADEIRA PLASTIFICADA, 10 UTILIZAÇÕES. AF_09/2020</t>
  </si>
  <si>
    <t>MONTAGEM E DESMONTAGEM DE FÔRMA DE VIGA, ESCORAMENTO COM GARFO DE MADEIRA, PÉ-DIREITO SIMPLES, EM CHAPA DE MADEIRA PLASTIFICADA, 12 UTILIZAÇÕES. AF_09/2020</t>
  </si>
  <si>
    <t>MONTAGEM E DESMONTAGEM DE FÔRMA DE VIGA, ESCORAMENTO COM GARFO DE MADEIRA, PÉ-DIREITO SIMPLES, EM CHAPA DE MADEIRA PLASTIFICADA, 14 UTILIZAÇÕES. AF_09/2020</t>
  </si>
  <si>
    <t>MONTAGEM E DESMONTAGEM DE FÔRMA DE VIGA, ESCORAMENTO COM GARFO DE MADEIRA, PÉ-DIREITO SIMPLES, EM CHAPA DE MADEIRA PLASTIFICADA, 18 UTILIZAÇÕES. AF_09/2020</t>
  </si>
  <si>
    <t>MONTAGEM E DESMONTAGEM DE FÔRMA DE VIGA, ESCORAMENTO COM GARFO DE MADEIRA, PÉ-DIREITO SIMPLES, EM CHAPA DE MADEIRA RESINADA, 2 UTILIZAÇÕES. AF_09/2020</t>
  </si>
  <si>
    <t>MONTAGEM E DESMONTAGEM DE FÔRMA DE VIGA, ESCORAMENTO COM GARFO DE MADEIRA, PÉ-DIREITO SIMPLES, EM CHAPA DE MADEIRA RESINADA, 4 UTILIZAÇÕES. AF_09/2020</t>
  </si>
  <si>
    <t>MONTAGEM E DESMONTAGEM DE FÔRMA DE VIGA, ESCORAMENTO COM GARFO DE MADEIRA, PÉ-DIREITO SIMPLES, EM CHAPA DE MADEIRA RESINADA, 6 UTILIZAÇÕES. AF_09/2020</t>
  </si>
  <si>
    <t>MONTAGEM E DESMONTAGEM DE FÔRMA DE VIGA, ESCORAMENTO COM GARFO DE MADEIRA, PÉ-DIREITO SIMPLES, EM CHAPA DE MADEIRA RESINADA, 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</si>
  <si>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</si>
  <si>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</si>
  <si>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</si>
  <si>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METÁLICO, PÉ-DIREITO DUPLO, EM CHAPA DE MADEIRA PLASTIFICADA, 10 UTILIZAÇÕES. AF_09/2020</t>
  </si>
  <si>
    <t>MONTAGEM E DESMONTAGEM DE FÔRMA DE VIGA, ESCORAMENTO METÁLICO, PÉ-DIREITO DUPLO, EM CHAPA DE MADEIRA PLASTIFICADA, 12 UTILIZAÇÕES. AF_09/2020</t>
  </si>
  <si>
    <t>MONTAGEM E DESMONTAGEM DE FÔRMA DE VIGA, ESCORAMENTO METÁLICO, PÉ-DIREITO DUPLO, EM CHAPA DE MADEIRA PLASTIFICADA, 14 UTILIZAÇÕES. AF_09/2020</t>
  </si>
  <si>
    <t>MONTAGEM E DESMONTAGEM DE FÔRMA DE VIGA, ESCORAMENTO METÁLICO, PÉ-DIREITO DUPLO, EM CHAPA DE MADEIRA PLASTIFICADA, 18 UTILIZAÇÕES. AF_09/2020</t>
  </si>
  <si>
    <t>MONTAGEM E DESMONTAGEM DE FÔRMA DE VIGA, ESCORAMENTO METÁLICO, PÉ-DIREITO DUPLO, EM CHAPA DE MADEIRA RESINADA, 2 UTILIZAÇÕES. AF_09/2020</t>
  </si>
  <si>
    <t>MONTAGEM E DESMONTAGEM DE FÔRMA DE VIGA, ESCORAMENTO METÁLICO, PÉ-DIREITO DUPLO, EM CHAPA DE MADEIRA RESINADA, 4 UTILIZAÇÕES. AF_09/2020</t>
  </si>
  <si>
    <t>MONTAGEM E DESMONTAGEM DE FÔRMA DE VIGA, ESCORAMENTO METÁLICO, PÉ-DIREITO DUPLO, EM CHAPA DE MADEIRA RESINADA, 6 UTILIZAÇÕES. AF_09/2020</t>
  </si>
  <si>
    <t>MONTAGEM E DESMONTAGEM DE FÔRMA DE VIGA, ESCORAMENTO METÁLICO, PÉ-DIREITO DUPLO, EM CHAPA DE MADEIRA RESINADA, 8 UTILIZAÇÕES. AF_09/2020</t>
  </si>
  <si>
    <t>MONTAGEM E DESMONTAGEM DE FÔRMA DE VIGA, ESCORAMENTO METÁLICO, PÉ-DIREITO SIMPLES, EM CHAPA DE MADEIRA PLASTIFICADA, 10 UTILIZAÇÕES. AF_09/2020</t>
  </si>
  <si>
    <t>MONTAGEM E DESMONTAGEM DE FÔRMA DE VIGA, ESCORAMENTO METÁLICO, PÉ-DIREITO SIMPLES, EM CHAPA DE MADEIRA PLASTIFICADA, 12 UTILIZAÇÕES. AF_09/2020</t>
  </si>
  <si>
    <t>MONTAGEM E DESMONTAGEM DE FÔRMA DE VIGA, ESCORAMENTO METÁLICO, PÉ-DIREITO SIMPLES, EM CHAPA DE MADEIRA PLASTIFICADA, 14 UTILIZAÇÕES. AF_09/2020</t>
  </si>
  <si>
    <t>MONTAGEM E DESMONTAGEM DE FÔRMA DE VIGA, ESCORAMENTO METÁLICO, PÉ-DIREITO SIMPLES, EM CHAPA DE MADEIRA PLASTIFICADA, 18 UTILIZAÇÕES. AF_09/2020</t>
  </si>
  <si>
    <t>MONTAGEM E DESMONTAGEM DE FÔRMA DE VIGA, ESCORAMENTO METÁLICO, PÉ-DIREITO SIMPLES, EM CHAPA DE MADEIRA RESINADA, 2 UTILIZAÇÕES. AF_09/2020</t>
  </si>
  <si>
    <t>MONTAGEM E DESMONTAGEM DE FÔRMA DE VIGA, ESCORAMENTO METÁLICO, PÉ-DIREITO SIMPLES, EM CHAPA DE MADEIRA RESINADA, 4 UTILIZAÇÕES. AF_09/2020</t>
  </si>
  <si>
    <t>MONTAGEM E DESMONTAGEM DE FÔRMA DE VIGA, ESCORAMENTO METÁLICO, PÉ-DIREITO SIMPLES, EM CHAPA DE MADEIRA RESINADA, 6 UTILIZAÇÕES. AF_09/2020</t>
  </si>
  <si>
    <t>MONTAGEM E DESMONTAGEM DE FÔRMA DE VIGA, ESCORAMENTO METÁLICO, PÉ-DIREITO SIMPLES, EM CHAPA DE MADEIRA RESINADA, 8 UTILIZAÇÕES. AF_09/2020</t>
  </si>
  <si>
    <t>FABRICAÇÃO DE FÔRMA PARA PILARES CIRCULARES, EM CHAPA DE MADEIRA COMPENSADA RESINADA, PÉ-DIREITO DUPLO. AF_05/2024</t>
  </si>
  <si>
    <t>FABRICAÇÃO DE FÔRMA PARA PILARES CIRCULARES, EM CHAPA DE MADEIRA COMPENSADA RESINADA, PÉ-DIREITO SIMPLES. AF_05/2024</t>
  </si>
  <si>
    <t>MONTAGEM E DESMONTAGEM DE FÔRMA DE PILARES CIRCULARES, COM ÁREA MÉDIA DAS SEÇÕES MAIOR QUE 0,28 M², EM PAPELÃO. AF_05/2024</t>
  </si>
  <si>
    <t>MONTAGEM E DESMONTAGEM DE FÔRMA DE PILARES CIRCULARES, COM ÁREA MÉDIA DAS SEÇÕES MENOR OU IGUAL A 0,28 M², EM PAPELÃO. AF_05/2024</t>
  </si>
  <si>
    <t>MONTAGEM E DESMONTAGEM DE FÔRMA DE PILARES CIRCULARES, PÉ-DIREITO DUPLO, EM MADEIRA, 2 UTILIZAÇÕES. AF_05/2024</t>
  </si>
  <si>
    <t>MONTAGEM E DESMONTAGEM DE FÔRMA DE PILARES CIRCULARES, PÉ-DIREITO DUPLO, METÁLICA. AF_05/2024</t>
  </si>
  <si>
    <t>MONTAGEM E DESMONTAGEM DE FÔRMA DE PILARES CIRCULARES, PÉ-DIREITO DUPLO, PLÁSTICA. AF_05/2024</t>
  </si>
  <si>
    <t>MONTAGEM E DESMONTAGEM DE FÔRMA DE PILARES CIRCULARES, PÉ-DIREITO SIMPLES, EM MADEIRA, 2 UTILIZAÇÕES. AF_05/2024</t>
  </si>
  <si>
    <t>MONTAGEM E DESMONTAGEM DE FÔRMA DE PILARES CIRCULARES, PÉ-DIREITO SIMPLES, METÁLICA. AF_05/2024</t>
  </si>
  <si>
    <t>MONTAGEM E DESMONTAGEM DE FÔRMA DE PILARES CIRCULARES, PÉ-DIREITO SIMPLES, PLÁSTICA. AF_05/2024</t>
  </si>
  <si>
    <t>MURO DE GABIÃO, ENCHIMENTO COM PEDRA DE MÃO TIPO RACHÃO, COM SOLO REFORÇADO, PARA MUROS COM ALTURA MAIOR QUE 12 M E MENOR OU IGUAL A 20 M - FORNECIMENTO E EXECUÇÃO. AF_03/2024</t>
  </si>
  <si>
    <t>MURO DE GABIÃO, ENCHIMENTO COM PEDRA DE MÃO TIPO RACHÃO, COM SOLO REFORÇADO, PARA MUROS COM ALTURA MAIOR QUE 20 M E MENOR OU IGUAL A 28 M - FORNECIMENTO E EXECUÇÃO. AF_03/2024</t>
  </si>
  <si>
    <t>MURO DE GABIÃO, ENCHIMENTO COM PEDRA DE MÃO TIPO RACHÃO, COM SOLO REFORÇADO, PARA MUROS COM ALTURA MAIOR QUE 4 M E MENOR OU IGUAL A 12 M - FORNECIMENTO E EXECUÇÃO. AF_03/2024</t>
  </si>
  <si>
    <t>MURO DE GABIÃO, ENCHIMENTO COM PEDRA DE MÃO TIPO RACHÃO, COM SOLO REFORÇADO, PARA MUROS COM ALTURA MENOR OU IGUAL A 4 M - FORNECIMENTO E EXECUÇÃO. AF_03/2024</t>
  </si>
  <si>
    <t>MURO DE GABIÃO, ENCHIMENTO COM PEDRA DE MÃO TIPO RACHÃO, DE GRAVIDADE, COM GAIOLAS DE COMPRIMENTO IGUAL A 2 M, PARA MUROS COM ALTURA MAIOR QUE 4 M E MENOR OU IGUAL A 6 M - FORNECIMENTO E EXECUÇÃO. AF_03/2024</t>
  </si>
  <si>
    <t>MURO DE GABIÃO, ENCHIMENTO COM PEDRA DE MÃO TIPO RACHÃO, DE GRAVIDADE, COM GAIOLAS DE COMPRIMENTO IGUAL A 2 M, PARA MUROS COM ALTURA MAIOR QUE 6 M E MENOR OU IGUAL A 10 M - FORNECIMENTO E EXECUÇÃO. AF_03/2024</t>
  </si>
  <si>
    <t>MURO DE GABIÃO, ENCHIMENTO COM PEDRA DE MÃO TIPO RACHÃO, DE GRAVIDADE, COM GAIOLAS DE COMPRIMENTO IGUAL A 2 M, PARA MUROS COM ALTURA MENOR OU IGUAL A 4 M - FORNECIMENTO E EXECUÇÃO. AF_03/2024</t>
  </si>
  <si>
    <t>MURO DE GABIÃO, ENCHIMENTO COM PEDRA DE MÃO TIPO RACHÃO, DE GRAVIDADE, COM GAIOLAS DE COMPRIMENTO IGUAL A 5 M, PARA MUROS COM ALTURA MAIOR QUE 4 M E MENOR OU IGUAL A 6 M - FORNECIMENTO E EXECUÇÃO. AF_03/2024</t>
  </si>
  <si>
    <t>MURO DE GABIÃO, ENCHIMENTO COM PEDRA DE MÃO TIPO RACHÃO, DE GRAVIDADE, COM GAIOLAS DE COMPRIMENTO IGUAL A 5 M, PARA MUROS COM ALTURA MAIOR QUE 6 M E MENOR OU IGUAL A 10 M- FORNECIMENTO E EXECUÇÃO. AF_03/2024</t>
  </si>
  <si>
    <t>MURO DE GABIÃO, ENCHIMENTO COM PEDRA DE MÃO TIPO RACHÃO, DE GRAVIDADE, COM GAIOLAS DE COMPRIMENTO IGUAL A 5 M, PARA MUROS COM ALTURA MENOR OU IGUAL A 4 M - FORNECIMENTO E EXECUÇÃO. AF_03/2024</t>
  </si>
  <si>
    <t>MURO DE GABIÃO, ENCHIMENTO COM RESÍDUO DE CONSTRUÇÃO E DEMOLIÇÃO, DE GRAVIDADE, COM GAIOLA TRAPEZOIDAL DE COMPRIMENTO IGUAL A 2 M, PARA MUROS COM ALTURA MAIOR QUE 2 M E MENOR OU IGUAL A 4 M - FORNECIMENTO E EXECUÇÃO. AF_03/2024</t>
  </si>
  <si>
    <t>MURO DE GABIÃO, ENCHIMENTO COM RESÍDUO DE CONSTRUÇÃO E DEMOLIÇÃO, DE GRAVIDADE, COM GAIOLA TRAPEZOIDAL DE COMPRIMENTO IGUAL A 2 M, PARA MUROS COM ALTURA MENOR OU IGUAL A 2 M - FORNECIMENTO E EXECUÇÃO. AF_03/2024</t>
  </si>
  <si>
    <t>PROTEÇÃO SUPERFICIAL DE CANAL EM GABIÃO TIPO COLCHÃO, ALTURA DE 17 CENTÍMETROS, ENCHIMENTO COM PEDRA DE MÃO TIPO RACHÃO - FORNECIMENTO E EXECUÇÃO. AF_03/2024</t>
  </si>
  <si>
    <t>PROTEÇÃO SUPERFICIAL DE CANAL EM GABIÃO TIPO COLCHÃO, ALTURA DE 23 CENTÍMETROS, ENCHIMENTO COM PEDRA DE MÃO TIPO RACHÃO - FORNECIMENTO E EXECUÇÃO. AF_03/2024</t>
  </si>
  <si>
    <t>PROTEÇÃO SUPERFICIAL DE CANAL EM GABIÃO TIPO COLCHÃO, ALTURA DE 30 CENTÍMETROS, ENCHIMENTO COM PEDRA DE MÃO TIPO RACHÃO - FORNECIMENTO E EXECUÇÃO. AF_03/2024</t>
  </si>
  <si>
    <t>PROTEÇÃO SUPERFICIAL DE CANAL EM GABIÃO TIPO SACO, DIÂMETRO DE 65 CENTÍMETROS, ENCHIMENTO MANUAL COM PEDRA DE MÃO TIPO RACHÃO - FORNECIMENTO E EXECUÇÃO. AF_03/2024</t>
  </si>
  <si>
    <t>ADUELA/ GALERIA ABERTA PRE-MOLDADA DE CONCRETO ARMADO, SECAO QUADRANGULAR INTERNA DE 1,50 X 1,50 M (L X A), MISULA DE 20 X 20 CM, C = 1,00 M, ESPESSURA MIN = 15 CM, TB-45 E FCK DO CONCRETO = 30 MPA   FORNECIMENTO E ASSENTAMENTO. AF_01/2023</t>
  </si>
  <si>
    <t>ADUELA/ GALERIA ABERTA PRE-MOLDADA DE CONCRETO ARMADO, SECAO QUADRANGULAR INTERNA DE 2,00 X 2,00 M (L X A), MISULA DE 20 X 20 CM, C = 1,00 M, ESPESSURA MIN = 15 CM, TB-45 E FCK DO CONCRETO = 30 MPA   FORNECIMENTO E ASSENTAMENTO. AF_01/2023</t>
  </si>
  <si>
    <t>ADUELA/ GALERIA ABERTA PRE-MOLDADA DE CONCRETO ARMADO, SECAO QUADRANGULAR INTERNA DE 2,00 X 2,00 M (L X A), MISULA DE 20 X 20 CM, C = 1,00 M, ESPESSURA MIN = 20 CM, TB-45 E FCK DO CONCRETO = 30 MPA   FORNECIMENTO E ASSENTAMENTO. AF_01/2023</t>
  </si>
  <si>
    <t>ADUELA/ GALERIA ABERTA PRE-MOLDADA DE CONCRETO ARMADO, SECAO QUADRANGULAR INTERNA DE 2,50 X 2,50 M (L X A), MISULA DE 20 X 20 CM, C = 1,00 M, ESPESSURA MIN = 15 CM, TB-45 E FCK DO CONCRETO = 30 MPA   FORNECIMENTO E ASSENTAMENTO. AF_01/2023</t>
  </si>
  <si>
    <t>ADUELA/ GALERIA ABERTA PRE-MOLDADA DE CONCRETO ARMADO, SECAO QUADRANGULAR INTERNA DE 2,50 X 2,50 M (L X A), MISULA DE 20 X 20 CM, C = 1,00 M, ESPESSURA MIN = 20 CM, TB-45 E FCK DO CONCRETO = 30 MPA   FORNECIMENTO E ASSENTAMENTO. AF_01/2023</t>
  </si>
  <si>
    <t>ADUELA/ GALERIA ABERTA PRE-MOLDADA DE CONCRETO ARMADO, SECAO QUADRANGULAR INTERNA DE 2,50 X 2,50 M (L X A), MISULA DE 20 X 20 CM, C = 1,00 M, ESPESSURA MIN = 25 CM, TB-45 E FCK DO CONCRETO = 30 MPA   FORNECIMENTO E ASSENTAMENTO. AF_01/2023</t>
  </si>
  <si>
    <t>ADUELA/ GALERIA ABERTA PRE-MOLDADA DE CONCRETO ARMADO, SECAO QUADRANGULAR INTERNA DE 3,00 X 3,00 M (L X A), MISULA DE 20 X 20 CM, C = 1,00 M, ESPESSURA MIN = 20 CM, TB-45 E FCK DO CONCRETO = 30 MPA   FORNECIMENTO E ASSENTAMENTO. AF_01/2023</t>
  </si>
  <si>
    <t>ADUELA/ GALERIA ABERTA PRE-MOLDADA DE CONCRETO ARMADO, SECAO QUADRANGULAR INTERNA DE 3,00 X 3,00 M (L X A), MISULA DE 20 X 20 CM, C = 1,00 M, ESPESSURA MIN = 25 CM, TB-45 E FCK DO CONCRETO = 30 MPA   FORNECIMENTO E ASSENTAMENTO. AF_01/2023</t>
  </si>
  <si>
    <t>ADUELA/ GALERIA ABERTA PRE-MOLDADA DE CONCRETO ARMADO, SECAO QUADRANGULAR INTERNA DE 3,00 X 3,00 M (L X A), MISULA DE 20 X 20 CM, C = 1,00 M, ESPESSURA MIN = 35 CM, TB-45 E FCK DO CONCRETO = 30 MPA   FORNECIMENTO E ASSENTAMENTO. AF_01/2023</t>
  </si>
  <si>
    <t>ADUELA/ GALERIA ABERTA PRE-MOLDADA DE CONCRETO ARMADO, SECAO RETANGULAR INTERNA DE 2,00 X 1,50 M (L X A), MISULA DE 20 X 20 CM, C = 1,00 M, ESPESSURA MIN = 20 CM, TB-45 E FCK DO CONCRETO = 30 MPA   FORNECIMENTO E ASSENTAMENTO. AF_01/2023</t>
  </si>
  <si>
    <t>ADUELA/ GALERIA ABERTA PRE-MOLDADA DE CONCRETO ARMADO, SECAO RETANGULAR INTERNA DE 2,50 X 1,50 M (L X A), MISULA DE 20 X 20 CM, C = 1,00 M, ESPESSURA MIN = 15 CM, TB-45 E FCK DO CONCRETO = 30 MPA   FORNECIMENTO E ASSENTAMENTO. AF_01/2023</t>
  </si>
  <si>
    <t>ADUELA/ GALERIA ABERTA PRE-MOLDADA DE CONCRETO ARMADO, SECAO RETANGULAR INTERNA DE 2,50 X 2,00 M (L X A), MISULA DE 20 X 20 CM, C = 1,00 M, ESPESSURA MIN = 15 CM, TB-45 E FCK DO CONCRETO = 30 MPA   FORNECIMENTO E ASSENTAMENTO. AF_01/2023</t>
  </si>
  <si>
    <t>ADUELA/ GALERIA ABERTA PRE-MOLDADA DE CONCRETO ARMADO, SECAO RETANGULAR INTERNA DE 2,50 X 2,00 M (L X A), MISULA DE 20 X 20 CM, C = 1,00 M, ESPESSURA MIN = 20 CM, TB-45 E FCK DO CONCRETO = 30 MPA   FORNECIMENTO E ASSENTAMENTO. AF_01/2023</t>
  </si>
  <si>
    <t>ADUELA/ GALERIA ABERTA PRE-MOLDADA DE CONCRETO ARMADO, SECAO RETANGULAR INTERNA DE 3,00 X 2,00 M (L X A), MISULA DE 20 X 20 CM, C = 1,00 M, ESPESSURA MIN = 15 CM, TB-45 E FCK DO CONCRETO = 30 MPA   FORNECIMENTO E ASSENTAMENTO. AF_01/2023</t>
  </si>
  <si>
    <t>ADUELA/ GALERIA ABERTA PRE-MOLDADA DE CONCRETO ARMADO, SECAO RETANGULAR INTERNA DE 3,00 X 2,00 M (L X A), MISULA DE 20 X 20 CM, C = 1,00 M, ESPESSURA MIN = 20 CM, TB-45 E FCK DO CONCRETO = 30 MPA   FORNECIMENTO E ASSENTAMENTO. AF_01/2023</t>
  </si>
  <si>
    <t>ADUELA/ GALERIA FECHADA PRE-MOLDADA DE CONCRETO ARMADO, SECAO QUADRANGULAR INTERNA DE 1,50 X 1,50 M (L X A), MISULA DE 20 X 20 CM, C = 1,00 M, ESPESSURA MIN = 15 CM, TB-45 E FCK DO CONCRETO = 30 MPA   FORNECIMENTO E ASSENTAMENTO. AF_01/2023</t>
  </si>
  <si>
    <t>ADUELA/ GALERIA FECHADA PRE-MOLDADA DE CONCRETO ARMADO, SECAO QUADRANGULAR INTERNA DE 2,00 X 2,00 M (L X A), MISULA DE 20 X 20 CM, C = 1,00 M, ESPESSURA MIN = 15 CM, TB-45 E FCK DO CONCRETO = 30 MPA   FORNECIMENTO E ASSENTAMENTO. AF_01/2023</t>
  </si>
  <si>
    <t>ADUELA/ GALERIA FECHADA PRE-MOLDADA DE CONCRETO ARMADO, SECAO QUADRANGULAR INTERNA DE 2,00 X 2,00 M (L X A), MISULA DE 20 X 20 CM, C = 1,00 M, ESPESSURA MIN = 20 CM, TB-45 E FCK DO CONCRETO = 30 MPA   FORNECIMENTO E ASSENTAMENTO. AF_01/2023</t>
  </si>
  <si>
    <t>ADUELA/ GALERIA FECHADA PRE-MOLDADA DE CONCRETO ARMADO, SECAO QUADRANGULAR INTERNA DE 2,50 X 2,50 M (L X A), MISULA DE 20 X 20 CM, C = 1,00 M, ESPESSURA MIN = 15 CM, TB-45 E FCK DO CONCRETO = 30 MPA   FORNECIMENTO E ASSENTAMENTO. AF_01/2023</t>
  </si>
  <si>
    <t>ADUELA/ GALERIA FECHADA PRE-MOLDADA DE CONCRETO ARMADO, SECAO QUADRANGULAR INTERNA DE 2,50 X 2,50 M (L X A), MISULA DE 20 X 20 CM, C = 1,00 M, ESPESSURA MIN = 20 CM, TB-45 E FCK DO CONCRETO = 30 MPA   FORNECIMENTO E ASSENTAMENTO. AF_01/2023</t>
  </si>
  <si>
    <t>ADUELA/ GALERIA FECHADA PRE-MOLDADA DE CONCRETO ARMADO, SECAO QUADRANGULAR INTERNA DE 2,50 X 2,50 M (L X A), MISULA DE 20 X 20 CM, C = 1,00 M, ESPESSURA MIN = 25 CM, TB-45 E FCK DO CONCRETO = 30 MPA   FORNECIMENTO E ASSENTAMENTO. AF_01/2023</t>
  </si>
  <si>
    <t>ADUELA/ GALERIA FECHADA PRE-MOLDADA DE CONCRETO ARMADO, SECAO QUADRANGULAR INTERNA DE 3,00 X 3,00 M (L X A), MISULA DE 20 X 20 CM, C = 1,00 M, ESPESSURA MIN = 20 CM, TB-45 E FCK DO CONCRETO = 30 MPA   FORNECIMENTO E ASSENTAMENTO. AF_01/2023</t>
  </si>
  <si>
    <t>ADUELA/ GALERIA FECHADA PRE-MOLDADA DE CONCRETO ARMADO, SECAO QUADRANGULAR INTERNA DE 3,00 X 3,00 M (L X A), MISULA DE 20 X 20 CM, C = 1,00 M, ESPESSURA MIN = 25 CM, TB-45 E FCK DO CONCRETO = 30 MPA   FORNECIMENTO E ASSENTAMENTO. AF_01/2023</t>
  </si>
  <si>
    <t>ADUELA/ GALERIA FECHADA PRE-MOLDADA DE CONCRETO ARMADO, SECAO QUADRANGULAR INTERNA DE 3,00 X 3,00 M (L X A), MISULA DE 20 X 20 CM, C = 1,00 M, ESPESSURA MIN = 35 CM, TB-45 E FCK DO CONCRETO = 30 MPA   FORNECIMENTO E ASSENTAMENTO. AF_01/2023</t>
  </si>
  <si>
    <t>APLICAÇÃO DE MANTA GEOTÊXTIL NAS JUNTAS RÍGIDAS DE ADUELAS PRÉ-MOLDADAS DE CONCRETO ARMADO. AF_01/2023</t>
  </si>
  <si>
    <t>APLICAÇÃO DE GESSO PROJETADO COM EQUIPAMENTO DE PROJEÇÃO EM PAREDES, DESEMPENADO (SEM TALISCAS), ESPESSURA DE 0,5CM. AF_03/2023</t>
  </si>
  <si>
    <t>APLICAÇÃO DE GESSO PROJETADO COM EQUIPAMENTO DE PROJEÇÃO EM PAREDES, DESEMPENADO (SEM TALISCAS), ESPESSURA DE 1,0CM. AF_03/2023</t>
  </si>
  <si>
    <t>APLICAÇÃO DE GESSO PROJETADO COM EQUIPAMENTO DE PROJEÇÃO EM PAREDES, SARRAFEADO (COM TALISCAS), ESPESSURA DE 1,0CM. AF_03/2023</t>
  </si>
  <si>
    <t>APLICAÇÃO DE GESSO PROJETADO COM EQUIPAMENTO DE PROJEÇÃO EM PAREDES, SARRAFEADO (COM TALISCAS), ESPESSURA DE 1,5CM. AF_03/2023</t>
  </si>
  <si>
    <t>APLICAÇÃO MANUAL DE GESSO DESEMPENADO (SEM TALISCAS) EM PAREDES COM PÉ DIREITO DUPLO, ESPESSURA DE 0,5CM. AF_03/2023</t>
  </si>
  <si>
    <t>APLICAÇÃO MANUAL DE GESSO DESEMPENADO (SEM TALISCAS) EM PAREDES COM PÉ DIREITO DUPLO, ESPESSURA DE 1,0CM. AF_03/2023</t>
  </si>
  <si>
    <t>APLICAÇÃO MANUAL DE GESSO DESEMPENADO (SEM TALISCAS) EM PAREDES, ESPESSURA DE 0,5CM. AF_03/2023</t>
  </si>
  <si>
    <t>APLICAÇÃO MANUAL DE GESSO DESEMPENADO (SEM TALISCAS) EM PAREDES, ESPESSURA DE 1,0CM. AF_03/2023</t>
  </si>
  <si>
    <t>APLICAÇÃO MANUAL DE GESSO DESEMPENADO (SEM TALISCAS) EM TETO DE AMBIENTES COM PAREDES EM PÉ DIREITO DUPLO E ÁREA ENTRE 5M² E 10M², ESPESSURA DE 0,5CM. AF_03/2023</t>
  </si>
  <si>
    <t>APLICAÇÃO MANUAL DE GESSO DESEMPENADO (SEM TALISCAS) EM TETO DE AMBIENTES COM PAREDES EM PÉ DIREITO DUPLO E ÁREA ENTRE 5M² E 10M², ESPESSURA DE 1,0CM. AF_03/2023</t>
  </si>
  <si>
    <t>APLICAÇÃO MANUAL DE GESSO DESEMPENADO (SEM TALISCAS) EM TETO DE AMBIENTES COM PAREDES EM PÉ DIREITO DUPLO E ÁREA MAIOR QUE 10M², ESPESSURA DE 0,5CM. AF_03/2023</t>
  </si>
  <si>
    <t>APLICAÇÃO MANUAL DE GESSO DESEMPENADO (SEM TALISCAS) EM TETO DE AMBIENTES COM PAREDES EM PÉ DIREITO DUPLO E ÁREA MAIOR QUE 10M², ESPESSURA DE 1,0CM. AF_03/2023</t>
  </si>
  <si>
    <t>APLICAÇÃO MANUAL DE GESSO DESEMPENADO (SEM TALISCAS) EM TETO DE AMBIENTES COM PAREDES EM PÉ DIREITO DUPLO E ÁREA MENOR QUE 5M², ESPESSURA DE 0,5CM. AF_03/2023</t>
  </si>
  <si>
    <t>APLICAÇÃO MANUAL DE GESSO DESEMPENADO (SEM TALISCAS) EM TETO DE AMBIENTES COM PAREDES EM PÉ DIREITO DUPLO E ÁREA MENOR QUE 5M², ESPESSURA DE 1,0CM. AF_03/2023</t>
  </si>
  <si>
    <t>APLICAÇÃO MANUAL DE GESSO DESEMPENADO (SEM TALISCAS) EM TETO DE AMBIENTES DE ÁREA ENTRE 5M² E 10M², ESPESSURA DE 0,5CM. AF_03/2023</t>
  </si>
  <si>
    <t>APLICAÇÃO MANUAL DE GESSO DESEMPENADO (SEM TALISCAS) EM TETO DE AMBIENTES DE ÁREA ENTRE 5M² E 10M², ESPESSURA DE 1,0CM. AF_03/2023</t>
  </si>
  <si>
    <t>APLICAÇÃO MANUAL DE GESSO DESEMPENADO (SEM TALISCAS) EM TETO DE AMBIENTES DE ÁREA MAIOR QUE 10M², ESPESSURA DE 0,5CM. AF_03/2023</t>
  </si>
  <si>
    <t>APLICAÇÃO MANUAL DE GESSO DESEMPENADO (SEM TALISCAS) EM TETO DE AMBIENTES DE ÁREA MAIOR QUE 10M², ESPESSURA DE 1,0CM. AF_03/2023</t>
  </si>
  <si>
    <t>APLICAÇÃO MANUAL DE GESSO DESEMPENADO (SEM TALISCAS) EM TETO DE AMBIENTES DE ÁREA MENOR QUE 5M², ESPESSURA DE 0,5CM. AF_03/2023</t>
  </si>
  <si>
    <t>APLICAÇÃO MANUAL DE GESSO DESEMPENADO (SEM TALISCAS) EM TETO DE AMBIENTES DE ÁREA MENOR QUE 5M², ESPESSURA DE 1,0CM. AF_03/2023</t>
  </si>
  <si>
    <t>APLICAÇÃO MANUAL DE GESSO SARRAFEADO (COM TALISCAS) EM PAREDES COM PÉ DIREITO DUPLO, ESPESSURA DE 1,0CM. AF_03/2023</t>
  </si>
  <si>
    <t>APLICAÇÃO MANUAL DE GESSO SARRAFEADO (COM TALISCAS) EM PAREDES COM PÉ DIREITO DUPLO, ESPESSURA DE 1,5CM. AF_03/2023</t>
  </si>
  <si>
    <t>APLICAÇÃO MANUAL DE GESSO SARRAFEADO (COM TALISCAS) EM PAREDES, ESPESSURA DE 1,0CM. AF_03/2023</t>
  </si>
  <si>
    <t>APLICAÇÃO MANUAL DE GESSO SARRAFEADO (COM TALISCAS) EM PAREDES, ESPESSURA DE 1,5CM. AF_03/2023</t>
  </si>
  <si>
    <t>ARMAÇÃO DE CINTA DE ALVENARIA ESTRUTURAL; DIÂMETRO DE 10,0 MM. AF_09/2021</t>
  </si>
  <si>
    <t>ARMAÇÃO DE CINTA DE ALVENARIA ESTRUTURAL; DIÂMETRO DE 12,5 MM. AF_09/2021</t>
  </si>
  <si>
    <t>ARMAÇÃO DE CINTA DE ALVENARIA ESTRUTURAL; DIÂMETRO DE 16,0 MM. AF_09/2021</t>
  </si>
  <si>
    <t>ARMAÇÃO DE VERGA E CONTRAVERGA DE ALVENARIA ESTRUTURAL; DIÂMETRO DE 10,0 MM. AF_09/2021</t>
  </si>
  <si>
    <t>ARMAÇÃO DE VERGA E CONTRAVERGA DE ALVENARIA ESTRUTURAL; DIÂMETRO DE 12,5 MM. AF_09/2021</t>
  </si>
  <si>
    <t>ARMAÇÃO DE VERGA E CONTRAVERGA DE ALVENARIA ESTRUTURAL; DIÂMETRO DE 16,0 MM. AF_09/2021</t>
  </si>
  <si>
    <t>ARMAÇÃO DE VERGA E CONTRAVERGA DE ALVENARIA ESTRUTURAL; DIÂMETRO DE 8,0 MM. AF_09/2021</t>
  </si>
  <si>
    <t>ARMAÇÃO VERTICAL DE ALVENARIA ESTRUTURAL; DIÂMETRO DE 10,0 MM. AF_09/2021</t>
  </si>
  <si>
    <t>ARMAÇÃO VERTICAL DE ALVENARIA ESTRUTURAL; DIÂMETRO DE 12,5 MM. AF_09/2021</t>
  </si>
  <si>
    <t>ARMAÇÃO VERTICAL DE ALVENARIA ESTRUTURAL; DIÂMETRO DE 16,0 MM. AF_09/2021</t>
  </si>
  <si>
    <t>GRAUTE FGK=15 MPA; TRAÇO 1:0,04:2,2:2,5 (EM MASSA SECA DE CIMENTO/CAL/AREIA GROSSA/BRITA 0) - PREPARO MECÂNICO COM BETONEIRA 400 L. AF_09/2021</t>
  </si>
  <si>
    <t>GRAUTE FGK=15 MPA; TRAÇO 1:2,2:2,5:0,3 (EM MASSA SECA DE CIMENTO/ AREIA GROSSA/ BRITA 0/ ADITIVO) - PREPARO MECÂNICO COM BETONEIRA 400 L. AF_09/2021</t>
  </si>
  <si>
    <t>GRAUTE FGK=20 MPA; TRAÇO 1:0,04:1,8:2,1 (EM MASSA SECA DE CIMENTO/ CAL/ AREIA GROSSA/ BRITA 0) - PREPARO MECÂNICO COM BETONEIRA 400 L. AF_09/2021</t>
  </si>
  <si>
    <t>GRAUTE FGK=20 MPA; TRAÇO 1:1,8:2,1:0,4 (EM MASSA SECA DE CIMENTO/ AREIA GROSSA/ BRITA 0/ ADITIVO) - PREPARO MECÂNICO COM BETONEIRA 400 L. AF_09/2021</t>
  </si>
  <si>
    <t>GRAUTE FGK=25 MPA; TRAÇO 1:0,02:1,3:1,6 (EM MASSA SECA DE CIMENTO/ CAL/ AREIA GROSSA/ BRITA 0) - PREPARO MECÂNICO COM BETONEIRA 400 L. AF_09/2021</t>
  </si>
  <si>
    <t>GRAUTE FGK=25 MPA; TRAÇO 1:1,3:1,6:0,4 (EM MASSA SECA DE CIMENTO/ AREIA GROSSA/ BRITA 0/ ADITIVO) - PREPARO MECÂNICO COM BETONEIRA 400 L. AF_09/2021</t>
  </si>
  <si>
    <t>GRAUTE FGK=30 MPA; TRAÇO 1:0,02:0,9:1,2 (EM MASSA SECA DE CIMENTO/ CAL/ AREIA GROSSA/ BRITA 0) - PREPARO MECÂNICO COM BETONEIRA 400 L. AF_09/2021</t>
  </si>
  <si>
    <t>GRAUTE FGK=30 MPA; TRAÇO 1:0,9:1,2:0,6 (EM MASSA SECA DE CIMENTO/ AREIA GROSSA/ BRITA 0/ ADITIVO) - PREPARO MECÂNICO COM BETONEIRA 400 L. AF_09/2021</t>
  </si>
  <si>
    <t>GRAUTEAMENTO DE CINTA INTERMEDIÁRIA OU DE CONTRAVERGA EM ALVENARIA ESTRUTURAL. AF_09/2021</t>
  </si>
  <si>
    <t>GRAUTEAMENTO DE CINTA SUPERIOR OU DE VERGA EM ALVENARIA ESTRUTURAL. AF_09/2021</t>
  </si>
  <si>
    <t>GRAUTEAMENTO VERTICAL EM ALVENARIA ESTRUTURAL. AF_09/2021</t>
  </si>
  <si>
    <t>CORRIMÃO DUPLO, DIÂMETRO EXTERNO = 1 1/2", EM ALUMÍNIO. AF_04/2019</t>
  </si>
  <si>
    <t>CORRIMÃO DUPLO, DIÂMETRO EXTERNO = 1 1/2", EM AÇO GALVANIZADO. AF_04/2019</t>
  </si>
  <si>
    <t>CORRIMÃO DUPLO, DIÂMETRO EXTERNO = 1 1/2", EM AÇO INOX. AF_04/2019</t>
  </si>
  <si>
    <t>CORRIMÃO SIMPLES, DIÂMETRO EXTERNO = 1 1/2", EM ALUMÍNIO. AF_04/2019_PS</t>
  </si>
  <si>
    <t>CORRIMÃO SIMPLES, DIÂMETRO EXTERNO = 1 1/2", EM AÇO GALVANIZADO. AF_04/2019_PS</t>
  </si>
  <si>
    <t>CORRIMÃO SIMPLES, DIÂMETRO EXTERNO = 1 1/2", EM AÇO INOX. AF_04/2019</t>
  </si>
  <si>
    <t>GRADIL EM ALUMÍNIO FIXADO EM VÃOS DE JANELAS, FORMADO POR TUBOS DE 3/4". AF_04/2019</t>
  </si>
  <si>
    <t>GRADIL EM FERRO FIXADO EM VÃOS DE JANELAS, FORMADO POR BARRAS CHATAS DE 25X4,8 MM. AF_04/2019</t>
  </si>
  <si>
    <t>GUARDA-CORPO DE AÇO GALVANIZADO DE 1,10M DE ALTURA, MONTANTES TUBULARES DE 1.1/2  ESPAÇADOS DE 1,20M, TRAVESSA SUPERIOR DE 2 , GRADIL FORMADO POR BARRAS CHATAS EM FERRO DE 32X4,8MM, FIXADO COM CHUMBADOR MECÂNICO. AF_04/2019_PS</t>
  </si>
  <si>
    <t>GUARDA-CORPO DE AÇO GALVANIZADO DE 1,10M DE ALTURA,DUPLO CORRIMÃO, MONTANTES TUBULARES DE 1.1/2" ESPAÇADOS 1,20M, TRAVESSA SUPERIOR DE 2", GRADIL DE BARRAS CHATAS DE 32X4,8MM, FIXADO COM CHUMBADOR MECÂNICO. AF_04/2019</t>
  </si>
  <si>
    <t>GUARDA-CORPO DE AÇO GALVANIZADO DE 1,10M, DUPLO CORRIMÃO, MONTANTES TUBULARES DE 1.1/2" ESPAÇADOS DE 1,20M, TRAVESSA SUPERIOR DE 2", GRADIL DE BARRAS CHATAS DE 32X4,8MM, FIXADO COM ADESIVO ESTRUTURAL EPOXI. AF_04/2019</t>
  </si>
  <si>
    <t>GUARDA-CORPO DE AÇO GALVANIZADO DE 1,10M, DUPLO CORRIMÃO, MONTANTES TUBULARES DE 1.1/4" ESPAÇADOS 1,20M, TRAVESSA SUPERIOR DE 1.1/2", GRADIL DE TUBOS HORIZONTAIS DE 1" E VERTICAIS DE 3/4", FIXADO COM CHUMBADOR MECÂNICO. AF_04/2019</t>
  </si>
  <si>
    <t>GUARDA-CORPO DE AÇO GALVANIZADO DE 1,10M, DUPLO CORRIMÃO, MONTANTES TUBULARES DE 1.1/4" ESPAÇADOS DE 1,20M, TRAVESSA SUPERIOR DE 1.1/2", GRADIL EM TUBOS HORIZONTAIS DE 1" E VERTICAIS DE 3/4", FIXADO COM ADESIVO ESTRUTURAL EPOXI. AF_04/2019</t>
  </si>
  <si>
    <t>GUARDA-CORPO DE AÇO GALVANIZADO DE 1,10M, DUPLO CORRIMÃO, MONTANTES TUBULARES DE 100X50MM ESPAÇADOS 1,20M, TRAVESSA SUPERIOR DE 3", GRADIL EM CANTONEIRA 51X51X4,8 MM E BARRAS CHATAS NA VERTICAL DE 32X4,8 MM, FIXADO COM CHUMBADOR MECÂNICO. AF_04/2019</t>
  </si>
  <si>
    <t>GUARDA-CORPO DE AÇO GALVANIZADO DE 1,10M, DUPLO CORRIMÃO, MONTANTES TUBULARES DE 100X50MM ESPAÇADOS DE 1,20M, TRAVESSA SUPERIOR DE 3?, GRADIL EM CANTONEIRA 51X51X4,8 MM E BARRAS CHATAS NA VERTICAL DE 32X4,8 MM, FIXADO COM ADESIVO EPOXI. AF_04/2019</t>
  </si>
  <si>
    <t>GUARDA-CORPO DE AÇO GALVANIZADO DE 1,10M, DUPLO CORRIMÃO, MONTANTES TUBULARES DE 30X30 MM ESPAÇADOS DE 1,20M, TRAVESSA SUPERIOR DE 1.1/2", GRADIL DE TUBOS HORIZONTAIS DE 25X25MM E VERTICAIS DE 20X20MM, FIXADO COM CHUMBADOR MECÂNICO. AF_04/2019</t>
  </si>
  <si>
    <t>GUARDA-CORPO DE AÇO GALVANIZADO DE 1,10M, DUPLO CORRIMÃO, MONTANTES TUBULARES DE 30X30 MM ESPAÇADOS DE 1,20M, TRAVESSA SUPERIOR DE 1.1/2", GRADIL EM TUBOS HORIZONTAIS DE 25X25MM E VERTICAIS DE 20X20MM, FIXADO COM ADESIVO ESTRUTURAL EPOXI. AF_04/2019</t>
  </si>
  <si>
    <t>GUARDA-CORPO DE AÇO GALVANIZADO DE 1,10M, MONTANTES TUBULARES DE 1.1/2" ESPAÇADOS 1,20M, TRAVESSA SUPERIOR DE 2", GRADIL FORMADO POR BARRAS CHATAS DE 32X4,8MM, FIXADO COM ADESIVO ESTRUTURAL EPOXI. AF_04/2019</t>
  </si>
  <si>
    <t>GUARDA-CORPO DE AÇO GALVANIZADO DE 1,10M, MONTANTES TUBULARES DE 1.1/4" ESPAÇADOS 1,20M, TRAVESSA SUPERIOR DE 1.1/2", GRADIL FORMADO POR TUBOS HORIZONTAIS DE 1" E VERTICAIS DE 3/4", FIXADO COM ADESIVO ESTRUTURAL EPOXI. AF_04/2019</t>
  </si>
  <si>
    <t>GUARDA-CORPO DE AÇO GALVANIZADO DE 1,10M, MONTANTES TUBULARES DE 1.1/4" ESPAÇADOS DE 1,20M, TRAVESSA SUPERIOR DE 1.1/2", GRADIL FORMADO POR TUBOS HORIZONTAIS DE 1" E VERTICAIS DE 3/4", FIXADO COM CHUMBADOR MECÂNICO. AF_04/2019_PS</t>
  </si>
  <si>
    <t>GUARDA-CORPO DE AÇO GALVANIZADO DE 1,10M, MONTANTES TUBULARES DE 100X50MM ESPAÇADOS 1,20M, TRAVESSA SUPERIOR DE 3", GRADIL COM CANTONEIRA 51X51X4,8 MM E BARRAS CHATAS NA VERTICAL DE 32X4,8 MM, FIXADO COM CHUMBADOR MECÂNICO. AF_04/2019</t>
  </si>
  <si>
    <t>GUARDA-CORPO DE AÇO GALVANIZADO DE 1,10M, MONTANTES TUBULARES DE 100X50MM ESPAÇADOS DE 1,20M, TRAVESSA SUPERIOR DE 3", GRADIL  EM CANTONEIRA 51X51X4,8 MM E BARRAS CHATAS NA VERTICAL DE 32X4,8 MM, FIXADO COM ADESIVO ESTRUTURAL EPOXI. AF_04/2019</t>
  </si>
  <si>
    <t>GUARDA-CORPO DE AÇO GALVANIZADO DE 1,10M, MONTANTES TUBULARES DE 30X30 MM ESPAÇADOS 1,20M, TRAVESSA SUPERIOR DE 1.1/2", GRADIL DE TUBOS HORIZONTAIS DE 25X25MM E VERTICAIS DE 20X20MM, FIXADO COM ADESIVO ESTRUTURAL EPOXI. AF_04/2019</t>
  </si>
  <si>
    <t>GUARDA-CORPO DE AÇO GALVANIZADO DE 1,10M, MONTANTES TUBULARES DE 30X30 MM ESPAÇADOS 1,20M, TRAVESSA SUPERIOR DE 1.1/2", GRADIL FORMADO POR TUBOS HORIZONTAIS DE 25X25MM E VERTICAIS DE 20X20MM, FIXADO COM CHUMBADOR MECÂNICO. AF_04/2019</t>
  </si>
  <si>
    <t>GUARDA-CORPO PANORÂMICO COM PERFIS DE ALUMÍNIO E VIDRO LAMINADO 8 MM, FIXADO COM ADESIVO ESTRUTURAL EPOXI. AF_04/2019</t>
  </si>
  <si>
    <t>GUARDA-CORPO PANORÂMICO COM PERFIS DE ALUMÍNIO E VIDRO LAMINADO 8 MM, FIXADO COM CHUMBADOR MECÂNICO. AF_04/2019_PS</t>
  </si>
  <si>
    <t>ASSENTAMENTO DE GUIA (MEIO-FIO) EM TRECHO CURVO, CONFECCIONADA EM CONCRETO PRÉ-FABRICADO, DIMENSÕES 100X15X13X20 CM (COMPRIMENTO X BASE INFERIOR X BASE SUPERIOR X ALTURA). AF_01/2024</t>
  </si>
  <si>
    <t>ASSENTAMENTO DE GUIA (MEIO-FIO) EM TRECHO CURVO, CONFECCIONADA EM CONCRETO PRÉ-FABRICADO, DIMENSÕES 100X15X13X30 CM (COMPRIMENTO X BASE INFERIOR X BASE SUPERIOR X ALTURA). AF_01/2024</t>
  </si>
  <si>
    <t>ASSENTAMENTO DE GUIA (MEIO-FIO) EM TRECHO CURVO, CONFECCIONADA EM CONCRETO PRÉ-FABRICADO, DIMENSÕES 39X6,5X6,5X19 CM (COMPRIMENTO X BASE INFERIOR X BASE SUPERIOR X ALTURA), PARA DELIMITAÇÃO DE JARDINS, PRAÇAS OU PASSEIOS. AF_01/2024</t>
  </si>
  <si>
    <t>ASSENTAMENTO DE GUIA (MEIO-FIO) EM TRECHO CURVO, CONFECCIONADA EM CONCRETO PRÉ-FABRICADO, DIMENSÕES 80X08X08X25 CM (COMPRIMENTO X BASE INFERIOR X BASE SUPERIOR X ALTURA). AF_01/2024</t>
  </si>
  <si>
    <t>ASSENTAMENTO DE GUIA (MEIO-FIO) EM TRECHO RETO, CONFECCIONADA EM CONCRETO PRÉ-FABRICADO, DIMENSÕES 100X15X13X20 CM (COMPRIMENTO X BASE INFERIOR X BASE SUPERIOR X ALTURA). AF_01/2024</t>
  </si>
  <si>
    <t>ASSENTAMENTO DE GUIA (MEIO-FIO) EM TRECHO RETO, CONFECCIONADA EM CONCRETO PRÉ-FABRICADO, DIMENSÕES 100X15X13X30 CM (COMPRIMENTO X BASE INFERIOR X BASE SUPERIOR X ALTURA). AF_01/2024</t>
  </si>
  <si>
    <t>ASSENTAMENTO DE GUIA (MEIO-FIO) EM TRECHO RETO, CONFECCIONADA EM CONCRETO PRÉ-FABRICADO, DIMENSÕES 39X6,5X6,5X19 CM (COMPRIMENTO X BASE INFERIOR X BASE SUPERIOR X ALTURA), PARA DELIMITAÇÃO DE JARDINS, PRAÇAS OU PASSEIOS. AF_01/2024</t>
  </si>
  <si>
    <t>ASSENTAMENTO DE GUIA (MEIO-FIO) EM TRECHO RETO, CONFECCIONADA EM CONCRETO PRÉ-FABRICADO, DIMENSÕES 80X08X08X25 CM (COMPRIMENTO X BASE INFERIOR X BASE SUPERIOR X ALTURA). AF_01/2024</t>
  </si>
  <si>
    <t>ASSENTAMENTO DE GUIA (MEIO-FIO), TIPO PAVER (FINCADINHA) EM TRECHO RETO, EM CONCRETO PRÉ-FABRICADO, DIMENSÕES 45X08X608X19 CM (COMPRIMENTO X BASE INFERIOR X BASE SUPERIOR X ALTURA), PARA DELIMITAÇÃO DE JARDINS, PRAÇAS OU PASSEIOS. AF_01/2024</t>
  </si>
  <si>
    <t>ASSENTAMENTO DE GUIA (MEIO-FIO), TIPO PAVER, FINCADINHA, EM TRECHO CURVO, EM CONCRETO PRÉ-FABRICADO, DIMENSÕES 45X08X08X19 CM (COMPRIMENTO X BASE INFERIOR X BASE SUPERIOR X ALTURA), PARA DELIMITAÇÃO DE JARDINS, PRAÇAS OU PASSEIOS. AF_01/2024</t>
  </si>
  <si>
    <t>EXECUÇÃO DE ESCORAS DE CONCRETO PARA CONTENÇÃO DE GUIAS PRÉ-FABRICADAS. AF_01/2024</t>
  </si>
  <si>
    <t>EXECUÇÃO DE SARJETA DE CONCRETO USINADO, MOLDADA  IN LOCO  EM TRECHO CURVO, 30 CM BASE X 10 CM ALTURA. AF_01/2024</t>
  </si>
  <si>
    <t>EXECUÇÃO DE SARJETA DE CONCRETO USINADO, MOLDADA  IN LOCO  EM TRECHO CURVO, 30 CM BASE X 15 CM ALTURA. AF_01/2024</t>
  </si>
  <si>
    <t>EXECUÇÃO DE SARJETA DE CONCRETO USINADO, MOLDADA  IN LOCO  EM TRECHO CURVO, 45 CM BASE X 10 CM ALTURA. AF_01/2024</t>
  </si>
  <si>
    <t>EXECUÇÃO DE SARJETA DE CONCRETO USINADO, MOLDADA  IN LOCO  EM TRECHO CURVO, 45 CM BASE X 15 CM ALTURA. AF_01/2024</t>
  </si>
  <si>
    <t>EXECUÇÃO DE SARJETA DE CONCRETO USINADO, MOLDADA  IN LOCO  EM TRECHO CURVO, 60 CM BASE X 10 CM ALTURA. AF_01/2024</t>
  </si>
  <si>
    <t>EXECUÇÃO DE SARJETA DE CONCRETO USINADO, MOLDADA  IN LOCO  EM TRECHO CURVO, 60 CM BASE X 15 CM ALTURA. AF_01/2024</t>
  </si>
  <si>
    <t>EXECUÇÃO DE SARJETA DE CONCRETO USINADO, MOLDADA  IN LOCO  EM TRECHO RETO, 30 CM BASE X 10 CM ALTURA. AF_01/2024</t>
  </si>
  <si>
    <t>EXECUÇÃO DE SARJETA DE CONCRETO USINADO, MOLDADA  IN LOCO  EM TRECHO RETO, 30 CM BASE X 15 CM ALTURA. AF_01/2024</t>
  </si>
  <si>
    <t>EXECUÇÃO DE SARJETA DE CONCRETO USINADO, MOLDADA  IN LOCO  EM TRECHO RETO, 45 CM BASE X 10 CM ALTURA. AF_01/2024</t>
  </si>
  <si>
    <t>EXECUÇÃO DE SARJETA DE CONCRETO USINADO, MOLDADA  IN LOCO  EM TRECHO RETO, 45 CM BASE X 15 CM ALTURA. AF_01/2024</t>
  </si>
  <si>
    <t>EXECUÇÃO DE SARJETA DE CONCRETO USINADO, MOLDADA  IN LOCO  EM TRECHO RETO, 60 CM BASE X 10 CM ALTURA. AF_01/2024</t>
  </si>
  <si>
    <t>EXECUÇÃO DE SARJETA DE CONCRETO USINADO, MOLDADA  IN LOCO  EM TRECHO RETO, 60 CM BASE X 15 CM ALTURA. AF_01/2024</t>
  </si>
  <si>
    <t>EXECUÇÃO DE SARJETÃO DE CONCRETO USINADO, MOLDADA  IN LOCO  EM TRECHO RETO, 100 CM BASE X 20 CM ALTURA. AF_01/2024</t>
  </si>
  <si>
    <t>GUIA (MEIO-FIO) CONCRETO, MOLDADA  IN LOCO  EM TRECHO CURVO COM EXTRUSORA, 13 CM BASE X 22 CM ALTURA. AF_01/2024</t>
  </si>
  <si>
    <t>GUIA (MEIO-FIO) CONCRETO, MOLDADA  IN LOCO  EM TRECHO CURVO COM EXTRUSORA, 15 CM BASE X 30 CM ALTURA. AF_01/2024</t>
  </si>
  <si>
    <t>GUIA (MEIO-FIO) CONCRETO, MOLDADA  IN LOCO  EM TRECHO RETO COM EXTRUSORA, 13 CM BASE X 22 CM ALTURA. AF_01/2024</t>
  </si>
  <si>
    <t>GUIA (MEIO-FIO) CONCRETO, MOLDADA  IN LOCO  EM TRECHO RETO COM EXTRUSORA, 15 CM BASE X 30 CM ALTURA. AF_01/2024</t>
  </si>
  <si>
    <t>GUIA (MEIO-FIO) E SARJETA CONJUGADOS DE CONCRETO, MOLDADA  IN LOCO  EM TRECHO CURVO COM EXTRUSORA, 45 CM BASE (15 CM BASE DA GUIA + 30 CM BASE DA SARJETA) X 22 CM ALTURA. AF_01/2024</t>
  </si>
  <si>
    <t>GUIA (MEIO-FIO) E SARJETA CONJUGADOS DE CONCRETO, MOLDADA  IN LOCO  EM TRECHO CURVO COM EXTRUSORA, 65 CM BASE (15 CM BASE DA GUIA + 50 CM BASE DA SARJETA) X 26 CM ALTURA. AF_01/2024</t>
  </si>
  <si>
    <t>GUIA (MEIO-FIO) E SARJETA CONJUGADOS DE CONCRETO, MOLDADA  IN LOCO  EM TRECHO RETO COM EXTRUSORA, 45 CM BASE (15 CM BASE DA GUIA + 30 CM BASE DA SARJETA) X 22 CM ALTURA. AF_01/2024</t>
  </si>
  <si>
    <t>GUIA (MEIO-FIO) E SARJETA CONJUGADOS DE CONCRETO, MOLDADA  IN LOCO  EM TRECHO RETO COM EXTRUSORA, 60 CM BASE (15 CM BASE DA GUIA + 45 CM BASE DA SARJETA) X 26 CM ALTURA. AF_01/2024</t>
  </si>
  <si>
    <t>GUIA (MEIO-FIO) E SARJETA CONJUGADOS DE CONCRETO, MOLDADA  IN LOCO  EM TRECHO RETO COM EXTRUSORA, 65 CM BASE (15 CM BASE DA GUIA + 50 CM BASE DA SARJETA) X 26 CM ALTURA. AF_01/2024</t>
  </si>
  <si>
    <t>GUIA (MEIO-FIO) E SARJETA CONJUGADOS DE CONCRETO, MOLDADA IN LOCO  EM TRECHO CURVO COM EXTRUSORA, 60 CM BASE (15 CM BASE DA GUIA + 45 CM BASE DA SARJETA) X 26 CM ALTURA. AF_01/2024</t>
  </si>
  <si>
    <t>BLOCO AUTÔNOMO DE ILUMINAÇÃO DE EMERGÊNCIA COM DOIS REFLETORES - FORNECIMENTO E INSTALAÇÃO. AF_09/2024</t>
  </si>
  <si>
    <t>CÂMERA DE MONITORAMENTO COM ATÉ 25 METROS DE ALCANCE TIPO BULLET - FORNECIMENTO E INSTALAÇÃO. AF_09/2024</t>
  </si>
  <si>
    <t>CÂMERA DE MONITORAMENTO COM ATÉ 25 METROS DE ALCANCE TIPO DOME - FORNECIMENTO E INSTALAÇÃO. AF_09/2024</t>
  </si>
  <si>
    <t>CÂMERA DE MONITORAMENTO COM MAIS DE 25 METROS DE ALCANCE TIPO BULLET - FORNECIMENTO E INSTALAÇÃO. AF_09/2024</t>
  </si>
  <si>
    <t>CÂMERA IP BULLET - FORNECIMENTO E INSTALAÇÃO. AF_09/2024</t>
  </si>
  <si>
    <t>CÂMERA IP DOME RESOLUCAO 1MP - FORNECIMENTO E INSTALAÇÃO. AF_09/2024</t>
  </si>
  <si>
    <t>CÂMERA IP SPEED DOME - FORNECIMENTO E INSTALAÇÃO. AF_09/2024</t>
  </si>
  <si>
    <t>CÂMERA IP WIFI - FORNECIMENTO E INSTALAÇÃO. AF_09/2024</t>
  </si>
  <si>
    <t>DRIVER SLIM PARA FITA LED - FORNECIMENTO E INSTALAÇÃO. AF_09/2024</t>
  </si>
  <si>
    <t>FITA LED - FORNECIMENTO E INSTALAÇÃO. AF_09/2024</t>
  </si>
  <si>
    <t>LUMINÁRIA ARANDELA TIPO MEIA LUA, DE SOBREPOR, COM 1 LÂMPADA LED DE 6 W, SEM REATOR - FORNECIMENTO E INSTALAÇÃO. AF_09/2024</t>
  </si>
  <si>
    <t>LUMINÁRIA ARANDELA TIPO TARTARUGA, DE SOBREPOR, COM 1 LÂMPADA LED DE 6 W, SEM REATOR - FORNECIMENTO E INSTALAÇÃO. AF_09/2024</t>
  </si>
  <si>
    <t>LUMINÁRIA DE EMERGÊNCIA, COM 30 LÂMPADAS LED DE 2 W, SEM REATOR - FORNECIMENTO E INSTALAÇÃO. AF_09/2024</t>
  </si>
  <si>
    <t>LUMINÁRIA LED DE EMBUTIR - QUADRADA 60X60CM, INCLUSO DRIVER - FORNECIMENTO E INSTALAÇÃO. AF_09/2024</t>
  </si>
  <si>
    <t>LUMINÁRIA LED DE SOBREPOR - QUADRADA *60X60*CM, INCLUSO DRIVER - FORNECIMENTO E INSTALAÇÃO. AF_09/2024</t>
  </si>
  <si>
    <t>LUMINÁRIA LED DE SOBREPOR HERMÉTICA - *60X15CM*, INCLUSO DRIVER - FORNECIMENTO E INSTALAÇÃO. AF_09/2024</t>
  </si>
  <si>
    <t>LUMINÁRIA TIPO CALHA, DE EMBUTIR, COM 1 LÂMPADA TUBULAR LED DE 18 W, SEM REATOR - FORNECIMENTO E INSTALAÇÃO. AF_09/2024</t>
  </si>
  <si>
    <t>LUMINÁRIA TIPO CALHA, DE EMBUTIR, COM 2 LÂMPADAS TUBULARES LED DE 18 W, SEM REATOR - FORNECIMENTO E INSTALAÇÃO. AF_09/2024</t>
  </si>
  <si>
    <t>LUMINÁRIA TIPO CALHA, DE EMBUTIR, COM 2 LÂMPADAS TUBULARES LED DE 9 W, SEM REATOR - FORNECIMENTO E INSTALAÇÃO. AF_09/2024</t>
  </si>
  <si>
    <t>LUMINÁRIA TIPO CALHA, DE EMBUTIR, PARA 1 LÂMPADA TUBULAR LED DE 36 W, SEM LÂMPADA E SEM REATOR - FORNECIMENTO E INSTALAÇÃO. AF_09/2024</t>
  </si>
  <si>
    <t>LUMINÁRIA TIPO CALHA, DE EMBUTIR, PARA 2 LÂMPADAS TUBULARES LED DE 36 W, SEM LÂMPADA E SEM REATOR - FORNECIMENTO E INSTALAÇÃO. AF_09/2024</t>
  </si>
  <si>
    <t>LUMINÁRIA TIPO CALHA, DE SOBREPOR, COM 1 LÂMPADA TUBULAR LED DE 18 W, SEM REATOR - FORNECIMENTO E INSTALAÇÃO. AF_09/2024</t>
  </si>
  <si>
    <t>LUMINÁRIA TIPO CALHA, DE SOBREPOR, COM 1 LÂMPADA TUBULAR LED DE 9 W SEM REATOR - FORNECIMENTO E INSTALAÇÃO. AF_09/2024</t>
  </si>
  <si>
    <t>LUMINÁRIA TIPO CALHA, DE SOBREPOR, COM 2 LÂMPADAS TUBULARES LED DE 18 W, SEM REATOR - FORNECIMENTO E INSTALAÇÃO. AF_09/2024</t>
  </si>
  <si>
    <t>LUMINÁRIA TIPO CALHA, DE SOBREPOR, COM 2 LÂMPADAS TUBULARES LED DE 9 W SEM REATOR - FORNECIMENTO E INSTALAÇÃO. AF_09/2024</t>
  </si>
  <si>
    <t>LUMINÁRIA TIPO CALHA, DE SOBREPOR, PARA 1 LÂMPADA TUBULAR LED DE 36 W, SEM LÂMPADA E SEM REATOR - FORNECIMENTO E INSTALAÇÃO. AF_09/2024</t>
  </si>
  <si>
    <t>LUMINÁRIA TIPO CALHA, DE SOBREPOR, PARA 2 LÂMPADAS TUBULARES LED DE 36 W, SEM LÂMPADA E SEM REATOR - FORNECIMENTO E INSTALAÇÃO. AF_09/2024</t>
  </si>
  <si>
    <t>LUMINÁRIA TIPO PLAFON CIRCULAR, DE SOBREPOR, COM LED DE 12/13 W - FORNECIMENTO E INSTALAÇÃO. AF_09/2024</t>
  </si>
  <si>
    <t>LUMINÁRIA TIPO PLAFON QUADRADA, DE EMBUTIR, COM LED DE 12 W - FORNECIMENTO E INSTALAÇÃO. AF_09/2024</t>
  </si>
  <si>
    <t>LUMINÁRIA TIPO PLAFON QUADRADA, DE EMBUTIR, COM LED DE 18 W - FORNECIMENTO E INSTALAÇÃO. AF_09/2024</t>
  </si>
  <si>
    <t>LUMINÁRIA TIPO PLAFON QUADRADA, DE EMBUTIR, COM LED DE 24 W - FORNECIMENTO E INSTALAÇÃO. AF_09/2024</t>
  </si>
  <si>
    <t>LUMINÁRIA TIPO PLAFON QUADRADA, DE SOBREPOR, COM LED DE 12 W - FORNECIMENTO E INSTALAÇÃO. AF_09/2024</t>
  </si>
  <si>
    <t>LUMINÁRIA TIPO PLAFON QUADRADA, DE SOBREPOR, COM LED DE 18 W - FORNECIMENTO E INSTALAÇÃO. AF_09/2024</t>
  </si>
  <si>
    <t>LUMINÁRIA TIPO PLAFON QUADRADA, DE SOBREPOR, COM LED DE 24 W - FORNECIMENTO E INSTALAÇÃO. AF_09/2024</t>
  </si>
  <si>
    <t>LUMINÁRIA TIPO SPOT, DE EMBUTIR, COM 1 LÂMPADA LED PAR20 - FORNECIMENTO E INSTALAÇÃO. AF_09/2024</t>
  </si>
  <si>
    <t>LUMINÁRIA TIPO SPOT, DE SOBREPOR, COM 1 LÂMPADA LED PAR20 - FORNECIMENTO E INSTALAÇÃO. AF_09/2024</t>
  </si>
  <si>
    <t>LÂMPADA COMPACTA DE LED 10 W, BASE E27 - FORNECIMENTO E INSTALAÇÃO. AF_09/2024</t>
  </si>
  <si>
    <t>LÂMPADA COMPACTA DE LED 6 W, BASE E27 - FORNECIMENTO E INSTALAÇÃO. AF_09/2024</t>
  </si>
  <si>
    <t>LÂMPADA TUBULAR LED 9/10W SEM SOQUETE - FORNECIMENTO E INSTALAÇÃO. AF_09/2024</t>
  </si>
  <si>
    <t>LÂMPADA TUBULAR LED DE 18/20 W, COM SOQUETE, BASE G13 - FORNECIMENTO E INSTALAÇÃO. AF_09/2024_PS</t>
  </si>
  <si>
    <t>LÂMPADA TUBULAR LED DE 9/10 W, COM SOQUETE, BASE G13 - FORNECIMENTO E INSTALAÇÃO. AF_09/2024_PS</t>
  </si>
  <si>
    <t>PERFIL COM FITA LED - FORNECIMENTO E INSTALAÇÃO. AF_09/2024</t>
  </si>
  <si>
    <t>SENSOR DE PRESENÇA COM FOTOCÉLULA, FIXAÇÃO EM PAREDE - FORNECIMENTO E INSTALAÇÃO. AF_09/2024</t>
  </si>
  <si>
    <t>SENSOR DE PRESENÇA COM FOTOCÉLULA, FIXAÇÃO EM TETO - FORNECIMENTO E INSTALAÇÃO. AF_09/2024</t>
  </si>
  <si>
    <t>SENSOR DE PRESENÇA SEM FOTOCÉLULA, FIXAÇÃO EM PAREDE - FORNECIMENTO E INSTALAÇÃO. AF_09/2024</t>
  </si>
  <si>
    <t>SENSOR DE PRESENÇA SEM FOTOCÉLULA, FIXAÇÃO EM TETO - FORNECIMENTO E INSTALAÇÃO. AF_09/2024</t>
  </si>
  <si>
    <t>IMPERMEABILIZAÇÃO COM MANTA ASFÁLTICA COLADA COM ASFALTO DERRETIDO, DUAS CAMADAS, E = 3MM E E=4MM. AF_09/2023</t>
  </si>
  <si>
    <t>IMPERMEABILIZAÇÃO DE SUPERFÍCIE COM ARGAMASSA DE CIMENTO E AREIA, COM ADITIVO IMPERMEABILIZANTE, E = 1,5CM. AF_09/2023</t>
  </si>
  <si>
    <t>IMPERMEABILIZAÇÃO DE SUPERFÍCIE COM ARGAMASSA POLIMÉRICA / MEMBRANA ACRÍLICA, 3 DEMÃOS. AF_09/2023</t>
  </si>
  <si>
    <t>IMPERMEABILIZAÇÃO DE SUPERFÍCIE COM ARGAMASSA POLIMÉRICA / MEMBRANA ACRÍLICA, 4 DEMÃOS, REFORÇADA COM VÉU DE POLIÉSTER (MAV). AF_09/2023</t>
  </si>
  <si>
    <t>IMPERMEABILIZAÇÃO DE SUPERFÍCIE COM EMULSÃO ASFÁLTICA, 2 DEMÃOS. AF_09/2023</t>
  </si>
  <si>
    <t>IMPERMEABILIZAÇÃO DE SUPERFÍCIE COM MANTA ASFÁLTICA COLADA COM ASFALTO DERRETIDO, UMA CAMADA, E=4MM. AF_09/2023</t>
  </si>
  <si>
    <t>IMPERMEABILIZAÇÃO DE SUPERFÍCIE COM MANTA ASFÁLTICA, DUAS CAMADAS, INCLUSIVE APLICAÇÃO DE PRIMER ASFÁLTICO, E=3MM E E=4MM. AF_09/2023</t>
  </si>
  <si>
    <t>IMPERMEABILIZAÇÃO DE SUPERFÍCIE COM MANTA ASFÁLTICA, UMA CAMADA, INCLUSIVE APLICAÇÃO DE PRIMER ASFÁLTICO, E=4MM. AF_09/2023</t>
  </si>
  <si>
    <t>IMPERMEABILIZAÇÃO DE SUPERFÍCIE COM MEMBRANA A BASE DE POLIURÉIA, 2 DEMÃOS. AF_09/2023</t>
  </si>
  <si>
    <t>IMPERMEABILIZAÇÃO DE SUPERFÍCIE COM MEMBRANA À BASE DE POLIURETANO, 2 DEMÃOS. AF_09/2023</t>
  </si>
  <si>
    <t>IMPERMEABILIZAÇÃO DE SUPERFÍCIE COM MEMBRANA À BASE DE RESINA ACRÍLICA, 3 DEMÃOS. AF_09/2023</t>
  </si>
  <si>
    <t>PROTEÇÃO MECÂNICA DE SUPERFICIE HORIZONTAL COM ARGAMASSA DE CIMENTO E AREIA, TRAÇO 1:3, E=3CM. AF_09/2023</t>
  </si>
  <si>
    <t>PROTEÇÃO MECÂNICA DE SUPERFICIE HORIZONTAL COM ARGAMASSA DE CIMENTO E AREIA, TRAÇO 1:3, E=4CM. AF_09/2023</t>
  </si>
  <si>
    <t>PROTEÇÃO MECÂNICA DE SUPERFICIE HORIZONTAL COM ARGAMASSA DE CIMENTO E AREIA, TRAÇO 1:3, E=5CM. AF_09/2023</t>
  </si>
  <si>
    <t>PROTEÇÃO MECÂNICA DE SUPERFICIE HORIZONTAL COM CONCRETO 15 MPA, E=4CM. AF_09/2023</t>
  </si>
  <si>
    <t>PROTEÇÃO MECÂNICA DE SUPERFICIE HORIZONTAL COM CONCRETO 15 MPA, E=5CM. AF_09/2023</t>
  </si>
  <si>
    <t>PROTEÇÃO MECÂNICA DE SUPERFÍCIE HORIZONTAL COM ARGAMASSA DE CIMENTO E AREIA, TRAÇO 1:3, E=2CM. AF_09/2023</t>
  </si>
  <si>
    <t>PROTEÇÃO MECÂNICA DE SUPERFÍCIE VERTICAL COM ARGAMASSA DE CIMENTO E AREIA, TRAÇO 1:3, E=2CM. AF_09/2023</t>
  </si>
  <si>
    <t>PROTEÇÃO MECÂNICA DE SUPERFÍCIE VERTICAL COM ARGAMASSA DE CIMENTO E AREIA, TRAÇO 1:3, E=3CM. AF_09/2023</t>
  </si>
  <si>
    <t>PROTEÇÃO MECÂNICA DE SUPERFÍCIE VERTICAL COM ARGAMASSA DE CIMENTO E AREIA, TRAÇO 1:3, E=4CM. AF_09/2023</t>
  </si>
  <si>
    <t>PROTEÇÃO MECÂNICA DE SUPERFÍCIE VERTICAL COM ARGAMASSA DE CIMENTO E AREIA, TRAÇO 1:3, E=5CM. AF_09/2023</t>
  </si>
  <si>
    <t>PROTEÇÃO MECÂNICA DE SUPERFÍCIE VERTICAL COM CONCRETO 15 MPA, E=5CM. AF_09/2023</t>
  </si>
  <si>
    <t>TRATAMENTO DE JUNTA DE DILATAÇÃO COM MANTA ASFÁLTICA ADERIDA COM MAÇARICO. AF_09/2023</t>
  </si>
  <si>
    <t>TRATAMENTO DE JUNTA DE DILATAÇÃO, COM TARUGO DE POLIETILENO E SELANTE PU, INCLUSO PREENCHIMENTO COM ESPUMA EXPANSIVA PU. AF_09/2023</t>
  </si>
  <si>
    <t>TRATAMENTO DE JUNTA SERRADA, COM TARUGO DE POLIETILENO E SELANTE À BASE DE SILICONE. AF_09/2023</t>
  </si>
  <si>
    <t>TRATAMENTO DE RALO OU PONTO EMERGENTE COM ARGAMASSA POLIMÉRICA / MEMBRANA ACRÍLICA REFORÇADO COM TELA DE POLIÉSTER (MAV). AF_09/2023</t>
  </si>
  <si>
    <t>TRATAMENTO DE RALO OU PONTO EMERGENTE COM MANTA ASFÁLTICA COLADA COM ASFÁLTO DERRETIDO, E=4MM. AF_09/2023</t>
  </si>
  <si>
    <t>TRATAMENTO DE RODAPÉ COM MANTA ASFÁLTICA COLADA COM ASFALTO DERRETIDO, E=4MM. AF_09/2023</t>
  </si>
  <si>
    <t>TRATAMENTO DE RODAPÉ COM TELA DE POLIÉSTER. AF_09/2023</t>
  </si>
  <si>
    <t>CABO DE COBRE FLEXÍVEL ISOLADO, 1,5 MM², ANTI-CHAMA 0,6/1,0 KV, PARA CIRCUITOS TERMINAIS - FORNECIMENTO E INSTALAÇÃO. AF_03/2023</t>
  </si>
  <si>
    <t>CABO DE COBRE FLEXÍVEL ISOLADO, 1,5 MM², ANTI-CHAMA 450/750 V, PARA CIRCUITOS TERMINAIS - FORNECIMENTO E INSTALAÇÃO. AF_03/2023</t>
  </si>
  <si>
    <t>CABO DE COBRE FLEXÍVEL ISOLADO, 10 MM², ANTI-CHAMA 0,6/1,0 KV, PARA CIRCUITOS TERMINAIS - FORNECIMENTO E INSTALAÇÃO. AF_03/2023</t>
  </si>
  <si>
    <t>CABO DE COBRE FLEXÍVEL ISOLADO, 10 MM², ANTI-CHAMA 450/750 V, PARA CIRCUITOS TERMINAIS - FORNECIMENTO E INSTALAÇÃO. AF_03/2023</t>
  </si>
  <si>
    <t>CABO DE COBRE FLEXÍVEL ISOLADO, 16 MM², ANTI-CHAMA 0,6/1,0 KV, PARA CIRCUITOS TERMINAIS - FORNECIMENTO E INSTALAÇÃO. AF_03/2023</t>
  </si>
  <si>
    <t>CABO DE COBRE FLEXÍVEL ISOLADO, 16 MM², ANTI-CHAMA 450/750 V, PARA CIRCUITOS TERMINAIS - FORNECIMENTO E INSTALAÇÃO. AF_03/2023</t>
  </si>
  <si>
    <t>CABO DE COBRE FLEXÍVEL ISOLADO, 2,5 MM², ANTI-CHAMA 0,6/1,0 KV, PARA CIRCUITOS TERMINAIS - FORNECIMENTO E INSTALAÇÃO. AF_03/2023</t>
  </si>
  <si>
    <t>CABO DE COBRE FLEXÍVEL ISOLADO, 2,5 MM², ANTI-CHAMA 450/750 V, PARA CIRCUITOS TERMINAIS - FORNECIMENTO E INSTALAÇÃO. AF_03/2023</t>
  </si>
  <si>
    <t>CABO DE COBRE FLEXÍVEL ISOLADO, 4 MM², ANTI-CHAMA 0,6/1,0 KV, PARA CIRCUITOS TERMINAIS - FORNECIMENTO E INSTALAÇÃO. AF_03/2023</t>
  </si>
  <si>
    <t>CABO DE COBRE FLEXÍVEL ISOLADO, 4 MM², ANTI-CHAMA 450/750 V, PARA CIRCUITOS TERMINAIS - FORNECIMENTO E INSTALAÇÃO. AF_03/2023</t>
  </si>
  <si>
    <t>CABO DE COBRE FLEXÍVEL ISOLADO, 6 MM², ANTI-CHAMA 0,6/1,0 KV, PARA CIRCUITOS TERMINAIS - FORNECIMENTO E INSTALAÇÃO. AF_03/2023</t>
  </si>
  <si>
    <t>CABO DE COBRE FLEXÍVEL ISOLADO, 6 MM², ANTI-CHAMA 450/750 V, PARA CIRCUITOS TERMINAIS - FORNECIMENTO E INSTALAÇÃO. AF_03/2023</t>
  </si>
  <si>
    <t>CAIXA ELÉTRICA 4"X2" AUTOTRAVANTE PARA FURO CIRCULAR ALTA (2,00 M DO PISO), PVC, INSTALADA EM PAREDE - FORNECIMENTO E INSTALAÇÃO. AF_03/2023</t>
  </si>
  <si>
    <t>CAIXA ELÉTRICA 4"X2" AUTOTRAVANTE PARA FURO CIRCULAR BAIXA (0,30 M DO PISO), PVC, INSTALADA EM PAREDE - FORNECIMENTO E INSTALAÇÃO. AF_03/2023</t>
  </si>
  <si>
    <t>CAIXA ELÉTRICA 4"X2" AUTOTRAVANTE PARA FURO CIRCULAR MÉDIA (1,30 M DO PISO), PVC, INSTALADA EM PAREDE - FORNECIMENTO E INSTALAÇÃO. AF_03/2023</t>
  </si>
  <si>
    <t>CAIXA ELÉTRICA 4"X4" AUTOTRAVANTE PARA FURO CIRCULAR ALTA (2,00 M DO PISO), PVC, INSTALADA EM PAREDE - FORNECIMENTO E INSTALAÇÃO. AF_03/2023</t>
  </si>
  <si>
    <t>CAIXA ELÉTRICA 4"X4" AUTOTRAVANTE PARA FURO CIRCULAR BAIXA (0,30 M DO PISO), PVC, INSTALADA EM PAREDE - FORNECIMENTO E INSTALAÇÃO. AF_03/2023</t>
  </si>
  <si>
    <t>CAIXA ELÉTRICA 4"X4" AUTOTRAVANTE PARA FURO CIRCULAR MÉDIA (1,30 M DO PISO), PVC, INSTALADA EM PAREDE - FORNECIMENTO E INSTALAÇÃO. AF_03/2023</t>
  </si>
  <si>
    <t>CAIXA OCTOGONAL 3" X 3", PVC, INSTALADA EM LAJE - FORNECIMENTO E INSTALAÇÃO. AF_03/2023</t>
  </si>
  <si>
    <t>CAIXA OCTOGONAL 4" X 4", METÁLICA, INSTALADA EM LAJE - FORNECIMENTO E INSTALAÇÃO. AF_03/2023</t>
  </si>
  <si>
    <t>CAIXA OCTOGONAL 4" X 4", PVC, INSTALADA EM LAJE - FORNECIMENTO E INSTALAÇÃO. AF_03/2023</t>
  </si>
  <si>
    <t>CAIXA RETANGULAR 4" X 2" ALTA (2,00 M DO PISO), METÁLICA, INSTALADA EM PAREDE - FORNECIMENTO E INSTALAÇÃO. AF_03/2023</t>
  </si>
  <si>
    <t>CAIXA RETANGULAR 4" X 2" ALTA (2,00 M DO PISO), PVC, INSTALADA EM PAREDE - FORNECIMENTO E INSTALAÇÃO. AF_03/2023</t>
  </si>
  <si>
    <t>CAIXA RETANGULAR 4" X 2" BAIXA (0,30 M DO PISO), METÁLICA, INSTALADA EM PAREDE - FORNECIMENTO E INSTALAÇÃO. AF_03/2023</t>
  </si>
  <si>
    <t>CAIXA RETANGULAR 4" X 2" BAIXA (0,30 M DO PISO), PVC, INSTALADA EM PAREDE - FORNECIMENTO E INSTALAÇÃO. AF_03/2023</t>
  </si>
  <si>
    <t>CAIXA RETANGULAR 4" X 2" MÉDIA (1,30 M DO PISO), METÁLICA, INSTALADA EM PAREDE - FORNECIMENTO E INSTALAÇÃO. AF_03/2023</t>
  </si>
  <si>
    <t>CAIXA RETANGULAR 4" X 2" MÉDIA (1,30 M DO PISO), PVC, INSTALADA EM PAREDE - FORNECIMENTO E INSTALAÇÃO. AF_03/2023</t>
  </si>
  <si>
    <t>CAIXA RETANGULAR 4" X 4" ALTA (2,00 M DO PISO), METÁLICA, INSTALADA EM PAREDE - FORNECIMENTO E INSTALAÇÃO. AF_03/2023</t>
  </si>
  <si>
    <t>CAIXA RETANGULAR 4" X 4" ALTA (2,00 M DO PISO), PVC, INSTALADA EM PAREDE - FORNECIMENTO E INSTALAÇÃO. AF_03/2023</t>
  </si>
  <si>
    <t>CAIXA RETANGULAR 4" X 4" BAIXA (0,30 M DO PISO), METÁLICA, INSTALADA EM PAREDE - FORNECIMENTO E INSTALAÇÃO. AF_03/2023</t>
  </si>
  <si>
    <t>CAIXA RETANGULAR 4" X 4" BAIXA (0,30 M DO PISO), PVC, INSTALADA EM PAREDE - FORNECIMENTO E INSTALAÇÃO. AF_03/2023</t>
  </si>
  <si>
    <t>CAIXA RETANGULAR 4" X 4" MÉDIA (1,30 M DO PISO), METÁLICA, INSTALADA EM PAREDE - FORNECIMENTO E INSTALAÇÃO. AF_03/2023</t>
  </si>
  <si>
    <t>CAIXA RETANGULAR 4" X 4" MÉDIA (1,30 M DO PISO), PVC, INSTALADA EM PAREDE - FORNECIMENTO E INSTALAÇÃO. AF_03/2023</t>
  </si>
  <si>
    <t>CAIXA SEXTAVADA 3" X 3", METÁLICA, INSTALADA EM LAJE - FORNECIMENTO E INSTALAÇÃO. AF_03/2023</t>
  </si>
  <si>
    <t>CAMPAINHA CIGARRA (1 MÓDULO), 10A/250V, INCLUINDO SUPORTE E PLACA - FORNECIMENTO E INSTALAÇÃO. AF_03/2023</t>
  </si>
  <si>
    <t>CAMPAINHA CIGARRA (1 MÓDULO), 10A/250V, SEM SUPORTE E SEM PLACA - FORNECIMENTO E INSTALAÇÃO. AF_03/2023</t>
  </si>
  <si>
    <t>CURVA 135 GRAUS PARA ELETRODUTO, PVC, ROSCÁVEL, DN 25 MM (3/4"), PARA CIRCUITOS TERMINAIS, INSTALADA EM FORRO - FORNECIMENTO E INSTALAÇÃO. AF_03/2023</t>
  </si>
  <si>
    <t>CURVA 135 GRAUS PARA ELETRODUTO, PVC, ROSCÁVEL, DN 25 MM (3/4"), PARA CIRCUITOS TERMINAIS, INSTALADA EM LAJE - FORNECIMENTO E INSTALAÇÃO. AF_03/2023</t>
  </si>
  <si>
    <t>CURVA 135 GRAUS PARA ELETRODUTO, PVC, ROSCÁVEL, DN 25 MM (3/4"), PARA CIRCUITOS TERMINAIS, INSTALADA EM PAREDE - FORNECIMENTO E INSTALAÇÃO. AF_03/2023</t>
  </si>
  <si>
    <t>CURVA 180 GRAUS PARA ELETRODUTO, PVC, ROSCÁVEL, DN 20 MM (1/2"), PARA CIRCUITOS TERMINAIS, INSTALADA EM FORRO - FORNECIMENTO E INSTALAÇÃO. AF_03/2023</t>
  </si>
  <si>
    <t>CURVA 180 GRAUS PARA ELETRODUTO, PVC, ROSCÁVEL, DN 20 MM (1/2"), PARA CIRCUITOS TERMINAIS, INSTALADA EM LAJE - FORNECIMENTO E INSTALAÇÃO. AF_03/2023</t>
  </si>
  <si>
    <t>CURVA 180 GRAUS PARA ELETRODUTO, PVC, ROSCÁVEL, DN 20 MM (1/2"), PARA CIRCUITOS TERMINAIS, INSTALADA EM PAREDE - FORNECIMENTO E INSTALAÇÃO. AF_03/2023</t>
  </si>
  <si>
    <t>CURVA 180 GRAUS PARA ELETRODUTO, PVC, ROSCÁVEL, DN 25 MM (3/4"), PARA CIRCUITOS TERMINAIS, INSTALADA EM FORRO - FORNECIMENTO E INSTALAÇÃO. AF_03/2023</t>
  </si>
  <si>
    <t>CURVA 180 GRAUS PARA ELETRODUTO, PVC, ROSCÁVEL, DN 25 MM (3/4"), PARA CIRCUITOS TERMINAIS, INSTALADA EM LAJE - FORNECIMENTO E INSTALAÇÃO. AF_03/2023</t>
  </si>
  <si>
    <t>CURVA 180 GRAUS PARA ELETRODUTO, PVC, ROSCÁVEL, DN 25 MM (3/4"), PARA CIRCUITOS TERMINAIS, INSTALADA EM PAREDE - FORNECIMENTO E INSTALAÇÃO. AF_03/2023</t>
  </si>
  <si>
    <t>CURVA 180 GRAUS PARA ELETRODUTO, PVC, ROSCÁVEL, DN 32 MM (1"), PARA CIRCUITOS TERMINAIS, INSTALADA EM FORRO - FORNECIMENTO E INSTALAÇÃO. AF_03/2023</t>
  </si>
  <si>
    <t>CURVA 180 GRAUS PARA ELETRODUTO, PVC, ROSCÁVEL, DN 32 MM (1"), PARA CIRCUITOS TERMINAIS, INSTALADA EM LAJE - FORNECIMENTO E INSTALAÇÃO. AF_03/2023</t>
  </si>
  <si>
    <t>CURVA 180 GRAUS PARA ELETRODUTO, PVC, ROSCÁVEL, DN 32 MM (1"), PARA CIRCUITOS TERMINAIS, INSTALADA EM PAREDE - FORNECIMENTO E INSTALAÇÃO. AF_03/2023</t>
  </si>
  <si>
    <t>CURVA 180 GRAUS PARA ELETRODUTO, PVC, ROSCÁVEL, DN 40 MM (1 1/4"), PARA CIRCUITOS TERMINAIS, INSTALADA EM FORRO - FORNECIMENTO E INSTALAÇÃO. AF_03/2023</t>
  </si>
  <si>
    <t>CURVA 180 GRAUS PARA ELETRODUTO, PVC, ROSCÁVEL, DN 40 MM (1 1/4"), PARA CIRCUITOS TERMINAIS, INSTALADA EM LAJE - FORNECIMENTO E INSTALAÇÃO. AF_03/2023</t>
  </si>
  <si>
    <t>CURVA 180 GRAUS PARA ELETRODUTO, PVC, ROSCÁVEL, DN 40 MM (1 1/4"), PARA CIRCUITOS TERMINAIS, INSTALADA EM PAREDE - FORNECIMENTO E INSTALAÇÃO. AF_03/2023</t>
  </si>
  <si>
    <t>CURVA 90 GRAUS PARA ELETRODUTO, PVC, ROSCÁVEL, DN 20 MM (1/2"), PARA CIRCUITOS TERMINAIS, INSTALADA EM FORRO - FORNECIMENTO E INSTALAÇÃO. AF_03/2023</t>
  </si>
  <si>
    <t>CURVA 90 GRAUS PARA ELETRODUTO, PVC, ROSCÁVEL, DN 20 MM (1/2"), PARA CIRCUITOS TERMINAIS, INSTALADA EM LAJE - FORNECIMENTO E INSTALAÇÃO. AF_03/2023</t>
  </si>
  <si>
    <t>CURVA 90 GRAUS PARA ELETRODUTO, PVC, ROSCÁVEL, DN 20 MM (1/2"), PARA CIRCUITOS TERMINAIS, INSTALADA EM PAREDE - FORNECIMENTO E INSTALAÇÃO. AF_03/2023</t>
  </si>
  <si>
    <t>CURVA 90 GRAUS PARA ELETRODUTO, PVC, ROSCÁVEL, DN 25 MM (3/4"), PARA CIRCUITOS TERMINAIS, INSTALADA EM FORRO - FORNECIMENTO E INSTALAÇÃO. AF_03/2023</t>
  </si>
  <si>
    <t>CURVA 90 GRAUS PARA ELETRODUTO, PVC, ROSCÁVEL, DN 25 MM (3/4"), PARA CIRCUITOS TERMINAIS, INSTALADA EM LAJE - FORNECIMENTO E INSTALAÇÃO. AF_03/2023</t>
  </si>
  <si>
    <t>CURVA 90 GRAUS PARA ELETRODUTO, PVC, ROSCÁVEL, DN 25 MM (3/4"), PARA CIRCUITOS TERMINAIS, INSTALADA EM PAREDE - FORNECIMENTO E INSTALAÇÃO. AF_03/2023</t>
  </si>
  <si>
    <t>CURVA 90 GRAUS PARA ELETRODUTO, PVC, ROSCÁVEL, DN 32 MM (1"), PARA CIRCUITOS TERMINAIS, INSTALADA EM FORRO - FORNECIMENTO E INSTALAÇÃO. AF_03/2023</t>
  </si>
  <si>
    <t>CURVA 90 GRAUS PARA ELETRODUTO, PVC, ROSCÁVEL, DN 32 MM (1"), PARA CIRCUITOS TERMINAIS, INSTALADA EM LAJE - FORNECIMENTO E INSTALAÇÃO. AF_03/2023</t>
  </si>
  <si>
    <t>CURVA 90 GRAUS PARA ELETRODUTO, PVC, ROSCÁVEL, DN 32 MM (1"), PARA CIRCUITOS TERMINAIS, INSTALADA EM PAREDE - FORNECIMENTO E INSTALAÇÃO. AF_03/2023</t>
  </si>
  <si>
    <t>CURVA 90 GRAUS PARA ELETRODUTO, PVC, ROSCÁVEL, DN 40 MM (1 1/4"), PARA CIRCUITOS TERMINAIS, INSTALADA EM FORRO - FORNECIMENTO E INSTALAÇÃO. AF_03/2023</t>
  </si>
  <si>
    <t>CURVA 90 GRAUS PARA ELETRODUTO, PVC, ROSCÁVEL, DN 40 MM (1 1/4"), PARA CIRCUITOS TERMINAIS, INSTALADA EM LAJE - FORNECIMENTO E INSTALAÇÃO. AF_03/2023</t>
  </si>
  <si>
    <t>CURVA 90 GRAUS PARA ELETRODUTO, PVC, ROSCÁVEL, DN 40 MM (1 1/4"), PARA CIRCUITOS TERMINAIS, INSTALADA EM PAREDE - FORNECIMENTO E INSTALAÇÃO. AF_03/2023</t>
  </si>
  <si>
    <t>DIMMER ROTATIVO (1 MÓDULO), 220V/600W, INCLUINDO SUPORTE E PLACA - FORNECIMENTO E INSTALAÇÃO. AF_03/2023</t>
  </si>
  <si>
    <t>DIMMER ROTATIVO (1 MÓDULO), 220V/600W, SEM SUPORTE E SEM PLACA - FORNECIMENTO E INSTALAÇÃO. AF_03/2023</t>
  </si>
  <si>
    <t>ELETRODUTO FLEXÍVEL CORRUGADO REFORÇADO, PVC, DN 20 MM (1/2"), PARA CIRCUITOS TERMINAIS, INSTALADO EM FORRO - FORNECIMENTO E INSTALAÇÃO. AF_03/2023_PA</t>
  </si>
  <si>
    <t>ELETRODUTO FLEXÍVEL CORRUGADO REFORÇADO, PVC, DN 20 MM (1/2"), PARA CIRCUITOS TERMINAIS, INSTALADO EM LAJE - FORNECIMENTO E INSTALAÇÃO. AF_03/2023</t>
  </si>
  <si>
    <t>ELETRODUTO FLEXÍVEL CORRUGADO REFORÇADO, PVC, DN 20 MM (1/2"), PARA CIRCUITOS TERMINAIS, INSTALADO EM PAREDE - FORNECIMENTO E INSTALAÇÃO. AF_03/2023</t>
  </si>
  <si>
    <t>ELETRODUTO FLEXÍVEL CORRUGADO REFORÇADO, PVC, DN 25 MM (3/4"), PARA CIRCUITOS TERMINAIS, INSTALADO EM FORRO - FORNECIMENTO E INSTALAÇÃO. AF_03/2023_PA</t>
  </si>
  <si>
    <t>ELETRODUTO FLEXÍVEL CORRUGADO REFORÇADO, PVC, DN 25 MM (3/4"), PARA CIRCUITOS TERMINAIS, INSTALADO EM LAJE - FORNECIMENTO E INSTALAÇÃO. AF_03/2023</t>
  </si>
  <si>
    <t>ELETRODUTO FLEXÍVEL CORRUGADO REFORÇADO, PVC, DN 25 MM (3/4"), PARA CIRCUITOS TERMINAIS, INSTALADO EM PAREDE - FORNECIMENTO E INSTALAÇÃO. AF_03/2023</t>
  </si>
  <si>
    <t>ELETRODUTO FLEXÍVEL CORRUGADO REFORÇADO, PVC, DN 32 MM (1"), PARA CIRCUITOS TERMINAIS, INSTALADO EM FORRO - FORNECIMENTO E INSTALAÇÃO. AF_03/2023_PA</t>
  </si>
  <si>
    <t>ELETRODUTO FLEXÍVEL CORRUGADO REFORÇADO, PVC, DN 32 MM (1"), PARA CIRCUITOS TERMINAIS, INSTALADO EM LAJE - FORNECIMENTO E INSTALAÇÃO. AF_03/2023</t>
  </si>
  <si>
    <t>ELETRODUTO FLEXÍVEL CORRUGADO REFORÇADO, PVC, DN 32 MM (1"), PARA CIRCUITOS TERMINAIS, INSTALADO EM PAREDE - FORNECIMENTO E INSTALAÇÃO. AF_03/2023</t>
  </si>
  <si>
    <t>ELETRODUTO FLEXÍVEL CORRUGADO, PEAD, DN 32 MM (1"), PARA CIRCUITOS TERMINAIS, INSTALADO EM FORRO - FORNECIMENTO E INSTALAÇÃO. AF_03/2023_PA</t>
  </si>
  <si>
    <t>ELETRODUTO FLEXÍVEL CORRUGADO, PEAD, DN 32 MM (1"), PARA CIRCUITOS TERMINAIS, INSTALADO EM LAJE - FORNECIMENTO E INSTALAÇÃO. AF_03/2023</t>
  </si>
  <si>
    <t>ELETRODUTO FLEXÍVEL CORRUGADO, PEAD, DN 32 MM (1"), PARA CIRCUITOS TERMINAIS, INSTALADO EM PAREDE - FORNECIMENTO E INSTALAÇÃO. AF_03/2023</t>
  </si>
  <si>
    <t>ELETRODUTO FLEXÍVEL CORRUGADO, PEAD, DN 40 MM (1 1/4"), PARA CIRCUITOS TERMINAIS, INSTALADO EM FORRO - FORNECIMENTO E INSTALAÇÃO. AF_03/2023_PA</t>
  </si>
  <si>
    <t>ELETRODUTO FLEXÍVEL CORRUGADO, PEAD, DN 40 MM (1 1/4"), PARA CIRCUITOS TERMINAIS, INSTALADO EM LAJE - FORNECIMENTO E INSTALAÇÃO. AF_03/2023</t>
  </si>
  <si>
    <t>ELETRODUTO FLEXÍVEL CORRUGADO, PEAD, DN 40 MM (1 1/4"), PARA CIRCUITOS TERMINAIS, INSTALADO EM PAREDE - FORNECIMENTO E INSTALAÇÃO. AF_03/2023</t>
  </si>
  <si>
    <t>ELETRODUTO FLEXÍVEL CORRUGADO, PVC, DN 20 MM (1/2"), PARA CIRCUITOS TERMINAIS, INSTALADO EM FORRO - FORNECIMENTO E INSTALAÇÃO. AF_03/2023_PA</t>
  </si>
  <si>
    <t>ELETRODUTO FLEXÍVEL CORRUGADO, PVC, DN 20 MM (1/2"), PARA CIRCUITOS TERMINAIS, INSTALADO EM PAREDE - FORNECIMENTO E INSTALAÇÃO. AF_03/2023</t>
  </si>
  <si>
    <t>ELETRODUTO FLEXÍVEL CORRUGADO, PVC, DN 25 MM (3/4"), PARA CIRCUITOS TERMINAIS, INSTALADO EM FORRO - FORNECIMENTO E INSTALAÇÃO. AF_03/2023_PA</t>
  </si>
  <si>
    <t>ELETRODUTO FLEXÍVEL CORRUGADO, PVC, DN 25 MM (3/4"), PARA CIRCUITOS TERMINAIS, INSTALADO EM PAREDE - FORNECIMENTO E INSTALAÇÃO. AF_03/2023</t>
  </si>
  <si>
    <t>ELETRODUTO FLEXÍVEL CORRUGADO, PVC, DN 32 MM (1"), PARA CIRCUITOS TERMINAIS, INSTALADO EM FORRO - FORNECIMENTO E INSTALAÇÃO. AF_03/2023_PA</t>
  </si>
  <si>
    <t>ELETRODUTO FLEXÍVEL CORRUGADO, PVC, DN 32 MM (1"), PARA CIRCUITOS TERMINAIS, INSTALADO EM PAREDE - FORNECIMENTO E INSTALAÇÃO. AF_03/2023</t>
  </si>
  <si>
    <t>ELETRODUTO FLEXÍVEL LISO, PEAD, DN 32 MM (1"), PARA CIRCUITOS TERMINAIS, INSTALADO EM FORRO - FORNECIMENTO E INSTALAÇÃO. AF_03/2023_PA</t>
  </si>
  <si>
    <t>ELETRODUTO FLEXÍVEL LISO, PEAD, DN 32 MM (1"), PARA CIRCUITOS TERMINAIS, INSTALADO EM LAJE - FORNECIMENTO E INSTALAÇÃO. AF_03/2023</t>
  </si>
  <si>
    <t>ELETRODUTO FLEXÍVEL LISO, PEAD, DN 32 MM (1"), PARA CIRCUITOS TERMINAIS, INSTALADO EM PAREDE - FORNECIMENTO E INSTALAÇÃO. AF_03/2023</t>
  </si>
  <si>
    <t>ELETRODUTO FLEXÍVEL LISO, PEAD, DN 40 MM (1 1/4"), PARA CIRCUITOS TERMINAIS, INSTALADO EM FORRO - FORNECIMENTO E INSTALAÇÃO. AF_03/2023_PA</t>
  </si>
  <si>
    <t>ELETRODUTO FLEXÍVEL LISO, PEAD, DN 40 MM (1 1/4"), PARA CIRCUITOS TERMINAIS, INSTALADO EM LAJE - FORNECIMENTO E INSTALAÇÃO. AF_03/2023</t>
  </si>
  <si>
    <t>ELETRODUTO FLEXÍVEL LISO, PEAD, DN 40 MM (1 1/4"), PARA CIRCUITOS TERMINAIS, INSTALADO EM PAREDE - FORNECIMENTO E INSTALAÇÃO. AF_03/2023</t>
  </si>
  <si>
    <t>ELETRODUTO RÍGIDO ROSCÁVEL, PVC, DN 20 MM (1/2"), PARA CIRCUITOS TERMINAIS, INSTALADO EM FORRO - FORNECIMENTO E INSTALAÇÃO. AF_03/2023</t>
  </si>
  <si>
    <t>ELETRODUTO RÍGIDO ROSCÁVEL, PVC, DN 20 MM (1/2"), PARA CIRCUITOS TERMINAIS, INSTALADO EM LAJE - FORNECIMENTO E INSTALAÇÃO. AF_03/2023</t>
  </si>
  <si>
    <t>ELETRODUTO RÍGIDO ROSCÁVEL, PVC, DN 20 MM (1/2"), PARA CIRCUITOS TERMINAIS, INSTALADO EM PAREDE - FORNECIMENTO E INSTALAÇÃO. AF_03/2023</t>
  </si>
  <si>
    <t>ELETRODUTO RÍGIDO ROSCÁVEL, PVC, DN 25 MM (3/4"), PARA CIRCUITOS TERMINAIS, INSTALADO EM FORRO - FORNECIMENTO E INSTALAÇÃO. AF_03/2023</t>
  </si>
  <si>
    <t>ELETRODUTO RÍGIDO ROSCÁVEL, PVC, DN 25 MM (3/4"), PARA CIRCUITOS TERMINAIS, INSTALADO EM LAJE - FORNECIMENTO E INSTALAÇÃO. AF_03/2023</t>
  </si>
  <si>
    <t>ELETRODUTO RÍGIDO ROSCÁVEL, PVC, DN 25 MM (3/4"), PARA CIRCUITOS TERMINAIS, INSTALADO EM PAREDE - FORNECIMENTO E INSTALAÇÃO. AF_03/2023</t>
  </si>
  <si>
    <t>ELETRODUTO RÍGIDO ROSCÁVEL, PVC, DN 32 MM (1"), PARA CIRCUITOS TERMINAIS, INSTALADO EM FORRO - FORNECIMENTO E INSTALAÇÃO. AF_03/2023</t>
  </si>
  <si>
    <t>ELETRODUTO RÍGIDO ROSCÁVEL, PVC, DN 32 MM (1"), PARA CIRCUITOS TERMINAIS, INSTALADO EM LAJE - FORNECIMENTO E INSTALAÇÃO. AF_03/2023</t>
  </si>
  <si>
    <t>ELETRODUTO RÍGIDO ROSCÁVEL, PVC, DN 32 MM (1"), PARA CIRCUITOS TERMINAIS, INSTALADO EM PAREDE - FORNECIMENTO E INSTALAÇÃO. AF_03/2023</t>
  </si>
  <si>
    <t>ELETRODUTO RÍGIDO ROSCÁVEL, PVC, DN 40 MM (1 1/4"), PARA CIRCUITOS TERMINAIS, INSTALADO EM FORRO - FORNECIMENTO E INSTALAÇÃO. AF_03/2023</t>
  </si>
  <si>
    <t>ELETRODUTO RÍGIDO ROSCÁVEL, PVC, DN 40 MM (1 1/4"), PARA CIRCUITOS TERMINAIS, INSTALADO EM LAJE - FORNECIMENTO E INSTALAÇÃO. AF_03/2023</t>
  </si>
  <si>
    <t>ELETRODUTO RÍGIDO ROSCÁVEL, PVC, DN 40 MM (1 1/4"), PARA CIRCUITOS TERMINAIS, INSTALADO EM PAREDE - FORNECIMENTO E INSTALAÇÃO. AF_03/2023</t>
  </si>
  <si>
    <t>INTERRUPTOR BIPOLAR (1 MÓDULO), 10A/250V, INCLUINDO SUPORTE E PLACA - FORNECIMENTO E INSTALAÇÃO. AF_03/2023</t>
  </si>
  <si>
    <t>INTERRUPTOR BIPOLAR (1 MÓDULO), 10A/250V, SEM SUPORTE E SEM PLACA - FORNECIMENTO E INSTALAÇÃO. AF_03/2023</t>
  </si>
  <si>
    <t>INTERRUPTOR INTERMEDIÁRIO (1 MÓDULO), 10A/250V, INCLUINDO SUPORTE E PLACA - FORNECIMENTO E INSTALAÇÃO. AF_03/2023</t>
  </si>
  <si>
    <t>INTERRUPTOR INTERMEDIÁRIO (1 MÓDULO), 10A/250V, SEM SUPORTE E SEM PLACA - FORNECIMENTO E INSTALAÇÃO. AF_03/2023</t>
  </si>
  <si>
    <t>INTERRUPTOR PARALELO (1 MÓDULO) COM 1 TOMADA DE EMBUTIR 2P+T 10 A, INCLUINDO SUPORTE E PLACA - FORNECIMENTO E INSTALAÇÃO. AF_03/2023</t>
  </si>
  <si>
    <t>INTERRUPTOR PARALELO (1 MÓDULO) COM 1 TOMADA DE EMBUTIR 2P+T 10 A, SEM SUPORTE E SEM PLACA - FORNECIMENTO E INSTALAÇÃO. AF_03/2023</t>
  </si>
  <si>
    <t>INTERRUPTOR PARALELO (1 MÓDULO) COM 2 TOMADAS DE EMBUTIR 2P+T 10 A, INCLUINDO SUPORTE E PLACA - FORNECIMENTO E INSTALAÇÃO. AF_03/2023</t>
  </si>
  <si>
    <t>INTERRUPTOR PARALELO (1 MÓDULO) COM 2 TOMADAS DE EMBUTIR 2P+T 10 A, SEM SUPORTE E SEM PLACA - FORNECIMENTO E INSTALAÇÃO. AF_03/2023</t>
  </si>
  <si>
    <t>INTERRUPTOR PARALELO (1 MÓDULO), 10A/250V, INCLUINDO SUPORTE E PLACA - FORNECIMENTO E INSTALAÇÃO. AF_03/2023</t>
  </si>
  <si>
    <t>INTERRUPTOR PARALELO (1 MÓDULO), 10A/250V, SEM SUPORTE E SEM PLACA - FORNECIMENTO E INSTALAÇÃO. AF_03/2023</t>
  </si>
  <si>
    <t>INTERRUPTOR PARALELO (2 MÓDULOS) COM 1 TOMADA DE EMBUTIR 2P+T 10 A, INCLUINDO SUPORTE E PLACA - FORNECIMENTO E INSTALAÇÃO. AF_03/2023</t>
  </si>
  <si>
    <t>INTERRUPTOR PARALELO (2 MÓDULOS) COM 1 TOMADA DE EMBUTIR 2P+T 10 A, SEM SUPORTE E SEM PLACA - FORNECIMENTO E INSTALAÇÃO. AF_03/2023</t>
  </si>
  <si>
    <t>INTERRUPTOR PARALELO (2 MÓDULOS), 10A/250V, INCLUINDO SUPORTE E PLACA - FORNECIMENTO E INSTALAÇÃO. AF_03/2023</t>
  </si>
  <si>
    <t>INTERRUPTOR PARALELO (2 MÓDULOS), 10A/250V, SEM SUPORTE E SEM PLACA - FORNECIMENTO E INSTALAÇÃO. AF_03/2023</t>
  </si>
  <si>
    <t>INTERRUPTOR PARALELO (3 MÓDULOS), 10A/250V, INCLUINDO SUPORTE E PLACA - FORNECIMENTO E INSTALAÇÃO. AF_03/2023</t>
  </si>
  <si>
    <t>INTERRUPTOR PARALELO (3 MÓDULOS), 10A/250V, SEM SUPORTE E SEM PLACA - FORNECIMENTO E INSTALAÇÃO. AF_03/2023</t>
  </si>
  <si>
    <t>INTERRUPTOR PULSADOR CAMPAINHA (1 MÓDULO), 10A/250V, INCLUINDO SUPORTE E PLACA - FORNECIMENTO E INSTALAÇÃO. AF_03/2023</t>
  </si>
  <si>
    <t>INTERRUPTOR PULSADOR CAMPAINHA (1 MÓDULO), 10A/250V, SEM SUPORTE E SEM PLACA - FORNECIMENTO E INSTALAÇÃO. AF_03/2023</t>
  </si>
  <si>
    <t>INTERRUPTOR PULSADOR MINUTERIA (1 MÓDULO), 10A/250V, INCLUINDO SUPORTE E PLACA - FORNECIMENTO E INSTALAÇÃO. AF_03/2023</t>
  </si>
  <si>
    <t>INTERRUPTOR PULSADOR MINUTERIA (1 MÓDULO), 10A/250V, SEM SUPORTE E SEM PLACA - FORNECIMENTO E INSTALAÇÃO. AF_03/2023</t>
  </si>
  <si>
    <t>INTERRUPTOR SIMPLES (1 MÓDULO) COM 1 TOMADA DE EMBUTIR 2P+T 10 A, INCLUINDO SUPORTE E PLACA - FORNECIMENTO E INSTALAÇÃO. AF_03/2023</t>
  </si>
  <si>
    <t>INTERRUPTOR SIMPLES (1 MÓDULO) COM 1 TOMADA DE EMBUTIR 2P+T 10 A, SEM SUPORTE E SEM PLACA - FORNECIMENTO E INSTALAÇÃO. AF_03/2023</t>
  </si>
  <si>
    <t>INTERRUPTOR SIMPLES (1 MÓDULO) COM 2 TOMADAS DE EMBUTIR 2P+T 10 A, INCLUINDO SUPORTE E PLACA - FORNECIMENTO E INSTALAÇÃO. AF_03/2023</t>
  </si>
  <si>
    <t>INTERRUPTOR SIMPLES (1 MÓDULO) COM 2 TOMADAS DE EMBUTIR 2P+T 10 A, SEM SUPORTE E SEM PLACA - FORNECIMENTO E INSTALAÇÃO. AF_03/2023</t>
  </si>
  <si>
    <t>INTERRUPTOR SIMPLES (1 MÓDULO) COM INTERRUPTOR PARALELO (1 MÓDULO), 10A/250V, INCLUINDO SUPORTE E PLACA - FORNECIMENTO E INSTALAÇÃO. AF_03/2023</t>
  </si>
  <si>
    <t>INTERRUPTOR SIMPLES (1 MÓDULO) COM INTERRUPTOR PARALELO (1 MÓDULO), 10A/250V, SEM SUPORTE E SEM PLACA - FORNECIMENTO E INSTALAÇÃO. AF_03/2023</t>
  </si>
  <si>
    <t>INTERRUPTOR SIMPLES (1 MÓDULO) COM INTERRUPTOR PARALELO (2 MÓDULOS), 10A/250V, INCLUINDO SUPORTE E PLACA - FORNECIMENTO E INSTALAÇÃO. AF_03/2023</t>
  </si>
  <si>
    <t>INTERRUPTOR SIMPLES (1 MÓDULO) COM INTERRUPTOR PARALELO (2 MÓDULOS), 10A/250V, SEM SUPORTE E SEM PLACA - FORNECIMENTO E INSTALAÇÃO. AF_03/2023</t>
  </si>
  <si>
    <t>INTERRUPTOR SIMPLES (1 MÓDULO), 10A/250V, INCLUINDO SUPORTE E PLACA - FORNECIMENTO E INSTALAÇÃO. AF_03/2023</t>
  </si>
  <si>
    <t>INTERRUPTOR SIMPLES (1 MÓDULO), 10A/250V, SEM SUPORTE E SEM PLACA - FORNECIMENTO E INSTALAÇÃO. AF_03/2023</t>
  </si>
  <si>
    <t>INTERRUPTOR SIMPLES (1 MÓDULO), INTERRUPTOR PARALELO (1 MÓDULO) E 1 TOMADA DE EMBUTIR 2P+T 10 A, INCLUINDO SUPORTE E PLACA - FORNECIMENTO E INSTALAÇÃO. AF_03/2023</t>
  </si>
  <si>
    <t>INTERRUPTOR SIMPLES (1 MÓDULO), INTERRUPTOR PARALELO (1 MÓDULO) E 1 TOMADA DE EMBUTIR 2P+T 10 A, SEM SUPORTE E SEM PLACA - FORNECIMENTO E INSTALAÇÃO. AF_03/2023</t>
  </si>
  <si>
    <t>INTERRUPTOR SIMPLES (2 MÓDULOS) COM 1 TOMADA DE EMBUTIR 2P+T 10 A, INCLUINDO SUPORTE E PLACA - FORNECIMENTO E INSTALAÇÃO. AF_03/2023</t>
  </si>
  <si>
    <t>INTERRUPTOR SIMPLES (2 MÓDULOS) COM 1 TOMADA DE EMBUTIR 2P+T 10 A, SEM SUPORTE E SEM PLACA - FORNECIMENTO E INSTALAÇÃO. AF_03/2023</t>
  </si>
  <si>
    <t>INTERRUPTOR SIMPLES (2 MÓDULOS) COM INTERRUPTOR PARALELO (1 MÓDULO), 10A/250V, INCLUINDO SUPORTE E PLACA - FORNECIMENTO E INSTALAÇÃO. AF_03/2023</t>
  </si>
  <si>
    <t>INTERRUPTOR SIMPLES (2 MÓDULOS) COM INTERRUPTOR PARALELO (1 MÓDULO), 10A/250V, SEM SUPORTE E SEM PLACA - FORNECIMENTO E INSTALAÇÃO. AF_03/2023</t>
  </si>
  <si>
    <t>INTERRUPTOR SIMPLES (2 MÓDULOS) COM INTERRUPTOR PARALELO (2 MÓDULOS), 10A/250V, INCLUINDO SUPORTE E PLACA - FORNECIMENTO E INSTALAÇÃO. AF_03/2023</t>
  </si>
  <si>
    <t>INTERRUPTOR SIMPLES (2 MÓDULOS) COM INTERRUPTOR PARALELO (2 MÓDULOS), 10A/250V, SEM SUPORTE E SEM PLACA - FORNECIMENTO E INSTALAÇÃO. AF_03/2023</t>
  </si>
  <si>
    <t>INTERRUPTOR SIMPLES (2 MÓDULOS), 10A/250V, INCLUINDO SUPORTE E PLACA - FORNECIMENTO E INSTALAÇÃO. AF_03/2023</t>
  </si>
  <si>
    <t>INTERRUPTOR SIMPLES (2 MÓDULOS), 10A/250V, SEM SUPORTE E SEM PLACA - FORNECIMENTO E INSTALAÇÃO. AF_03/2023</t>
  </si>
  <si>
    <t>INTERRUPTOR SIMPLES (3 MÓDULOS) COM INTERRUPTOR PARALELO (1 MÓDULO), 10A/250V, INCLUINDO SUPORTE E PLACA - FORNECIMENTO E INSTALAÇÃO. AF_03/2023</t>
  </si>
  <si>
    <t>INTERRUPTOR SIMPLES (3 MÓDULOS) COM INTERRUPTOR PARALELO (1 MÓDULO), 10A/250V, SEM SUPORTE E SEM PLACA - FORNECIMENTO E INSTALAÇÃO. AF_03/2023</t>
  </si>
  <si>
    <t>INTERRUPTOR SIMPLES (3 MÓDULOS), 10A/250V, INCLUINDO SUPORTE E PLACA - FORNECIMENTO E INSTALAÇÃO. AF_03/2023</t>
  </si>
  <si>
    <t>INTERRUPTOR SIMPLES (3 MÓDULOS), 10A/250V, SEM SUPORTE E SEM PLACA - FORNECIMENTO E INSTALAÇÃO. AF_03/2023</t>
  </si>
  <si>
    <t>INTERRUPTOR SIMPLES (4 MÓDULOS), 10A/250V, INCLUINDO SUPORTE E PLACA - FORNECIMENTO E INSTALAÇÃO. AF_03/2023</t>
  </si>
  <si>
    <t>INTERRUPTOR SIMPLES (4 MÓDULOS), 10A/250V, SEM SUPORTE E SEM PLACA - FORNECIMENTO E INSTALAÇÃO. AF_03/2023</t>
  </si>
  <si>
    <t>INTERRUPTOR SIMPLES (6 MÓDULOS), 10A/250V, INCLUINDO SUPORTE E PLACA - FORNECIMENTO E INSTALAÇÃO. AF_03/2023</t>
  </si>
  <si>
    <t>INTERRUPTOR SIMPLES (6 MÓDULOS), 10A/250V, SEM SUPORTE E SEM PLACA - FORNECIMENTO E INSTALAÇÃO. AF_03/2023</t>
  </si>
  <si>
    <t>LUVA PARA ELETRODUTO, PVC, ROSCÁVEL, DN 20 MM (1/2"), PARA CIRCUITOS TERMINAIS, INSTALADA EM FORRO - FORNECIMENTO E INSTALAÇÃO. AF_03/2023</t>
  </si>
  <si>
    <t>LUVA PARA ELETRODUTO, PVC, ROSCÁVEL, DN 20 MM (1/2"), PARA CIRCUITOS TERMINAIS, INSTALADA EM LAJE - FORNECIMENTO E INSTALAÇÃO. AF_03/2023</t>
  </si>
  <si>
    <t>LUVA PARA ELETRODUTO, PVC, ROSCÁVEL, DN 20 MM (1/2"), PARA CIRCUITOS TERMINAIS, INSTALADA EM PAREDE - FORNECIMENTO E INSTALAÇÃO. AF_03/2023</t>
  </si>
  <si>
    <t>LUVA PARA ELETRODUTO, PVC, ROSCÁVEL, DN 25 MM (3/4"), PARA CIRCUITOS TERMINAIS, INSTALADA EM FORRO - FORNECIMENTO E INSTALAÇÃO. AF_03/2023</t>
  </si>
  <si>
    <t>LUVA PARA ELETRODUTO, PVC, ROSCÁVEL, DN 25 MM (3/4"), PARA CIRCUITOS TERMINAIS, INSTALADA EM LAJE - FORNECIMENTO E INSTALAÇÃO. AF_03/2023</t>
  </si>
  <si>
    <t>LUVA PARA ELETRODUTO, PVC, ROSCÁVEL, DN 25 MM (3/4"), PARA CIRCUITOS TERMINAIS, INSTALADA EM PAREDE - FORNECIMENTO E INSTALAÇÃO. AF_03/2023</t>
  </si>
  <si>
    <t>LUVA PARA ELETRODUTO, PVC, ROSCÁVEL, DN 32 MM (1"), PARA CIRCUITOS TERMINAIS, INSTALADA EM FORRO - FORNECIMENTO E INSTALAÇÃO. AF_03/2023</t>
  </si>
  <si>
    <t>LUVA PARA ELETRODUTO, PVC, ROSCÁVEL, DN 32 MM (1"), PARA CIRCUITOS TERMINAIS, INSTALADA EM LAJE - FORNECIMENTO E INSTALAÇÃO. AF_03/2023</t>
  </si>
  <si>
    <t>LUVA PARA ELETRODUTO, PVC, ROSCÁVEL, DN 32 MM (1"), PARA CIRCUITOS TERMINAIS, INSTALADA EM PAREDE - FORNECIMENTO E INSTALAÇÃO. AF_03/2023</t>
  </si>
  <si>
    <t>LUVA PARA ELETRODUTO, PVC, ROSCÁVEL, DN 40 MM (1 1/4"), PARA CIRCUITOS TERMINAIS, INSTALADA EM FORRO - FORNECIMENTO E INSTALAÇÃO. AF_03/2023</t>
  </si>
  <si>
    <t>LUVA PARA ELETRODUTO, PVC, ROSCÁVEL, DN 40 MM (1 1/4"), PARA CIRCUITOS TERMINAIS, INSTALADA EM LAJE - FORNECIMENTO E INSTALAÇÃO. AF_03/2023</t>
  </si>
  <si>
    <t>LUVA PARA ELETRODUTO, PVC, ROSCÁVEL, DN 40 MM (1 1/4"), PARA CIRCUITOS TERMINAIS, INSTALADA EM PAREDE - FORNECIMENTO E INSTALAÇÃO. AF_03/2023</t>
  </si>
  <si>
    <t>SUPORTE PARAFUSADO COM PLACA DE ENCAIXE 4" X 2" ALTO (2,00 M DO PISO) PARA PONTO ELÉTRICO - FORNECIMENTO E INSTALAÇÃO. AF_03/2023</t>
  </si>
  <si>
    <t>SUPORTE PARAFUSADO COM PLACA DE ENCAIXE 4" X 2" BAIXO (0,30 M DO PISO) PARA PONTO ELÉTRICO - FORNECIMENTO E INSTALAÇÃO. AF_03/2023</t>
  </si>
  <si>
    <t>SUPORTE PARAFUSADO COM PLACA DE ENCAIXE 4" X 2" MÉDIO (1,30 M DO PISO) PARA PONTO ELÉTRICO - FORNECIMENTO E INSTALAÇÃO. AF_03/2023</t>
  </si>
  <si>
    <t>SUPORTE PARAFUSADO COM PLACA DE ENCAIXE 4" X 4" ALTO (2,00 M DO PISO) PARA PONTO ELÉTRICO - FORNECIMENTO E INSTALAÇÃO. AF_03/2023</t>
  </si>
  <si>
    <t>SUPORTE PARAFUSADO COM PLACA DE ENCAIXE 4" X 4" BAIXO (0,30 M DO PISO) PARA PONTO ELÉTRICO - FORNECIMENTO E INSTALAÇÃO. AF_03/2023</t>
  </si>
  <si>
    <t>SUPORTE PARAFUSADO COM PLACA DE ENCAIXE 4" X 4" MÉDIO (1,30 M DO PISO) PARA PONTO ELÉTRICO - FORNECIMENTO E INSTALAÇÃO. AF_03/2023</t>
  </si>
  <si>
    <t>TOMADA ALTA DE EMBUTIR (1 MÓDULO), 2P+T 10 A, INCLUINDO SUPORTE E PLACA - FORNECIMENTO E INSTALAÇÃO. AF_03/2023</t>
  </si>
  <si>
    <t>TOMADA ALTA DE EMBUTIR (1 MÓDULO), 2P+T 10 A, SEM SUPORTE E SEM PLACA - FORNECIMENTO E INSTALAÇÃO. AF_03/2023</t>
  </si>
  <si>
    <t>TOMADA ALTA DE EMBUTIR (1 MÓDULO), 2P+T 20 A, INCLUINDO SUPORTE E PLACA - FORNECIMENTO E INSTALAÇÃO. AF_03/2023</t>
  </si>
  <si>
    <t>TOMADA ALTA DE EMBUTIR (1 MÓDULO), 2P+T 20 A, SEM SUPORTE E SEM PLACA - FORNECIMENTO E INSTALAÇÃO. AF_03/2023</t>
  </si>
  <si>
    <t>TOMADA BAIXA DE EMBUTIR (1 MÓDULO), 2P+T 10 A, INCLUINDO SUPORTE E PLACA - FORNECIMENTO E INSTALAÇÃO. AF_03/2023</t>
  </si>
  <si>
    <t>TOMADA BAIXA DE EMBUTIR (1 MÓDULO), 2P+T 10 A, SEM SUPORTE E SEM PLACA - FORNECIMENTO E INSTALAÇÃO. AF_03/2023</t>
  </si>
  <si>
    <t>TOMADA BAIXA DE EMBUTIR (1 MÓDULO), 2P+T 20 A, INCLUINDO SUPORTE E PLACA - FORNECIMENTO E INSTALAÇÃO. AF_03/2023</t>
  </si>
  <si>
    <t>TOMADA BAIXA DE EMBUTIR (1 MÓDULO), 2P+T 20 A, SEM SUPORTE E SEM PLACA - FORNECIMENTO E INSTALAÇÃO. AF_03/2023</t>
  </si>
  <si>
    <t>TOMADA BAIXA DE EMBUTIR (2 MÓDULOS), 2P+T 10 A, INCLUINDO SUPORTE E PLACA - FORNECIMENTO E INSTALAÇÃO. AF_03/2023</t>
  </si>
  <si>
    <t>TOMADA BAIXA DE EMBUTIR (2 MÓDULOS), 2P+T 10 A, SEM SUPORTE E SEM PLACA - FORNECIMENTO E INSTALAÇÃO. AF_03/2023</t>
  </si>
  <si>
    <t>TOMADA BAIXA DE EMBUTIR (2 MÓDULOS), 2P+T 20 A, INCLUINDO SUPORTE E PLACA - FORNECIMENTO E INSTALAÇÃO. AF_03/2023</t>
  </si>
  <si>
    <t>TOMADA BAIXA DE EMBUTIR (2 MÓDULOS), 2P+T 20 A, SEM SUPORTE E SEM PLACA - FORNECIMENTO E INSTALAÇÃO. AF_03/2023</t>
  </si>
  <si>
    <t>TOMADA BAIXA DE EMBUTIR (3 MÓDULOS), 2P+T 10 A, INCLUINDO SUPORTE E PLACA - FORNECIMENTO E INSTALAÇÃO. AF_03/2023</t>
  </si>
  <si>
    <t>TOMADA BAIXA DE EMBUTIR (3 MÓDULOS), 2P+T 10 A, SEM SUPORTE E SEM PLACA - FORNECIMENTO E INSTALAÇÃO. AF_03/2023</t>
  </si>
  <si>
    <t>TOMADA BAIXA DE EMBUTIR (3 MÓDULOS), 2P+T 20 A, INCLUINDO SUPORTE E PLACA - FORNECIMENTO E INSTALAÇÃO. AF_03/2023</t>
  </si>
  <si>
    <t>TOMADA BAIXA DE EMBUTIR (3 MÓDULOS), 2P+T 20 A, SEM SUPORTE E SEM PLACA - FORNECIMENTO E INSTALAÇÃO. AF_03/2023</t>
  </si>
  <si>
    <t>TOMADA BAIXA DE EMBUTIR (4 MÓDULOS), 2P+T 10 A, INCLUINDO SUPORTE E PLACA - FORNECIMENTO E INSTALAÇÃO. AF_03/2023</t>
  </si>
  <si>
    <t>TOMADA BAIXA DE EMBUTIR (4 MÓDULOS), 2P+T 10 A, SEM SUPORTE E SEM PLACA - FORNECIMENTO E INSTALAÇÃO. AF_03/2023</t>
  </si>
  <si>
    <t>TOMADA BAIXA DE EMBUTIR (6 MÓDULOS), 2P+T 10 A, INCLUINDO SUPORTE E PLACA - FORNECIMENTO E INSTALAÇÃO. AF_03/2023</t>
  </si>
  <si>
    <t>TOMADA BAIXA DE EMBUTIR (6 MÓDULOS), 2P+T 10 A, SEM SUPORTE E SEM PLACA - FORNECIMENTO E INSTALAÇÃO. AF_03/2023</t>
  </si>
  <si>
    <t>TOMADA MÉDIA DE EMBUTIR (1 MÓDULO), 2P+T 10 A, INCLUINDO SUPORTE E PLACA - FORNECIMENTO E INSTALAÇÃO. AF_03/2023</t>
  </si>
  <si>
    <t>TOMADA MÉDIA DE EMBUTIR (1 MÓDULO), 2P+T 10 A, SEM SUPORTE E SEM PLACA - FORNECIMENTO E INSTALAÇÃO. AF_03/2023</t>
  </si>
  <si>
    <t>TOMADA MÉDIA DE EMBUTIR (1 MÓDULO), 2P+T 20 A, INCLUINDO SUPORTE E PLACA - FORNECIMENTO E INSTALAÇÃO. AF_03/2023</t>
  </si>
  <si>
    <t>TOMADA MÉDIA DE EMBUTIR (1 MÓDULO), 2P+T 20 A, SEM SUPORTE E SEM PLACA - FORNECIMENTO E INSTALAÇÃO. AF_03/2023</t>
  </si>
  <si>
    <t>TOMADA MÉDIA DE EMBUTIR (2 MÓDULOS), 2P+T 10 A, INCLUINDO SUPORTE E PLACA - FORNECIMENTO E INSTALAÇÃO. AF_03/2023</t>
  </si>
  <si>
    <t>TOMADA MÉDIA DE EMBUTIR (2 MÓDULOS), 2P+T 10 A, SEM SUPORTE E SEM PLACA - FORNECIMENTO E INSTALAÇÃO. AF_03/2023</t>
  </si>
  <si>
    <t>TOMADA MÉDIA DE EMBUTIR (2 MÓDULOS), 2P+T 20 A, INCLUINDO SUPORTE E PLACA - FORNECIMENTO E INSTALAÇÃO. AF_03/2023</t>
  </si>
  <si>
    <t>TOMADA MÉDIA DE EMBUTIR (2 MÓDULOS), 2P+T 20 A, SEM SUPORTE E SEM PLACA - FORNECIMENTO E INSTALAÇÃO. AF_03/2023</t>
  </si>
  <si>
    <t>TOMADA MÉDIA DE EMBUTIR (3 MÓDULOS), 2P+T 10 A, INCLUINDO SUPORTE E PLACA - FORNECIMENTO E INSTALAÇÃO. AF_03/2023</t>
  </si>
  <si>
    <t>TOMADA MÉDIA DE EMBUTIR (3 MÓDULOS), 2P+T 10 A, SEM SUPORTE E SEM PLACA - FORNECIMENTO E INSTALAÇÃO. AF_03/2023</t>
  </si>
  <si>
    <t>TOMADA MÉDIA DE EMBUTIR (3 MÓDULOS), 2P+T 20 A, INCLUINDO SUPORTE E PLACA - FORNECIMENTO E INSTALAÇÃO. AF_03/2023</t>
  </si>
  <si>
    <t>TOMADA MÉDIA DE EMBUTIR (3 MÓDULOS), 2P+T 20 A, SEM SUPORTE E SEM PLACA - FORNECIMENTO E INSTALAÇÃO. AF_03/2023</t>
  </si>
  <si>
    <t>CONDULETE DE ALUMÍNIO, TIPO B, PARA ELETRODUTO DE AÇO GALVANIZADO DN 20 MM (3/4''), APARENTE - FORNECIMENTO E INSTALAÇÃO. AF_10/2022</t>
  </si>
  <si>
    <t>CONDULETE DE ALUMÍNIO, TIPO B, PARA ELETRODUTO DE AÇO GALVANIZADO DN 25 MM (1''), APARENTE - FORNECIMENTO E INSTALAÇÃO. AF_10/2022</t>
  </si>
  <si>
    <t>CONDULETE DE ALUMÍNIO, TIPO B, PARA ELETRODUTO DE AÇO GALVANIZADO DN 32 MM (1 1/4''), APARENTE - FORNECIMENTO E INSTALAÇÃO. AF_10/2022</t>
  </si>
  <si>
    <t>CONDULETE DE ALUMÍNIO, TIPO C, PARA ELETRODUTO DE AÇO GALVANIZADO DN 20 MM (3/4''), APARENTE - FORNECIMENTO E INSTALAÇÃO. AF_10/2022</t>
  </si>
  <si>
    <t>CONDULETE DE ALUMÍNIO, TIPO C, PARA ELETRODUTO DE AÇO GALVANIZADO DN 25 MM (1''), APARENTE - FORNECIMENTO E INSTALAÇÃO. AF_10/2022</t>
  </si>
  <si>
    <t>CONDULETE DE ALUMÍNIO, TIPO C, PARA ELETRODUTO DE AÇO GALVANIZADO DN 32 MM (1 1/4''), APARENTE - FORNECIMENTO E INSTALAÇÃO. AF_10/2022</t>
  </si>
  <si>
    <t>CONDULETE DE ALUMÍNIO, TIPO E, ELETRODUTO DE AÇO GALVANIZADO DN 25 MM (1''), APARENTE - FORNECIMENTO E INSTALAÇÃO. AF_10/2022</t>
  </si>
  <si>
    <t>CONDULETE DE ALUMÍNIO, TIPO E, PARA ELETRODUTO DE AÇO GALVANIZADO DN 20 MM (3/4''), APARENTE - FORNECIMENTO E INSTALAÇÃO. AF_10/2022</t>
  </si>
  <si>
    <t>CONDULETE DE ALUMÍNIO, TIPO E, PARA ELETRODUTO DE AÇO GALVANIZADO DN 32 MM (1 1/4''), APARENTE - FORNECIMENTO E INSTALAÇÃO. AF_10/2022</t>
  </si>
  <si>
    <t>CONDULETE DE ALUMÍNIO, TIPO LB, PARA ELETRODUTO DE AÇO GALVANIZADO DN 20 MM (3/4''), APARENTE - FORNECIMENTO E INSTALAÇÃO. AF_10/2022</t>
  </si>
  <si>
    <t>CONDULETE DE ALUMÍNIO, TIPO LB, PARA ELETRODUTO DE AÇO GALVANIZADO DN 25 MM (1''), APARENTE - FORNECIMENTO E INSTALAÇÃO. AF_10/2022</t>
  </si>
  <si>
    <t>CONDULETE DE ALUMÍNIO, TIPO LB, PARA ELETRODUTO DE AÇO GALVANIZADO DN 32 MM (1 1/4''), APARENTE - FORNECIMENTO E INSTALAÇÃO. AF_10/2022</t>
  </si>
  <si>
    <t>CONDULETE DE ALUMÍNIO, TIPO LL, PARA ELETRODUTO DE AÇO GALVANIZADO DN 20 MM (3/4''), APARENTE - FORNECIMENTO E INSTALAÇÃO. AF_10/2022</t>
  </si>
  <si>
    <t>CONDULETE DE ALUMÍNIO, TIPO LL, PARA ELETRODUTO DE AÇO GALVANIZADO DN 25 MM (1''), APARENTE - FORNECIMENTO E INSTALAÇÃO. AF_10/2022</t>
  </si>
  <si>
    <t>CONDULETE DE ALUMÍNIO, TIPO LL, PARA ELETRODUTO DE AÇO GALVANIZADO DN 32 MM (1 1/4''), APARENTE - FORNECIMENTO E INSTALAÇÃO. AF_10/2022</t>
  </si>
  <si>
    <t>CONDULETE DE ALUMÍNIO, TIPO LR, PARA ELETRODUTO DE AÇO GALVANIZADO DN 20 MM (3/4''), APARENTE - FORNECIMENTO E INSTALAÇÃO. AF_10/2022</t>
  </si>
  <si>
    <t>CONDULETE DE ALUMÍNIO, TIPO LR, PARA ELETRODUTO DE AÇO GALVANIZADO DN 25 MM (1''), APARENTE - FORNECIMENTO E INSTALAÇÃO. AF_10/2022</t>
  </si>
  <si>
    <t>CONDULETE DE ALUMÍNIO, TIPO LR, PARA ELETRODUTO DE AÇO GALVANIZADO DN 32 MM (1 1/4''), APARENTE - FORNECIMENTO E INSTALAÇÃO. AF_10/2022</t>
  </si>
  <si>
    <t>CONDULETE DE ALUMÍNIO, TIPO T, PARA ELETRODUTO DE AÇO GALVANIZADO DN 20 MM (3/4''), APARENTE - FORNECIMENTO E INSTALAÇÃO. AF_10/2022</t>
  </si>
  <si>
    <t>CONDULETE DE ALUMÍNIO, TIPO T, PARA ELETRODUTO DE AÇO GALVANIZADO DN 25 MM (1''), APARENTE - FORNECIMENTO E INSTALAÇÃO. AF_10/2022</t>
  </si>
  <si>
    <t>CONDULETE DE ALUMÍNIO, TIPO T, PARA ELETRODUTO DE AÇO GALVANIZADO DN 32 MM (1 1/4''), APARENTE - FORNECIMENTO E INSTALAÇÃO. AF_10/2022</t>
  </si>
  <si>
    <t>CONDULETE DE ALUMÍNIO, TIPO TB, PARA ELETRODUTO DE AÇO GALVANIZADO DN 20 MM (3/4''), APARENTE - FORNECIMENTO E INSTALAÇÃO. AF_10/2022</t>
  </si>
  <si>
    <t>CONDULETE DE ALUMÍNIO, TIPO TB, PARA ELETRODUTO DE AÇO GALVANIZADO DN 25 MM (1''), APARENTE - FORNECIMENTO E INSTALAÇÃO. AF_10/2022</t>
  </si>
  <si>
    <t>CONDULETE DE ALUMÍNIO, TIPO TB, PARA ELETRODUTO DE AÇO GALVANIZADO DN 32 MM (1 1/4''), APARENTE - FORNECIMENTO E INSTALAÇÃO. AF_10/2022</t>
  </si>
  <si>
    <t>CONDULETE DE ALUMÍNIO, TIPO X, PARA ELETRODUTO DE AÇO GALVANIZADO DN 20 MM (3/4''), APARENTE - FORNECIMENTO E INSTALAÇÃO. AF_10/2022</t>
  </si>
  <si>
    <t>CONDULETE DE ALUMÍNIO, TIPO X, PARA ELETRODUTO DE AÇO GALVANIZADO DN 25 MM (1''), APARENTE - FORNECIMENTO E INSTALAÇÃO. AF_10/2022</t>
  </si>
  <si>
    <t>CONDULETE DE ALUMÍNIO, TIPO X, PARA ELETRODUTO DE AÇO GALVANIZADO DN 32 MM (1 1/4''), APARENTE - FORNECIMENTO E INSTALAÇÃO. AF_10/2022</t>
  </si>
  <si>
    <t>CONDULETE DE PVC, TIPO B, PARA ELETRODUTO DE PVC SOLDÁVEL DN 20 MM (1/2''), APARENTE - FORNECIMENTO E INSTALAÇÃO. AF_10/2022</t>
  </si>
  <si>
    <t>CONDULETE DE PVC, TIPO B, PARA ELETRODUTO DE PVC SOLDÁVEL DN 25 MM (3/4''), APARENTE - FORNECIMENTO E INSTALAÇÃO. AF_10/2022</t>
  </si>
  <si>
    <t>CONDULETE DE PVC, TIPO B, PARA ELETRODUTO DE PVC SOLDÁVEL DN 32 MM (1''), APARENTE - FORNECIMENTO E INSTALAÇÃO. AF_10/2022</t>
  </si>
  <si>
    <t>CONDULETE DE PVC, TIPO C, PARA ELETRODUTO DE PVC SOLDÁVEL DN 20 MM (1/2''), APARENTE - FORNECIMENTO E INSTALAÇÃO. AF_10/2022</t>
  </si>
  <si>
    <t>CONDULETE DE PVC, TIPO C, PARA ELETRODUTO DE PVC SOLDÁVEL DN 25 MM (3/4''), APARENTE - FORNECIMENTO E INSTALAÇÃO. AF_10/2022</t>
  </si>
  <si>
    <t>CONDULETE DE PVC, TIPO C, PARA ELETRODUTO DE PVC SOLDÁVEL DN 32 MM (1''), APARENTE - FORNECIMENTO E INSTALAÇÃO. AF_10/2022</t>
  </si>
  <si>
    <t>CONDULETE DE PVC, TIPO E, PARA ELETRODUTO DE PVC SOLDÁVEL DN 20 MM (1/2''), APARENTE - FORNECIMENTO E INSTALAÇÃO. AF_10/2022</t>
  </si>
  <si>
    <t>CONDULETE DE PVC, TIPO E, PARA ELETRODUTO DE PVC SOLDÁVEL DN 25 MM (3/4''), APARENTE - FORNECIMENTO E INSTALAÇÃO. AF_10/2022</t>
  </si>
  <si>
    <t>CONDULETE DE PVC, TIPO E, PARA ELETRODUTO DE PVC SOLDÁVEL DN 32 MM (1''), APARENTE - FORNECIMENTO E INSTALAÇÃO. AF_10/2022</t>
  </si>
  <si>
    <t>CONDULETE DE PVC, TIPO LB, PARA ELETRODUTO DE PVC SOLDÁVEL DN 20 MM (1/2''), APARENTE - FORNECIMENTO E INSTALAÇÃO. AF_10/2022</t>
  </si>
  <si>
    <t>CONDULETE DE PVC, TIPO LB, PARA ELETRODUTO DE PVC SOLDÁVEL DN 25 MM (3/4''), APARENTE - FORNECIMENTO E INSTALAÇÃO. AF_10/2022</t>
  </si>
  <si>
    <t>CONDULETE DE PVC, TIPO LB, PARA ELETRODUTO DE PVC SOLDÁVEL DN 32 MM (1''), APARENTE - FORNECIMENTO E INSTALAÇÃO. AF_10/2022</t>
  </si>
  <si>
    <t>CONDULETE DE PVC, TIPO LL, PARA ELETRODUTO DE PVC SOLDÁVEL DN 20 MM (1/2''), APARENTE - FORNECIMENTO E INSTALAÇÃO. AF_10/2022</t>
  </si>
  <si>
    <t>CONDULETE DE PVC, TIPO LL, PARA ELETRODUTO DE PVC SOLDÁVEL DN 25 MM (3/4''), APARENTE - FORNECIMENTO E INSTALAÇÃO. AF_10/2022</t>
  </si>
  <si>
    <t>CONDULETE DE PVC, TIPO LL, PARA ELETRODUTO DE PVC SOLDÁVEL DN 32 MM (1''), APARENTE - FORNECIMENTO E INSTALAÇÃO. AF_10/2022</t>
  </si>
  <si>
    <t>CONDULETE DE PVC, TIPO LR, PARA ELETRODUTO DE PVC SOLDÁVEL DN 20 MM (1/2''), APARENTE - FORNECIMENTO E INSTALAÇÃO. AF_10/2022</t>
  </si>
  <si>
    <t>CONDULETE DE PVC, TIPO LR, PARA ELETRODUTO DE PVC SOLDÁVEL DN 25 MM (3/4''), APARENTE - FORNECIMENTO E INSTALAÇÃO. AF_10/2022</t>
  </si>
  <si>
    <t>CONDULETE DE PVC, TIPO LR, PARA ELETRODUTO DE PVC SOLDÁVEL DN 32 MM (1''), APARENTE - FORNECIMENTO E INSTALAÇÃO. AF_10/2022</t>
  </si>
  <si>
    <t>CONDULETE DE PVC, TIPO T, PARA ELETRODUTO DE PVC SOLDÁVEL DN 25 MM (3/4''), APARENTE - FORNECIMENTO E INSTALAÇÃO. AF_10/2022</t>
  </si>
  <si>
    <t>CONDULETE DE PVC, TIPO T, PARA ELETRODUTO DE PVC SOLDÁVEL DN 32 MM (1''), APARENTE - FORNECIMENTO E INSTALAÇÃO. AF_10/2022</t>
  </si>
  <si>
    <t>CONDULETE DE PVC, TIPO TB, PARA ELETRODUTO DE PVC SOLDÁVEL DN 20 MM (1/2''), APARENTE - FORNECIMENTO E INSTALAÇÃO. AF_10/2022</t>
  </si>
  <si>
    <t>CONDULETE DE PVC, TIPO TB, PARA ELETRODUTO DE PVC SOLDÁVEL DN 25 MM (3/4''), APARENTE - FORNECIMENTO E INSTALAÇÃO. AF_10/2022</t>
  </si>
  <si>
    <t>CONDULETE DE PVC, TIPO TB, PARA ELETRODUTO DE PVC SOLDÁVEL DN 32 MM (1''), APARENTE - FORNECIMENTO E INSTALAÇÃO. AF_10/2022</t>
  </si>
  <si>
    <t>CONDULETE DE PVC, TIPO X, PARA ELETRODUTO DE PVC SOLDÁVEL DN 20 MM (1/2''), APARENTE - FORNECIMENTO E INSTALAÇÃO. AF_10/2022</t>
  </si>
  <si>
    <t>CONDULETE DE PVC, TIPO X, PARA ELETRODUTO DE PVC SOLDÁVEL DN 25 MM (3/4"), APARENTE - FORNECIMENTO E INSTALAÇÃO. AF_10/2022</t>
  </si>
  <si>
    <t>CONDULETE DE PVC, TIPO X, PARA ELETRODUTO DE PVC SOLDÁVEL DN 32 MM (1''), APARENTE - FORNECIMENTO E INSTALAÇÃO. AF_10/2022</t>
  </si>
  <si>
    <t>CURVA 135 GRAUS PARA ELETRODUTO, AÇO GALVANIZADO, DN 20 MM (3/4''), APARENTE - FORNECIMENTO E INSTALAÇÃO. AF_10/2022</t>
  </si>
  <si>
    <t>CURVA 135 GRAUS PARA ELETRODUTO, AÇO GALVANIZADO, DN 25 MM (1''), APARENTE - FORNECIMENTO E INSTALAÇÃO. AF_10/2022</t>
  </si>
  <si>
    <t>CURVA 135 GRAUS PARA ELETRODUTO, AÇO GALVANIZADO, DN 32 MM (1 1/4''), APARENTE - FORNECIMENTO E INSTALAÇÃO. AF_10/2022</t>
  </si>
  <si>
    <t>CURVA 135 GRAUS PARA ELETRODUTO, AÇO GALVANIZADO, DN 40 MM (1 1/2''), APARENTE - FORNECIMENTO E INSTALAÇÃO. AF_10/2022</t>
  </si>
  <si>
    <t>CURVA 45 GRAUS PARA ELETRODUTO, AÇO GALVANIZADO, DN 20 MM (3/4''), APARENTE - FORNECIMENTO E INSTALAÇÃO. AF_10/2022</t>
  </si>
  <si>
    <t>CURVA 45 GRAUS PARA ELETRODUTO, AÇO GALVANIZADO, DN 25 MM (1''), APARENTE - FORNECIMENTO E INSTALAÇÃO. AF_10/2022</t>
  </si>
  <si>
    <t>CURVA 45 GRAUS PARA ELETRODUTO, AÇO GALVANIZADO, DN 32 MM (1 1/4''), APARENTE - FORNECIMENTO E INSTALAÇÃO. AF_10/2022</t>
  </si>
  <si>
    <t>CURVA 45 GRAUS PARA ELETRODUTO, AÇO GALVANIZADO, DN 40 MM (1 1/2''), APARENTE - FORNECIMENTO E INSTALAÇÃO. AF_10/2022</t>
  </si>
  <si>
    <t>CURVA 90 GRAUS PARA ELETRODUTO, AÇO GALVANIZADO, DN 20 MM (3/4''), APARENTE - FORNECIMENTO E INSTALAÇÃO. AF_10/2022</t>
  </si>
  <si>
    <t>CURVA 90 GRAUS PARA ELETRODUTO, AÇO GALVANIZADO, DN 25 MM (1"), APARENTE - FORNECIMENTO E INSTALAÇÃO. AF_10/2022</t>
  </si>
  <si>
    <t>CURVA 90 GRAUS PARA ELETRODUTO, AÇO GALVANIZADO, DN 32 MM (1 1/4''), APARENTE - FORNECIMENTO E INSTALAÇÃO. AF_10/2022</t>
  </si>
  <si>
    <t>CURVA 90 GRAUS PARA ELETRODUTO, AÇO GALVANIZADO, DN 40 MM (1 1/2''), APARENTE - FORNECIMENTO E INSTALAÇÃO. AF_10/2022</t>
  </si>
  <si>
    <t>CURVA 90 GRAUS PARA ELETRODUTO, PVC, SOLDÁVEL, DN 20 MM (1/2''), APARENTE - FORNECIMENTO E INSTALAÇÃO. AF_10/2022</t>
  </si>
  <si>
    <t>CURVA 90 GRAUS PARA ELETRODUTO, PVC, SOLDÁVEL, DN 25 MM (3/4''), APARENTE - FORNECIMENTO E INSTALAÇÃO. AF_10/2022</t>
  </si>
  <si>
    <t>CURVA 90 GRAUS PARA ELETRODUTO, PVC, SOLDÁVEL, DN 32 MM (1''), APARENTE - FORNECIMENTO E INSTALAÇÃO. AF_10/2022</t>
  </si>
  <si>
    <t>ELETRODUTO RIGIDO, EM ACO ZINCADO OU GALVANIZADO, TIPO PESADO, DN=1 1/2", APARENTE - FORNECIMENTO E INSTALAÇÃO. AF_10/2022_PA</t>
  </si>
  <si>
    <t>ELETRODUTO RIGIDO, EM ACO ZINCADO OU GALVANIZADO, TIPO PESADO, DN=1 1/4", APARENTE- FORNECIMENTO E INSTALAÇÃO. AF_10/2022_PA</t>
  </si>
  <si>
    <t>ELETRODUTO RIGIDO, EM ACO ZINCADO OU GALVANIZADO, TIPO PESADO, DN=1", APARENTE - FORNECIMENTO E INSTALAÇÃO. AF_10/2022_PA</t>
  </si>
  <si>
    <t>ELETRODUTO RIGIDO, EM ACO ZINCADO OU GALVANIZADO, TIPO PESADO, DN=3/4", APARENTE - FORNECIMENTO E INSTALAÇÃO. AF_10/2022_PA</t>
  </si>
  <si>
    <t>ELETRODUTO RÍGIDO SOLDÁVEL, PVC, DN 20 MM (1/2"), APARENTE - FORNECIMENTO E INSTALAÇÃO. AF_10/2022_PA</t>
  </si>
  <si>
    <t>ELETRODUTO RÍGIDO SOLDÁVEL, PVC, DN 25 MM (3/4"), APARENTE - FORNECIMENTO E INSTALAÇÃO. AF_10/2022_PA</t>
  </si>
  <si>
    <t>ELETRODUTO RÍGIDO SOLDÁVEL, PVC, DN 32 MM (1"), APARENTE - FORNECIMENTO E INSTALAÇÃO. AF_10/2022_PA</t>
  </si>
  <si>
    <t>LUVA DE EMENDA PARA ELETRODUTO, AÇO GALVANIZADO, DN 20 MM (3/4''), APARENTE - FORNECIMENTO E INSTALAÇÃO. AF_10/2022</t>
  </si>
  <si>
    <t>LUVA DE EMENDA PARA ELETRODUTO, AÇO GALVANIZADO, DN 25 MM (1''), APARENTE - FORNECIMENTO E INSTALAÇÃO. AF_10/2022</t>
  </si>
  <si>
    <t>LUVA DE EMENDA PARA ELETRODUTO, AÇO GALVANIZADO, DN 32 MM (1 1/4''), APARENTE - FORNECIMENTO E INSTALAÇÃO. AF_10/2022</t>
  </si>
  <si>
    <t>LUVA DE EMENDA PARA ELETRODUTO, AÇO GALVANIZADO, DN 40 MM (1 1/2''), APARENTE - FORNECIMENTO E INSTALAÇÃO. AF_10/2022</t>
  </si>
  <si>
    <t>LUVA PARA ELETRODUTO, PVC, SOLDÁVEL, DN 20 MM (1/2''), APARENTE - FORNECIMENTO E INSTALAÇÃO. AF_10/2022</t>
  </si>
  <si>
    <t>LUVA PARA ELETRODUTO, PVC, SOLDÁVEL, DN 25 MM (3/4''), APARENTE - FORNECIMENTO E INSTALAÇÃO. AF_10/2022</t>
  </si>
  <si>
    <t>LUVA PARA ELETRODUTO, PVC, SOLDÁVEL, DN 32 MM (1''), APARENTE - FORNECIMENTO E INSTALAÇÃO. AF_10/2022</t>
  </si>
  <si>
    <t>CABO DE COBRE FLEXÍVEL ISOLADO, 10 MM², ANTI-CHAMA 0,6/1,0 KV, PARA DISTRIBUIÇÃO - FORNECIMENTO E INSTALAÇÃO. AF_10/2020</t>
  </si>
  <si>
    <t>CABO DE COBRE FLEXÍVEL ISOLADO, 10 MM², ANTI-CHAMA 450/750 V, PARA DISTRIBUIÇÃO - FORNECIMENTO E INSTALAÇÃO. AF_10/2020</t>
  </si>
  <si>
    <t>CABO DE COBRE FLEXÍVEL ISOLADO, 16 MM², ANTI-CHAMA 0,6/1,0 KV, PARA DISTRIBUIÇÃO - FORNECIMENTO E INSTALAÇÃO. AF_10/2020</t>
  </si>
  <si>
    <t>CABO DE COBRE FLEXÍVEL ISOLADO, 16 MM², ANTI-CHAMA 450/750 V, PARA DISTRIBUIÇÃO - FORNECIMENTO E INSTALAÇÃO. AF_10/2020</t>
  </si>
  <si>
    <t>CABO DE COBRE ISOLADO, 10 MM², ANTI-CHAMA 0,6/1 KV, INSTALADO EM ELETROCALHA OU PERFILADO - FORNECIMENTO E INSTALAÇÃO. AF_10/2020</t>
  </si>
  <si>
    <t>CABO DE COBRE ISOLADO, 10 MM², ANTI-CHAMA 450/750 V, INSTALADO EM ELETROCALHA OU PERFILADO - FORNECIMENTO E INSTALAÇÃO. AF_10/2020</t>
  </si>
  <si>
    <t>CABO DE COBRE ISOLADO, 16 MM², ANTI-CHAMA 0,6/1 KV, INSTALADO EM ELETROCALHA OU PERFILADO - FORNECIMENTO E INSTALAÇÃO. AF_10/2020</t>
  </si>
  <si>
    <t>CABO DE COBRE ISOLADO, 16 MM², ANTI-CHAMA 450/750 V, INSTALADO EM ELETROCALHA OU PERFILADO - FORNECIMENTO E INSTALAÇÃO. AF_10/2020</t>
  </si>
  <si>
    <t>CABO DE COBRE ISOLADO, 25 MM², ANTI-CHAMA 0,6/1 KV, INSTALADO EM ELETROCALHA OU PERFILADO - FORNECIMENTO E INSTALAÇÃO. AF_10/2020</t>
  </si>
  <si>
    <t>CABO DE COBRE ISOLADO, 25 MM², ANTI-CHAMA 450/750 V, INSTALADO EM ELETROCALHA OU PERFILADO - FORNECIMENTO E INSTALAÇÃO. AF_10/2020</t>
  </si>
  <si>
    <t>CAIXA DE PROTEÇÃO PARA MEDIDOR MONOFÁSICO DE EMBUTIR - FORNECIMENTO E INSTALAÇÃO. AF_10/2020</t>
  </si>
  <si>
    <t>CONTATOR TRIPOLAR I NOMIMAL 95A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</si>
  <si>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</si>
  <si>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</si>
  <si>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</si>
  <si>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COTOVELO HORIZONTAL PARA BARRAMENTO BLINDADO, 1000A - FORNECIMENTO E INSTALAÇÃO. AF_10/2020</t>
  </si>
  <si>
    <t>COTOVELO HORIZONTAL PARA BARRAMENTO BLINDADO, 1250A - FORNECIMENTO E INSTALAÇÃO. AF_10/2020</t>
  </si>
  <si>
    <t>COTOVELO HORIZONTAL PARA BARRAMENTO BLINDADO, 1600A - FORNECIMENTO E INSTALAÇÃO. AF_10/2020</t>
  </si>
  <si>
    <t>COTOVELO HORIZONTAL PARA BARRAMENTO BLINDADO, 2000A - FORNECIMENTO E INSTALAÇÃO. AF_10/2020</t>
  </si>
  <si>
    <t>COTOVELO HORIZONTAL PARA BARRAMENTO BLINDADO, 2500A - FORNECIMENTO E INSTALAÇÃO. AF_10/2020</t>
  </si>
  <si>
    <t>COTOVELO HORIZONTAL PARA BARRAMENTO BLINDADO, 250A - FORNECIMENTO E INSTALAÇÃO. AF_10/2020</t>
  </si>
  <si>
    <t>COTOVELO HORIZONTAL PARA BARRAMENTO BLINDADO, 3000A - FORNECIMENTO E INSTALAÇÃO. AF_10/2020</t>
  </si>
  <si>
    <t>COTOVELO HORIZONTAL PARA BARRAMENTO BLINDADO, 3500A. - FORNECIMENTO E INSTALAÇÃO. AF_10/2020</t>
  </si>
  <si>
    <t>COTOVELO HORIZONTAL PARA BARRAMENTO BLINDADO, 350A - FORNECIMENTO E INSTALAÇÃO. AF_10/2020</t>
  </si>
  <si>
    <t>COTOVELO HORIZONTAL PARA BARRAMENTO BLINDADO, 450A - FORNECIMENTO E INSTALAÇÃO. AF_10/2020</t>
  </si>
  <si>
    <t>COTOVELO HORIZONTAL PARA BARRAMENTO BLINDADO, 550A - FORNECIMENTO E INSTALAÇÃO. AF_10/2020</t>
  </si>
  <si>
    <t>COTOVELO HORIZONTAL PARA BARRAMENTO BLINDADO, 630A - FORNECIMENTO E INSTALAÇÃO. AF_10/2020</t>
  </si>
  <si>
    <t>COTOVELO VERTICAL PARA BARRAMENTO BLINDADO, 1000A - FORNECIMENTO E INSTALAÇÃO. AF_10/2020</t>
  </si>
  <si>
    <t>COTOVELO VERTICAL PARA BARRAMENTO BLINDADO, 1250A - FORNECIMENTO E INSTALAÇÃO. AF_10/2020</t>
  </si>
  <si>
    <t>COTOVELO VERTICAL PARA BARRAMENTO BLINDADO, 1600A - FORNECIMENTO E INSTALAÇÃO. AF_10/2020</t>
  </si>
  <si>
    <t>COTOVELO VERTICAL PARA BARRAMENTO BLINDADO, 2000A - FORNECIMENTO E INSTALAÇÃO. AF_10/2020</t>
  </si>
  <si>
    <t>COTOVELO VERTICAL PARA BARRAMENTO BLINDADO, 2500A - FORNECIMENTO E INSTALAÇÃO. AF_10/2020</t>
  </si>
  <si>
    <t>COTOVELO VERTICAL PARA BARRAMENTO BLINDADO, 250A - FORNECIMENTO E INSTALAÇÃO. AF_10/2020</t>
  </si>
  <si>
    <t>COTOVELO VERTICAL PARA BARRAMENTO BLINDADO, 3000A - FORNECIMENTO E INSTALAÇÃO. AF_10/2020</t>
  </si>
  <si>
    <t>COTOVELO VERTICAL PARA BARRAMENTO BLINDADO, 3500A - FORNECIMENTO E INSTALAÇÃO. AF_10/2020</t>
  </si>
  <si>
    <t>COTOVELO VERTICAL PARA BARRAMENTO BLINDADO, 350A - FORNECIMENTO E INSTALAÇÃO. AF_10/2020</t>
  </si>
  <si>
    <t>COTOVELO VERTICAL PARA BARRAMENTO BLINDADO, 450A - FORNECIMENTO E INSTALAÇÃO. AF_10/2020</t>
  </si>
  <si>
    <t>COTOVELO VERTICAL PARA BARRAMENTO BLINDADO, 550A - FORNECIMENTO E INSTALAÇÃO. AF_10/2020</t>
  </si>
  <si>
    <t>COTOVELO VERTICAL PARA BARRAMENTO BLINDADO, 630A - FORNECIMENTO E INSTALAÇÃO. AF_10/2020</t>
  </si>
  <si>
    <t>DISJUNTOR BAIXA TENSÃO TRIPOLAR A SECO  800A/600V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</si>
  <si>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</si>
  <si>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</si>
  <si>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</si>
  <si>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</si>
  <si>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</si>
  <si>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</si>
  <si>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</si>
  <si>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BIPOLAR TIPO DR, CORRENTE NOMINAL DE 25A - FORNECIMENTO E INSTALAÇÃO. AF_10/2020</t>
  </si>
  <si>
    <t>DISJUNTOR BIPOLAR TIPO DR, CORRENTE NOMINAL DE 40A - FORNECIMENTO E INSTALAÇÃO. AF_10/2020</t>
  </si>
  <si>
    <t>DISJUNTOR BIPOLAR TIPO NEMA, CORRENTE NOMINAL DE 10 ATÉ 50A - FORNECIMENTO E INSTALAÇÃO. AF_10/2020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</si>
  <si>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</si>
  <si>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</si>
  <si>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</si>
  <si>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</si>
  <si>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</si>
  <si>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</si>
  <si>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</si>
  <si>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MONOPOLAR TIPO NEMA, CORRENTE NOMINAL DE 10 ATÉ 30A - FORNECIMENTO E INSTALAÇÃO. AF_10/2020</t>
  </si>
  <si>
    <t>DISJUNTOR MONOPOLAR TIPO NEMA, CORRENTE NOMINAL DE 35 ATÉ 50A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</si>
  <si>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</si>
  <si>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</si>
  <si>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</si>
  <si>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</si>
  <si>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</si>
  <si>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TETRAPOLAR TIPO DR, CORRENTE NOMINAL DE 25A - FORNECIMENTO E INSTALAÇÃO. AF_10/2020</t>
  </si>
  <si>
    <t>DISJUNTOR TETRAPOLAR TIPO DR, CORRENTE NOMINAL DE 40A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</si>
  <si>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</si>
  <si>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</si>
  <si>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</si>
  <si>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</si>
  <si>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</si>
  <si>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</si>
  <si>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</si>
  <si>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DISJUNTOR TRIPOLAR TIPO NEMA, CORRENTE NOMINAL DE 10 ATÉ 50A - FORNECIMENTO E INSTALAÇÃO. AF_10/2020</t>
  </si>
  <si>
    <t>DISJUNTOR TRIPOLAR TIPO NEMA, CORRENTE NOMINAL DE 60 ATÉ 100A - FORNECIMENTO E INSTALAÇÃO. AF_10/2020</t>
  </si>
  <si>
    <t>GABARITO PARA BARRAMENTO BLINDADO - FORNECIMENTO E INSTALAÇÃO. AF_10/2020</t>
  </si>
  <si>
    <t>PEÇA RETA DE BARRAMENTO BLINDADO, 1000A - FORNECIMENTO E INSTALAÇÃO. AF_10/2020</t>
  </si>
  <si>
    <t>PEÇA RETA DE BARRAMENTO BLINDADO, 1250A - FORNECIMENTO E INSTALAÇÃO. AF_10/2020</t>
  </si>
  <si>
    <t>PEÇA RETA DE BARRAMENTO BLINDADO, 1600A - FORNECIMENTO E INSTALAÇÃO. AF_10/2020</t>
  </si>
  <si>
    <t>PEÇA RETA DE BARRAMENTO BLINDADO, 2000A - FORNECIMENTO E INSTALAÇÃO. AF_10/2020</t>
  </si>
  <si>
    <t>PEÇA RETA DE BARRAMENTO BLINDADO, 2500A - FORNECIMENTO E INSTALAÇÃO. AF_10/2020</t>
  </si>
  <si>
    <t>PEÇA RETA DE BARRAMENTO BLINDADO, 250A - FORNECIMENTO E INSTALAÇÃO. AF_10/2020</t>
  </si>
  <si>
    <t>PEÇA RETA DE BARRAMENTO BLINDADO, 350A - FORNECIMENTO E INSTALAÇÃO. AF_10/2020</t>
  </si>
  <si>
    <t>PEÇA RETA DE BARRAMENTO BLINDADO, 450A - FORNECIMENTO E INSTALAÇÃO. AF_10/2020</t>
  </si>
  <si>
    <t>PEÇA RETA DE BARRAMENTO BLINDADO, 550A - FORNECIMENTO E INSTALAÇÃO. AF_10/2020</t>
  </si>
  <si>
    <t>PEÇA RETA DE BARRAMENTO BLINDADO, 630A - FORNECIMENTO E INSTALAÇÃO. AF_10/2020</t>
  </si>
  <si>
    <t>QUADRO DE DISTRIBUIÇÃO DE ENERGIA EM CHAPA DE AÇO GALVANIZADO, DE EMBUTIR, COM BARRAMENTO TRIFÁSICO, PARA 12 DISJUNTORES DIN 100A - FORNECIMENTO E INSTALAÇÃO. AF_10/2020</t>
  </si>
  <si>
    <t>QUADRO DE DISTRIBUIÇÃO DE ENERGIA EM CHAPA DE AÇO GALVANIZADO, DE EMBUTIR,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</si>
  <si>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</si>
  <si>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</si>
  <si>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</si>
  <si>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</si>
  <si>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SOBREPOR, COM BARRAMENTO TRIFÁSICO, PARA 18 DISJUNTORES DIN 100A - FORNECIMENTO E INSTALAÇÃO. AF_10/2020</t>
  </si>
  <si>
    <t>QUADRO DE DISTRIBUIÇÃO DE ENERGIA EM PVC, DE EMBUTIR, SEM BARRAMENTO, PARA 3 DISJUNTORES - FORNECIMENTO E INSTALAÇÃO. AF_10/2020</t>
  </si>
  <si>
    <t>QUADRO DE DISTRIBUIÇÃO DE ENERGIA EM PVC, DE EMBUTIR, SEM BARRAMENTO, PARA 6 DISJUNTORES - FORNECIMENTO E INSTALAÇÃO. AF_10/2020</t>
  </si>
  <si>
    <t>QUADRO DE DISTRIBUIÇÃO DE LUZ EM PVC PARA 12 DISJUNTORES - FORNECIMENTO E INSTALAÇÃO. AF_10/2020</t>
  </si>
  <si>
    <t>QUADRO DE DISTRIBUIÇÃO DE LUZ EM PVC PARA 24 DISJUNTORES - FORNECIMENTO E INSTALAÇÃO. AF_10/2020</t>
  </si>
  <si>
    <t>QUADRO DE DISTRIBUIÇÃO DE LUZ EM PVC PARA 4 DISJUNTORES - FORNECIMENTO E INSTALAÇÃO. AF_10/2020</t>
  </si>
  <si>
    <t>QUADRO DE DISTRIBUIÇÃO DE LUZ EM PVC PARA 8 DISJUNTORES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</si>
  <si>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</si>
  <si>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</si>
  <si>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COM 8 MEDIDORES - FORNECIMENTO E INSTALAÇÃO. AF_10/2020</t>
  </si>
  <si>
    <t>QUADRO DE MEDIÇÃO GERAL DE ENERGIA PARA 1 MEDIDOR DE SOBREPOR - FORNECIMENTO E INSTALAÇÃO. AF_10/2020</t>
  </si>
  <si>
    <t>QUADRO DE MEDIÇÃO GERAL DE ENERGIA PARA BARRAMENTO BLINDADO COM 4 MEDIDORES - FORNECIMENTO E INSTALAÇÃO. AF_10/2020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</si>
  <si>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</si>
  <si>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</si>
  <si>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</si>
  <si>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</si>
  <si>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APARELHO SINALIZADOR DE SAÍDA DE GARAGEM, COM CÉLULA FOTOELÉTRICA - FORNECIMENTO E INSTALAÇÃO. AF_07/2020</t>
  </si>
  <si>
    <t>ARMAÇÃO SECUNDÁRIA, COM 1 ESTRIBO E 1 ISOLADOR - FORNECIMENTO E INSTALAÇÃO. AF_07/2020</t>
  </si>
  <si>
    <t>ARMAÇÃO SECUNDÁRIA, COM 1 ESTRIBO, SEM ISOLADOR - FORNECIMENTO E INSTALAÇÃO. AF_07/2020</t>
  </si>
  <si>
    <t>ARMAÇÃO SECUNDÁRIA, COM 2 ESTRIBOS E 2 ISOLADORES - FORNECIMENTO E INSTALAÇÃO. AF_07/2020</t>
  </si>
  <si>
    <t>ARMAÇÃO SECUNDÁRIA, COM 2 ESTRIBOS, SEM ISOLADOR - FORNECIMENTO E INSTALAÇÃO. AF_07/2020</t>
  </si>
  <si>
    <t>ARMAÇÃO SECUNDÁRIA, COM 3 ESTRIBOS E 3 ISOLADORES - FORNECIMENTO E INSTALAÇÃO. AF_07/2020</t>
  </si>
  <si>
    <t>ARMAÇÃO SECUNDÁRIA, COM 3 ESTRIBOS, SEM ISOLADOR - FORNECIMENTO E INSTALAÇÃO. AF_07/2020</t>
  </si>
  <si>
    <t>ARMAÇÃO SECUNDÁRIA, COM 4 ESTRIBOS E 4 ISOLADORES - FORNECIMENTO E INSTALAÇÃO. AF_07/2020</t>
  </si>
  <si>
    <t>ARMAÇÃO SECUNDÁRIA, COM 4 ESTRIBOS, SEM ISOLADOR - FORNECIMENTO E INSTALAÇÃO. AF_07/2020</t>
  </si>
  <si>
    <t>CABO DE COBRE FLEXÍVEL ISOLADO, 10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</si>
  <si>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</si>
  <si>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</si>
  <si>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</si>
  <si>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</si>
  <si>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</si>
  <si>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</si>
  <si>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</si>
  <si>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CONECTOR CUNHA, PARA REDES AÉREAS DE DISTRIBUIÇÃO DE ENERGIA ELÉTRICA DE BAIXA TENSÃO - FORNECIMENTO E INSTALAÇÃO. AF_07/2020</t>
  </si>
  <si>
    <t>CONECTOR H, PARA REDES AÉREAS DE DISTRIBUIÇÃO DE ENERGIA ELÉTRICA DE BAIXA TENSÃO - FORNECIMENTO E INSTALAÇÃO. AF_07/2020</t>
  </si>
  <si>
    <t>CONECTOR PERFURANTE, PARA REDES AÉREAS DE DISTRIBUIÇÃO DE ENERGIA ELÉTRICA DE BAIXA TENSÃO - FORNECIMENTO E INSTALAÇÃO. AF_07/2020</t>
  </si>
  <si>
    <t>ENTRADA DE ENERGIA ELÉTRICA, AÉREA, BIFÁSICA, COM CAIXA DE EMBUTIR, CABO DE 10 MM2 E DISJUNTOR DIN 50A (NÃO INCLUSO O POSTE DE CONCRETO). AF_07/2020_PS</t>
  </si>
  <si>
    <t>ENTRADA DE ENERGIA ELÉTRICA, AÉREA, BIFÁSICA, COM CAIXA DE EMBUTIR, CABO DE 16 MM2 E DISJUNTOR DIN 50A (NÃO INCLUSO O POSTE DE CONCRETO). AF_07/2020_PS</t>
  </si>
  <si>
    <t>ENTRADA DE ENERGIA ELÉTRICA, AÉREA, BIFÁSICA, COM CAIXA DE EMBUTIR, CABO DE 25 MM2 E DISJUNTOR DIN 50A (NÃO INCLUSO O POSTE DE CONCRETO). AF_07/2020_PS</t>
  </si>
  <si>
    <t>ENTRADA DE ENERGIA ELÉTRICA, AÉREA, BIFÁSICA, COM CAIXA DE EMBUTIR, CABO DE 35 MM2 E DISJUNTOR DIN 50A (NÃO INCLUSO O POSTE DE CONCRETO). AF_07/2020_PS</t>
  </si>
  <si>
    <t>ENTRADA DE ENERGIA ELÉTRICA, AÉREA, BIFÁSICA, COM CAIXA DE SOBREPOR, CABO DE 10 MM2 E DISJUNTOR DIN 50A (NÃO INCLUSO O POSTE DE CONCRETO). AF_07/2020_PS</t>
  </si>
  <si>
    <t>ENTRADA DE ENERGIA ELÉTRICA, AÉREA, BIFÁSICA, COM CAIXA DE SOBREPOR, CABO DE 16 MM2 E DISJUNTOR DIN 50A (NÃO INCLUSO O POSTE DE CONCRETO). AF_07/2020_PS</t>
  </si>
  <si>
    <t>ENTRADA DE ENERGIA ELÉTRICA, AÉREA, BIFÁSICA, COM CAIXA DE SOBREPOR, CABO DE 25 MM2 E DISJUNTOR DIN 50A (NÃO INCLUSO O POSTE DE CONCRETO). AF_07/2020_PS</t>
  </si>
  <si>
    <t>ENTRADA DE ENERGIA ELÉTRICA, AÉREA, BIFÁSICA, COM CAIXA DE SOBREPOR, CABO DE 35 MM2 E DISJUNTOR DIN 50A (NÃO INCLUSO O POSTE DE CONCRETO). AF_07/2020_PS</t>
  </si>
  <si>
    <t>ENTRADA DE ENERGIA ELÉTRICA, AÉREA, MONOFÁSICA, COM CAIXA DE EMBUTIR, CABO DE 10 MM2 E DISJUNTOR DIN 50A (NÃO INCLUSO O POSTE DE CONCRETO). AF_07/2020_PS</t>
  </si>
  <si>
    <t>ENTRADA DE ENERGIA ELÉTRICA, AÉREA, MONOFÁSICA, COM CAIXA DE EMBUTIR, CABO DE 16 MM2 E DISJUNTOR DIN 50A (NÃO INCLUSO O POSTE DE CONCRETO). AF_07/2020_PS</t>
  </si>
  <si>
    <t>ENTRADA DE ENERGIA ELÉTRICA, AÉREA, MONOFÁSICA, COM CAIXA DE EMBUTIR, CABO DE 25 MM2 E DISJUNTOR DIN 50A (NÃO INCLUSO O POSTE DE CONCRETO). AF_07/2020_PS</t>
  </si>
  <si>
    <t>ENTRADA DE ENERGIA ELÉTRICA, AÉREA, MONOFÁSICA, COM CAIXA DE EMBUTIR, CABO DE 35 MM2 E DISJUNTOR DIN 50A (NÃO INCLUSO O POSTE DE CONCRETO). AF_07/2020_PS</t>
  </si>
  <si>
    <t>ENTRADA DE ENERGIA ELÉTRICA, AÉREA, MONOFÁSICA, COM CAIXA DE SOBREPOR, CABO DE 10 MM2 E DISJUNTOR DIN 50A (NÃO INCLUSO O POSTE DE CONCRETO). AF_07/2020_PS</t>
  </si>
  <si>
    <t>ENTRADA DE ENERGIA ELÉTRICA, AÉREA, MONOFÁSICA, COM CAIXA DE SOBREPOR, CABO DE 16 MM2 E DISJUNTOR DIN 50A (NÃO INCLUSO O POSTE DE CONCRETO). AF_07/2020_PS</t>
  </si>
  <si>
    <t>ENTRADA DE ENERGIA ELÉTRICA, AÉREA, MONOFÁSICA, COM CAIXA DE SOBREPOR, CABO DE 25 MM2 E DISJUNTOR DIN 50A (NÃO INCLUSO O POSTE DE CONCRETO). AF_07/2020_PS</t>
  </si>
  <si>
    <t>ENTRADA DE ENERGIA ELÉTRICA, AÉREA, MONOFÁSICA, COM CAIXA DE SOBREPOR, CABO DE 35 MM2 E DISJUNTOR DIN 50A (NÃO INCLUSO O POSTE DE CONCRETO). AF_07/2020_PS</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</si>
  <si>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</si>
  <si>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</si>
  <si>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</si>
  <si>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</si>
  <si>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AÉREA, TRIFÁSICA, COM CAIXA DE SOBREPOR, CABO DE 10 MM2 E DISJUNTOR DIN 50A (NÃO INCLUSO O POSTE DE CONCRETO). AF_07/2020_PS</t>
  </si>
  <si>
    <t>ENTRADA DE ENERGIA ELÉTRICA, AÉREA, TRIFÁSICA, COM CAIXA DE SOBREPOR, CABO DE 16 MM2 E DISJUNTOR DIN 50A (NÃO INCLUSO O POSTE DE CONCRETO). AF_07/2020_PS</t>
  </si>
  <si>
    <t>ENTRADA DE ENERGIA ELÉTRICA, AÉREA, TRIFÁSICA, COM CAIXA DE SOBREPOR, CABO DE 25 MM2 E DISJUNTOR DIN 50A (NÃO INCLUSO O POSTE DE CONCRETO). AF_07/2020_PS</t>
  </si>
  <si>
    <t>ENTRADA DE ENERGIA ELÉTRICA, AÉREA, TRIFÁSICA, COM CAIXA DE SOBREPOR, CABO DE 35 MM2 E DISJUNTOR DIN 50A (NÃO INCLUSO O POSTE DE CONCRETO). AF_07/2020_PS</t>
  </si>
  <si>
    <t>ENTRADA DE ENERGIA ELÉTRICA, SUBTERRÂNEA, BIFÁSICA, COM CAIXA DE EMBUTIR, CABO DE 10 MM2 E DISJUNTOR DIN 50A (NÃO INCLUSA MURETA DE ALVENARIA). AF_07/2020_PS</t>
  </si>
  <si>
    <t>ENTRADA DE ENERGIA ELÉTRICA, SUBTERRÂNEA, BIFÁSICA, COM CAIXA DE EMBUTIR, CABO DE 16 MM2 E DISJUNTOR DIN 50A (NÃO INCLUSA MURETA DE ALVENARIA). AF_07/2020_PS</t>
  </si>
  <si>
    <t>ENTRADA DE ENERGIA ELÉTRICA, SUBTERRÂNEA, BIFÁSICA, COM CAIXA DE EMBUTIR, CABO DE 25 MM2 E DISJUNTOR DIN 50A (NÃO INCLUSA MURETA DE ALVENARIA). AF_07/2020_PS</t>
  </si>
  <si>
    <t>ENTRADA DE ENERGIA ELÉTRICA, SUBTERRÂNEA, BIFÁSICA, COM CAIXA DE EMBUTIR, CABO DE 35 MM2 E DISJUNTOR DIN 50A (NÃO INCLUSA MURETA DE ALVENARIA). AF_07/2020_PS</t>
  </si>
  <si>
    <t>ENTRADA DE ENERGIA ELÉTRICA, SUBTERRÂNEA, BIFÁSICA, COM CAIXA DE SOBREPOR, CABO DE 10 MM2 E DISJUNTOR DIN 50A (NÃO INCLUSA MURETA DE ALVENARIA). AF_07/2020_PS</t>
  </si>
  <si>
    <t>ENTRADA DE ENERGIA ELÉTRICA, SUBTERRÂNEA, BIFÁSICA, COM CAIXA DE SOBREPOR, CABO DE 16 MM2 E DISJUNTOR DIN 50A (NÃO INCLUSA MURETA DE ALVENARIA). AF_07/2020_PS</t>
  </si>
  <si>
    <t>ENTRADA DE ENERGIA ELÉTRICA, SUBTERRÂNEA, BIFÁSICA, COM CAIXA DE SOBREPOR, CABO DE 25 MM2 E DISJUNTOR DIN 50A (NÃO INCLUSA MURETA DE ALVENARIA). AF_07/2020_PS</t>
  </si>
  <si>
    <t>ENTRADA DE ENERGIA ELÉTRICA, SUBTERRÂNEA, BIFÁSICA, COM CAIXA DE SOBREPOR, CABO DE 35 MM2 E DISJUNTOR DIN 50A (NÃO INCLUSA MURETA DE ALVENARIA). AF_07/2020_PS</t>
  </si>
  <si>
    <t>ENTRADA DE ENERGIA ELÉTRICA, SUBTERRÂNEA, MONOFÁSICA, COM CAIXA DE EMBUTIR, CABO DE 10 MM2 E DISJUNTOR DIN 50A (NÃO INCLUSA MURETA DE ALVENARIA). AF_07/2020_PS</t>
  </si>
  <si>
    <t>ENTRADA DE ENERGIA ELÉTRICA, SUBTERRÂNEA, MONOFÁSICA, COM CAIXA DE EMBUTIR, CABO DE 16 MM2 E DISJUNTOR DIN 50A (NÃO INCLUSA MURETA DE ALVENARIA). AF_07/2020_PS</t>
  </si>
  <si>
    <t>ENTRADA DE ENERGIA ELÉTRICA, SUBTERRÂNEA, MONOFÁSICA, COM CAIXA DE EMBUTIR, CABO DE 25 MM2 E DISJUNTOR DIN 50A (NÃO INCLUSA MURETA DE ALVENARIA). AF_07/2020_PS</t>
  </si>
  <si>
    <t>ENTRADA DE ENERGIA ELÉTRICA, SUBTERRÂNEA, MONOFÁSICA, COM CAIXA DE EMBUTIR, CABO DE 35 MM2 E DISJUNTOR DIN 50A (NÃO INCLUSA MURETA DE ALVENARIA). AF_07/2020_PS</t>
  </si>
  <si>
    <t>ENTRADA DE ENERGIA ELÉTRICA, SUBTERRÂNEA, MONOFÁSICA, COM CAIXA DE SOBREPOR, CABO DE 10 MM2 E DISJUNTOR DIN 50A (NÃO INCLUSA MURETA DE ALVENARIA). AF_07/2020_PS</t>
  </si>
  <si>
    <t>ENTRADA DE ENERGIA ELÉTRICA, SUBTERRÂNEA, MONOFÁSICA, COM CAIXA DE SOBREPOR, CABO DE 16 MM2 E DISJUNTOR DIN 50A (NÃO INCLUSA MURETA DE ALVENARIA). AF_07/2020_PS</t>
  </si>
  <si>
    <t>ENTRADA DE ENERGIA ELÉTRICA, SUBTERRÂNEA, MONOFÁSICA, COM CAIXA DE SOBREPOR, CABO DE 25 MM2 E DISJUNTOR DIN 50A (NÃO INCLUSA MURETA DE ALVENARIA). AF_07/2020_PS</t>
  </si>
  <si>
    <t>ENTRADA DE ENERGIA ELÉTRICA, SUBTERRÂNEA, MONOFÁSICA, COM CAIXA DE SOBREPOR, CABO DE 35 MM2 E DISJUNTOR DIN 50A (NÃO INCLUSA MURETA DE ALVENARIA). AF_07/2020_PS</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</si>
  <si>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</si>
  <si>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</si>
  <si>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</si>
  <si>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</si>
  <si>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ENTRADA DE ENERGIA ELÉTRICA, SUBTERRÂNEA, TRIFÁSICA, COM CAIXA DE SOBREPOR, CABO DE 10 MM2 E DISJUNTOR DIN 50A (NÃO INCLUSA MURETA DE ALVENARIA). AF_07/2020_PS</t>
  </si>
  <si>
    <t>ENTRADA DE ENERGIA ELÉTRICA, SUBTERRÂNEA, TRIFÁSICA, COM CAIXA DE SOBREPOR, CABO DE 16 MM2 E DISJUNTOR DIN 50A (NÃO INCLUSA MURETA DE ALVENARIA). AF_07/2020_PS</t>
  </si>
  <si>
    <t>ENTRADA DE ENERGIA ELÉTRICA, SUBTERRÂNEA, TRIFÁSICA, COM CAIXA DE SOBREPOR, CABO DE 25 MM2 E DISJUNTOR DIN 50A (NÃO INCLUSA MURETA DE ALVENARIA). AF_07/2020_PS</t>
  </si>
  <si>
    <t>ENTRADA DE ENERGIA ELÉTRICA, SUBTERRÂNEA, TRIFÁSICA, COM CAIXA DE SOBREPOR, CABO DE 35 MM2 E DISJUNTOR DIN 50A (NÃO INCLUSA MURETA DE ALVENARIA). AF_07/2020_PS</t>
  </si>
  <si>
    <t>GRAMPO PARALELO METÁLICO, PARA REDES AÉREAS DE DISTRIBUIÇÃO DE ENERGIA ELÉTRICA DE BAIXA TENSÃO - FORNECIMENTO E INSTALAÇÃO. AF_07/2020</t>
  </si>
  <si>
    <t>ISOLADOR, TIPO DISCO, PARA TENSÃO 15 KV - FORNECIMENTO E INSTALAÇÃO. AF_07/2020</t>
  </si>
  <si>
    <t>ISOLADOR, TIPO PINO, PARA TENSÃO 15 KV - FORNECIMENTO E INSTALAÇÃO. AF_07/2020</t>
  </si>
  <si>
    <t>ISOLADOR, TIPO ROLDANA, PARA BAIXA TENSÃO - FORNECIMENTO E INSTALAÇÃO. AF_07/2020</t>
  </si>
  <si>
    <t>ADAPTADOR COM FLANGE E ANEL DE VEDAÇÃO, CPVC, ROSCÁVEL, DN 15 MM, INSTALADO EM RESERVAÇÃO PREDIAL DE ÁGUA - FORNECIMENTO E INSTALAÇÃO. AF_04/2024</t>
  </si>
  <si>
    <t>ADAPTADOR COM FLANGE E ANEL DE VEDAÇÃO, CPVC, ROSCÁVEL, DN 22 MM, INSTALADO EM RESERVAÇÃO PREDIAL DE ÁGUA - FORNECIMENTO E INSTALAÇÃO. AF_04/2024</t>
  </si>
  <si>
    <t>ADAPTADOR COM FLANGE E ANEL DE VEDAÇÃO, CPVC, ROSCÁVEL, DN 28 MM, INSTALADO EM RESERVAÇÃO PREDIAL DE ÁGUA - FORNECIMENTO E INSTALAÇÃO. AF_04/2024</t>
  </si>
  <si>
    <t>ADAPTADOR COM FLANGE E ANEL DE VEDAÇÃO, CPVC, ROSCÁVEL, DN 35 MM, INSTALADO EM RESERVAÇÃO PREDIAL DE ÁGUA - FORNECIMENTO E INSTALAÇÃO. AF_04/2024</t>
  </si>
  <si>
    <t>ADAPTADOR COM FLANGE E ANEL DE VEDAÇÃO, CPVC, ROSCÁVEL, DN 42 MM, INSTALADO EM RESERVAÇÃO PREDIAL DE ÁGUA - FORNECIMENTO E INSTALAÇÃO. AF_04/2024</t>
  </si>
  <si>
    <t>ADAPTADOR COM FLANGE E ANEL DE VEDAÇÃO, CPVC, ROSCÁVEL, DN 54 MM, INSTALADO EM RESERVAÇÃO PREDIAL DE ÁGUA - FORNECIMENTO E INSTALAÇÃO. AF_04/2024</t>
  </si>
  <si>
    <t>ADAPTADOR COM FLANGE E ANEL DE VEDAÇÃO, PVC, SOLDÁVEL, DN  20 MM X 1/2", INSTALADO EM RESERVAÇÃO PREDIAL DE ÁGUA - FORNECIMENTO E INSTALAÇÃO. AF_04/2024</t>
  </si>
  <si>
    <t>ADAPTADOR COM FLANGE E ANEL DE VEDAÇÃO, PVC, SOLDÁVEL, DN  25 MM X 3/4", INSTALADO EM RESERVAÇÃO PREDIAL DE ÁGUA - FORNECIMENTO E INSTALAÇÃO. AF_04/2024</t>
  </si>
  <si>
    <t>ADAPTADOR COM FLANGE E ANEL DE VEDAÇÃO, PVC, SOLDÁVEL, DN 32 MM X 1", INSTALADO EM RESERVAÇÃO PREDIAL DE ÁGUA - FORNECIMENTO E INSTALAÇÃO. AF_04/2024</t>
  </si>
  <si>
    <t>ADAPTADOR COM FLANGE E ANEL DE VEDAÇÃO, PVC, SOLDÁVEL, DN 40 MM X 1 1/4", INSTALADO EM RESERVAÇÃO PREDIAL DE ÁGUA - FORNECIMENTO E INSTALAÇÃO. AF_04/2024</t>
  </si>
  <si>
    <t>ADAPTADOR COM FLANGE E ANEL DE VEDAÇÃO, PVC, SOLDÁVEL, DN 50 MM X 1 1/2", INSTALADO EM RESERVAÇÃO PREDIAL DE ÁGUA - FORNECIMENTO E INSTALAÇÃO. AF_04/2024</t>
  </si>
  <si>
    <t>ADAPTADOR COM FLANGE E ANEL DE VEDAÇÃO, PVC, SOLDÁVEL, DN 60 MM X 2", INSTALADO EM RESERVAÇÃO PREDIAL DE ÁGUA - FORNECIMENTO E INSTALAÇÃO. AF_04/2024</t>
  </si>
  <si>
    <t>ADAPTADOR COM FLANGES LIVRES, PVC, SOLDÁVEL, DN 110 MM X 4", INSTALADO EM RESERVAÇÃO PREDIAL DE ÁGUA - FORNECIMENTO E INSTALAÇÃO. AF_04/2024</t>
  </si>
  <si>
    <t>ADAPTADOR COM FLANGES LIVRES, PVC, SOLDÁVEL, DN 75 MM X 2 1/2", INSTALADO EM RESERVAÇÃO PREDIAL DE ÁGUA - FORNECIMENTO E INSTALAÇÃO. AF_04/2024</t>
  </si>
  <si>
    <t>ADAPTADOR COM FLANGES LIVRES, PVC, SOLDÁVEL, DN 85 MM X 3", INSTALADO EM RESERVAÇÃO PREDIAL DE ÁGUA - FORNECIMENTO E INSTALAÇÃO. AF_04/2024</t>
  </si>
  <si>
    <t>ADAPTADOR CURTO COM BOLSA E ROSCA PARA REGISTRO, PVC, SOLDÁVEL, DN  25 MM X 3/4", INSTALADO EM RESERVAÇÃO PREDIAL DE ÁGUA - FORNECIMENTO E INSTALAÇÃO. AF_04/2024</t>
  </si>
  <si>
    <t>ADAPTADOR CURTO COM BOLSA E ROSCA PARA REGISTRO, PVC, SOLDÁVEL, DN 110 MM X 4", INSTALADO EM RESERVAÇÃO PREDIAL DE ÁGUA - FORNECIMENTO E INSTALAÇÃO. AF_04/2024</t>
  </si>
  <si>
    <t>ADAPTADOR CURTO COM BOLSA E ROSCA PARA REGISTRO, PVC, SOLDÁVEL, DN 32 MM X 1", INSTALADO EM RESERVAÇÃO PREDIAL DE ÁGUA - FORNECIMENTO E INSTALAÇÃO. AF_04/2024</t>
  </si>
  <si>
    <t>ADAPTADOR CURTO COM BOLSA E ROSCA PARA REGISTRO, PVC, SOLDÁVEL, DN 40 MM X 1 1/4", INSTALADO EM RESERVAÇÃO PREDIAL DE ÁGUA - FORNECIMENTO E INSTALAÇÃO. AF_04/2024</t>
  </si>
  <si>
    <t>ADAPTADOR CURTO COM BOLSA E ROSCA PARA REGISTRO, PVC, SOLDÁVEL, DN 50 MM X 1 1/2", INSTALADO EM RESERVAÇÃO PREDIAL DE ÁGUA - FORNECIMENTO E INSTALAÇÃO. AF_04/2024</t>
  </si>
  <si>
    <t>ADAPTADOR CURTO COM BOLSA E ROSCA PARA REGISTRO, PVC, SOLDÁVEL, DN 60 MM X 2", INSTALADO EM RESERVAÇÃO PREDIAL DE ÁGUA - FORNECIMENTO E INSTALAÇÃO. AF_04/2024</t>
  </si>
  <si>
    <t>ADAPTADOR CURTO COM BOLSA E ROSCA PARA REGISTRO, PVC, SOLDÁVEL, DN 75 MM X 2 1/2", INSTALADO EM RESERVAÇÃO PREDIAL DE ÁGUA - FORNECIMENTO E INSTALAÇÃO. AF_04/2024</t>
  </si>
  <si>
    <t>ADAPTADOR CURTO COM BOLSA E ROSCA PARA REGISTRO, PVC, SOLDÁVEL, DN 85 MM X 3", INSTALADO EM RESERVAÇÃO PREDIAL DE ÁGUA - FORNECIMENTO E INSTALAÇÃO. AF_04/2024</t>
  </si>
  <si>
    <t>BUCHA DE REDUÇÃO CPVC, SOLDÁVEL, DN 28 X 22 MM, INSTALADO EM RESERVAÇÃO PREDIAL DE ÁGUA - FORNECIMENTO E INSTALAÇÃO. AF_04/2024</t>
  </si>
  <si>
    <t>BUCHA DE REDUÇÃO CPVC, SOLDÁVEL, DN 35 X 28 MM, INSTALADO EM RESERVAÇÃO PREDIAL DE ÁGUA - FORNECIMENTO E INSTALAÇÃO. AF_04/2024</t>
  </si>
  <si>
    <t>BUCHA DE REDUÇÃO CPVC, SOLDÁVEL, DN 42 X 22 MM, INSTALADO EM RESERVAÇÃO PREDIAL DE ÁGUA - FORNECIMENTO E INSTALAÇÃO. AF_04/2024</t>
  </si>
  <si>
    <t>BUCHA DE REDUÇÃO CPVC, SOLDÁVEL, DN 54 X 28 MM, INSTALADO EM RESERVAÇÃO PREDIAL DE ÁGUA - FORNECIMENTO E INSTALAÇÃO. AF_04/2024</t>
  </si>
  <si>
    <t>BUCHA DE REDUÇÃO CPVC, SOLDÁVEL, DN 54 X 35 MM, INSTALADO EM RESERVAÇÃO PREDIAL DE ÁGUA - FORNECIMENTO E INSTALAÇÃO. AF_04/2024</t>
  </si>
  <si>
    <t>BUCHA DE REDUÇÃO EM COBRE, PONTA X BOLSA, 66 X 54 MM, INSTALADO EM RESERVAÇÃO PREDIAL DE ÁGUA - FORNECIMENTO E INSTALAÇÃO. AF_04/2024</t>
  </si>
  <si>
    <t>BUCHA DE REDUÇÃO PVC, SOLDÁVEL, LONGA, DN 40 X 25 MM, INSTALADO EM RESERVAÇÃO PREDIAL DE ÁGUA - FORNECIMENTO E INSTALAÇÃO. AF_04/2024</t>
  </si>
  <si>
    <t>BUCHA DE REDUÇÃO PVC, SOLDÁVEL, LONGA, DN 50 X 25 MM, INSTALADO EM RESERVAÇÃO PREDIAL DE ÁGUA - FORNECIMENTO E INSTALAÇÃO. AF_04/2024</t>
  </si>
  <si>
    <t>BUCHA DE REDUÇÃO PVC, SOLDÁVEL, LONGA, DN 50 X 32 MM, INSTALADO EM RESERVAÇÃO PREDIAL DE ÁGUA - FORNECIMENTO E INSTALAÇÃO. AF_04/2024</t>
  </si>
  <si>
    <t>BUCHA DE REDUÇÃO PVC, SOLDÁVEL, LONGA, DN 60 X 25 MM, INSTALADO EM RESERVAÇÃO PREDIAL DE ÁGUA - FORNECIMENTO E INSTALAÇÃO. AF_04/2024</t>
  </si>
  <si>
    <t>BUCHA DE REDUÇÃO PVC, SOLDÁVEL, LONGA, DN 60 X 32 MM, INSTALADO EM RESERVAÇÃO PREDIAL DE ÁGUA - FORNECIMENTO E INSTALAÇÃO. AF_04/2024</t>
  </si>
  <si>
    <t>BUCHA DE REDUÇÃO PVC, SOLDÁVEL, LONGA, DN 60 X 50 MM, INSTALADO EM RESERVAÇÃO PREDIAL DE ÁGUA - FORNECIMENTO E INSTALAÇÃO. AF_04/2024</t>
  </si>
  <si>
    <t>BUCHA DE REDUÇÃO PVC, SOLDÁVEL, LONGA, DN 75 X 50 MM, INSTALADO EM RESERVAÇÃO PREDIAL DE ÁGUA - FORNECIMENTO E INSTALAÇÃO. AF_04/2024</t>
  </si>
  <si>
    <t>BUCHA DE REDUÇÃO, EM FERRO GALVANIZADO, CONEXÃO ROSQUEADA, DN 80 MM X 50 MM (3" X 2"), INSTALADO EM RESERVAÇÃO PREDIAL DE ÁGUA - FORNECIMENTO E INSTALAÇÃO. AF_04/2024</t>
  </si>
  <si>
    <t>BUCHA DE REDUÇÃO, EM FERRO GALVANIZADO, CONEXÃO ROSQUEADA, DN 80 MM X 65 MM (3" X 2 1/2"), INSTALADO EM RESERVAÇÃO PREDIAL DE ÁGUA - FORNECIMENTO E INSTALAÇÃO. AF_04/2024</t>
  </si>
  <si>
    <t>BUCHA DE REDUÇÃO, PPR, DN 25 X 20 MM, INSTALADO EM RESERVAÇÃO PREDIAL DE ÁGUA - FORNECIMENTO E INSTALAÇÃO. AF_04/2024</t>
  </si>
  <si>
    <t>BUCHA DE REDUÇÃO, PPR, DN 32 X 25 MM, INSTALADO EM RESERVAÇÃO PREDIAL DE ÁGUA - FORNECIMENTO E INSTALAÇÃO. AF_04/2024</t>
  </si>
  <si>
    <t>BUCHA DE REDUÇÃO, PPR, DN 40 X 25 MM, INSTALADO EM RESERVAÇÃO PREDIAL DE ÁGUA - FORNECIMENTO E INSTALAÇÃO. AF_04/2024</t>
  </si>
  <si>
    <t>BUCHA DE REDUÇÃO, PPR, DN 50 X 25 MM, INSTALADO EM RESERVAÇÃO PREDIAL DE ÁGUA - FORNECIMENTO E INSTALAÇÃO. AF_04/2024</t>
  </si>
  <si>
    <t>BUCHA DE REDUÇÃO, PPR, DN 50 X 32 MM, INSTALADO EM RESERVAÇÃO PREDIAL DE ÁGUA - FORNECIMENTO E INSTALAÇÃO. AF_04/2024</t>
  </si>
  <si>
    <t>CONECTOR EM BRONZE/LATÃO, DN 104 MM X 4", SEM ANEL DE SOLDA, BOLSA X ROSCA, INSTALADO EM RESERVAÇÃO PREDIAL DE ÁGUA - FORNECIMENTO E INSTALAÇÃO. AF_04/2024</t>
  </si>
  <si>
    <t>CONECTOR EM BRONZE/LATÃO, DN 54 MM X 2", SEM ANEL DE SOLDA, BOLSA X ROSCA, INSTALADO EM RESERVAÇÃO PREDIAL DE ÁGUA - FORNECIMENTO E INSTALAÇÃO. AF_04/2024</t>
  </si>
  <si>
    <t>CONECTOR EM BRONZE/LATÃO, DN 66 MM X 2 1/2", SEM ANEL DE SOLDA, BOLSA X ROSCA, INSTALADO EM RESERVAÇÃO PREDIAL DE ÁGUA - FORNECIMENTO E INSTALAÇÃO. AF_04/2024</t>
  </si>
  <si>
    <t>CONECTOR EM BRONZE/LATÃO, DN 79 MM X 3", SEM ANEL DE SOLDA, BOLSA X ROSCA, INSTALADO EM RESERVAÇÃO PREDIAL DE ÁGUA - FORNECIMENTO E INSTALAÇÃO. AF_04/2024</t>
  </si>
  <si>
    <t>CONECTOR MACHO, PPR, 25 MM X 1/2'', INSTALADO EM RESERVAÇÃO PREDIAL DE ÁGUA - FORNECIMENTO E INSTALAÇÃO. AF_04/2024</t>
  </si>
  <si>
    <t>CONECTOR MACHO, PPR, 32 MM X 3/4'', INSTALADO EM RESERVAÇÃO PREDIAL DE ÁGUA - FORNECIMENTO E INSTALAÇÃO. AF_04/2024</t>
  </si>
  <si>
    <t>CONECTOR, CPVC, SOLDÁVEL, DN 114 MM X 4", INSTALADO EM RESERVAÇÃO PREDIAL DE ÁGUA - FORNECIMENTO E INSTALAÇÃO. AF_04/2024</t>
  </si>
  <si>
    <t>CONECTOR, CPVC, SOLDÁVEL, DN 22 MM X 3/4", INSTALADO EM RESERVAÇÃO PREDIAL DE ÁGUA - FORNECIMENTO E INSTALAÇÃO. AF_04/2024</t>
  </si>
  <si>
    <t>CONECTOR, CPVC, SOLDÁVEL, DN 28 MM X 1", INSTALADO EM RESERVAÇÃO PREDIAL DE ÁGUA - FORNECIMENTO E INSTALAÇÃO. AF_04/2024</t>
  </si>
  <si>
    <t>CONECTOR, CPVC, SOLDÁVEL, DN 35 MM X 1 1/4", INSTALADO EM RESERVAÇÃO PREDIAL DE ÁGUA - FORNECIMENTO E INSTALAÇÃO. AF_04/2024</t>
  </si>
  <si>
    <t>CONECTOR, CPVC, SOLDÁVEL, DN 42 MM X 1 1/2", INSTALADO EM RESERVAÇÃO PREDIAL DE ÁGUA - FORNECIMENTO E INSTALAÇÃO. AF_04/2024</t>
  </si>
  <si>
    <t>CONECTOR, CPVC, SOLDÁVEL, DN 54 MM X 2", INSTALADO EM RESERVAÇÃO PREDIAL DE ÁGUA - FORNECIMENTO E INSTALAÇÃO. AF_04/2024</t>
  </si>
  <si>
    <t>CONECTOR, CPVC, SOLDÁVEL, DN 73 MM X 2 1/2", INSTALADO EM RESERVAÇÃO PREDIAL DE ÁGUA - FORNECIMENTO E INSTALAÇÃO. AF_04/2024</t>
  </si>
  <si>
    <t>CONECTOR, CPVC, SOLDÁVEL, DN 89 MM X 3", INSTALADO EM RESERVAÇÃO PREDIAL DE ÁGUA - FORNECIMENTO E INSTALAÇÃO. AF_04/2024</t>
  </si>
  <si>
    <t>CONJUNTO HIDRÁULICO EM AÇO ROSCÁVEL PARA INSTALAÇÃO DE BOMBA, DN SUCÇÃO 32 MM (1 1/4") E DN RECALQUE 25 MM (1"), PARA EDIFICAÇÃO COM 4 PAVIMENTOS - FORNECIMENTO E INSTALAÇÃO. AF_04/2024</t>
  </si>
  <si>
    <t>CONJUNTO HIDRÁULICO EM AÇO ROSCÁVEL PARA INSTALAÇÃO DE BOMBA, DN SUCÇÃO 40 MM (1 1/2") E DN RECALQUE 32 MM (1 1/4"), PARA EDIFICAÇÃO COM 8 PAVIMENTOS - FORNECIMENTO E INSTALAÇÃO. AF_04/2024</t>
  </si>
  <si>
    <t>CONJUNTO HIDRÁULICO EM AÇO ROSCÁVEL PARA INSTALAÇÃO DE BOMBA, DN SUCÇÃO 50 MM (2") E DN RECALQUE 40 MM (1 1/2"), PARA EDIFICAÇÃO COM 12 PAVIMENTOS - FORNECIMENTO E INSTALAÇÃO. AF_04/2024</t>
  </si>
  <si>
    <t>CONJUNTO HIDRÁULICO EM AÇO ROSCÁVEL PARA INSTALAÇÃO DE BOMBA, DN SUCÇÃO 65 MM (2½") E DN RECALQUE 50 MM (2"), PARA EDIFICAÇÃO COM 18 PAVIMENTOS - FORNECIMENTO E INSTALAÇÃO. AF_04/2024</t>
  </si>
  <si>
    <t>COTOVELO 45 GRAUS, EM FERRO GALVANIZADO, CONEXÃO ROSQUEADA, DN 50 MM (2"), INSTALADO EM RESERVAÇÃO PREDIAL DE ÁGUA - FORNECIMENTO E INSTALAÇÃO. AF_04/2024</t>
  </si>
  <si>
    <t>COTOVELO 45 GRAUS, EM FERRO GALVANIZADO, CONEXÃO ROSQUEADA, DN 65 MM (2 1/2"), INSTALADO EM RESERVAÇÃO PREDIAL DE ÁGUA - FORNECIMENTO E INSTALAÇÃO. AF_04/2024</t>
  </si>
  <si>
    <t>COTOVELO 45 GRAUS, EM FERRO GALVANIZADO, CONEXÃO ROSQUEADA, DN 80 MM (3"), INSTALADO EM RESERVAÇÃO PREDIAL DE ÁGUA - FORNECIMENTO E INSTALAÇÃO. AF_04/2024</t>
  </si>
  <si>
    <t>COTOVELO 90 GRAUS, EM FERRO GALVANIZADO, CONEXÃO ROSQUEADA, DN 50 MM (2"), INSTALADO EM RESERVAÇÃO PREDIAL DE ÁGUA - FORNECIMENTO E INSTALAÇÃO. AF_04/2024</t>
  </si>
  <si>
    <t>COTOVELO 90 GRAUS, EM FERRO GALVANIZADO, CONEXÃO ROSQUEADA, DN 65 MM (2 1/2"), INSTALADO EM RESERVAÇÃO PREDIAL DE ÁGUA - FORNECIMENTO E INSTALAÇÃO. AF_04/2024</t>
  </si>
  <si>
    <t>COTOVELO 90 GRAUS, EM FERRO GALVANIZADO, CONEXÃO ROSQUEADA, DN 80 MM (3"), INSTALADO EM RESERVAÇÃO PREDIAL DE ÁGUA - FORNECIMENTO E INSTALAÇÃO. AF_04/2024</t>
  </si>
  <si>
    <t>COTOVELO 90 GRAUS, EM FERRO GALVANIZADO, MACHO/FÊMEA, CONEXÃO ROSQUEADA, DN 50 MM (2"), INSTALADO EM RESERVAÇÃO PREDIAL DE ÁGUA - FORNECIMENTO E INSTALAÇÃO. AF_04/2024</t>
  </si>
  <si>
    <t>COTOVELO 90 GRAUS, EM FERRO GALVANIZADO, MACHO/FÊMEA, CONEXÃO ROSQUEADA, DN 80 MM (3"), INSTALADO EM RESERVAÇÃO PREDIAL DE ÁGUA - FORNECIMENTO E INSTALAÇÃO. AF_04/2024</t>
  </si>
  <si>
    <t>COTOVELO DE REDUÇÃO, 90 GRAUS, EM FERRO GALVANIZADO, CONEXÃO ROSQUEADA, DN 65 MM X 50 MM (2 1/2" X 2"), INSTALADO EM RESERVAÇÃO PREDIAL DE ÁGUA - FORNECIMENTO E INSTALAÇÃO. AF_04/2024</t>
  </si>
  <si>
    <t>COTOVELO EM COBRE, DN 104 MM, 90 GRAUS, SEM ANEL DE SOLDA, INSTALADO EM RESERVAÇÃO PREDIAL DE ÁGUA - FORNECIMENTO E INSTALAÇÃO. AF_04/2024</t>
  </si>
  <si>
    <t>COTOVELO EM COBRE, DN 54 MM, 90 GRAUS, SEM ANEL DE SOLDA, INSTALADO EM RESERVAÇÃO PREDIAL DE ÁGUA - FORNECIMENTO E INSTALAÇÃO. AF_04/2024</t>
  </si>
  <si>
    <t>COTOVELO EM COBRE, DN 66 MM, 90 GRAUS, SEM ANEL DE SOLDA, INSTALADO EM RESERVAÇÃO PREDIAL DE ÁGUA - FORNECIMENTO E INSTALAÇÃO. AF_04/2024</t>
  </si>
  <si>
    <t>COTOVELO EM COBRE, DN 79 MM, 90 GRAUS, SEM ANEL DE SOLDA, INSTALADO EM RESERVAÇÃO PREDIAL DE ÁGUA - FORNECIMENTO E INSTALAÇÃO. AF_04/2024</t>
  </si>
  <si>
    <t>COTOVELO, 90 GRAUS, EM FERRO GALVANIZADO, MACHO/FÊMEA, CONEXÃO ROSQUEADA, DN 65 MM (2 1/2"), INSTALADO EM RESERVAÇÃO PREDIAL DE ÁGUA - FORNECIMENTO E INSTALAÇÃO. AF_04/2024</t>
  </si>
  <si>
    <t>CURVA 45 GRAUS, EM FERRO GALVANIZADO, FÊMEA, CONEXÃO ROSQUEADA, DN 50 MM (2"), INSTALADO EM RESERVAÇÃO PREDIAL DE ÁGUA - FORNECIMENTO E INSTALAÇÃO. AF_04/2024</t>
  </si>
  <si>
    <t>CURVA 45 GRAUS, EM FERRO GALVANIZADO, FÊMEA, CONEXÃO ROSQUEADA, DN 65 MM (2 1/2"), INSTALADO EM RESERVAÇÃO PREDIAL DE ÁGUA - FORNECIMENTO E INSTALAÇÃO. AF_04/2024</t>
  </si>
  <si>
    <t>CURVA 45 GRAUS, EM FERRO GALVANIZADO, FÊMEA, CONEXÃO ROSQUEADA, DN 80 MM (3"), INSTALADO EM RESERVAÇÃO PREDIAL DE ÁGUA - FORNECIMENTO E INSTALAÇÃO. AF_04/2024</t>
  </si>
  <si>
    <t>CURVA 45 GRAUS, EM FERRO GALVANIZADO, MACHO/FÊMEA, CONEXÃO ROSQUEADA, DN 50 MM (2"), INSTALADO EM RESERVAÇÃO PREDIAL DE ÁGUA - FORNECIMENTO E INSTALAÇÃO. AF_04/2024</t>
  </si>
  <si>
    <t>CURVA 45 GRAUS, EM FERRO GALVANIZADO, MACHO/FÊMEA, CONEXÃO ROSQUEADA, DN 65 MM (2 1/2"), INSTALADO EM RESERVAÇÃO PREDIAL DE ÁGUA - FORNECIMENTO E INSTALAÇÃO. AF_04/2024</t>
  </si>
  <si>
    <t>CURVA 45 GRAUS, EM FERRO GALVANIZADO, MACHO/FÊMEA, CONEXÃO ROSQUEADA, DN 80 MM (3"), INSTALADO EM RESERVAÇÃO PREDIAL DE ÁGUA - FORNECIMENTO E INSTALAÇÃO. AF_04/2024</t>
  </si>
  <si>
    <t>CURVA 90 GRAUS, CPVC, SOLDÁVEL, DN 114 MM, INSTALADO EM RESERVAÇÃO PREDIAL DE ÁGUA - FORNECIMENTO E INSTALAÇÃO. AF_04/2024</t>
  </si>
  <si>
    <t>CURVA 90 GRAUS, CPVC, SOLDÁVEL, DN 22 MM, INSTALADO EM RESERVAÇÃO PREDIAL DE ÁGUA - FORNECIMENTO E INSTALAÇÃO. AF_04/2024</t>
  </si>
  <si>
    <t>CURVA 90 GRAUS, CPVC, SOLDÁVEL, DN 28 MM, INSTALADO EM RESERVAÇÃO PREDIAL DE ÁGUA - FORNECIMENTO E INSTALAÇÃO. AF_04/2024</t>
  </si>
  <si>
    <t>CURVA 90 GRAUS, CPVC, SOLDÁVEL, DN 35 MM, INSTALADO EM RESERVAÇÃO PREDIAL DE ÁGUA - FORNECIMENTO E INSTALAÇÃO. AF_04/2024</t>
  </si>
  <si>
    <t>CURVA 90 GRAUS, CPVC, SOLDÁVEL, DN 42 MM, INSTALADO EM RESERVAÇÃO PREDIAL DE ÁGUA - FORNECIMENTO E INSTALAÇÃO. AF_04/2024</t>
  </si>
  <si>
    <t>CURVA 90 GRAUS, CPVC, SOLDÁVEL, DN 54 MM, INSTALADO EM RESERVAÇÃO PREDIAL DE ÁGUA - FORNECIMENTO E INSTALAÇÃO. AF_04/2024</t>
  </si>
  <si>
    <t>CURVA 90 GRAUS, CPVC, SOLDÁVEL, DN 73 MM, INSTALADO EM RESERVAÇÃO PREDIAL DE ÁGUA - FORNECIMENTO E INSTALAÇÃO. AF_04/2024</t>
  </si>
  <si>
    <t>CURVA 90 GRAUS, CPVC, SOLDÁVEL, DN 89 MM, INSTALADO EM RESERVAÇÃO PREDIAL DE ÁGUA - FORNECIMENTO E INSTALAÇÃO. AF_04/2024</t>
  </si>
  <si>
    <t>CURVA 90 GRAUS, EM FERRO GALVANIZADO, CONEXÃO ROSQUEADA, DN 50 MM (2"), INSTALADO EM RESERVAÇÃO PREDIAL DE ÁGUA - FORNECIMENTO E INSTALAÇÃO. AF_04/2024</t>
  </si>
  <si>
    <t>CURVA 90 GRAUS, EM FERRO GALVANIZADO, CONEXÃO ROSQUEADA, DN 65 MM (2 1/2"), INSTALADO EM RESERVAÇÃO PREDIAL DE ÁGUA - FORNECIMENTO E INSTALAÇÃO. AF_04/2024</t>
  </si>
  <si>
    <t>CURVA 90 GRAUS, EM FERRO GALVANIZADO, CONEXÃO ROSQUEADA, DN 80 MM (3"), INSTALADO EM RESERVAÇÃO PREDIAL DE ÁGUA - FORNECIMENTO E INSTALAÇÃO. AF_04/2024</t>
  </si>
  <si>
    <t>CURVA 90 GRAUS, EM FERRO GALVANIZADO, FÊMEA, CONEXÃO ROSQUEADA, DN 50 MM (2"), INSTALADO EM RESERVAÇÃO PREDIAL DE ÁGUA - FORNECIMENTO E INSTALAÇÃO. AF_04/2024</t>
  </si>
  <si>
    <t>CURVA 90 GRAUS, EM FERRO GALVANIZADO, FÊMEA, CONEXÃO ROSQUEADA, DN 65 MM (2 1/2"), INSTALADO EM RESERVAÇÃO PREDIAL DE ÁGUA - FORNECIMENTO E INSTALAÇÃO. AF_04/2024</t>
  </si>
  <si>
    <t>CURVA 90 GRAUS, EM FERRO GALVANIZADO, FÊMEA, CONEXÃO ROSQUEADA, DN 80 (3"), INSTALADO EM RESERVAÇÃO PREDIAL DE ÁGUA - FORNECIMENTO E INSTALAÇÃO. AF_04/2024</t>
  </si>
  <si>
    <t>CURVA 90 GRAUS, EM FERRO GALVANIZADO, MACHO/FÊMEA, CONEXÃO ROSQUEADA, DN 50 MM (2"), INSTALADO EM RESERVAÇÃO PREDIAL DE ÁGUA - FORNECIMENTO E INSTALAÇÃO. AF_04/2024</t>
  </si>
  <si>
    <t>CURVA 90 GRAUS, EM FERRO GALVANIZADO, MACHO/FÊMEA, CONEXÃO ROSQUEADA, DN 65 MM (2 1/2"), INSTALADO EM RESERVAÇÃO PREDIAL DE ÁGUA - FORNECIMENTO E INSTALAÇÃO. AF_04/2024</t>
  </si>
  <si>
    <t>CURVA 90 GRAUS, EM FERRO GALVANIZADO, MACHO/FÊMEA, CONEXÃO ROSQUEADA, DN 80 MM (3"), INSTALADO EM RESERVAÇÃO PREDIAL DE ÁGUA - FORNECIMENTO E INSTALAÇÃO. AF_04/2024</t>
  </si>
  <si>
    <t>CURVA 90 GRAUS, PVC, SOLDÁVEL, DN  25 MM, INSTALADO EM RESERVAÇÃO PREDIAL DE ÁGUA - FORNECIMENTO E INSTALAÇÃO. AF_04/2024</t>
  </si>
  <si>
    <t>CURVA 90 GRAUS, PVC, SOLDÁVEL, DN 110 MM, INSTALADO EM RESERVAÇÃO PREDIAL DE ÁGUA - FORNECIMENTO E INSTALAÇÃO. AF_04/2024</t>
  </si>
  <si>
    <t>CURVA 90 GRAUS, PVC, SOLDÁVEL, DN 32 MM, INSTALADO EM RESERVAÇÃO PREDIAL DE ÁGUA - FORNECIMENTO E INSTALAÇÃO. AF_04/2024</t>
  </si>
  <si>
    <t>CURVA 90 GRAUS, PVC, SOLDÁVEL, DN 40 MM, INSTALADO EM RESERVAÇÃO PREDIAL DE ÁGUA - FORNECIMENTO E INSTALAÇÃO. AF_04/2024</t>
  </si>
  <si>
    <t>CURVA 90 GRAUS, PVC, SOLDÁVEL, DN 50 MM, INSTALADO EM RESERVAÇÃO PREDIAL DE ÁGUA - FORNECIMENTO E INSTALAÇÃO. AF_04/2024</t>
  </si>
  <si>
    <t>CURVA 90 GRAUS, PVC, SOLDÁVEL, DN 60 MM, INSTALADO EM RESERVAÇÃO PREDIAL DE ÁGUA - FORNECIMENTO E INSTALAÇÃO. AF_04/2024</t>
  </si>
  <si>
    <t>CURVA 90 GRAUS, PVC, SOLDÁVEL, DN 75 MM, INSTALADO EM RESERVAÇÃO PREDIAL DE ÁGUA - FORNECIMENTO E INSTALAÇÃO. AF_04/2024</t>
  </si>
  <si>
    <t>CURVA 90 GRAUS, PVC, SOLDÁVEL, DN 85 MM, INSTALADO EM RESERVAÇÃO PREDIAL DE ÁGUA - FORNECIMENTO E INSTALAÇÃO. AF_04/2024</t>
  </si>
  <si>
    <t>CURVA EM COBRE, DN 104 MM, 45 GRAUS, SEM ANEL DE SOLDA, BOLSA X BOLSA, INSTALADO EM RESERVAÇÃO PREDIAL DE ÁGUA - FORNECIMENTO E INSTALAÇÃO. AF_04/2024</t>
  </si>
  <si>
    <t>CURVA EM COBRE, DN 54 MM, 45 GRAUS, SEM ANEL DE SOLDA, BOLSA X BOLSA, INSTALADO EM RESERVAÇÃO PREDIAL DE ÁGUA - FORNECIMENTO E INSTALAÇÃO. AF_04/2024</t>
  </si>
  <si>
    <t>CURVA EM COBRE, DN 66 MM, 45 GRAUS, SEM ANEL DE SOLDA, BOLSA X BOLSA, INSTALADO EM RESERVAÇÃO PREDIAL DE ÁGUA - FORNECIMENTO E INSTALAÇÃO. AF_04/2024</t>
  </si>
  <si>
    <t>CURVA EM COBRE, DN 79 MM, 45 GRAUS, SEM ANEL DE SOLDA, BOLSA X BOLSA, INSTALADO EM RESERVAÇÃO PREDIAL DE ÁGUA - FORNECIMENTO E INSTALAÇÃO. AF_04/2024</t>
  </si>
  <si>
    <t>CURVA PPR 90 GRAUS, DN 20 MM, INSTALADO EM RESERVAÇÃO PREDIAL DE ÁGUA - FORNECIMENTO E INSTALAÇÃO. AF_04/2024</t>
  </si>
  <si>
    <t>CURVA PPR 90 GRAUS, DN 25 MM, INSTALADO EM RESERVAÇÃO PREDIAL DE ÁGUA - FORNECIMENTO E INSTALAÇÃO. AF_04/2024</t>
  </si>
  <si>
    <t>CURVA PVC 45 GRAUS, SOLDÁVEL, DN 25 MM, INSTALADO EM RESERVAÇÃO PREDIAL DE ÁGUA - FORNECIMENTO E INSTALAÇÃO. AF_04/2024</t>
  </si>
  <si>
    <t>CURVA PVC 45 GRAUS, SOLDÁVEL, DN 32 MM, INSTALADO EM RESERVAÇÃO PREDIAL DE ÁGUA - FORNECIMENTO E INSTALAÇÃO. AF_04/2024</t>
  </si>
  <si>
    <t>CURVA PVC 45 GRAUS, SOLDÁVEL, DN 40 MM, INSTALADO EM RESERVAÇÃO PREDIAL DE ÁGUA - FORNECIMENTO E INSTALAÇÃO. AF_04/2024</t>
  </si>
  <si>
    <t>CURVA PVC 45 GRAUS, SOLDÁVEL, DN 50 MM, INSTALADO EM RESERVAÇÃO PREDIAL DE ÁGUA - FORNECIMENTO E INSTALAÇÃO. AF_04/2024</t>
  </si>
  <si>
    <t>CURVA PVC 45 GRAUS, SOLDÁVEL, DN 60 MM, INSTALADO EM RESERVAÇÃO PREDIAL DE ÁGUA - FORNECIMENTO E INSTALAÇÃO. AF_04/2024</t>
  </si>
  <si>
    <t>CURVA PVC 45 GRAUS, SOLDÁVEL, DN 75 MM, INSTALADO EM RESERVAÇÃO PREDIAL DE ÁGUA - FORNECIMENTO E INSTALAÇÃO. AF_04/2024</t>
  </si>
  <si>
    <t>CURVA PVC 45 GRAUS, SOLDÁVEL, DN 85 MM, INSTALADO EM RESERVAÇÃO PREDIAL DE ÁGUA - FORNECIMENTO E INSTALAÇÃO. AF_04/2024</t>
  </si>
  <si>
    <t>FLANGE CURTA EM COBRE, DN 104 MM X 4", INSTALADO EM RESERVAÇÃO PREDIAL DE ÁGUA - FORNECIMENTO E INSTALAÇÃO. AF_04/2024</t>
  </si>
  <si>
    <t>FLANGE CURTA EM COBRE, DN 54 MM X 2", INSTALADO EM RESERVAÇÃO PREDIAL DE ÁGUA - FORNECIMENTO E INSTALAÇÃO. AF_04/2024</t>
  </si>
  <si>
    <t>FLANGE CURTA EM COBRE, DN 66 MM X 2 1/2", INSTALADO EM RESERVAÇÃO PREDIAL DE ÁGUA - FORNECIMENTO E INSTALAÇÃO. AF_04/2024</t>
  </si>
  <si>
    <t>FLANGE CURTA EM COBRE, DN 79 MM X 3", INSTALADO EM RESERVAÇÃO PREDIAL DE ÁGUA - FORNECIMENTO E INSTALAÇÃO. AF_04/2024</t>
  </si>
  <si>
    <t>JOELHO 90 GRAUS COM BUCHA DE LATÃO, PVC, SOLDÁVEL, DN  25 MM X 3/4", INSTALADO EM RESERVAÇÃO PREDIAL DE ÁGUA - FORNECIMENTO E INSTALAÇÃO. AF_04/2024</t>
  </si>
  <si>
    <t>JOELHO 90 GRAUS, CPVC, SOLDÁVEL, DN 114 MM, INSTALADO EM RESERVAÇÃO PREDIAL DE ÁGUA - FORNECIMENTO E INSTALAÇÃO. AF_04/2024</t>
  </si>
  <si>
    <t>JOELHO 90 GRAUS, CPVC, SOLDÁVEL, DN 22 MM, INSTALADO EM RESERVAÇÃO PREDIAL DE ÁGUA - FORNECIMENTO E INSTALAÇÃO. AF_04/2024</t>
  </si>
  <si>
    <t>JOELHO 90 GRAUS, CPVC, SOLDÁVEL, DN 28 MM, INSTALADO EM RESERVAÇÃO PREDIAL DE ÁGUA - FORNECIMENTO E INSTALAÇÃO. AF_04/2024</t>
  </si>
  <si>
    <t>JOELHO 90 GRAUS, CPVC, SOLDÁVEL, DN 35 MM, INSTALADO EM RESERVAÇÃO PREDIAL DE ÁGUA - FORNECIMENTO E INSTALAÇÃO. AF_04/2024</t>
  </si>
  <si>
    <t>JOELHO 90 GRAUS, CPVC, SOLDÁVEL, DN 42 MM, INSTALADO EM RESERVAÇÃO PREDIAL DE ÁGUA - FORNECIMENTO E INSTALAÇÃO. AF_04/2024</t>
  </si>
  <si>
    <t>JOELHO 90 GRAUS, CPVC, SOLDÁVEL, DN 54 MM, INSTALADO EM RESERVAÇÃO PREDIAL DE ÁGUA - FORNECIMENTO E INSTALAÇÃO. AF_04/2024</t>
  </si>
  <si>
    <t>JOELHO 90 GRAUS, CPVC, SOLDÁVEL, DN 73 MM, INSTALADO EM RESERVAÇÃO PREDIAL DE ÁGUA - FORNECIMENTO E INSTALAÇÃO. AF_04/2024</t>
  </si>
  <si>
    <t>JOELHO 90 GRAUS, CPVC, SOLDÁVEL, DN 89 MM, INSTALADO EM RESERVAÇÃO PREDIAL DE ÁGUA - FORNECIMENTO E INSTALAÇÃO. AF_04/2024</t>
  </si>
  <si>
    <t>JOELHO 90 GRAUS, PPR, DN 110 MM, INSTALADO EM RESERVAÇÃO PREDIAL DE ÁGUA - FORNECIMENTO E INSTALAÇÃO. AF_04/2024</t>
  </si>
  <si>
    <t>JOELHO 90 GRAUS, PPR, DN 20 MM, INSTALADO EM RESERVAÇÃO PREDIAL DE ÁGUA - FORNECIMENTO E INSTALAÇÃO. AF_04/2024</t>
  </si>
  <si>
    <t>JOELHO 90 GRAUS, PPR, DN 25 MM, INSTALADO EM RESERVAÇÃO PREDIAL DE ÁGUA - FORNECIMENTO E INSTALAÇÃO. AF_04/2024</t>
  </si>
  <si>
    <t>JOELHO 90 GRAUS, PPR, DN 32 MM, INSTALADO EM RESERVAÇÃO PREDIAL DE ÁGUA - FORNECIMENTO E INSTALAÇÃO. AF_04/2024</t>
  </si>
  <si>
    <t>JOELHO 90 GRAUS, PPR, DN 40 MM, INSTALADO EM RESERVAÇÃO PREDIAL DE ÁGUA - FORNECIMENTO E INSTALAÇÃO. AF_04/2024</t>
  </si>
  <si>
    <t>JOELHO 90 GRAUS, PPR, DN 50 MM, INSTALADO EM RESERVAÇÃO PREDIAL DE ÁGUA - FORNECIMENTO E INSTALAÇÃO. AF_04/2024</t>
  </si>
  <si>
    <t>JOELHO 90 GRAUS, PPR, DN 63 MM, INSTALADO EM RESERVAÇÃO PREDIAL DE ÁGUA - FORNECIMENTO E INSTALAÇÃO. AF_04/2024</t>
  </si>
  <si>
    <t>JOELHO 90 GRAUS, PPR, DN 75 MM, INSTALADO EM RESERVAÇÃO PREDIAL DE ÁGUA - FORNECIMENTO E INSTALAÇÃO. AF_04/2024</t>
  </si>
  <si>
    <t>JOELHO 90 GRAUS, PPR, DN 90 MM, INSTALADO EM RESERVAÇÃO PREDIAL DE ÁGUA - FORNECIMENTO E INSTALAÇÃO. AF_04/2024</t>
  </si>
  <si>
    <t>JOELHO 90 GRAUS, PVC, SOLDÁVEL, DN 110 MM INSTALADO EM RESERVAÇÃO PREDIAL DE ÁGUA - FORNECIMENTO E INSTALAÇÃO. AF_04/2024</t>
  </si>
  <si>
    <t>JOELHO 90 GRAUS, PVC, SOLDÁVEL, DN 32 MM INSTALADO EM RESERVAÇÃO PREDIAL DE ÁGUA - FORNECIMENTO E INSTALAÇÃO. AF_04/2024</t>
  </si>
  <si>
    <t>JOELHO 90 GRAUS, PVC, SOLDÁVEL, DN 40 MM INSTALADO EM RESERVAÇÃO PREDIAL DE ÁGUA - FORNECIMENTO E INSTALAÇÃO. AF_04/2024</t>
  </si>
  <si>
    <t>JOELHO 90 GRAUS, PVC, SOLDÁVEL, DN 50 MM INSTALADO EM RESERVAÇÃO PREDIAL DE ÁGUA - FORNECIMENTO E INSTALAÇÃO. AF_04/2024</t>
  </si>
  <si>
    <t>JOELHO 90 GRAUS, PVC, SOLDÁVEL, DN 60 MM INSTALADO EM RESERVAÇÃO PREDIAL DE ÁGUA - FORNECIMENTO E INSTALAÇÃO. AF_04/2024</t>
  </si>
  <si>
    <t>JOELHO 90 GRAUS, PVC, SOLDÁVEL, DN 75 MM INSTALADO EM RESERVAÇÃO PREDIAL DE ÁGUA - FORNECIMENTO E INSTALAÇÃO. AF_04/2024</t>
  </si>
  <si>
    <t>JOELHO 90 GRAUS, PVC, SOLDÁVEL, DN 85 MM INSTALADO EM RESERVAÇÃO PREDIAL DE ÁGUA - FORNECIMENTO E INSTALAÇÃO. AF_04/2024</t>
  </si>
  <si>
    <t>JOELHO CPVC, SOLDÁVEL, 45 GRAUS, DN 22 MM, INSTALADO EM RESERVAÇÃO PREDIAL DE ÁGUA - FORNECIMENTO E INSTALAÇÃO. AF_04/2024</t>
  </si>
  <si>
    <t>JOELHO CPVC, SOLDÁVEL, 45 GRAUS, DN 28 MM, INSTALADO EM RESERVAÇÃO PREDIAL DE ÁGUA - FORNECIMENTO E INSTALAÇÃO. AF_04/2024</t>
  </si>
  <si>
    <t>JOELHO CPVC, SOLDÁVEL, 45 GRAUS, DN 35 MM, INSTALADO EM RESERVAÇÃO PREDIAL DE ÁGUA - FORNECIMENTO E INSTALAÇÃO. AF_04/2024</t>
  </si>
  <si>
    <t>JOELHO CPVC, SOLDÁVEL, 45 GRAUS, DN 42 MM, INSTALADO EM RESERVAÇÃO PREDIAL DE ÁGUA - FORNECIMENTO E INSTALAÇÃO. AF_04/2024</t>
  </si>
  <si>
    <t>JOELHO CPVC, SOLDÁVEL, 45 GRAUS, DN 54 MM, INSTALADO EM RESERVAÇÃO PREDIAL DE ÁGUA - FORNECIMENTO E INSTALAÇÃO. AF_04/2024</t>
  </si>
  <si>
    <t>JOELHO CPVC, SOLDÁVEL, 45 GRAUS, DN 73 MM, INSTALADO EM RESERVAÇÃO PREDIAL DE ÁGUA - FORNECIMENTO E INSTALAÇÃO. AF_04/2024</t>
  </si>
  <si>
    <t>JOELHO CPVC, SOLDÁVEL, 45 GRAUS, DN 89 MM, INSTALADO EM RESERVAÇÃO PREDIAL DE ÁGUA - FORNECIMENTO E INSTALAÇÃO. AF_04/2024</t>
  </si>
  <si>
    <t>JOELHO PPR 45 GRAUS, SOLDÁVEL, DN 20 MM, INSTALADO EM RESERVAÇÃO PREDIAL DE ÁGUA - FORNECIMENTO E INSTALAÇÃO. AF_04/2024</t>
  </si>
  <si>
    <t>JOELHO PPR 45 GRAUS, SOLDÁVEL, DN 25 MM, INSTALADO EM RESERVAÇÃO PREDIAL DE ÁGUA - FORNECIMENTO E INSTALAÇÃO. AF_04/2024</t>
  </si>
  <si>
    <t>JOELHO PPR 45 GRAUS, SOLDÁVEL, DN 40 MM, INSTALADO EM RESERVAÇÃO PREDIAL DE ÁGUA - FORNECIMENTO E INSTALAÇÃO. AF_04/2024</t>
  </si>
  <si>
    <t>JOELHO PPR 45 GRAUS, SOLDÁVEL, DN 50 MM, INSTALADO EM RESERVAÇÃO PREDIAL DE ÁGUA - FORNECIMENTO E INSTALAÇÃO. AF_04/2024</t>
  </si>
  <si>
    <t>JOELHO PPR 45 GRAUS, SOLDÁVEL, DN 63 MM, INSTALADO EM RESERVAÇÃO PREDIAL DE ÁGUA - FORNECIMENTO E INSTALAÇÃO. AF_04/2024</t>
  </si>
  <si>
    <t>JOELHO PPR 45 GRAUS, SOLDÁVEL, DN 75 MM, INSTALADO EM RESERVAÇÃO PREDIAL DE ÁGUA - FORNECIMENTO E INSTALAÇÃO. AF_04/2024</t>
  </si>
  <si>
    <t>JOELHO PPR 45 GRAUS, SOLDÁVEL, DN 90 MM, INSTALADO EM RESERVAÇÃO PREDIAL DE ÁGUA - FORNECIMENTO E INSTALAÇÃO. AF_04/2024</t>
  </si>
  <si>
    <t>JOELHO PPR, 45 GRAUS, SOLDÁVEL, DN 32 MM, INSTALADO EM RESERVAÇÃO PREDIAL DE ÁGUA - FORNECIMENTO E INSTALAÇÃO. AF_04/2024</t>
  </si>
  <si>
    <t>JOELHO PVC, SOLDÁVEL, 45 GRAUS, DN 25 MM, INSTALADO EM RESERVAÇÃO PREDIAL DE ÁGUA - FORNECIMENTO E INSTALAÇÃO. AF_04/2024</t>
  </si>
  <si>
    <t>JOELHO PVC, SOLDÁVEL, 45 GRAUS, DN 32 MM, INSTALADO EM RESERVAÇÃO PREDIAL DE ÁGUA - FORNECIMENTO E INSTALAÇÃO. AF_04/2024</t>
  </si>
  <si>
    <t>JOELHO PVC, SOLDÁVEL, 45 GRAUS, DN 40 MM, INSTALADO EM RESERVAÇÃO PREDIAL DE ÁGUA - FORNECIMENTO E INSTALAÇÃO. AF_04/2024</t>
  </si>
  <si>
    <t>JOELHO PVC, SOLDÁVEL, 45 GRAUS, DN 50 MM, INSTALADO EM RESERVAÇÃO PREDIAL DE ÁGUA - FORNECIMENTO E INSTALAÇÃO. AF_04/2024</t>
  </si>
  <si>
    <t>JOELHO PVC, SOLDÁVEL, 45 GRAUS, DN 60 MM, INSTALADO EM RESERVAÇÃO PREDIAL DE ÁGUA - FORNECIMENTO E INSTALAÇÃO. AF_04/2024</t>
  </si>
  <si>
    <t>JOELHO PVC, SOLDÁVEL, 45 GRAUS, DN 75 MM, INSTALADO EM RESERVAÇÃO PREDIAL DE ÁGUA - FORNECIMENTO E INSTALAÇÃO. AF_04/2024</t>
  </si>
  <si>
    <t>JOELHO PVC, SOLDÁVEL, 45 GRAUS, DN 85 MM, INSTALADO EM RESERVAÇÃO PREDIAL DE ÁGUA - FORNECIMENTO E INSTALAÇÃO. AF_04/2024</t>
  </si>
  <si>
    <t>LUVA DE COBRE, DN 104 MM, SEM ANEL DE SOLDA, INSTALADO EM RESERVAÇÃO PREDIAL DE ÁGUA - FORNECIMENTO E INSTALAÇÃO. AF_04/2024</t>
  </si>
  <si>
    <t>LUVA DE REDUÇÃO SOLDÁVEL, PVC, DN 32 MM X 25 MM, INSTALADO EM RESERVAÇÃO PREDIAL DE ÁGUA - FORNECIMENTO E INSTALAÇÃO. AF_04/2024</t>
  </si>
  <si>
    <t>LUVA DE REDUÇÃO SOLDÁVEL, PVC, DN 40 MM X 32 MM, INSTALADO EM RESERVAÇÃO PREDIAL DE ÁGUA - FORNECIMENTO E INSTALAÇÃO. AF_04/2024</t>
  </si>
  <si>
    <t>LUVA DE REDUÇÃO SOLDÁVEL, PVC, DN 60 MM X 50 MM, INSTALADO EM RESERVAÇÃO PREDIAL DE ÁGUA - FORNECIMENTO E INSTALAÇÃO. AF_04/2024</t>
  </si>
  <si>
    <t>LUVA DE REDUÇÃO, EM FERRO GALVANIZADO, CONEXÃO ROSQUEADA, DN 65 MM X 50 MM (2 1/2" X 2"), INSTALADO EM RESERVAÇÃO PREDIAL DE ÁGUA - FORNECIMENTO E INSTALAÇÃO. AF_04/2024</t>
  </si>
  <si>
    <t>LUVA DE REDUÇÃO, EM FERRO GALVANIZADO, CONEXÃO ROSQUEADA, DN 80 MM X 50 MM (3" X 2"), INSTALADO EM RESERVAÇÃO PREDIAL DE ÁGUA - FORNECIMENTO E INSTALAÇÃO. AF_04/2024</t>
  </si>
  <si>
    <t>LUVA DE REDUÇÃO, EM FERRO GALVANIZADO, CONEXÃO ROSQUEADA, DN 80 MM X 65 MM (3" X 2 1/2"), INSTALADO EM RESERVAÇÃO PREDIAL DE ÁGUA - FORNECIMENTO E INSTALAÇÃO. AF_04/2024</t>
  </si>
  <si>
    <t>LUVA DE REDUÇÃO, SOLDÁVEL, PVC, DN 50 X 25 MM, INSTALADO EM RESERVAÇÃO PREDIAL DE ÁGUA - FORNECIMENTO E INSTALAÇÃO. AF_04/2024</t>
  </si>
  <si>
    <t>LUVA EM COBRE, DN 54 MM, SEM ANEL DE SOLDA, INSTALADO EM RESERVAÇÃO PREDIAL DE ÁGUA - FORNECIMENTO E INSTALAÇÃO. AF_04/2024</t>
  </si>
  <si>
    <t>LUVA EM COBRE, DN 66 MM, SEM ANEL DE SOLDA, INSTALADO EM RESERVAÇÃO PREDIAL DE ÁGUA - FORNECIMENTO E INSTALAÇÃO. AF_04/2024</t>
  </si>
  <si>
    <t>LUVA EM COBRE, DN 79 MM, SEM ANEL DE SOLDA, INSTALADO EM RESERVAÇÃO PREDIAL DE ÁGUA - FORNECIMENTO E INSTALAÇÃO. AF_04/2024</t>
  </si>
  <si>
    <t>LUVA PVC, SOLDÁVEL, DN  25 MM, INSTALADO EM RESERVAÇÃO PREDIAL DE ÁGUA - FORNECIMENTO E INSTALAÇÃO. AF_04/2024</t>
  </si>
  <si>
    <t>LUVA PVC, SOLDÁVEL, DN 32 MM, INSTALADO EM RESERVAÇÃO PREDIAL DE ÁGUA - FORNECIMENTO E INSTALAÇÃO. AF_04/2024</t>
  </si>
  <si>
    <t>LUVA, CPVC, SOLDÁVEL, DN 114 MM, INSTALADO EM RESERVAÇÃO PREDIAL DE ÁGUA - FORNECIMENTO E INSTALAÇÃO. AF_04/2024</t>
  </si>
  <si>
    <t>LUVA, CPVC, SOLDÁVEL, DN 22 MM, INSTALADO EM RESERVAÇÃO PREDIAL DE ÁGUA - FORNECIMENTO E INSTALAÇÃO. AF_04/2024</t>
  </si>
  <si>
    <t>LUVA, CPVC, SOLDÁVEL, DN 28 MM, INSTALADO EM RESERVAÇÃO PREDIAL DE ÁGUA - FORNECIMENTO E INSTALAÇÃO. AF_04/2024</t>
  </si>
  <si>
    <t>LUVA, CPVC, SOLDÁVEL, DN 35 MM, INSTALADO EM RESERVAÇÃO PREDIAL DE ÁGUA - FORNECIMENTO E INSTALAÇÃO. AF_04/2024</t>
  </si>
  <si>
    <t>LUVA, CPVC, SOLDÁVEL, DN 42 MM, INSTALADO EM RESERVAÇÃO PREDIAL DE ÁGUA - FORNECIMENTO E INSTALAÇÃO. AF_04/2024</t>
  </si>
  <si>
    <t>LUVA, CPVC, SOLDÁVEL, DN 54 MM, INSTALADO EM RESERVAÇÃO PREDIAL DE ÁGUA - FORNECIMENTO E INSTALAÇÃO. AF_04/2024</t>
  </si>
  <si>
    <t>LUVA, CPVC, SOLDÁVEL, DN 73 MM, INSTALADO EM RESERVAÇÃO PREDIAL DE ÁGUA - FORNECIMENTO E INSTALAÇÃO. AF_04/2024</t>
  </si>
  <si>
    <t>LUVA, CPVC, SOLDÁVEL, DN 89 MM, INSTALADO EM RESERVAÇÃO PREDIAL DE ÁGUA - FORNECIMENTO E INSTALAÇÃO. AF_04/2024</t>
  </si>
  <si>
    <t>LUVA, EM FERRO GALVANIZADO, CONEXÃO ROSQUEADA, DN 50 MM (2"), INSTALADO EM RESERVAÇÃO PREDIAL DE ÁGUA - FORNECIMENTO E INSTALAÇÃO. AF_04/2024</t>
  </si>
  <si>
    <t>LUVA, EM FERRO GALVANIZADO, CONEXÃO ROSQUEADA, DN 65 MM (2 1/2"), INSTALADO EM RESERVAÇÃO PREDIAL DE ÁGUA - FORNECIMENTO E INSTALAÇÃO. AF_04/2024</t>
  </si>
  <si>
    <t>LUVA, EM FERRO GALVANIZADO, CONEXÃO ROSQUEADA, DN 80 MM (3"), INSTALADO EM RESERVAÇÃO PREDIAL DE ÁGUA - FORNECIMENTO E INSTALAÇÃO. AF_04/2024</t>
  </si>
  <si>
    <t>LUVA, PPR, DN 110 MM, CLASSE PN 25, INSTALADO EM RESERVAÇÃO PREDIAL DE ÁGUA - FORNECIMENTO E INSTALAÇÃO. AF_04/2024</t>
  </si>
  <si>
    <t>LUVA, PPR, DN 20 MM, INSTALADO EM RESERVAÇÃO PREDIAL DE ÁGUA - FORNECIMENTO E INSTALAÇÃO. AF_04/2024</t>
  </si>
  <si>
    <t>LUVA, PPR, DN 25 MM, INSTALADO EM RESERVAÇÃO PREDIAL DE ÁGUA - FORNECIMENTO E INSTALAÇÃO. AF_04/2024</t>
  </si>
  <si>
    <t>LUVA, PPR, DN 32 MM, CLASSE PN 25, INSTALADO EM RESERVAÇÃO PREDIAL DE ÁGUA - FORNECIMENTO E INSTALAÇÃO. AF_04/2024</t>
  </si>
  <si>
    <t>LUVA, PPR, DN 40 MM, CLASSE PN 25, INSTALADO EM RESERVAÇÃO PREDIAL DE ÁGUA - FORNECIMENTO E INSTALAÇÃO. AF_04/2024</t>
  </si>
  <si>
    <t>LUVA, PPR, DN 50 MM, CLASSE PN 25, INSTALADO EM RESERVAÇÃO PREDIAL DE ÁGUA - FORNECIMENTO E INSTALAÇÃO. AF_04/2024</t>
  </si>
  <si>
    <t>LUVA, PPR, DN 63 MM, CLASSE PN 25, INSTALADO EM RESERVAÇÃO PREDIAL DE ÁGUA - FORNECIMENTO E INSTALAÇÃO. AF_04/2024</t>
  </si>
  <si>
    <t>LUVA, PPR, DN 75 MM, CLASSE PN 25, INSTALADO EM RESERVAÇÃO PREDIAL DE ÁGUA - FORNECIMENTO E INSTALAÇÃO. AF_04/2024</t>
  </si>
  <si>
    <t>LUVA, PPR, DN 90 MM, CLASSE PN 25, INSTALADO EM RESERVAÇÃO PREDIAL DE ÁGUA - FORNECIMENTO E INSTALAÇÃO. AF_04/2024</t>
  </si>
  <si>
    <t>LUVA, PVC, SOLDÁVEL, DN 110 MM, INSTALADO EM RESERVAÇÃO PREDIAL DE ÁGUA - FORNECIMENTO E INSTALAÇÃO. AF_04/2024</t>
  </si>
  <si>
    <t>LUVA, PVC, SOLDÁVEL, DN 40 MM, INSTALADO EM RESERVAÇÃO PREDIAL DE ÁGUA - FORNECIMENTO E INSTALAÇÃO. AF_04/2024</t>
  </si>
  <si>
    <t>LUVA, PVC, SOLDÁVEL, DN 50 MM, INSTALADO EM RESERVAÇÃO PREDIAL DE ÁGUA - FORNECIMENTO E INSTALAÇÃO. AF_04/2024</t>
  </si>
  <si>
    <t>LUVA, PVC, SOLDÁVEL, DN 60 MM, INSTALADO EM RESERVAÇÃO PREDIAL DE ÁGUA - FORNECIMENTO E INSTALAÇÃO. AF_04/2024</t>
  </si>
  <si>
    <t>LUVA, PVC, SOLDÁVEL, DN 75 MM, INSTALADO EM RESERVAÇÃO PREDIAL DE ÁGUA - FORNECIMENTO E INSTALAÇÃO. AF_04/2024</t>
  </si>
  <si>
    <t>LUVA, PVC, SOLDÁVEL, DN 85 MM, INSTALADO EM RESERVAÇÃO PREDIAL DE ÁGUA - FORNECIMENTO E INSTALAÇÃO. AF_04/2024</t>
  </si>
  <si>
    <t>NIPLE DE REDUÇÃO, EM FERRO GALVANIZADO, CONEXÃO ROSQUEADA, DN 80 MM X 50 MM (3" X 2"), INSTALADO EM RESERVAÇÃO PREDIAL DE ÁGUA - FORNECIMENTO E INSTALAÇÃO. AF_04/2024</t>
  </si>
  <si>
    <t>NIPLE DE REDUÇÃO, EM FERRO GALVANIZADO, CONEXÃO ROSQUEADA, DN 80 MM X 65 MM (3" X 2 1/2"), INSTALADO EM RESERVAÇÃO PREDIAL DE ÁGUA - FORNECIMENTO E INSTALAÇÃO. AF_04/2024</t>
  </si>
  <si>
    <t>NIPLE, EM FERRO GALVANIZADO, CONEXÃO ROSQUEADA, DN 50 MM (2"), INSTALADO EM RESERVAÇÃO PREDIAL DE ÁGUA - FORNECIMENTO E INSTALAÇÃO. AF_04/2024</t>
  </si>
  <si>
    <t>NIPLE, EM FERRO GALVANIZADO, CONEXÃO ROSQUEADA, DN 65 MM (2 1/2"), INSTALADO EM RESERVAÇÃO PREDIAL DE ÁGUA - FORNECIMENTO E INSTALAÇÃO. AF_04/2024</t>
  </si>
  <si>
    <t>NIPLE, EM FERRO GALVANIZADO, CONEXÃO ROSQUEADA, DN 80 MM (3"), INSTALADO EM RESERVAÇÃO PREDIAL DE ÁGUA - FORNECIMENTO E INSTALAÇÃO. AF_04/2024</t>
  </si>
  <si>
    <t>TE DE REDUÇÃO, CPVC, DN 28 X 22 MM, INSTALADO EM RESERVAÇÃO PREDIAL DE ÁGUA - FORNECIMENTO E INSTALAÇÃO. AF_04/2024</t>
  </si>
  <si>
    <t>TE DE REDUÇÃO, CPVC, DN 35 X 28 MM, INSTALADO EM RESERVAÇÃO PREDIAL DE ÁGUA - FORNECIMENTO E INSTALAÇÃO. AF_04/2024</t>
  </si>
  <si>
    <t>TE DE REDUÇÃO, CPVC, DN 42 X 35 MM, INSTALADO EM RESERVAÇÃO PREDIAL DE ÁGUA - FORNECIMENTO E INSTALAÇÃO. AF_04/2024</t>
  </si>
  <si>
    <t>TE DE REDUÇÃO, EM FERRO GALVANIZADO, CONEXÃO ROSQUEADA, DN 80 MM X 50 MM (3" X 2"), INSTALADO EM RESERVAÇÃO PREDIAL DE ÁGUA - FORNECIMENTO E INSTALAÇÃO. AF_04/2024</t>
  </si>
  <si>
    <t>TE DE REDUÇÃO, EM FERRO GALVANIZADO, CONEXÃO ROSQUEADA, DN 80 MM X 65 MM (3" X 2 1/2"), INSTALADO EM RESERVAÇÃO PREDIAL DE ÁGUA - FORNECIMENTO E INSTALAÇÃO. AF_04/2024</t>
  </si>
  <si>
    <t>TE DE REDUÇÃO, PVC, SOLDÁVEL, 90 GRAUS, DN 50 MM X 25 MM, INSTALADO EM RESERVAÇÃO PREDIAL DE ÁGUA - FORNECIMENTO E INSTALAÇÃO. AF_04/2024</t>
  </si>
  <si>
    <t>TE DE REDUÇÃO, PVC, SOLDÁVEL, 90 GRAUS, DN 50 MM X 32 MM, INSTALADO EM RESERVAÇÃO PREDIAL DE ÁGUA - FORNECIMENTO E INSTALAÇÃO. AF_04/2024</t>
  </si>
  <si>
    <t>TE EM COBRE, DN 104 MM, SEM ANEL DE SOLDA, INSTALADO EM RESERVAÇÃO PREDIAL DE ÁGUA - FORNECIMENTO E INSTALAÇÃO. AF_04/2024</t>
  </si>
  <si>
    <t>TE EM COBRE, DN 54 MM, SEM ANEL DE SOLDA, INSTALADO EM RESERVAÇÃO PREDIAL DE ÁGUA - FORNECIMENTO E INSTALAÇÃO. AF_04/2024</t>
  </si>
  <si>
    <t>TE EM COBRE, DN 66 MM, SEM ANEL DE SOLDA, INSTALADO EM RESERVAÇÃO PREDIAL DE ÁGUA - FORNECIMENTO E INSTALAÇÃO. AF_04/2024</t>
  </si>
  <si>
    <t>TE EM COBRE, DN 79 MM, SEM ANEL DE SOLDA, INSTALADO EM RESERVAÇÃO PREDIAL DE ÁGUA - FORNECIMENTO E INSTALAÇÃO. AF_04/2024</t>
  </si>
  <si>
    <t>TE, CPVC, SOLDÁVEL, DN 114 MM, INSTALADO EM RESERVAÇÃO PREDIAL DE ÁGUA - FORNECIMENTO E INSTALAÇÃO. AF_04/2024</t>
  </si>
  <si>
    <t>TE, CPVC, SOLDÁVEL, DN 22 MM, INSTALADO EM RESERVAÇÃO PREDIAL DE ÁGUA - FORNECIMENTO E INSTALAÇÃO. AF_04/2024</t>
  </si>
  <si>
    <t>TE, CPVC, SOLDÁVEL, DN 28 MM, INSTALADO EM RESERVAÇÃO PREDIAL DE ÁGUA - FORNECIMENTO E INSTALAÇÃO. AF_04/2024</t>
  </si>
  <si>
    <t>TE, CPVC, SOLDÁVEL, DN 35 MM, INSTALADO EM RESERVAÇÃO PREDIAL DE ÁGUA - FORNECIMENTO E INSTALAÇÃO. AF_04/2024</t>
  </si>
  <si>
    <t>TE, CPVC, SOLDÁVEL, DN 42 MM, INSTALADO EM RESERVAÇÃO PREDIAL DE ÁGUA - FORNECIMENTO E INSTALAÇÃO. AF_04/2024</t>
  </si>
  <si>
    <t>TE, CPVC, SOLDÁVEL, DN 54 MM, INSTALADO EM RESERVAÇÃO PREDIAL DE ÁGUA - FORNECIMENTO E INSTALAÇÃO. AF_04/2024</t>
  </si>
  <si>
    <t>TE, CPVC, SOLDÁVEL, DN 73 MM, INSTALADO EM RESERVAÇÃO PREDIAL DE ÁGUA - FORNECIMENTO E INSTALAÇÃO. AF_04/2024</t>
  </si>
  <si>
    <t>TE, CPVC, SOLDÁVEL, DN 89 MM, INSTALADO EM RESERVAÇÃO PREDIAL DE ÁGUA - FORNECIMENTO E INSTALAÇÃO. AF_04/2024</t>
  </si>
  <si>
    <t>TUBO DE AÇO GALVANIZADO COM COSTURA, CLASSE MÉDIA, DN 50 MM (2"), CONEXÃO ROSQUEADA, INSTALADO EM RESERVAÇÃO PREDIAL DE ÁGUA - FORNECIMENTO E INSTALAÇÃO. AF_04/2024</t>
  </si>
  <si>
    <t>TUBO DE AÇO GALVANIZADO COM COSTURA, CLASSE MÉDIA, DN 65 MM (2 1/2"), CONEXÃO ROSQUEADA, INSTALADO EM RESERVAÇÃO PREDIAL DE ÁGUA - FORNECIMENTO E INSTALAÇÃO. AF_04/2024</t>
  </si>
  <si>
    <t>TUBO DE AÇO GALVANIZADO COM COSTURA, CLASSE MÉDIA, DN 80 MM (3"), CONEXÃO ROSQUEADA, INSTALADO EM RESERVAÇÃO PREDIAL DE ÁGUA - FORNECIMENTO E INSTALAÇÃO. AF_04/2024</t>
  </si>
  <si>
    <t>TUBO EM COBRE RÍGIDO, DN 104 MM, CLASSE E, SEM ISOLAMENTO, INSTALADO EM RESERVAÇÃO PREDIAL DE ÁGUA - FORNECIMENTO E INSTALAÇÃO. AF_04/2024</t>
  </si>
  <si>
    <t>TUBO EM COBRE RÍGIDO, DN 54 MM, CLASSE E, SEM ISOLAMENTO, INSTALADO EM RESERVAÇÃO PREDIAL DE ÁGUA - FORNECIMENTO E INSTALAÇÃO. AF_04/2024</t>
  </si>
  <si>
    <t>TUBO EM COBRE RÍGIDO, DN 66 MM, CLASSE E, SEM ISOLAMENTO, INSTALADO EM RESERVAÇÃO PREDIAL DE ÁGUA - FORNECIMENTO E INSTALAÇÃO. AF_04/2024</t>
  </si>
  <si>
    <t>TUBO EM COBRE RÍGIDO, DN 79 MM, CLASSE E, SEM ISOLAMENTO, INSTALADO EM RESERVAÇÃO PREDIAL DE ÁGUA - FORNECIMENTO E INSTALAÇÃO. AF_04/2024</t>
  </si>
  <si>
    <t>TUBO, CPVC, SOLDÁVEL, DN 114 MM, INSTALADO EM RESERVAÇÃO PREDIAL DE ÁGUA - FORNECIMENTO E INSTALAÇÃO. AF_04/2024</t>
  </si>
  <si>
    <t>TUBO, CPVC, SOLDÁVEL, DN 22 MM, INSTALADO EM RESERVAÇÃO PREDIAL DE ÁGUA - FORNECIMENTO E INSTALAÇÃO. AF_04/2024</t>
  </si>
  <si>
    <t>TUBO, CPVC, SOLDÁVEL, DN 28 MM, INSTALADO EM RESERVAÇÃO PREDIAL DE ÁGUA - FORNECIMENTO E INSTALAÇÃO. AF_04/2024</t>
  </si>
  <si>
    <t>TUBO, CPVC, SOLDÁVEL, DN 35 MM, INSTALADO EM RESERVAÇÃO PREDIAL DE ÁGUA - FORNECIMENTO E INSTALAÇÃO. AF_04/2024</t>
  </si>
  <si>
    <t>TUBO, CPVC, SOLDÁVEL, DN 42 MM, INSTALADO EM RESERVAÇÃO PREDIAL DE ÁGUA - FORNECIMENTO E INSTALAÇÃO. AF_04/2024</t>
  </si>
  <si>
    <t>TUBO, CPVC, SOLDÁVEL, DN 54 MM, INSTALADO EM RESERVAÇÃO PREDIAL DE ÁGUA - FORNECIMENTO E INSTALAÇÃO. AF_04/2024</t>
  </si>
  <si>
    <t>TUBO, CPVC, SOLDÁVEL, DN 73 MM, INSTALADO EM RESERVAÇÃO PREDIAL DE ÁGUA - FORNECIMENTO E INSTALAÇÃO. AF_04/2024</t>
  </si>
  <si>
    <t>TUBO, CPVC, SOLDÁVEL, DN 89 MM, INSTALADO EM RESERVAÇÃO PREDIAL DE ÁGUA - FORNECIMENTO E INSTALAÇÃO. AF_04/2024</t>
  </si>
  <si>
    <t>TUBO, PPR, DN 110 MM, CLASSE PN 12,  INSTALADO EM RESERVAÇÃO PREDIAL DE ÁGUA - FORNECIMENTO E INSTALAÇÃO. AF_04/2024</t>
  </si>
  <si>
    <t>TUBO, PPR, DN 110 MM, CLASSE PN 25,  INSTALADO EM RESERVAÇÃO PREDIAL DE ÁGUA - FORNECIMENTO E INSTALAÇÃO. AF_04/2024</t>
  </si>
  <si>
    <t>TUBO, PPR, DN 20 MM, CLASSE PN 20,  INSTALADO EM RESERVAÇÃO PREDIAL DE ÁGUA - FORNECIMENTO E INSTALAÇÃO. AF_04/2024</t>
  </si>
  <si>
    <t>TUBO, PPR, DN 20 MM, CLASSE PN 25,  INSTALADO EM RESERVAÇÃO PREDIAL DE ÁGUA - FORNECIMENTO E INSTALAÇÃO. AF_04/2024</t>
  </si>
  <si>
    <t>TUBO, PPR, DN 25 MM, CLASSE PN 20,  INSTALADO EM RESERVAÇÃO PREDIAL DE ÁGUA - FORNECIMENTO E INSTALAÇÃO. AF_04/2024</t>
  </si>
  <si>
    <t>TUBO, PPR, DN 25 MM, CLASSE PN 25,  INSTALADO EM RESERVAÇÃO PREDIAL DE ÁGUA - FORNECIMENTO E INSTALAÇÃO. AF_04/2024</t>
  </si>
  <si>
    <t>TUBO, PPR, DN 32 MM, CLASSE PN 12,  INSTALADO EM RESERVAÇÃO PREDIAL DE ÁGUA - FORNECIMENTO E INSTALAÇÃO. AF_04/2024</t>
  </si>
  <si>
    <t>TUBO, PPR, DN 32 MM, CLASSE PN 25,  INSTALADO EM RESERVAÇÃO PREDIAL DE ÁGUA - FORNECIMENTO E INSTALAÇÃO. AF_04/2024</t>
  </si>
  <si>
    <t>TUBO, PPR, DN 40 MM, CLASSE PN 12,  INSTALADO EM RESERVAÇÃO PREDIAL DE ÁGUA - FORNECIMENTO E INSTALAÇÃO. AF_04/2024</t>
  </si>
  <si>
    <t>TUBO, PPR, DN 40 MM, CLASSE PN 25,  INSTALADO EM RESERVAÇÃO PREDIAL DE ÁGUA - FORNECIMENTO E INSTALAÇÃO. AF_04/2024</t>
  </si>
  <si>
    <t>TUBO, PPR, DN 50 MM, CLASSE PN 12,  INSTALADO EM RESERVAÇÃO PREDIAL DE ÁGUA - FORNECIMENTO E INSTALAÇÃO. AF_04/2024</t>
  </si>
  <si>
    <t>TUBO, PPR, DN 50 MM, CLASSE PN 25,  INSTALADO EM RESERVAÇÃO PREDIAL DE ÁGUA - FORNECIMENTO E INSTALAÇÃO. AF_04/2024</t>
  </si>
  <si>
    <t>TUBO, PPR, DN 63 MM, CLASSE PN 12,  INSTALADO EM RESERVAÇÃO PREDIAL DE ÁGUA - FORNECIMENTO E INSTALAÇÃO. AF_04/2024</t>
  </si>
  <si>
    <t>TUBO, PPR, DN 63 MM, CLASSE PN 25,  INSTALADO EM RESERVAÇÃO PREDIAL DE ÁGUA - FORNECIMENTO E INSTALAÇÃO. AF_04/2024</t>
  </si>
  <si>
    <t>TUBO, PPR, DN 75 MM, CLASSE PN 12,  INSTALADO EM RESERVAÇÃO PREDIAL DE ÁGUA - FORNECIMENTO E INSTALAÇÃO. AF_04/2024</t>
  </si>
  <si>
    <t>TUBO, PPR, DN 75 MM, CLASSE PN 25,  INSTALADO EM RESERVAÇÃO PREDIAL DE ÁGUA - FORNECIMENTO E INSTALAÇÃO. AF_04/2024</t>
  </si>
  <si>
    <t>TUBO, PPR, DN 90 MM, CLASSE PN 12,  INSTALADO EM RESERVAÇÃO PREDIAL DE ÁGUA - FORNECIMENTO E INSTALAÇÃO. AF_04/2024</t>
  </si>
  <si>
    <t>TUBO, PPR, DN 90 MM, CLASSE PN 25,  INSTALADO EM RESERVAÇÃO PREDIAL DE ÁGUA - FORNECIMENTO E INSTALAÇÃO. AF_04/2024</t>
  </si>
  <si>
    <t>TUBO, PVC, SOLDÁVEL, DE  25MM, INSTALADO EM RESERVAÇÃO PREDIAL DE ÁGUA - FORNECIMENTO E INSTALAÇÃO. AF_04/2024</t>
  </si>
  <si>
    <t>TUBO, PVC, SOLDÁVEL, DE 110MM, INSTALADO EM RESERVAÇÃO PREDIAL DE ÁGUA - FORNECIMENTO E INSTALAÇÃO. AF_04/2024</t>
  </si>
  <si>
    <t>TUBO, PVC, SOLDÁVEL, DE 32MM, INSTALADO EM RESERVAÇÃO PREDIAL DE ÁGUA - FORNECIMENTO E INSTALAÇÃO. AF_04/2024</t>
  </si>
  <si>
    <t>TUBO, PVC, SOLDÁVEL, DE 40MM, INSTALADO EM RESERVAÇÃO PREDIAL DE ÁGUA - FORNECIMENTO E INSTALAÇÃO. AF_04/2024</t>
  </si>
  <si>
    <t>TUBO, PVC, SOLDÁVEL, DE 50MM, INSTALADO EM RESERVAÇÃO PREDIAL DE ÁGUA - FORNECIMENTO E INSTALAÇÃO. AF_04/2024</t>
  </si>
  <si>
    <t>TUBO, PVC, SOLDÁVEL, DE 60MM, INSTALADO EM RESERVAÇÃO PREDIAL DE ÁGUA - FORNECIMENTO E INSTALAÇÃO. AF_04/2024</t>
  </si>
  <si>
    <t>TUBO, PVC, SOLDÁVEL, DE 75MM, INSTALADO EM RESERVAÇÃO PREDIAL DE ÁGUA - FORNECIMENTO E INSTALAÇÃO. AF_04/2024</t>
  </si>
  <si>
    <t>TUBO, PVC, SOLDÁVEL, DE 85MM, INSTALADO EM RESERVAÇÃO PREDIAL DE ÁGUA - FORNECIMENTO E INSTALAÇÃO. AF_04/2024</t>
  </si>
  <si>
    <t>TÊ COM BUCHA DE LATÃO NA BOLSA CENTRAL, PVC, SOLDÁVEL, DN  25 MM X 3/4", INSTALADO EM RESERVAÇÃO PREDIAL DE ÁGUA - FORNECIMENTO E INSTALAÇÃO. AF_04/2024</t>
  </si>
  <si>
    <t>TÊ DE REDUÇÃO, PVC, SOLDÁVEL, DN 110 MM X 60 MM, INSTALADO EM RESERVAÇÃO PREDIAL DE ÁGUA - FORNECIMENTO E INSTALAÇÃO. AF_04/2024</t>
  </si>
  <si>
    <t>TÊ DE REDUÇÃO, PVC, SOLDÁVEL, DN 32 MM X  25 MM, INSTALADO EM RESERVAÇÃO PREDIAL DE ÁGUA - FORNECIMENTO E INSTALAÇÃO. AF_04/2024</t>
  </si>
  <si>
    <t>TÊ DE REDUÇÃO, PVC, SOLDÁVEL, DN 40 MM X 32 MM, INSTALADO EM RESERVAÇÃO PREDIAL DE ÁGUA - FORNECIMENTO E INSTALAÇÃO. AF_04/2024</t>
  </si>
  <si>
    <t>TÊ DE REDUÇÃO, PVC, SOLDÁVEL, DN 50 MM X 40 MM, INSTALADO EM RESERVAÇÃO PREDIAL DE ÁGUA - FORNECIMENTO E INSTALAÇÃO. AF_04/2024</t>
  </si>
  <si>
    <t>TÊ DE REDUÇÃO, PVC, SOLDÁVEL, DN 75 MM X 50 MM, INSTALADO EM RESERVAÇÃO PREDIAL DE ÁGUA - FORNECIMENTO E INSTALAÇÃO. AF_04/2024</t>
  </si>
  <si>
    <t>TÊ DE REDUÇÃO, PVC, SOLDÁVEL, DN 85 MM X 60 MM, INSTALADO EM RESERVAÇÃO PREDIAL DE ÁGUA - FORNECIMENTO E INSTALAÇÃO. AF_04/2024</t>
  </si>
  <si>
    <t>TÊ, EM FERRO GALVANIZADO, CONEXÃO ROSQUEADA, DN 50 MM (2"), INSTALADO EM RESERVAÇÃO PREDIAL DE ÁGUA - FORNECIMENTO E INSTALAÇÃO. AF_04/2024</t>
  </si>
  <si>
    <t>TÊ, EM FERRO GALVANIZADO, CONEXÃO ROSQUEADA, DN 65 MM (2 1/2"), INSTALADO EM RESERVAÇÃO PREDIAL DE ÁGUA - FORNECIMENTO E INSTALAÇÃO. AF_04/2024</t>
  </si>
  <si>
    <t>TÊ, EM FERRO GALVANIZADO, CONEXÃO ROSQUEADA, DN 80 MM (3"), INSTALADO EM RESERVAÇÃO PREDIAL DE ÁGUA - FORNECIMENTO E INSTALAÇÃO. AF_04/2024</t>
  </si>
  <si>
    <t>TÊ, PPR, DN 110 MM, INSTALADO EM RESERVAÇÃO PREDIAL DE ÁGUA - FORNECIMENTO E INSTALAÇÃO. AF_04/2024</t>
  </si>
  <si>
    <t>TÊ, PPR, DN 20 MM, INSTALADO EM RESERVAÇÃO PREDIAL DE ÁGUA - FORNECIMENTO E INSTALAÇÃO. AF_04/2024</t>
  </si>
  <si>
    <t>TÊ, PPR, DN 25 MM, INSTALADO EM RESERVAÇÃO PREDIAL DE ÁGUA - FORNECIMENTO E INSTALAÇÃO. AF_04/2024</t>
  </si>
  <si>
    <t>TÊ, PPR, DN 32 MM, INSTALADO EM RESERVAÇÃO PREDIAL DE ÁGUA - FORNECIMENTO E INSTALAÇÃO. AF_04/2024</t>
  </si>
  <si>
    <t>TÊ, PPR, DN 40 MM, INSTALADO EM RESERVAÇÃO PREDIAL DE ÁGUA - FORNECIMENTO E INSTALAÇÃO. AF_04/2024</t>
  </si>
  <si>
    <t>TÊ, PPR, DN 50 MM, INSTALADO EM RESERVAÇÃO PREDIAL DE ÁGUA - FORNECIMENTO E INSTALAÇÃO. AF_04/2024</t>
  </si>
  <si>
    <t>TÊ, PPR, DN 63 MM, INSTALADO EM RESERVAÇÃO PREDIAL DE ÁGUA - FORNECIMENTO E INSTALAÇÃO. AF_04/2024</t>
  </si>
  <si>
    <t>TÊ, PPR, DN 75 MM, INSTALADO EM RESERVAÇÃO PREDIAL DE ÁGUA - FORNECIMENTO E INSTALAÇÃO. AF_04/2024</t>
  </si>
  <si>
    <t>TÊ, PPR, DN 90 MM, INSTALADO EM RESERVAÇÃO PREDIAL DE ÁGUA - FORNECIMENTO E INSTALAÇÃO. AF_04/2024</t>
  </si>
  <si>
    <t>TÊ, PVC, SOLDÁVEL, DN  25 MM INSTALADO EM RESERVAÇÃO PREDIAL DE ÁGUA - FORNECIMENTO E INSTALAÇÃO. AF_04/2024</t>
  </si>
  <si>
    <t>TÊ, PVC, SOLDÁVEL, DN 110 MM INSTALADO EM RESERVAÇÃO PREDIAL DE ÁGUA - FORNECIMENTO E INSTALAÇÃO. AF_04/2024</t>
  </si>
  <si>
    <t>TÊ, PVC, SOLDÁVEL, DN 32 MM INSTALADO EM RESERVAÇÃO PREDIAL DE ÁGUA - FORNECIMENTO E INSTALAÇÃO. AF_04/2024</t>
  </si>
  <si>
    <t>TÊ, PVC, SOLDÁVEL, DN 40 MM INSTALADO EM RESERVAÇÃO PREDIAL DE ÁGUA - FORNECIMENTO E INSTALAÇÃO. AF_04/2024</t>
  </si>
  <si>
    <t>TÊ, PVC, SOLDÁVEL, DN 50 MM INSTALADO EM RESERVAÇÃO PREDIAL DE ÁGUA - FORNECIMENTO E INSTALAÇÃO. AF_04/2024</t>
  </si>
  <si>
    <t>TÊ, PVC, SOLDÁVEL, DN 60 MM INSTALADO EM RESERVAÇÃO PREDIAL DE ÁGUA - FORNECIMENTO E INSTALAÇÃO. AF_04/2024</t>
  </si>
  <si>
    <t>TÊ, PVC, SOLDÁVEL, DN 75 MM INSTALADO EM RESERVAÇÃO PREDIAL DE ÁGUA - FORNECIMENTO E INSTALAÇÃO. AF_04/2024</t>
  </si>
  <si>
    <t>TÊ, PVC, SOLDÁVEL, DN 85 MM INSTALADO EM RESERVAÇÃO PREDIAL DE ÁGUA - FORNECIMENTO E INSTALAÇÃO. AF_04/2024</t>
  </si>
  <si>
    <t>UNIÃO FLANGE, PPR, COM PARAFUSOS, DN 40 MM, INSTALADO EM RESERVAÇÃO PREDIAL DE ÁGUA - FORNECIMENTO E INSTALAÇÃO. AF_04/2024</t>
  </si>
  <si>
    <t>UNIÃO FLANGE, PPR, COM PARAFUSOS, DN 50 MM, INSTALADO EM RESERVAÇÃO PREDIAL DE ÁGUA - FORNECIMENTO E INSTALAÇÃO. AF_04/2024</t>
  </si>
  <si>
    <t>UNIÃO FLANGE, PPR, COM PARAFUSOS, DN 63 MM, INSTALADO EM RESERVAÇÃO PREDIAL DE ÁGUA - FORNECIMENTO E INSTALAÇÃO. AF_04/2024</t>
  </si>
  <si>
    <t>UNIÃO FLANGE, PPR, COM PARAFUSOS, DN 75 MM, INSTALADO EM RESERVAÇÃO PREDIAL DE ÁGUA - FORNECIMENTO E INSTALAÇÃO. AF_04/2024</t>
  </si>
  <si>
    <t>UNIÃO FLANGE, PPR, COM PARAFUSOS, DN 90 MM, INSTALADO EM RESERVAÇÃO PREDIAL DE ÁGUA - FORNECIMENTO E INSTALAÇÃO. AF_04/2024</t>
  </si>
  <si>
    <t>CONEXÃO FIXA, ROSCA FÊMEA, METÁLICA, PARA INSTALAÇÕES EM PEX ÁGUA, DN 16 MM X 1/2", COM ANEL DESLIZANTE. FORNECIMENTO E INSTALAÇÃO. AF_02/2023</t>
  </si>
  <si>
    <t>CONEXÃO FIXA, ROSCA FÊMEA, METÁLICA, PARA INSTALAÇÕES EM PEX ÁGUA, DN 20 MM X 1/2", COM ANEL DESLIZANTE. FORNECIMENTO E INSTALAÇÃO. AF_02/2023</t>
  </si>
  <si>
    <t>CONEXÃO FIXA, ROSCA FÊMEA, METÁLICA, PARA INSTALAÇÕES EM PEX ÁGUA, DN 20 MM X 3/4", COM ANEL DESLIZANTE. FORNECIMENTO E INSTALAÇÃO. AF_02/2023</t>
  </si>
  <si>
    <t>CONEXÃO FIXA, ROSCA FÊMEA, METÁLICA, PARA INSTALAÇÕES EM PEX ÁGUA, DN 25 MM X 1", COM ANEL DESLIZANTE - FORNECIMENTO E INSTALAÇÃO. AF_02/2023</t>
  </si>
  <si>
    <t>CONEXÃO FIXA, ROSCA FÊMEA, METÁLICA, PARA INSTALAÇÕES EM PEX ÁGUA, DN 25 MM X 3/4", COM ANEL DESLIZANTE - FORNECIMENTO E INSTALAÇÃO. AF_02/2023</t>
  </si>
  <si>
    <t>CONEXÃO FIXA, ROSCA FÊMEA, METÁLICA, PARA INSTALAÇÕES EM PEX ÁGUA, DN 32 MM X 1", COM ANEL DESLIZANTE - FORNECIMENTO E INSTALAÇÃO. AF_02/2023</t>
  </si>
  <si>
    <t>CONEXÃO FIXA, ROSCA FÊMEA, PARA INSTALAÇÕES EM PEX ÁGUA, DN 16MM X 1/2", CONEXÃO POR CRIMPAGEM - FORNECIMENTO E INSTALAÇÃO. AF_02/2023</t>
  </si>
  <si>
    <t>CONEXÃO FIXA, ROSCA FÊMEA, PARA INSTALAÇÕES EM PEX ÁGUA, DN 20MM X 1/2", CONEXÃO POR CRIMPAGEM - FORNECIMENTO E INSTALAÇÃO. AF_02/2023</t>
  </si>
  <si>
    <t>CONEXÃO FIXA, ROSCA FÊMEA, PARA INSTALAÇÕES EM PEX ÁGUA, DN 20MM X 3/4", CONEXÃO POR CRIMPAGEM - FORNECIMENTO E INSTALAÇÃO. AF_02/2023</t>
  </si>
  <si>
    <t>CONEXÃO FIXA, ROSCA FÊMEA, PARA INSTALAÇÕES EM PEX ÁGUA, DN 25MM X 3/4", CONEXÃO POR CRIMPAGEM - FORNECIMENTO E INSTALAÇÃO. AF_02/2023</t>
  </si>
  <si>
    <t>CONEXÃO FIXA, ROSCA MACHO, PARA INSTALAÇÕES EM PEX ÁGUA, DN 16 MM X 1/2", COM ANEL DESLIZANTE - FORNECIMENTO E INSTALAÇÃO. AF_02/2023</t>
  </si>
  <si>
    <t>CONEXÃO FIXA, ROSCA MACHO, PARA INSTALAÇÕES EM PEX ÁGUA, DN 16 MM X 3/4", COM ANEL DESLIZANTE - FORNECIMENTO E INSTALAÇÃO. AF_02/2023</t>
  </si>
  <si>
    <t>CONEXÃO FIXA, ROSCA MACHO, PARA INSTALAÇÕES EM PEX ÁGUA, DN 20 MM X 1/2", COM ANEL DESLIZANTE - FORNECIMENTO E INSTALAÇÃO. AF_02/2023</t>
  </si>
  <si>
    <t>CONEXÃO FIXA, ROSCA MACHO, PARA INSTALAÇÕES EM PEX ÁGUA, DN 20 MM X 3/4", COM ANEL DESLIZANTE - FORNECIMENTO E INSTALAÇÃO. AF_02/2023</t>
  </si>
  <si>
    <t>CONEXÃO FIXA, ROSCA MACHO, PARA INSTALAÇÕES EM PEX ÁGUA, DN 25 MM X 1", COM ANEL DESLIZANTE - FORNECIMENTO E INSTALAÇÃO. AF_02/2023</t>
  </si>
  <si>
    <t>CONEXÃO FIXA, ROSCA MACHO, PARA INSTALAÇÕES EM PEX ÁGUA, DN 25 MM X 1/2", COM ANEL DESLIZANTE - FORNECIMENTO E INSTALAÇÃO. AF_02/2023</t>
  </si>
  <si>
    <t>CONEXÃO FIXA, ROSCA MACHO, PARA INSTALAÇÕES EM PEX ÁGUA, DN 25 MM X 3/4", COM ANEL DESLIZANTE - FORNECIMENTO E INSTALAÇÃO. AF_02/2023</t>
  </si>
  <si>
    <t>CONEXÃO FIXA, ROSCA MACHO, PARA INSTALAÇÕES EM PEX ÁGUA, DN 32 MM X 1", COM ANEL DESLIZANTE - FORNECIMENTO E INSTALAÇÃO. AF_02/2023</t>
  </si>
  <si>
    <t>CONEXÃO MÓVEL, ROSCA FÊMEA, METÁLICA, PARA INSTALAÇÕES EM PEX ÁGUA, DN 16 MM X 3/4", COM ANEL DESLIZANTE. FORNECIMENTO E INSTALAÇÃO. AF_02/2023</t>
  </si>
  <si>
    <t>CONEXÃO MÓVEL, ROSCA FÊMEA, PARA INSTALAÇÕES EM PEX ÁGUA, DN 16 MM X 1/2", COM ANEL DESLIZANTE - FORNECIMENTO E INSTALAÇÃO. AF_02/2023</t>
  </si>
  <si>
    <t>CONEXÃO MÓVEL, ROSCA FÊMEA, PARA INSTALAÇÕES EM PEX ÁGUA, DN 20 MM X 1/2", COM ANEL DESLIZANTE - FORNECIMENTO E INSTALAÇÃO. AF_02/2023</t>
  </si>
  <si>
    <t>CONEXÃO MÓVEL, ROSCA FÊMEA, PARA INSTALAÇÕES EM PEX ÁGUA, DN 20 MM X 3/4", COM ANEL DESLIZANTE - FORNECIMENTO E INSTALAÇÃO. AF_02/2023</t>
  </si>
  <si>
    <t>CONEXÃO MÓVEL, ROSCA FÊMEA, PARA INSTALAÇÕES EM PEX ÁGUA, DN 25 MM X 1", COM ANEL DESLIZANTE - FORNECIMENTO E INSTALAÇÃO. AF_02/2023</t>
  </si>
  <si>
    <t>CONEXÃO MÓVEL, ROSCA FÊMEA, PARA INSTALAÇÕES EM PEX ÁGUA, DN 25 MM X 3/4", COM ANEL DESLIZANTE - FORNECIMENTO E INSTALAÇÃO. AF_02/2023</t>
  </si>
  <si>
    <t>CONEXÃO MÓVEL, ROSCA FÊMEA, PARA INSTALAÇÕES EM PEX ÁGUA, DN 32 MM X 1", COM ANEL DESLIZANTE - FORNECIMENTO E INSTALAÇÃO. AF_02/2023</t>
  </si>
  <si>
    <t>DISTRIBUIDOR 2 SAÍDAS, METÁLICO, PARA INSTALAÇÕES EM PEX ÁGUA, ENTRADA DE 1" X 2 SAÍDAS DE 1/2", CONEXÃO POR ANEL DESLIZANTE - FORNECIMENTO E INSTALAÇÃO. AF_02/2023</t>
  </si>
  <si>
    <t>DISTRIBUIDOR 2 SAÍDAS, METÁLICO, PARA INSTALAÇÕES EM PEX ÁGUA, ENTRADA DE 3/4" X 2 SAÍDAS DE 1/2", CONEXÃO POR ANEL DESLIZANTE - FORNECIMENTO E INSTALAÇÃO. AF_02/2023</t>
  </si>
  <si>
    <t>DISTRIBUIDOR 2 SAÍDAS, PARA INSTALAÇÕES EM PEX ÁGUA, ENTRADA DE 32 MM X 2 SAÍDAS DE 16 MM, CONEXÃO POR CRIMPAGEM FORNECIMENTO E INSTALAÇÃO. AF_02/2023</t>
  </si>
  <si>
    <t>DISTRIBUIDOR 2 SAÍDAS, PARA INSTALAÇÕES EM PEX ÁGUA, ENTRADA DE 32 MM X 2 SAÍDAS DE 25 MM, CONEXÃO POR CRIMPAGEM - FORNECIMENTO E INSTALAÇÃO. AF_02/2023</t>
  </si>
  <si>
    <t>DISTRIBUIDOR 3 SAÍDAS, METÁLICO, PARA INSTALAÇÕES EM PEX ÁGUA, ENTRADA DE 1" X 3 SAÍDAS DE 1/2", CONEXÃO POR ANEL DESLIZANTE - FORNECIMENTO E INSTALAÇÃO. AF_02/2023</t>
  </si>
  <si>
    <t>DISTRIBUIDOR 3 SAÍDAS, METÁLICO, PARA INSTALAÇÕES EM PEX ÁGUA, ENTRADA DE 3/4" X 3 SAÍDAS DE 1/2", CONEXÃO POR ANEL DESLIZANTE - FORNECIMENTO E INSTALAÇÃO. AF_02/2023</t>
  </si>
  <si>
    <t>DISTRIBUIDOR 3 SAÍDAS, PARA INSTALAÇÕES EM PEX ÁGUA, ENTRADA DE 32 MM X 3 SAÍDAS DE 16 MM, CONEXÃO POR CRIMPAGEM - FORNECIMENTO E INSTALAÇÃO. AF_02/2023</t>
  </si>
  <si>
    <t>DISTRIBUIDOR 3 SAÍDAS, PARA INSTALAÇÕES EM PEX ÁGUA, ENTRADA DE 32 MM X 3 SAÍDAS DE 25 MM, CONEXÃO POR CRIMPAGEM - FORNECIMENTO E INSTALAÇÃO. AF_02/2023</t>
  </si>
  <si>
    <t>JOELHO 90 GRAUS, METÁLICO, PARA INSTALAÇÕES EM PEX ÁGUA, DN 16 MM, CONEXÃO POR ANEL DESLIZANTE - FORNECIMENTO E INSTALAÇÃO. AF_02/2023</t>
  </si>
  <si>
    <t>JOELHO 90 GRAUS, METÁLICO, PARA INSTALAÇÕES EM PEX ÁGUA, DN 20 MM, CONEXÃO POR ANEL DESLIZANTE - FORNECIMENTO E INSTALAÇÃO. AF_02/2023</t>
  </si>
  <si>
    <t>JOELHO 90 GRAUS, METÁLICO, PARA INSTALAÇÕES EM PEX ÁGUA, DN 25 MM, CONEXÃO POR ANEL DESLIZANTE - FORNECIMENTO E INSTALAÇÃO. AF_02/2023</t>
  </si>
  <si>
    <t>JOELHO 90 GRAUS, METÁLICO, PARA INSTALAÇÕES EM PEX ÁGUA, DN 32 MM, CONEXÃO POR ANEL DESLIZANTE - FORNECIMENTO E INSTALAÇÃO. AF_02/2023</t>
  </si>
  <si>
    <t>JOELHO 90 GRAUS, PARA INSTALAÇÕES EM PEX ÁGUA, DN 16 MM, CONEXÃO POR CRIMPAGEM - FORNECIMENTO E INSTALAÇÃO. AF_02/2023</t>
  </si>
  <si>
    <t>JOELHO 90 GRAUS, PARA INSTALAÇÕES EM PEX ÁGUA, DN 20 MM, CONEXÃO POR CRIMPAGEM - FORNECIMENTO E INSTALAÇÃO. AF_02/2023</t>
  </si>
  <si>
    <t>JOELHO 90 GRAUS, PARA INSTALAÇÕES EM PEX ÁGUA, DN 25 MM, CONEXÃO POR CRIMPAGEM - FORNECIMENTO E INSTALAÇÃO. AF_02/2023</t>
  </si>
  <si>
    <t>JOELHO 90 GRAUS, ROSCA FÊMEA TERMINAL, METÁLICO, PARA INSTALAÇÕES EM PEX ÁGUA, DN 16MM X 1/2", CONEXÃO POR ANEL DESLIZANTE - FORNECIMENTO E INSTALAÇÃO. AF_02/2023</t>
  </si>
  <si>
    <t>JOELHO 90 GRAUS, ROSCA FÊMEA TERMINAL, METÁLICO, PARA INSTALAÇÕES EM PEX ÁGUA, DN 20 MM X 1/2", CONEXÃO POR ANEL DESLIZANTE - FORNECIMENTO E INSTALAÇÃO. AF_02/2023</t>
  </si>
  <si>
    <t>JOELHO 90 GRAUS, ROSCA FÊMEA TERMINAL, METÁLICO, PARA INSTALAÇÕES EM PEX ÁGUA, DN 20 MM X 3/4", CONEXÃO POR ANEL DESLIZANTE - FORNECIMENTO E INSTALAÇÃO. AF_02/2023</t>
  </si>
  <si>
    <t>JOELHO 90 GRAUS, ROSCA FÊMEA TERMINAL, METÁLICO, PARA INSTALAÇÕES EM PEX ÁGUA, DN 25 MM X 3/4", CONEXÃO POR ANEL DESLIZANTE - FORNECIMENTO E INSTALAÇÃO. AF_02/2023</t>
  </si>
  <si>
    <t>JOELHO 90 GRAUS, ROSCA FÊMEA TERMINAL, PARA INSTALAÇÕES EM PEX ÁGUA, DN 16MM X 1/2", CONEXÃO POR CRIMPAGEM - FORNECIMENTO E INSTALAÇÃO. AF_02/2023</t>
  </si>
  <si>
    <t>JOELHO 90 GRAUS, ROSCA FÊMEA TERMINAL, PARA INSTALAÇÕES EM PEX ÁGUA, DN 20MM X 1/2", CONEXÃO POR CRIMPAGEM - FORNECIMENTO E INSTALAÇÃO. AF_02/2023</t>
  </si>
  <si>
    <t>JOELHO 90 GRAUS, ROSCA FÊMEA TERMINAL, PARA INSTALAÇÕES EM PEX ÁGUA, DN 20MM X 3/4", CONEXÃO POR CRIMPAGEM - FORNECIMENTO E INSTALAÇÃO. AF_02/2023</t>
  </si>
  <si>
    <t>JOELHO 90 GRAUS, ROSCA FÊMEA TERMINAL, PARA INSTALAÇÕES EM PEX ÁGUA, DN 25 MM X 3/4", FIXAÇÃO DAS CONEXÕES POR CRIMPAGEM - FORNECIMENTO E INSTALAÇÃO. AF_02/2023</t>
  </si>
  <si>
    <t>JOELHO 90 GRAUS, ROSCA FÊMEA TERMINAL, PARA INSTALAÇÕES EM PEX ÁGUA, DN 25MM X 1/2", CONEXÃO POR CRIMPAGEM - FORNECIMENTO E INSTALAÇÃO. AF_02/2023</t>
  </si>
  <si>
    <t>JOELHO 90 GRAUS, ROSCA MACHO TERMINAL, PARA INSTALAÇÕES EM PEX ÁGUA, DN 16 MM X 1/2", COM ANEL DESLIZANTE - FORNECIMENTO E INSTALAÇÃO. AF_02/2023</t>
  </si>
  <si>
    <t>JOELHO 90 GRAUS, ROSCA MACHO TERMINAL, PARA INSTALAÇÕES EM PEX ÁGUA, DN 20 MM X 1/2", FIXAÇÃO DAS CONEXÕES POR CRIMPAGEM - FORNECIMENTO E INSTALAÇÃO. AF_02/2023</t>
  </si>
  <si>
    <t>JOELHO 90 GRAUS, ROSCA MACHO TERMINAL, PARA INSTALAÇÕES EM PEX ÁGUA, DN 20 MM X 3/4", FIXAÇÃO DAS CONEXÕES POR CRIMPAGEM - FORNECIMENTO E INSTALAÇÃO. AF_02/2023</t>
  </si>
  <si>
    <t>JOELHO 90 GRAUS, ROSCA MACHO TERMINAL, PARA INSTALAÇÕES EM PEX ÁGUA, DN 25 MM X 1", COM ANEL DESLIZANTE - FORNECIMENTO E INSTALAÇÃO. AF_02/2023</t>
  </si>
  <si>
    <t>JOELHO 90 GRAUS, ROSCA MACHO TERMINAL, PARA INSTALAÇÕES EM PEX ÁGUA, DN 25 MM X 1/2", COM ANEL DESLIZANTE - FORNECIMENTO E INSTALAÇÃO. AF_02/2023</t>
  </si>
  <si>
    <t>JOELHO 90 GRAUS, ROSCA MACHO TERMINAL, PARA INSTALAÇÕES EM PEX ÁGUA, DN 25 MM X 3/4", FIXAÇÃO DAS CONEXÕES POR CRIMPAGEM - FORNECIMENTO E INSTALAÇÃO. AF_02/2023</t>
  </si>
  <si>
    <t>JOELHO 90 GRAUS, ROSCA MACHO TERMINAL, PARA INSTALAÇÕES EM PEX ÁGUA, DN 32 MM X 1", COM ANEL DESLIZANTE - FORNECIMENTO E INSTALAÇÃO. AF_02/2023</t>
  </si>
  <si>
    <t>JOELHO ROSCA FÊMEA MÓVEL, PARA INSTALAÇÕES EM PEX ÁGUA, DN 16 MM X 1/2", COM ANEL DESLIZANTE - FORNECIMENTO E INSTALAÇÃO. AF_02/2023</t>
  </si>
  <si>
    <t>JOELHO ROSCA FÊMEA MÓVEL, PARA INSTALAÇÕES EM PEX ÁGUA, DN 20 MM X 1/2", COM ANEL DESLIZANTE - FORNECIMENTO E INSTALAÇÃO. AF_02/2023</t>
  </si>
  <si>
    <t>JOELHO ROSCA FÊMEA MÓVEL, PARA INSTALAÇÕES EM PEX ÁGUA, DN 25 MM X 3/4", COM ANEL DESLIZANTE - FORNECIMENTO E INSTALAÇÃO. AF_02/2023</t>
  </si>
  <si>
    <t>JOELHO ROSCA FÊMEA, COM BASE FIXA, METÁLICO, PARA INSTALAÇÕES EM PEX ÁGUA, DN 20MM X 1/2", CONEXÃO POR ANEL DESLIZANTE - FORNECIMENTO E INSTALAÇÃO. AF_02/2023</t>
  </si>
  <si>
    <t>JOELHO ROSCA FÊMEA, COM BASE FIXA, METÁLICO, PARA INSTALAÇÕES EM PEX ÁGUA, DN 25MM X 3/4", CONEXÃO POR ANEL DESLIZANTE - FORNECIMENTO E INSTALAÇÃO. AF_02/2023</t>
  </si>
  <si>
    <t>JOELHO ROSCA FÊMEA, MÓVEL, METÁLICO, PARA INSTALAÇÕES EM PEX ÁGUA, DN 20MM X 3/4", CONEXÃO POR ANEL DESLIZANTE - FORNECIMENTO E INSTALAÇÃO. AF_02/2023</t>
  </si>
  <si>
    <t>JOELHO, ROSCA FÊMEA, COM BASE FIXA, METÁLICO, PARA INSTALAÇÕES EM PEX ÁGUA, DN 16MM X 1/2", CONEXÃO POR ANEL DESLIZANTE - FORNECIMENTO E INSTALAÇÃO. AF_02/2023</t>
  </si>
  <si>
    <t>JOELHO, ROSCA FÊMEA, COM BASE FIXA, PARA INSTALAÇÕES EM PEX ÁGUA, DN 16 MM X 3/4", FIXAÇÃO DAS CONEXÕES POR CRIMPAGEM - FORNECIMENTO E INSTALAÇÃO. AF_02/2023</t>
  </si>
  <si>
    <t>JOELHO, ROSCA FÊMEA, COM BASE FIXA, PARA INSTALAÇÕES EM PEX ÁGUA, DN 20 MM X 3/4", FIXAÇÃO DAS CONEXÕES POR CRIMPAGEM - FORNECIMENTO E INSTALAÇÃO. AF_02/2023</t>
  </si>
  <si>
    <t>JOELHO, ROSCA FÊMEA, COM BASE FIXA, PARA INSTALAÇÕES EM PEX ÁGUA, DN 25 MM X 1/2", FIXAÇÃO DAS CONEXÕES POR CRIMPAGEM - FORNECIMENTO E INSTALAÇÃO. AF_02/2023</t>
  </si>
  <si>
    <t>KIT CHASSI PEX, PRÉ-FABRICADO, PARA CHUVEIRO, INCLUSO QUADRO METÁLICO, TUBOS, REGISTROS DE PRESSÃO E CONEXÕES POR ANEL DESLIZANTE - FORNECIMENTO E INSTALAÇÃO. AF_02/2023</t>
  </si>
  <si>
    <t>KIT CHASSI PEX, PRÉ-FABRICADO, PARA CHUVEIRO, INCLUSO QUADRO METÁLICO, TUBOS, REGISTROS DE PRESSÃO E CONEXÕES POR CRIMPAGEM - FORNECIMENTO E INSTALAÇÃO. AF_02/2023</t>
  </si>
  <si>
    <t>KIT CHASSI PEX, PRÉ-FABRICADO, PARA COZINHA COM CUBA SIMPLES, INCLUSO QUADRO METÁLICO, TUBOS E CONEXÕES POR ANEL DESLIZANTE - FORNECIMENTO E INSTALAÇÃO. AF_02/2023</t>
  </si>
  <si>
    <t>KIT CHASSI PEX, PRÉ-FABRICADO, PARA COZINHA COM CUBA SIMPLES, INCLUSO QUADRO METÁLICO, TUBOS E CONEXÕES POR CRIMPAGEM - FORNECIMENTO E INSTALAÇÃO. AF_02/2023</t>
  </si>
  <si>
    <t>KIT CHASSI PEX, PRÉ-FABRICADO, PARA ÁREA DE SERVIÇO COM TANQUE E MÁQUINA DE LAVAR ROUPA, INCLUSO QUADRO METÁLICO, TUBOS E CONEXÕES POR ANEL DESLIZANTE - FORNECIMENTO E INSTALAÇÃO. AF_02/2023</t>
  </si>
  <si>
    <t>KIT CHASSI PEX, PRÉ-FABRICADO, PARA ÁREA DE SERVIÇO COM TANQUE E MÁQUINA DE LAVAR ROUPA, INCLUSO QUADRO METÁLICO, TUBOS E CONEXÕES POR CRIMPAGEM - FORNECIMENTO E INSTALAÇÃO. AF_02/2023</t>
  </si>
  <si>
    <t>LUVA , PARA INSTALAÇÕES EM PEX ÁGUA, DN 16 MM, COM ANEL DESLIZANTE - FORNECIMENTO E INSTALAÇÃO. AF_02/2023</t>
  </si>
  <si>
    <t>LUVA , PARA INSTALAÇÕES EM PEX ÁGUA, DN 20 MM, COM ANEL DESLIZANTE - FORNECIMENTO E INSTALAÇÃO. AF_02/2023</t>
  </si>
  <si>
    <t>LUVA , PARA INSTALAÇÕES EM PEX ÁGUA, DN 25 MM, COM ANEL DESLIZANTE - FORNECIMENTO E INSTALAÇÃO. AF_02/2023</t>
  </si>
  <si>
    <t>LUVA , PARA INSTALAÇÕES EM PEX ÁGUA, DN 32 MM, COM ANEL DESLIZANTE - FORNECIMENTO E INSTALAÇÃO. AF_02/2023</t>
  </si>
  <si>
    <t>LUVA DE REDUÇÃO PARA INSTALAÇÕES EM PEX ÁGUA, DN 20 X 16 MM, CONEXÃO POR CRIMPAGEM - FORNECIMENTO E INSTALAÇÃO. AF_02/2023</t>
  </si>
  <si>
    <t>LUVA DE REDUÇÃO PARA INSTALAÇÕES EM PEX ÁGUA, DN 25 X 16 MM, CONEXÃO POR CRIMPAGEM - FORNECIMENTO E INSTALAÇÃO. AF_02/2023</t>
  </si>
  <si>
    <t>LUVA DE REDUÇÃO PARA INSTALAÇÕES EM PEX ÁGUA, DN 32 X 25 MM, CONEXÃO POR CRIMPAGEM - FORNECIMENTO E INSTALAÇÃO. AF_02/2023</t>
  </si>
  <si>
    <t>LUVA DE REDUÇÃO, PARA INSTALAÇÕES EM PEX ÁGUA, DN 20 X 16 MM, COM ANEL DESLIZANTE - FORNECIMENTO E INSTALAÇÃO. AF_02/2023</t>
  </si>
  <si>
    <t>LUVA DE REDUÇÃO, PARA INSTALAÇÕES EM PEX ÁGUA, DN 25 X 16 MM, COM ANEL DESLIZANTE - FORNECIMENTO E INSTALAÇÃO. AF_02/2023</t>
  </si>
  <si>
    <t>LUVA DE REDUÇÃO, PARA INSTALAÇÕES EM PEX ÁGUA, DN 25 X 20 MM, COM ANEL DESLIZANTE - FORNECIMENTO E INSTALAÇÃO. AF_02/2023</t>
  </si>
  <si>
    <t>LUVA DE REDUÇÃO, PARA INSTALAÇÕES EM PEX ÁGUA, DN 32 X 20 MM, FIXAÇÃO DAS CONEXÕES POR CRIMPAGEM - FORNECIMENTO E INSTALAÇÃO. AF_02/2023</t>
  </si>
  <si>
    <t>LUVA DE REDUÇÃO, PARA INSTALAÇÕES EM PEX ÁGUA, DN 32 X 25 MM, COM ANEL DESLIZANTE - FORNECIMENTO E INSTALAÇÃO. AF_02/2023</t>
  </si>
  <si>
    <t>LUVA PARA INSTALAÇÕES EM PEX ÁGUA, DN 16 MM, CONEXÃO POR CRIMPAGEM - FORNECIMENTO E INSTALAÇÃO. AF_02/2023</t>
  </si>
  <si>
    <t>LUVA PARA INSTALAÇÕES EM PEX ÁGUA, DN 20 MM, CONEXÃO POR CRIMPAGEM - FORNECIMENTO E INSTALAÇÃO. AF_02/2023</t>
  </si>
  <si>
    <t>LUVA PARA INSTALAÇÕES EM PEX ÁGUA, DN 25 MM, CONEXÃO POR CRIMPAGEM - FORNECIMENTO E INSTALAÇÃO. AF_02/2023</t>
  </si>
  <si>
    <t>LUVA PARA INSTALAÇÕES EM PEX ÁGUA, DN 32 MM, CONEXÃO POR CRIMPAGEM - FORNECIMENTO E INSTALAÇÃO. AF_02/2023</t>
  </si>
  <si>
    <t>TAMPÃO / CAP, ROSCA FÊMEA, PARA INSTALAÇÕES EM PEX ÁGUA, DN 1/2" - FORNECIMENTO E INSTALAÇÃO. AF_02/2023</t>
  </si>
  <si>
    <t>TAMPÃO / CAP, ROSCA FÊMEA, PARA INSTALAÇÕES EM PEX ÁGUA, DN 3/4" - FORNECIMENTO E INSTALAÇÃO. AF_02/2023</t>
  </si>
  <si>
    <t>TAMPÃO / CAP, ROSCA MACHO, PARA INSTALAÇÕES EM PEX ÁGUA, DN 1/2" - FORNECIMENTO E INSTALAÇÃO. AF_02/2023</t>
  </si>
  <si>
    <t>TUBO, PEX, MONOCAMADA, DN 16, INSTALADO EM RAMAL/SUB-RAMAL OU DISTRIBUIÇÃO DE ÁGUA - FORNECIMENTO E INSTALAÇÃO. AF_02/2023</t>
  </si>
  <si>
    <t>TUBO, PEX, MONOCAMADA, DN 20, INSTALADO EM RAMAL/SUB-RAMAL OU DISTRIBUIÇÃO DE ÁGUA - FORNECIMENTO E INSTALAÇÃO. AF_02/2023</t>
  </si>
  <si>
    <t>TUBO, PEX, MONOCAMADA, DN 25, INSTALADO EM RAMAL/SUB-RAMAL OU DISTRIBUIÇÃO DE ÁGUA - FORNECIMENTO E INSTALAÇÃO. AF_02/2023</t>
  </si>
  <si>
    <t>TUBO, PEX, MONOCAMADA, DN 32, INSTALADO EM RAMAL/SUB-RAMAL OU DISTRIBUIÇÃO DE ÁGUA - FORNECIMENTO E INSTALAÇÃO. AF_02/2023</t>
  </si>
  <si>
    <t>TÊ DE REDUÇÃO, PARA INSTALAÇÕES EM PEX ÁGUA, DN 16 X 20 X 16 MM, COM ANEL DESLIZANTE - FORNECIMENTO E INSTALAÇÃO. AF_02/2023</t>
  </si>
  <si>
    <t>TÊ DE REDUÇÃO, PARA INSTALAÇÕES EM PEX ÁGUA, DN 16 X 25 X 16 MM, COM ANEL DESLIZANTE - FORNECIMENTO E INSTALAÇÃO. AF_02/2023</t>
  </si>
  <si>
    <t>TÊ DE REDUÇÃO, PARA INSTALAÇÕES EM PEX ÁGUA, DN 20 X 16 X 16 MM, COM ANEL DESLIZANTE - FORNECIMENTO E INSTALAÇÃO. AF_02/2023</t>
  </si>
  <si>
    <t>TÊ DE REDUÇÃO, PARA INSTALAÇÕES EM PEX ÁGUA, DN 20 X 16 X 20 MM, COM ANEL DESLIZANTE - FORNECIMENTO E INSTALAÇÃO. AF_02/2023</t>
  </si>
  <si>
    <t>TÊ DE REDUÇÃO, PARA INSTALAÇÕES EM PEX ÁGUA, DN 20 X 20 X 16 MM, COM ANEL DESLIZANTE - FORNECIMENTO E INSTALAÇÃO. AF_02/2023</t>
  </si>
  <si>
    <t>TÊ DE REDUÇÃO, PARA INSTALAÇÕES EM PEX ÁGUA, DN 20 X 25 X 20 MM, COM ANEL DESLIZANTE - FORNECIMENTO E INSTALAÇÃO. AF_02/2023</t>
  </si>
  <si>
    <t>TÊ DE REDUÇÃO, PARA INSTALAÇÕES EM PEX ÁGUA, DN 25 X 16 X 16 MM, COM ANEL DESLIZANTE - FORNECIMENTO E INSTALAÇÃO. AF_02/2023</t>
  </si>
  <si>
    <t>TÊ DE REDUÇÃO, PARA INSTALAÇÕES EM PEX ÁGUA, DN 25 X 16 X 20 MM, COM ANEL DESLIZANTE - FORNECIMENTO E INSTALAÇÃO. AF_02/2023</t>
  </si>
  <si>
    <t>TÊ DE REDUÇÃO, PARA INSTALAÇÕES EM PEX ÁGUA, DN 25 X 16 X 25 MM, COM ANEL DESLIZANTE - FORNECIMENTO E INSTALAÇÃO. AF_02/2023</t>
  </si>
  <si>
    <t>TÊ DE REDUÇÃO, PARA INSTALAÇÕES EM PEX ÁGUA, DN 25 X 20 X 20 MM, COM ANEL DESLIZANTE - FORNECIMENTO E INSTALAÇÃO. AF_02/2023</t>
  </si>
  <si>
    <t>TÊ DE REDUÇÃO, PARA INSTALAÇÕES EM PEX ÁGUA, DN 25 X 20 X 25 MM, COM ANEL DESLIZANTE - FORNECIMENTO E INSTALAÇÃO. AF_02/2023</t>
  </si>
  <si>
    <t>TÊ DE REDUÇÃO, PARA INSTALAÇÕES EM PEX ÁGUA, DN 25 X 32 X 25 MM, COM ANEL DESLIZANTE - FORNECIMENTO E INSTALAÇÃO. AF_02/2023</t>
  </si>
  <si>
    <t>TÊ DE REDUÇÃO, PARA INSTALAÇÕES EM PEX ÁGUA, DN 32 X 20 X 32 MM, COM ANEL DESLIZANTE - FORNECIMENTO E INSTALAÇÃO. AF_02/2023</t>
  </si>
  <si>
    <t>TÊ DE REDUÇÃO, PARA INSTALAÇÕES EM PEX ÁGUA, DN 32 X 25 X 25 MM, COM ANEL DESLIZANTE - FORNECIMENTO E INSTALAÇÃO. AF_02/2023</t>
  </si>
  <si>
    <t>TÊ DE REDUÇÃO, PARA INSTALAÇÕES EM PEX ÁGUA, DN 32 X 25 X 32 MM, COM ANEL DESLIZANTE - FORNECIMENTO E INSTALAÇÃO. AF_02/2023</t>
  </si>
  <si>
    <t>TÊ MISTURADOR, PARA INSTALAÇÕES EM PEX ÁGUA, DN 16 MM X 1/2", COM ANEL DESLIZANTE - FORNECIMENTO E INSTALAÇÃO. AF_02/2023</t>
  </si>
  <si>
    <t>TÊ MISTURADOR, PARA INSTALAÇÕES EM PEX ÁGUA, DN 20 MM X 3/4", COM ANEL DESLIZANTE - FORNECIMENTO E INSTALAÇÃO. AF_02/2023</t>
  </si>
  <si>
    <t>TÊ ROSCA FÊMEA, PARA INSTALAÇÕES EM PEX ÁGUA, DN 20 MM X 3/4", COM ANEL DESLIZANTE - FORNECIMENTO E INSTALAÇÃO. AF_02/2023</t>
  </si>
  <si>
    <t>TÊ ROSCA FÊMEA, PARA INSTALAÇÕES EM PEX ÁGUA, DN 25 MM X 1/2", COM ANEL DESLIZANTE - FORNECIMENTO E INSTALAÇÃO. AF_02/2023</t>
  </si>
  <si>
    <t>TÊ ROSCA MACHO, PARA INSTALAÇÕES EM PEX ÁGUA, DN 16 MM X 1/2", COM ANEL DESLIZANTE - FORNECIMENTO E INSTALAÇÃO. AF_02/2023</t>
  </si>
  <si>
    <t>TÊ ROSCA MACHO, PARA INSTALAÇÕES EM PEX ÁGUA, DN 20 MM X 1/2", COM ANEL DESLIZANTE - FORNECIMENTO E INSTALAÇÃO. AF_02/2023</t>
  </si>
  <si>
    <t>TÊ ROSCA MACHO, PARA INSTALAÇÕES EM PEX ÁGUA, DN 20 MM X 3/4", COM ANEL DESLIZANTE - FORNECIMENTO E INSTALAÇÃO. AF_02/2023</t>
  </si>
  <si>
    <t>TÊ ROSCA MACHO, PARA INSTALAÇÕES EM PEX ÁGUA, DN 25 MM X 3/4", COM ANEL DESLIZANTE - FORNECIMENTO E INSTALAÇÃO. AF_02/2023</t>
  </si>
  <si>
    <t>TÊ ROSCA MACHO, PARA INSTALAÇÕES EM PEX ÁGUA, DN 32 MM X 3/4", COM ANEL DESLIZANTE - FORNECIMENTO E INSTALAÇÃO. AF_02/2023</t>
  </si>
  <si>
    <t>TÊ, METÁLICO, PARA INSTALAÇÕES EM PEX ÁGUA, DN 16 MM, CONEXÃO POR ANEL DESLIZANTE - FORNECIMENTO E INSTALAÇÃO. AF_02/2023</t>
  </si>
  <si>
    <t>TÊ, METÁLICO, PARA INSTALAÇÕES EM PEX ÁGUA, DN 20 MM, CONEXÃO POR ANEL DESLIZANTE - FORNECIMENTO E INSTALAÇÃO. AF_02/2023</t>
  </si>
  <si>
    <t>TÊ, METÁLICO, PARA INSTALAÇÕES EM PEX ÁGUA, DN 25 MM, CONEXÃO POR ANEL DESLIZANTE - FORNECIMENTO E INSTALAÇÃO. AF_02/2023</t>
  </si>
  <si>
    <t>TÊ, METÁLICO, PARA INSTALAÇÕES EM PEX ÁGUA, DN 32 MM, CONEXÃO POR ANEL DESLIZANTE - FORNECIMENTO E INSTALAÇÃO. AF_02/2023</t>
  </si>
  <si>
    <t>TÊ, PARA INSTALAÇÕES EM PEX ÁGUA, DN 16 MM, CONEXÃO POR CRIMPAGEM - FORNECIMENTO E INSTALAÇÃO. AF_02/2023</t>
  </si>
  <si>
    <t>TÊ, PARA INSTALAÇÕES EM PEX ÁGUA, DN 20 MM, CONEXÃO POR CRIMPAGEM - FORNECIMENTO E INSTALAÇÃO. AF_02/2023</t>
  </si>
  <si>
    <t>TÊ, PARA INSTALAÇÕES EM PEX ÁGUA, DN 25 MM, CONEXÃO POR CRIMPAGEM - FORNECIMENTO E INSTALAÇÃO. AF_02/2023</t>
  </si>
  <si>
    <t>TÊ, PARA INSTALAÇÕES EM PEX ÁGUA, DN 32 MM, CONEXÃO POR CRIMPAGEM - FORNECIMENTO E INSTALAÇÃO. AF_02/2023</t>
  </si>
  <si>
    <t>TÊ, ROSCA FÊMEA, METÁLICO, PARA INSTALAÇÕES EM PEX ÁGUA, DN 16 MM X ½", CONEXÃO POR ANEL DESLIZANTE - FORNECIMENTO E INSTALAÇÃO. AF_02/2023</t>
  </si>
  <si>
    <t>TÊ, ROSCA FÊMEA, METÁLICO, PARA INSTALAÇÕES EM PEX ÁGUA, DN 20 MM X 1/2", CONEXÃO POR ANEL DESLIZANTE - FORNECIMENTO E INSTALAÇÃO. AF_02/2023</t>
  </si>
  <si>
    <t>TÊ, ROSCA FÊMEA, METÁLICO, PARA INSTALAÇÕES EM PEX ÁGUA, DN 25 MM X 3/4", CONEXÃO POR ANEL DESLIZANTE - FORNECIMENTO E INSTALAÇÃO. AF_02/2023</t>
  </si>
  <si>
    <t>UNIÃO DE REDUÇÃO, METÁLICA, PARA INSTALAÇÕES EM PEX ÁGUA, DN 20 X 16 MM, CONEXÃO POR ANEL DESLIZANTE - FORNECIMENTO E INSTALAÇÃO. AF_02/2023</t>
  </si>
  <si>
    <t>UNIÃO DE REDUÇÃO, METÁLICA, PARA INSTALAÇÕES EM PEX ÁGUA, DN 25 X 16 MM, CONEXÃO POR ANEL DESLIZANTE - FORNECIMENTO E INSTALAÇÃO. AF_02/2023</t>
  </si>
  <si>
    <t>UNIÃO DE REDUÇÃO, METÁLICA, PARA INSTALAÇÕES EM PEX ÁGUA, DN 25 X 20 MM, CONEXÃO POR ANEL DESLIZANTE - FORNECIMENTO E INSTALAÇÃO. AF_02/2023</t>
  </si>
  <si>
    <t>UNIÃO DE REDUÇÃO, METÁLICA, PARA INSTALAÇÕES EM PEX ÁGUA, DN 32 X 25 MM, CONEXÃO POR ANEL DESLIZANTE - FORNECIMENTO E INSTALAÇÃO. AF_02/2023</t>
  </si>
  <si>
    <t>UNIÃO METÁLICA PARA INSTALAÇÕES EM PEX ÁGUA, DN 16 MM, COM ANEL DESLIZANTE - FORNECIMENTO E INSTALAÇÃO. AF_02/2023</t>
  </si>
  <si>
    <t>UNIÃO METÁLICA PARA INSTALAÇÕES EM PEX ÁGUA, DN 20 MM, COM ANEL DESLIZANTE - FORNECIMENTO E INSTALAÇÃO. AF_02/2023</t>
  </si>
  <si>
    <t>UNIÃO METÁLICA PARA INSTALAÇÕES EM PEX ÁGUA, DN 25 MM, COM ANEL DESLIZANTE - FORNECIMENTO E INSTALAÇÃO. AF_02/2023</t>
  </si>
  <si>
    <t>UNIÃO METÁLICA PARA INSTALAÇÕES EM PEX ÁGUA, DN 32 MM, COM ANEL DESLIZANTE - FORNECIMENTO E INSTALAÇÃO. AF_02/2023</t>
  </si>
  <si>
    <t>BUCHA DE REDUÇÃO, PPR, 32 X 25, CLASSE PN 25, INSTALADO EM PRUMADA DE ÁGUA   FORNECIMENTO E INSTALAÇÃO . AF_08/2022</t>
  </si>
  <si>
    <t>BUCHA DE REDUÇÃO, PPR, 32 X 25, CLASSE PN 25, INSTALADO EM RAMAL DE DISTRIBUIÇÃO DE ÁGUA   FORNECIMENTO E INSTALAÇÃO. AF_08/2022</t>
  </si>
  <si>
    <t>BUCHA DE REDUÇÃO, PPR, 40 X 25, CLASSE PN 25, INSTALADO EM PRUMADA DE ÁGUA   FORNECIMENTO E INSTALAÇÃO . AF_08/2022</t>
  </si>
  <si>
    <t>BUCHA DE REDUÇÃO, PPR, 40 X 25, CLASSE PN 25, INSTALADO EM RAMAL DE DISTRIBUIÇÃO DE ÁGUA   FORNECIMENTO E INSTALAÇÃO. AF_08/2022</t>
  </si>
  <si>
    <t>BUCHA DE REDUÇÃO, PPR, DN 25 X 20 MM, INSTALADO EM RAMAL OU SUB-RAMAL DE ÁGUA - FORNECIMENTO E INSTALAÇÃO. AF_08/2022</t>
  </si>
  <si>
    <t>CONECTOR FÊMEA, PPR, 25 X 1/2  , CLASSE PN 25, INSTALADO EM RAMAL DE DISTRIBUIÇÃO DE ÁGUA   FORNECIMENTO E INSTALAÇÃO. AF_08/2022</t>
  </si>
  <si>
    <t>CONECTOR FÊMEA, PPR, 25 X 1/2  , CLASSE PN 25, INSTALADO EM RAMAL OU SUB-RAMAL DE ÁGUA   FORNECIMENTO E INSTALAÇÃO. AF_08/2022</t>
  </si>
  <si>
    <t>CONECTOR FÊMEA, PPR, 25 X 1/2", CLASSE PN 25, INSTALADO EM PRUMADA DE ÁGUA   FORNECIMENTO E INSTALAÇÃO . AF_08/2022</t>
  </si>
  <si>
    <t>CONECTOR FÊMEA, PPR, 32 X 3/4", CLASSE PN 25, INSTALADO EM RAMAL DE DISTRIBUIÇÃO DE ÁGUA   FORNECIMENTO E INSTALAÇÃO. AF_08/2022</t>
  </si>
  <si>
    <t>CONECTOR MACHO, PPR, 25 X 1/2  , CLASSE PN 25, INSTALADO EM RAMAL OU SUB-RAMAL DE ÁGUA   FORNECIMENTO E INSTALAÇÃO. AF_08/2022</t>
  </si>
  <si>
    <t>CONECTOR MACHO, PPR, 25 X 1/2", CLASSE PN 25, INSTALADO EM PRUMADA DE ÁGUA   FORNECIMENTO E INSTALAÇÃO . AF_08/2022</t>
  </si>
  <si>
    <t>CONECTOR MACHO, PPR, 25 X 1/2, CLASSE PN 25, INSTALADO EM RAMAL DE DISTRIBUIÇÃO DE ÁGUA   FORNECIMENTO E INSTALAÇÃO. AF_08/2022</t>
  </si>
  <si>
    <t>CONECTOR MACHO, PPR, 32 X 3/4", CLASSE PN 25, INSTALADO EM RAMAL DE DISTRIBUIÇÃO DE ÁGUA   FORNECIMENTO E INSTALAÇÃO. AF_08/2022</t>
  </si>
  <si>
    <t>CURVA 90 GRAUS, PPR, DN 20 MM, INSTALADO EM RAMAL OU SUB-RAMAL DE ÁGUA - FORNECIMENTO E INSTALAÇÃO. AF_08/2022</t>
  </si>
  <si>
    <t>CURVA 90 GRAUS, PPR, DN 25 MM, INSTALADO EM RAMAL OU SUB-RAMAL DE ÁGUA - FORNECIMENTO E INSTALAÇÃO. AF_08/2022</t>
  </si>
  <si>
    <t>JOELHO 45 GRAUS, PPR, DN 20 MM, INSTALADO EM RAMAL OU SUB-RAMAL DE ÁGUA - FORNECIMENTO E INSTALAÇÃO. AF_08/2022</t>
  </si>
  <si>
    <t>JOELHO 45 GRAUS, PPR, DN 25 MM, CLASSE PN 25, INSTALADO EM PRUMADA DE ÁGUA   FORNECIMENTO E INSTALAÇÃO . AF_08/2022</t>
  </si>
  <si>
    <t>JOELHO 45 GRAUS, PPR, DN 25 MM, CLASSE PN 25, INSTALADO EM RAMAL DE DISTRIBUIÇÃO DE ÁGUA   FORNECIMENTO E INSTALAÇÃO. AF_08/2022</t>
  </si>
  <si>
    <t>JOELHO 45 GRAUS, PPR, DN 25 MM, CLASSE PN 25, INSTALADO EM RAMAL OU SUB-RAMAL DE ÁGUA   FORNECIMENTO E INSTALAÇÃO. AF_08/2022</t>
  </si>
  <si>
    <t>JOELHO 45 GRAUS, PPR, DN 32 MM, CLASSE PN 25, INSTALADO EM PRUMADA DE ÁGUA   FORNECIMENTO E INSTALAÇÃO . AF_08/2022</t>
  </si>
  <si>
    <t>JOELHO 45 GRAUS, PPR, DN 32 MM, CLASSE PN 25, INSTALADO EM RAMAL DE DISTRIBUIÇÃO DE ÁGUA - FORNECIMENTO E INSTALAÇÃO. AF_08/2022</t>
  </si>
  <si>
    <t>JOELHO 45 GRAUS, PPR, DN 40 MM, CLASSE PN 25, INSTALADO EM PRUMADA DE ÁGUA   FORNECIMENTO E INSTALAÇÃO . AF_08/2022</t>
  </si>
  <si>
    <t>JOELHO 45 GRAUS, PPR, DN 40 MM, CLASSE PN 25, INSTALADO EM RAMAL DE DISTRIBUIÇÃO DE ÁGUA - FORNECIMENTO E INSTALAÇÃO. AF_08/2022</t>
  </si>
  <si>
    <t>JOELHO 45 GRAUS, PPR, DN 50 MM, CLASSE PN 25, INSTALADO EM PRUMADA DE ÁGUA   FORNECIMENTO E INSTALAÇÃO . AF_08/2022</t>
  </si>
  <si>
    <t>JOELHO 45 GRAUS, PPR, DN 63 MM, CLASSE PN 25, INSTALADO EM PRUMADA DE ÁGUA   FORNECIMENTO E INSTALAÇÃO . AF_08/2022</t>
  </si>
  <si>
    <t>JOELHO 45 GRAUS, PPR, DN 75 MM, CLASSE PN 25, INSTALADO EM PRUMADA DE ÁGUA   FORNECIMENTO E INSTALAÇÃO . AF_08/2022</t>
  </si>
  <si>
    <t>JOELHO 45 GRAUS, PPR, F/ F, DN 90 MM, INSTALADO EM PRUMADA DE ÁGUA - FORNECIMENTO E INSTALAÇÃO. AF_08/2022</t>
  </si>
  <si>
    <t>JOELHO 90 GRAUS, PPR, DN 110 MM, CLASSE PN 25, INSTALADO EM PRUMADA DE ÁGUA   FORNECIMENTO E INSTALAÇÃO . AF_08/2022</t>
  </si>
  <si>
    <t>JOELHO 90 GRAUS, PPR, DN 20 MM, INSTALADO EM RAMAL OU SUB-RAMAL DE ÁGUA - FORNECIMENTO E INSTALAÇÃO. AF_08/2022</t>
  </si>
  <si>
    <t>JOELHO 90 GRAUS, PPR, DN 25 MM, CLASSE PN 25, INSTALADO EM PRUMADA DE ÁGUA   FORNECIMENTO E INSTALAÇÃO . AF_08/2022</t>
  </si>
  <si>
    <t>JOELHO 90 GRAUS, PPR, DN 25 MM, CLASSE PN 25, INSTALADO EM RAMAL DE DISTRIBUIÇÃO   FORNECIMENTO E INSTALAÇÃO. AF_08/2022</t>
  </si>
  <si>
    <t>JOELHO 90 GRAUS, PPR, DN 25 MM, CLASSE PN 25, INSTALADO EM RAMAL OU SUB-RAMAL DE ÁGUA   FORNECIMENTO E INSTALAÇÃO. AF_08/2022</t>
  </si>
  <si>
    <t>JOELHO 90 GRAUS, PPR, DN 32 MM, CLASSE PN 25, INSTALADO EM PRUMADA DE ÁGUA   FORNECIMENTO E INSTALAÇÃO . AF_08/2022</t>
  </si>
  <si>
    <t>JOELHO 90 GRAUS, PPR, DN 32 MM, CLASSE PN 25, INSTALADO EM RAMAL DE DISTRIBUIÇÃO - FORNECIMENTO E INSTALAÇÃO. AF_08/2022</t>
  </si>
  <si>
    <t>JOELHO 90 GRAUS, PPR, DN 40 MM, CLASSE PN 25, INSTALADO EM PRUMADA DE ÁGUA   FORNECIMENTO E INSTALAÇÃO . AF_08/2022</t>
  </si>
  <si>
    <t>JOELHO 90 GRAUS, PPR, DN 40 MM, CLASSE PN 25, INSTALADO EM RAMAL DE DISTRIBUIÇÃO - FORNECIMENTO E INSTALAÇÃO. AF_08/2022</t>
  </si>
  <si>
    <t>JOELHO 90 GRAUS, PPR, DN 50 MM, CLASSE PN 25, INSTALADO EM PRUMADA DE ÁGUA   FORNECIMENTO E INSTALAÇÃO . AF_08/2022</t>
  </si>
  <si>
    <t>JOELHO 90 GRAUS, PPR, DN 63 MM, CLASSE PN 25, INSTALADO EM PRUMADA DE ÁGUA   FORNECIMENTO E INSTALAÇÃO . AF_08/2022</t>
  </si>
  <si>
    <t>JOELHO 90 GRAUS, PPR, DN 75 MM, CLASSE PN 25, INSTALADO EM PRUMADA DE ÁGUA   FORNECIMENTO E INSTALAÇÃO . AF_08/2022</t>
  </si>
  <si>
    <t>JOELHO 90 GRAUS, PPR, DN 90 MM, CLASSE PN 25, INSTALADO EM PRUMADA DE ÁGUA   FORNECIMENTO E INSTALAÇÃO . AF_08/2022</t>
  </si>
  <si>
    <t>LUVA, PPR, DN 110 MM, CLASSE PN 25, INSTALADO EM PRUMADA DE ÁGUA   FORNECIMENTO E INSTALAÇÃO. AF_08/2022</t>
  </si>
  <si>
    <t>LUVA, PPR, DN 20 MM, INSTALADO EM RAMAL OU SUB-RAMAL DE ÁGUA - FORNECIMENTO E INSTALAÇÃO. AF_08/2022</t>
  </si>
  <si>
    <t>LUVA, PPR, DN 25 MM, CLASSE PN 25, INSTALADO EM PRUMADA DE ÁGUA   FORNECIMENTO E INSTALAÇÃO . AF_08/2022</t>
  </si>
  <si>
    <t>LUVA, PPR, DN 25 MM, CLASSE PN 25, INSTALADO EM RAMAL DE DISTRIBUIÇÃO DE ÁGUA   FORNECIMENTO E INSTALAÇÃO. AF_08/2022</t>
  </si>
  <si>
    <t>LUVA, PPR, DN 25 MM, CLASSE PN 25, INSTALADO EM RAMAL OU SUB-RAMAL DE ÁGUA   FORNECIMENTO E INSTALAÇÃO. AF_08/2022</t>
  </si>
  <si>
    <t>LUVA, PPR, DN 32 MM, CLASSE PN 25, INSTALADO EM PRUMADA DE ÁGUA   FORNECIMENTO E INSTALAÇÃO. AF_08/2022</t>
  </si>
  <si>
    <t>LUVA, PPR, DN 32 MM, CLASSE PN 25, INSTALADO EM RAMAL DE DISTRIBUIÇÃO DE ÁGUA   FORNECIMENTO E INSTALAÇÃO. AF_08/2022</t>
  </si>
  <si>
    <t>LUVA, PPR, DN 40 MM, CLASSE PN 25, INSTALADO EM PRUMADA DE ÁGUA   FORNECIMENTO E INSTALAÇÃO. AF_08/2022</t>
  </si>
  <si>
    <t>LUVA, PPR, DN 40 MM, CLASSE PN 25, INSTALADO EM RAMAL DE DISTRIBUIÇÃO DE ÁGUA   FORNECIMENTO E INSTALAÇÃO. AF_08/2022</t>
  </si>
  <si>
    <t>LUVA, PPR, DN 50 MM, CLASSE PN 25, INSTALADO EM PRUMADA DE ÁGUA   FORNECIMENTO E INSTALAÇÃO. AF_08/2022</t>
  </si>
  <si>
    <t>LUVA, PPR, DN 63 MM, CLASSE PN 25, INSTALADO EM PRUMADA DE ÁGUA   FORNECIMENTO E INSTALAÇÃO. AF_08/2022</t>
  </si>
  <si>
    <t>LUVA, PPR, DN 75 MM, CLASSE PN 25, INSTALADO EM PRUMADA DE ÁGUA   FORNECIMENTO E INSTALAÇÃO. AF_08/2022</t>
  </si>
  <si>
    <t>LUVA, PPR, DN 90 MM, CLASSE PN 25, INSTALADO EM PRUMADA DE ÁGUA   FORNECIMENTO E INSTALAÇÃO. AF_08/2022</t>
  </si>
  <si>
    <t>TUBO, PPR, DN 110, CLASSE PN 12,  INSTALADO EM PRUMADA DE ÁGUA   FORNECIMENTO E INSTALAÇÃO. AF_08/2022</t>
  </si>
  <si>
    <t>TUBO, PPR, DN 110, CLASSE PN 25,  INSTALADO EM PRUMADA DE ÁGUA   FORNECIMENTO E INSTALAÇÃO. AF_08/2022</t>
  </si>
  <si>
    <t>TUBO, PPR, DN 20, CLASSE PN20, INSTALADO EM RAMAL OU SUB-RAMAL DE ÁGUA - FORNECIMENTO E INSTALAÇÃO. AF_08/2022</t>
  </si>
  <si>
    <t>TUBO, PPR, DN 20, CLASSE PN25, INSTALADO EM RAMAL OU SUB-RAMAL DE ÁGUA - FORNECIMENTO E INSTALAÇÃO. AF_08/2022</t>
  </si>
  <si>
    <t>TUBO, PPR, DN 25, CLASSE PN 20,  INSTALADO EM PRUMADA DE ÁGUA   FORNECIMENTO E INSTALAÇÃO. AF_08/2022</t>
  </si>
  <si>
    <t>TUBO, PPR, DN 25, CLASSE PN 20,  INSTALADO EM RAMAL DE DISTRIBUIÇÃO DE ÁGUA   FORNECIMENTO E INSTALAÇÃO. AF_08/2022</t>
  </si>
  <si>
    <t>TUBO, PPR, DN 25, CLASSE PN 20,  INSTALADO EM RAMAL OU SUB-RAMAL DE ÁGUA   FORNECIMENTO E INSTALAÇÃO. AF_08/2022</t>
  </si>
  <si>
    <t>TUBO, PPR, DN 25, CLASSE PN 25 INSTALADO EM RAMAL OU SUB-RAMAL DE ÁGUA   FORNECIMENTO E INSTALAÇÃO. AF_08/2022</t>
  </si>
  <si>
    <t>TUBO, PPR, DN 25, CLASSE PN 25,  INSTALADO EM PRUMADA DE ÁGUA   FORNECIMENTO E INSTALAÇÃO. AF_08/2022</t>
  </si>
  <si>
    <t>TUBO, PPR, DN 25, CLASSE PN 25,  INSTALADO EM RAMAL DE DISTRIBUIÇÃO DE ÁGUA   FORNECIMENTO E INSTALAÇÃO. AF_08/2022</t>
  </si>
  <si>
    <t>TUBO, PPR, DN 32, CLASSE PN 12,  INSTALADO EM PRUMADA DE ÁGUA   FORNECIMENTO E INSTALAÇÃO. AF_08/2022</t>
  </si>
  <si>
    <t>TUBO, PPR, DN 32, CLASSE PN 12,  INSTALADO EM RAMAL DE DISTRIBUIÇÃO DE ÁGUA   FORNECIMENTO E INSTALAÇÃO. AF_08/2022</t>
  </si>
  <si>
    <t>TUBO, PPR, DN 32, CLASSE PN 25,  INSTALADO EM PRUMADA DE ÁGUA   FORNECIMENTO E INSTALAÇÃO. AF_08/2022</t>
  </si>
  <si>
    <t>TUBO, PPR, DN 32, CLASSE PN 25,  INSTALADO EM RAMAL DE DISTRIBUIÇÃO DE ÁGUA   FORNECIMENTO E INSTALAÇÃO. AF_08/2022</t>
  </si>
  <si>
    <t>TUBO, PPR, DN 40, CLASSE PN 12,  INSTALADO EM PRUMADA DE ÁGUA   FORNECIMENTO E INSTALAÇÃO. AF_08/2022</t>
  </si>
  <si>
    <t>TUBO, PPR, DN 40, CLASSE PN 12,  INSTALADO EM RAMAL DE DISTRIBUIÇÃO DE ÁGUA   FORNECIMENTO E INSTALAÇÃO. AF_08/2022</t>
  </si>
  <si>
    <t>TUBO, PPR, DN 40, CLASSE PN 25,  INSTALADO EM PRUMADA DE ÁGUA   FORNECIMENTO E INSTALAÇÃO. AF_08/2022</t>
  </si>
  <si>
    <t>TUBO, PPR, DN 40, CLASSE PN 25,  INSTALADO EM RAMAL DE DISTRIBUIÇÃO DE ÁGUA   FORNECIMENTO E INSTALAÇÃO. AF_08/2022</t>
  </si>
  <si>
    <t>TUBO, PPR, DN 50, CLASSE PN 12,  INSTALADO EM PRUMADA DE ÁGUA   FORNECIMENTO E INSTALAÇÃO. AF_08/2022</t>
  </si>
  <si>
    <t>TUBO, PPR, DN 50, CLASSE PN 25,  INSTALADO EM PRUMADA DE ÁGUA   FORNECIMENTO E INSTALAÇÃO. AF_08/2022</t>
  </si>
  <si>
    <t>TUBO, PPR, DN 63, CLASSE PN 12,  INSTALADO EM PRUMADA DE ÁGUA   FORNECIMENTO E INSTALAÇÃO. AF_08/2022</t>
  </si>
  <si>
    <t>TUBO, PPR, DN 63, CLASSE PN 25,  INSTALADO EM PRUMADA DE ÁGUA   FORNECIMENTO E INSTALAÇÃO. AF_08/2022</t>
  </si>
  <si>
    <t>TUBO, PPR, DN 75, CLASSE PN 12,  INSTALADO EM PRUMADA DE ÁGUA   FORNECIMENTO E INSTALAÇÃO. AF_08/2022</t>
  </si>
  <si>
    <t>TUBO, PPR, DN 75, CLASSE PN 25,  INSTALADO EM PRUMADA DE ÁGUA   FORNECIMENTO E INSTALAÇÃO. AF_08/2022</t>
  </si>
  <si>
    <t>TUBO, PPR, DN 90, CLASSE PN 12,  INSTALADO EM PRUMADA DE ÁGUA   FORNECIMENTO E INSTALAÇÃO. AF_08/2022</t>
  </si>
  <si>
    <t>TUBO, PPR, DN 90, CLASSE PN 25,  INSTALADO EM PRUMADA DE ÁGUA   FORNECIMENTO E INSTALAÇÃO. AF_08/2022</t>
  </si>
  <si>
    <t>TÊ MISTURADOR, PPR, 25 X 3/4   , CLASSE PN 25, INSTALADO EM RAMAL OU SUB-RAMAL DE ÁGUA   FORNECIMENTO E INSTALAÇÃO. AF_08/2022</t>
  </si>
  <si>
    <t>TÊ MISTURADOR, PPR, F M M, DN 20 X 20 MM, INSTALADO EM RAMAL OU SUB-RAMAL DE ÁGUA - FORNECIMENTO E INSTALAÇÃO. AF_08/2022</t>
  </si>
  <si>
    <t>TÊ MISTURADOR, PPR, F M M, DN 25 X 25 MM, INSTALADO EM RAMAL OU SUB-RAMAL DE ÁGUA - FORNECIMENTO E INSTALAÇÃO. AF_08/2022</t>
  </si>
  <si>
    <t>TÊ NORMAL, PPR, 90 GRAUS, DN 20 X 20 X 20 MM, INSTALADO EM RAMAL OU SUB-RAMAL DE ÁGUA - FORNECIMENTO E INSTALAÇÃO. AF_08/2022</t>
  </si>
  <si>
    <t>TÊ NORMAL, PPR, DN 110 MM, CLASSE PN 25, INSTALADO EM PRUMADA DE ÁGUA   FORNECIMENTO E INSTALAÇÃO . AF_08/2022</t>
  </si>
  <si>
    <t>TÊ NORMAL, PPR, DN 25 MM, CLASSE PN 25, INSTALADO EM PRUMADA DE ÁGUA   FORNECIMENTO E INSTALAÇÃO . AF_08/2022</t>
  </si>
  <si>
    <t>TÊ NORMAL, PPR, DN 25 MM, CLASSE PN 25, INSTALADO EM RAMAL DE DISTRIBUIÇÃO DE ÁGUA   FORNECIMENTO E INSTALAÇÃO. AF_08/2022</t>
  </si>
  <si>
    <t>TÊ NORMAL, PPR, DN 25 MM, CLASSE PN 25, INSTALADO EM RAMAL OU SUB-RAMAL DE ÁGUA   FORNECIMENTO E INSTALAÇÃO. AF_08/2022</t>
  </si>
  <si>
    <t>TÊ NORMAL, PPR, DN 32 MM, CLASSE PN 25, INSTALADO EM PRUMADA DE ÁGUA   FORNECIMENTO E INSTALAÇÃO . AF_08/2022</t>
  </si>
  <si>
    <t>TÊ NORMAL, PPR, DN 32 MM, CLASSE PN 25, INSTALADO EM RAMAL DE DISTRIBUIÇÃO DE ÁGUA   FORNECIMENTO E INSTALAÇÃO. AF_08/2022</t>
  </si>
  <si>
    <t>TÊ NORMAL, PPR, DN 40 MM, CLASSE PN 25, INSTALADO EM PRUMADA DE ÁGUA   FORNECIMENTO E INSTALAÇÃO . AF_08/2022</t>
  </si>
  <si>
    <t>TÊ NORMAL, PPR, DN 40 MM, CLASSE PN 25, INSTALADO EM RAMAL DE DISTRIBUIÇÃO DE ÁGUA   FORNECIMENTO E INSTALAÇÃO. AF_08/2022</t>
  </si>
  <si>
    <t>TÊ NORMAL, PPR, DN 50 MM, CLASSE PN 25, INSTALADO EM PRUMADA DE ÁGUA   FORNECIMENTO E INSTALAÇÃO . AF_08/2022</t>
  </si>
  <si>
    <t>TÊ NORMAL, PPR, DN 63 MM, CLASSE PN 25, INSTALADO EM PRUMADA DE ÁGUA   FORNECIMENTO E INSTALAÇÃO . AF_08/2022</t>
  </si>
  <si>
    <t>TÊ NORMAL, PPR, DN 75 MM, CLASSE PN 25, INSTALADO EM PRUMADA DE ÁGUA   FORNECIMENTO E INSTALAÇÃO . AF_08/2022</t>
  </si>
  <si>
    <t>TÊ NORMAL, PPR, DN 90 MM, CLASSE PN 25, INSTALADO EM PRUMADA DE ÁGUA   FORNECIMENTO E INSTALAÇÃO . AF_08/2022</t>
  </si>
  <si>
    <t>CAIXA SIFONADA, COM GRELHA QUADRADA, PVC, DN 150 X 150 X 50 MM, JUNTA SOLDÁVEL, FORNECIDA E INSTALADA EM RAMAL DE DESCARGA OU EM RAMAL DE ESGOTO SANITÁRIO. AF_08/2022</t>
  </si>
  <si>
    <t>CAIXA SIFONADA, COM GRELHA REDONDA, PVC, DN 150 X 150 X 50 MM, JUNTA SOLDÁVEL, FORNECIDA E INSTALADA EM RAMAL DE DESCARGA OU EM RAMAL DE ESGOTO SANITÁRIO. AF_08/2022</t>
  </si>
  <si>
    <t>CAIXA SIFONADA, PVC, DN 100 X 100 X 50 MM, JUNTA ELÁSTICA, FORNECIDA E INSTALADA EM RAMAL DE DESCARGA OU EM RAMAL DE ESGOTO SANITÁRIO. AF_08/2022</t>
  </si>
  <si>
    <t>CAIXA SIFONADA, PVC, DN 150 X 185 X 75 MM, JUNTA ELÁSTICA, FORNECIDA E INSTALADA EM RAMAL DE DESCARGA OU EM RAMAL DE ESGOTO SANITÁRIO. AF_08/2022</t>
  </si>
  <si>
    <t>RALO LINEAR, EM PVC COM GRELHA INOX, JUNTA SOLDÁVEL, FORNECIDO E INSTALADO EM RAMAL DE DESCARGA OU EM RAMAL DE ESGOTO SANITÁRIO. AF_08/2022</t>
  </si>
  <si>
    <t>RALO SECO CÔNICO, PVC, DN 100 X 40 MM, JUNTA SOLDÁVEL, FORNECIDO E INSTALADO EM RAMAL DE DESCARGA OU EM RAMAL DE ESGOTO SANITÁRIO. AF_08/2022</t>
  </si>
  <si>
    <t>RALO SECO, PVC, DN 100 X 40 MM, JUNTA SOLDÁVEL, FORNECIDO E INSTALADO EM RAMAL DE DESCARGA OU EM RAMAL DE ESGOTO SANITÁRIO. AF_08/2022</t>
  </si>
  <si>
    <t>RALO SIFONADO REDONDO, PVC, DN 100 X 40 MM, JUNTA SOLDÁVEL, FORNECIDO E INSTALADO EM RAMAL DE DESCARGA OU EM RAMAL DE ESGOTO SANITÁRIO. AF_08/2022</t>
  </si>
  <si>
    <t>RALO SIFONADO, PVC, DN 100 X 40 MM, JUNTA SOLDÁVEL, FORNECIDO E INSTALADO EM RAMAL DE DESCARGA OU EM RAMAL DE ESGOTO SANITÁRIO. AF_08/2022</t>
  </si>
  <si>
    <t>BUCHA DE REDUÇÃO LONGA, PVC, SÉRIE NORMAL, ESGOTO PREDIAL, DN 50 X 40 MM, JUNTA SOLDÁVEL E ELÁSTICA, FORNECIDO E INSTALADO EM RAMAL DE DESCARGA OU RAMAL DE ESGOTO SANITÁRIO. AF_08/2022</t>
  </si>
  <si>
    <t>CAP, PVC, SÉRIE NORMAL, ESGOTO PREDIAL, DN 100 MM, JUNTA ELÁSTICA, FORNECIDO E INSTALADO EM SUBCOLETOR AÉREO DE ESGOTO SANITÁRIO. AF_08/2022</t>
  </si>
  <si>
    <t>CURVA CURTA 90 GRAUS, PVC, SERIE NORMAL, ESGOTO PREDIAL, DN 100 MM, JUNTA ELÁSTICA, FORNECIDO E INSTALADO EM PRUMADA DE ESGOTO SANITÁRIO OU VENTILAÇÃO. AF_08/2022</t>
  </si>
  <si>
    <t>CURVA CURTA 90 GRAUS, PVC, SERIE NORMAL, ESGOTO PREDIAL, DN 100 MM, JUNTA ELÁSTICA, FORNECIDO E INSTALADO EM RAMAL DE DESCARGA OU RAMAL DE ESGOTO SANITÁRIO. AF_08/2022</t>
  </si>
  <si>
    <t>CURVA CURTA 90 GRAUS, PVC, SERIE NORMAL, ESGOTO PREDIAL, DN 100 MM, JUNTA ELÁSTICA, FORNECIDO E INSTALADO EM SUBCOLETOR AÉREO DE ESGOTO SANITÁRIO. AF_08/2022</t>
  </si>
  <si>
    <t>CURVA CURTA 90 GRAUS, PVC, SERIE NORMAL, ESGOTO PREDIAL, DN 40 MM, JUNTA SOLDÁVEL, FORNECIDO E INSTALADO EM RAMAL DE DESCARGA OU RAMAL DE ESGOTO SANITÁRIO. AF_08/2022</t>
  </si>
  <si>
    <t>CURVA CURTA 90 GRAUS, PVC, SERIE NORMAL, ESGOTO PREDIAL, DN 50 MM, JUNTA ELÁSTICA, FORNECIDO E INSTALADO EM PRUMADA DE ESGOTO SANITÁRIO OU VENTILAÇÃO. AF_08/2022</t>
  </si>
  <si>
    <t>CURVA CURTA 90 GRAUS, PVC, SERIE NORMAL, ESGOTO PREDIAL, DN 50 MM, JUNTA ELÁSTICA, FORNECIDO E INSTALADO EM RAMAL DE DESCARGA OU RAMAL DE ESGOTO SANITÁRIO. AF_08/2022</t>
  </si>
  <si>
    <t>CURVA CURTA 90 GRAUS, PVC, SERIE NORMAL, ESGOTO PREDIAL, DN 75 MM, JUNTA ELÁSTICA, FORNECIDO E INSTALADO EM PRUMADA DE ESGOTO SANITÁRIO OU VENTILAÇÃO. AF_08/2022</t>
  </si>
  <si>
    <t>CURVA CURTA 90 GRAUS, PVC, SERIE NORMAL, ESGOTO PREDIAL, DN 75 MM, JUNTA ELÁSTICA, FORNECIDO E INSTALADO EM RAMAL DE DESCARGA OU RAMAL DE ESGOTO SANITÁRIO. AF_08/2022</t>
  </si>
  <si>
    <t>CURVA LONGA 90 GRAUS, PVC, SERIE NORMAL, ESGOTO PREDIAL, DN 100 MM, JUNTA ELÁSTICA, FORNECIDO E INSTALADO EM PRUMADA DE ESGOTO SANITÁRIO OU VENTILAÇÃO. AF_08/2022</t>
  </si>
  <si>
    <t>CURVA LONGA 90 GRAUS, PVC, SERIE NORMAL, ESGOTO PREDIAL, DN 100 MM, JUNTA ELÁSTICA, FORNECIDO E INSTALADO EM RAMAL DE DESCARGA OU RAMAL DE ESGOTO SANITÁRIO. AF_08/2022</t>
  </si>
  <si>
    <t>CURVA LONGA 90 GRAUS, PVC, SERIE NORMAL, ESGOTO PREDIAL, DN 100 MM, JUNTA ELÁSTICA, FORNECIDO E INSTALADO EM SUBCOLETOR AÉREO DE ESGOTO SANITÁRIO. AF_08/2022</t>
  </si>
  <si>
    <t>CURVA LONGA 90 GRAUS, PVC, SERIE NORMAL, ESGOTO PREDIAL, DN 40 MM, JUNTA SOLDÁVEL, FORNECIDO E INSTALADO EM RAMAL DE DESCARGA OU RAMAL DE ESGOTO SANITÁRIO. AF_08/2022</t>
  </si>
  <si>
    <t>CURVA LONGA 90 GRAUS, PVC, SERIE NORMAL, ESGOTO PREDIAL, DN 50 MM, JUNTA ELÁSTICA, FORNECIDO E INSTALADO EM PRUMADA DE ESGOTO SANITÁRIO OU VENTILAÇÃO. AF_08/2022</t>
  </si>
  <si>
    <t>CURVA LONGA 90 GRAUS, PVC, SERIE NORMAL, ESGOTO PREDIAL, DN 50 MM, JUNTA ELÁSTICA, FORNECIDO E INSTALADO EM RAMAL DE DESCARGA OU RAMAL DE ESGOTO SANITÁRIO. AF_08/2022</t>
  </si>
  <si>
    <t>CURVA LONGA 90 GRAUS, PVC, SERIE NORMAL, ESGOTO PREDIAL, DN 75 MM, JUNTA ELÁSTICA, FORNECIDO E INSTALADO EM PRUMADA DE ESGOTO SANITÁRIO OU VENTILAÇÃO. AF_08/2022</t>
  </si>
  <si>
    <t>CURVA LONGA 90 GRAUS, PVC, SERIE NORMAL, ESGOTO PREDIAL, DN 75 MM, JUNTA ELÁSTICA, FORNECIDO E INSTALADO EM RAMAL DE DESCARGA OU RAMAL DE ESGOTO SANITÁRIO. AF_08/2022</t>
  </si>
  <si>
    <t>JOELHO 45 GRAUS, PVC, SERIE NORMAL, ESGOTO PREDIAL, DN 100 MM, JUNTA ELÁSTICA, FORNECIDO E INSTALADO EM PRUMADA DE ESGOTO SANITÁRIO OU VENTILAÇÃO. AF_08/2022</t>
  </si>
  <si>
    <t>JOELHO 45 GRAUS, PVC, SERIE NORMAL, ESGOTO PREDIAL, DN 100 MM, JUNTA ELÁSTICA, FORNECIDO E INSTALADO EM RAMAL DE DESCARGA OU RAMAL DE ESGOTO SANITÁRIO. AF_08/2022</t>
  </si>
  <si>
    <t>JOELHO 45 GRAUS, PVC, SERIE NORMAL, ESGOTO PREDIAL, DN 100 MM, JUNTA ELÁSTICA, FORNECIDO E INSTALADO EM SUBCOLETOR AÉREO DE ESGOTO SANITÁRIO. AF_08/2022</t>
  </si>
  <si>
    <t>JOELHO 45 GRAUS, PVC, SERIE NORMAL, ESGOTO PREDIAL, DN 150 MM, JUNTA ELÁSTICA, FORNECIDO E INSTALADO EM SUBCOLETOR AÉREO DE ESGOTO SANITÁRIO. AF_08/2022</t>
  </si>
  <si>
    <t>JOELHO 45 GRAUS, PVC, SERIE NORMAL, ESGOTO PREDIAL, DN 40 MM, JUNTA SOLDÁVEL, FORNECIDO E INSTALADO EM RAMAL DE DESCARGA OU RAMAL DE ESGOTO SANITÁRIO. AF_08/2022</t>
  </si>
  <si>
    <t>JOELHO 45 GRAUS, PVC, SERIE NORMAL, ESGOTO PREDIAL, DN 50 MM, JUNTA ELÁSTICA, FORNECIDO E INSTALADO EM PRUMADA DE ESGOTO SANITÁRIO OU VENTILAÇÃO. AF_08/2022</t>
  </si>
  <si>
    <t>JOELHO 45 GRAUS, PVC, SERIE NORMAL, ESGOTO PREDIAL, DN 50 MM, JUNTA ELÁSTICA, FORNECIDO E INSTALADO EM RAMAL DE DESCARGA OU RAMAL DE ESGOTO SANITÁRIO. AF_08/2022</t>
  </si>
  <si>
    <t>JOELHO 45 GRAUS, PVC, SERIE NORMAL, ESGOTO PREDIAL, DN 75 MM, JUNTA ELÁSTICA, FORNECIDO E INSTALADO EM PRUMADA DE ESGOTO SANITÁRIO OU VENTILAÇÃO. AF_08/2022</t>
  </si>
  <si>
    <t>JOELHO 45 GRAUS, PVC, SERIE NORMAL, ESGOTO PREDIAL, DN 75 MM, JUNTA ELÁSTICA, FORNECIDO E INSTALADO EM RAMAL DE DESCARGA OU RAMAL DE ESGOTO SANITÁRIO. AF_08/2022</t>
  </si>
  <si>
    <t>JOELHO 90 GRAUS, PVC, SERIE NORMAL, ESGOTO PREDIAL, DN 100 MM, JUNTA ELÁSTICA, FORNECIDO E INSTALADO EM PRUMADA DE ESGOTO SANITÁRIO OU VENTILAÇÃO. AF_08/2022</t>
  </si>
  <si>
    <t>JOELHO 90 GRAUS, PVC, SERIE NORMAL, ESGOTO PREDIAL, DN 100 MM, JUNTA ELÁSTICA, FORNECIDO E INSTALADO EM RAMAL DE DESCARGA OU RAMAL DE ESGOTO SANITÁRIO. AF_08/2022</t>
  </si>
  <si>
    <t>JOELHO 90 GRAUS, PVC, SERIE NORMAL, ESGOTO PREDIAL, DN 100 MM, JUNTA ELÁSTICA, FORNECIDO E INSTALADO EM SUBCOLETOR AÉREO DE ESGOTO SANITÁRIO. AF_08/2022</t>
  </si>
  <si>
    <t>JOELHO 90 GRAUS, PVC, SERIE NORMAL, ESGOTO PREDIAL, DN 150 MM, JUNTA ELÁSTICA, FORNECIDO E INSTALADO EM SUBCOLETOR AÉREO DE ESGOTO SANITÁRIO. AF_08/2022</t>
  </si>
  <si>
    <t>JOELHO 90 GRAUS, PVC, SERIE NORMAL, ESGOTO PREDIAL, DN 40 MM, JUNTA SOLDÁVEL, FORNECIDO E INSTALADO EM RAMAL DE DESCARGA OU RAMAL DE ESGOTO SANITÁRIO. AF_08/2022</t>
  </si>
  <si>
    <t>JOELHO 90 GRAUS, PVC, SERIE NORMAL, ESGOTO PREDIAL, DN 50 MM, JUNTA ELÁSTICA, FORNECIDO E INSTALADO EM PRUMADA DE ESGOTO SANITÁRIO OU VENTILAÇÃO. AF_08/2022</t>
  </si>
  <si>
    <t>JOELHO 90 GRAUS, PVC, SERIE NORMAL, ESGOTO PREDIAL, DN 50 MM, JUNTA ELÁSTICA, FORNECIDO E INSTALADO EM RAMAL DE DESCARGA OU RAMAL DE ESGOTO SANITÁRIO. AF_08/2022</t>
  </si>
  <si>
    <t>JOELHO 90 GRAUS, PVC, SERIE NORMAL, ESGOTO PREDIAL, DN 75 MM, JUNTA ELÁSTICA, FORNECIDO E INSTALADO EM PRUMADA DE ESGOTO SANITÁRIO OU VENTILAÇÃO. AF_08/2022</t>
  </si>
  <si>
    <t>JOELHO 90 GRAUS, PVC, SERIE NORMAL, ESGOTO PREDIAL, DN 75 MM, JUNTA ELÁSTICA, FORNECIDO E INSTALADO EM RAMAL DE DESCARGA OU RAMAL DE ESGOTO SANITÁRIO. AF_08/2022</t>
  </si>
  <si>
    <t>JUNÇÃO DE REDUCAO INVERTIDA, PVC, SÉRIE NORMAL, ESGOTO PREDIAL, DN 100 X 75 MM, JUNTA ELÁSTICA, FORNECIDO E INSTALADO EM PRUMADA DE ESGOTO SANITÁRIO OU VENTILAÇÃO. AF_08/2022</t>
  </si>
  <si>
    <t>JUNÇÃO DE REDUCAO INVERTIDA, PVC, SÉRIE NORMAL, ESGOTO PREDIAL, DN 100 X 75 MM, JUNTA ELÁSTICA, FORNECIDO E INSTALADO EM RAMAL DE DESCARGA OU RAMAL DE ESGOTO SANITÁRIO. AF_08/2022</t>
  </si>
  <si>
    <t>JUNÇÃO DE REDUÇÃO INVERTIDA, PVC, SÉRIE NORMAL, ESGOTO PREDIAL, DN 100 X 50 MM, JUNTA ELÁSTICA, FORNECIDO E INSTALADO EM PRUMADA DE ESGOTO SANITÁRIO OU VENTILAÇÃO. AF_08/2022</t>
  </si>
  <si>
    <t>JUNÇÃO DE REDUÇÃO INVERTIDA, PVC, SÉRIE NORMAL, ESGOTO PREDIAL, DN 100 X 50 MM, JUNTA ELÁSTICA, FORNECIDO E INSTALADO EM RAMAL DE DESCARGA OU RAMAL DE ESGOTO SANITÁRIO. AF_08/2022</t>
  </si>
  <si>
    <t>JUNÇÃO DE REDUÇÃO INVERTIDA, PVC, SÉRIE NORMAL, ESGOTO PREDIAL, DN 75 X 50 MM, JUNTA ELÁSTICA, FORNECIDO E INSTALADO EM PRUMADA DE ESGOTO SANITÁRIO OU VENTILAÇÃO. AF_08/2022</t>
  </si>
  <si>
    <t>JUNÇÃO DE REDUÇÃO INVERTIDA, PVC, SÉRIE NORMAL, ESGOTO PREDIAL, DN 75 X 50 MM, JUNTA ELÁSTICA, FORNECIDO E INSTALADO EM RAMAL DE DESCARGA OU RAMAL DE ESGOTO SANITÁRIO. AF_08/2022</t>
  </si>
  <si>
    <t>JUNÇÃO SIMPLES, PVC, SERIE NORMAL, ESGOTO PREDIAL, DN 100 X 100 MM, JUNTA ELÁSTICA, FORNECIDO E INSTALADO EM PRUMADA DE ESGOTO SANITÁRIO OU VENTILAÇÃO. AF_08/2022</t>
  </si>
  <si>
    <t>JUNÇÃO SIMPLES, PVC, SERIE NORMAL, ESGOTO PREDIAL, DN 100 X 100 MM, JUNTA ELÁSTICA, FORNECIDO E INSTALADO EM RAMAL DE DESCARGA OU RAMAL DE ESGOTO SANITÁRIO. AF_08/2022</t>
  </si>
  <si>
    <t>JUNÇÃO SIMPLES, PVC, SERIE NORMAL, ESGOTO PREDIAL, DN 100 X 100 MM, JUNTA ELÁSTICA, FORNECIDO E INSTALADO EM SUBCOLETOR AÉREO DE ESGOTO SANITÁRIO. AF_08/2022</t>
  </si>
  <si>
    <t>JUNÇÃO SIMPLES, PVC, SERIE NORMAL, ESGOTO PREDIAL, DN 40 MM, JUNTA SOLDÁVEL, FORNECIDO E INSTALADO EM RAMAL DE DESCARGA OU RAMAL DE ESGOTO SANITÁRIO. AF_08/2022</t>
  </si>
  <si>
    <t>JUNÇÃO SIMPLES, PVC, SERIE NORMAL, ESGOTO PREDIAL, DN 50 X 50 MM, JUNTA ELÁSTICA, FORNECIDO E INSTALADO EM PRUMADA DE ESGOTO SANITÁRIO OU VENTILAÇÃO. AF_08/2022</t>
  </si>
  <si>
    <t>JUNÇÃO SIMPLES, PVC, SERIE NORMAL, ESGOTO PREDIAL, DN 50 X 50 MM, JUNTA ELÁSTICA, FORNECIDO E INSTALADO EM RAMAL DE DESCARGA OU RAMAL DE ESGOTO SANITÁRIO. AF_08/2022</t>
  </si>
  <si>
    <t>JUNÇÃO SIMPLES, PVC, SERIE NORMAL, ESGOTO PREDIAL, DN 75 X 75 MM, JUNTA ELÁSTICA, FORNECIDO E INSTALADO EM PRUMADA DE ESGOTO SANITÁRIO OU VENTILAÇÃO. AF_08/2022</t>
  </si>
  <si>
    <t>JUNÇÃO SIMPLES, PVC, SERIE NORMAL, ESGOTO PREDIAL, DN 75 X 75 MM, JUNTA ELÁSTICA, FORNECIDO E INSTALADO EM RAMAL DE DESCARGA OU RAMAL DE ESGOTO SANITÁRIO. AF_08/2022</t>
  </si>
  <si>
    <t>LUVA DE CORRER, PVC, SERIE NORMAL, ESGOTO PREDIAL, DN 100 MM, JUNTA ELÁSTICA, FORNECIDO E INSTALADO EM PRUMADA DE ESGOTO SANITÁRIO OU VENTILAÇÃO. AF_08/2022</t>
  </si>
  <si>
    <t>LUVA DE CORRER, PVC, SERIE NORMAL, ESGOTO PREDIAL, DN 100 MM, JUNTA ELÁSTICA, FORNECIDO E INSTALADO EM RAMAL DE DESCARGA OU RAMAL DE ESGOTO SANITÁRIO. AF_08/2022</t>
  </si>
  <si>
    <t>LUVA DE CORRER, PVC, SERIE NORMAL, ESGOTO PREDIAL, DN 100 MM, JUNTA ELÁSTICA, FORNECIDO E INSTALADO EM SUBCOLETOR AÉREO DE ESGOTO SANITÁRIO. AF_08/2022</t>
  </si>
  <si>
    <t>LUVA DE CORRER, PVC, SERIE NORMAL, ESGOTO PREDIAL, DN 50 MM, JUNTA ELÁSTICA, FORNECIDO E INSTALADO EM PRUMADA DE ESGOTO SANITÁRIO OU VENTILAÇÃO. AF_08/2022</t>
  </si>
  <si>
    <t>LUVA DE CORRER, PVC, SERIE NORMAL, ESGOTO PREDIAL, DN 50 MM, JUNTA ELÁSTICA, FORNECIDO E INSTALADO EM RAMAL DE DESCARGA OU RAMAL DE ESGOTO SANITÁRIO. AF_08/2022</t>
  </si>
  <si>
    <t>LUVA DE CORRER, PVC, SERIE NORMAL, ESGOTO PREDIAL, DN 75 MM, JUNTA ELÁSTICA, FORNECIDO E INSTALADO EM PRUMADA DE ESGOTO SANITÁRIO OU VENTILAÇÃO. AF_08/2022</t>
  </si>
  <si>
    <t>LUVA DE CORRER, PVC, SERIE NORMAL, ESGOTO PREDIAL, DN 75 MM, JUNTA ELÁSTICA, FORNECIDO E INSTALADO EM RAMAL DE DESCARGA OU RAMAL DE ESGOTO SANITÁRIO. AF_08/2022</t>
  </si>
  <si>
    <t>LUVA SIMPLES, PVC, SERIE NORMAL, ESGOTO PREDIAL, DN 100 MM, JUNTA ELÁSTICA, FORNECIDO E INSTALADO EM PRUMADA DE ESGOTO SANITÁRIO OU VENTILAÇÃO. AF_08/2022</t>
  </si>
  <si>
    <t>LUVA SIMPLES, PVC, SERIE NORMAL, ESGOTO PREDIAL, DN 100 MM, JUNTA ELÁSTICA, FORNECIDO E INSTALADO EM RAMAL DE DESCARGA OU RAMAL DE ESGOTO SANITÁRIO. AF_08/2022</t>
  </si>
  <si>
    <t>LUVA SIMPLES, PVC, SERIE NORMAL, ESGOTO PREDIAL, DN 100 MM, JUNTA ELÁSTICA, FORNECIDO E INSTALADO EM SUBCOLETOR AÉREO DE ESGOTO SANITÁRIO. AF_08/2022</t>
  </si>
  <si>
    <t>LUVA SIMPLES, PVC, SERIE NORMAL, ESGOTO PREDIAL, DN 40 MM, JUNTA SOLDÁVEL, FORNECIDO E INSTALADO EM RAMAL DE DESCARGA OU RAMAL DE ESGOTO SANITÁRIO. AF_08/2022</t>
  </si>
  <si>
    <t>LUVA SIMPLES, PVC, SERIE NORMAL, ESGOTO PREDIAL, DN 50 MM, JUNTA ELÁSTICA, FORNECIDO E INSTALADO EM PRUMADA DE ESGOTO SANITÁRIO OU VENTILAÇÃO. AF_08/2022</t>
  </si>
  <si>
    <t>LUVA SIMPLES, PVC, SERIE NORMAL, ESGOTO PREDIAL, DN 50 MM, JUNTA ELÁSTICA, FORNECIDO E INSTALADO EM RAMAL DE DESCARGA OU RAMAL DE ESGOTO SANITÁRIO. AF_08/2022</t>
  </si>
  <si>
    <t>LUVA SIMPLES, PVC, SERIE NORMAL, ESGOTO PREDIAL, DN 75 MM, JUNTA ELÁSTICA, FORNECIDO E INSTALADO EM PRUMADA DE ESGOTO SANITÁRIO OU VENTILAÇÃO. AF_08/2022</t>
  </si>
  <si>
    <t>LUVA SIMPLES, PVC, SERIE NORMAL, ESGOTO PREDIAL, DN 75 MM, JUNTA ELÁSTICA, FORNECIDO E INSTALADO EM RAMAL DE DESCARGA OU RAMAL DE ESGOTO SANITÁRIO. AF_08/2022</t>
  </si>
  <si>
    <t>LUVA SIMPLES, PVC, SÉRIE NORMAL, ESGOTO PREDIAL, DN 150 MM, JUNTA ELÁSTICA, FORNECIDO E INSTALADO EM SUBCOLETOR AÉREO DE ESGOTO SANITÁRIO. AF_08/2022</t>
  </si>
  <si>
    <t>TE, PVC, SERIE NORMAL, ESGOTO PREDIAL, DN 100 X 100 MM, JUNTA ELÁSTICA, FORNECIDO E INSTALADO EM PRUMADA DE ESGOTO SANITÁRIO OU VENTILAÇÃO. AF_08/2022</t>
  </si>
  <si>
    <t>TE, PVC, SERIE NORMAL, ESGOTO PREDIAL, DN 100 X 100 MM, JUNTA ELÁSTICA, FORNECIDO E INSTALADO EM RAMAL DE DESCARGA OU RAMAL DE ESGOTO SANITÁRIO. AF_08/2022</t>
  </si>
  <si>
    <t>TE, PVC, SERIE NORMAL, ESGOTO PREDIAL, DN 100 X 100 MM, JUNTA ELÁSTICA, FORNECIDO E INSTALADO EM SUBCOLETOR AÉREO DE ESGOTO SANITÁRIO. AF_08/2022</t>
  </si>
  <si>
    <t>TE, PVC, SERIE NORMAL, ESGOTO PREDIAL, DN 40 X 40 MM, JUNTA SOLDÁVEL, FORNECIDO E INSTALADO EM RAMAL DE DESCARGA OU RAMAL DE ESGOTO SANITÁRIO. AF_08/2022</t>
  </si>
  <si>
    <t>TE, PVC, SERIE NORMAL, ESGOTO PREDIAL, DN 50 X 50 MM, JUNTA ELÁSTICA, FORNECIDO E INSTALADO EM PRUMADA DE ESGOTO SANITÁRIO OU VENTILAÇÃO. AF_08/2022</t>
  </si>
  <si>
    <t>TE, PVC, SERIE NORMAL, ESGOTO PREDIAL, DN 50 X 50 MM, JUNTA ELÁSTICA, FORNECIDO E INSTALADO EM RAMAL DE DESCARGA OU RAMAL DE ESGOTO SANITÁRIO. AF_08/2022</t>
  </si>
  <si>
    <t>TE, PVC, SERIE NORMAL, ESGOTO PREDIAL, DN 75 X 75 MM, JUNTA ELÁSTICA, FORNECIDO E INSTALADO EM PRUMADA DE ESGOTO SANITÁRIO OU VENTILAÇÃO. AF_08/2022</t>
  </si>
  <si>
    <t>TE, PVC, SERIE NORMAL, ESGOTO PREDIAL, DN 75 X 75 MM, JUNTA ELÁSTICA, FORNECIDO E INSTALADO EM RAMAL DE DESCARGA OU RAMAL DE ESGOTO SANITÁRIO. AF_08/2022</t>
  </si>
  <si>
    <t>TE, PVC, SÉRIE NORMAL, ESGOTO PREDIAL, DN 100 X 50 MM, JUNTA ELÁSTICA, FORNECIDO E INSTALADO EM PRUMADA DE ESGOTO SANITÁRIO OU VENTILAÇÃO. AF_08/2022</t>
  </si>
  <si>
    <t>TE, PVC, SÉRIE NORMAL, ESGOTO PREDIAL, DN 100 X 50 MM, JUNTA ELÁSTICA, FORNECIDO E INSTALADO EM RAMAL DE DESCARGA OU RAMAL DE ESGOTO SANITÁRIO. AF_08/2022</t>
  </si>
  <si>
    <t>TE, PVC, SÉRIE NORMAL, ESGOTO PREDIAL, DN 100 X 75 MM, JUNTA ELÁSTICA, FORNECIDO E INSTALADO EM PRUMADA DE ESGOTO SANITÁRIO OU VENTILAÇÃO. AF_08/2022</t>
  </si>
  <si>
    <t>TE, PVC, SÉRIE NORMAL, ESGOTO PREDIAL, DN 100 X 75 MM, JUNTA ELÁSTICA, FORNECIDO E INSTALADO EM RAMAL DE DESCARGA OU RAMAL DE ESGOTO SANITÁRIO. AF_08/2022</t>
  </si>
  <si>
    <t>TERMINAL DE VENTILAÇÃO, PVC, SÉRIE NORMAL, ESGOTO PREDIAL, DN 100 MM, JUNTA SOLDÁVEL, FORNECIDO E INSTALADO EM PRUMADA DE ESGOTO SANITÁRIO OU VENTILAÇÃO. AF_08/2022</t>
  </si>
  <si>
    <t>TERMINAL DE VENTILAÇÃO, PVC, SÉRIE NORMAL, ESGOTO PREDIAL, DN 50 MM, JUNTA SOLDÁVEL, FORNECIDO E INSTALADO EM PRUMADA DE ESGOTO SANITÁRIO OU VENTILAÇÃO. AF_08/2022</t>
  </si>
  <si>
    <t>TERMINAL DE VENTILAÇÃO, PVC, SÉRIE NORMAL, ESGOTO PREDIAL, DN 75 MM, JUNTA SOLDÁVEL, FORNECIDO E INSTALADO EM PRUMADA DE ESGOTO SANITÁRIO OU VENTILAÇÃO. AF_08/2022</t>
  </si>
  <si>
    <t>TUBO PVC, SERIE NORMAL, ESGOTO PREDIAL, DN 100 MM, FORNECIDO E INSTALADO EM PRUMADA DE ESGOTO SANITÁRIO OU VENTILAÇÃO. AF_08/2022</t>
  </si>
  <si>
    <t>TUBO PVC, SERIE NORMAL, ESGOTO PREDIAL, DN 100 MM, FORNECIDO E INSTALADO EM RAMAL DE DESCARGA OU RAMAL DE ESGOTO SANITÁRIO. AF_08/2022</t>
  </si>
  <si>
    <t>TUBO PVC, SERIE NORMAL, ESGOTO PREDIAL, DN 100 MM, FORNECIDO E INSTALADO EM SUBCOLETOR AÉREO DE ESGOTO SANITÁRIO. AF_08/2022</t>
  </si>
  <si>
    <t>TUBO PVC, SERIE NORMAL, ESGOTO PREDIAL, DN 150 MM, FORNECIDO E INSTALADO EM SUBCOLETOR AÉREO DE ESGOTO SANITÁRIO. AF_08/2022</t>
  </si>
  <si>
    <t>TUBO PVC, SERIE NORMAL, ESGOTO PREDIAL, DN 40 MM, FORNECIDO E INSTALADO EM RAMAL DE DESCARGA OU RAMAL DE ESGOTO SANITÁRIO. AF_08/2022</t>
  </si>
  <si>
    <t>TUBO PVC, SERIE NORMAL, ESGOTO PREDIAL, DN 50 MM, FORNECIDO E INSTALADO EM PRUMADA DE ESGOTO SANITÁRIO OU VENTILAÇÃO. AF_08/2022</t>
  </si>
  <si>
    <t>TUBO PVC, SERIE NORMAL, ESGOTO PREDIAL, DN 50 MM, FORNECIDO E INSTALADO EM RAMAL DE DESCARGA OU RAMAL DE ESGOTO SANITÁRIO. AF_08/2022</t>
  </si>
  <si>
    <t>TUBO PVC, SERIE NORMAL, ESGOTO PREDIAL, DN 75 MM, FORNECIDO E INSTALADO EM PRUMADA DE ESGOTO SANITÁRIO OU VENTILAÇÃO. AF_08/2022</t>
  </si>
  <si>
    <t>TUBO PVC, SERIE NORMAL, ESGOTO PREDIAL, DN 75 MM, FORNECIDO E INSTALADO EM RAMAL DE DESCARGA OU RAMAL DE ESGOTO SANITÁRIO. AF_08/2022</t>
  </si>
  <si>
    <t>ADAPTADOR CURTO COM BOLSA E ROSCA PARA REGISTRO, PVC, SOLDÁVEL, DN 20MM X 1/2 , INSTALADO EM RAMAL OU SUB-RAMAL DE ÁGUA - FORNECIMENTO E INSTALAÇÃO. AF_06/2022</t>
  </si>
  <si>
    <t>ADAPTADOR CURTO COM BOLSA E ROSCA PARA REGISTRO, PVC, SOLDÁVEL, DN 25MM X 3/4 , INSTALADO EM RAMAL DE DISTRIBUIÇÃO DE ÁGUA - FORNECIMENTO E INSTALAÇÃO. AF_06/2022</t>
  </si>
  <si>
    <t>ADAPTADOR CURTO COM BOLSA E ROSCA PARA REGISTRO, PVC, SOLDÁVEL, DN 25MM X 3/4 , INSTALADO EM RAMAL OU SUB-RAMAL DE ÁGUA - FORNECIMENTO E INSTALAÇÃO. AF_06/2022</t>
  </si>
  <si>
    <t>ADAPTADOR CURTO COM BOLSA E ROSCA PARA REGISTRO, PVC, SOLDÁVEL, DN 32MM X 1 , INSTALADO EM PRUMADA DE ÁGUA - FORNECIMENTO E INSTALAÇÃO. AF_06/2022</t>
  </si>
  <si>
    <t>ADAPTADOR CURTO COM BOLSA E ROSCA PARA REGISTRO, PVC, SOLDÁVEL, DN 32MM X 1 , INSTALADO EM RAMAL DE DISTRIBUIÇÃO DE ÁGUA - FORNECIMENTO E INSTALAÇÃO. AF_06/2022</t>
  </si>
  <si>
    <t>ADAPTADOR CURTO COM BOLSA E ROSCA PARA REGISTRO, PVC, SOLDÁVEL, DN 32MM X 1 , INSTALADO EM RAMAL OU SUB-RAMAL DE ÁGUA - FORNECIMENTO E INSTALAÇÃO. AF_06/2022</t>
  </si>
  <si>
    <t>ADAPTADOR CURTO COM BOLSA E ROSCA PARA REGISTRO, PVC, SOLDÁVEL, DN 40MM X 1.1/2 , INSTALADO EM PRUMADA DE ÁGUA - FORNECIMENTO E INSTALAÇÃO. AF_06/2022</t>
  </si>
  <si>
    <t>ADAPTADOR CURTO COM BOLSA E ROSCA PARA REGISTRO, PVC, SOLDÁVEL, DN 40MM X 1.1/2", INSTALADO EM RAMAL DE DISTRIBUIÇÃO DE ÁGUA - FORNECIMENTO E INSTALAÇÃO. AF_06/2022</t>
  </si>
  <si>
    <t>ADAPTADOR CURTO COM BOLSA E ROSCA PARA REGISTRO, PVC, SOLDÁVEL, DN 40MM X 1.1/4 , INSTALADO EM PRUMADA DE ÁGUA - FORNECIMENTO E INSTALAÇÃO. AF_06/2022</t>
  </si>
  <si>
    <t>ADAPTADOR CURTO COM BOLSA E ROSCA PARA REGISTRO, PVC, SOLDÁVEL, DN 40MM X 1.1/4", INSTALADO EM RAMAL DE DISTRIBUIÇÃO DE ÁGUA - FORNECIMENTO E INSTALAÇÃO. AF_06/2022</t>
  </si>
  <si>
    <t>ADAPTADOR CURTO COM BOLSA E ROSCA PARA REGISTRO, PVC, SOLDÁVEL, DN 50MM X 1.1/2 , INSTALADO EM PRUMADA DE ÁGUA - FORNECIMENTO E INSTALAÇÃO. AF_06/2022</t>
  </si>
  <si>
    <t>ADAPTADOR CURTO COM BOLSA E ROSCA PARA REGISTRO, PVC, SOLDÁVEL, DN 50MM X 1.1/2", INSTALADO EM RAMAL DE DISTRIBUIÇÃO DE ÁGUA - FORNECIMENTO E INSTALAÇÃO. AF_06/2022</t>
  </si>
  <si>
    <t>ADAPTADOR CURTO COM BOLSA E ROSCA PARA REGISTRO, PVC, SOLDÁVEL, DN 50MM X 1.1/4 , INSTALADO EM PRUMADA DE ÁGUA - FORNECIMENTO E INSTALAÇÃO. AF_06/2022</t>
  </si>
  <si>
    <t>ADAPTADOR CURTO COM BOLSA E ROSCA PARA REGISTRO, PVC, SOLDÁVEL, DN 50MM X 1.1/4", INSTALADO EM RAMAL DE DISTRIBUIÇÃO DE ÁGUA - FORNECIMENTO E INSTALAÇÃO. AF_06/2022</t>
  </si>
  <si>
    <t>ADAPTADOR CURTO COM BOLSA E ROSCA PARA REGISTRO, PVC, SOLDÁVEL, DN 60MM X 2 , INSTALADO EM PRUMADA DE ÁGUA - FORNECIMENTO E INSTALAÇÃO. AF_06/2022</t>
  </si>
  <si>
    <t>ADAPTADOR CURTO COM BOLSA E ROSCA PARA REGISTRO, PVC, SOLDÁVEL, DN 75MM X 2.1/2", INSTALADO EM PRUMADA DE ÁGUA - FORNECIMENTO E INSTALAÇÃO. AF_12/2014</t>
  </si>
  <si>
    <t>ADAPTADOR CURTO COM BOLSA E ROSCA PARA REGISTRO, PVC, SOLDÁVEL, DN 85MM X 3 , INSTALADO EM PRUMADA DE ÁGUA - FORNECIMENTO E INSTALAÇÃO. AF_06/2022</t>
  </si>
  <si>
    <t>BUCHA DE REDUÇÃO , LONGA, PVC, SOLDÁVEL, DN 50 X 32 MM, INSTALADO EM PRUMADA DE ÁGUA - FORNECIMENTO E INSTALAÇÃO. AF_06/2022</t>
  </si>
  <si>
    <t>BUCHA DE REDUÇÃO , LONGA, PVC, SOLDÁVEL, DN 50 X 32 MM, INSTALADO EM RAMAL DE DISTRIBUIÇÃO DE ÁGUA - FORNECIMENTO E INSTALAÇÃO. AF_06/2022</t>
  </si>
  <si>
    <t>BUCHA DE REDUÇÃO, CURTA, PVC, SOLDÁVEL, DN 25 X 20 MM, INSTALADO EM RAMAL DE DISTRIBUIÇÃO DE ÁGUA - FORNECIMENTO E INSTALAÇÃO. AF_06/2022</t>
  </si>
  <si>
    <t>BUCHA DE REDUÇÃO, CURTA, PVC, SOLDÁVEL, DN 25 X 20 MM, INSTALADO EM RAMAL OU SUB-RAMAL DE ÁGUA - FORNECIMENTO E INSTALAÇÃO. AF_06/2022</t>
  </si>
  <si>
    <t>BUCHA DE REDUÇÃO, CURTA, PVC, SOLDÁVEL, DN 32 X 25 MM, INSTALADO EM PRUMADA DE ÁGUA - FORNECIMENTO E INSTALAÇÃO. AF_06/2022</t>
  </si>
  <si>
    <t>BUCHA DE REDUÇÃO, CURTA, PVC, SOLDÁVEL, DN 32 X 25 MM, INSTALADO EM RAMAL DE DISTRIBUIÇÃO DE ÁGUA - FORNECIMENTO E INSTALAÇÃO. AF_06/2022</t>
  </si>
  <si>
    <t>BUCHA DE REDUÇÃO, CURTA, PVC, SOLDÁVEL, DN 32 X 25 MM, INSTALADO EM RAMAL OU SUB-RAMAL DE ÁGUA - FORNECIMENTO E INSTALAÇÃO. AF_06/2022</t>
  </si>
  <si>
    <t>BUCHA DE REDUÇÃO, CURTA, PVC, SOLDÁVEL, DN 50 X 40 MM, INSTALADO EM PRUMADA DE ÁGUA - FORNECIMENTO E INSTALAÇÃO. AF_06/2022</t>
  </si>
  <si>
    <t>BUCHA DE REDUÇÃO, CURTA, PVC, SOLDÁVEL, DN 50 X 40 MM, INSTALADO EM RAMAL DE DISTRIBUIÇÃO DE ÁGUA - FORNECIMENTO E INSTALAÇÃO. AF_06/2022</t>
  </si>
  <si>
    <t>BUCHA DE REDUÇÃO, CURTA, PVC, SOLDÁVEL, DN 60 X 50 MM, INSTALADO EM PRUMADA DE ÁGUA - FORNECIMENTO E INSTALAÇÃO. AF_06/2022</t>
  </si>
  <si>
    <t>BUCHA DE REDUÇÃO, LONGA, PVC, SOLDÁVEL, DN 32 X 20 MM, INSTALADO EM PRUMADA DE ÁGUA - FORNECIMENTO E INSTALAÇÃO. AF_06/2022</t>
  </si>
  <si>
    <t>BUCHA DE REDUÇÃO, LONGA, PVC, SOLDÁVEL, DN 32 X 20 MM, INSTALADO EM RAMAL DE DISTRIBUIÇÃO DE ÁGUA - FORNECIMENTO E INSTALAÇÃO. AF_06/2022</t>
  </si>
  <si>
    <t>BUCHA DE REDUÇÃO, LONGA, PVC, SOLDÁVEL, DN 32 X 20 MM, INSTALADO EM RAMAL OU SUB-RAMAL DE ÁGUA - FORNECIMENTO E INSTALAÇÃO. AF_06/2022</t>
  </si>
  <si>
    <t>BUCHA DE REDUÇÃO, LONGA, PVC, SOLDÁVEL, DN 40 X 25 MM, INSTALADO EM PRUMADA DE ÁGUA - FORNECIMENTO E INSTALAÇÃO. AF_06/2022</t>
  </si>
  <si>
    <t>BUCHA DE REDUÇÃO, LONGA, PVC, SOLDÁVEL, DN 40 X 25 MM, INSTALADO EM RAMAL DE DISTRIBUIÇÃO DE ÁGUA - FORNECIMENTO E INSTALAÇÃO. AF_06/2022</t>
  </si>
  <si>
    <t>BUCHA DE REDUÇÃO, LONGA, PVC, SOLDÁVEL, DN 50 X 25 MM, INSTALADO EM PRUMADA DE ÁGUA - FORNECIMENTO E INSTALAÇÃO. AF_06/2022</t>
  </si>
  <si>
    <t>BUCHA DE REDUÇÃO, LONGA, PVC, SOLDÁVEL, DN 50 X 25 MM, INSTALADO EM RAMAL DE DISTRIBUIÇÃO DE ÁGUA - FORNECIMENTO E INSTALAÇÃO. AF_06/2022</t>
  </si>
  <si>
    <t>BUCHA DE REDUÇÃO, LONGA, PVC, SOLDÁVEL, DN 60 X 25 MM, INSTALADO EM PRUMADA DE ÁGUA - FORNECIMENTO E INSTALAÇÃO. AF_06/2022</t>
  </si>
  <si>
    <t>BUCHA DE REDUÇÃO, LONGA, PVC, SOLDÁVEL, DN 60 X 32 MM, INSTALADO EM PRUMADA DE ÁGUA - FORNECIMENTO E INSTALAÇÃO. AF_06/2022</t>
  </si>
  <si>
    <t>BUCHA DE REDUÇÃO, LONGA, PVC, SOLDÁVEL, DN 60 X 50 MM, INSTALADO EM PRUMADA DE ÁGUA - FORNECIMENTO E INSTALAÇÃO. AF_06/2022</t>
  </si>
  <si>
    <t>BUCHA DE REDUÇÃO, LONGA, PVC, SOLDÁVEL, DN 75 X 50 MM, INSTALADO EM PRUMADA DE ÁGUA - FORNECIMENTO E INSTALAÇÃO. AF_06/2022</t>
  </si>
  <si>
    <t>BUCHA DE REDUÇÃO, PVC, SOLDÁVEL, DN 40MM X 32MM, INSTALADO EM RAMAL DE DISTRIBUIÇÃO DE ÁGUA - FORNECIMENTO E INSTALAÇÃO. AF_06/2022</t>
  </si>
  <si>
    <t>CURVA 45 GRAUS, PVC, SOLDÁVEL, DN 20MM, INSTALADO EM RAMAL DE DISTRIBUIÇÃO DE ÁGUA - FORNECIMENTO E INSTALAÇÃO. AF_06/2022</t>
  </si>
  <si>
    <t>CURVA 45 GRAUS, PVC, SOLDÁVEL, DN 20MM, INSTALADO EM RAMAL OU SUB-RAMAL DE ÁGUA - FORNECIMENTO E INSTALAÇÃO. AF_06/2022</t>
  </si>
  <si>
    <t>CURVA 45 GRAUS, PVC, SOLDÁVEL, DN 25MM, INSTALADO EM PRUMADA DE ÁGUA - FORNECIMENTO E INSTALAÇÃO. AF_06/2022</t>
  </si>
  <si>
    <t>CURVA 45 GRAUS, PVC, SOLDÁVEL, DN 25MM, INSTALADO EM RAMAL DE DISTRIBUIÇÃO DE ÁGUA - FORNECIMENTO E INSTALAÇÃO. AF_06/2022</t>
  </si>
  <si>
    <t>CURVA 45 GRAUS, PVC, SOLDÁVEL, DN 25MM, INSTALADO EM RAMAL OU SUB-RAMAL DE ÁGUA - FORNECIMENTO E INSTALAÇÃO. AF_06/2022</t>
  </si>
  <si>
    <t>CURVA 45 GRAUS, PVC, SOLDÁVEL, DN 32MM, INSTALADO EM PRUMADA DE ÁGUA - FORNECIMENTO E INSTALAÇÃO. AF_06/2022</t>
  </si>
  <si>
    <t>CURVA 45 GRAUS, PVC, SOLDÁVEL, DN 32MM, INSTALADO EM RAMAL DE DISTRIBUIÇÃO DE ÁGUA - FORNECIMENTO E INSTALAÇÃO. AF_06/2022</t>
  </si>
  <si>
    <t>CURVA 45 GRAUS, PVC, SOLDÁVEL, DN 32MM, INSTALADO EM RAMAL OU SUB-RAMAL DE ÁGUA - FORNECIMENTO E INSTALAÇÃO. AF_06/2022</t>
  </si>
  <si>
    <t>CURVA 45 GRAUS, PVC, SOLDÁVEL, DN 40MM, INSTALADO EM PRUMADA DE ÁGUA - FORNECIMENTO E INSTALAÇÃO. AF_06/2022</t>
  </si>
  <si>
    <t>CURVA 45 GRAUS, PVC, SOLDÁVEL, DN 40MM, INSTALADO EM RAMAL DE DISTRIBUIÇÃO DE ÁGUA - FORNECIMENTO E INSTALAÇÃO. AF_06/2022</t>
  </si>
  <si>
    <t>CURVA 45 GRAUS, PVC, SOLDÁVEL, DN 50MM, INSTALADO EM PRUMADA DE ÁGUA - FORNECIMENTO E INSTALAÇÃO. AF_06/2022</t>
  </si>
  <si>
    <t>CURVA 45 GRAUS, PVC, SOLDÁVEL, DN 50MM, INSTALADO EM RAMAL DE DISTRIBUIÇÃO DE ÁGUA - FORNECIMENTO E INSTALAÇÃO. AF_06/2022</t>
  </si>
  <si>
    <t>CURVA 45 GRAUS, PVC, SOLDÁVEL, DN 60MM, INSTALADO EM PRUMADA DE ÁGUA - FORNECIMENTO E INSTALAÇÃO. AF_06/2022</t>
  </si>
  <si>
    <t>CURVA 45 GRAUS, PVC, SOLDÁVEL, DN 75MM, INSTALADO EM PRUMADA DE ÁGUA - FORNECIMENTO E INSTALAÇÃO. AF_06/2022</t>
  </si>
  <si>
    <t>CURVA 45 GRAUS, PVC, SOLDÁVEL, DN 85MM, INSTALADO EM PRUMADA DE ÁGUA - FORNECIMENTO E INSTALAÇÃO. AF_06/2022</t>
  </si>
  <si>
    <t>CURVA 90 GRAUS, PVC, SOLDÁVEL, DN 20MM, INSTALADO EM RAMAL DE DISTRIBUIÇÃO DE ÁGUA - FORNECIMENTO E INSTALAÇÃO. AF_06/2022</t>
  </si>
  <si>
    <t>CURVA 90 GRAUS, PVC, SOLDÁVEL, DN 20MM, INSTALADO EM RAMAL OU SUB-RAMAL DE ÁGUA - FORNECIMENTO E INSTALAÇÃO. AF_06/2022</t>
  </si>
  <si>
    <t>CURVA 90 GRAUS, PVC, SOLDÁVEL, DN 25MM, INSTALADO EM PRUMADA DE ÁGUA - FORNECIMENTO E INSTALAÇÃO. AF_06/2022</t>
  </si>
  <si>
    <t>CURVA 90 GRAUS, PVC, SOLDÁVEL, DN 25MM, INSTALADO EM RAMAL DE DISTRIBUIÇÃO DE ÁGUA - FORNECIMENTO E INSTALAÇÃO. AF_06/2022</t>
  </si>
  <si>
    <t>CURVA 90 GRAUS, PVC, SOLDÁVEL, DN 25MM, INSTALADO EM RAMAL OU SUB-RAMAL DE ÁGUA - FORNECIMENTO E INSTALAÇÃO. AF_06/2022</t>
  </si>
  <si>
    <t>CURVA 90 GRAUS, PVC, SOLDÁVEL, DN 32MM, INSTALADO EM PRUMADA DE ÁGUA - FORNECIMENTO E INSTALAÇÃO. AF_06/2022</t>
  </si>
  <si>
    <t>CURVA 90 GRAUS, PVC, SOLDÁVEL, DN 32MM, INSTALADO EM RAMAL DE DISTRIBUIÇÃO DE ÁGUA - FORNECIMENTO E INSTALAÇÃO. AF_06/2022</t>
  </si>
  <si>
    <t>CURVA 90 GRAUS, PVC, SOLDÁVEL, DN 32MM, INSTALADO EM RAMAL OU SUB-RAMAL DE ÁGUA - FORNECIMENTO E INSTALAÇÃO. AF_06/2022</t>
  </si>
  <si>
    <t>CURVA 90 GRAUS, PVC, SOLDÁVEL, DN 40MM, INSTALADO EM PRUMADA DE ÁGUA - FORNECIMENTO E INSTALAÇÃO. AF_06/2022</t>
  </si>
  <si>
    <t>CURVA 90 GRAUS, PVC, SOLDÁVEL, DN 40MM, INSTALADO EM RAMAL DE DISTRIBUIÇÃO DE ÁGUA - FORNECIMENTO E INSTALAÇÃO. AF_06/2022</t>
  </si>
  <si>
    <t>CURVA 90 GRAUS, PVC, SOLDÁVEL, DN 50MM, INSTALADO EM PRUMADA DE ÁGUA - FORNECIMENTO E INSTALAÇÃO. AF_06/2022</t>
  </si>
  <si>
    <t>CURVA 90 GRAUS, PVC, SOLDÁVEL, DN 50MM, INSTALADO EM RAMAL DE DISTRIBUIÇÃO DE ÁGUA - FORNECIMENTO E INSTALAÇÃO. AF_06/2022</t>
  </si>
  <si>
    <t>CURVA 90 GRAUS, PVC, SOLDÁVEL, DN 60MM, INSTALADO EM PRUMADA DE ÁGUA - FORNECIMENTO E INSTALAÇÃO. AF_06/2022</t>
  </si>
  <si>
    <t>CURVA 90 GRAUS, PVC, SOLDÁVEL, DN 75MM, INSTALADO EM PRUMADA DE ÁGUA - FORNECIMENTO E INSTALAÇÃO. AF_06/2022</t>
  </si>
  <si>
    <t>CURVA 90 GRAUS, PVC, SOLDÁVEL, DN 85MM, INSTALADO EM PRUMADA DE ÁGUA - FORNECIMENTO E INSTALAÇÃO. AF_06/2022</t>
  </si>
  <si>
    <t>CURVA DE TRANSPOSIÇÃO, PVC, SOLDÁVEL, DN 20MM, INSTALADO EM RAMAL DE DISTRIBUIÇÃO DE ÁGUA   FORNECIMENTO E INSTALAÇÃO. AF_06/2022</t>
  </si>
  <si>
    <t>CURVA DE TRANSPOSIÇÃO, PVC, SOLDÁVEL, DN 20MM, INSTALADO EM RAMAL OU SUB-RAMAL DE ÁGUA - FORNECIMENTO E INSTALAÇÃO. AF_06/2022</t>
  </si>
  <si>
    <t>CURVA DE TRANSPOSIÇÃO, PVC, SOLDÁVEL, DN 25MM, INSTALADO EM PRUMADA DE ÁGUA  - FORNECIMENTO E INSTALAÇÃO. AF_06/2022</t>
  </si>
  <si>
    <t>CURVA DE TRANSPOSIÇÃO, PVC, SOLDÁVEL, DN 25MM, INSTALADO EM RAMAL DE DISTRIBUIÇÃO DE ÁGUA   FORNECIMENTO E INSTALAÇÃO. AF_06/2022</t>
  </si>
  <si>
    <t>CURVA DE TRANSPOSIÇÃO, PVC, SOLDÁVEL, DN 25MM, INSTALADO EM RAMAL OU SUB-RAMAL DE ÁGUA   FORNECIMENTO E INSTALAÇÃO. AF_06/2022</t>
  </si>
  <si>
    <t>CURVA DE TRANSPOSIÇÃO, PVC, SOLDÁVEL, DN 32MM, INSTALADO EM PRUMADA DE ÁGUA   FORNECIMENTO E INSTALAÇÃO. AF_06/2022</t>
  </si>
  <si>
    <t>CURVA DE TRANSPOSIÇÃO, PVC, SOLDÁVEL, DN 32MM, INSTALADO EM RAMAL DE DISTRIBUIÇÃO DE ÁGUA   FORNECIMENTO E INSTALAÇÃO. AF_06/2022</t>
  </si>
  <si>
    <t>CURVA DE TRANSPOSIÇÃO, PVC, SOLDÁVEL, DN 32MM, INSTALADO EM RAMAL OU SUB-RAMAL DE ÁGUA   FORNECIMENTO E INSTALAÇÃO. AF_06/2022</t>
  </si>
  <si>
    <t>JOELHO 45 GRAUS, PVC, SOLDÁVEL, DN 20MM, INSTALADO EM RAMAL DE DISTRIBUIÇÃO DE ÁGUA - FORNECIMENTO E INSTALAÇÃO. AF_06/2022</t>
  </si>
  <si>
    <t>JOELHO 45 GRAUS, PVC, SOLDÁVEL, DN 20MM, INSTALADO EM RAMAL OU SUB-RAMAL DE ÁGUA - FORNECIMENTO E INSTALAÇÃO. AF_06/2022</t>
  </si>
  <si>
    <t>JOELHO 45 GRAUS, PVC, SOLDÁVEL, DN 25MM, INSTALADO EM PRUMADA DE ÁGUA - FORNECIMENTO E INSTALAÇÃO. AF_06/2022</t>
  </si>
  <si>
    <t>JOELHO 45 GRAUS, PVC, SOLDÁVEL, DN 25MM, INSTALADO EM RAMAL DE DISTRIBUIÇÃO DE ÁGUA - FORNECIMENTO E INSTALAÇÃO. AF_06/2022</t>
  </si>
  <si>
    <t>JOELHO 45 GRAUS, PVC, SOLDÁVEL, DN 25MM, INSTALADO EM RAMAL OU SUB-RAMAL DE ÁGUA - FORNECIMENTO E INSTALAÇÃO. AF_06/2022</t>
  </si>
  <si>
    <t>JOELHO 45 GRAUS, PVC, SOLDÁVEL, DN 32MM, INSTALADO EM PRUMADA DE ÁGUA - FORNECIMENTO E INSTALAÇÃO. AF_06/2022</t>
  </si>
  <si>
    <t>JOELHO 45 GRAUS, PVC, SOLDÁVEL, DN 32MM, INSTALADO EM RAMAL DE DISTRIBUIÇÃO DE ÁGUA - FORNECIMENTO E INSTALAÇÃO. AF_06/2022</t>
  </si>
  <si>
    <t>JOELHO 45 GRAUS, PVC, SOLDÁVEL, DN 32MM, INSTALADO EM RAMAL OU SUB-RAMAL DE ÁGUA - FORNECIMENTO E INSTALAÇÃO. AF_06/2022</t>
  </si>
  <si>
    <t>JOELHO 45 GRAUS, PVC, SOLDÁVEL, DN 40MM, INSTALADO EM PRUMADA DE ÁGUA - FORNECIMENTO E INSTALAÇÃO. AF_06/2022</t>
  </si>
  <si>
    <t>JOELHO 45 GRAUS, PVC, SOLDÁVEL, DN 40MM, INSTALADO EM RAMAL DE DISTRIBUIÇÃO DE ÁGUA - FORNECIMENTO E INSTALAÇÃO. AF_06/2022</t>
  </si>
  <si>
    <t>JOELHO 45 GRAUS, PVC, SOLDÁVEL, DN 50MM, INSTALADO EM PRUMADA DE ÁGUA - FORNECIMENTO E INSTALAÇÃO. AF_06/2022</t>
  </si>
  <si>
    <t>JOELHO 45 GRAUS, PVC, SOLDÁVEL, DN 50MM, INSTALADO EM RAMAL DE DISTRIBUIÇÃO DE ÁGUA - FORNECIMENTO E INSTALAÇÃO. AF_06/2022</t>
  </si>
  <si>
    <t>JOELHO 45 GRAUS, PVC, SOLDÁVEL, DN 60MM, INSTALADO EM PRUMADA DE ÁGUA - FORNECIMENTO E INSTALAÇÃO. AF_06/2022</t>
  </si>
  <si>
    <t>JOELHO 45 GRAUS, PVC, SOLDÁVEL, DN 75MM, INSTALADO EM PRUMADA DE ÁGUA - FORNECIMENTO E INSTALAÇÃO. AF_06/2022</t>
  </si>
  <si>
    <t>JOELHO 45 GRAUS, PVC, SOLDÁVEL, DN 85MM, INSTALADO EM PRUMADA DE ÁGUA - FORNECIMENTO E INSTALAÇÃO. AF_06/2022</t>
  </si>
  <si>
    <t>JOELHO 90 GRAUS COM BUCHA DE LATÃO, PVC, SOLDÁVEL, DN 25MM, X 1/2  INSTALADO EM RAMAL OU SUB-RAMAL DE ÁGUA - FORNECIMENTO E INSTALAÇÃO. AF_06/2022</t>
  </si>
  <si>
    <t>JOELHO 90 GRAUS COM BUCHA DE LATÃO, PVC, SOLDÁVEL, DN 25MM, X 3/4  INSTALADO EM RAMAL OU SUB-RAMAL DE ÁGUA - FORNECIMENTO E INSTALAÇÃO. AF_06/2022</t>
  </si>
  <si>
    <t>JOELHO 90 GRAUS, PVC, SOLDÁVEL, DN 20MM, INSTALADO EM RAMAL DE DISTRIBUIÇÃO DE ÁGUA - FORNECIMENTO E INSTALAÇÃO. AF_06/2022</t>
  </si>
  <si>
    <t>JOELHO 90 GRAUS, PVC, SOLDÁVEL, DN 20MM, INSTALADO EM RAMAL OU SUB-RAMAL DE ÁGUA - FORNECIMENTO E INSTALAÇÃO. AF_06/2022</t>
  </si>
  <si>
    <t>JOELHO 90 GRAUS, PVC, SOLDÁVEL, DN 25MM, INSTALADO EM PRUMADA DE ÁGUA - FORNECIMENTO E INSTALAÇÃO. AF_06/2022</t>
  </si>
  <si>
    <t>JOELHO 90 GRAUS, PVC, SOLDÁVEL, DN 25MM, INSTALADO EM RAMAL DE DISTRIBUIÇÃO DE ÁGUA - FORNECIMENTO E INSTALAÇÃO. AF_06/2022</t>
  </si>
  <si>
    <t>JOELHO 90 GRAUS, PVC, SOLDÁVEL, DN 25MM, INSTALADO EM RAMAL OU SUB-RAMAL DE ÁGUA - FORNECIMENTO E INSTALAÇÃO. AF_06/2022</t>
  </si>
  <si>
    <t>JOELHO 90 GRAUS, PVC, SOLDÁVEL, DN 25MM, X 3/4  INSTALADO EM RAMAL DE DISTRIBUIÇÃO DE ÁGUA - FORNECIMENTO E INSTALAÇÃO. AF_06/2022</t>
  </si>
  <si>
    <t>JOELHO 90 GRAUS, PVC, SOLDÁVEL, DN 32MM, INSTALADO EM PRUMADA DE ÁGUA - FORNECIMENTO E INSTALAÇÃO. AF_06/2022</t>
  </si>
  <si>
    <t>JOELHO 90 GRAUS, PVC, SOLDÁVEL, DN 32MM, INSTALADO EM RAMAL DE DISTRIBUIÇÃO DE ÁGUA - FORNECIMENTO E INSTALAÇÃO. AF_06/2022</t>
  </si>
  <si>
    <t>JOELHO 90 GRAUS, PVC, SOLDÁVEL, DN 32MM, INSTALADO EM RAMAL OU SUB-RAMAL DE ÁGUA - FORNECIMENTO E INSTALAÇÃO. AF_06/2022</t>
  </si>
  <si>
    <t>JOELHO 90 GRAUS, PVC, SOLDÁVEL, DN 40MM, INSTALADO EM PRUMADA DE ÁGUA - FORNECIMENTO E INSTALAÇÃO. AF_06/2022</t>
  </si>
  <si>
    <t>JOELHO 90 GRAUS, PVC, SOLDÁVEL, DN 40MM, INSTALADO EM RAMAL DE DISTRIBUIÇÃO DE ÁGUA - FORNECIMENTO E INSTALAÇÃO. AF_06/2022</t>
  </si>
  <si>
    <t>JOELHO 90 GRAUS, PVC, SOLDÁVEL, DN 50MM, INSTALADO EM PRUMADA DE ÁGUA - FORNECIMENTO E INSTALAÇÃO. AF_06/2022</t>
  </si>
  <si>
    <t>JOELHO 90 GRAUS, PVC, SOLDÁVEL, DN 50MM, INSTALADO EM RAMAL DE DISTRIBUIÇÃO DE ÁGUA - FORNECIMENTO E INSTALAÇÃO. AF_06/2022</t>
  </si>
  <si>
    <t>JOELHO 90 GRAUS, PVC, SOLDÁVEL, DN 60MM, INSTALADO EM PRUMADA DE ÁGUA - FORNECIMENTO E INSTALAÇÃO. AF_06/2022</t>
  </si>
  <si>
    <t>JOELHO 90 GRAUS, PVC, SOLDÁVEL, DN 75MM, INSTALADO EM PRUMADA DE ÁGUA - FORNECIMENTO E INSTALAÇÃO. AF_06/2022</t>
  </si>
  <si>
    <t>JOELHO 90 GRAUS, PVC, SOLDÁVEL, DN 85MM, INSTALADO EM PRUMADA DE ÁGUA - FORNECIMENTO E INSTALAÇÃO. AF_06/2022</t>
  </si>
  <si>
    <t>JOELHO DE REDUÇÃO, 90 GRAUS, PVC, SOLDÁVEL, DN 25 MM X 20 MM, INSTALADO EM RAMAL DE DISTRIBUIÇÃO DE ÁGUA - FORNECIMENTO E INSTALAÇÃO. AF_06/2022</t>
  </si>
  <si>
    <t>JOELHO DE REDUÇÃO, 90 GRAUS, PVC, SOLDÁVEL, DN 25 MM X 20 MM, INSTALADO EM RAMAL OU SUB-RAMAL DE ÁGUA - FORNECIMENTO E INSTALAÇÃO. AF_06/2022</t>
  </si>
  <si>
    <t>JOELHO DE REDUÇÃO, 90 GRAUS, PVC, SOLDÁVEL, DN 32 MM X 25 MM, INSTALADO EM PRUMADA DE ÁGUA - FORNECIMENTO E INSTALAÇÃO. AF_06/2022</t>
  </si>
  <si>
    <t>JOELHO DE REDUÇÃO, 90 GRAUS, PVC, SOLDÁVEL, DN 32 MM X 25 MM, INSTALADO EM RAMAL DE DISTRIBUIÇÃO DE ÁGUA - FORNECIMENTO E INSTALAÇÃO. AF_06/2022</t>
  </si>
  <si>
    <t>JOELHO DE REDUÇÃO, 90 GRAUS, PVC, SOLDÁVEL, DN 32 MM X 25 MM, INSTALADO EM RAMAL OU SUB-RAMAL DE ÁGUA - FORNECIMENTO E INSTALAÇÃO. AF_06/2022</t>
  </si>
  <si>
    <t>LUVA COM BUCHA DE LATÃO, PVC, SOLDÁVEL, DN 20MM X 1/2", INSTALADO EM RAMAL OU SUB-RAMAL DE ÁGUA - FORNECIMENTO E INSTALAÇÃO. AF_06/2022</t>
  </si>
  <si>
    <t>LUVA COM BUCHA DE LATÃO, PVC, SOLDÁVEL, DN 25MM X 3/4 , INSTALADO EM RAMAL DE DISTRIBUIÇÃO DE ÁGUA - FORNECIMENTO E INSTALAÇÃO. AF_06/2022</t>
  </si>
  <si>
    <t>LUVA COM BUCHA DE LATÃO, PVC, SOLDÁVEL, DN 25MM X 3/4 , INSTALADO EM RAMAL OU SUB-RAMAL DE ÁGUA - FORNECIMENTO E INSTALAÇÃO. AF_06/2022</t>
  </si>
  <si>
    <t>LUVA COM BUCHA DE LATÃO, PVC, SOLDÁVEL, DN 32MM X 1 , INSTALADO EM RAMAL DE DISTRIBUIÇÃO DE ÁGUA   FORNECIMENTO E INSTALAÇÃO. AF_06/2022</t>
  </si>
  <si>
    <t>LUVA COM BUCHA DE LATÃO, PVC, SOLDÁVEL, DN 32MM X 1 , INSTALADO EM RAMAL OU SUB-RAMAL DE ÁGUA   FORNECIMENTO E INSTALAÇÃO. AF_06/2022</t>
  </si>
  <si>
    <t>LUVA COM ROSCA, PVC, SOLDÁVEL, DN 40MM X 1.1/4 , INSTALADO EM PRUMADA DE ÁGUA - FORNECIMENTO E INSTALAÇÃO. AF_06/2022</t>
  </si>
  <si>
    <t>LUVA COM ROSCA, PVC, SOLDÁVEL, DN 40MM X 1.1/4", INSTALADO EM RAMAL DE DISTRIBUIÇÃO DE ÁGUA - FORNECIMENTO E INSTALAÇÃO. AF_06/2022</t>
  </si>
  <si>
    <t>LUVA COM ROSCA, PVC, SOLDÁVEL, DN 50MM X 1.1/2 , INSTALADO EM PRUMADA DE ÁGUA - FORNECIMENTO E INSTALAÇÃO. AF_06/2022</t>
  </si>
  <si>
    <t>LUVA COM ROSCA, PVC, SOLDÁVEL, DN 50MM X 1.1/2", INSTALADO EM RAMAL DE DISTRIBUIÇÃO DE ÁGUA - FORNECIMENTO E INSTALAÇÃO. AF_06/2022</t>
  </si>
  <si>
    <t>LUVA DE CORRER, PVC, SOLDÁVEL, DN 20MM, INSTALADO EM RAMAL DE DISTRIBUIÇÃO DE ÁGUA - FORNECIMENTO E INSTALAÇÃO. AF_06/2022</t>
  </si>
  <si>
    <t>LUVA DE CORRER, PVC, SOLDÁVEL, DN 20MM, INSTALADO EM RAMAL OU SUB-RAMAL DE ÁGUA - FORNECIMENTO E INSTALAÇÃO. AF_06/2022</t>
  </si>
  <si>
    <t>LUVA DE CORRER, PVC, SOLDÁVEL, DN 25MM, INSTALADO EM PRUMADA DE ÁGUA - FORNECIMENTO E INSTALAÇÃO. AF_06/2022</t>
  </si>
  <si>
    <t>LUVA DE CORRER, PVC, SOLDÁVEL, DN 25MM, INSTALADO EM RAMAL DE DISTRIBUIÇÃO DE ÁGUA - FORNECIMENTO E INSTALAÇÃO. AF_06/2022</t>
  </si>
  <si>
    <t>LUVA DE CORRER, PVC, SOLDÁVEL, DN 25MM, INSTALADO EM RAMAL OU SUB-RAMAL DE ÁGUA - FORNECIMENTO E INSTALAÇÃO. AF_12/2014</t>
  </si>
  <si>
    <t>LUVA DE CORRER, PVC, SOLDÁVEL, DN 32MM, INSTALADO EM PRUMADA DE ÁGUA - FORNECIMENTO E INSTALAÇÃO. AF_06/2022</t>
  </si>
  <si>
    <t>LUVA DE CORRER, PVC, SOLDÁVEL, DN 32MM, INSTALADO EM RAMAL DE DISTRIBUIÇÃO DE ÁGUA   FORNECIMENTO E INSTALAÇÃO. AF_06/2022</t>
  </si>
  <si>
    <t>LUVA DE CORRER, PVC, SOLDÁVEL, DN 32MM, INSTALADO EM RAMAL OU SUB-RAMAL DE ÁGUA   FORNECIMENTO E INSTALAÇÃO. AF_06/2022</t>
  </si>
  <si>
    <t>LUVA DE CORRER, PVC, SOLDÁVEL, DN 40MM, INSTALADO EM PRUMADA DE ÁGUA   FORNECIMENTO E INSTALAÇÃO. AF_06/2022</t>
  </si>
  <si>
    <t>LUVA DE CORRER, PVC, SOLDÁVEL, DN 40MM, INSTALADO EM RAMAL DE DISTRIBUIÇÃO DE ÁGUA - FORNECIMENTO E INSTALAÇÃO. AF_06/2022</t>
  </si>
  <si>
    <t>LUVA DE CORRER, PVC, SOLDÁVEL, DN 50MM, INSTALADO EM PRUMADA DE ÁGUA - FORNECIMENTO E INSTALAÇÃO. AF_06/2022</t>
  </si>
  <si>
    <t>LUVA DE CORRER, PVC, SOLDÁVEL, DN 50MM, INSTALADO EM RAMAL DE DISTRIBUIÇÃO DE ÁGUA - FORNECIMENTO E INSTALAÇÃO. AF_06/2022</t>
  </si>
  <si>
    <t>LUVA DE CORRER, PVC, SOLDÁVEL, DN 60MM, INSTALADO EM PRUMADA DE ÁGUA   FORNECIMENTO E INSTALAÇÃO. AF_06/2022</t>
  </si>
  <si>
    <t>LUVA DE REDUÇÃO, PVC, SOLDÁVEL, DN 25MM X 20MM, INSTALADO EM RAMAL DE DISTRIBUIÇÃO DE ÁGUA - FORNECIMENTO E INSTALAÇÃO. AF_06/2022</t>
  </si>
  <si>
    <t>LUVA DE REDUÇÃO, PVC, SOLDÁVEL, DN 25MM X 20MM, INSTALADO EM RAMAL OU SUB-RAMAL DE ÁGUA - FORNECIMENTO E INSTALAÇÃO. AF_06/2022</t>
  </si>
  <si>
    <t>LUVA DE REDUÇÃO, PVC, SOLDÁVEL, DN 32MM X 25MM, INSTALADO EM PRUMADA DE ÁGUA - FORNECIMENTO E INSTALAÇÃO. AF_06/2022</t>
  </si>
  <si>
    <t>LUVA DE REDUÇÃO, PVC, SOLDÁVEL, DN 32MM X 25MM, INSTALADO EM RAMAL DE DISTRIBUIÇÃO DE ÁGUA - FORNECIMENTO E INSTALAÇÃO. AF_06/2022</t>
  </si>
  <si>
    <t>LUVA DE REDUÇÃO, PVC, SOLDÁVEL, DN 32MM X 25MM, INSTALADO EM RAMAL OU SUB-RAMAL DE ÁGUA - FORNECIMENTO E INSTALAÇÃO. AF_06/2022</t>
  </si>
  <si>
    <t>LUVA DE REDUÇÃO, PVC, SOLDÁVEL, DN 40MM X 32MM, INSTALADO EM PRUMADA DE ÁGUA - FORNECIMENTO E INSTALAÇÃO. AF_06/2022</t>
  </si>
  <si>
    <t>LUVA DE REDUÇÃO, PVC, SOLDÁVEL, DN 40MM X 32MM, INSTALADO EM RAMAL DE DISTRIBUIÇÃO DE ÁGUA - FORNECIMENTO E INSTALAÇÃO. AF_06/2022</t>
  </si>
  <si>
    <t>LUVA DE REDUÇÃO, PVC, SOLDÁVEL, DN 50MM X 25MM, INSTALADO EM PRUMADA DE ÁGUA   FORNECIMENTO E INSTALAÇÃO. AF_06/2022</t>
  </si>
  <si>
    <t>LUVA DE REDUÇÃO, PVC, SOLDÁVEL, DN 50MM X 25MM, INSTALADO EM RAMAL DE DISTRIBUIÇÃO DE ÁGUA   FORNECIMENTO E INSTALAÇÃO. AF_06/2022</t>
  </si>
  <si>
    <t>LUVA DE REDUÇÃO, PVC, SOLDÁVEL, DN 60MM X 50MM, INSTALADO EM PRUMADA DE ÁGUA - FORNECIMENTO E INSTALAÇÃO. AF_06/2022</t>
  </si>
  <si>
    <t>LUVA SOLDÁVEL E COM BUCHA DE LATÃO, PVC, SOLDÁVEL, DN 32MM X 1 , INSTALADO EM PRUMADA DE ÁGUA   FORNECIMENTO E INSTALAÇÃO. AF_06/2022</t>
  </si>
  <si>
    <t>LUVA SOLDÁVEL E COM ROSCA, PVC, SOLDÁVEL, DN 25MM X 3/4 , INSTALADO EM RAMAL OU SUB-RAMAL DE ÁGUA - FORNECIMENTO E INSTALAÇÃO. AF_06/2022</t>
  </si>
  <si>
    <t>LUVA SOLDÁVEL E COM ROSCA, PVC, SOLDÁVEL, DN 32MM X 1 , INSTALADO EM PRUMADA DE ÁGUA - FORNECIMENTO E INSTALAÇÃO. AF_06/2022</t>
  </si>
  <si>
    <t>LUVA SOLDÁVEL E COM ROSCA, PVC, SOLDÁVEL, DN 32MM X 1 , INSTALADO EM RAMAL DE DISTRIBUIÇÃO DE ÁGUA - FORNECIMENTO E INSTALAÇÃO. AF_06/2022</t>
  </si>
  <si>
    <t>LUVA SOLDÁVEL E COM ROSCA, PVC, SOLDÁVEL, DN 32MM X 1 , INSTALADO EM RAMAL OU SUB-RAMAL DE ÁGUA - FORNECIMENTO E INSTALAÇÃO. AF_06/2022</t>
  </si>
  <si>
    <t>LUVA, PVC, SOLDÁVEL, DN 20MM, INSTALADO EM RAMAL DE DISTRIBUIÇÃO DE ÁGUA - FORNECIMENTO E INSTALAÇÃO. AF_06/2022</t>
  </si>
  <si>
    <t>LUVA, PVC, SOLDÁVEL, DN 20MM, INSTALADO EM RAMAL OU SUB-RAMAL DE ÁGUA - FORNECIMENTO E INSTALAÇÃO. AF_06/2022</t>
  </si>
  <si>
    <t>LUVA, PVC, SOLDÁVEL, DN 25MM, INSTALADO EM PRUMADA DE ÁGUA - FORNECIMENTO E INSTALAÇÃO. AF_06/2022</t>
  </si>
  <si>
    <t>LUVA, PVC, SOLDÁVEL, DN 25MM, INSTALADO EM RAMAL DE DISTRIBUIÇÃO DE ÁGUA - FORNECIMENTO E INSTALAÇÃO. AF_06/2022</t>
  </si>
  <si>
    <t>LUVA, PVC, SOLDÁVEL, DN 25MM, INSTALADO EM RAMAL OU SUB-RAMAL DE ÁGUA - FORNECIMENTO E INSTALAÇÃO. AF_06/2022</t>
  </si>
  <si>
    <t>LUVA, PVC, SOLDÁVEL, DN 32MM, INSTALADO EM PRUMADA DE ÁGUA - FORNECIMENTO E INSTALAÇÃO. AF_06/2022</t>
  </si>
  <si>
    <t>LUVA, PVC, SOLDÁVEL, DN 32MM, INSTALADO EM RAMAL DE DISTRIBUIÇÃO DE ÁGUA - FORNECIMENTO E INSTALAÇÃO. AF_06/2022</t>
  </si>
  <si>
    <t>LUVA, PVC, SOLDÁVEL, DN 32MM, INSTALADO EM RAMAL OU SUB-RAMAL DE ÁGUA - FORNECIMENTO E INSTALAÇÃO. AF_06/2022</t>
  </si>
  <si>
    <t>LUVA, PVC, SOLDÁVEL, DN 40MM, INSTALADO EM PRUMADA DE ÁGUA - FORNECIMENTO E INSTALAÇÃO. AF_06/2022</t>
  </si>
  <si>
    <t>LUVA, PVC, SOLDÁVEL, DN 40MM, INSTALADO EM RAMAL DE DISTRIBUIÇÃO DE ÁGUA - FORNECIMENTO E INSTALAÇÃO. AF_06/2022</t>
  </si>
  <si>
    <t>LUVA, PVC, SOLDÁVEL, DN 50MM, INSTALADO EM PRUMADA DE ÁGUA - FORNECIMENTO E INSTALAÇÃO. AF_06/2022</t>
  </si>
  <si>
    <t>LUVA, PVC, SOLDÁVEL, DN 50MM, INSTALADO EM RAMAL DE DISTRIBUIÇÃO DE ÁGUA - FORNECIMENTO E INSTALAÇÃO. AF_06/2022</t>
  </si>
  <si>
    <t>LUVA, PVC, SOLDÁVEL, DN 60MM, INSTALADO EM PRUMADA DE ÁGUA - FORNECIMENTO E INSTALAÇÃO. AF_06/2022</t>
  </si>
  <si>
    <t>LUVA, PVC, SOLDÁVEL, DN 75MM, INSTALADO EM PRUMADA DE ÁGUA - FORNECIMENTO E INSTALAÇÃO. AF_06/2022</t>
  </si>
  <si>
    <t>LUVA, PVC, SOLDÁVEL, DN 85MM, INSTALADO EM PRUMADA DE ÁGUA - FORNECIMENTO E INSTALAÇÃO. AF_06/2022</t>
  </si>
  <si>
    <t>TE DE REDUÇÃO, 90 GRAUS, PVC, SOLDÁVEL, DN 50 MM X 20 MM, INSTALADO EM PRUMADA DE ÁGUA - FORNECIMENTO E INSTALAÇÃO. AF_06/2022</t>
  </si>
  <si>
    <t>TE DE REDUÇÃO, 90 GRAUS, PVC, SOLDÁVEL, DN 50 MM X 20 MM, INSTALADO EM RAMAL DE DISTRIBUIÇÃO DE ÁGUA - FORNECIMENTO E INSTALAÇÃO. AF_06/2022</t>
  </si>
  <si>
    <t>TE DE REDUÇÃO, 90 GRAUS, PVC, SOLDÁVEL, DN 50 MM X 32 MM, INSTALADO EM PRUMADA DE ÁGUA - FORNECIMENTO E INSTALAÇÃO. AF_06/2022</t>
  </si>
  <si>
    <t>TE DE REDUÇÃO, 90 GRAUS, PVC, SOLDÁVEL, DN 50 MM X 32 MM, INSTALADO EM RAMAL DE DISTRIBUIÇÃO DE ÁGUA - FORNECIMENTO E INSTALAÇÃO. AF_06/2022</t>
  </si>
  <si>
    <t>TE DE REDUÇÃO, PVC, SOLDÁVEL, DN 75MM X 50MM, INSTALADO EM PRUMADA DE ÁGUA - FORNECIMENTO E INSTALAÇÃO. AF_06/2022</t>
  </si>
  <si>
    <t>TE DE REDUÇÃO, PVC, SOLDÁVEL, DN 85MM X 60MM, INSTALADO EM PRUMADA DE ÁGUA - FORNECIMENTO E INSTALAÇÃO. AF_06/2022</t>
  </si>
  <si>
    <t>TE, PVC, SOLDÁVEL, DN 20MM, INSTALADO EM RAMAL DE DISTRIBUIÇÃO DE ÁGUA - FORNECIMENTO E INSTALAÇÃO. AF_06/2022</t>
  </si>
  <si>
    <t>TE, PVC, SOLDÁVEL, DN 20MM, INSTALADO EM RAMAL OU SUB-RAMAL DE ÁGUA - FORNECIMENTO E INSTALAÇÃO. AF_06/2022</t>
  </si>
  <si>
    <t>TE, PVC, SOLDÁVEL, DN 25MM, INSTALADO EM PRUMADA DE ÁGUA - FORNECIMENTO E INSTALAÇÃO. AF_06/2022</t>
  </si>
  <si>
    <t>TE, PVC, SOLDÁVEL, DN 25MM, INSTALADO EM RAMAL DE DISTRIBUIÇÃO DE ÁGUA - FORNECIMENTO E INSTALAÇÃO. AF_06/2022</t>
  </si>
  <si>
    <t>TE, PVC, SOLDÁVEL, DN 25MM, INSTALADO EM RAMAL OU SUB-RAMAL DE ÁGUA - FORNECIMENTO E INSTALAÇÃO. AF_06/2022</t>
  </si>
  <si>
    <t>TE, PVC, SOLDÁVEL, DN 32MM, INSTALADO EM PRUMADA DE ÁGUA - FORNECIMENTO E INSTALAÇÃO. AF_06/2022</t>
  </si>
  <si>
    <t>TE, PVC, SOLDÁVEL, DN 32MM, INSTALADO EM RAMAL DE DISTRIBUIÇÃO DE ÁGUA - FORNECIMENTO E INSTALAÇÃO. AF_06/2022</t>
  </si>
  <si>
    <t>TE, PVC, SOLDÁVEL, DN 32MM, INSTALADO EM RAMAL OU SUB-RAMAL DE ÁGUA - FORNECIMENTO E INSTALAÇÃO. AF_06/2022</t>
  </si>
  <si>
    <t>TE, PVC, SOLDÁVEL, DN 40MM, INSTALADO EM PRUMADA DE ÁGUA - FORNECIMENTO E INSTALAÇÃO. AF_06/2022</t>
  </si>
  <si>
    <t>TE, PVC, SOLDÁVEL, DN 40MM, INSTALADO EM RAMAL DE DISTRIBUIÇÃO DE ÁGUA - FORNECIMENTO E INSTALAÇÃO. AF_06/2022</t>
  </si>
  <si>
    <t>TE, PVC, SOLDÁVEL, DN 50MM, INSTALADO EM PRUMADA DE ÁGUA - FORNECIMENTO E INSTALAÇÃO. AF_06/2022</t>
  </si>
  <si>
    <t>TE, PVC, SOLDÁVEL, DN 50MM, INSTALADO EM RAMAL DE DISTRIBUIÇÃO DE ÁGUA - FORNECIMENTO E INSTALAÇÃO. AF_06/2022</t>
  </si>
  <si>
    <t>TE, PVC, SOLDÁVEL, DN 60MM, INSTALADO EM PRUMADA DE ÁGUA - FORNECIMENTO E INSTALAÇÃO. AF_06/2022</t>
  </si>
  <si>
    <t>TE, PVC, SOLDÁVEL, DN 75MM, INSTALADO EM PRUMADA DE ÁGUA - FORNECIMENTO E INSTALAÇÃO. AF_06/2022</t>
  </si>
  <si>
    <t>TE, PVC, SOLDÁVEL, DN 85MM, INSTALADO EM PRUMADA DE ÁGUA - FORNECIMENTO E INSTALAÇÃO. AF_06/2022</t>
  </si>
  <si>
    <t>TUBO, PVC, SOLDÁVEL, DE 20MM, INSTALADO EM RAMAL DE DISTRIBUIÇÃO DE ÁGUA - FORNECIMENTO E INSTALAÇÃO. AF_06/2022</t>
  </si>
  <si>
    <t>TUBO, PVC, SOLDÁVEL, DE 20MM, INSTALADO EM RAMAL OU SUB-RAMAL DE ÁGUA - FORNECIMENTO E INSTALAÇÃO. AF_06/2022</t>
  </si>
  <si>
    <t>TUBO, PVC, SOLDÁVEL, DE 25MM, INSTALADO EM PRUMADA DE ÁGUA - FORNECIMENTO E INSTALAÇÃO. AF_06/2022</t>
  </si>
  <si>
    <t>TUBO, PVC, SOLDÁVEL, DE 25MM, INSTALADO EM RAMAL DE DISTRIBUIÇÃO DE ÁGUA - FORNECIMENTO E INSTALAÇÃO. AF_06/2022</t>
  </si>
  <si>
    <t>TUBO, PVC, SOLDÁVEL, DE 25MM, INSTALADO EM RAMAL OU SUB-RAMAL DE ÁGUA - FORNECIMENTO E INSTALAÇÃO. AF_06/2022</t>
  </si>
  <si>
    <t>TUBO, PVC, SOLDÁVEL, DE 32MM, INSTALADO EM PRUMADA DE ÁGUA - FORNECIMENTO E INSTALAÇÃO. AF_06/2022</t>
  </si>
  <si>
    <t>TUBO, PVC, SOLDÁVEL, DE 32MM, INSTALADO EM RAMAL DE DISTRIBUIÇÃO DE ÁGUA - FORNECIMENTO E INSTALAÇÃO. AF_06/2022</t>
  </si>
  <si>
    <t>TUBO, PVC, SOLDÁVEL, DE 32MM, INSTALADO EM RAMAL OU SUB-RAMAL DE ÁGUA - FORNECIMENTO E INSTALAÇÃO. AF_06/2022</t>
  </si>
  <si>
    <t>TUBO, PVC, SOLDÁVEL, DE 40MM, INSTALADO EM PRUMADA DE ÁGUA - FORNECIMENTO E INSTALAÇÃO. AF_06/2022</t>
  </si>
  <si>
    <t>TUBO, PVC, SOLDÁVEL, DE 40MM, INSTALADO EM RAMAL DE DISTRIBUIÇÃO DE ÁGUA - FORNECIMENTO E INSTALAÇÃO. AF_06/2022</t>
  </si>
  <si>
    <t>TUBO, PVC, SOLDÁVEL, DE 50MM, INSTALADO EM PRUMADA DE ÁGUA - FORNECIMENTO E INSTALAÇÃO. AF_06/2022</t>
  </si>
  <si>
    <t>TUBO, PVC, SOLDÁVEL, DE 50MM, INSTALADO EM RAMAL DE DISTRIBUIÇÃO DE ÁGUA - FORNECIMENTO E INSTALAÇÃO. AF_06/2022</t>
  </si>
  <si>
    <t>TUBO, PVC, SOLDÁVEL, DE 60MM, INSTALADO EM PRUMADA DE ÁGUA - FORNECIMENTO E INSTALAÇÃO. AF_06/2022</t>
  </si>
  <si>
    <t>TUBO, PVC, SOLDÁVEL, DE 75MM, INSTALADO EM PRUMADA DE ÁGUA - FORNECIMENTO E INSTALAÇÃO. AF_06/2022</t>
  </si>
  <si>
    <t>TUBO, PVC, SOLDÁVEL, DE 85MM, INSTALADO EM PRUMADA DE ÁGUA - FORNECIMENTO E INSTALAÇÃO. AF_06/2022</t>
  </si>
  <si>
    <t>TÊ COM BUCHA DE LATÃO NA BOLSA CENTRAL, PVC, SOLDÁVEL, DN 20MM X 1/2 , INSTALADO EM RAMAL OU SUB-RAMAL DE ÁGUA - FORNECIMENTO E INSTALAÇÃO. AF_06/2022</t>
  </si>
  <si>
    <t>TÊ COM BUCHA DE LATÃO NA BOLSA CENTRAL, PVC, SOLDÁVEL, DN 25MM X 1/2 , INSTALADO EM RAMAL OU SUB-RAMAL DE ÁGUA - FORNECIMENTO E INSTALAÇÃO. AF_06/2022</t>
  </si>
  <si>
    <t>TÊ COM BUCHA DE LATÃO NA BOLSA CENTRAL, PVC, SOLDÁVEL, DN 25MM X 3/4 , INSTALADO EM RAMAL OU SUB-RAMAL DE ÁGUA - FORNECIMENTO E INSTALAÇÃO. AF_06/2022</t>
  </si>
  <si>
    <t>TÊ COM BUCHA DE LATÃO NA BOLSA CENTRAL, PVC, SOLDÁVEL, DN 32MM X 3/4 , INSTALADO EM RAMAL DE DISTRIBUIÇÃO DE ÁGUA - FORNECIMENTO E INSTALAÇÃO. AF_06/2022</t>
  </si>
  <si>
    <t>TÊ COM BUCHA DE LATÃO NA BOLSA CENTRAL, PVC, SOLDÁVEL, DN 32MM X 3/4 , INSTALADO EM RAMAL OU SUB-RAMAL DE ÁGUA - FORNECIMENTO E INSTALAÇÃO. AF_06/2022</t>
  </si>
  <si>
    <t>TÊ DE REDUÇÃO, PVC, SOLDÁVEL, DN 25MM X 20MM, INSTALADO EM RAMAL DE DISTRIBUIÇÃO DE ÁGUA - FORNECIMENTO E INSTALAÇÃO. AF_06/2022</t>
  </si>
  <si>
    <t>TÊ DE REDUÇÃO, PVC, SOLDÁVEL, DN 25MM X 20MM, INSTALADO EM RAMAL OU SUB-RAMAL DE ÁGUA - FORNECIMENTO E INSTALAÇÃO. AF_06/2022</t>
  </si>
  <si>
    <t>TÊ DE REDUÇÃO, PVC, SOLDÁVEL, DN 32MM X 25MM, INSTALADO EM PRUMADA DE ÁGUA - FORNECIMENTO E INSTALAÇÃO. AF_06/2022</t>
  </si>
  <si>
    <t>TÊ DE REDUÇÃO, PVC, SOLDÁVEL, DN 32MM X 25MM, INSTALADO EM RAMAL DE DISTRIBUIÇÃO DE ÁGUA - FORNECIMENTO E INSTALAÇÃO. AF_06/2022</t>
  </si>
  <si>
    <t>TÊ DE REDUÇÃO, PVC, SOLDÁVEL, DN 32MM X 25MM, INSTALADO EM RAMAL OU SUB-RAMAL DE ÁGUA - FORNECIMENTO E INSTALAÇÃO. AF_06/2022</t>
  </si>
  <si>
    <t>TÊ DE REDUÇÃO, PVC, SOLDÁVEL, DN 40MM X 32MM, INSTALADO EM PRUMADA DE ÁGUA - FORNECIMENTO E INSTALAÇÃO. AF_06/2022</t>
  </si>
  <si>
    <t>TÊ DE REDUÇÃO, PVC, SOLDÁVEL, DN 40MM X 32MM, INSTALADO EM RAMAL DE DISTRIBUIÇÃO DE ÁGUA - FORNECIMENTO E INSTALAÇÃO. AF_06/2022</t>
  </si>
  <si>
    <t>TÊ DE REDUÇÃO, PVC, SOLDÁVEL, DN 50MM X 25MM, INSTALADO EM PRUMADA DE ÁGUA - FORNECIMENTO E INSTALAÇÃO. AF_06/2022</t>
  </si>
  <si>
    <t>TÊ DE REDUÇÃO, PVC, SOLDÁVEL, DN 50MM X 25MM, INSTALADO EM RAMAL DE DISTRIBUIÇÃO DE ÁGUA - FORNECIMENTO E INSTALAÇÃO. AF_06/2022</t>
  </si>
  <si>
    <t>TÊ DE REDUÇÃO, PVC, SOLDÁVEL, DN 50MM X 40MM, INSTALADO EM PRUMADA DE ÁGUA - FORNECIMENTO E INSTALAÇÃO. AF_06/2022</t>
  </si>
  <si>
    <t>TÊ DE REDUÇÃO, PVC, SOLDÁVEL, DN 50MM X 40MM, INSTALADO EM RAMAL DE DISTRIBUIÇÃO DE ÁGUA - FORNECIMENTO E INSTALAÇÃO. AF_06/2022</t>
  </si>
  <si>
    <t>TÊ SOLDÁVEL E COM ROSCA NA BOLSA CENTRAL, PVC, SOLDÁVEL, DN 20MM X 1/2 , INSTALADO EM RAMAL DE DISTRIBUIÇÃO DE ÁGUA - FORNECIMENTO E INSTALAÇÃO. AF_06/2022</t>
  </si>
  <si>
    <t>UNIÃO, PVC, SOLDÁVEL, DN 20MM, INSTALADO EM RAMAL DE DISTRIBUIÇÃO DE ÁGUA - FORNECIMENTO E INSTALAÇÃO. AF_06/2022</t>
  </si>
  <si>
    <t>UNIÃO, PVC, SOLDÁVEL, DN 20MM, INSTALADO EM RAMAL OU SUB-RAMAL DE ÁGUA - FORNECIMENTO E INSTALAÇÃO. AF_06/2022</t>
  </si>
  <si>
    <t>UNIÃO, PVC, SOLDÁVEL, DN 25MM, INSTALADO EM PRUMADA DE ÁGUA - FORNECIMENTO E INSTALAÇÃO. AF_06/2022</t>
  </si>
  <si>
    <t>UNIÃO, PVC, SOLDÁVEL, DN 25MM, INSTALADO EM RAMAL DE DISTRIBUIÇÃO DE ÁGUA - FORNECIMENTO E INSTALAÇÃO. AF_06/2022</t>
  </si>
  <si>
    <t>UNIÃO, PVC, SOLDÁVEL, DN 25MM, INSTALADO EM RAMAL OU SUB-RAMAL DE ÁGUA - FORNECIMENTO E INSTALAÇÃO. AF_06/2022</t>
  </si>
  <si>
    <t>UNIÃO, PVC, SOLDÁVEL, DN 32MM, INSTALADO EM PRUMADA DE ÁGUA - FORNECIMENTO E INSTALAÇÃO. AF_06/2022</t>
  </si>
  <si>
    <t>UNIÃO, PVC, SOLDÁVEL, DN 32MM, INSTALADO EM RAMAL DE DISTRIBUIÇÃO DE ÁGUA - FORNECIMENTO E INSTALAÇÃO. AF_06/2022</t>
  </si>
  <si>
    <t>UNIÃO, PVC, SOLDÁVEL, DN 32MM, INSTALADO EM RAMAL OU SUB-RAMAL DE ÁGUA - FORNECIMENTO E INSTALAÇÃO. AF_06/2022</t>
  </si>
  <si>
    <t>UNIÃO, PVC, SOLDÁVEL, DN 40MM, INSTALADO EM PRUMADA DE ÁGUA - FORNECIMENTO E INSTALAÇÃO. AF_06/2022</t>
  </si>
  <si>
    <t>UNIÃO, PVC, SOLDÁVEL, DN 40MM, INSTALADO EM RAMAL DE DISTRIBUIÇÃO DE ÁGUA - FORNECIMENTO E INSTALAÇÃO. AF_06/2022</t>
  </si>
  <si>
    <t>UNIÃO, PVC, SOLDÁVEL, DN 50MM, INSTALADO EM PRUMADA DE ÁGUA - FORNECIMENTO E INSTALAÇÃO. AF_06/2022</t>
  </si>
  <si>
    <t>UNIÃO, PVC, SOLDÁVEL, DN 50MM, INSTALADO EM RAMAL DE DISTRIBUIÇÃO DE ÁGUA - FORNECIMENTO E INSTALAÇÃO. AF_06/2022</t>
  </si>
  <si>
    <t>UNIÃO, PVC, SOLDÁVEL, DN 60MM, INSTALADO EM PRUMADA DE ÁGUA - FORNECIMENTO E INSTALAÇÃO. AF_06/2022</t>
  </si>
  <si>
    <t>UNIÃO, PVC, SOLDÁVEL, DN 75MM, INSTALADO EM PRUMADA DE ÁGUA - FORNECIMENTO E INSTALAÇÃO. AF_06/2022</t>
  </si>
  <si>
    <t>UNIÃO, PVC, SOLDÁVEL, DN 85MM, INSTALADO EM PRUMADA DE ÁGUA - FORNECIMENTO E INSTALAÇÃO. AF_06/2022</t>
  </si>
  <si>
    <t>ADAPTADOR, CPVC, SOLDÁVEL, DN 22MM, INSTALADO EM RAMAL DE DISTRIBUIÇÃO DE ÁGUA   FORNECIMENTO E INSTALAÇÃO. AF_06/2022</t>
  </si>
  <si>
    <t>ADAPTADOR, CPVC, SOLDÁVEL, DN15MM, INSTALADO EM RAMAL OU SUB-RAMAL DE ÁGUA   FORNECIMENTO E INSTALAÇÃO. AF_06/2022</t>
  </si>
  <si>
    <t>ADAPTADOR, CPVC, SOLDÁVEL, DN22MM, INSTALADO EM RAMAL OU SUB-RAMAL DE ÁGUA   FORNECIMENTO E INSTALAÇÃO. AF_06/2022</t>
  </si>
  <si>
    <t>BUCHA DE REDUÇÃO, CPVC, SOLDÁVEL, DN 28MM X 22MM, INSTALADO EM RAMAL DE DISTRIBUIÇÃO DE ÁGUA - FORNECIMENTO E INSTALAÇÃO. AF_06/2022</t>
  </si>
  <si>
    <t>BUCHA DE REDUÇÃO, CPVC, SOLDÁVEL, DN 42MM X 22MM, INSTALADO EM RAMAL DE DISTRIBUIÇÃO DE ÁGUA - FORNECIMENTO E INSTALAÇÃO. AF_06/2022</t>
  </si>
  <si>
    <t>BUCHA DE REDUÇÃO, CPVC, SOLDÁVEL, DN22MM X 15MM, INSTALADO EM RAMAL OU SUB-RAMAL DE ÁGUA   FORNECIMENTO E INSTALAÇÃO. AF_06/2022</t>
  </si>
  <si>
    <t>BUCHA DE REDUÇÃO, CPVC, SOLDÁVEL, DN28MM X 22MM, INSTALADO EM RAMAL OU SUB-RAMAL DE ÁGUA   FORNECIMENTO E INSTALAÇÃO. AF_06/2022</t>
  </si>
  <si>
    <t>BUCHA DE REDUÇÃO, CPVC, SOLDÁVEL, DN35MM X 28MM, INSTALADO EM RAMAL DE DISTRIBUIÇÃO DE ÁGUA - FORNECIMENTO E INSTALAÇÃO. AF_06/2022</t>
  </si>
  <si>
    <t>BUCHA DE REDUÇÃO, CPVC, SOLDÁVEL, DN35MM X 28MM, INSTALADO EM RAMAL OU SUB-RAMAL DE ÁGUA   FORNECIMENTO E INSTALAÇÃO. AF_06/2022</t>
  </si>
  <si>
    <t>CONECTOR, CPVC, SOLDÁVEL, DN 15MM X 1/2 , INSTALADO EM RAMAL OU SUB-RAMAL DE ÁGUA   FORNECIMENTO E INSTALAÇÃO. AF_06/2022</t>
  </si>
  <si>
    <t>CONECTOR, CPVC, SOLDÁVEL, DN 22MM X 1/2 , INSTALADO EM RAMAL OU SUB-RAMAL DE ÁGUA   FORNECIMENTO E INSTALAÇÃO. AF_06/2022</t>
  </si>
  <si>
    <t>CONECTOR, CPVC, SOLDÁVEL, DN 28MM X 1 , INSTALADO EM RAMAL DE DISTRIBUIÇÃO DE ÁGUA   FORNECIMENTO E INSTALAÇÃO. AF_06/2022</t>
  </si>
  <si>
    <t>CONECTOR, CPVC, SOLDÁVEL, DN 28MM X 1 , INSTALADO EM RAMAL OU SUB-RAMAL DE ÁGUA   FORNECIMENTO E INSTALAÇÃO. AF_06/2022</t>
  </si>
  <si>
    <t>CONECTOR, CPVC, SOLDÁVEL, DN 35MM X 1 1/4 , INSTALADO EM PRUMADA DE ÁGUA   FORNECIMENTO E INSTALAÇÃO. AF_06/2022</t>
  </si>
  <si>
    <t>CONECTOR, CPVC, SOLDÁVEL, DN 35MM X 1 1/4 , INSTALADO EM RAMAL DE DISTRIBUIÇÃO DE ÁGUA - FORNECIMENTO E INSTALAÇÃO. AF_06/2022</t>
  </si>
  <si>
    <t>CONECTOR, CPVC, SOLDÁVEL, DN 35MM X 1 1/4 , INSTALADO EM RAMAL OU SUB-RAMAL DE ÁGUA   FORNECIMENTO E INSTALAÇÃO. AF_06/2022</t>
  </si>
  <si>
    <t>CONECTOR, CPVC, SOLDÁVEL, DN 42MM X 1.1/2 , INSTALADO EM PRUMADA DE ÁGUA   FORNECIMENTO E INSTALAÇÃO. AF_06/2022</t>
  </si>
  <si>
    <t>CONECTOR, CPVC, SOLDÁVEL, DN 42MM X 1.1/2", INSTALADO EM RAMAL DE DISTRIBUIÇÃO DE ÁGUA - FORNECIMENTO E INSTALAÇÃO. AF_06/2022</t>
  </si>
  <si>
    <t>CONECTOR, CPVC, SOLDÁVEL, DN22MM X 3/4", INSTALADO EM RAMAL OU SUB-RAMAL DE ÁGUA - FORNECIMENTO E INSTALAÇÃO. AF_06/2022</t>
  </si>
  <si>
    <t>CURVA 90 GRAUS, CPVC, SOLDÁVEL, DN 15MM, INSTALADO EM RAMAL OU SUB-RAMAL DE ÁGUA - FORNECIMENTO E INSTALAÇÃO. AF_06/2022</t>
  </si>
  <si>
    <t>CURVA 90 GRAUS, CPVC, SOLDÁVEL, DN 22MM, INSTALADO EM RAMAL DE DISTRIBUIÇÃO DE ÁGUA - FORNECIMENTO E INSTALAÇÃO. AF_06/2022</t>
  </si>
  <si>
    <t>CURVA 90 GRAUS, CPVC, SOLDÁVEL, DN 22MM, INSTALADO EM RAMAL OU SUB-RAMAL DE ÁGUA - FORNECIMENTO E INSTALAÇÃO. AF_06/2022</t>
  </si>
  <si>
    <t>CURVA 90 GRAUS, CPVC, SOLDÁVEL, DN 28MM, INSTALADO EM RAMAL DE DISTRIBUIÇÃO DE ÁGUA   FORNECIMENTO E INSTALAÇÃO. AF_06/2022</t>
  </si>
  <si>
    <t>CURVA 90 GRAUS, CPVC, SOLDÁVEL, DN 28MM, INSTALADO EM RAMAL OU SUB-RAMAL DE ÁGUA   FORNECIMENTO E INSTALAÇÃO. AF_06/2022</t>
  </si>
  <si>
    <t>CURVA DE TRANSPOSIÇÃO, CPVC, SOLDÁVEL, DN 22MM, INSTALADO EM RAMAL DE DISTRIBUIÇÃO DE ÁGUA   FORNECIMENTO E INSTALAÇÃO. AF_06/2022</t>
  </si>
  <si>
    <t>CURVA DE TRANSPOSIÇÃO, CPVC, SOLDÁVEL, DN15MM, INSTALADO EM RAMAL OU SUB-RAMAL DE ÁGUA   FORNECIMENTO E INSTALAÇÃO. AF_06/2022</t>
  </si>
  <si>
    <t>CURVA DE TRANSPOSIÇÃO, CPVC, SOLDÁVEL, DN22MM, INSTALADO EM RAMAL OU SUB-RAMAL DE ÁGUA   FORNECIMENTO E INSTALAÇÃO. AF_06/2022</t>
  </si>
  <si>
    <t>JOELHO 45 GRAUS, CPVC, SOLDÁVEL, DN 15MM, INSTALADO EM RAMAL OU SUB-RAMAL DE ÁGUA - FORNECIMENTO E INSTALAÇÃO. AF_06/2022</t>
  </si>
  <si>
    <t>JOELHO 45 GRAUS, CPVC, SOLDÁVEL, DN 22MM, INSTALADO EM RAMAL DE DISTRIBUIÇÃO DE ÁGUA   FORNECIMENTO E INSTALAÇÃO. AF_06/2022</t>
  </si>
  <si>
    <t>JOELHO 45 GRAUS, CPVC, SOLDÁVEL, DN 22MM, INSTALADO EM RAMAL OU SUB-RAMAL DE ÁGUA - FORNECIMENTO E INSTALAÇÃO. AF_06/2022</t>
  </si>
  <si>
    <t>JOELHO 45 GRAUS, CPVC, SOLDÁVEL, DN 28MM, INSTALADO EM RAMAL DE DISTRIBUIÇÃO DE ÁGUA   FORNECIMENTO E INSTALAÇÃO. AF_06/2022</t>
  </si>
  <si>
    <t>JOELHO 45 GRAUS, CPVC, SOLDÁVEL, DN 28MM, INSTALADO EM RAMAL OU SUB-RAMAL DE ÁGUA   FORNECIMENTO E INSTALAÇÃO. AF_06/2022</t>
  </si>
  <si>
    <t>JOELHO 45 GRAUS, CPVC, SOLDÁVEL, DN 35MM, INSTALADO EM PRUMADA DE ÁGUA - FORNECIMENTO E INSTALAÇÃO. AF_06/2022</t>
  </si>
  <si>
    <t>JOELHO 45 GRAUS, CPVC, SOLDÁVEL, DN 35MM, INSTALADO EM RAMAL DE DISTRIBUIÇÃO DE ÁGUA   FORNECIMENTO E INSTALAÇÃO. AF_06/2022</t>
  </si>
  <si>
    <t>JOELHO 45 GRAUS, CPVC, SOLDÁVEL, DN 35MM, INSTALADO EM RAMAL OU SUB-RAMAL DE ÁGUA   FORNECIMENTO E INSTALAÇÃO. AF_06/2022</t>
  </si>
  <si>
    <t>JOELHO 45 GRAUS, CPVC, SOLDÁVEL, DN 42MM, INSTALADO EM PRUMADA DE ÁGUA   FORNECIMENTO E INSTALAÇÃO. AF_06/2022</t>
  </si>
  <si>
    <t>JOELHO 45 GRAUS, CPVC, SOLDÁVEL, DN 42MM, INSTALADO EM RAMAL DE DISTRIBUIÇÃO DE ÁGUA - FORNECIMENTO E INSTALAÇÃO. AF_06/2022</t>
  </si>
  <si>
    <t>JOELHO 45 GRAUS, CPVC, SOLDÁVEL, DN 54MM, INSTALADO EM PRUMADA DE ÁGUA   FORNECIMENTO E INSTALAÇÃO. AF_06/2022</t>
  </si>
  <si>
    <t>JOELHO 45 GRAUS, CPVC, SOLDÁVEL, DN 73MM, INSTALADO EM PRUMADA DE ÁGUA   FORNECIMENTO E INSTALAÇÃO. AF_06/2022</t>
  </si>
  <si>
    <t>JOELHO 45 GRAUS, CPVC, SOLDÁVEL, DN 89MM, INSTALADO EM PRUMADA DE ÁGUA   FORNECIMENTO E INSTALAÇÃO. AF_06/2022</t>
  </si>
  <si>
    <t>JOELHO 90 GRAUS, CPVC, SOLDÁVEL, DN 15MM, INSTALADO EM RAMAL OU SUB-RAMAL DE ÁGUA - FORNECIMENTO E INSTALAÇÃO. AF_06/2022</t>
  </si>
  <si>
    <t>JOELHO 90 GRAUS, CPVC, SOLDÁVEL, DN 22MM, INSTALADO EM RAMAL DE DISTRIBUIÇÃO DE ÁGUA   FORNECIMENTO E INSTALAÇÃO. AF_06/2022</t>
  </si>
  <si>
    <t>JOELHO 90 GRAUS, CPVC, SOLDÁVEL, DN 22MM, INSTALADO EM RAMAL OU SUB-RAMAL DE ÁGUA - FORNECIMENTO E INSTALAÇÃO. AF_06/2022</t>
  </si>
  <si>
    <t>JOELHO 90 GRAUS, CPVC, SOLDÁVEL, DN 28MM, INSTALADO EM RAMAL DE DISTRIBUIÇÃO DE ÁGUA   FORNECIMENTO E INSTALAÇÃO. AF_06/2022</t>
  </si>
  <si>
    <t>JOELHO 90 GRAUS, CPVC, SOLDÁVEL, DN 28MM, INSTALADO EM RAMAL OU SUB-RAMAL DE ÁGUA - FORNECIMENTO E INSTALAÇÃO. AF_06/2022</t>
  </si>
  <si>
    <t>JOELHO 90 GRAUS, CPVC, SOLDÁVEL, DN 35MM, INSTALADO EM PRUMADA DE ÁGUA   FORNECIMENTO E INSTALAÇÃO. AF_06/2022</t>
  </si>
  <si>
    <t>JOELHO 90 GRAUS, CPVC, SOLDÁVEL, DN 35MM, INSTALADO EM RAMAL DE DISTRIBUIÇÃO DE ÁGUA   FORNECIMENTO E INSTALAÇÃO. AF_06/2022</t>
  </si>
  <si>
    <t>JOELHO 90 GRAUS, CPVC, SOLDÁVEL, DN 35MM, INSTALADO EM RAMAL OU SUB-RAMAL DE ÁGUA   FORNECIMENTO E INSTALAÇÃO. AF_06/2022</t>
  </si>
  <si>
    <t>JOELHO 90 GRAUS, CPVC, SOLDÁVEL, DN 42MM, INSTALADO EM PRUMADA DE ÁGUA   FORNECIMENTO E INSTALAÇÃO. AF_06/2022</t>
  </si>
  <si>
    <t>JOELHO 90 GRAUS, CPVC, SOLDÁVEL, DN 42MM, INSTALADO EM RAMAL DE DISTRIBUIÇÃO DE ÁGUA - FORNECIMENTO E INSTALAÇÃO. AF_06/2022</t>
  </si>
  <si>
    <t>JOELHO 90 GRAUS, CPVC, SOLDÁVEL, DN 54MM, INSTALADO EM PRUMADA DE ÁGUA   FORNECIMENTO E INSTALAÇÃO. AF_06/2022</t>
  </si>
  <si>
    <t>JOELHO 90 GRAUS, CPVC, SOLDÁVEL, DN 73MM, INSTALADO EM PRUMADA DE ÁGUA   FORNECIMENTO E INSTALAÇÃO. AF_06/2022</t>
  </si>
  <si>
    <t>JOELHO 90 GRAUS, CPVC, SOLDÁVEL, DN 89MM, INSTALADO EM PRUMADA DE ÁGUA   FORNECIMENTO E INSTALAÇÃO. AF_06/2022</t>
  </si>
  <si>
    <t>JOELHO DE TRANSIÇÃO, 90 GRAUS, CPVC, SOLDÁVEL, DN 15MM X 1/2", INSTALADO EM RAMAL OU SUB-RAMAL DE ÁGUA - FORNECIMENTO E INSTALAÇÃO. AF_06/2022</t>
  </si>
  <si>
    <t>JOELHO DE TRANSIÇÃO, 90 GRAUS, CPVC, SOLDÁVEL, DN 22MM X 1/2", INSTALADO EM RAMAL OU SUB-RAMAL DE ÁGUA - FORNECIMENTO E INSTALAÇÃO. AF_06/2022</t>
  </si>
  <si>
    <t>JOELHO DE TRANSIÇÃO, 90 GRAUS, CPVC, SOLDÁVEL, DN 22MM X 3/4", INSTALADO EM RAMAL OU SUB-RAMAL DE ÁGUA - FORNECIMENTO E INSTALAÇÃO. AF_06/2022</t>
  </si>
  <si>
    <t>LUVA DE CORRER, CPVC, SOLDÁVEL, DN 15MM, INSTALADO EM RAMAL OU SUB-RAMAL DE ÁGUA   FORNECIMENTO E INSTALAÇÃO. AF_06/2022</t>
  </si>
  <si>
    <t>LUVA DE CORRER, CPVC, SOLDÁVEL, DN 22MM, INSTALADO EM RAMAL DE DISTRIBUIÇÃO DE ÁGUA   FORNECIMENTO E INSTALAÇÃO. AF_12/2014</t>
  </si>
  <si>
    <t>LUVA DE CORRER, CPVC, SOLDÁVEL, DN 22MM, INSTALADO EM RAMAL OU SUB-RAMAL DE ÁGUA   FORNECIMENTO E INSTALAÇÃO. AF_06/2022</t>
  </si>
  <si>
    <t>LUVA DE CORRER, CPVC, SOLDÁVEL, DN 28MM, INSTALADO EM RAMAL DE DISTRIBUIÇÃO DE ÁGUA   FORNECIMENTO E INSTALAÇÃO. AF_06/2022</t>
  </si>
  <si>
    <t>LUVA DE CORRER, CPVC, SOLDÁVEL, DN 28MM, INSTALADO EM RAMAL OU SUB-RAMAL DE ÁGUA   FORNECIMENTO E INSTALAÇÃO. AF_06/2022</t>
  </si>
  <si>
    <t>LUVA DE CORRER, CPVC, SOLDÁVEL, DN 35MM, INSTALADO EM PRUMADA DE ÁGUA   FORNECIMENTO E INSTALAÇÃO. AF_06/2022</t>
  </si>
  <si>
    <t>LUVA DE CORRER, CPVC, SOLDÁVEL, DN 35MM, INSTALADO EM RAMAL DE DISTRIBUIÇÃO DE ÁGUA - FORNECIMENTO E INSTALAÇÃO. AF_06/2022</t>
  </si>
  <si>
    <t>LUVA DE CORRER, CPVC, SOLDÁVEL, DN 35MM, INSTALADO EM RAMAL OU SUB-RAMAL DE ÁGUA   FORNECIMENTO E INSTALAÇÃO. AF_06/2022</t>
  </si>
  <si>
    <t>LUVA DE CORRER, CPVC, SOLDÁVEL, DN 42MM, INSTALADO EM PRUMADA DE ÁGUA   FORNECIMENTO E INSTALAÇÃO. AF_06/2022</t>
  </si>
  <si>
    <t>LUVA DE CORRER, CPVC, SOLDÁVEL, DN 42MM, INSTALADO EM RAMAL DE DISTRIBUIÇÃO DE ÁGUA - FORNECIMENTO E INSTALAÇÃO. AF_06/2022</t>
  </si>
  <si>
    <t>LUVA DE TRANSIÇÃO, CPVC, SOLDÁVEL, DN 22MM X 25MM, INSTALADO EM RAMAL DE DISTRIBUIÇÃO DE ÁGUA   FORNECIMENTO E INSTALAÇÃO. AF_06/2022</t>
  </si>
  <si>
    <t>LUVA DE TRANSIÇÃO, CPVC, SOLDÁVEL, DN 54MM X 2 , INSTALADO EM PRUMADA DE ÁGUA   FORNECIMENTO E INSTALAÇÃO. AF_06/2022</t>
  </si>
  <si>
    <t>LUVA DE TRANSIÇÃO, CPVC, SOLDÁVEL, DN15MM X 1/2", INSTALADO EM RAMAL OU SUB-RAMAL DE ÁGUA - FORNECIMENTO E INSTALAÇÃO. AF_06/2022</t>
  </si>
  <si>
    <t>LUVA DE TRANSIÇÃO, CPVC, SOLDÁVEL, DN22MM X 25MM, INSTALADO EM RAMAL OU SUB-RAMAL DE ÁGUA - FORNECIMENTO E INSTALAÇÃO. AF_06/2022</t>
  </si>
  <si>
    <t>LUVA DE TRANSIÇÃO, CPVC, SOLDÁVEL, DN42MM X 1.1/2 , INSTALADO EM PRUMADA DE ÁGUA   FORNECIMENTO E INSTALAÇÃO. AF_06/2022</t>
  </si>
  <si>
    <t>LUVA DE TRANSIÇÃO, CPVC, SOLDÁVEL, DN42MM X 1.1/2", INSTALADO EM RAMAL DE DISTRIBUIÇÃO DE ÁGUA - FORNECIMENTO E INSTALAÇÃO. AF_06/2022</t>
  </si>
  <si>
    <t>LUVA, CPVC, SOLDÁVEL, DN 15MM, INSTALADO EM RAMAL OU SUB-RAMAL DE ÁGUA - FORNECIMENTO E INSTALAÇÃO. AF_06/2022</t>
  </si>
  <si>
    <t>LUVA, CPVC, SOLDÁVEL, DN 22MM, INSTALADO EM RAMAL DE DISTRIBUIÇÃO DE ÁGUA   FORNECIMENTO E INSTALAÇÃO. AF_06/2022</t>
  </si>
  <si>
    <t>LUVA, CPVC, SOLDÁVEL, DN 22MM, INSTALADO EM RAMAL OU SUB-RAMAL DE ÁGUA   FORNECIMENTO E INSTALAÇÃO. AF_06/2022</t>
  </si>
  <si>
    <t>LUVA, CPVC, SOLDÁVEL, DN 28MM, INSTALADO EM RAMAL DE DISTRIBUIÇÃO DE ÁGUA   FORNECIMENTO E INSTALAÇÃO. AF_06/2022</t>
  </si>
  <si>
    <t>LUVA, CPVC, SOLDÁVEL, DN 28MM, INSTALADO EM RAMAL OU SUB-RAMAL DE ÁGUA   FORNECIMENTO E INSTALAÇÃO. AF_06/2022</t>
  </si>
  <si>
    <t>LUVA, CPVC, SOLDÁVEL, DN 35MM, INSTALADO EM PRUMADA DE ÁGUA   FORNECIMENTO E INSTALAÇÃO. AF_06/2022</t>
  </si>
  <si>
    <t>LUVA, CPVC, SOLDÁVEL, DN 35MM, INSTALADO EM RAMAL DE DISTRIBUIÇÃO DE ÁGUA - FORNECIMENTO E INSTALAÇÃO. AF_06/2022</t>
  </si>
  <si>
    <t>LUVA, CPVC, SOLDÁVEL, DN 35MM, INSTALADO EM RAMAL OU SUB-RAMAL DE ÁGUA   FORNECIMENTO E INSTALAÇÃO. AF_06/2022</t>
  </si>
  <si>
    <t>LUVA, CPVC, SOLDÁVEL, DN 42MM, INSTALADO EM PRUMADA DE ÁGUA   FORNECIMENTO E INSTALAÇÃO. AF_06/2022</t>
  </si>
  <si>
    <t>LUVA, CPVC, SOLDÁVEL, DN 42MM, INSTALADO EM RAMAL DE DISTRIBUIÇÃO DE ÁGUA - FORNECIMENTO E INSTALAÇÃO. AF_06/2022</t>
  </si>
  <si>
    <t>LUVA, CPVC, SOLDÁVEL, DN 54MM, INSTALADO EM PRUMADA DE ÁGUA   FORNECIMENTO E INSTALAÇÃO. AF_06/2022</t>
  </si>
  <si>
    <t>LUVA, CPVC, SOLDÁVEL, DN 73MM, INSTALADO EM PRUMADA DE ÁGUA   FORNECIMENTO E INSTALAÇÃO. AF_06/2022</t>
  </si>
  <si>
    <t>LUVA, CPVC, SOLDÁVEL, DN 89MM, INSTALADO EM PRUMADA DE ÁGUA   FORNECIMENTO E INSTALAÇÃO. AF_06/2022</t>
  </si>
  <si>
    <t>TE DE REDUÇÃO, CPVC, SOLDÁVEL, DN 22 X 15 MM, INSTALADO EM RAMAL OU SUB-RAMAL DE ÁGUA - FORNECIMENTO E INSTALAÇÃO. AF_06/2022</t>
  </si>
  <si>
    <t>TE DE REDUÇÃO, CPVC, SOLDÁVEL, DN 28 X 22 MM, INSTALADO EM RAMAL DE DISTRIBUIÇÃO DE ÁGUA - FORNECIMENTO E INSTALAÇÃO. AF_06/2022</t>
  </si>
  <si>
    <t>TE DE REDUÇÃO, CPVC, SOLDÁVEL, DN 28 X 22 MM, INSTALADO EM RAMAL OU SUB-RAMAL DE ÁGUA - FORNECIMENTO E INSTALAÇÃO. AF_06/2022</t>
  </si>
  <si>
    <t>TE DE REDUÇÃO, CPVC, SOLDÁVEL, DN 35 X 28 MM, INSTALADO EM RAMAL DE DISTRIBUIÇÃO DE ÁGUA - FORNECIMENTO E INSTALAÇÃO. AF_06/2022</t>
  </si>
  <si>
    <t>TE DE REDUÇÃO, CPVC, SOLDÁVEL, DN 35 X 28 MM, INSTALADO EM RAMAL OU SUB-RAMAL DE ÁGUA - FORNECIMENTO E INSTALAÇÃO. AF_06/2022</t>
  </si>
  <si>
    <t>TE DE REDUÇÃO, CPVC, SOLDÁVEL, DN 42 X 35 MM, INSTALADO EM PRUMADA DE ÁGUA - FORNECIMENTO E INSTALAÇÃO. AF_06/2022</t>
  </si>
  <si>
    <t>TE DE REDUÇÃO, CPVC, SOLDÁVEL, DN 42 X 35 MM, INSTALADO EM RAMAL DE DISTRIBUIÇÃO DE ÁGUA - FORNECIMENTO E INSTALAÇÃO. AF_06/2022</t>
  </si>
  <si>
    <t>TE DE TRANSIÇÃO, CPVC, SOLDÁVEL, DN 15MM X 1/2 , INSTALADO EM RAMAL OU SUB-RAMAL DE ÁGUA   FORNECIMENTO E INSTALAÇÃO. AF_06/2022</t>
  </si>
  <si>
    <t>TE DE TRANSIÇÃO, CPVC, SOLDÁVEL, DN 22MM X 1/2 , INSTALADO EM RAMAL OU SUB-RAMAL DE ÁGUA   FORNECIMENTO E INSTALAÇÃO. AF_06/2022</t>
  </si>
  <si>
    <t>TE MISTURADOR DE TRANSIÇÃO, CPVC, SOLDÁVEL, DN 22MM X 3/4", INSTALADO EM RAMAL OU SUB-RAMAL DE ÁGUA - FORNECIMENTO E INSTALAÇÃO. AF_06/2022</t>
  </si>
  <si>
    <t>TE, CPVC, SOLDÁVEL, DN  42MM, INSTALADO EM PRUMADA DE ÁGUA   FORNECIMENTO E INSTALAÇÃO. AF_06/2022</t>
  </si>
  <si>
    <t>TE, CPVC, SOLDÁVEL, DN  42MM, INSTALADO EM RAMAL DE DISTRIBUIÇÃO DE ÁGUA - FORNECIMENTO E INSTALAÇÃO. AF_06/2022</t>
  </si>
  <si>
    <t>TE, CPVC, SOLDÁVEL, DN 15MM, INSTALADO EM RAMAL OU SUB-RAMAL DE ÁGUA - FORNECIMENTO E INSTALAÇÃO. AF_06/2022</t>
  </si>
  <si>
    <t>TE, CPVC, SOLDÁVEL, DN 22MM, INSTALADO EM RAMAL DE DISTRIBUIÇÃO DE ÁGUA - FORNECIMENTO E INSTALAÇÃO. AF_06/2022</t>
  </si>
  <si>
    <t>TE, CPVC, SOLDÁVEL, DN 22MM, INSTALADO EM RAMAL OU SUB-RAMAL DE ÁGUA - FORNECIMENTO E INSTALAÇÃO. AF_06/2022</t>
  </si>
  <si>
    <t>TUBO, CPVC, SOLDÁVEL, DN 15MM, INSTALADO EM RAMAL OU SUB-RAMAL DE ÁGUA - FORNECIMENTO E INSTALAÇÃO. AF_06/2022</t>
  </si>
  <si>
    <t>TUBO, CPVC, SOLDÁVEL, DN 22MM, INSTALADO EM RAMAL DE DISTRIBUIÇÃO DE ÁGUA - FORNECIMENTO E INSTALAÇÃO. AF_06/2022</t>
  </si>
  <si>
    <t>TUBO, CPVC, SOLDÁVEL, DN 22MM, INSTALADO EM RAMAL OU SUB-RAMAL DE ÁGUA - FORNECIMENTO E INSTALAÇÃO. AF_06/2022</t>
  </si>
  <si>
    <t>TUBO, CPVC, SOLDÁVEL, DN 28MM, INSTALADO EM RAMAL DE DISTRIBUIÇÃO DE ÁGUA - FORNECIMENTO E INSTALAÇÃO. AF_06/2022</t>
  </si>
  <si>
    <t>TUBO, CPVC, SOLDÁVEL, DN 28MM, INSTALADO EM RAMAL OU SUB-RAMAL DE ÁGUA - FORNECIMENTO E INSTALAÇÃO. AF_06/2022</t>
  </si>
  <si>
    <t>TUBO, CPVC, SOLDÁVEL, DN 35MM, INSTALADO EM PRUMADA DE ÁGUA   FORNECIMENTO E INSTALAÇÃO. AF_06/2022</t>
  </si>
  <si>
    <t>TUBO, CPVC, SOLDÁVEL, DN 35MM, INSTALADO EM RAMAL DE DISTRIBUIÇÃO DE ÁGUA   FORNECIMENTO E INSTALAÇÃO. AF_06/2022</t>
  </si>
  <si>
    <t>TUBO, CPVC, SOLDÁVEL, DN 35MM, INSTALADO EM RAMAL OU SUB-RAMAL DE ÁGUA   FORNECIMENTO E INSTALAÇÃO. AF_06/2022</t>
  </si>
  <si>
    <t>TUBO, CPVC, SOLDÁVEL, DN 42MM, INSTALADO EM PRUMADA DE ÁGUA   FORNECIMENTO E INSTALAÇÃO. AF_06/2022</t>
  </si>
  <si>
    <t>TUBO, CPVC, SOLDÁVEL, DN 42MM, INSTALADO EM RAMAL DE DISTRIBUIÇÃO DE ÁGUA - FORNECIMENTO E INSTALAÇÃO. AF_06/2022</t>
  </si>
  <si>
    <t>TUBO, CPVC, SOLDÁVEL, DN 54MM, INSTALADO EM PRUMADA DE ÁGUA   FORNECIMENTO E INSTALAÇÃO. AF_06/2022</t>
  </si>
  <si>
    <t>TUBO, CPVC, SOLDÁVEL, DN 73MM, INSTALADO EM PRUMADA DE ÁGUA   FORNECIMENTO E INSTALAÇÃO. AF_06/2022</t>
  </si>
  <si>
    <t>TUBO, CPVC, SOLDÁVEL, DN 89MM, INSTALADO EM PRUMADA DE ÁGUA   FORNECIMENTO E INSTALAÇÃO. AF_06/2022</t>
  </si>
  <si>
    <t>TÊ MISTURADOR, CPVC, SOLDÁVEL, DN 22MM, INSTALADO EM RAMAL DE DISTRIBUIÇÃO DE ÁGUA - FORNECIMENTO E INSTALAÇÃO. AF_06/2022</t>
  </si>
  <si>
    <t>TÊ MISTURADOR, CPVC, SOLDÁVEL, DN15MM, INSTALADO EM RAMAL OU SUB-RAMAL DE ÁGUA   FORNECIMENTO E INSTALAÇÃO. AF_06/2022</t>
  </si>
  <si>
    <t>TÊ MISTURADOR, CPVC, SOLDÁVEL, DN22MM, INSTALADO EM RAMAL OU SUB-RAMAL DE ÁGUA   FORNECIMENTO E INSTALAÇÃO. AF_06/2022</t>
  </si>
  <si>
    <t>TÊ, CPVC, SOLDÁVEL, DN 28MM, INSTALADO EM RAMAL DE DISTRIBUIÇÃO DE ÁGUA - FORNECIMENTO E INSTALAÇÃO. AF_06/2022</t>
  </si>
  <si>
    <t>TÊ, CPVC, SOLDÁVEL, DN 35MM, INSTALADO EM PRUMADA DE ÁGUA   FORNECIMENTO E INSTALAÇÃO. AF_06/2022</t>
  </si>
  <si>
    <t>TÊ, CPVC, SOLDÁVEL, DN 54 MM, INSTALADO EM PRUMADA DE ÁGUA   FORNECIMENTO E INSTALAÇÃO. AF_06/2022</t>
  </si>
  <si>
    <t>TÊ, CPVC, SOLDÁVEL, DN 73MM, INSTALADO EM PRUMADA DE ÁGUA   FORNECIMENTO E INSTALAÇÃO. AF_06/2022</t>
  </si>
  <si>
    <t>TÊ, CPVC, SOLDÁVEL, DN 89MM, INSTALADO EM PRUMADA DE ÁGUA   FORNECIMENTO E INSTALAÇÃO. AF_06/2022</t>
  </si>
  <si>
    <t>TÊ, CPVC, SOLDÁVEL, DN28MM, INSTALADO EM RAMAL OU SUB-RAMAL DE ÁGUA   FORNECIMENTO E INSTALAÇÃO. AF_06/2022</t>
  </si>
  <si>
    <t>TÊ, CPVC, SOLDÁVEL, DN35MM, INSTALADO EM RAMAL DE DISTRIBUIÇÃO DE ÁGUA - FORNECIMENTO E INSTALAÇÃO. AF_06/2022</t>
  </si>
  <si>
    <t>TÊ, CPVC, SOLDÁVEL, DN35MM, INSTALADO EM RAMAL OU SUB-RAMAL DE ÁGUA   FORNECIMENTO E INSTALAÇÃO. AF_06/2022</t>
  </si>
  <si>
    <t>UNIÃO, CPVC, SOLDÁVEL, DN 22MM, INSTALADO EM RAMAL DE DISTRIBUIÇÃO DE ÁGUA   FORNECIMENTO E INSTALAÇÃO. AF_06/2022</t>
  </si>
  <si>
    <t>UNIÃO, CPVC, SOLDÁVEL, DN 28MM, INSTALADO EM RAMAL DE DISTRIBUIÇÃO DE ÁGUA   FORNECIMENTO E INSTALAÇÃO. AF_06/2022</t>
  </si>
  <si>
    <t>UNIÃO, CPVC, SOLDÁVEL, DN 42MM, INSTALADO EM RAMAL DE DISTRIBUIÇÃO DE ÁGUA   FORNECIMENTO E INSTALAÇÃO. AF_06/2022</t>
  </si>
  <si>
    <t>UNIÃO, CPVC, SOLDÁVEL, DN 54MM, INSTALADO EM PRUMADA DE ÁGUA   FORNECIMENTO E INSTALAÇÃO. AF_06/2022</t>
  </si>
  <si>
    <t>UNIÃO, CPVC, SOLDÁVEL, DN 73MM, INSTALADO EM PRUMADA DE ÁGUA   FORNECIMENTO E INSTALAÇÃO. AF_06/2022</t>
  </si>
  <si>
    <t>UNIÃO, CPVC, SOLDÁVEL, DN 89MM, INSTALADO EM PRUMADA DE ÁGUA   FORNECIMENTO E INSTALAÇÃO. AF_06/2022</t>
  </si>
  <si>
    <t>UNIÃO, CPVC, SOLDÁVEL, DN15MM, INSTALADO EM RAMAL OU SUB-RAMAL DE ÁGUA   FORNECIMENTO E INSTALAÇÃO. AF_06/2022</t>
  </si>
  <si>
    <t>UNIÃO, CPVC, SOLDÁVEL, DN22MM, INSTALADO EM RAMAL OU SUB-RAMAL DE ÁGUA   FORNECIMENTO E INSTALAÇÃO. AF_06/2022</t>
  </si>
  <si>
    <t>UNIÃO, CPVC, SOLDÁVEL, DN28MM, INSTALADO EM RAMAL OU SUB-RAMAL DE ÁGUA   FORNECIMENTO E INSTALAÇÃO. AF_06/2022</t>
  </si>
  <si>
    <t>UNIÃO, CPVC, SOLDÁVEL, DN35MM, INSTALADO EM PRUMADA DE ÁGUA   FORNECIMENTO E INSTALAÇÃO. AF_06/2022</t>
  </si>
  <si>
    <t>UNIÃO, CPVC, SOLDÁVEL, DN35MM, INSTALADO EM RAMAL DE DISTRIBUIÇÃO DE ÁGUA - FORNECIMENTO E INSTALAÇÃO. AF_06/2022</t>
  </si>
  <si>
    <t>UNIÃO, CPVC, SOLDÁVEL, DN35MM, INSTALADO EM RAMAL OU SUB-RAMAL DE ÁGUA   FORNECIMENTO E INSTALAÇÃO. AF_06/2022</t>
  </si>
  <si>
    <t>UNIÃO, CPVC, SOLDÁVEL, DN42MM, INSTALADO EM PRUMADA DE ÁGUA   FORNECIMENTO E INSTALAÇÃO. AF_06/2022</t>
  </si>
  <si>
    <t>BUCHA DE REDUÇÃO LONGA, PVC, SERIE R, ÁGUA PLUVIAL, DN 50 X 40 MM, JUNTA ELÁSTICA, FORNECIDO E INSTALADO EM RAMAL DE ENCAMINHAMENTO. AF_06/2022</t>
  </si>
  <si>
    <t>CAIXA SIFONADA, PVC, DN 100 X 100 X 50 MM, FORNECIDA E INSTALADA EM RAMAIS DE ENCAMINHAMENTO DE ÁGUA PLUVIAL. AF_06/2022</t>
  </si>
  <si>
    <t>CAIXA SIFONADA, PVC, DN 150 X 185 X 75 MM, FORNECIDA E INSTALADA EM RAMAIS DE ENCAMINHAMENTO DE ÁGUA PLUVIAL. AF_06/2022</t>
  </si>
  <si>
    <t>CAP, PVC, SERIE R, ÁGUA PLUVIAL, DN 100 MM, JUNTA ELÁSTICA, FORNECIDO E INSTALADO EM RAMAL DE ENCAMINHAMENTO. AF_06/2022</t>
  </si>
  <si>
    <t>CAP, PVC, SERIE R, ÁGUA PLUVIAL, DN 150 MM, JUNTA ELÁSTICA, FORNECIDO E INSTALADO EM RAMAL DE ENCAMINHAMENTO. AF_06/2022</t>
  </si>
  <si>
    <t>CURVA 87 GRAUS E 30 MINUTOS, PVC, SERIE R, ÁGUA PLUVIAL, DN 100 MM, JUNTA ELÁSTICA, FORNECIDO E INSTALADO EM CONDUTORES VERTICAIS DE ÁGUAS PLUVIAIS. AF_06/2022</t>
  </si>
  <si>
    <t>CURVA 87 GRAUS E 30 MINUTOS, PVC, SERIE R, ÁGUA PLUVIAL, DN 100 MM, JUNTA ELÁSTICA, FORNECIDO E INSTALADO EM RAMAL DE ENCAMINHAMENTO. AF_06/2022</t>
  </si>
  <si>
    <t>CURVA 87 GRAUS E 30 MINUTOS, PVC, SERIE R, ÁGUA PLUVIAL, DN 150 MM, JUNTA ELÁSTICA, FORNECIDO E INSTALADO EM CONDUTORES VERTICAIS DE ÁGUAS PLUVIAIS. AF_06/2022</t>
  </si>
  <si>
    <t>CURVA 87 GRAUS E 30 MINUTOS, PVC, SERIE R, ÁGUA PLUVIAL, DN 150 MM, JUNTA ELÁSTICA, FORNECIDO E INSTALADO EM RAMAL DE ENCAMINHAMENTO. AF_06/2022</t>
  </si>
  <si>
    <t>CURVA 87 GRAUS E 30 MINUTOS, PVC, SERIE R, ÁGUA PLUVIAL, DN 75 MM, JUNTA ELÁSTICA, FORNECIDO E INSTALADO EM CONDUTORES VERTICAIS DE ÁGUAS PLUVIAIS. AF_06/2022</t>
  </si>
  <si>
    <t>CURVA 87 GRAUS E 30 MINUTOS, PVC, SERIE R, ÁGUA PLUVIAL, DN 75 MM, JUNTA ELÁSTICA, FORNECIDO E INSTALADO EM RAMAL DE ENCAMINHAMENTO. AF_06/2022</t>
  </si>
  <si>
    <t>CURVA 90 GRAUS, PVC, SERIE R, ÁGUA PLUVIAL, DN 100 MM, JUNTA ELÁSTICA, FORNECIDO E INSTALADO EM CONDUTORES VERTICAIS DE ÁGUAS PLUVIAIS. AF_06/2022</t>
  </si>
  <si>
    <t>CURVA 90 GRAUS, PVC, SERIE R, ÁGUA PLUVIAL, DN 100 MM, JUNTA ELÁSTICA, FORNECIDO E INSTALADO EM RAMAL DE ENCAMINHAMENTO. AF_06/2022</t>
  </si>
  <si>
    <t>JOELHO 45 GRAUS, PVC, SERIE R, ÁGUA PLUVIAL, DN 100 MM, JUNTA ELÁSTICA, FORNECIDO E INSTALADO EM CONDUTORES VERTICAIS DE ÁGUAS PLUVIAIS. AF_06/2022</t>
  </si>
  <si>
    <t>JOELHO 45 GRAUS, PVC, SERIE R, ÁGUA PLUVIAL, DN 100 MM, JUNTA ELÁSTICA, FORNECIDO E INSTALADO EM RAMAL DE ENCAMINHAMENTO. AF_06/2022</t>
  </si>
  <si>
    <t>JOELHO 45 GRAUS, PVC, SERIE R, ÁGUA PLUVIAL, DN 150 MM, JUNTA ELÁSTICA, FORNECIDO E INSTALADO EM CONDUTORES VERTICAIS DE ÁGUAS PLUVIAIS. AF_06/2022</t>
  </si>
  <si>
    <t>JOELHO 45 GRAUS, PVC, SERIE R, ÁGUA PLUVIAL, DN 150 MM, JUNTA ELÁSTICA, FORNECIDO E INSTALADO EM RAMAL DE ENCAMINHAMENTO. AF_06/2022</t>
  </si>
  <si>
    <t>JOELHO 45 GRAUS, PVC, SERIE R, ÁGUA PLUVIAL, DN 40 MM, JUNTA SOLDÁVEL, FORNECIDO E INSTALADO EM RAMAL DE ENCAMINHAMENTO. AF_06/2022</t>
  </si>
  <si>
    <t>JOELHO 45 GRAUS, PVC, SERIE R, ÁGUA PLUVIAL, DN 50 MM, JUNTA ELÁSTICA, FORNECIDO E INSTALADO EM RAMAL DE ENCAMINHAMENTO. AF_06/2022</t>
  </si>
  <si>
    <t>JOELHO 45 GRAUS, PVC, SERIE R, ÁGUA PLUVIAL, DN 75 MM, JUNTA ELÁSTICA, FORNECIDO E INSTALADO EM CONDUTORES VERTICAIS DE ÁGUAS PLUVIAIS. AF_06/2022</t>
  </si>
  <si>
    <t>JOELHO 45 GRAUS, PVC, SERIE R, ÁGUA PLUVIAL, DN 75 MM, JUNTA ELÁSTICA, FORNECIDO E INSTALADO EM RAMAL DE ENCAMINHAMENTO. AF_06/2022</t>
  </si>
  <si>
    <t>JOELHO 90 GRAUS, PVC, SERIE R, ÁGUA PLUVIAL, DN 100 MM, JUNTA ELÁSTICA, FORNECIDO E INSTALADO EM CONDUTORES VERTICAIS DE ÁGUAS PLUVIAIS. AF_06/2022</t>
  </si>
  <si>
    <t>JOELHO 90 GRAUS, PVC, SERIE R, ÁGUA PLUVIAL, DN 100 MM, JUNTA ELÁSTICA, FORNECIDO E INSTALADO EM RAMAL DE ENCAMINHAMENTO. AF_06/2022</t>
  </si>
  <si>
    <t>JOELHO 90 GRAUS, PVC, SERIE R, ÁGUA PLUVIAL, DN 150 MM, JUNTA ELÁSTICA, FORNECIDO E INSTALADO EM CONDUTORES VERTICAIS DE ÁGUAS PLUVIAIS. AF_06/2022</t>
  </si>
  <si>
    <t>JOELHO 90 GRAUS, PVC, SERIE R, ÁGUA PLUVIAL, DN 150 MM, JUNTA ELÁSTICA, FORNECIDO E INSTALADO EM RAMAL DE ENCAMINHAMENTO. AF_06/2022</t>
  </si>
  <si>
    <t>JOELHO 90 GRAUS, PVC, SERIE R, ÁGUA PLUVIAL, DN 40 MM, JUNTA SOLDÁVEL, FORNECIDO E INSTALADO EM RAMAL DE ENCAMINHAMENTO. AF_06/2022</t>
  </si>
  <si>
    <t>JOELHO 90 GRAUS, PVC, SERIE R, ÁGUA PLUVIAL, DN 50 MM, JUNTA ELÁSTICA, FORNECIDO E INSTALADO EM RAMAL DE ENCAMINHAMENTO. AF_06/2022</t>
  </si>
  <si>
    <t>JOELHO 90 GRAUS, PVC, SERIE R, ÁGUA PLUVIAL, DN 75 MM, JUNTA ELÁSTICA, FORNECIDO E INSTALADO EM CONDUTORES VERTICAIS DE ÁGUAS PLUVIAIS. AF_06/2022</t>
  </si>
  <si>
    <t>JOELHO 90 GRAUS, PVC, SERIE R, ÁGUA PLUVIAL, DN 75 MM, JUNTA ELÁSTICA, FORNECIDO E INSTALADO EM RAMAL DE ENCAMINHAMENTO. AF_06/2022</t>
  </si>
  <si>
    <t>JUNÇÃO DUPLA, PVC, SERIE R, ÁGUA PLUVIAL, DN 100 X 100 X 100 MM, JUNTA ELÁSTICA, FORNECIDO E INSTALADO EM RAMAL DE ENCAMINHAMENTO. AF_06/2022</t>
  </si>
  <si>
    <t>JUNÇÃO SIMPLES, PVC, SERIE R, ÁGUA PLUVIAL, DN 100 X 100 MM, JUNTA ELÁSTICA, FORNECIDO E INSTALADO EM CONDUTORES VERTICAIS DE ÁGUAS PLUVIAIS. AF_06/2022</t>
  </si>
  <si>
    <t>JUNÇÃO SIMPLES, PVC, SERIE R, ÁGUA PLUVIAL, DN 100 X 100 MM, JUNTA ELÁSTICA, FORNECIDO E INSTALADO EM RAMAL DE ENCAMINHAMENTO. AF_06/2022</t>
  </si>
  <si>
    <t>JUNÇÃO SIMPLES, PVC, SERIE R, ÁGUA PLUVIAL, DN 100 X 75 MM, JUNTA ELÁSTICA, FORNECIDO E INSTALADO EM CONDUTORES VERTICAIS DE ÁGUAS PLUVIAIS. AF_06/2022</t>
  </si>
  <si>
    <t>JUNÇÃO SIMPLES, PVC, SERIE R, ÁGUA PLUVIAL, DN 100 X 75 MM, JUNTA ELÁSTICA, FORNECIDO E INSTALADO EM RAMAL DE ENCAMINHAMENTO. AF_06/2022</t>
  </si>
  <si>
    <t>JUNÇÃO SIMPLES, PVC, SERIE R, ÁGUA PLUVIAL, DN 150 X 100 MM, JUNTA ELÁSTICA, FORNECIDO E INSTALADO EM CONDUTORES VERTICAIS DE ÁGUAS PLUVIAIS. AF_06/2022</t>
  </si>
  <si>
    <t>JUNÇÃO SIMPLES, PVC, SERIE R, ÁGUA PLUVIAL, DN 150 X 100 MM, JUNTA ELÁSTICA, FORNECIDO E INSTALADO EM RAMAL DE ENCAMINHAMENTO. AF_06/2022</t>
  </si>
  <si>
    <t>JUNÇÃO SIMPLES, PVC, SERIE R, ÁGUA PLUVIAL, DN 150 X 150 MM, JUNTA ELÁSTICA, FORNECIDO E INSTALADO EM CONDUTORES VERTICAIS DE ÁGUAS PLUVIAIS. AF_06/2022</t>
  </si>
  <si>
    <t>JUNÇÃO SIMPLES, PVC, SERIE R, ÁGUA PLUVIAL, DN 150 X 150 MM, JUNTA ELÁSTICA, FORNECIDO E INSTALADO EM RAMAL DE ENCAMINHAMENTO. AF_06/2022</t>
  </si>
  <si>
    <t>JUNÇÃO SIMPLES, PVC, SERIE R, ÁGUA PLUVIAL, DN 40 MM, JUNTA SOLDÁVEL, FORNECIDO E INSTALADO EM RAMAL DE ENCAMINHAMENTO. AF_06/2022</t>
  </si>
  <si>
    <t>JUNÇÃO SIMPLES, PVC, SERIE R, ÁGUA PLUVIAL, DN 50 MM, JUNTA ELÁSTICA, FORNECIDO E INSTALADO EM RAMAL DE ENCAMINHAMENTO. AF_06/2022</t>
  </si>
  <si>
    <t>JUNÇÃO SIMPLES, PVC, SERIE R, ÁGUA PLUVIAL, DN 75 X 75 MM, JUNTA ELÁSTICA, FORNECIDO E INSTALADO EM CONDUTORES VERTICAIS DE ÁGUAS PLUVIAIS. AF_06/2022</t>
  </si>
  <si>
    <t>JUNÇÃO SIMPLES, PVC, SERIE R, ÁGUA PLUVIAL, DN 75 X 75 MM, JUNTA ELÁSTICA, FORNECIDO E INSTALADO EM RAMAL DE ENCAMINHAMENTO. AF_06/2022</t>
  </si>
  <si>
    <t>LUVA DE CORRER, PVC, SERIE R, ÁGUA PLUVIAL, DN 100 MM, JUNTA ELÁSTICA, FORNECIDO E INSTALADO EM CONDUTORES VERTICAIS DE ÁGUAS PLUVIAIS. AF_06/2022</t>
  </si>
  <si>
    <t>LUVA DE CORRER, PVC, SERIE R, ÁGUA PLUVIAL, DN 100 MM, JUNTA ELÁSTICA, FORNECIDO E INSTALADO EM RAMAL DE ENCAMINHAMENTO. AF_06/2022</t>
  </si>
  <si>
    <t>LUVA DE CORRER, PVC, SERIE R, ÁGUA PLUVIAL, DN 150 MM, JUNTA ELÁSTICA, FORNECIDO E INSTALADO EM CONDUTORES VERTICAIS DE ÁGUAS PLUVIAIS. AF_06/2022</t>
  </si>
  <si>
    <t>LUVA DE CORRER, PVC, SERIE R, ÁGUA PLUVIAL, DN 150 MM, JUNTA ELÁSTICA, FORNECIDO E INSTALADO EM RAMAL DE ENCAMINHAMENTO. AF_06/2022</t>
  </si>
  <si>
    <t>LUVA DE CORRER, PVC, SERIE R, ÁGUA PLUVIAL, DN 75 MM, JUNTA ELÁSTICA, FORNECIDO E INSTALADO EM CONDUTORES VERTICAIS DE ÁGUAS PLUVIAIS. AF_06/2022</t>
  </si>
  <si>
    <t>LUVA DE CORRER, PVC, SERIE R, ÁGUA PLUVIAL, DN 75 MM, JUNTA ELÁSTICA, FORNECIDO E INSTALADO EM RAMAL DE ENCAMINHAMENTO. AF_06/2022</t>
  </si>
  <si>
    <t>LUVA SIMPLES, PVC, SERIE R, ÁGUA PLUVIAL, DN 100 MM, JUNTA ELÁSTICA, FORNECIDO E INSTALADO EM CONDUTORES VERTICAIS DE ÁGUAS PLUVIAIS. AF_06/2022</t>
  </si>
  <si>
    <t>LUVA SIMPLES, PVC, SERIE R, ÁGUA PLUVIAL, DN 100 MM, JUNTA ELÁSTICA, FORNECIDO E INSTALADO EM RAMAL DE ENCAMINHAMENTO. AF_06/2022</t>
  </si>
  <si>
    <t>LUVA SIMPLES, PVC, SERIE R, ÁGUA PLUVIAL, DN 150 MM, JUNTA ELÁSTICA, FORNECIDO E INSTALADO EM CONDUTORES VERTICAIS DE ÁGUAS PLUVIAIS. AF_06/2022</t>
  </si>
  <si>
    <t>LUVA SIMPLES, PVC, SERIE R, ÁGUA PLUVIAL, DN 150 MM, JUNTA ELÁSTICA, FORNECIDO E INSTALADO EM RAMAL DE ENCAMINHAMENTO. AF_06/2022</t>
  </si>
  <si>
    <t>LUVA SIMPLES, PVC, SERIE R, ÁGUA PLUVIAL, DN 40 MM, JUNTA SOLDÁVEL, FORNECIDO E INSTALADO EM RAMAL DE ENCAMINHAMENTO. AF_06/2022</t>
  </si>
  <si>
    <t>LUVA SIMPLES, PVC, SERIE R, ÁGUA PLUVIAL, DN 50 MM, JUNTA ELÁSTICA, FORNECIDO E INSTALADO EM RAMAL DE ENCAMINHAMENTO. AF_06/2022</t>
  </si>
  <si>
    <t>LUVA SIMPLES, PVC, SERIE R, ÁGUA PLUVIAL, DN 75 MM, JUNTA ELÁSTICA, FORNECIDO E INSTALADO EM CONDUTORES VERTICAIS DE ÁGUAS PLUVIAIS. AF_06/2022</t>
  </si>
  <si>
    <t>LUVA SIMPLES, PVC, SERIE R, ÁGUA PLUVIAL, DN 75 MM, JUNTA ELÁSTICA, FORNECIDO E INSTALADO EM RAMAL DE ENCAMINHAMENTO. AF_06/2022</t>
  </si>
  <si>
    <t>RALO SIFONADO, PVC, DN 100 X 40 MM, JUNTA SOLDÁVEL, FORNECIDO E INSTALADO EM RAMAIS DE ENCAMINHAMENTO DE ÁGUA PLUVIAL. AF_06/2022</t>
  </si>
  <si>
    <t>REDUÇÃO EXCÊNTRICA, PVC, SERIE R, ÁGUA PLUVIAL, DN 100 X 75 MM, JUNTA ELÁSTICA, FORNECIDO E INSTALADO EM CONDUTORES VERTICAIS DE ÁGUAS PLUVIAIS. AF_06/2022</t>
  </si>
  <si>
    <t>REDUÇÃO EXCÊNTRICA, PVC, SERIE R, ÁGUA PLUVIAL, DN 100 X 75 MM, JUNTA ELÁSTICA, FORNECIDO E INSTALADO EM RAMAL DE ENCAMINHAMENTO. AF_06/2022</t>
  </si>
  <si>
    <t>REDUÇÃO EXCÊNTRICA, PVC, SERIE R, ÁGUA PLUVIAL, DN 150 X 100 MM, JUNTA ELÁSTICA, FORNECIDO E INSTALADO EM CONDUTORES VERTICAIS DE ÁGUAS PLUVIAIS. AF_06/2022</t>
  </si>
  <si>
    <t>REDUÇÃO EXCÊNTRICA, PVC, SERIE R, ÁGUA PLUVIAL, DN 150 X 100 MM, JUNTA ELÁSTICA, FORNECIDO E INSTALADO EM RAMAL DE ENCAMINHAMENTO. AF_06/2022</t>
  </si>
  <si>
    <t>REDUÇÃO EXCÊNTRICA, PVC, SERIE R, ÁGUA PLUVIAL, DN 75 X 50 MM, JUNTA ELÁSTICA, FORNECIDO E INSTALADO EM RAMAL DE ENCAMINHAMENTO. AF_06/2022</t>
  </si>
  <si>
    <t>TUBO PVC, SÉRIE R, ÁGUA PLUVIAL, DN 100 MM, FORNECIDO E INSTALADO EM CONDUTORES VERTICAIS DE ÁGUAS PLUVIAIS. AF_06/2022</t>
  </si>
  <si>
    <t>TUBO PVC, SÉRIE R, ÁGUA PLUVIAL, DN 100 MM, FORNECIDO E INSTALADO EM RAMAL DE ENCAMINHAMENTO. AF_06/2022</t>
  </si>
  <si>
    <t>TUBO PVC, SÉRIE R, ÁGUA PLUVIAL, DN 150 MM, FORNECIDO E INSTALADO EM CONDUTORES VERTICAIS DE ÁGUAS PLUVIAIS. AF_06/2022</t>
  </si>
  <si>
    <t>TUBO PVC, SÉRIE R, ÁGUA PLUVIAL, DN 150 MM, FORNECIDO E INSTALADO EM RAMAL DE ENCAMINHAMENTO. AF_06/2022</t>
  </si>
  <si>
    <t>TUBO PVC, SÉRIE R, ÁGUA PLUVIAL, DN 40 MM, FORNECIDO E INSTALADO EM RAMAL DE ENCAMINHAMENTO. AF_06/2022</t>
  </si>
  <si>
    <t>TUBO PVC, SÉRIE R, ÁGUA PLUVIAL, DN 50 MM, FORNECIDO E INSTALADO EM RAMAL DE ENCAMINHAMENTO. AF_06/2022</t>
  </si>
  <si>
    <t>TUBO PVC, SÉRIE R, ÁGUA PLUVIAL, DN 75 MM, FORNECIDO E INSTALADO EM CONDUTORES VERTICAIS DE ÁGUAS PLUVIAIS. AF_06/2022</t>
  </si>
  <si>
    <t>TUBO PVC, SÉRIE R, ÁGUA PLUVIAL, DN 75 MM, FORNECIDO E INSTALADO EM RAMAL DE ENCAMINHAMENTO. AF_06/2022</t>
  </si>
  <si>
    <t>TÊ DE INSPEÇÃO, PVC, SERIE R, ÁGUA PLUVIAL, DN 100 MM, JUNTA ELÁSTICA, FORNECIDO E INSTALADO EM CONDUTORES VERTICAIS DE ÁGUAS PLUVIAIS. AF_06/2022</t>
  </si>
  <si>
    <t>TÊ DE INSPEÇÃO, PVC, SERIE R, ÁGUA PLUVIAL, DN 100 MM, JUNTA ELÁSTICA, FORNECIDO E INSTALADO EM RAMAL DE ENCAMINHAMENTO. AF_06/2022</t>
  </si>
  <si>
    <t>TÊ DE INSPEÇÃO, PVC, SERIE R, ÁGUA PLUVIAL, DN 150 MM, JUNTA ELÁSTICA, FORNECIDO E INSTALADO EM RAMAL DE ENCAMINHAMENTO. AF_06/2022</t>
  </si>
  <si>
    <t>TÊ DE INSPEÇÃO, PVC, SERIE R, ÁGUA PLUVIAL, DN 150 X 100 MM, JUNTA ELÁSTICA, FORNECIDO E INSTALADO EM CONDUTORES VERTICAIS DE ÁGUAS PLUVIAIS. AF_06/2022</t>
  </si>
  <si>
    <t>TÊ DE INSPEÇÃO, PVC, SERIE R, ÁGUA PLUVIAL, DN 75 MM, JUNTA ELÁSTICA, FORNECIDO E INSTALADO EM CONDUTORES VERTICAIS DE ÁGUAS PLUVIAIS. AF_06/2022</t>
  </si>
  <si>
    <t>TÊ DE INSPEÇÃO, PVC, SERIE R, ÁGUA PLUVIAL, DN 75 MM, JUNTA ELÁSTICA, FORNECIDO E INSTALADO EM RAMAL DE ENCAMINHAMENTO. AF_06/2022</t>
  </si>
  <si>
    <t>TÊ, PVC, SERIE R, ÁGUA PLUVIAL, DN 100 X 100 MM, JUNTA ELÁSTICA, FORNECIDO E INSTALADO EM CONDUTORES VERTICAIS DE ÁGUAS PLUVIAIS. AF_06/2022</t>
  </si>
  <si>
    <t>TÊ, PVC, SERIE R, ÁGUA PLUVIAL, DN 100 X 100 MM, JUNTA ELÁSTICA, FORNECIDO E INSTALADO EM RAMAL DE ENCAMINHAMENTO. AF_06/2022</t>
  </si>
  <si>
    <t>TÊ, PVC, SERIE R, ÁGUA PLUVIAL, DN 100 X 75 MM, JUNTA ELÁSTICA, FORNECIDO E INSTALADO EM CONDUTORES VERTICAIS DE ÁGUAS PLUVIAIS. AF_06/2022</t>
  </si>
  <si>
    <t>TÊ, PVC, SERIE R, ÁGUA PLUVIAL, DN 100 X 75 MM, JUNTA ELÁSTICA, FORNECIDO E INSTALADO EM RAMAL DE ENCAMINHAMENTO. AF_06/2022</t>
  </si>
  <si>
    <t>TÊ, PVC, SERIE R, ÁGUA PLUVIAL, DN 150 X 100 MM, JUNTA ELÁSTICA, FORNECIDO E INSTALADO EM CONDUTORES VERTICAIS DE ÁGUAS PLUVIAIS. AF_06/2022</t>
  </si>
  <si>
    <t>TÊ, PVC, SERIE R, ÁGUA PLUVIAL, DN 150 X 100 MM, JUNTA ELÁSTICA, FORNECIDO E INSTALADO EM RAMAL DE ENCAMINHAMENTO. AF_06/2022</t>
  </si>
  <si>
    <t>TÊ, PVC, SERIE R, ÁGUA PLUVIAL, DN 150 X 150 MM, JUNTA ELÁSTICA, FORNECIDO E INSTALADO EM CONDUTORES VERTICAIS DE ÁGUAS PLUVIAIS. AF_06/2022</t>
  </si>
  <si>
    <t>TÊ, PVC, SERIE R, ÁGUA PLUVIAL, DN 150 X 150 MM, JUNTA ELÁSTICA, FORNECIDO E INSTALADO EM RAMAL DE ENCAMINHAMENTO. AF_06/2022</t>
  </si>
  <si>
    <t>TÊ, PVC, SERIE R, ÁGUA PLUVIAL, DN 75 MM, JUNTA ELÁSTICA, FORNECIDO E INSTALADO EM RAMAL DE ENCAMINHAMENTO. AF_06/2022</t>
  </si>
  <si>
    <t>TÊ, PVC, SERIE R, ÁGUA PLUVIAL, DN 75 X 75 MM, JUNTA ELÁSTICA, FORNECIDO E INSTALADO EM CONDUTORES VERTICAIS DE ÁGUAS PLUVIAIS. AF_06/2022</t>
  </si>
  <si>
    <t>BOX FRONTAL DE CORRER, COM VIDRO TEMPERADO 8 MM, 190X100CM, 1 FOLHA FIXA, 1 FOLHA MÓVEL, PERFIS E FERRAGENS EM ALUMÍNIO. AF_01/2021</t>
  </si>
  <si>
    <t>DIVISORIA (N2) - PAINEL/VIDRO - PAINEL C/ MSO/COMEIA E=35MM - PERFIS SIMPLES ACO GALVANIZADO PINTADO. AF_04/2021</t>
  </si>
  <si>
    <t>DIVISORIA (N2) - PAINEL/VIDRO - PAINEL DE PVC E=35MM - PERFIS SIMPLES ACO GALVANIZADO PINTADO. AF_01/2021</t>
  </si>
  <si>
    <t>DIVISORIA (N2) - PAINEL/VIDRO - PAINEL MDF/VIDRO 6 MM, LINHA 90 MM - PERFIS DE ALUMÍNIO EXTRUDADO. AF_01/2021</t>
  </si>
  <si>
    <t>DIVISORIA (N3) - PAINEL/VIDRO/PAINEL MSO/COMEIA E=35MM - PERFIS SIMPLES ACO GALVANIZADO PINTADO. AF_04/2021</t>
  </si>
  <si>
    <t>DIVISORIA (N3) - PAINEL/VIDRO/PAINEL PVC E=35MM - PERFIS SIMPLES ACO GALVANIZADO PINTADO. AF_01/2021</t>
  </si>
  <si>
    <t>DIVISORIA CEGA (N1) - PAINEL MDF, LINHA 90 MM - PERFIS DE ALUMÍNIO EXTRUDADO. AF_01/2021</t>
  </si>
  <si>
    <t>DIVISORIA CEGA (N1) - PAINEL MSO/COMEIA E=35MM - PERFIS SIMPLES ACO GALVANIZADO PINTADO. AF_04/2021</t>
  </si>
  <si>
    <t>DIVISORIA CEGA (N1) - PAINEL PVC E=35MM - PERFIS SIMPLES ACO GALVANIZADO PINTADO.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</si>
  <si>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</si>
  <si>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</si>
  <si>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DIVISORIA SANITÁRIA, TIPO CABINE, EM PAINEL DE GRANILITE, ESP = 3CM, ASSENTADO COM ARGAMASSA COLANTE AC III-E, EXCLUSIVE FERRAGENS. AF_01/2021</t>
  </si>
  <si>
    <t>DIVISÓRIA (N3) - PAINEL/VIDRO/PAINEL MDF, LINHA 90 MM - PERFIS DE ALUMINIO EXTRUDADO. AF_01/2021</t>
  </si>
  <si>
    <t>DIVISÓRIA EM VIDRO TEMPERADO 10 MM COM PORTA DE CORRER, INCLUSIVE FERRAGENS. AF_01/2021</t>
  </si>
  <si>
    <t>DIVISÓRIA FIXA EM VIDRO TEMPERADO 10 MM, SEM ABERTURA. AF_01/2021_PS</t>
  </si>
  <si>
    <t>DIVISÓRIA SANITÁRIA, TIPO CABINE, EM PAINÉIS DE PVC, INCLUSIVE ESTRUTURA, PORTA E FERRAGENS. AF_01/2021</t>
  </si>
  <si>
    <t>DIVISÓRIA SANITÁRIA, TIPO CABINE, EM PAINÉIS ESTRUTURAIS TS, INCLUSIVE ESTRUTURA, PORTA E FERRAGENS. AF_01/2021</t>
  </si>
  <si>
    <t>PORTA DE CABINE SANITÁRIA EM VIDRO TEMPERADO 8MM, INCLUSIVE DOBRADIÇAS, BATENTE, TRINCO E CONTRA-TRINCO. AF_01/2021</t>
  </si>
  <si>
    <t>PORTA PARA DIVISÓRIA MDF/VIDRO 6 MM, LINHA 90 MM, 0,80 X 2,10 M - PERFIS DE ALUMINIO EXTRUDADO, INCLUSO PORTAL, BATENTES, DOBRADIÇAS E FECHADURA. AF_01/2021</t>
  </si>
  <si>
    <t>PORTA/PAINEL CEGO PARA DIVISÓRIA (N1)  - PAINEL CEGO MSO/COMEIA E=35MM, S/ BONECA, INCLUSO BATENTE, TESTEIRO, DOBRADIÇAS E FECHADURA. AF_01/2021</t>
  </si>
  <si>
    <t>PORTA/PAINEL CEGO PARA DIVISÓRIA (N1)  PVC E=35MM, S/ BONECA, INCLUSO BATENTE, TESTEIRO, DOBRADIÇAS E FECHADURA. AF_01/2021</t>
  </si>
  <si>
    <t>PORTA/PAINEL PARA DIVISÓRIA MDF, LINHA 90 MM, *0,80 X 2,10* M - PERFIS DE ALUMINIO EXTRUDADO, INCLUSO PORTAL, BATENTES, DOBRADIÇAS E FECHADURA. AF_01/2021</t>
  </si>
  <si>
    <t>PORTA/VIDRO PARA DIVISÓRIA (N2) - PAINEL C/ MSO/COMEIA E=35MM, S/ BONECA,  INCLUSO BATENTE, TESTEIRO, DOBRADIÇAS E FECHADURA. AF_01/2021</t>
  </si>
  <si>
    <t>PORTA/VIDRO PARA DIVISÓRIA (N2) - PAINEL DE PVC E=35MM, S/ BONECA, INCLUSO BATENTE, TESTEIRO, DOBRADIÇAS E FECHADURA. AF_01/2021</t>
  </si>
  <si>
    <t>TAPA VISTA DE MICTÓRIO EM GRANITO CINZA POLIDO, ESP = 3CM, ASSENTADO COM ARGAMASSA COLANTE AC III-E . AF_01/2021</t>
  </si>
  <si>
    <t>TAPA VISTA DE MICTÓRIO EM MÁRMORE BRANCO POLIDO, ESP = 3CM, ASSENTADO COM ARGAMASSA COLANTE AC III-E . AF_01/2021</t>
  </si>
  <si>
    <t>TAPA VISTA DE MICTÓRIO EM PAINEL DE GRANILITE, ESP = 3CM, ASSENTADO COM ARGAMASSA COLANTE AC III-E . AF_01/2021</t>
  </si>
  <si>
    <t>ABRIGO PARA HIDRANTE, 75X45X17CM, COM REGISTRO GLOBO ANGULAR 45 GRAUS 2 1/2", ADAPTADOR STORZ 2 1/2", MANGUEIRA DE INCÊNDIO 15M 2 1/2" E ESGUICHO EM LATÃO 2 1/2" - FORNECIMENTO E INSTALAÇÃO. AF_10/2020</t>
  </si>
  <si>
    <t>ABRIGO PARA HIDRANTE, 90X60X17CM, COM REGISTRO GLOBO ANGULAR 45 GRAUS 2 1/2", ADAPTADOR STORZ 2 1/2", MANGUEIRA DE INCÊNDIO 20M, REDUÇÃO 2 1/2" X 1 1/2" E ESGUICHO EM LATÃO 1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</si>
  <si>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</si>
  <si>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</si>
  <si>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</si>
  <si>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</si>
  <si>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</si>
  <si>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</si>
  <si>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CURVA 45 GRAUS, EM AÇO, CONEXÃO RANHURADA, DN 50 (2"), INSTALADO EM PRUMADAS - FORNECIMENTO E INSTALAÇÃO. AF_10/2020</t>
  </si>
  <si>
    <t>CURVA 45 GRAUS, EM AÇO, CONEXÃO RANHURADA, DN 65 (2 1/2"), INSTALADO EM PRUMADAS - FORNECIMENTO E INSTALAÇÃO. AF_10/2020</t>
  </si>
  <si>
    <t>CURVA 45 GRAUS, EM AÇO, CONEXÃO RANHURADA, DN 80 (3"), INSTALADO EM PRUMADAS - FORNECIMENTO E INSTALAÇÃO. AF_10/2020</t>
  </si>
  <si>
    <t>CURVA 45 GRAUS, EM AÇO, CONEXÃO SOLDADA, DN 15 (1/2"), INSTALADO EM RAMAIS E SUB-RAMAIS DE GÁS - FORNECIMENTO E INSTALAÇÃO. AF_10/2020</t>
  </si>
  <si>
    <t>CURVA 45 GRAUS, EM AÇO, CONEXÃO SOLDADA, DN 20 (3/4"), INSTALADO EM RAMAIS E SUB-RAMAIS DE GÁS - FORNECIMENTO E INSTALAÇÃO. AF_10/2020</t>
  </si>
  <si>
    <t>CURVA 45 GRAUS, EM AÇO, CONEXÃO SOLDADA, DN 25 (1"), INSTALADO EM RAMAIS E SUB-RAMAIS DE GÁS - FORNECIMENTO E INSTALAÇÃO. AF_10/2020</t>
  </si>
  <si>
    <t>CURVA 45 GRAUS, EM AÇO, CONEXÃO SOLDADA, DN 25 (1"), INSTALADO EM REDE DE ALIMENTAÇÃO PARA HIDRANTE - FORNECIMENTO E INSTALAÇÃO. AF_10/2020</t>
  </si>
  <si>
    <t>CURVA 45 GRAUS, EM AÇO, CONEXÃO SOLDADA, DN 25 (1"), INSTALADO EM REDE DE ALIMENTAÇÃO PARA SPRINKLER - FORNECIMENTO E INSTALAÇÃO. AF_10/2020</t>
  </si>
  <si>
    <t>CURVA 45 GRAUS, EM AÇO, CONEXÃO SOLDADA, DN 32 (1 1/4"), INSTALADO EM REDE DE ALIMENTAÇÃO PARA HIDRANTE - FORNECIMENTO E INSTALAÇÃO. AF_10/2020</t>
  </si>
  <si>
    <t>CURVA 45 GRAUS, EM AÇO, CONEXÃO SOLDADA, DN 32 (1 1/4"), INSTALADO EM REDE DE ALIMENTAÇÃO PARA SPRINKLER - FORNECIMENTO E INSTALAÇÃO. AF_10/2020</t>
  </si>
  <si>
    <t>CURVA 45 GRAUS, EM AÇO, CONEXÃO SOLDADA, DN 40 (1 1/2"), INSTALADO EM REDE DE ALIMENTAÇÃO PARA HIDRANTE - FORNECIMENTO E INSTALAÇÃO. AF_10/2020</t>
  </si>
  <si>
    <t>CURVA 45 GRAUS, EM AÇO, CONEXÃO SOLDADA, DN 40 (1 1/2"), INSTALADO EM REDE DE ALIMENTAÇÃO PARA SPRINKLER - FORNECIMENTO E INSTALAÇÃO. AF_10/2020</t>
  </si>
  <si>
    <t>CURVA 45 GRAUS, EM AÇO, CONEXÃO SOLDADA, DN 50 (2"), INSTALADO EM PRUMADAS - FORNECIMENTO E INSTALAÇÃO. AF_10/2020</t>
  </si>
  <si>
    <t>CURVA 45 GRAUS, EM AÇO, CONEXÃO SOLDADA, DN 50 (2"), INSTALADO EM REDE DE ALIMENTAÇÃO PARA HIDRANTE - FORNECIMENTO E INSTALAÇÃO. AF_10/2020</t>
  </si>
  <si>
    <t>CURVA 45 GRAUS, EM AÇO, CONEXÃO SOLDADA, DN 50 (2"), INSTALADO EM REDE DE ALIMENTAÇÃO PARA SPRINKLER - FORNECIMENTO E INSTALAÇÃO. AF_10/2020</t>
  </si>
  <si>
    <t>CURVA 45 GRAUS, EM AÇO, CONEXÃO SOLDADA, DN 65 (2 1/2"), INSTALADO EM PRUMADAS - FORNECIMENTO E INSTALAÇÃO. AF_10/2020</t>
  </si>
  <si>
    <t>CURVA 45 GRAUS, EM AÇO, CONEXÃO SOLDADA, DN 65 (2 1/2"), INSTALADO EM REDE DE ALIMENTAÇÃO PARA HIDRANTE - FORNECIMENTO E INSTALAÇÃO. AF_10/2020</t>
  </si>
  <si>
    <t>CURVA 45 GRAUS, EM AÇO, CONEXÃO SOLDADA, DN 65 (2 1/2"), INSTALADO EM REDE DE ALIMENTAÇÃO PARA SPRINKLER - FORNECIMENTO E INSTALAÇÃO. AF_10/2020</t>
  </si>
  <si>
    <t>CURVA 45 GRAUS, EM AÇO, CONEXÃO SOLDADA, DN 80 (3"), INSTALADO EM PRUMADAS - FORNECIMENTO E INSTALAÇÃO. AF_10/2020</t>
  </si>
  <si>
    <t>CURVA 45 GRAUS, EM AÇO, CONEXÃO SOLDADA, DN 80 (3"), INSTALADO EM REDE DE ALIMENTAÇÃO PARA HIDRANTE - FORNECIMENTO E INSTALAÇÃO. AF_10/2020</t>
  </si>
  <si>
    <t>CURVA 45 GRAUS, EM AÇO, CONEXÃO SOLDADA, DN 80 (3"), INSTALADO EM REDE DE ALIMENTAÇÃO PARA SPRINKLER - FORNECIMENTO E INSTALAÇÃO. AF_10/2020</t>
  </si>
  <si>
    <t>CURVA 90 GRAUS, EM AÇO, CONEXÃO RANHURADA, DN 50 (2"), INSTALADO EM PRUMADAS - FORNECIMENTO E INSTALAÇÃO. AF_10/2020</t>
  </si>
  <si>
    <t>CURVA 90 GRAUS, EM AÇO, CONEXÃO RANHURADA, DN 65 (2 1/2"), INSTALADO EM PRUMADAS - FORNECIMENTO E INSTALAÇÃO. AF_10/2020</t>
  </si>
  <si>
    <t>CURVA 90 GRAUS, EM AÇO, CONEXÃO RANHURADA, DN 80 (3"), INSTALADO EM PRUMADAS - FORNECIMENTO E INSTALAÇÃO. AF_10/2020</t>
  </si>
  <si>
    <t>CURVA 90 GRAUS, EM AÇO, CONEXÃO SOLDADA, DN 15 (1/2"), INSTALADO EM RAMAIS E SUB-RAMAIS DE GÁS - FORNECIMENTO E INSTALAÇÃO. AF_10/2020</t>
  </si>
  <si>
    <t>CURVA 90 GRAUS, EM AÇO, CONEXÃO SOLDADA, DN 20 (3/4"), INSTALADO EM RAMAIS E SUB-RAMAIS DE GÁS - FORNECIMENTO E INSTALAÇÃO. AF_10/2020</t>
  </si>
  <si>
    <t>CURVA 90 GRAUS, EM AÇO, CONEXÃO SOLDADA, DN 25 (1"), INSTALADO EM RAMAIS E SUB-RAMAIS DE GÁS - FORNECIMENTO E INSTALAÇÃO. AF_10/2020</t>
  </si>
  <si>
    <t>CURVA 90 GRAUS, EM AÇO, CONEXÃO SOLDADA, DN 25 (1"), INSTALADO EM REDE DE ALIMENTAÇÃO PARA HIDRANTE - FORNECIMENTO E INSTALAÇÃO. AF_10/2020</t>
  </si>
  <si>
    <t>CURVA 90 GRAUS, EM AÇO, CONEXÃO SOLDADA, DN 25 (1"), INSTALADO EM REDE DE ALIMENTAÇÃO PARA SPRINKLER - FORNECIMENTO E INSTALAÇÃO. AF_10/2020</t>
  </si>
  <si>
    <t>CURVA 90 GRAUS, EM AÇO, CONEXÃO SOLDADA, DN 32 (1 1/4"), INSTALADO EM REDE DE ALIMENTAÇÃO PARA HIDRANTE - FORNECIMENTO E INSTALAÇÃO. AF_10/2020</t>
  </si>
  <si>
    <t>CURVA 90 GRAUS, EM AÇO, CONEXÃO SOLDADA, DN 32 (1 1/4"), INSTALADO EM REDE DE ALIMENTAÇÃO PARA SPRINKLER - FORNECIMENTO E INSTALAÇÃO. AF_10/2020</t>
  </si>
  <si>
    <t>CURVA 90 GRAUS, EM AÇO, CONEXÃO SOLDADA, DN 40 (1 1/2"), INSTALADO EM REDE DE ALIMENTAÇÃO PARA HIDRANTE - FORNECIMENTO E INSTALAÇÃO. AF_10/2020</t>
  </si>
  <si>
    <t>CURVA 90 GRAUS, EM AÇO, CONEXÃO SOLDADA, DN 40 (1 1/2"), INSTALADO EM REDE DE ALIMENTAÇÃO PARA SPRINKLER - FORNECIMENTO E INSTALAÇÃO. AF_10/2020</t>
  </si>
  <si>
    <t>CURVA 90 GRAUS, EM AÇO, CONEXÃO SOLDADA, DN 50 (2"), INSTALADO EM PRUMADAS - FORNECIMENTO E INSTALAÇÃO. AF_10/2020</t>
  </si>
  <si>
    <t>CURVA 90 GRAUS, EM AÇO, CONEXÃO SOLDADA, DN 50 (2"), INSTALADO EM REDE DE ALIMENTAÇÃO PARA HIDRANTE - FORNECIMENTO E INSTALAÇÃO. AF_10/2020</t>
  </si>
  <si>
    <t>CURVA 90 GRAUS, EM AÇO, CONEXÃO SOLDADA, DN 50 (2"), INSTALADO EM REDE DE ALIMENTAÇÃO PARA SPRINKLER - FORNECIMENTO E INSTALAÇÃO. AF_10/2020</t>
  </si>
  <si>
    <t>CURVA 90 GRAUS, EM AÇO, CONEXÃO SOLDADA, DN 65 (2 1/2"), INSTALADO EM PRUMADAS - FORNECIMENTO E INSTALAÇÃO. AF_10/2020</t>
  </si>
  <si>
    <t>CURVA 90 GRAUS, EM AÇO, CONEXÃO SOLDADA, DN 65 (2 1/2"), INSTALADO EM REDE DE ALIMENTAÇÃO PARA HIDRANTE - FORNECIMENTO E INSTALAÇÃO. AF_10/2020</t>
  </si>
  <si>
    <t>CURVA 90 GRAUS, EM AÇO, CONEXÃO SOLDADA, DN 65 (2 1/2"), INSTALADO EM REDE DE ALIMENTAÇÃO PARA SPRINKLER - FORNECIMENTO E INSTALAÇÃO. AF_10/2020</t>
  </si>
  <si>
    <t>CURVA 90 GRAUS, EM AÇO, CONEXÃO SOLDADA, DN 80 (3"), INSTALADO EM PRUMADAS - FORNECIMENTO E INSTALAÇÃO. AF_10/2020</t>
  </si>
  <si>
    <t>CURVA 90 GRAUS, EM AÇO, CONEXÃO SOLDADA, DN 80 (3"), INSTALADO EM REDE DE ALIMENTAÇÃO PARA HIDRANTE - FORNECIMENTO E INSTALAÇÃO. AF_10/2020</t>
  </si>
  <si>
    <t>CURVA 90 GRAUS, EM AÇO, CONEXÃO SOLDADA, DN 80 (3"), INSTALADO EM REDE DE ALIMENTAÇÃO PARA SPRINKLER - FORNECIMENTO E INSTALAÇÃO. AF_10/2020</t>
  </si>
  <si>
    <t>EXTINTOR DE INCÊNDIO PORTÁTIL COM CARGA DE CO2 DE 4 KG, CLASSE BC - FORNECIMENTO E INSTALAÇÃO. AF_10/2020_PE</t>
  </si>
  <si>
    <t>EXTINTOR DE INCÊNDIO PORTÁTIL COM CARGA DE CO2 DE 6 KG, CLASSE BC - FORNECIMENTO E INSTALAÇÃO. AF_10/2020_PE</t>
  </si>
  <si>
    <t>EXTINTOR DE INCÊNDIO PORTÁTIL COM CARGA DE PQS DE 12 KG, CLASSE BC - FORNECIMENTO E INSTALAÇÃO. AF_10/2020_PE</t>
  </si>
  <si>
    <t>EXTINTOR DE INCÊNDIO PORTÁTIL COM CARGA DE PQS DE 4 KG, CLASSE BC - FORNECIMENTO E INSTALAÇÃO. AF_10/2020_PE</t>
  </si>
  <si>
    <t>EXTINTOR DE INCÊNDIO PORTÁTIL COM CARGA DE PQS DE 6 KG, CLASSE BC - FORNECIMENTO E INSTALAÇÃO. AF_10/2020_PE</t>
  </si>
  <si>
    <t>EXTINTOR DE INCÊNDIO PORTÁTIL COM CARGA DE PQS DE 8 KG, CLASSE BC - FORNECIMENTO E INSTALAÇÃO. AF_10/2020_PE</t>
  </si>
  <si>
    <t>EXTINTOR DE INCÊNDIO PORTÁTIL COM CARGA DE ÁGUA PRESSURIZADA DE 10 L, CLASSE A - FORNECIMENTO E INSTALAÇÃO. AF_10/2020_PE</t>
  </si>
  <si>
    <t>HIDRANTE SUBTERRÂNEO PREDIAL (COM CURVA LONGA E CAIXA), DN 75 MM - FORNECIMENTO E INSTALAÇÃO. AF_10/2020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</si>
  <si>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</si>
  <si>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</si>
  <si>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JOELHO 45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</si>
  <si>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</si>
  <si>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</si>
  <si>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45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</si>
  <si>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</si>
  <si>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</si>
  <si>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</si>
  <si>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</si>
  <si>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45 GRAUS, EM FERRO GALVANIZADO, CONEXÃO ROSQUEADA, DN 80 (3"), INSTALADO EM REDE DE ALIMENTAÇÃO PARA HIDRANTE - FORNECIMENTO E INSTALAÇÃO. AF_10/2020</t>
  </si>
  <si>
    <t>JOELHO 45 GRAUS, EM FERRO GALVANIZADO, CONEXÃO ROSQUEADA, DN 80 (3"), INSTALADO EM REDE DE ALIMENTAÇÃO PARA SPRINKLER - FORNECIMENTO E INSTALAÇÃO. AF_10/2020</t>
  </si>
  <si>
    <t>JOELHO 45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</si>
  <si>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</si>
  <si>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</si>
  <si>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45 GRAUS, EM FERRO GALVANIZADO, DN 50 (2"), CONEXÃO ROSQUEADA, INSTALADO EM PRUMADAS - FORNECIMENTO E INSTALAÇÃO. AF_10/2020</t>
  </si>
  <si>
    <t>JOELHO 45 GRAUS, EM FERRO GALVANIZADO, DN 50 (2"), CONEXÃO ROSQUEADA, INSTALADO EM REDE DE ALIMENTAÇÃO PARA HIDRANTE - FORNECIMENTO E INSTALAÇÃO. AF_10/2020</t>
  </si>
  <si>
    <t>JOELHO 45 GRAUS, EM FERRO GALVANIZADO, DN 65 (2 1/2"), CONEXÃO ROSQUEADA, INSTALADO EM PRUMADAS - FORNECIMENTO E INSTALAÇÃO. AF_10/2020</t>
  </si>
  <si>
    <t>JOELHO 45 GRAUS, EM FERRO GALVANIZADO, DN 65 (2 1/2"), CONEXÃO ROSQUEADA, INSTALADO EM REDE DE ALIMENTAÇÃO PARA HIDRANTE - FORNECIMENTO E INSTALAÇÃO. AF_10/2020</t>
  </si>
  <si>
    <t>JOELHO 45 GRAUS, EM FERRO GALVANIZADO, DN 80 (3"), CONEXÃO ROSQUEADA, INSTALADO EM PRUMADAS - FORNECIMENTO E INSTALAÇÃO. AF_10/2020</t>
  </si>
  <si>
    <t>JOELHO 90 GRAUS, EM FERRO GALVANIZADO, CONEXÃO ROSQUEADA, DN 15 (1/2"), INSTALADO EM RAMAIS E SUB-RAMAIS DE GÁS - FORNECIMENTO E INSTALAÇÃO. AF_10/2020</t>
  </si>
  <si>
    <t>JOELHO 90 GRAUS, EM FERRO GALVANIZADO, CONEXÃO ROSQUEADA, DN 20 (3/4"), INSTALADO EM RAMAIS E SUB-RAMAIS DE GÁS - FORNECIMENTO E INSTALAÇÃO. AF_10/2020</t>
  </si>
  <si>
    <t>JOELHO 90 GRAUS, EM FERRO GALVANIZADO, CONEXÃO ROSQUEADA, DN 25 (1"), INSTALADO EM RAMAIS E SUB-RAMAIS DE GÁS - FORNECIMENTO E INSTALAÇÃO. AF_10/2020</t>
  </si>
  <si>
    <t>JOELHO 90 GRAUS, EM FERRO GALVANIZADO, CONEXÃO ROSQUEADA, DN 25 (1"), INSTALADO EM REDE DE ALIMENTAÇÃO PARA SPRINKLER - FORNECIMENTO E INSTALAÇÃO. AF_10/2020</t>
  </si>
  <si>
    <t>JOELHO 90 GRAUS, EM FERRO GALVANIZADO, CONEXÃO ROSQUEADA, DN 32 (1 1/4"), INSTALADO EM REDE DE ALIMENTAÇÃO PARA SPRINKLER - FORNECIMENTO E INSTALAÇÃO. AF_10/2020</t>
  </si>
  <si>
    <t>JOELHO 90 GRAUS, EM FERRO GALVANIZADO, CONEXÃO ROSQUEADA, DN 40 (1 1/2"), INSTALADO EM REDE DE ALIMENTAÇÃO PARA SPRINKLER - FORNECIMENTO E INSTALAÇÃO. AF_10/2020</t>
  </si>
  <si>
    <t>JOELHO 90 GRAUS, EM FERRO GALVANIZADO, CONEXÃO ROSQUEADA, DN 50 (2"), INSTALADO EM REDE DE ALIMENTAÇÃO PARA SPRINKLER - FORNECIMENTO E INSTALAÇÃO. AF_10/2020</t>
  </si>
  <si>
    <t>JOELHO 90 GRAUS, EM FERRO GALVANIZADO, CONEXÃO ROSQUEADA, DN 65 (2 1/2"), INSTALADO EM REDE DE ALIMENTAÇÃO PARA SPRINKLER - FORNECIMENTO E INSTALAÇÃO. AF_10/2020</t>
  </si>
  <si>
    <t>JOELHO 90 GRAUS, EM FERRO GALVANIZADO, CONEXÃO ROSQUEADA, DN 80 (3"), INSTALADO EM REDE DE ALIMENTAÇÃO PARA HIDRANTE - FORNECIMENTO E INSTALAÇÃO. AF_10/2020</t>
  </si>
  <si>
    <t>JOELHO 90 GRAUS, EM FERRO GALVANIZADO, CONEXÃO ROSQUEADA, DN 80 (3"), INSTALADO EM REDE DE ALIMENTAÇÃO PARA SPRINKLER - FORNECIMENTO E INSTALAÇÃO. AF_10/2020</t>
  </si>
  <si>
    <t>JOELHO 90 GRAUS, EM FERRO GALVANIZADO, DN 25 (1"),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</si>
  <si>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</si>
  <si>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</si>
  <si>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90 GRAUS, EM FERRO GALVANIZADO, DN 50 (2"), CONEXÃO ROSQUEADA, INSTALADO EM PRUMADAS - FORNECIMENTO E INSTALAÇÃO. AF_10/2020</t>
  </si>
  <si>
    <t>JOELHO 90 GRAUS, EM FERRO GALVANIZADO, DN 50 (2"), CONEXÃO ROSQUEADA, INSTALADO EM REDE DE ALIMENTAÇÃO PARA HIDRANTE - FORNECIMENTO E INSTALAÇÃO. AF_10/2020</t>
  </si>
  <si>
    <t>JOELHO 90 GRAUS, EM FERRO GALVANIZADO, DN 65 (2 1/2"), CONEXÃO ROSQUEADA, INSTALADO EM PRUMADAS - FORNECIMENTO E INSTALAÇÃO. AF_10/2020</t>
  </si>
  <si>
    <t>JOELHO 90 GRAUS, EM FERRO GALVANIZADO, DN 65 (2 1/2"), CONEXÃO ROSQUEADA, INSTALADO EM REDE DE ALIMENTAÇÃO PARA HIDRANTE - FORNECIMENTO E INSTALAÇÃO. AF_10/2020</t>
  </si>
  <si>
    <t>JOELHO 90 GRAUS, EM FERRO GALVANIZADO, DN 80 (3"), CONEXÃO ROSQUEADA, INSTALADO EM PRUMADAS - FORNECIMENTO E INSTALAÇÃO. AF_10/2020</t>
  </si>
  <si>
    <t>JOELHO 90°, EM FERRO GALVANIZADO, 4", CONEXÃO ROSQUEADA, INSTALADO EM PRUMADAS - FORNECIMENTO E INSTALAÇÃO. AF_10/2020</t>
  </si>
  <si>
    <t>JOELHO 90°, EM FERRO GALVANIZADO, 4", CONEXÃO ROSQUEADA, INSTALADO EM REDE DE ALIMENTAÇÃO PARA HIDRANTE - FORNECIMENTO E INSTALAÇÃO. AF_10/2020</t>
  </si>
  <si>
    <t>LUVA COM REDUÇÃO, EM AÇO, CONEXÃO SOLDADA, DN 20 X 15 MM (3/4" X 1/2"), INSTALADO EM RAMAIS E SUB-RAMAIS DE GÁS - FORNECIMENTO E INSTALAÇÃO. AF_10/2020</t>
  </si>
  <si>
    <t>LUVA COM REDUÇÃO, EM AÇO, CONEXÃO SOLDADA, DN 25 X 20 MM (1  X 3/4"), INSTALADO EM REDE DE ALIMENTAÇÃO PARA HIDRANTE - FORNECIMENTO E INSTALAÇÃO. AF_10/2020</t>
  </si>
  <si>
    <t>LUVA COM REDUÇÃO, EM AÇO, CONEXÃO SOLDADA, DN 25 X 20 MM (1" X 3/4"), INSTALADO EM RAMAIS E SUB-RAMAIS DE GÁS - FORNECIMENTO E INSTALAÇÃO. AF_10/2020</t>
  </si>
  <si>
    <t>LUVA COM REDUÇÃO, EM AÇO, CONEXÃO SOLDADA, DN 25 X 20 MM (1" X 3/4"), INSTALADO EM REDE DE ALIMENTAÇÃO PARA SPRINKLER - FORNECIMENTO E INSTALAÇÃO. AF_10/2020</t>
  </si>
  <si>
    <t>LUVA COM REDUÇÃO, EM AÇO, CONEXÃO SOLDADA, DN 32 X 25 MM (1 1/4"  X 1"), INSTALADO EM REDE DE ALIMENTAÇÃO PARA HIDRANTE - FORNECIMENTO E INSTALAÇÃO. AF_10/2020</t>
  </si>
  <si>
    <t>LUVA COM REDUÇÃO, EM AÇO, CONEXÃO SOLDADA, DN 32 X 25 MM (1 1/4"  X 1"), INSTALADO EM REDE DE ALIMENTAÇÃO PARA SPRINKLER - FORNECIMENTO E INSTALAÇÃO. AF_10/2020</t>
  </si>
  <si>
    <t>LUVA COM REDUÇÃO, EM AÇO, CONEXÃO SOLDADA, DN 40  X 32 MM (1 1/2" X 1 1/4"), INSTALADO EM REDE DE ALIMENTAÇÃO PARA HIDRANTE - FORNECIMENTO E INSTALAÇÃO. AF_10/2020</t>
  </si>
  <si>
    <t>LUVA COM REDUÇÃO, EM AÇO, CONEXÃO SOLDADA, DN 40  X 32 MM (1 1/2" X 1 1/4"), INSTALADO EM REDE DE ALIMENTAÇÃO PARA SPRINKLER - FORNECIMENTO E INSTALAÇÃO. AF_10/2020</t>
  </si>
  <si>
    <t>LUVA COM REDUÇÃO, EM AÇO, CONEXÃO SOLDADA, DN 50 X 40 MM (2  X 1 1/2"), INSTALADO EM PRUMADAS - FORNECIMENTO E INSTALAÇÃO. AF_10/2020</t>
  </si>
  <si>
    <t>LUVA COM REDUÇÃO, EM AÇO, CONEXÃO SOLDADA, DN 50 X 40 MM (2" X 1 1/2"), INSTALADO EM REDE DE ALIMENTAÇÃO PARA HIDRANTE - FORNECIMENTO E INSTALAÇÃO. AF_10/2020</t>
  </si>
  <si>
    <t>LUVA COM REDUÇÃO, EM AÇO, CONEXÃO SOLDADA, DN 50 X 40 MM (2" X 1 1/2"), INSTALADO EM REDE DE ALIMENTAÇÃO PARA SPRINKLER - FORNECIMENTO E INSTALAÇÃO. AF_10/2020</t>
  </si>
  <si>
    <t>LUVA COM REDUÇÃO, EM AÇO, CONEXÃO SOLDADA, DN 65 X 50 MM (2 1/2" X 2"), INSTALADO EM PRUMADAS - FORNECIMENTO E INSTALAÇÃO. AF_10/2020</t>
  </si>
  <si>
    <t>LUVA COM REDUÇÃO, EM AÇO, CONEXÃO SOLDADA, DN 65 X 50 MM (2 1/2" X 2"), INSTALADO EM REDE DE ALIMENTAÇÃO PARA HIDRANTE - FORNECIMENTO E INSTALAÇÃO. AF_10/2020</t>
  </si>
  <si>
    <t>LUVA COM REDUÇÃO, EM AÇO, CONEXÃO SOLDADA, DN 65 X 50 MM (2 1/2" X 2"), INSTALADO EM REDE DE ALIMENTAÇÃO PARA SPRINKLER - FORNECIMENTO E INSTALAÇÃO. AF_10/2020</t>
  </si>
  <si>
    <t>LUVA COM REDUÇÃO, EM AÇO, CONEXÃO SOLDADA, DN 80 X 65 MM (3" X 2 1/2"), INSTALADO EM PRUMADAS - FORNECIMENTO E INSTALAÇÃO. AF_10/2020</t>
  </si>
  <si>
    <t>LUVA COM REDUÇÃO, EM AÇO, CONEXÃO SOLDADA, DN 80 X 65 MM (3" X 2 1/2"), INSTALADO EM REDE DE ALIMENTAÇÃO PARA HIDRANTE - FORNECIMENTO E INSTALAÇÃO. AF_10/2020</t>
  </si>
  <si>
    <t>LUVA COM REDUÇÃO, EM AÇO, CONEXÃO SOLDADA, DN 80 X 65 MM (3" X 2 1/2"), INSTALADO EM REDE DE ALIMENTAÇÃO PARA SPRINKLER - FORNECIMENTO E INSTALAÇÃO. AF_10/2020</t>
  </si>
  <si>
    <t>LUVA DE REDUÇÃO, EM FERRO GALVANIZADO, 1 1/2" X 1 1/4", CONEXÃO ROSQUEADA, INSTALADO EM REDE DE ALIMENTAÇÃO PARA HIDRANTE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</si>
  <si>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</si>
  <si>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HIDRANTE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</si>
  <si>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</si>
  <si>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HIDRANTE - FORNECIMENTO E INSTALAÇÃO. AF_10/2020</t>
  </si>
  <si>
    <t>LUVA DE REDUÇÃO, EM FERRO GALVANIZADO, 1 1/2" X 3/4", CONEXÃO ROSQUEADA, INSTALADO EM REDE DE ALIMENTAÇÃO PARA SPRINKLER - FORNECIMENTO E INSTALAÇÃO. AF_10/2020</t>
  </si>
  <si>
    <t>LUVA DE REDUÇÃO, EM FERRO GALVANIZADO, 1 1/4" X 1", CONEXÃO ROSQUEADA, INSTALADO EM REDE DE ALIMENTAÇÃO PARA HIDRANTE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</si>
  <si>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</si>
  <si>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HIDRANTE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</si>
  <si>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</si>
  <si>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HIDRANTE - FORNECIMENTO E INSTALAÇÃO. AF_10/2020</t>
  </si>
  <si>
    <t>LUVA DE REDUÇÃO, EM FERRO GALVANIZADO, 1 1/4" X 3/4", CONEXÃO ROSQUEADA, INSTALADO EM REDE DE ALIMENTAÇÃO PARA SPRINKLER - FORNECIMENTO E INSTALAÇÃO. AF_10/2020</t>
  </si>
  <si>
    <t>LUVA DE REDUÇÃO, EM FERRO GALVANIZADO, 1" X 1/2",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</si>
  <si>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</si>
  <si>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HIDRANTE - FORNECIMENTO E INSTALAÇÃO. AF_10/2020</t>
  </si>
  <si>
    <t>LUVA DE REDUÇÃO, EM FERRO GALVANIZADO, 1" X 3/4", CONEXÃO ROSQUEADA, INSTALADO EM REDE DE ALIMENTAÇÃO PARA SPRINKLER - FORNECIMENTO E INSTALAÇÃO. AF_10/2020</t>
  </si>
  <si>
    <t>LUVA DE REDUÇÃO, EM FERRO GALVANIZADO, 2 1/2" X 1 1/2", CONEXÃO ROSQUEADA, INSTALADO EM PRUMADAS - FORNECIMENTO E INSTALAÇÃO. AF_10/2020</t>
  </si>
  <si>
    <t>LUVA DE REDUÇÃO, EM FERRO GALVANIZADO, 2 1/2" X 1 1/2", CONEXÃO ROSQUEADA, INSTALADO EM REDE DE ALIMENTAÇÃO PARA HIDRANTE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</si>
  <si>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</si>
  <si>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PRUMADAS - FORNECIMENTO E INSTALAÇÃO. AF_10/2020</t>
  </si>
  <si>
    <t>LUVA DE REDUÇÃO, EM FERRO GALVANIZADO, 2 1/2" X 2", CONEXÃO ROSQUEADA, INSTALADO EM REDE DE ALIMENTAÇÃO PARA HIDRANTE - FORNECIMENTO E INSTALAÇÃO. AF_10/2020</t>
  </si>
  <si>
    <t>LUVA DE REDUÇÃO, EM FERRO GALVANIZADO, 2 1/2" X 2", CONEXÃO ROSQUEADA, INSTALADO EM REDE DE ALIMENTAÇÃO PARA SPRINKLER - FORNECIMENTO E INSTALAÇÃO. AF_10/2020</t>
  </si>
  <si>
    <t>LUVA DE REDUÇÃO, EM FERRO GALVANIZADO, 2" X 1 1/2", CONEXÃO ROSQUEADA, INSTALADO EM PRUMADAS - FORNECIMENTO E INSTALAÇÃO. AF_10/2020</t>
  </si>
  <si>
    <t>LUVA DE REDUÇÃO, EM FERRO GALVANIZADO, 2" X 1 1/2", CONEXÃO ROSQUEADA, INSTALADO EM REDE DE ALIMENTAÇÃO PARA HIDRANTE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</si>
  <si>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</si>
  <si>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PRUMADAS - FORNECIMENTO E INSTALAÇÃO. AF_10/2020</t>
  </si>
  <si>
    <t>LUVA DE REDUÇÃO, EM FERRO GALVANIZADO, 2" X 1 1/4", CONEXÃO ROSQUEADA, INSTALADO EM REDE DE ALIMENTAÇÃO PARA HIDRANTE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</si>
  <si>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</si>
  <si>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PRUMADAS - FORNECIMENTO E INSTALAÇÃO. AF_10/2020</t>
  </si>
  <si>
    <t>LUVA DE REDUÇÃO, EM FERRO GALVANIZADO, 2" X 1", CONEXÃO ROSQUEADA, INSTALADO EM REDE DE ALIMENTAÇÃO PARA HIDRANTE - FORNECIMENTO E INSTALAÇÃO. AF_10/2020</t>
  </si>
  <si>
    <t>LUVA DE REDUÇÃO, EM FERRO GALVANIZADO, 2" X 1", CONEXÃO ROSQUEADA, INSTALADO EM REDE DE ALIMENTAÇÃO PARA SPRINKLER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</si>
  <si>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</si>
  <si>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</si>
  <si>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1/2", CONEXÃO ROSQUEADA, INSTALADO EM REDE DE ALIMENTAÇÃO PARA HIDRANTE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</si>
  <si>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</si>
  <si>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PRUMADAS - FORNECIMENTO E INSTALAÇÃO. AF_10/2020</t>
  </si>
  <si>
    <t>LUVA DE REDUÇÃO, EM FERRO GALVANIZADO, 3" X 2", CONEXÃO ROSQUEADA, INSTALADO EM REDE DE ALIMENTAÇÃO PARA HIDRANTE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</si>
  <si>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</si>
  <si>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</si>
  <si>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LUVA DE REDUÇÃO, EM FERRO GALVANIZADO, 4" X 2 1/2", CONEXÃO ROSQUEADA, INSTALADO EM PRUMADAS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</si>
  <si>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</si>
  <si>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PRUMADAS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</si>
  <si>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</si>
  <si>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PRUMADAS - FORNECIMENTO E INSTALAÇÃO. AF_10/2020</t>
  </si>
  <si>
    <t>LUVA DE REDUÇÃO, EM FERRO GALVANIZADO, 4" X 3", CONEXÃO ROSQUEADA, INSTALADO EM REDE DE ALIMENTAÇÃO PARA HIDRANTE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</si>
  <si>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</si>
  <si>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</si>
  <si>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EM AÇO, CONEXÃO SOLDADA, DN 25 (1"), INSTALADO EM RAMAIS E SUB-RAMAIS DE GÁS - FORNECIMENTO E INSTALAÇÃO. AF_10/2020</t>
  </si>
  <si>
    <t>LUVA, EM AÇO, CONEXÃO SOLDADA, DN 25 (1"), INSTALADO EM REDE DE ALIMENTAÇÃO PARA HIDRANTE - FORNECIMENTO E INSTALAÇÃO. AF_10/2020</t>
  </si>
  <si>
    <t>LUVA, EM AÇO, CONEXÃO SOLDADA, DN 25 (1"), INSTALADO EM REDE DE ALIMENTAÇÃO PARA SPRINKLER - FORNECIMENTO E INSTALAÇÃO. AF_10/2020</t>
  </si>
  <si>
    <t>LUVA, EM AÇO, CONEXÃO SOLDADA, DN 32 (1 1/4"), INSTALADO EM REDE DE ALIMENTAÇÃO PARA HIDRANTE - FORNECIMENTO E INSTALAÇÃO. AF_10/2020</t>
  </si>
  <si>
    <t>LUVA, EM AÇO, CONEXÃO SOLDADA, DN 32 (1 1/4"), INSTALADO EM REDE DE ALIMENTAÇÃO PARA SPRINKLER - FORNECIMENTO E INSTALAÇÃO. AF_10/2020</t>
  </si>
  <si>
    <t>LUVA, EM AÇO, CONEXÃO SOLDADA, DN 40 (1 1/2"), INSTALADO EM REDE DE ALIMENTAÇÃO PARA HIDRANTE - FORNECIMENTO E INSTALAÇÃO. AF_10/2020</t>
  </si>
  <si>
    <t>LUVA, EM AÇO, CONEXÃO SOLDADA, DN 40 (1 1/2"), INSTALADO EM REDE DE ALIMENTAÇÃO PARA SPRINKLER - FORNECIMENTO E INSTALAÇÃO. AF_10/2020</t>
  </si>
  <si>
    <t>LUVA, EM AÇO, CONEXÃO SOLDADA, DN 50 (2"), INSTALADO EM PRUMADAS - FORNECIMENTO E INSTALAÇÃO. AF_10/2020</t>
  </si>
  <si>
    <t>LUVA, EM AÇO, CONEXÃO SOLDADA, DN 50 (2"), INSTALADO EM REDE DE ALIMENTAÇÃO PARA HIDRANTE - FORNECIMENTO E INSTALAÇÃO. AF_10/2020</t>
  </si>
  <si>
    <t>LUVA, EM AÇO, CONEXÃO SOLDADA, DN 50 (2"), INSTALADO EM REDE DE ALIMENTAÇÃO PARA SPRINKLER - FORNECIMENTO E INSTALAÇÃO. AF_10/2020</t>
  </si>
  <si>
    <t>LUVA, EM AÇO, CONEXÃO SOLDADA, DN 65 (2 1/2"), INSTALADO EM PRUMADAS - FORNECIMENTO E INSTALAÇÃO. AF_10/2020</t>
  </si>
  <si>
    <t>LUVA, EM AÇO, CONEXÃO SOLDADA, DN 65 (2 1/2"), INSTALADO EM REDE DE ALIMENTAÇÃO PARA HIDRANTE - FORNECIMENTO E INSTALAÇÃO. AF_10/2020</t>
  </si>
  <si>
    <t>LUVA, EM AÇO, CONEXÃO SOLDADA, DN 65 (2 1/2"), INSTALADO EM REDE DE ALIMENTAÇÃO PARA SPRINKLER - FORNECIMENTO E INSTALAÇÃO. AF_10/2020</t>
  </si>
  <si>
    <t>LUVA, EM AÇO, CONEXÃO SOLDADA, DN 80 (3"), INSTALADO EM PRUMADAS - FORNECIMENTO E INSTALAÇÃO. AF_10/2020</t>
  </si>
  <si>
    <t>LUVA, EM AÇO, CONEXÃO SOLDADA, DN 80 (3"), INSTALADO EM REDE DE ALIMENTAÇÃO PARA HIDRANTE - FORNECIMENTO E INSTALAÇÃO. AF_10/2020</t>
  </si>
  <si>
    <t>LUVA, EM AÇO, CONEXÃO SOLDADA, DN 80 (3"), INSTALADO EM REDE DE ALIMENTAÇÃO PARA SPRINKLER - FORNECIMENTO E INSTALAÇÃO. AF_10/2020</t>
  </si>
  <si>
    <t>LUVA, EM FERRO GALVANIZADO, 4", CONEXÃO ROSQUEADA, INSTALADO EM PRUMADAS - FORNECIMENTO E INSTALAÇÃO. AF_10/2020</t>
  </si>
  <si>
    <t>LUVA, EM FERRO GALVANIZADO, 4", CONEXÃO ROSQUEADA, INSTALADO EM REDE DE ALIMENTAÇÃO PARA HIDRANTE - FORNECIMENTO E INSTALAÇÃO. AF_10/2020</t>
  </si>
  <si>
    <t>LUVA, EM FERRO GALVANIZADO, CONEXÃO ROSQUEADA, DN 15 (1/2"), INSTALADO EM RAMAIS E SUB-RAMAIS DE GÁS - FORNECIMENTO E INSTALAÇÃO. AF_10/2020</t>
  </si>
  <si>
    <t>LUVA, EM FERRO GALVANIZADO, CONEXÃO ROSQUEADA, DN 20 (3/4"), INSTALADO EM RAMAIS E SUB-RAMAIS DE GÁS - FORNECIMENTO E INSTALAÇÃO. AF_10/2020</t>
  </si>
  <si>
    <t>LUVA, EM FERRO GALVANIZADO, CONEXÃO ROSQUEADA, DN 25 (1"), INSTALADO EM RAMAIS E SUB-RAMAIS DE GÁS - FORNECIMENTO E INSTALAÇÃO. AF_10/2020</t>
  </si>
  <si>
    <t>LUVA, EM FERRO GALVANIZADO, CONEXÃO ROSQUEADA, DN 25 (1"), INSTALADO EM REDE DE ALIMENTAÇÃO PARA SPRINKLER - FORNECIMENTO E INSTALAÇÃO. AF_10/2020</t>
  </si>
  <si>
    <t>LUVA, EM FERRO GALVANIZADO, CONEXÃO ROSQUEADA, DN 32 (1 1/4"), INSTALADO EM REDE DE ALIMENTAÇÃO PARA SPRINKLER - FORNECIMENTO E INSTALAÇÃO. AF_10/2020</t>
  </si>
  <si>
    <t>LUVA, EM FERRO GALVANIZADO, CONEXÃO ROSQUEADA, DN 40 (1 1/2"), INSTALADO EM REDE DE ALIMENTAÇÃO PARA SPRINKLER - FORNECIMENTO E INSTALAÇÃO. AF_10/2020</t>
  </si>
  <si>
    <t>LUVA, EM FERRO GALVANIZADO, CONEXÃO ROSQUEADA, DN 50 (2"), INSTALADO EM REDE DE ALIMENTAÇÃO PARA SPRINKLER - FORNECIMENTO E INSTALAÇÃO. AF_10/2020</t>
  </si>
  <si>
    <t>LUVA, EM FERRO GALVANIZADO, CONEXÃO ROSQUEADA, DN 65 (2 1/2"), INSTALADO EM REDE DE ALIMENTAÇÃO PARA SPRINKLER - FORNECIMENTO E INSTALAÇÃO. AF_10/2020</t>
  </si>
  <si>
    <t>LUVA, EM FERRO GALVANIZADO, CONEXÃO ROSQUEADA, DN 80 (3"), INSTALADO EM REDE DE ALIMENTAÇÃO PARA SPRINKLER - FORNECIMENTO E INSTALAÇÃO. AF_10/2020</t>
  </si>
  <si>
    <t>LUVA, EM FERRO GALVANIZADO, DN 25 (1"), CONEXÃO ROSQUEADA, INSTALADO EM REDE DE ALIMENTAÇÃO PARA HIDRANTE - FORNECIMENTO E INSTALAÇÃO. AF_10/2020</t>
  </si>
  <si>
    <t>LUVA, EM FERRO GALVANIZADO, DN 32 (1 1/4"), CONEXÃO ROSQUEADA, INSTALADO EM REDE DE ALIMENTAÇÃO PARA HIDRANTE - FORNECIMENTO E INSTALAÇÃO. AF_10/2020</t>
  </si>
  <si>
    <t>LUVA, EM FERRO GALVANIZADO, DN 40 (1 1/2"), CONEXÃO ROSQUEADA, INSTALADO EM REDE DE ALIMENTAÇÃO PARA HIDRANTE - FORNECIMENTO E INSTALAÇÃO. AF_10/2020</t>
  </si>
  <si>
    <t>LUVA, EM FERRO GALVANIZADO, DN 50 (2"), CONEXÃO ROSQUEADA, INSTALADO EM PRUMADAS - FORNECIMENTO E INSTALAÇÃO. AF_10/2020</t>
  </si>
  <si>
    <t>LUVA, EM FERRO GALVANIZADO, DN 50 (2"), CONEXÃO ROSQUEADA, INSTALADO EM REDE DE ALIMENTAÇÃO PARA HIDRANTE - FORNECIMENTO E INSTALAÇÃO. AF_10/2020</t>
  </si>
  <si>
    <t>LUVA, EM FERRO GALVANIZADO, DN 65 (2 1/2"), CONEXÃO ROSQUEADA, INSTALADO EM PRUMADAS - FORNECIMENTO E INSTALAÇÃO. AF_10/2020</t>
  </si>
  <si>
    <t>LUVA, EM FERRO GALVANIZADO, DN 65 (2 1/2"), CONEXÃO ROSQUEADA, INSTALADO EM REDE DE ALIMENTAÇÃO PARA HIDRANTE - FORNECIMENTO E INSTALAÇÃO. AF_10/2020</t>
  </si>
  <si>
    <t>LUVA, EM FERRO GALVANIZADO, DN 80 (3"), CONEXÃO ROSQUEADA, INSTALADO EM PRUMADAS - FORNECIMENTO E INSTALAÇÃO. AF_10/2020</t>
  </si>
  <si>
    <t>LUVA, EM FERRO GALVANIZADO, DN 80 (3"), CONEXÃO ROSQUEADA, INSTALADO EM REDE DE ALIMENTAÇÃO PARA HIDRANTE - FORNECIMENTO E INSTALAÇÃO. AF_10/2020</t>
  </si>
  <si>
    <t>MANÔMETRO 0 A 200 PSI (0 A 14 KGF/CM2), D = 50MM - FORNECIMENTO E INSTALAÇÃO. AF_10/2020</t>
  </si>
  <si>
    <t>NIPLE, EM FERRO GALVANIZADO, 4", CONEXÃO ROSQUEADA, INSTALADO EM PRUMADAS - FORNECIMENTO E INSTALAÇÃO. AF_10/2020</t>
  </si>
  <si>
    <t>NIPLE, EM FERRO GALVANIZADO, 4", CONEXÃO ROSQUEADA, INSTALADO EM REDE DE ALIMENTAÇÃO PARA HIDRANTE - FORNECIMENTO E INSTALAÇÃO. AF_10/2020</t>
  </si>
  <si>
    <t>NIPLE, EM FERRO GALVANIZADO, CONEXÃO ROSQUEADA, DN 15 (1/2"), INSTALADO EM RAMAIS E SUB-RAMAIS DE GÁS - FORNECIMENTO E INSTALAÇÃO. AF_10/2020</t>
  </si>
  <si>
    <t>NIPLE, EM FERRO GALVANIZADO, CONEXÃO ROSQUEADA, DN 20 (3/4"), INSTALADO EM RAMAIS E SUB-RAMAIS DE GÁS - FORNECIMENTO E INSTALAÇÃO. AF_10/2020</t>
  </si>
  <si>
    <t>NIPLE, EM FERRO GALVANIZADO, CONEXÃO ROSQUEADA, DN 25 (1"), INSTALADO EM RAMAIS E SUB-RAMAIS DE GÁS - FORNECIMENTO E INSTALAÇÃO. AF_10/2020</t>
  </si>
  <si>
    <t>NIPLE,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</si>
  <si>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</si>
  <si>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</si>
  <si>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</si>
  <si>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</si>
  <si>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</si>
  <si>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NIPLE,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</si>
  <si>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</si>
  <si>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</si>
  <si>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NIPLE, EM FERRO GALVANIZADO, DN 50 (2"), CONEXÃO ROSQUEADA, INSTALADO EM PRUMADAS - FORNECIMENTO E INSTALAÇÃO. AF_10/2020</t>
  </si>
  <si>
    <t>NIPLE, EM FERRO GALVANIZADO, DN 50 (2"), CONEXÃO ROSQUEADA, INSTALADO EM REDE DE ALIMENTAÇÃO PARA HIDRANTE - FORNECIMENTO E INSTALAÇÃO. AF_10/2020</t>
  </si>
  <si>
    <t>NIPLE, EM FERRO GALVANIZADO, DN 65 (2 1/2"), CONEXÃO ROSQUEADA, INSTALADO EM PRUMADAS - FORNECIMENTO E INSTALAÇÃO. AF_10/2020</t>
  </si>
  <si>
    <t>NIPLE, EM FERRO GALVANIZADO, DN 65 (2 1/2"), CONEXÃO ROSQUEADA, INSTALADO EM REDE DE ALIMENTAÇÃO PARA HIDRANTE - FORNECIMENTO E INSTALAÇÃO. AF_10/2020</t>
  </si>
  <si>
    <t>NIPLE, EM FERRO GALVANIZADO, DN 80 (3"), CONEXÃO ROSQUEADA, INSTALADO EM PRUMADAS - FORNECIMENTO E INSTALAÇÃO. AF_10/2020</t>
  </si>
  <si>
    <t>NIPLE, EM FERRO GALVANIZADO, DN 80 (3"), CONEXÃO ROSQUEADA, INSTALADO EM REDE DE ALIMENTAÇÃO PARA HIDRANTE - FORNECIMENTO E INSTALAÇÃO. AF_10/2020</t>
  </si>
  <si>
    <t>SPRINKLER TIPO PENDENTE, 68 °C, UNIÃO POR ROSCA DN 15 (1/2")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</si>
  <si>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</si>
  <si>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</si>
  <si>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</si>
  <si>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</si>
  <si>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</si>
  <si>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GALVANIZADO COM COSTURA, CLASSE MÉDIA, CONEXÃO ROSQUEADA, DN 25 (1"), INSTALADO EM RAMAIS  E SUB-RAMAIS DE GÁS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</si>
  <si>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</si>
  <si>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</si>
  <si>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</si>
  <si>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</si>
  <si>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</si>
  <si>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</si>
  <si>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DN 100 (4"), CONEXÃO ROSQUEADA, INSTALADO EM PRUMADAS - FORNECIMENTO E INSTALAÇÃO. AF_10/2020</t>
  </si>
  <si>
    <t>TUBO DE AÇO GALVANIZADO COM COSTURA, CLASSE MÉDIA, DN 100 (4"), CONEXÃO ROSQUEADA,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</si>
  <si>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</si>
  <si>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</si>
  <si>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</si>
  <si>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PRUMADAS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</si>
  <si>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</si>
  <si>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PRUMADAS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</si>
  <si>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</si>
  <si>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PRUMADAS - FORNECIMENTO E INSTALAÇÃO. AF_10/2020</t>
  </si>
  <si>
    <t>TUBO DE AÇO GALVANIZADO COM COSTURA, CLASSE MÉDIA, DN 80 (3"), CONEXÃO ROSQUEADA, INSTALADO EM REDE DE ALIMENTAÇÃO PARA HIDRANTE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</si>
  <si>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</si>
  <si>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</si>
  <si>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</si>
  <si>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PRETO SEM COSTURA, CONEXÃO SOLDADA, DN 25 (1"),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</si>
  <si>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</si>
  <si>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HIDRANTE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</si>
  <si>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</si>
  <si>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HIDRANTE - FORNECIMENTO E INSTALAÇÃO. AF_10/2020</t>
  </si>
  <si>
    <t>TUBO DE AÇO PRETO SEM COSTURA, CONEXÃO SOLDADA, DN 40 (1 1/2"), INSTALADO EM REDE DE ALIMENTAÇÃO PARA SPRINKLER - FORNECIMENTO E INSTALAÇÃO. AF_10/2020</t>
  </si>
  <si>
    <t>TUBO DE AÇO PRETO SEM COSTURA, CONEXÃO SOLDADA, DN 50 (2"), INSTALADO EM PRUMADAS - FORNECIMENTO E INSTALAÇÃO. AF_10/2020</t>
  </si>
  <si>
    <t>TUBO DE AÇO PRETO SEM COSTURA, CONEXÃO SOLDADA, DN 50 (2"), INSTALADO EM REDE DE ALIMENTAÇÃO PARA HIDRANTE - FORNECIMENTO E INSTALAÇÃO. AF_10/2020</t>
  </si>
  <si>
    <t>TUBO DE AÇO PRETO SEM COSTURA, CONEXÃO SOLDADA, DN 50 (2"), INSTALADO EM REDE DE ALIMENTAÇÃO PARA SPRINKLER - FORNECIMENTO E INSTALAÇÃO. AF_10/2020</t>
  </si>
  <si>
    <t>TUBO DE AÇO PRETO SEM COSTURA, CONEXÃO SOLDADA, DN 65 (2 1/2"), INSTALADO EM PRUMADAS - FORNECIMENTO E INSTALAÇÃO. AF_10/2020</t>
  </si>
  <si>
    <t>TUBO DE AÇO PRETO SEM COSTURA, CONEXÃO SOLDADA, DN 65 (2 1/2"), INSTALADO EM REDE DE ALIMENTAÇÃO PARA HIDRANTE - FORNECIMENTO E INSTALAÇÃO. AF_10/2020</t>
  </si>
  <si>
    <t>TUBO DE AÇO PRETO SEM COSTURA, CONEXÃO SOLDADA, DN 65 (2 1/2"), INSTALADO EM REDE DE ALIMENTAÇÃO PARA SPRINKLER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</si>
  <si>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</si>
  <si>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</si>
  <si>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</si>
  <si>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</si>
  <si>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</si>
  <si>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</si>
  <si>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TÊ, EM AÇO, CONEXÃO SOLDADA, DN 25 (1"), INSTALADO EM REDE DE ALIMENTAÇÃO PARA HIDRANTE - FORNECIMENTO E INSTALAÇÃO. AF_10/2020</t>
  </si>
  <si>
    <t>TÊ, EM AÇO, CONEXÃO SOLDADA, DN 25 (1"), INSTALADO EM REDE DE ALIMENTAÇÃO PARA SPRINKLER - FORNECIMENTO E INSTALAÇÃO. AF_10/2020</t>
  </si>
  <si>
    <t>TÊ, EM AÇO, CONEXÃO SOLDADA, DN 32 (1 1/4"), INSTALADO EM REDE DE ALIMENTAÇÃO PARA HIDRANTE - FORNECIMENTO E INSTALAÇÃO. AF_10/2020</t>
  </si>
  <si>
    <t>TÊ, EM AÇO, CONEXÃO SOLDADA, DN 32 (1 1/4"), INSTALADO EM REDE DE ALIMENTAÇÃO PARA SPRINKLER - FORNECIMENTO E INSTALAÇÃO. AF_10/2020</t>
  </si>
  <si>
    <t>TÊ, EM AÇO, CONEXÃO SOLDADA, DN 40 (1 1/2"), INSTALADO EM REDE DE ALIMENTAÇÃO PARA HIDRANTE - FORNECIMENTO E INSTALAÇÃO. AF_10/2020</t>
  </si>
  <si>
    <t>TÊ, EM AÇO, CONEXÃO SOLDADA, DN 40 (1 1/2"), INSTALADO EM REDE DE ALIMENTAÇÃO PARA SPRINKLER - FORNECIMENTO E INSTALAÇÃO. AF_10/2020</t>
  </si>
  <si>
    <t>TÊ, EM AÇO, CONEXÃO SOLDADA, DN 50 (2"), INSTALADO EM PRUMADAS - FORNECIMENTO E INSTALAÇÃO. AF_10/2020</t>
  </si>
  <si>
    <t>TÊ, EM AÇO, CONEXÃO SOLDADA, DN 50 (2"), INSTALADO EM REDE DE ALIMENTAÇÃO PARA HIDRANTE - FORNECIMENTO E INSTALAÇÃO. AF_10/2020</t>
  </si>
  <si>
    <t>TÊ, EM AÇO, CONEXÃO SOLDADA, DN 50 (2"), INSTALADO EM REDE DE ALIMENTAÇÃO PARA SPRINKLER - FORNECIMENTO E INSTALAÇÃO. AF_10/2020</t>
  </si>
  <si>
    <t>TÊ, EM AÇO, CONEXÃO SOLDADA, DN 65 (2 1/2"), INSTALADO EM PRUMADAS - FORNECIMENTO E INSTALAÇÃO. AF_10/2020</t>
  </si>
  <si>
    <t>TÊ, EM AÇO, CONEXÃO SOLDADA, DN 65 (2 1/2"), INSTALADO EM REDE DE ALIMENTAÇÃO PARA HIDRANTE - FORNECIMENTO E INSTALAÇÃO. AF_10/2020</t>
  </si>
  <si>
    <t>TÊ, EM AÇO, CONEXÃO SOLDADA, DN 65 (2 1/2"), INSTALADO EM REDE DE ALIMENTAÇÃO PARA SPRINKLER - FORNECIMENTO E INSTALAÇÃO. AF_10/2020</t>
  </si>
  <si>
    <t>TÊ, EM AÇO, CONEXÃO SOLDADA, DN 80 (3"), INSTALADO EM PRUMADAS - FORNECIMENTO E INSTALAÇÃO. AF_10/2020</t>
  </si>
  <si>
    <t>TÊ, EM AÇO, CONEXÃO SOLDADA, DN 80 (3"), INSTALADO EM REDE DE ALIMENTAÇÃO PARA HIDRANTE - FORNECIMENTO E INSTALAÇÃO. AF_10/2020</t>
  </si>
  <si>
    <t>TÊ, EM AÇO, CONEXÃO SOLDADA, DN 80 (3"), INSTALADO EM REDE DE ALIMENTAÇÃO PARA SPRINKLER - FORNECIMENTO E INSTALAÇÃO. AF_10/2020</t>
  </si>
  <si>
    <t>TÊ, EM FERRO GALVANIZADO, 4", CONEXÃO ROSQUEADA, INSTALADO EM PRUMADAS - FORNECIMENTO E INSTALAÇÃO. AF_10/2020</t>
  </si>
  <si>
    <t>TÊ, EM FERRO GALVANIZADO, 4", CONEXÃO ROSQUEADA, INSTALADO EM REDE DE ALIMENTAÇÃO PARA HIDRANTE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</si>
  <si>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</si>
  <si>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</si>
  <si>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</si>
  <si>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TÊ, EM FERRO GALVANIZADO, CONEXÃO ROSQUEADA, DN 25 (1"), INSTALADO EM REDE DE ALIMENTAÇÃO PARA HIDRANTE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</si>
  <si>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</si>
  <si>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HIDRANTE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</si>
  <si>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</si>
  <si>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HIDRANTE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</si>
  <si>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</si>
  <si>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HIDRANTE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</si>
  <si>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</si>
  <si>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HIDRANTE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</si>
  <si>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</si>
  <si>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HIDRANTE - FORNECIMENTO E INSTALAÇÃO. AF_10/2020</t>
  </si>
  <si>
    <t>TÊ, EM FERRO GALVANIZADO, CONEXÃO ROSQUEADA, DN 80 (3"), INSTALADO EM REDE DE ALIMENTAÇÃO PARA SPRINKLER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</si>
  <si>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</si>
  <si>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</si>
  <si>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</si>
  <si>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UNIÃO, EM FERRO GALVANIZADO, 4", CONEXÃO ROSQUEADA, INSTALADO EM PRUMADAS - FORNECIMENTO E INSTALAÇÃO. AF_10/2020</t>
  </si>
  <si>
    <t>UNIÃO, EM FERRO GALVANIZADO, 4", CONEXÃO ROSQUEADA, INSTALADO EM REDE DE ALIMENTAÇÃO PARA HIDRANTE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</si>
  <si>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</si>
  <si>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</si>
  <si>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</si>
  <si>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</si>
  <si>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</si>
  <si>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</si>
  <si>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</si>
  <si>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</si>
  <si>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</si>
  <si>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</si>
  <si>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</si>
  <si>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</si>
  <si>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PRUMADAS - FORNECIMENTO E INSTALAÇÃO. AF_10/2020</t>
  </si>
  <si>
    <t>UNIÃO, EM FERRO GALVANIZADO, DN 50 (2"), CONEXÃO ROSQUEADA, INSTALADO EM REDE DE ALIMENTAÇÃO PARA HIDRANTE - FORNECIMENTO E INSTALAÇÃO. AF_10/2020</t>
  </si>
  <si>
    <t>UNIÃO, EM FERRO GALVANIZADO, DN 65 (2 1/2"), CONEXÃO ROSQUEADA, INSTALADO EM PRUMADAS - FORNECIMENTO E INSTALAÇÃO. AF_10/2020</t>
  </si>
  <si>
    <t>UNIÃO, EM FERRO GALVANIZADO, DN 65 (2 1/2"), CONEXÃO ROSQUEADA, INSTALADO EM REDE DE ALIMENTAÇÃO PARA HIDRANTE - FORNECIMENTO E INSTALAÇÃO. AF_10/2020</t>
  </si>
  <si>
    <t>UNIÃO, EM FERRO GALVANIZADO, DN 80 (3"), CONEXÃO ROSQUEADA, INSTALADO EM PRUMADAS - FORNECIMENTO E INSTALAÇÃO. AF_10/2020</t>
  </si>
  <si>
    <t>UNIÃO, EM FERRO GALVANIZADO, DN 80 (3"), CONEXÃO ROSQUEADA, INSTALADO EM REDE DE ALIMENTAÇÃO PARA HIDRANTE - FORNECIMENTO E INSTALAÇÃO. AF_10/2020</t>
  </si>
  <si>
    <t>CONEXÃO FIXA, ROSCA FÊMEA,  METÁLICA, PARA INSTALAÇÕES EM PEX MULTICAMADA, DN 16MM X 1/2", CONEXÃO POR CRIMPAGEM - FORNECIMENTO E INSTALAÇÃO. AF_01/2020</t>
  </si>
  <si>
    <t>CONEXÃO FIXA, ROSCA FÊMEA,  METÁLICA, PARA INSTALAÇÕES EM PEX MULTICAMADA, DN 20MM X 3/4", CONEXÃO POR CRIMPAGEM - FORNECIMENTO E INSTALAÇÃO. AF_01/2020</t>
  </si>
  <si>
    <t>CONEXÃO FIXA, ROSCA FÊMEA,  METÁLICA, PARA INSTALAÇÕES EM PEX MULTICAMADA, DN 26MM X 1", CONEXÃO POR CRIMPAGEM - FORNECIMENTO E INSTALAÇÃO. AF_01/2020</t>
  </si>
  <si>
    <t>CONEXÃO FIXA, ROSCA FÊMEA,  METÁLICA, PARA INSTALAÇÕES EM PEX MULTICAMADA, DN 32MM X 1 1/4", CONEXÃO POR CRIMPAGEM - FORNECIMENTO E INSTALAÇÃO. AF_01/2020</t>
  </si>
  <si>
    <t>CONEXÃO FIXA, ROSCA MACHO,  METÁLICA, PARA INSTALAÇÕES EM PEX MULTICAMADA, DN 20MM X 3/4", CONEXÃO POR CRIMPAGEM - FORNECIMENTO E INSTALAÇÃO. AF_01/2020</t>
  </si>
  <si>
    <t>CONEXÃO FIXA, ROSCA MACHO,  METÁLICA, PARA INSTALAÇÕES EM PEX MULTICAMADA, DN 26MM X 1", CONEXÃO POR CRIMPAGEM - FORNECIMENTO E INSTALAÇÃO. AF_01/2020</t>
  </si>
  <si>
    <t>CONEXÃO FIXA, ROSCA MACHO,  METÁLICA, PARA INSTALAÇÕES EM PEX MULTICAMADA, DN 32MM X 1 1/4", CONEXÃO POR CRIMPAGEM - FORNECIMENTO E INSTALAÇÃO. AF_01/2020</t>
  </si>
  <si>
    <t>CONEXÃO FIXA, ROSCA MACHO, METÁLICA, PARA INSTALAÇÕES EM PEX MULTICAMADA, DN 16MM X 1/2", CONEXÃO POR CRIMPAGEM - FORNECIMENTO E INSTALAÇÃO. AF_01/2020</t>
  </si>
  <si>
    <t>FIXAÇÃO DE TUBOS VERTICAIS DE MULTICAMADA, DIÂMETROS MENORES OU IGUAIS A 32 MM, COM ABRAÇADEIRA TIPO SUPORTE MÚLTIPLO, FIXADA EM PAREDE EXTERNA - FORNECIMENTO E INSTALAÇÃO. AF_01/2020</t>
  </si>
  <si>
    <t>JOELHO 90 GRAUS, PARA INSTALAÇÕES EM PEX MULTICAMADA, DN 16 MM, CONEXÃO POR CRIMPAGEM - FORNECIMENTO E INSTALAÇÃO. AF_01/2020</t>
  </si>
  <si>
    <t>JOELHO 90 GRAUS, PARA INSTALAÇÕES EM PEX MULTICAMADA, DN 20 MM, CONEXÃO POR CRIMPAGEM - FORNECIMENTO E INSTALAÇÃO. AF_01/2020</t>
  </si>
  <si>
    <t>JOELHO 90 GRAUS, PARA INSTALAÇÕES EM PEX MULTICAMADA, DN 26 MM, CONEXÃO POR CRIMPAGEM - FORNECIMENTO E INSTALAÇÃO. AF_01/2020</t>
  </si>
  <si>
    <t>JOELHO 90 GRAUS, PARA INSTALAÇÕES EM PEX MULTICAMADA, DN 32 MM, CONEXÃO POR CRIMPAGEM - FORNECIMENTO E INSTALAÇÃO. AF_01/2020</t>
  </si>
  <si>
    <t>JOELHO 90 GRAUS, ROSCA FÊMEA, PARA INSTALAÇÕES EM PEX MULTICAMADA, DN 16 MM X 1/2'', CONEXÃO POR CRIMPAGEM - FORNECIMENTO E INSTALAÇÃO. AF_01/2020</t>
  </si>
  <si>
    <t>JOELHO 90 GRAUS, ROSCA FÊMEA, PARA INSTALAÇÕES EM PEX MULTICAMADA, DN 20 MM X 3/4", CONEXÃO POR CRIMPAGEM - FORNECIMENTO E INSTALAÇÃO. AF_01/2020</t>
  </si>
  <si>
    <t>JOELHO 90 GRAUS, ROSCA FÊMEA, PARA INSTALAÇÕES EM PEX MULTICAMADA, DN 25 MM X 1'', CONEXÃO POR CRIMPAGEM - FORNECIMENTO E INSTALAÇÃO. AF_01/2020</t>
  </si>
  <si>
    <t>JOELHO 90 GRAUS, ROSCA FÊMEA, PARA INSTALAÇÕES EM PEX MULTICAMADA, DN 32 MM X 1 1/4'', CONEXÃO POR CRIMPAGEM - FORNECIMENTO E INSTALAÇÃO. AF_01/2020</t>
  </si>
  <si>
    <t>JOELHO 90 GRAUS, ROSCA MACHO, PARA INSTALAÇÕES EM PEX MULTICAMADA, DN 16 MM X 1/2'', CONEXÃO POR CRIMPAGEM - FORNECIMENTO E INSTALAÇÃO. AF_01/2020</t>
  </si>
  <si>
    <t>JOELHO 90 GRAUS, ROSCA MACHO, PARA INSTALAÇÕES EM PEX MULTICAMADA, DN 20 MM X 3/4", CONEXÃO POR CRIMPAGEM - FORNECIMENTO E INSTALAÇÃO. AF_01/2020</t>
  </si>
  <si>
    <t>JOELHO 90 GRAUS, ROSCA MACHO, PARA INSTALAÇÕES EM PEX MULTICAMADA, DN 25 MM X 1'', CONEXÃO POR CRIMPAGEM - FORNECIMENTO E INSTALAÇÃO. AF_01/2020</t>
  </si>
  <si>
    <t>JOELHO 90 GRAUS, ROSCA MACHO, PARA INSTALAÇÕES EM PEX MULTICAMADA, DN 32 MM X 1 1/4'', CONEXÃO POR CRIMPAGEM - FORNECIMENTO E INSTALAÇÃO. AF_01/2020</t>
  </si>
  <si>
    <t>KIT CAVALETE PARA GÁS - COM MEDIDOR E REGULADOR - ENTRADA INDIVIDUAL PRINCIPAL, EM AÇO GALVANIZADO DN 15 E 25 MM (1/2" E 1") - FORNECIMENTO E INSTALAÇÃO. AF_01/2020</t>
  </si>
  <si>
    <t>KIT CAVALETE PARA GÁS - SEM MEDIDOR COM REGULADOR - ENTRADA INDIVIDUAL PRINCIPAL, EM AÇO GALVANIZADO DN 15 E 25 MM (1/2" E 1") - FORNECIMENTO E INSTALAÇÃO. AF_01/2020</t>
  </si>
  <si>
    <t>KIT CAVALETE PARA GÁS - SEM MEDIDOR OU REGULADOR - ENTRADA INDIVIDUAL PRINCIPAL, EM AÇO GALVANIZADO DN 15 E 25 MM (1/2" E 1") - FORNECIMENTO E INSTALAÇÃO. AF_01/2020</t>
  </si>
  <si>
    <t>LUVA DE REDUÇÃO PARA INSTALAÇÕES EM PEX MULTICAMADA, DN 20 X 16 MM, CONEXÃO POR CRIMPAGEM - FORNECIMENTO E INSTALAÇÃO. AF_01/2020</t>
  </si>
  <si>
    <t>LUVA DE REDUÇÃO PARA INSTALAÇÕES EM PEX MULTICAMADA, DN 26 X 20 MM, CONEXÃO POR CRIMPAGEM - FORNECIMENTO E INSTALAÇÃO. AF_01/2020</t>
  </si>
  <si>
    <t>LUVA DE REDUÇÃO PARA INSTALAÇÕES EM PEX MULTICAMADA, DN 32 X 26 MM, CONEXÃO POR CRIMPAGEM - FORNECIMENTO E INSTALAÇÃO. AF_01/2020</t>
  </si>
  <si>
    <t>LUVA PARA INSTALAÇÕES EM PEX MULTICAMADA, DN 16 MM, CONEXÃO POR CRIMPAGEM - FORNECIMENTO E INSTALAÇÃO. AF_01/2020</t>
  </si>
  <si>
    <t>LUVA PARA INSTALAÇÕES EM PEX MULTICAMADA, DN 20 MM, CONEXÃO POR CRIMPAGEM - FORNECIMENTO E INSTALAÇÃO. AF_01/2020</t>
  </si>
  <si>
    <t>LUVA PARA INSTALAÇÕES EM PEX MULTICAMADA, DN 26 MM, CONEXÃO POR CRIMPAGEM - FORNECIMENTO E INSTALAÇÃO. AF_01/2020</t>
  </si>
  <si>
    <t>LUVA PARA INSTALAÇÕES EM PEX MULTICAMADA, DN 32 MM, CONEXÃO POR CRIMPAGEM - FORNECIMENTO E INSTALAÇÃO. AF_01/2020</t>
  </si>
  <si>
    <t>TUBO, PEX, MULTICAMADA, COM PROTEÇÃO UV, DN 16, INSTALADO EM IMPLANTAÇÃO DE INSTALAÇÕES DE GÁS - FORNECIMENTO E INSTALAÇÃO. AF_01/2020</t>
  </si>
  <si>
    <t>TUBO, PEX, MULTICAMADA, COM PROTEÇÃO UV, DN 16, INSTALADO EM PRUMADA DE INSTALAÇÕES DE GÁS - FORNECIMENTO E INSTALAÇÃO. AF_01/2020</t>
  </si>
  <si>
    <t>TUBO, PEX, MULTICAMADA, COM PROTEÇÃO UV, DN 20, INSTALADO EM IMPLANTAÇÃO DE INSTALAÇÕES DE GÁS - FORNECIMENTO E INSTALAÇÃO. AF_01/2020</t>
  </si>
  <si>
    <t>TUBO, PEX, MULTICAMADA, COM PROTEÇÃO UV, DN 20, INSTALADO EM PRUMADA DE INSTALAÇÕES DE GÁS - FORNECIMENTO E INSTALAÇÃO. AF_01/2020</t>
  </si>
  <si>
    <t>TUBO, PEX, MULTICAMADA, COM PROTEÇÃO UV, DN 25, INSTALADO EM PRUMADA DE INSTALAÇÕES DE GÁS - FORNECIMENTO E INSTALAÇÃO. AF_01/2020</t>
  </si>
  <si>
    <t>TUBO, PEX, MULTICAMADA, COM PROTEÇÃO UV, DN 26, INSTALADO EM IMPLANTAÇÃO DE INSTALAÇÕES DE GÁS - FORNECIMENTO E INSTALAÇÃO. AF_01/2020</t>
  </si>
  <si>
    <t>TUBO, PEX, MULTICAMADA, COM PROTEÇÃO UV, DN 32, INSTALADO EM IMPLANTAÇÃO DE INSTALAÇÕES DE GÁS - FORNECIMENTO E INSTALAÇÃO. AF_01/2020</t>
  </si>
  <si>
    <t>TUBO, PEX, MULTICAMADA, COM PROTEÇÃO UV, DN 32, INSTALADO EM PRUMADA DE INSTALAÇÕES DE GÁS - FORNECIMENTO E INSTALAÇÃO. AF_01/2020</t>
  </si>
  <si>
    <t>TUBO, PEX, MULTICAMADA, COM TUBO LUVA, DN 16,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</si>
  <si>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</si>
  <si>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IMPLANTAÇÃO DE INSTALAÇÕES DE GÁS - FORNECIMENTO E INSTALAÇÃO. AF_01/2020</t>
  </si>
  <si>
    <t>TUBO, PEX, MULTICAMADA, COM TUBO LUVA, DN 20, INSTALADO EM RAMAL INTERNO DE INSTALAÇÕES DE GÁS - FORNECIMENTO E INSTALAÇÃO. AF_01/2020</t>
  </si>
  <si>
    <t>TUBO, PEX, MULTICAMADA, COM TUBO LUVA, DN 26, INSTALADO EM IMPLANTAÇÃO DE INSTALAÇÕES DE GÁS - FORNECIMENTO E INSTALAÇÃO. AF_01/2020</t>
  </si>
  <si>
    <t>TUBO, PEX, MULTICAMADA, COM TUBO LUVA, DN 26, INSTALADO EM RAMAL INTERNO DE INSTALAÇÕES DE GÁS - FORNECIMENTO E INSTALAÇÃO. AF_01/2020</t>
  </si>
  <si>
    <t>TUBO, PEX, MULTICAMADA, COM TUBO LUVA, DN 32, INSTALADO EM IMPLANTAÇÃO DE INSTALAÇÕES DE GÁS - FORNECIMENTO E INSTALAÇÃO. AF_01/2020</t>
  </si>
  <si>
    <t>TUBO, PEX, MULTICAMADA, COM TUBO LUVA, DN 32, INSTALADO EM RAMAL INTERNO DE INSTALAÇÕES DE GÁS - FORNECIMENTO E INSTALAÇÃO. AF_01/2020</t>
  </si>
  <si>
    <t>TUBO, PEX, MULTICAMADA, DN 16, INSTALADO EM IMPLANTAÇÃO DE INSTALAÇÕES DE GÁS - FORNECIMENTO E INSTALAÇÃO. AF_01/2020</t>
  </si>
  <si>
    <t>TUBO, PEX, MULTICAMADA, DN 16, INSTALADO EM RAMAL INTERNO DE INSTALAÇÕES DE GÁS - FORNECIMENTO E INSTALAÇÃO. AF_01/2020</t>
  </si>
  <si>
    <t>TUBO, PEX, MULTICAMADA, DN 20, INSTALADO EM IMPLANTAÇÃO DE INSTALAÇÕES DE GÁS - FORNECIMENTO E INSTALAÇÃO. AF_01/2020</t>
  </si>
  <si>
    <t>TUBO, PEX, MULTICAMADA, DN 20, INSTALADO EM RAMAL INTERNO DE INSTALAÇÕES DE GÁS - FORNECIMENTO E INSTALAÇÃO. AF_01/2020</t>
  </si>
  <si>
    <t>TUBO, PEX, MULTICAMADA, DN 26, INSTALADO EM IMPLANTAÇÃO DE INSTALAÇÕES DE GÁS - FORNECIMENTO E INSTALAÇÃO. AF_01/2020</t>
  </si>
  <si>
    <t>TUBO, PEX, MULTICAMADA, DN 26, INSTALADO EM RAMAL INTERNO DE INSTALAÇÕES DE GÁS - FORNECIMENTO E INSTALAÇÃO. AF_01/2020</t>
  </si>
  <si>
    <t>TUBO, PEX, MULTICAMADA, DN 32, INSTALADO EM IMPLANTAÇÃO DE INSTALAÇÕES DE GÁS - FORNECIMENTO E INSTALAÇÃO. AF_01/2020</t>
  </si>
  <si>
    <t>TUBO, PEX, MULTICAMADA, DN 32, INSTALADO EM RAMAL INTERNO DE INSTALAÇÕES DE GÁS - FORNECIMENTO E INSTALAÇÃO. AF_01/2020</t>
  </si>
  <si>
    <t>TÊ, PARA INSTALAÇÕES EM PEX MULTICAMADA, DN 16 MM, CONEXÃO POR CRIMPAGEM - FORNECIMENTO E INSTALAÇÃO. AF_01/2020</t>
  </si>
  <si>
    <t>TÊ, PARA INSTALAÇÕES EM PEX MULTICAMADA, DN 20 MM, CONEXÃO POR CRIMPAGEM - FORNECIMENTO E INSTALAÇÃO. AF_01/2020</t>
  </si>
  <si>
    <t>TÊ, PARA INSTALAÇÕES EM PEX MULTICAMADA, DN 26 MM, CONEXÃO POR CRIMPAGEM - FORNECIMENTO E INSTALAÇÃO. AF_01/2020</t>
  </si>
  <si>
    <t>TÊ, PARA INSTALAÇÕES EM PEX MULTICAMADA, DN 32 MM, CONEXÃO POR CRIMPAGEM - FORNECIMENTO E INSTALAÇÃO. AF_01/2020</t>
  </si>
  <si>
    <t>AR CONDICIONADO JANELA, 10000 BTU/H, CICLO FRIO - FORNECIMENTO E INSTALAÇÃO. AF_11/2021</t>
  </si>
  <si>
    <t>AR CONDICIONADO JANELA, 12000 BTU/H, CICLO FRIO - FORNECIMENTO E INSTALAÇÃO. AF_11/2021</t>
  </si>
  <si>
    <t>AR CONDICIONADO JANELA, 7500 BTU/H, CICLO FRIO - FORNECIMENTO E INSTALAÇÃO. AF_11/2021</t>
  </si>
  <si>
    <t>AR CONDICIONADO SPLIT DUTO, 18000 BTU/H, CICLO QUENTE/FRIO - FORNECIMENTO E INSTALAÇÃO. AF_11/2021</t>
  </si>
  <si>
    <t>AR CONDICIONADO SPLIT DUTO, 24000 BTU/H, CICLO QUENTE/FRIO - FORNECIMENTO E INSTALAÇÃO. AF_11/2021</t>
  </si>
  <si>
    <t>AR CONDICIONADO SPLIT DUTO, 36000 BTU/H, CICLO QUENTE/FRIO - FORNECIMENTO E INSTALAÇÃO. AF_11/2021</t>
  </si>
  <si>
    <t>AR CONDICIONADO SPLIT INVERTER, HI-WALL (PAREDE), 12000 BTU/H, CICLO FRIO - FORNECIMENTO E INSTALAÇÃO. AF_11/2021_PE</t>
  </si>
  <si>
    <t>AR CONDICIONADO SPLIT INVERTER, HI-WALL (PAREDE), 18000 BTU/H, CICLO FRIO - FORNECIMENTO E INSTALAÇÃO. AF_11/2021_PE</t>
  </si>
  <si>
    <t>AR CONDICIONADO SPLIT INVERTER, HI-WALL (PAREDE), 24000 BTU/H, CICLO FRIO - FORNECIMENTO E INSTALAÇÃO. AF_11/2021_PE</t>
  </si>
  <si>
    <t>AR CONDICIONADO SPLIT INVERTER, HI-WALL (PAREDE), 9000 BTU/H, CICLO FRIO - FORNECIMENTO E INSTALAÇÃO. AF_11/2021_PE</t>
  </si>
  <si>
    <t>AR CONDICIONADO SPLIT INVERTER, PISO TETO, 18000 BTU/H, CICLO FRIO - FORNECIMENTO E INSTALAÇÃO. AF_11/2021_PSE</t>
  </si>
  <si>
    <t>AR CONDICIONADO SPLIT INVERTER, PISO TETO, 24000 BTU/H, CICLO FRIO - FORNECIMENTO E INSTALAÇÃO. AF_11/2021_PSE</t>
  </si>
  <si>
    <t>AR CONDICIONADO SPLIT INVERTER, PISO TETO, 24000 BTU/H, QUENTE/FRIO - FORNECIMENTO E INSTALAÇÃO. AF_11/2021_PSE</t>
  </si>
  <si>
    <t>AR CONDICIONADO SPLIT INVERTER, PISO TETO, 36000 BTU/H, CICLO FRIO - FORNECIMENTO E INSTALAÇÃO. AF_11/2021_PSE</t>
  </si>
  <si>
    <t>AR CONDICIONADO SPLIT INVERTER, PISO TETO, 48000 BTU/H, CICLO FRIO - FORNECIMENTO E INSTALAÇÃO. AF_11/2021_PE</t>
  </si>
  <si>
    <t>AR CONDICIONADO SPLIT INVERTER, PISO TETO, APRESENTANDO ENTRE 54000 E 58000 BTU/H, CICLO FRIO - FORNECIMENTO E INSTALAÇÃO. AF_11/2021_PE</t>
  </si>
  <si>
    <t>AR CONDICIONADO SPLIT ON/OFF, CASSETE (TETO), 18000 BTU/H, CICLO QUENTE/FRIO - FORNECIMENTO E INSTALAÇÃO. AF_11/2021_PE</t>
  </si>
  <si>
    <t>AR CONDICIONADO SPLIT ON/OFF, CASSETE (TETO), 24000 BTU/H, CICLO QUENTE/FRIO - FORNECIMENTO E INSTALAÇÃO. AF_11/2021_PE</t>
  </si>
  <si>
    <t>AR CONDICIONADO SPLIT ON/OFF, CASSETE (TETO), 36000 BTU/H, CICLO QUENTE/FRIO - FORNECIMENTO E INSTALAÇÃO. AF_11/2021_PE</t>
  </si>
  <si>
    <t>AR CONDICIONADO SPLIT ON/OFF, CASSETE (TETO), 48000 BTU/H, CICLO QUENTE/FRIO - FORNECIMENTO E INSTALAÇÃO. AF_11/2021_PE</t>
  </si>
  <si>
    <t>AR CONDICIONADO SPLIT ON/OFF, CASSETE (TETO), 60000 BTU/H, CICLO QUENTE/FRIO - FORNECIMENTO E INSTALAÇÃO. AF_11/2021_PE</t>
  </si>
  <si>
    <t>AR CONDICIONADO SPLIT ON/OFF, CASSETE (TETO), FRIO 4 VIAS 18000 BTU/H - FORNECIMENTO E INSTALAÇÃO. AF_11/2021_PE</t>
  </si>
  <si>
    <t>AR CONDICIONADO SPLIT ON/OFF, CASSETE (TETO), FRIO 4 VIAS 24000 BTU/H - FORNECIMENTO E INSTALAÇÃO. AF_11/2021_PE</t>
  </si>
  <si>
    <t>AR CONDICIONADO SPLIT ON/OFF, CASSETE (TETO), FRIO 4 VIAS 36000 BTU/H - FORNECIMENTO E INSTALAÇÃO. AF_11/2021_PE</t>
  </si>
  <si>
    <t>AR CONDICIONADO SPLIT ON/OFF, CASSETE (TETO), FRIO 4 VIAS 48000 BTU/H - FORNECIMENTO E INSTALAÇÃO. AF_11/2021_PE</t>
  </si>
  <si>
    <t>AR CONDICIONADO SPLIT ON/OFF, CASSETE (TETO), FRIO 4 VIAS 60000 BTU/H - FORNECIMENTO E INSTALAÇÃO. AF_11/2021_PE</t>
  </si>
  <si>
    <t>AR CONDICIONADO SPLIT ON/OFF, HI-WALL (PAREDE), 12000 BTUS/H, CICLO FRIO - FORNECIMENTO E INSTALAÇÃO. AF_11/2021_PE</t>
  </si>
  <si>
    <t>AR CONDICIONADO SPLIT ON/OFF, HI-WALL (PAREDE), 12000 BTUS/H, CICLO QUENTE/FRIO - FORNECIMENTO E INSTALAÇÃO. AF_11/2021_PE</t>
  </si>
  <si>
    <t>AR CONDICIONADO SPLIT ON/OFF, HI-WALL (PAREDE), 18000 BTUS/H, CICLO FRIO - FORNECIMENTO E INSTALAÇÃO. AF_11/2021_PE</t>
  </si>
  <si>
    <t>AR CONDICIONADO SPLIT ON/OFF, HI-WALL (PAREDE), 18000 BTUS/H, CICLO QUENTE/FRIO - FORNECIMENTO E INSTALAÇÃO. AF_11/2021_PE</t>
  </si>
  <si>
    <t>AR CONDICIONADO SPLIT ON/OFF, HI-WALL (PAREDE), 24000 BTUS/H, CICLO FRIO - FORNECIMENTO E INSTALAÇÃO. AF_11/2021_PE</t>
  </si>
  <si>
    <t>AR CONDICIONADO SPLIT ON/OFF, HI-WALL (PAREDE), 24000 BTUS/H, CICLO QUENTE/FRIO - FORNECIMENTO E INSTALAÇÃO. AF_11/2021_PE</t>
  </si>
  <si>
    <t>AR CONDICIONADO SPLIT ON/OFF, HI-WALL (PAREDE), 9000 BTUS/H, CICLO FRIO - FORNECIMENTO E INSTALAÇÃO. AF_11/2021_PE</t>
  </si>
  <si>
    <t>AR CONDICIONADO SPLIT ON/OFF, HI-WALL (PAREDE), 9000 BTUS/H, CICLO QUENTE/FRIO - FORNECIMENTO E INSTALAÇÃO. AF_11/2021_PE</t>
  </si>
  <si>
    <t>AR CONDICIONADO SPLIT ON/OFF, PISO TETO, 18.000 BTU/H, CICLO FRIO - FORNECIMENTO E INSTALAÇÃO. AF_11/2021_PSE</t>
  </si>
  <si>
    <t>AR CONDICIONADO SPLIT ON/OFF, PISO TETO, 24.000 BTU/H, CICLO FRIO - FORNECIMENTO E INSTALAÇÃO. AF_11/2021_PSE</t>
  </si>
  <si>
    <t>AR CONDICIONADO SPLIT ON/OFF, PISO TETO, 36.000 BTU/H, CICLO FRIO - FORNECIMENTO E INSTALAÇÃO. AF_11/2021_PSE</t>
  </si>
  <si>
    <t>AR CONDICIONADO SPLIT ON/OFF, PISO TETO, 48.000 BTU/H, CICLO FRIO - FORNECIMENTO E INSTALAÇÃO. AF_11/2021_PE</t>
  </si>
  <si>
    <t>AR CONDICIONADO SPLIT ON/OFF, PISO TETO, 60.000 BTU/H, CICLO FRIO - FORNECIMENTO E INSTALAÇÃO. AF_11/2021_PE</t>
  </si>
  <si>
    <t>AR CONDICIONADO SPLITÃO 10 TR - FORNECIMENTO E INSTALAÇÃO. AF_11/2021_PE</t>
  </si>
  <si>
    <t>AR CONDICIONADO SPLITÃO 15 TR - FORNECIMENTO E INSTALAÇÃO. AF_11/2021_PE</t>
  </si>
  <si>
    <t>DAMPER DE REGULAGEM PARA SISTEMA DE AR CONDICIONADO, 1000X500 MM - FORNECIMENTO E INSTALAÇÃO. AF_11/2021</t>
  </si>
  <si>
    <t>DIFUSOR PARA SISTEMA DE AR CONDICIONADO, 400X400 MM - FORNECIMENTO E INSTALAÇÃO. AF_11/2021</t>
  </si>
  <si>
    <t>GRELHA PARA SISTEMA DE AR CONDICIONADO, 400X400 MM - FORNECIMENTO E INSTALAÇÃO. AF_11/2021</t>
  </si>
  <si>
    <t>RASGO E CHUMBAMENTO EM ALVENARIA PARA TUBOS DE SPLIT PAREDE DE 9000 A 24000 BTUS/H. AF_11/2021</t>
  </si>
  <si>
    <t>TUBO EM COBRE FLEXÍVEL, DN 1/2", COM ISOLAMENTO, INSTALADO EM FORRO, PARA RAMAL DE ALIMENTAÇÃO DE AR CONDICIONADO, INCLUSO FIXADOR. AF_11/2021_PA</t>
  </si>
  <si>
    <t>TUBO EM COBRE FLEXÍVEL, DN 1/4", COM ISOLAMENTO, INSTALADO EM FORRO, PARA RAMAL DE ALIMENTAÇÃO DE AR CONDICIONADO, INCLUSO FIXADOR. AF_11/2021_PA</t>
  </si>
  <si>
    <t>TUBO EM COBRE FLEXÍVEL, DN 3/8", COM ISOLAMENTO, INSTALADO EM FORRO, PARA RAMAL DE ALIMENTAÇÃO DE AR CONDICIONADO, INCLUSO FIXADOR. AF_11/2021_PA</t>
  </si>
  <si>
    <t>TUBO EM COBRE FLEXÍVEL, DN 5/8", COM ISOLAMENTO, INSTALADO EM FORRO, PARA RAMAL DE ALIMENTAÇÃO DE AR CONDICIONADO, INCLUSO FIXADOR. AF_11/2021_PA</t>
  </si>
  <si>
    <t>TUBO EM COBRE FLEXÍVEL, DN 1/2", COM ISOLAMENTO, INSTALADO EM RAMAL DE ALIMENTAÇÃO DE AR CONDICIONADO COM CONDENSADORA CENTRAL - FORNECIMENTO E INSTALAÇÃO. AF_12/2015</t>
  </si>
  <si>
    <t>TUBO EM COBRE FLEXÍVEL, DN 1/2",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</si>
  <si>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</si>
  <si>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</si>
  <si>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CENTRAL - FORNECIMENTO E INSTALAÇÃO. AF_12/2015</t>
  </si>
  <si>
    <t>TUBO EM COBRE FLEXÍVEL, DN 3/8", COM ISOLAMENTO, INSTALADO EM RAMAL DE ALIMENTAÇÃO DE AR CONDICIONADO COM CONDENSADORA INDIVIDUAL - FORNECIMENTO E INSTALAÇÃO. AF_12/2015</t>
  </si>
  <si>
    <t>TUBO EM COBRE FLEXÍVEL, DN 5/8", COM ISOLAMENTO, INSTALADO EM RAMAL DE ALIMENTAÇÃO DE AR CONDICIONADO COM CONDENSADORA CENTRAL   FORNECIMENTO E INSTALAÇÃO. AF_12/2015</t>
  </si>
  <si>
    <t>TUBO EM COBRE FLEXÍVEL, DN 5/8", COM ISOLAMENTO, INSTALADO EM RAMAL DE ALIMENTAÇÃO DE AR CONDICIONADO COM CONDENSADORA INDIVIDUAL - FORNECIMENTO E INSTALAÇÃO. AF_12/2015</t>
  </si>
  <si>
    <t>BUCHA DE REDUÇÃO EM COBRE, DN 22 MM X 15 MM, SEM ANEL DE SOLDA, PONTA X BOLSA, INSTALADO EM RAMAL DE DISTRIBUIÇÃO DE HIDRÁULICA PREDIAL - FORNECIMENTO E INSTALAÇÃO. AF_04/2022</t>
  </si>
  <si>
    <t>BUCHA DE REDUÇÃO EM COBRE, DN 22 MM X 15 MM, SEM ANEL DE SOLDA, PONTA X BOLSA, INSTALADO EM RAMAL E SUB-RAMAL DE AQUECIMENTO SOLAR - FORNECIMENTO E INSTALAÇÃO. AF_04/2022</t>
  </si>
  <si>
    <t>BUCHA DE REDUÇÃO EM COBRE, DN 22 MM X 15 MM, SEM ANEL DE SOLDA, PONTA X BOLSA, INSTALADO EM RAMAL E SUB-RAMAL DE GÁS COMBUSTÍVEL - FORNECIMENTO E INSTALAÇÃO. AF_04/2022</t>
  </si>
  <si>
    <t>BUCHA DE REDUÇÃO EM COBRE, DN 22 MM X 15 MM, SEM ANEL DE SOLDA, PONTA X BOLSA, INSTALADO EM RAMAL E SUB-RAMAL DE GÁS MEDICINAL - FORNECIMENTO E INSTALAÇÃO. AF_04/2022</t>
  </si>
  <si>
    <t>BUCHA DE REDUÇÃO EM COBRE, DN 22 MM X 15 MM, SEM ANEL DE SOLDA, PONTA X BOLSA, INSTALADO EM RAMAL E SUB-RAMAL DE HIDRÁULICA PREDIAL - FORNECIMENTO E INSTALAÇÃO. AF_04/2022</t>
  </si>
  <si>
    <t>BUCHA DE REDUÇÃO EM COBRE, DN 28 MM X 22 MM, SEM ANEL DE SOLDA, INSTALADO EM RAMAL DE DISTRIBUIÇÃO DE HIDRÁULICA PREDIAL - FORNECIMENTO E INSTALAÇÃO. AF_04/2022</t>
  </si>
  <si>
    <t>BUCHA DE REDUÇÃO EM COBRE, DN 28 MM X 22 MM, SEM ANEL DE SOLDA, INSTALADO EM RAMAL E SUB-RAMAL DE AQUECIMENTO SOLAR - FORNECIMENTO E INSTALAÇÃO. AF_04/2022</t>
  </si>
  <si>
    <t>BUCHA DE REDUÇÃO EM COBRE, DN 28 MM X 22 MM, SEM ANEL DE SOLDA, INSTALADO EM RAMAL E SUB-RAMAL DE GÁS COMBUSTÍVEL - FORNECIMENTO E INSTALAÇÃO. AF_04/2022</t>
  </si>
  <si>
    <t>BUCHA DE REDUÇÃO EM COBRE, DN 28 MM X 22 MM, SEM ANEL DE SOLDA, INSTALADO EM RAMAL E SUB-RAMAL DE GÁS MEDICINAL - FORNECIMENTO E INSTALAÇÃO. AF_04/2022</t>
  </si>
  <si>
    <t>BUCHA DE REDUÇÃO EM COBRE, DN 28 MM X 22 MM, SEM ANEL DE SOLDA, INSTALADO EM RAMAL E SUB-RAMAL DE HIDRÁULICA PREDIAL - FORNECIMENTO E INSTALAÇÃO. AF_04/2022</t>
  </si>
  <si>
    <t>BUCHA DE REDUÇÃO EM COBRE, DN 28 MM X 22 MM, SEM ANEL DE SOLDA, PONTA X BOLSA, INSTALADO EM PRUMADA DE HIDRÁULICA PREDIAL - FORNECIMENTO E INSTALAÇÃO. AF_04/2022</t>
  </si>
  <si>
    <t>BUCHA DE REDUÇÃO EM COBRE, DN 35 MM X 28 MM, SEM ANEL DE SOLDA, PONTA X BOLSA, INSTALADO EM PRUMADA DE HIDRÁULICA PREDIAL - FORNECIMENTO E INSTALAÇÃO. AF_04/2022</t>
  </si>
  <si>
    <t>BUCHA DE REDUÇÃO EM COBRE, DN 42 MM X 35 MM, SEM ANEL DE SOLDA, PONTA X BOLSA, INSTALADO EM PRUMADA DE HIDRÁULICA PREDIAL - FORNECIMENTO E INSTALAÇÃO. AF_04/2022</t>
  </si>
  <si>
    <t>BUCHA DE REDUÇÃO EM COBRE, DN 54 MM X 42 MM, SEM ANEL DE SOLDA, PONTA X BOLSA, INSTALADO EM PRUMADA DE HIDRÁULICA PREDIAL - FORNECIMENTO E INSTALAÇÃO. AF_04/2022</t>
  </si>
  <si>
    <t>BUCHA DE REDUÇÃO EM COBRE, DN 66 MM X 54 MM, SEM ANEL DE SOLDA, PONTA X BOLSA, INSTALADO EM PRUMADA DE HIDRÁULICA PREDIAL - FORNECIMENTO E INSTALAÇÃO. AF_04/2022</t>
  </si>
  <si>
    <t>CONECTOR EM BRONZE/LATÃO, DN 15 MM X 1/2", SEM ANEL DE SOLDA, BOLSA X ROSCA F, INSTALADO EM RAMAL DE DISTRIBUIÇÃO DE HIDRÁULICA PREDIAL - FORNECIMENTO E INSTALAÇÃO. AF_04/2022</t>
  </si>
  <si>
    <t>CONECTOR EM BRONZE/LATÃO, DN 15 MM X 1/2", SEM ANEL DE SOLDA, BOLSA X ROSCA F, INSTALADO EM RAMAL E SUB-RAMAL DE AQUECIMENTO SOLAR - FORNECIMENTO E INSTALAÇÃO. AF_04/2022</t>
  </si>
  <si>
    <t>CONECTOR EM BRONZE/LATÃO, DN 15 MM X 1/2", SEM ANEL DE SOLDA, BOLSA X ROSCA F, INSTALADO EM RAMAL E SUB-RAMAL DE GÁS COMBUSTÍVEL - FORNECIMENTO E INSTALAÇÃO. AF_04/2022</t>
  </si>
  <si>
    <t>CONECTOR EM BRONZE/LATÃO, DN 15 MM X 1/2", SEM ANEL DE SOLDA, BOLSA X ROSCA F, INSTALADO EM RAMAL E SUB-RAMAL DE GÁS MEDICINAL - FORNECIMENTO E INSTALAÇÃO. AF_04/2022</t>
  </si>
  <si>
    <t>CONECTOR EM BRONZE/LATÃO, DN 15 MM X 1/2", SEM ANEL DE SOLDA, BOLSA X ROSCA F, INSTALADO EM RAMAL E SUB-RAMAL DE HIDRÁULICA PREDIAL - FORNECIMENTO E INSTALAÇÃO. AF_04/2022</t>
  </si>
  <si>
    <t>CONECTOR EM BRONZE/LATÃO, DN 22 MM X 1/2", SEM ANEL DE SOLDA, BOLSA X ROSCA F, INSTALADO EM PRUMADA DE HIDRÁULICA PREDIAL - FORNECIMENTO E INSTALAÇÃO. AF_04/2022</t>
  </si>
  <si>
    <t>CONECTOR EM BRONZE/LATÃO, DN 22 MM X 1/2", SEM ANEL DE SOLDA, BOLSA X ROSCA F, INSTALADO EM RAMAL DE DISTRIBUIÇÃO DE HIDRÁULICA PREDIAL - FORNECIMENTO E INSTALAÇÃO. AF_04/2022</t>
  </si>
  <si>
    <t>CONECTOR EM BRONZE/LATÃO, DN 22 MM X 1/2", SEM ANEL DE SOLDA, BOLSA X ROSCA F, INSTALADO EM RAMAL E SUB-RAMAL DE AQUECIMENTO SOLAR - FORNECIMENTO E INSTALAÇÃO. AF_04/2022</t>
  </si>
  <si>
    <t>CONECTOR EM BRONZE/LATÃO, DN 22 MM X 1/2", SEM ANEL DE SOLDA, BOLSA X ROSCA F, INSTALADO EM RAMAL E SUB-RAMAL DE GÁS COMBUSTÍVEL - FORNECIMENTO E INSTALAÇÃO. AF_04/2022</t>
  </si>
  <si>
    <t>CONECTOR EM BRONZE/LATÃO, DN 22 MM X 1/2", SEM ANEL DE SOLDA, BOLSA X ROSCA F, INSTALADO EM RAMAL E SUB-RAMAL DE GÁS MEDICINAL - FORNECIMENTO E INSTALAÇÃO. AF_04/2022</t>
  </si>
  <si>
    <t>CONECTOR EM BRONZE/LATÃO, DN 22 MM X 1/2", SEM ANEL DE SOLDA, BOLSA X ROSCA F, INSTALADO EM RAMAL E SUB-RAMAL DE HIDRÁULICA PREDIAL - FORNECIMENTO E INSTALAÇÃO. AF_04/2022</t>
  </si>
  <si>
    <t>CONECTOR EM BRONZE/LATÃO, DN 22 MM X 3/4", SEM ANEL DE SOLDA, BOLSA X ROSCA F, INSTALADO EM PRUMADA DE HIDRÁULICA PREDIAL - FORNECIMENTO E INSTALAÇÃO. AF_04/2022</t>
  </si>
  <si>
    <t>CONECTOR EM BRONZE/LATÃO, DN 22 MM X 3/4", SEM ANEL DE SOLDA, BOLSA X ROSCA F, INSTALADO EM RAMAL DE DISTRIBUIÇÃO DE HIDRÁULICA PREDIAL - FORNECIMENTO E INSTALAÇÃO. AF_04/2022</t>
  </si>
  <si>
    <t>CONECTOR EM BRONZE/LATÃO, DN 22 MM X 3/4", SEM ANEL DE SOLDA, BOLSA X ROSCA F, INSTALADO EM RAMAL E SUB-RAMAL DE AQUECIMENTO SOLAR - FORNECIMENTO E INSTALAÇÃO. AF_04/2022</t>
  </si>
  <si>
    <t>CONECTOR EM BRONZE/LATÃO, DN 22 MM X 3/4", SEM ANEL DE SOLDA, BOLSA X ROSCA F, INSTALADO EM RAMAL E SUB-RAMAL DE GÁS COMBUSTÍVEL - FORNECIMENTO E INSTALAÇÃO. AF_04/2022</t>
  </si>
  <si>
    <t>CONECTOR EM BRONZE/LATÃO, DN 22 MM X 3/4", SEM ANEL DE SOLDA, BOLSA X ROSCA F, INSTALADO EM RAMAL E SUB-RAMAL DE GÁS MEDICINAL - FORNECIMENTO E INSTALAÇÃO. AF_04/2022</t>
  </si>
  <si>
    <t>CONECTOR EM BRONZE/LATÃO, DN 22 MM X 3/4", SEM ANEL DE SOLDA, BOLSA X ROSCA F, INSTALADO EM RAMAL E SUB-RAMAL DE HIDRÁULICA PREDIAL - FORNECIMENTO E INSTALAÇÃO. AF_04/2022</t>
  </si>
  <si>
    <t>CONECTOR EM BRONZE/LATÃO, DN 28 MM X 1/2", SEM ANEL DE SOLDA, BOLSA X ROSCA F, INSTALADO EM PRUMADA DE HIDRÁULICA PREDIAL - FORNECIMENTO E INSTALAÇÃO. AF_04/2022</t>
  </si>
  <si>
    <t>CONECTOR EM BRONZE/LATÃO, DN 28 MM X 1/2", SEM ANEL DE SOLDA, BOLSA X ROSCA F, INSTALADO EM RAMAL DE DISTRIBUIÇÃO DE HIDRÁULICA PREDIAL - FORNECIMENTO E INSTALAÇÃO. AF_04/2022</t>
  </si>
  <si>
    <t>CONECTOR EM BRONZE/LATÃO, DN 28 MM X 1/2", SEM ANEL DE SOLDA, BOLSA X ROSCA F, INSTALADO EM RAMAL E SUB-RAMAL DE AQUECIMENTO SOLAR - FORNECIMENTO E INSTALAÇÃO. AF_04/2022</t>
  </si>
  <si>
    <t>CONECTOR EM BRONZE/LATÃO, DN 28 MM X 1/2", SEM ANEL DE SOLDA, BOLSA X ROSCA F, INSTALADO EM RAMAL E SUB-RAMAL DE GÁS COMBUSTÍVEL - FORNECIMENTO E INSTALAÇÃO. AF_04/2022</t>
  </si>
  <si>
    <t>CONECTOR EM BRONZE/LATÃO, DN 28 MM X 1/2", SEM ANEL DE SOLDA, BOLSA X ROSCA F, INSTALADO EM RAMAL E SUB-RAMAL DE GÁS MEDICINAL - FORNECIMENTO E INSTALAÇÃO. AF_04/2022</t>
  </si>
  <si>
    <t>CONECTOR EM BRONZE/LATÃO, DN 28 MM X 1/2", SEM ANEL DE SOLDA, BOLSA X ROSCA F, INSTALADO EM RAMAL E SUB-RAMAL DE HIDRÁULICA PREDIAL - FORNECIMENTO E INSTALAÇÃO. AF_04/2022</t>
  </si>
  <si>
    <t>COTOVELO EM BRONZE/LATÃO, DN 15 MM X 1/2", 90 GRAUS, SEM ANEL DE SOLDA, BOLSA X ROSCA F, INSTALADO EM RAMAL DE DISTRIBUIÇÃO DE HIDRÁULICA PREDIAL - FORNECIMENTO E INSTALAÇÃO. AF_04/2022</t>
  </si>
  <si>
    <t>COTOVELO EM BRONZE/LATÃO, DN 15 MM X 1/2", 90 GRAUS, SEM ANEL DE SOLDA, BOLSA X ROSCA F, INSTALADO EM RAMAL E SUB-RAMAL DE AQUECIMENTO SOLAR - FORNECIMENTO E INSTALAÇÃO. AF_04/2022</t>
  </si>
  <si>
    <t>COTOVELO EM BRONZE/LATÃO, DN 15 MM X 1/2", 90 GRAUS, SEM ANEL DE SOLDA, BOLSA X ROSCA F, INSTALADO EM RAMAL E SUB-RAMAL DE GÁS COMBUSTÍVEL - FORNECIMENTO E INSTALAÇÃO. AF_04/2022</t>
  </si>
  <si>
    <t>COTOVELO EM BRONZE/LATÃO, DN 15 MM X 1/2", 90 GRAUS, SEM ANEL DE SOLDA, BOLSA X ROSCA F, INSTALADO EM RAMAL E SUB-RAMAL DE GÁS MEDICINAL - FORNECIMENTO E INSTALAÇÃO. AF_04/2022</t>
  </si>
  <si>
    <t>COTOVELO EM BRONZE/LATÃO, DN 15 MM X 1/2", 90 GRAUS, SEM ANEL DE SOLDA, BOLSA X ROSCA F, INSTALADO EM RAMAL E SUB-RAMAL DE HIDRÁULICA PREDIAL - FORNECIMENTO E INSTALAÇÃO. AF_04/2022</t>
  </si>
  <si>
    <t>COTOVELO EM BRONZE/LATÃO, DN 22 MM X 1/2", 90 GRAUS, SEM ANEL DE SOLDA, BOLSA X ROSCA F, INSTALADO EM PRUMADA DE HIDRÁULICA PREDIAL - FORNECIMENTO E INSTALAÇÃO. AF_04/2022</t>
  </si>
  <si>
    <t>COTOVELO EM BRONZE/LATÃO, DN 22 MM X 1/2", 90 GRAUS, SEM ANEL DE SOLDA, BOLSA X ROSCA F, INSTALADO EM RAMAL DE DISTRIBUIÇÃO DE HIDRÁULICA PREDIAL - FORNECIMENTO E INSTALAÇÃO. AF_04/2022</t>
  </si>
  <si>
    <t>COTOVELO EM BRONZE/LATÃO, DN 22 MM X 1/2", 90 GRAUS, SEM ANEL DE SOLDA, BOLSA X ROSCA F, INSTALADO EM RAMAL E SUB-RAMAL DE AQUECIMENTO SOLAR - FORNECIMENTO E INSTALAÇÃO. AF_04/2022</t>
  </si>
  <si>
    <t>COTOVELO EM BRONZE/LATÃO, DN 22 MM X 1/2", 90 GRAUS, SEM ANEL DE SOLDA, BOLSA X ROSCA F, INSTALADO EM RAMAL E SUB-RAMAL DE GÁS COMBUSTÍVEL - FORNECIMENTO E INSTALAÇÃO. AF_04/2022</t>
  </si>
  <si>
    <t>COTOVELO EM BRONZE/LATÃO, DN 22 MM X 1/2", 90 GRAUS, SEM ANEL DE SOLDA, BOLSA X ROSCA F, INSTALADO EM RAMAL E SUB-RAMAL DE GÁS MEDICINAL - FORNECIMENTO E INSTALAÇÃO. AF_04/2022</t>
  </si>
  <si>
    <t>COTOVELO EM BRONZE/LATÃO, DN 22 MM X 1/2", 90 GRAUS, SEM ANEL DE SOLDA, BOLSA X ROSCA F, INSTALADO EM RAMAL E SUB-RAMAL DE HIDRÁULICA PREDIAL - FORNECIMENTO E INSTALAÇÃO. AF_04/2022</t>
  </si>
  <si>
    <t>COTOVELO EM BRONZE/LATÃO, DN 22 MM X 3/4", 90 GRAUS, SEM ANEL DE SOLDA, BOLSA X ROSCA F, INSTALADO EM PRUMADA DE HIDRÁULICA PREDIAL - FORNECIMENTO E INSTALAÇÃO. AF_04/2022</t>
  </si>
  <si>
    <t>COTOVELO EM BRONZE/LATÃO, DN 22 MM X 3/4", 90 GRAUS, SEM ANEL DE SOLDA, BOLSA X ROSCA F, INSTALADO EM RAMAL DE DISTRIBUIÇÃO DE HIDRÁULICA PREDIAL - FORNECIMENTO E INSTALAÇÃO. AF_04/2022</t>
  </si>
  <si>
    <t>COTOVELO EM BRONZE/LATÃO, DN 22 MM X 3/4", 90 GRAUS, SEM ANEL DE SOLDA, BOLSA X ROSCA F, INSTALADO EM RAMAL E SUB-RAMAL DE AQUECIMENTO SOLAR - FORNECIMENTO E INSTALAÇÃO. AF_04/2022</t>
  </si>
  <si>
    <t>COTOVELO EM BRONZE/LATÃO, DN 22 MM X 3/4", 90 GRAUS, SEM ANEL DE SOLDA, BOLSA X ROSCA F, INSTALADO EM RAMAL E SUB-RAMAL DE GÁS COMBUSTÍVEL - FORNECIMENTO E INSTALAÇÃO. AF_04/2022</t>
  </si>
  <si>
    <t>COTOVELO EM BRONZE/LATÃO, DN 22 MM X 3/4", 90 GRAUS, SEM ANEL DE SOLDA, BOLSA X ROSCA F, INSTALADO EM RAMAL E SUB-RAMAL DE GÁS MEDICINAL - FORNECIMENTO E INSTALAÇÃO. AF_04/2022</t>
  </si>
  <si>
    <t>COTOVELO EM BRONZE/LATÃO, DN 22 MM X 3/4", 90 GRAUS, SEM ANEL DE SOLDA, BOLSA X ROSCA F, INSTALADO EM RAMAL E SUB-RAMAL DE HIDRÁULICA PREDIAL - FORNECIMENTO E INSTALAÇÃO. AF_04/2022</t>
  </si>
  <si>
    <t>COTOVELO EM COBRE, DN 15 MM, 90 GRAUS, SEM ANEL DE SOLDA, INSTALADO EM RAMAL DE DISTRIBUIÇÃO   FORNECIMENTO E INSTALAÇÃO. AF_04/2022</t>
  </si>
  <si>
    <t>COTOVELO EM COBRE, DN 15 MM, 90 GRAUS, SEM ANEL DE SOLDA, INSTALADO EM RAMAL E SUB-RAMAL DE AQUECIMENTO SOLAR - FORNECIMENTO E INSTALAÇÃO. AF_04/2022</t>
  </si>
  <si>
    <t>COTOVELO EM COBRE, DN 15 MM, 90 GRAUS, SEM ANEL DE SOLDA, INSTALADO EM RAMAL E SUB-RAMAL DE GÁS COMBUSTÍVEL - FORNECIMENTO E INSTALAÇÃO. AF_04/2022</t>
  </si>
  <si>
    <t>COTOVELO EM COBRE, DN 15 MM, 90 GRAUS, SEM ANEL DE SOLDA, INSTALADO EM RAMAL E SUB-RAMAL DE GÁS MEDICINAL - FORNECIMENTO E INSTALAÇÃO. AF_04/2022</t>
  </si>
  <si>
    <t>COTOVELO EM COBRE, DN 15 MM, 90 GRAUS, SEM ANEL DE SOLDA, INSTALADO EM RAMAL E SUB-RAMAL DE HIDRÁULICA PREDIAL - FORNECIMENTO E INSTALAÇÃO. AF_04/2022</t>
  </si>
  <si>
    <t>COTOVELO EM COBRE, DN 22 MM, 90 GRAUS, SEM ANEL DE SOLDA, INSTALADO EM PRUMADA DE HIDRÁULICA PREDIAL - FORNECIMENTO E INSTALAÇÃO. AF_04/2022</t>
  </si>
  <si>
    <t>COTOVELO EM COBRE, DN 22 MM, 90 GRAUS, SEM ANEL DE SOLDA, INSTALADO EM RAMAL DE DISTRIBUIÇÃO DE HIDRÁULICA PREDIAL - FORNECIMENTO E INSTALAÇÃO. AF_04/2022</t>
  </si>
  <si>
    <t>COTOVELO EM COBRE, DN 22 MM, 90 GRAUS, SEM ANEL DE SOLDA, INSTALADO EM RAMAL E SUB-RAMAL DE AQUECIMENTO SOLAR - FORNECIMENTO E INSTALAÇÃO. AF_04/2022</t>
  </si>
  <si>
    <t>COTOVELO EM COBRE, DN 22 MM, 90 GRAUS, SEM ANEL DE SOLDA, INSTALADO EM RAMAL E SUB-RAMAL DE GÁS COMBUSTÍVEL - FORNECIMENTO E INSTALAÇÃO. AF_04/2022</t>
  </si>
  <si>
    <t>COTOVELO EM COBRE, DN 22 MM, 90 GRAUS, SEM ANEL DE SOLDA, INSTALADO EM RAMAL E SUB-RAMAL DE GÁS MEDICINAL - FORNECIMENTO E INSTALAÇÃO. AF_04/2022</t>
  </si>
  <si>
    <t>COTOVELO EM COBRE, DN 22 MM, 90 GRAUS, SEM ANEL DE SOLDA, INSTALADO EM RAMAL E SUB-RAMAL DE HIDRÁULICA PREDIAL - FORNECIMENTO E INSTALAÇÃO. AF_04/2022</t>
  </si>
  <si>
    <t>COTOVELO EM COBRE, DN 28 MM, 90 GRAUS, SEM ANEL DE SOLDA, INSTALADO EM PRUMADA DE HIDRÁULICA PREDIAL - FORNECIMENTO E INSTALAÇÃO. AF_04/2022</t>
  </si>
  <si>
    <t>COTOVELO EM COBRE, DN 28 MM, 90 GRAUS, SEM ANEL DE SOLDA, INSTALADO EM RAMAL DE DISTRIBUIÇÃO DE HIDRÁULICA PREDIAL - FORNECIMENTO E INSTALAÇÃO. AF_04/2022</t>
  </si>
  <si>
    <t>COTOVELO EM COBRE, DN 28 MM, 90 GRAUS, SEM ANEL DE SOLDA, INSTALADO EM RAMAL E SUB-RAMAL DE AQUECIMENTO SOLAR - FORNECIMENTO E INSTALAÇÃO. AF_04/2022</t>
  </si>
  <si>
    <t>COTOVELO EM COBRE, DN 28 MM, 90 GRAUS, SEM ANEL DE SOLDA, INSTALADO EM RAMAL E SUB-RAMAL DE GÁS COMBUSTÍVEL - FORNECIMENTO E INSTALAÇÃO. AF_04/2022</t>
  </si>
  <si>
    <t>COTOVELO EM COBRE, DN 28 MM, 90 GRAUS, SEM ANEL DE SOLDA, INSTALADO EM RAMAL E SUB-RAMAL DE GÁS MEDICINAL - FORNECIMENTO E INSTALAÇÃO. AF_04/2022</t>
  </si>
  <si>
    <t>COTOVELO EM COBRE, DN 28 MM, 90 GRAUS, SEM ANEL DE SOLDA, INSTALADO EM RAMAL E SUB-RAMAL DE HIDRÁULICA PREDIAL - FORNECIMENTO E INSTALAÇÃO. AF_04/2022</t>
  </si>
  <si>
    <t>COTOVELO EM COBRE, DN 35 MM, 90 GRAUS, SEM ANEL DE SOLDA, INSTALADO EM PRUMADA DE HIDRÁULICA PREDIAL - FORNECIMENTO E INSTALAÇÃO. AF_04/2022</t>
  </si>
  <si>
    <t>COTOVELO EM COBRE, DN 42 MM, 90 GRAUS, SEM ANEL DE SOLDA, INSTALADO EM PRUMADA DE HIDRÁULICA PREDIAL - FORNECIMENTO E INSTALAÇÃO. AF_04/2022</t>
  </si>
  <si>
    <t>COTOVELO EM COBRE, DN 54 MM, 90 GRAUS, SEM ANEL DE SOLDA, INSTALADO EM PRUMADA DE HIDRÁULICA PREDIAL - FORNECIMENTO E INSTALAÇÃO. AF_04/2022</t>
  </si>
  <si>
    <t>COTOVELO EM COBRE, DN 66 MM, 90 GRAUS, SEM ANEL DE SOLDA, INSTALADO EM PRUMADA DE HIDRÁULICA PREDIAL - FORNECIMENTO E INSTALAÇÃO. AF_04/2022</t>
  </si>
  <si>
    <t>CURVA DE TRANSPOSIÇÃO EM BRONZE/LATÃO, DN 15 MM, SEM ANEL DE SOLDA, BOLSA X BOLSA, INSTALADO EM RAMAL DE DISTRIBUIÇÃO DE HIDRÁULICA PREDIAL - FORNECIMENTO E INSTALAÇÃO. AF_04/2022</t>
  </si>
  <si>
    <t>CURVA DE TRANSPOSIÇÃO EM BRONZE/LATÃO, DN 15 MM, SEM ANEL DE SOLDA, BOLSA X BOLSA, INSTALADO EM RAMAL E SUB-RAMAL DE AQUECIMENTO SOLAR - FORNECIMENTO E INSTALAÇÃO. AF_04/2022</t>
  </si>
  <si>
    <t>CURVA DE TRANSPOSIÇÃO EM BRONZE/LATÃO, DN 15 MM, SEM ANEL DE SOLDA, BOLSA X BOLSA, INSTALADO EM RAMAL E SUB-RAMAL DE GÁS COMBUSTÍVEL - FORNECIMENTO E INSTALAÇÃO. AF_04/2022</t>
  </si>
  <si>
    <t>CURVA DE TRANSPOSIÇÃO EM BRONZE/LATÃO, DN 15 MM, SEM ANEL DE SOLDA, BOLSA X BOLSA, INSTALADO EM RAMAL E SUB-RAMAL DE GÁS MEDICINAL - FORNECIMENTO E INSTALAÇÃO. AF_04/2022</t>
  </si>
  <si>
    <t>CURVA DE TRANSPOSIÇÃO EM BRONZE/LATÃO, DN 15 MM, SEM ANEL DE SOLDA, BOLSA X BOLSA, INSTALADO EM RAMAL E SUB-RAMAL DE HIDRÁULICA PREDIAL - FORNECIMENTO E INSTALAÇÃO. AF_04/2022</t>
  </si>
  <si>
    <t>CURVA DE TRANSPOSIÇÃO EM BRONZE/LATÃO, DN 22 MM, SEM ANEL DE SOLDA, BOLSA X BOLSA, INSTALADO EM PRUMADA DE HIDRÁULICA PREDIAL - FORNECIMENTO E INSTALAÇÃO. AF_04/2022</t>
  </si>
  <si>
    <t>CURVA DE TRANSPOSIÇÃO EM BRONZE/LATÃO, DN 22 MM, SEM ANEL DE SOLDA, BOLSA X BOLSA, INSTALADO EM RAMAL DE DISTRIBUIÇÃO DE HIDRÁULICA PREDIAL - FORNECIMENTO E INSTALAÇÃO. AF_04/2022</t>
  </si>
  <si>
    <t>CURVA DE TRANSPOSIÇÃO EM BRONZE/LATÃO, DN 22 MM, SEM ANEL DE SOLDA, BOLSA X BOLSA, INSTALADO EM RAMAL E SUB-RAMAL DE AQUECIMENTO SOLAR - FORNECIMENTO E INSTALAÇÃO. AF_04/2022</t>
  </si>
  <si>
    <t>CURVA DE TRANSPOSIÇÃO EM BRONZE/LATÃO, DN 22 MM, SEM ANEL DE SOLDA, BOLSA X BOLSA, INSTALADO EM RAMAL E SUB-RAMAL DE GÁS COMBUSTÍVEL - FORNECIMENTO E INSTALAÇÃO. AF_04/2022</t>
  </si>
  <si>
    <t>CURVA DE TRANSPOSIÇÃO EM BRONZE/LATÃO, DN 22 MM, SEM ANEL DE SOLDA, BOLSA X BOLSA, INSTALADO EM RAMAL E SUB-RAMAL DE GÁS MEDICINAL - FORNECIMENTO E INSTALAÇÃO. AF_04/2022</t>
  </si>
  <si>
    <t>CURVA DE TRANSPOSIÇÃO EM BRONZE/LATÃO, DN 22 MM, SEM ANEL DE SOLDA, BOLSA X BOLSA, INSTALADO EM RAMAL E SUB-RAMAL DE HIDRÁULICA PREDIAL - FORNECIMENTO E INSTALAÇÃO. AF_04/2022</t>
  </si>
  <si>
    <t>CURVA DE TRANSPOSIÇÃO EM BRONZE/LATÃO, DN 28 MM, SEM ANEL DE SOLDA, BOLSA X BOLSA, INSTALADO EM PRUMADA DE HIDRÁULICA PREDIAL - FORNECIMENTO E INSTALAÇÃO. AF_04/2022</t>
  </si>
  <si>
    <t>CURVA DE TRANSPOSIÇÃO EM BRONZE/LATÃO, DN 28 MM, SEM ANEL DE SOLDA, BOLSA X BOLSA, INSTALADO EM RAMAL DE DISTRIBUIÇÃO DE HIDRÁULICA PREDIAL - FORNECIMENTO E INSTALAÇÃO. AF_04/2022</t>
  </si>
  <si>
    <t>CURVA DE TRANSPOSIÇÃO EM BRONZE/LATÃO, DN 28 MM, SEM ANEL DE SOLDA, BOLSA X BOLSA, INSTALADO EM RAMAL E SUB-RAMAL DE AQUECIMENTO SOLAR - FORNECIMENTO E INSTALAÇÃO. AF_04/2022</t>
  </si>
  <si>
    <t>CURVA DE TRANSPOSIÇÃO EM BRONZE/LATÃO, DN 28 MM, SEM ANEL DE SOLDA, BOLSA X BOLSA, INSTALADO EM RAMAL E SUB-RAMAL DE GÁS COMBUSTÍVEL - FORNECIMENTO E INSTALAÇÃO. AF_04/2022</t>
  </si>
  <si>
    <t>CURVA DE TRANSPOSIÇÃO EM BRONZE/LATÃO, DN 28 MM, SEM ANEL DE SOLDA, BOLSA X BOLSA, INSTALADO EM RAMAL E SUB-RAMAL DE GÁS MEDICINAL - FORNECIMENTO E INSTALAÇÃO. AF_04/2022</t>
  </si>
  <si>
    <t>CURVA DE TRANSPOSIÇÃO EM BRONZE/LATÃO, DN 28 MM, SEM ANEL DE SOLDA, BOLSA X BOLSA, INSTALADO EM RAMAL E SUB-RAMAL DE HIDRÁULICA PREDIAL - FORNECIMENTO E INSTALAÇÃO. AF_04/2022</t>
  </si>
  <si>
    <t>CURVA EM COBRE, DN 15 MM, 45 GRAUS, SEM ANEL DE SOLDA, BOLSA X BOLSA, INSTALADO EM RAMAL DE DISTRIBUIÇÃO DE HIDRÁULICA PREDIAL - FORNECIMENTO E INSTALAÇÃO. AF_04/2022</t>
  </si>
  <si>
    <t>CURVA EM COBRE, DN 15 MM, 45 GRAUS, SEM ANEL DE SOLDA, BOLSA X BOLSA, INSTALADO EM RAMAL E SUB-RAMAL DE AQUECIMENTO SOLAR - FORNECIMENTO E INSTALAÇÃO. AF_04/2022</t>
  </si>
  <si>
    <t>CURVA EM COBRE, DN 15 MM, 45 GRAUS, SEM ANEL DE SOLDA, BOLSA X BOLSA, INSTALADO EM RAMAL E SUB-RAMAL DE GÁS COMBUSTÍVEL - FORNECIMENTO E INSTALAÇÃO. AF_04/2022</t>
  </si>
  <si>
    <t>CURVA EM COBRE, DN 15 MM, 45 GRAUS, SEM ANEL DE SOLDA, BOLSA X BOLSA, INSTALADO EM RAMAL E SUB-RAMAL DE GÁS MEDICINAL - FORNECIMENTO E INSTALAÇÃO. AF_04/2022</t>
  </si>
  <si>
    <t>CURVA EM COBRE, DN 15 MM, 45 GRAUS, SEM ANEL DE SOLDA, BOLSA X BOLSA, INSTALADO EM RAMAL E SUB-RAMAL DE HIDRÁULICA PREDIAL - FORNECIMENTO E INSTALAÇÃO. AF_04/2022</t>
  </si>
  <si>
    <t>CURVA EM COBRE, DN 22 MM, 45 GRAUS, SEM ANEL DE SOLDA, BOLSA X BOLSA, INSTALADO EM PRUMADA DE HIDRÁULICA PREDIAL - FORNECIMENTO E INSTALAÇÃO. AF_04/2022</t>
  </si>
  <si>
    <t>CURVA EM COBRE, DN 22 MM, 45 GRAUS, SEM ANEL DE SOLDA, BOLSA X BOLSA, INSTALADO EM RAMAL DE DISTRIBUIÇÃO DE HIDRÁULICA PREDIAL - FORNECIMENTO E INSTALAÇÃO. AF_04/2022</t>
  </si>
  <si>
    <t>CURVA EM COBRE, DN 22 MM, 45 GRAUS, SEM ANEL DE SOLDA, BOLSA X BOLSA, INSTALADO EM RAMAL E SUB-RAMAL DE AQUECIMENTO SOLAR - FORNECIMENTO E INSTALAÇÃO. AF_04/2022</t>
  </si>
  <si>
    <t>CURVA EM COBRE, DN 22 MM, 45 GRAUS, SEM ANEL DE SOLDA, BOLSA X BOLSA, INSTALADO EM RAMAL E SUB-RAMAL DE GÁS COMBUSTÍVEL - FORNECIMENTO E INSTALAÇÃO. AF_04/2022</t>
  </si>
  <si>
    <t>CURVA EM COBRE, DN 22 MM, 45 GRAUS, SEM ANEL DE SOLDA, BOLSA X BOLSA, INSTALADO EM RAMAL E SUB-RAMAL DE GÁS MEDICINAL - FORNECIMENTO E INSTALAÇÃO. AF_04/2022</t>
  </si>
  <si>
    <t>CURVA EM COBRE, DN 22 MM, 45 GRAUS, SEM ANEL DE SOLDA, BOLSA X BOLSA, INSTALADO EM RAMAL E SUB-RAMAL DE HIDRÁULICA PREDIAL - FORNECIMENTO E INSTALAÇÃO. AF_04/2022</t>
  </si>
  <si>
    <t>CURVA EM COBRE, DN 28 MM, 45 GRAUS, SEM ANEL DE SOLDA, BOLSA X BOLSA, INSTALADO EM PRUMADA DE HIDRÁULICA PREDIAL - FORNECIMENTO E INSTALAÇÃO. AF_04/2022</t>
  </si>
  <si>
    <t>CURVA EM COBRE, DN 28 MM, 45 GRAUS, SEM ANEL DE SOLDA, BOLSA X BOLSA, INSTALADO EM RAMAL DE DISTRIBUIÇÃO DE HIDRÁULICA PREDIAL - FORNECIMENTO E INSTALAÇÃO. AF_04/2022</t>
  </si>
  <si>
    <t>CURVA EM COBRE, DN 28 MM, 45 GRAUS, SEM ANEL DE SOLDA, BOLSA X BOLSA, INSTALADO EM RAMAL E SUB-RAMAL DE AQUECIMENTO SOLAR - FORNECIMENTO E INSTALAÇÃO. AF_04/2022</t>
  </si>
  <si>
    <t>CURVA EM COBRE, DN 28 MM, 45 GRAUS, SEM ANEL DE SOLDA, BOLSA X BOLSA, INSTALADO EM RAMAL E SUB-RAMAL DE GÁS COMBUSTÍVEL - FORNECIMENTO E INSTALAÇÃO. AF_04/2022</t>
  </si>
  <si>
    <t>CURVA EM COBRE, DN 28 MM, 45 GRAUS, SEM ANEL DE SOLDA, BOLSA X BOLSA, INSTALADO EM RAMAL E SUB-RAMAL DE GÁS MEDICINAL - FORNECIMENTO E INSTALAÇÃO. AF_04/2022</t>
  </si>
  <si>
    <t>CURVA EM COBRE, DN 28 MM, 45 GRAUS, SEM ANEL DE SOLDA, BOLSA X BOLSA, INSTALADO EM RAMAL E SUB-RAMAL DE HIDRÁULICA PREDIAL - FORNECIMENTO E INSTALAÇÃO. AF_04/2022</t>
  </si>
  <si>
    <t>CURVA EM COBRE, DN 35 MM, 45 GRAUS, SEM ANEL DE SOLDA, BOLSA X BOLSA, INSTALADO EM PRUMADA DE HIDRÁULICA PREDIAL -  FORNECIMENTO E INSTALAÇÃO. AF_04/2022</t>
  </si>
  <si>
    <t>CURVA EM COBRE, DN 42 MM, 45 GRAUS, SEM ANEL DE SOLDA, BOLSA X BOLSA, INSTALADO EM PRUMADA DE HIDRÁULICA PREDIAL - FORNECIMENTO E INSTALAÇÃO. AF_04/2022</t>
  </si>
  <si>
    <t>CURVA EM COBRE, DN 54 MM, 45 GRAUS, SEM ANEL DE SOLDA, BOLSA X BOLSA, INSTALADO EM PRUMADA DE HIDRÁULICA PREDIAL - FORNECIMENTO E INSTALAÇÃO. AF_04/2022</t>
  </si>
  <si>
    <t>CURVA EM COBRE, DN 66 MM, 45 GRAUS, SEM ANEL DE SOLDA, BOLSA X BOLSA, INSTALADO EM PRUMADA DE HIDRÁULICA PREDIAL - FORNECIMENTO E INSTALAÇÃO. AF_04/2022</t>
  </si>
  <si>
    <t>JUNTA DE EXPANSÃO EM BRONZE/LATÃO, DN 35 MM, PONTA X PONTA, INSTALADO EM PRUMADA DE HIDRÁULICA PREDIAL - FORNECIMENTO E INSTALAÇÃO. AF_04/2022</t>
  </si>
  <si>
    <t>JUNTA DE EXPANSÃO EM BRONZE/LATÃO, DN 42 MM, PONTA X PONTA, INSTALADO EM PRUMADA DE HIDRÁULICA PREDIAL - FORNECIMENTO E INSTALAÇÃO. AF_04/2022</t>
  </si>
  <si>
    <t>JUNTA DE EXPANSÃO EM BRONZE/LATÃO, DN 54 MM, PONTA X PONTA, INSTALADO EM PRUMADA DE HIDRÁULICA PREDIAL - FORNECIMENTO E INSTALAÇÃO. AF_04/2022</t>
  </si>
  <si>
    <t>JUNTA DE EXPANSÃO EM BRONZE/LATÃO, DN 66 MM, PONTA X PONTA, INSTALADO EM PRUMADA DE HIDRÁULICA PREDIAL - FORNECIMENTO E INSTALAÇÃO. AF_04/2022</t>
  </si>
  <si>
    <t>JUNTA DE EXPANSÃO EM COBRE, DN 15 MM, PONTA X PONTA, INSTALADO EM RAMAL DE DISTRIBUIÇÃO DE HIDRÁULICA PREDIAL - FORNECIMENTO E INSTALAÇÃO. AF_04/2022</t>
  </si>
  <si>
    <t>JUNTA DE EXPANSÃO EM COBRE, DN 15 MM, PONTA X PONTA, INSTALADO EM RAMAL E SUB-RAMAL DE AQUECIMENTO SOLAR - FORNECIMENTO E INSTALAÇÃO. AF_04/2022</t>
  </si>
  <si>
    <t>JUNTA DE EXPANSÃO EM COBRE, DN 15 MM, PONTA X PONTA, INSTALADO EM RAMAL E SUB-RAMAL DE GÁS COMBUSTÍVEL - FORNECIMENTO E INSTALAÇÃO. AF_04/2022</t>
  </si>
  <si>
    <t>JUNTA DE EXPANSÃO EM COBRE, DN 15 MM, PONTA X PONTA, INSTALADO EM RAMAL E SUB-RAMAL DE GÁS MEDICINAL - FORNECIMENTO E INSTALAÇÃO. AF_04/2022</t>
  </si>
  <si>
    <t>JUNTA DE EXPANSÃO EM COBRE, DN 15 MM, PONTA X PONTA, INSTALADO EM RAMAL E SUB-RAMAL DE HIDRÁULICA PREDIAL - FORNECIMENTO E INSTALAÇÃO. AF_04/2022</t>
  </si>
  <si>
    <t>JUNTA DE EXPANSÃO EM COBRE, DN 22 MM, PONTA X PONTA, INSTALADO EM PRUMADA DE HIDRÁULICA PREDIAL - FORNECIMENTO E INSTALAÇÃO. AF_04/2022</t>
  </si>
  <si>
    <t>JUNTA DE EXPANSÃO EM COBRE, DN 22 MM, PONTA X PONTA, INSTALADO EM RAMAL DE DISTRIBUIÇÃO DE HIDRÁULICA PREDIAL - FORNECIMENTO E INSTALAÇÃO. AF_04/2022</t>
  </si>
  <si>
    <t>JUNTA DE EXPANSÃO EM COBRE, DN 22 MM, PONTA X PONTA, INSTALADO EM RAMAL E SUB-RAMAL DE AQUECIMENTO SOLAR - FORNECIMENTO E INSTALAÇÃO. AF_04/2022</t>
  </si>
  <si>
    <t>JUNTA DE EXPANSÃO EM COBRE, DN 22 MM, PONTA X PONTA, INSTALADO EM RAMAL E SUB-RAMAL DE GÁS COMBUSTÍVEL - FORNECIMENTO E INSTALAÇÃO. AF_04/2022</t>
  </si>
  <si>
    <t>JUNTA DE EXPANSÃO EM COBRE, DN 22 MM, PONTA X PONTA, INSTALADO EM RAMAL E SUB-RAMAL DE GÁS MEDICINAL - FORNECIMENTO E INSTALAÇÃO. AF_04/2022</t>
  </si>
  <si>
    <t>JUNTA DE EXPANSÃO EM COBRE, DN 22 MM, PONTA X PONTA, INSTALADO EM RAMAL E SUB-RAMAL DE HIDRÁULICA PREDIAL - FORNECIMENTO E INSTALAÇÃO. AF_04/2022</t>
  </si>
  <si>
    <t>JUNTA DE EXPANSÃO EM COBRE, DN 28 MM, PONTA X PONTA, INSTALADO EM PRUMADA DE HIDRÁULICA PREDIAL - FORNECIMENTO E INSTALAÇÃO. AF_04/2022</t>
  </si>
  <si>
    <t>JUNTA DE EXPANSÃO EM COBRE, DN 28 MM, PONTA X PONTA, INSTALADO EM RAMAL DE DISTRIBUIÇÃO DE HIDRÁULICA PREDIAL - FORNECIMENTO E INSTALAÇÃO. AF_04/2022</t>
  </si>
  <si>
    <t>JUNTA DE EXPANSÃO EM COBRE, DN 28 MM, PONTA X PONTA, INSTALADO EM RAMAL E SUB-RAMAL DE AQUECIMENTO SOLAR - FORNECIMENTO E INSTALAÇÃO. AF_04/2022</t>
  </si>
  <si>
    <t>JUNTA DE EXPANSÃO EM COBRE, DN 28 MM, PONTA X PONTA, INSTALADO EM RAMAL E SUB-RAMAL DE GÁS COMBUSTÍVEL - FORNECIMENTO E INSTALAÇÃO. AF_04/2022</t>
  </si>
  <si>
    <t>JUNTA DE EXPANSÃO EM COBRE, DN 28 MM, PONTA X PONTA, INSTALADO EM RAMAL E SUB-RAMAL DE GÁS MEDICINAL - FORNECIMENTO E INSTALAÇÃO. AF_04/2022</t>
  </si>
  <si>
    <t>JUNTA DE EXPANSÃO EM COBRE, DN 28 MM, PONTA X PONTA, INSTALADO EM RAMAL E SUB-RAMAL DE HIDRÁULICA PREDIAL - FORNECIMENTO E INSTALAÇÃO. AF_04/2022</t>
  </si>
  <si>
    <t>LUVA EM COBRE, DN 15 MM, SEM ANEL DE SOLDA, INSTALADO EM RAMAL DE DISTRIBUIÇÃO DE HIDRÁULICA PREDIAL - FORNECIMENTO E INSTALAÇÃO. AF_04/2022</t>
  </si>
  <si>
    <t>LUVA EM COBRE, DN 15 MM, SEM ANEL DE SOLDA, INSTALADO EM RAMAL E SUB-RAMAL DE AQUECIMENTO SOLAR - FORNECIMENTO E INSTALAÇÃO. AF_04/2022</t>
  </si>
  <si>
    <t>LUVA EM COBRE, DN 15 MM, SEM ANEL DE SOLDA, INSTALADO EM RAMAL E SUB-RAMAL DE GÁS COMBUSTÍVEL - FORNECIMENTO E INSTALAÇÃO. AF_04/2022</t>
  </si>
  <si>
    <t>LUVA EM COBRE, DN 15 MM, SEM ANEL DE SOLDA, INSTALADO EM RAMAL E SUB-RAMAL DE GÁS MEDICINAL - FORNECIMENTO E INSTALAÇÃO. AF_04/2022</t>
  </si>
  <si>
    <t>LUVA EM COBRE, DN 15 MM, SEM ANEL DE SOLDA, INSTALADO EM RAMAL E SUB-RAMAL DE HIDRÁULICA PREDIAL - FORNECIMENTO E INSTALAÇÃO. AF_04/2022</t>
  </si>
  <si>
    <t>LUVA EM COBRE, DN 22 MM, SEM ANEL DE SOLDA, INSTALADO EM PRUMADA DE HIDRÁULICA PREDIAL - FORNECIMENTO E INSTALAÇÃO. AF_04/2022</t>
  </si>
  <si>
    <t>LUVA EM COBRE, DN 22 MM, SEM ANEL DE SOLDA, INSTALADO EM RAMAL DE DISTRIBUIÇÃO DE HIDRÁULICA PREDIAL - FORNECIMENTO E INSTALAÇÃO. AF_04/2022</t>
  </si>
  <si>
    <t>LUVA EM COBRE, DN 22 MM, SEM ANEL DE SOLDA, INSTALADO EM RAMAL E SUB-RAMAL DE AQUECIMENTO SOLAR - FORNECIMENTO E INSTALAÇÃO. AF_04/2022</t>
  </si>
  <si>
    <t>LUVA EM COBRE, DN 22 MM, SEM ANEL DE SOLDA, INSTALADO EM RAMAL E SUB-RAMAL DE GÁS COMBUSTÍVEL - FORNECIMENTO E INSTALAÇÃO. AF_04/2022</t>
  </si>
  <si>
    <t>LUVA EM COBRE, DN 22 MM, SEM ANEL DE SOLDA, INSTALADO EM RAMAL E SUB-RAMAL DE GÁS MEDICINAL - FORNECIMENTO E INSTALAÇÃO. AF_04/2022</t>
  </si>
  <si>
    <t>LUVA EM COBRE, DN 22 MM, SEM ANEL DE SOLDA, INSTALADO EM RAMAL E SUB-RAMAL DE HIDRÁULICA PREDIAL - FORNECIMENTO E INSTALAÇÃO. AF_04/2022</t>
  </si>
  <si>
    <t>LUVA EM COBRE, DN 28 MM, SEM ANEL DE SOLDA, INSTALADO EM PRUMADA DE HIDRÁULICA PREDIAL - FORNECIMENTO E INSTALAÇÃO. AF_04/2022</t>
  </si>
  <si>
    <t>LUVA EM COBRE, DN 28 MM, SEM ANEL DE SOLDA, INSTALADO EM RAMAL DE DISTRIBUIÇÃO DE HIDRÁULICA PREDIAL - FORNECIMENTO E INSTALAÇÃO. AF_04/2022</t>
  </si>
  <si>
    <t>LUVA EM COBRE, DN 28 MM, SEM ANEL DE SOLDA, INSTALADO EM RAMAL E SUB-RAMAL DE AQUECIMENTO SOLAR - FORNECIMENTO E INSTALAÇÃO. AF_04/2022</t>
  </si>
  <si>
    <t>LUVA EM COBRE, DN 28 MM, SEM ANEL DE SOLDA, INSTALADO EM RAMAL E SUB-RAMAL DE GÁS COMBUSTÍVEL - FORNECIMENTO E INSTALAÇÃO. AF_04/2022</t>
  </si>
  <si>
    <t>LUVA EM COBRE, DN 28 MM, SEM ANEL DE SOLDA, INSTALADO EM RAMAL E SUB-RAMAL DE GÁS MEDICINAL - FORNECIMENTO E INSTALAÇÃO. AF_04/2022</t>
  </si>
  <si>
    <t>LUVA EM COBRE, DN 28 MM, SEM ANEL DE SOLDA, INSTALADO EM RAMAL E SUB-RAMAL DE HIDRÁULICA PREDIAL - FORNECIMENTO E INSTALAÇÃO. AF_04/2022</t>
  </si>
  <si>
    <t>LUVA EM COBRE, DN 35 MM, SEM ANEL DE SOLDA, INSTALADO EM PRUMADA DE HIDRÁULICA PREDIAL - FORNECIMENTO E INSTALAÇÃO. AF_04/2022</t>
  </si>
  <si>
    <t>LUVA EM COBRE, DN 42 MM, SEM ANEL DE SOLDA, INSTALADO EM PRUMADA DE HIDRÁULICA PREDIAL - FORNECIMENTO E INSTALAÇÃO. AF_04/2022</t>
  </si>
  <si>
    <t>LUVA EM COBRE, DN 54 MM, SEM ANEL DE SOLDA, INSTALADO EM PRUMADA DE HIDRÁULICA PREDIAL - FORNECIMENTO E INSTALAÇÃO. AF_04/2022</t>
  </si>
  <si>
    <t>LUVA EM COBRE, DN 66 MM, SEM ANEL DE SOLDA, INSTALADO EM PRUMADA DE HIDRÁULICA PREDIAL - FORNECIMENTO E INSTALAÇÃO. AF_04/2022</t>
  </si>
  <si>
    <t>LUVA PASSANTE EM COBRE, DN 15 MM, SEM ANEL DE SOLDA, INSTALADO EM RAMAL DE DISTRIBUIÇÃO DE HIDRÁULICA PREDIAL - FORNECIMENTO E INSTALAÇÃO. AF_04/2022</t>
  </si>
  <si>
    <t>LUVA PASSANTE EM COBRE, DN 15 MM, SEM ANEL DE SOLDA, INSTALADO EM RAMAL E SUB-RAMAL DE AQUECIMENTO SOLAR - FORNECIMENTO E INSTALAÇÃO. AF_04/2022</t>
  </si>
  <si>
    <t>LUVA PASSANTE EM COBRE, DN 15 MM, SEM ANEL DE SOLDA, INSTALADO EM RAMAL E SUB-RAMAL DE GÁS COMBUSTÍVEL - FORNECIMENTO E INSTALAÇÃO. AF_04/2022</t>
  </si>
  <si>
    <t>LUVA PASSANTE EM COBRE, DN 15 MM, SEM ANEL DE SOLDA, INSTALADO EM RAMAL E SUB-RAMAL DE GÁS MEDICINAL - FORNECIMENTO E INSTALAÇÃO. AF_04/2022</t>
  </si>
  <si>
    <t>LUVA PASSANTE EM COBRE, DN 15 MM, SEM ANEL DE SOLDA, INSTALADO EM RAMAL E SUB-RAMAL DE HIDRÁULICA PREDIAL - FORNECIMENTO E INSTALAÇÃO. AF_04/2022</t>
  </si>
  <si>
    <t>LUVA PASSANTE EM COBRE, DN 22 MM, SEM ANEL DE SOLDA, INSTALADO EM PRUMADA DE HIDRÁULICA PREDIAL - FORNECIMENTO E INSTALAÇÃO. AF_04/2022</t>
  </si>
  <si>
    <t>LUVA PASSANTE EM COBRE, DN 22 MM, SEM ANEL DE SOLDA, INSTALADO EM RAMAL DE DISTRIBUIÇÃO DE HIDRÁULICA PREDIAL - FORNECIMENTO E INSTALAÇÃO. AF_04/2022</t>
  </si>
  <si>
    <t>LUVA PASSANTE EM COBRE, DN 22 MM, SEM ANEL DE SOLDA, INSTALADO EM RAMAL E SUB-RAMAL DE AQUECIMENTO SOLAR - FORNECIMENTO E INSTALAÇÃO. AF_04/2022</t>
  </si>
  <si>
    <t>LUVA PASSANTE EM COBRE, DN 22 MM, SEM ANEL DE SOLDA, INSTALADO EM RAMAL E SUB-RAMAL DE GÁS COMBUSTÍVEL - FORNECIMENTO E INSTALAÇÃO. AF_04/2022</t>
  </si>
  <si>
    <t>LUVA PASSANTE EM COBRE, DN 22 MM, SEM ANEL DE SOLDA, INSTALADO EM RAMAL E SUB-RAMAL DE GÁS MEDICINAL - FORNECIMENTO E INSTALAÇÃO. AF_04/2022</t>
  </si>
  <si>
    <t>LUVA PASSANTE EM COBRE, DN 22 MM, SEM ANEL DE SOLDA, INSTALADO EM RAMAL E SUB-RAMAL DE HIDRÁULICA PREDIAL - FORNECIMENTO E INSTALAÇÃO. AF_04/2022</t>
  </si>
  <si>
    <t>LUVA PASSANTE EM COBRE, DN 28 MM, SEM ANEL DE SOLDA, INSTALADO EM PRUMADA DE HIDRÁULICA PREDIAL - FORNECIMENTO E INSTALAÇÃO. AF_04/2022</t>
  </si>
  <si>
    <t>LUVA PASSANTE EM COBRE, DN 28 MM, SEM ANEL DE SOLDA, INSTALADO EM RAMAL DE DISTRIBUIÇÃO DE HIDRÁULICA PREDIAL - FORNECIMENTO E INSTALAÇÃO. AF_04/2022</t>
  </si>
  <si>
    <t>LUVA PASSANTE EM COBRE, DN 28 MM, SEM ANEL DE SOLDA, INSTALADO EM RAMAL E SUB-RAMAL  DE HIDRÁULICA PREDIAL - FORNECIMENTO E INSTALAÇÃO. AF_04/2022</t>
  </si>
  <si>
    <t>LUVA PASSANTE EM COBRE, DN 28 MM, SEM ANEL DE SOLDA, INSTALADO EM RAMAL E SUB-RAMAL DE AQUECIMENTO SOLAR - FORNECIMENTO E INSTALAÇÃO. AF_04/2022</t>
  </si>
  <si>
    <t>LUVA PASSANTE EM COBRE, DN 28 MM, SEM ANEL DE SOLDA, INSTALADO EM RAMAL E SUB-RAMAL DE GÁS COMBUSTÍVEL - FORNECIMENTO E INSTALAÇÃO. AF_04/2022</t>
  </si>
  <si>
    <t>LUVA PASSANTE EM COBRE, DN 28 MM, SEM ANEL DE SOLDA, INSTALADO EM RAMAL E SUB-RAMAL DE GÁS MEDICINAL - FORNECIMENTO E INSTALAÇÃO. AF_04/2022</t>
  </si>
  <si>
    <t>LUVA PASSANTE EM COBRE, DN 35 MM, SEM ANEL DE SOLDA, INSTALADO EM PRUMADA DE HIDRÁULICA PREDIAL - FORNECIMENTO E INSTALAÇÃO. AF_04/2022</t>
  </si>
  <si>
    <t>LUVA PASSANTE EM COBRE, DN 42 MM, SEM ANEL DE SOLDA, INSTALADO EM PRUMADA DE HIDRÁULICA PREDIAL - FORNECIMENTO E INSTALAÇÃO. AF_04/2022</t>
  </si>
  <si>
    <t>LUVA PASSANTE EM COBRE, DN 54 MM, SEM ANEL DE SOLDA, INSTALADO EM PRUMADA DE HIDRÁULICA PREDIAL - FORNECIMENTO E INSTALAÇÃO. AF_04/2022</t>
  </si>
  <si>
    <t>LUVA PASSANTE EM COBRE, DN 66 MM, SEM ANEL DE SOLDA, INSTALADO EM PRUMADA DE HIDRÁULICA PREDIAL - FORNECIMENTO E INSTALAÇÃO. AF_04/2022</t>
  </si>
  <si>
    <t>TE DUPLA CURVA EM BRONZE/LATÃO, DN 1/2" X 15 MM X 1/2", SEM ANEL DE SOLDA, ROSCA F X BOLSA X ROSCA F, INSTALADO EM RAMAL E SUB-RAMAL DE HIDRÁULICA PREDIAL - FORNECIMENTO E INSTALAÇÃO. AF_04/2022</t>
  </si>
  <si>
    <t>TE DUPLA CURVA EM BRONZE/LATÃO, DN 3/4" X 22 MM X 3/4", SEM ANEL DE SOLDA, ROSCA F X BOLSA X ROSCA F, INSTALADO EM RAMAL E SUB-RAMAL DE HIDRÁULICA PREDIAL - FORNECIMENTO E INSTALAÇÃO. AF_04/2022</t>
  </si>
  <si>
    <t>TE EM COBRE, DN 15 MM, SEM ANEL DE SOLDA, INSTALADO EM RAMAL DE DISTRIBUIÇÃO DE HIDRÁULICA PREDIAL - FORNECIMENTO E INSTALAÇÃO. AF_04/2022</t>
  </si>
  <si>
    <t>TE EM COBRE, DN 15 MM, SEM ANEL DE SOLDA, INSTALADO EM RAMAL E SUB-RAMAL DE HIDRÁULICA PREDIAL - FORNECIMENTO E INSTALAÇÃO. AF_04/2022</t>
  </si>
  <si>
    <t>TE EM COBRE, DN 22 MM, SEM ANEL DE SOLDA, INSTALADO EM PRUMADA DE HIDRÁULICA PREDIAL - FORNECIMENTO E INSTALAÇÃO. AF_04/2022</t>
  </si>
  <si>
    <t>TE EM COBRE, DN 22 MM, SEM ANEL DE SOLDA, INSTALADO EM RAMAL DE DISTRIBUIÇÃO DE HIDRÁULICA PREDIAL - FORNECIMENTO E INSTALAÇÃO. AF_04/2022</t>
  </si>
  <si>
    <t>TE EM COBRE, DN 22 MM, SEM ANEL DE SOLDA, INSTALADO EM RAMAL E SUB-RAMAL DE GÁS COMBUSTÍVEL - FORNECIMENTO E INSTALAÇÃO. AF_04/2022</t>
  </si>
  <si>
    <t>TE EM COBRE, DN 22 MM, SEM ANEL DE SOLDA, INSTALADO EM RAMAL E SUB-RAMAL DE HIDRÁULICA PREDIAL - FORNECIMENTO E INSTALAÇÃO. AF_04/2022</t>
  </si>
  <si>
    <t>TE EM COBRE, DN 28 MM, SEM ANEL DE SOLDA, INSTALADO EM PRUMADA DE HIDRÁULICA PREDIAL - FORNECIMENTO E INSTALAÇÃO. AF_04/2022</t>
  </si>
  <si>
    <t>TE EM COBRE, DN 28 MM, SEM ANEL DE SOLDA, INSTALADO EM RAMAL DE DISTRIBUIÇÃO DE HIDRÁULICA PREDIAL - FORNECIMENTO E INSTALAÇÃO. AF_04/2022</t>
  </si>
  <si>
    <t>TE EM COBRE, DN 28 MM, SEM ANEL DE SOLDA, INSTALADO EM RAMAL E SUB-RAMAL DE HIDRÁULICA PREDIAL - FORNECIMENTO E INSTALAÇÃO. AF_04/2022</t>
  </si>
  <si>
    <t>TE EM COBRE, DN 35 MM, SEM ANEL DE SOLDA, INSTALADO EM PRUMADA DE HIDRÁULICA PREDIAL - FORNECIMENTO E INSTALAÇÃO. AF_04/2022</t>
  </si>
  <si>
    <t>TE EM COBRE, DN 42 MM, SEM ANEL DE SOLDA, INSTALADO EM PRUMADA DE HIDRÁULICA PREDIAL - FORNECIMENTO E INSTALAÇÃO. AF_04/2022</t>
  </si>
  <si>
    <t>TE EM COBRE, DN 54 MM, SEM ANEL DE SOLDA, INSTALADO EM PRUMADA DE HIDRÁULICA PREDIAL - FORNECIMENTO E INSTALAÇÃO. AF_04/2022</t>
  </si>
  <si>
    <t>TE EM COBRE, DN 66 MM, SEM ANEL DE SOLDA, INSTALADO EM PRUMADA DE HIDRÁULICA PREDIAL - FORNECIMENTO E INSTALAÇÃO. AF_04/2022</t>
  </si>
  <si>
    <t>TUBO EM COBRE RÍGIDO, DN 15 MM, CLASSE A, SEM ISOLAMENTO, INSTALADO EM RAMAL E SUB-RAMAL DE GÁS MEDICINAL - FORNECIMENTO E INSTALAÇÃO. AF_04/2022</t>
  </si>
  <si>
    <t>TUBO EM COBRE RÍGIDO, DN 15 MM, CLASSE E, COM ISOLAMENTO, INSTALADO EM RAMAL DE DISTRIBUIÇÃO DE HIDRÁULICA PREDIAL - FORNECIMENTO E INSTALAÇÃO. AF_04/2022</t>
  </si>
  <si>
    <t>TUBO EM COBRE RÍGIDO, DN 15 MM, CLASSE E, COM ISOLAMENTO, INSTALADO EM RAMAL E SUB-RAMAL DE AQUECIMENTO SOLAR - FORNECIMENTO E INSTALAÇÃO. AF_04/2022</t>
  </si>
  <si>
    <t>TUBO EM COBRE RÍGIDO, DN 15 MM, CLASSE E, COM ISOLAMENTO, INSTALADO EM RAMAL E SUB-RAMAL DE HIDRÁULICA PREDIAL - FORNECIMENTO E INSTALAÇÃO. AF_04/2022</t>
  </si>
  <si>
    <t>TUBO EM COBRE RÍGIDO, DN 15 MM, CLASSE E, SEM ISOLAMENTO, INSTALADO EM RAMAL DE DISTRIBUIÇÃO DE HIDRÁULICA PREDIAL - FORNECIMENTO E INSTALAÇÃO. AF_04/2022</t>
  </si>
  <si>
    <t>TUBO EM COBRE RÍGIDO, DN 15 MM, CLASSE E, SEM ISOLAMENTO, INSTALADO EM RAMAL E SUB-RAMAL DE AQUECIMENTO SOLAR - FORNECIMENTO E INSTALAÇÃO. AF_04/2022</t>
  </si>
  <si>
    <t>TUBO EM COBRE RÍGIDO, DN 15 MM, CLASSE E, SEM ISOLAMENTO, INSTALADO EM RAMAL E SUB-RAMAL DE GÁS COMBUSTÍVEL - FORNECIMENTO E INSTALAÇÃO. AF_04/2022</t>
  </si>
  <si>
    <t>TUBO EM COBRE RÍGIDO, DN 15 MM, CLASSE E, SEM ISOLAMENTO, INSTALADO EM RAMAL E SUB-RAMAL DE HIDRÁULICA PREDIAL - FORNECIMENTO E INSTALAÇÃO. AF_04/2022</t>
  </si>
  <si>
    <t>TUBO EM COBRE RÍGIDO, DN 22 MM, CLASSE A, SEM ISOLAMENTO, INSTALADO EM PRUMADA DE GÁS COMBUSTÍVEL - FORNECIMENTO E INSTALAÇÃO. AF_04/2022</t>
  </si>
  <si>
    <t>TUBO EM COBRE RÍGIDO, DN 22 MM, CLASSE A, SEM ISOLAMENTO, INSTALADO EM RAMAL E SUB-RAMAL DE GÁS MEDICINAL - FORNECIMENTO E INSTALAÇÃO. AF_04/2022</t>
  </si>
  <si>
    <t>TUBO EM COBRE RÍGIDO, DN 22 MM, CLASSE E, COM ISOLAMENTO, INSTALADO EM PRUMADA DE HIDRÁULICA PREDIAL - FORNECIMENTO E INSTALAÇÃO. AF_04/2022</t>
  </si>
  <si>
    <t>TUBO EM COBRE RÍGIDO, DN 22 MM, CLASSE E, COM ISOLAMENTO, INSTALADO EM RAMAL DE DISTRIBUIÇÃO DE HIDRÁULICA PREDIAL - FORNECIMENTO E INSTALAÇÃO. AF_04/2022</t>
  </si>
  <si>
    <t>TUBO EM COBRE RÍGIDO, DN 22 MM, CLASSE E, COM ISOLAMENTO, INSTALADO EM RAMAL E SUB-RAMAL DE AQUECIMENTO SOLAR - FORNECIMENTO E INSTALAÇÃO. AF_04/2022</t>
  </si>
  <si>
    <t>TUBO EM COBRE RÍGIDO, DN 22 MM, CLASSE E, COM ISOLAMENTO, INSTALADO EM RAMAL E SUB-RAMAL DE HIDRÁULICA PREDIAL - FORNECIMENTO E INSTALAÇÃO. AF_04/2022</t>
  </si>
  <si>
    <t>TUBO EM COBRE RÍGIDO, DN 22 MM, CLASSE E, SEM ISOLAMENTO, INSTALADO EM PRUMADA DE HIDRÁULICA PREDIAL - FORNECIMENTO E INSTALAÇÃO. AF_04/2022</t>
  </si>
  <si>
    <t>TUBO EM COBRE RÍGIDO, DN 22 MM, CLASSE E, SEM ISOLAMENTO, INSTALADO EM RAMAL DE DISTRIBUIÇÃO DE HIDRÁULICA PREDIAL - FORNECIMENTO E INSTALAÇÃO. AF_04/2022</t>
  </si>
  <si>
    <t>TUBO EM COBRE RÍGIDO, DN 22 MM, CLASSE E, SEM ISOLAMENTO, INSTALADO EM RAMAL E SUB-RAMAL DE AQUECIMENTO SOLAR - FORNECIMENTO E INSTALAÇÃO. AF_04/2022</t>
  </si>
  <si>
    <t>TUBO EM COBRE RÍGIDO, DN 22 MM, CLASSE E, SEM ISOLAMENTO, INSTALADO EM RAMAL E SUB-RAMAL DE GÁS COMBUSTÍVEL - FORNECIMENTO E INSTALAÇÃO. AF_04/2022</t>
  </si>
  <si>
    <t>TUBO EM COBRE RÍGIDO, DN 22 MM, CLASSE E, SEM ISOLAMENTO, INSTALADO EM RAMAL E SUB-RAMAL DE HIDRÁULICA PREDIAL - FORNECIMENTO E INSTALAÇÃO. AF_04/2022</t>
  </si>
  <si>
    <t>TUBO EM COBRE RÍGIDO, DN 28 MM, CLASSE A, SEM ISOLAMENTO, INSTALADO EM PRUMADA DE GÁS COMBUSTÍVEL - FORNECIMENTO E INSTALAÇÃO. AF_04/2022</t>
  </si>
  <si>
    <t>TUBO EM COBRE RÍGIDO, DN 28 MM, CLASSE A, SEM ISOLAMENTO, INSTALADO EM RAMAL E SUB-RAMAL DE GÁS MEDICINAL - FORNECIMENTO E INSTALAÇÃO. AF_04/2022</t>
  </si>
  <si>
    <t>TUBO EM COBRE RÍGIDO, DN 28 MM, CLASSE E, COM ISOLAMENTO, INSTALADO EM PRUMADA DE HIDRÁULICA PREDIAL - FORNECIMENTO E INSTALAÇÃO. AF_04/2022</t>
  </si>
  <si>
    <t>TUBO EM COBRE RÍGIDO, DN 28 MM, CLASSE E, COM ISOLAMENTO, INSTALADO EM RAMAL DE DISTRIBUIÇÃO DE HIDRÁULICA PREDIAL - FORNECIMENTO E INSTALAÇÃO. AF_04/2022</t>
  </si>
  <si>
    <t>TUBO EM COBRE RÍGIDO, DN 28 MM, CLASSE E, COM ISOLAMENTO, INSTALADO EM RAMAL E SUB-RAMAL DE AQUECIMENTO SOLAR - FORNECIMENTO E INSTALAÇÃO. AF_04/2022</t>
  </si>
  <si>
    <t>TUBO EM COBRE RÍGIDO, DN 28 MM, CLASSE E, COM ISOLAMENTO, INSTALADO EM RAMAL E SUB-RAMAL DE HIDRÁULICA PREDIAL - FORNECIMENTO E INSTALAÇÃO. AF_04/2022</t>
  </si>
  <si>
    <t>TUBO EM COBRE RÍGIDO, DN 28 MM, CLASSE E, SEM ISOLAMENTO, INSTALADO EM PRUMADA DE HIDRÁULICA PREDIAL - FORNECIMENTO E INSTALAÇÃO. AF_04/2022</t>
  </si>
  <si>
    <t>TUBO EM COBRE RÍGIDO, DN 28 MM, CLASSE E, SEM ISOLAMENTO, INSTALADO EM RAMAL DE DISTRIBUIÇÃO DE HIDRÁULICA PREDIAL - FORNECIMENTO E INSTALAÇÃO. AF_04/2022</t>
  </si>
  <si>
    <t>TUBO EM COBRE RÍGIDO, DN 28 MM, CLASSE E, SEM ISOLAMENTO, INSTALADO EM RAMAL E SUB-RAMAL DE AQUECIMENTO SOLAR - FORNECIMENTO E INSTALAÇÃO. AF_04/2022</t>
  </si>
  <si>
    <t>TUBO EM COBRE RÍGIDO, DN 28 MM, CLASSE E, SEM ISOLAMENTO, INSTALADO EM RAMAL E SUB-RAMAL DE GÁS COMBUSTÍVEL - FORNECIMENTO E INSTALAÇÃO. AF_04/2022</t>
  </si>
  <si>
    <t>TUBO EM COBRE RÍGIDO, DN 28 MM, CLASSE E, SEM ISOLAMENTO, INSTALADO EM RAMAL E SUB-RAMAL DE HIDRÁULICA PREDIAL - FORNECIMENTO E INSTALAÇÃO. AF_04/2022</t>
  </si>
  <si>
    <t>TUBO EM COBRE RÍGIDO, DN 35 MM, CLASSE A, SEM ISOLAMENTO, INSTALADO EM PRUMADA DE GÁS COMBUSTÍVEL - FORNECIMENTO E INSTALAÇÃO. AF_04/2022</t>
  </si>
  <si>
    <t>TUBO EM COBRE RÍGIDO, DN 35 MM, CLASSE E, COM ISOLAMENTO, INSTALADO EM PRUMADA DE HIDRÁULICA PREDIAL - FORNECIMENTO E INSTALAÇÃO. AF_04/2022</t>
  </si>
  <si>
    <t>TUBO EM COBRE RÍGIDO, DN 35 MM, CLASSE E, SEM ISOLAMENTO, INSTALADO EM PRUMADA DE HIDRÁULICA PREDIAL - FORNECIMENTO E INSTALAÇÃO. AF_04/2022</t>
  </si>
  <si>
    <t>TUBO EM COBRE RÍGIDO, DN 42 MM, CLASSE A, SEM ISOLAMENTO, INSTALADO EM PRUMADA DE GÁS COMBUSTÍVEL - FORNECIMENTO E INSTALAÇÃO. AF_04/2022</t>
  </si>
  <si>
    <t>TUBO EM COBRE RÍGIDO, DN 42 MM, CLASSE E, COM ISOLAMENTO, INSTALADO EM PRUMADA DE HIDRÁULICA PREDIAL - FORNECIMENTO E INSTALAÇÃO. AF_04/2022</t>
  </si>
  <si>
    <t>TUBO EM COBRE RÍGIDO, DN 42 MM, CLASSE E, SEM ISOLAMENTO, INSTALADO EM PRUMADA DE HIDRÁULICA PREDIAL - FORNECIMENTO E INSTALAÇÃO. AF_04/2022</t>
  </si>
  <si>
    <t>TUBO EM COBRE RÍGIDO, DN 54 MM, CLASSE A, SEM ISOLAMENTO, INSTALADO EM PRUMADA DE GÁS COMBUSTÍVEL - FORNECIMENTO E INSTALAÇÃO. AF_04/2022</t>
  </si>
  <si>
    <t>TUBO EM COBRE RÍGIDO, DN 54 MM, CLASSE E, COM ISOLAMENTO, INSTALADO EM PRUMADA DE HIDRÁULICA PREDIAL - FORNECIMENTO E INSTALAÇÃO. AF_04/2022</t>
  </si>
  <si>
    <t>TUBO EM COBRE RÍGIDO, DN 54 MM, CLASSE E, SEM ISOLAMENTO, INSTALADO EM PRUMADA DE HIDRÁULICA PREDIAL - FORNECIMENTO E INSTALAÇÃO. AF_04/2022</t>
  </si>
  <si>
    <t>TUBO EM COBRE RÍGIDO, DN 66 MM, CLASSE A, SEM ISOLAMENTO, INSTALADO EM PRUMADA DE GÁS COMBUSTÍVEL - FORNECIMENTO E INSTALAÇÃO. AF_04/2022</t>
  </si>
  <si>
    <t>TUBO EM COBRE RÍGIDO, DN 66 MM, CLASSE E, COM ISOLAMENTO, INSTALADO EM PRUMADA DE HIDRÁULICA PREDIAL - FORNECIMENTO E INSTALAÇÃO. AF_04/2022</t>
  </si>
  <si>
    <t>TUBO EM COBRE RÍGIDO, DN 66 MM, CLASSE E, SEM ISOLAMENTO, INSTALADO EM PRUMADA DE HIDRÁULICA PREDIAL - FORNECIMENTO E INSTALAÇÃO. AF_04/2022</t>
  </si>
  <si>
    <t>TÊ EM COBRE, DN 15 MM, SEM ANEL DE SOLDA, INSTALADO EM RAMAL E SUB-RAMAL DE AQUECIMENTO SOLAR - FORNECIMENTO E INSTALAÇÃO. AF_04/2022</t>
  </si>
  <si>
    <t>TÊ EM COBRE, DN 15 MM, SEM ANEL DE SOLDA, INSTALADO EM RAMAL E SUB-RAMAL DE GÁS COMBUSTÍVEL - FORNECIMENTO E INSTALAÇÃO. AF_04/2022</t>
  </si>
  <si>
    <t>TÊ EM COBRE, DN 15 MM, SEM ANEL DE SOLDA, INSTALADO EM RAMAL E SUB-RAMAL DE GÁS MEDICINAL - FORNECIMENTO E INSTALAÇÃO. AF_04/2022</t>
  </si>
  <si>
    <t>TÊ EM COBRE, DN 22 MM, SEM ANEL DE SOLDA, INSTALADO EM RAMAL E SUB-RAMAL DE AQUECIMENTO SOLAR - FORNECIMENTO E INSTALAÇÃO. AF_04/2022</t>
  </si>
  <si>
    <t>TÊ EM COBRE, DN 22 MM, SEM ANEL DE SOLDA, INSTALADO EM RAMAL E SUB-RAMAL DE GÁS MEDICINAL - FORNECIMENTO E INSTALAÇÃO. AF_04/2022</t>
  </si>
  <si>
    <t>TÊ EM COBRE, DN 28 MM, SEM ANEL DE SOLDA, INSTALADO EM RAMAL E SUB-RAMAL DE AQUECIMENTO SOLAR - FORNECIMENTO E INSTALAÇÃO. AF_04/2022</t>
  </si>
  <si>
    <t>TÊ EM COBRE, DN 28 MM, SEM ANEL DE SOLDA, INSTALADO EM RAMAL E SUB-RAMAL DE GÁS COMBUSTÍVEL - FORNECIMENTO E INSTALAÇÃO. AF_04/2022</t>
  </si>
  <si>
    <t>TÊ EM COBRE, DN 28 MM, SEM ANEL DE SOLDA, INSTALADO EM RAMAL E SUB-RAMAL DE GÁS MEDICINAL - FORNECIMENTO E INSTALAÇÃO. AF_04/2022</t>
  </si>
  <si>
    <t>ESTRUTURA DE MADEIRA PROVISÓRIA PARA SUPORTE DE CAIXA D'ÁGUA ELEVADA DE 2000 LITROS. AF_03/2024</t>
  </si>
  <si>
    <t>ESTRUTURA DE MADEIRA PROVISÓRIA PARA SUPORTE DE CAIXA DÁGUA ELEVADA DE 1000 LITROS. AF_03/2024</t>
  </si>
  <si>
    <t>ESTRUTURA DE MADEIRA PROVISÓRIA PARA SUPORTE DE CAIXA DÁGUA ELEVADA DE 3000 LITROS. AF_03/2024</t>
  </si>
  <si>
    <t>EXECUÇÃO DE PILARETES PARA TAPUMES E CONSTRUÇÕES TEMPORÁRIAS. AF_03/2024</t>
  </si>
  <si>
    <t>EXECUÇÃO DOS APOIOS PARA CONTÊINER OU MÓDULO HABITÁVEL. AF_03/2024</t>
  </si>
  <si>
    <t>INSTALAÇÃO DE CATRACA ELETRÔNICA. AF_03/2024</t>
  </si>
  <si>
    <t>INSTALAÇÃO DE CONCERTINA DUPLA CLIPADA, ESPIRAL DE 300 MM. AF_03/2024</t>
  </si>
  <si>
    <t>INSTALAÇÃO DE CONCERTINA FLAT, ESPIRAL DE 300 MM. AF_03/2024</t>
  </si>
  <si>
    <t>INSTALAÇÃO DE CONCERTINA SIMPLES, ESPIRAL DE 300 MM. AF_03/2024</t>
  </si>
  <si>
    <t>INSTALAÇÃO E DESINSTALAÇÃO MANUAL DE CONTÊINER OU MÓDULO HABITÁVEL PEQUENO. AF_03/2024</t>
  </si>
  <si>
    <t>INSTALAÇÃO E DESINSTALAÇÃO MECANIZADA DE CONTÊINER OU MÓDULO HABITÁVEL DE USOS DIVERSOS. AF_03/2024</t>
  </si>
  <si>
    <t>PAREDE DE MADEIRA COMPENSADA PARA CONSTRUÇÃO TEMPORÁRIA EM CHAPA DUPLA, EXTERNA, COM ÁREA LÍQUIDA MAIOR OU IGUAL A QUE 6 M², COM VÃO. AF_03/2024</t>
  </si>
  <si>
    <t>PAREDE DE MADEIRA COMPENSADA PARA CONSTRUÇÃO TEMPORÁRIA EM CHAPA DUPLA, EXTERNA, COM ÁREA LÍQUIDA MENOR QUE 6 M², COM VÃO. AF_03/2024</t>
  </si>
  <si>
    <t>PAREDE DE MADEIRA COMPENSADA PARA CONSTRUÇÃO TEMPORÁRIA EM CHAPA DUPLA, EXTERNA, SEM VÃO. AF_03/2024</t>
  </si>
  <si>
    <t>PAREDE DE MADEIRA COMPENSADA PARA CONSTRUÇÃO TEMPORÁRIA EM CHAPA DUPLA, INTERNA, COM ÁREA LÍQUIDA MAIOR OU IGUAL A 6 M², COM VÃO. AF_03/2024</t>
  </si>
  <si>
    <t>PAREDE DE MADEIRA COMPENSADA PARA CONSTRUÇÃO TEMPORÁRIA EM CHAPA DUPLA, INTERNA, COM ÁREA LÍQUIDA MENOR QUE 6 M², COM VÃO. AF_03/2024</t>
  </si>
  <si>
    <t>PAREDE DE MADEIRA COMPENSADA PARA CONSTRUÇÃO TEMPORÁRIA EM CHAPA DUPLA, INTERNA, SEM VÃO. AF_03/2024</t>
  </si>
  <si>
    <t>PAREDE DE MADEIRA COMPENSADA PARA CONSTRUÇÃO TEMPORÁRIA EM CHAPA SIMPLES, EXTERNA, COM ÁREA LÍQUIDA MAIOR OU IGUAL A 6 M², COM VÃO. AF_03/2024</t>
  </si>
  <si>
    <t>PAREDE DE MADEIRA COMPENSADA PARA CONSTRUÇÃO TEMPORÁRIA EM CHAPA SIMPLES, EXTERNA, COM ÁREA LÍQUIDA MENOR QUE 6 M², COM VÃO. AF_03/2024</t>
  </si>
  <si>
    <t>PAREDE DE MADEIRA COMPENSADA PARA CONSTRUÇÃO TEMPORÁRIA EM CHAPA SIMPLES, EXTERNA, SEM VÃO. AF_03/2024</t>
  </si>
  <si>
    <t>PAREDE DE MADEIRA COMPENSADA PARA CONSTRUÇÃO TEMPORÁRIA EM CHAPA SIMPLES, INTERNA, COM ÁREA LÍQUIDA MAIOR OU IGUAL A 6 M², COM VÃO. AF_03/2024</t>
  </si>
  <si>
    <t>PAREDE DE MADEIRA COMPENSADA PARA CONSTRUÇÃO TEMPORÁRIA EM CHAPA SIMPLES, INTERNA, COM ÁREA LÍQUIDA MENOR QUE 6 M², COM VÃO. AF_03/2024</t>
  </si>
  <si>
    <t>PAREDE DE MADEIRA COMPENSADA PARA CONSTRUÇÃO TEMPORÁRIA EM CHAPA SIMPLES, INTERNA, SEM VÃO. AF_03/2024</t>
  </si>
  <si>
    <t>PAREDE DE MADEIRA OSB PARA CONSTRUÇÃO TEMPORÁRIA EM CHAPA DUPLA, EXTERNA, COM ÁREA LÍQUIDA MAIOR OU IGUAL A QUE 6 M², COM VÃO. AF_03/2024</t>
  </si>
  <si>
    <t>PAREDE DE MADEIRA OSB PARA CONSTRUÇÃO TEMPORÁRIA EM CHAPA DUPLA, EXTERNA, COM ÁREA LÍQUIDA MENOR QUE 6 M², COM VÃO. AF_03/2024</t>
  </si>
  <si>
    <t>PAREDE DE MADEIRA OSB PARA CONSTRUÇÃO TEMPORÁRIA EM CHAPA DUPLA, EXTERNA, SEM VÃO. AF_03/2024</t>
  </si>
  <si>
    <t>PAREDE DE MADEIRA OSB PARA CONSTRUÇÃO TEMPORÁRIA EM CHAPA DUPLA, INTERNA, COM ÁREA LÍQUIDA MAIOR OU IGUAL A 6 M², COM VÃO. AF_03/2024</t>
  </si>
  <si>
    <t>PAREDE DE MADEIRA OSB PARA CONSTRUÇÃO TEMPORÁRIA EM CHAPA DUPLA, INTERNA, COM ÁREA LÍQUIDA MENOR QUE 6 M², COM VÃO. AF_03/2024</t>
  </si>
  <si>
    <t>PAREDE DE MADEIRA OSB PARA CONSTRUÇÃO TEMPORÁRIA EM CHAPA DUPLA, INTERNA, SEM VÃO. AF_03/2024</t>
  </si>
  <si>
    <t>PAREDE DE MADEIRA OSB PARA CONSTRUÇÃO TEMPORÁRIA EM CHAPA SIMPLES, EXTERNA, COM ÁREA LÍQUIDA MAIOR OU IGUAL A 6 M², COM VÃO. AF_03/2024</t>
  </si>
  <si>
    <t>PAREDE DE MADEIRA OSB PARA CONSTRUÇÃO TEMPORÁRIA EM CHAPA SIMPLES, EXTERNA, COM ÁREA LÍQUIDA MENOR QUE 6 M², COM VÃO. AF_03/2024</t>
  </si>
  <si>
    <t>PAREDE DE MADEIRA OSB PARA CONSTRUÇÃO TEMPORÁRIA EM CHAPA SIMPLES, EXTERNA, SEM VÃO. AF_03/2024</t>
  </si>
  <si>
    <t>PAREDE DE MADEIRA OSB PARA CONSTRUÇÃO TEMPORÁRIA EM CHAPA SIMPLES, INTERNA, COM ÁREA LÍQUIDA MAIOR OU IGUAL A 6 M², COM VÃO. AF_03/2024</t>
  </si>
  <si>
    <t>PAREDE DE MADEIRA OSB PARA CONSTRUÇÃO TEMPORÁRIA EM CHAPA SIMPLES, INTERNA, COM ÁREA LÍQUIDA MENOR QUE 6 M², COM VÃO. AF_03/2024</t>
  </si>
  <si>
    <t>PAREDE DE MADEIRA OSB PARA CONSTRUÇÃO TEMPORÁRIA EM CHAPA SIMPLES, INTERNA, SEM VÃO. AF_03/2024</t>
  </si>
  <si>
    <t>PISO PARA CONSTRUÇÃO TEMPORÁRIA EM MADEIRA, SEM REAPROVEITAMENTO. AF_03/2024</t>
  </si>
  <si>
    <t>TAPUME COM CHAPA METÁLICA. AF_03/2024</t>
  </si>
  <si>
    <t>TAPUME COM COMPENSADO DE MADEIRA. AF_03/2024</t>
  </si>
  <si>
    <t>TAPUME COM TELHA METÁLICA. AF_03/2024</t>
  </si>
  <si>
    <t>TAPUME EM CHAPA DE MADEIRA OSB. AF_03/2024</t>
  </si>
  <si>
    <t>LAJE PRÉ-MOLDADA UNIDIRECIONAL, BIAPOIADA, ENCHIMENTO EM CERÂMICA, VIGOTA PROTENDIDA, ALTURA TOTAL DA LAJE (ENCHIMENTO+CAPA) = (12+4). AF_11/2020_PA</t>
  </si>
  <si>
    <t>LAJE PRÉ-MOLDADA UNIDIRECIONAL, BIAPOIADA, ENCHIMENTO EM CERÂMICA, VIGOTA PROTENDIDA, ALTURA TOTAL DA LAJE (ENCHIMENTO+CAPA) = (16+4). AF_11/2020_PA</t>
  </si>
  <si>
    <t>LAJE PRÉ-MOLDADA UNIDIRECIONAL, BIAPOIADA, ENCHIMENTO EM CERÂMICA, VIGOTA PROTENDIDA, ALTURA TOTAL DA LAJE (ENCHIMENTO+CAPA) = (20+5). AF_11/2020_PA</t>
  </si>
  <si>
    <t>LAJE PRÉ-MOLDADA UNIDIRECIONAL, BIAPOIADA, ENCHIMENTO EM CERÂMICA, VIGOTA PROTENDIDA, ALTURA TOTAL DA LAJE (ENCHIMENTO+CAPA) = (8+4). AF_11/2020_PA</t>
  </si>
  <si>
    <t>LAJE PRÉ-MOLDADA UNIDIRECIONAL, BIAPOIADA, ENCHIMENTO EM CERÂMICA, VIGOTA TRELIÇADA, ALTURA TOTAL DA LAJE (ENCHIMENTO+CAPA) = (12+4). AF_11/2020_PA</t>
  </si>
  <si>
    <t>LAJE PRÉ-MOLDADA UNIDIRECIONAL, BIAPOIADA, ENCHIMENTO EM CERÂMICA, VIGOTA TRELIÇADA, ALTURA TOTAL DA LAJE (ENCHIMENTO+CAPA) = (16+4). AF_11/2020_PA</t>
  </si>
  <si>
    <t>LAJE PRÉ-MOLDADA UNIDIRECIONAL, BIAPOIADA, ENCHIMENTO EM CERÂMICA, VIGOTA TRELIÇADA, ALTURA TOTAL DA LAJE (ENCHIMENTO+CAPA) = (20+5). AF_11/2020_PA</t>
  </si>
  <si>
    <t>LAJE PRÉ-MOLDADA UNIDIRECIONAL, BIAPOIADA, ENCHIMENTO EM CERÂMICA, VIGOTA TRELIÇADA, ALTURA TOTAL DA LAJE (ENCHIMENTO+CAPA) = (8+4). AF_11/2020_PA</t>
  </si>
  <si>
    <t>LAJE PRÉ-MOLDADA UNIDIRECIONAL, BIAPOIADA, ENCHIMENTO EM EPS, VIGOTA PROTENDIDA, ALTURA TOTAL DA LAJE (ENCHIMENTO+CAPA) = (12+4). AF_11/2020_PA</t>
  </si>
  <si>
    <t>LAJE PRÉ-MOLDADA UNIDIRECIONAL, BIAPOIADA, ENCHIMENTO EM EPS, VIGOTA PROTENDIDA, ALTURA TOTAL DA LAJE (ENCHIMENTO+CAPA) = (16+4). AF_11/2020_PA</t>
  </si>
  <si>
    <t>LAJE PRÉ-MOLDADA UNIDIRECIONAL, BIAPOIADA, ENCHIMENTO EM EPS, VIGOTA PROTENDIDA, ALTURA TOTAL DA LAJE (ENCHIMENTO+CAPA) = (20+5). AF_11/2020_PA</t>
  </si>
  <si>
    <t>LAJE PRÉ-MOLDADA UNIDIRECIONAL, BIAPOIADA, ENCHIMENTO EM EPS, VIGOTA PROTENDIDA, ALTURA TOTAL DA LAJE (ENCHIMENTO+CAPA) = (8+4). AF_11/2020_PA</t>
  </si>
  <si>
    <t>LAJE PRÉ-MOLDADA UNIDIRECIONAL, BIAPOIADA, ENCHIMENTO EM EPS, VIGOTA TRELIÇADA, ALTURA TOTAL DA LAJE (ENCHIMENTO+CAPA) = (12+4). AF_11/2020_PA</t>
  </si>
  <si>
    <t>LAJE PRÉ-MOLDADA UNIDIRECIONAL, BIAPOIADA, ENCHIMENTO EM EPS, VIGOTA TRELIÇADA, ALTURA TOTAL DA LAJE (ENCHIMENTO+CAPA) = (16+4). AF_11/2020_PA</t>
  </si>
  <si>
    <t>LAJE PRÉ-MOLDADA UNIDIRECIONAL, BIAPOIADA, ENCHIMENTO EM EPS, VIGOTA TRELIÇADA, ALTURA TOTAL DA LAJE (ENCHIMENTO+CAPA) = (20+5). AF_11/2020_PA</t>
  </si>
  <si>
    <t>LAJE PRÉ-MOLDADA UNIDIRECIONAL, BIAPOIADA, ENCHIMENTO EM EPS, VIGOTA TRELIÇADA, ALTURA TOTAL DA LAJE (ENCHIMENTO+CAPA) = (8+4). AF_11/2020_PA</t>
  </si>
  <si>
    <t>LAJE PRÉ-MOLDADA UNIDIRECIONAL, BIAPOIADA, PARA FORRO, ENCHIMENTO EM CERÂMICA, VIGOTA CONVENCIONAL, ALTURA TOTAL DA LAJE (ENCHIMENTO+CAPA) = (8+3). AF_11/2020_PA</t>
  </si>
  <si>
    <t>LAJE PRÉ-MOLDADA UNIDIRECIONAL, BIAPOIADA, PARA PISO, ENCHIMENTO EM CERÂMICA, VIGOTA CONVENCIONAL, ALTURA TOTAL DA LAJE (ENCHIMENTO+CAPA) = (8+4). AF_11/2020_PA</t>
  </si>
  <si>
    <t>LASTRO COM MATERIAL GRANULAR (AREIA MÉDIA), APLICADO EM PISOS OU LAJES SOBRE SOLO, ESPESSURA DE *10 CM*. AF_01/2024</t>
  </si>
  <si>
    <t>LASTRO COM MATERIAL GRANULAR (PEDRA BRITADA N.1 E PEDRA BRITADA N.2), APLICADO EM PISOS OU LAJES SOBRE SOLO, ESPESSURA DE *10 CM*. AF_01/2024</t>
  </si>
  <si>
    <t>LASTRO COM MATERIAL GRANULAR (PEDRA BRITADA N.2), APLICADO EM PISOS OU LAJES SOBRE SOLO, ESPESSURA DE *10 CM*. AF_01/2024</t>
  </si>
  <si>
    <t>LASTRO COM MATERIAL GRANULAR (PEDRA BRITADA N.3), APLICADO EM PISOS OU LAJES SOBRE SOLO, ESPESSURA DE *10 CM*. AF_01/2024</t>
  </si>
  <si>
    <t>LASTRO COM MATERIAL GRANULAR, APLICADO EM BLOCOS DE COROAMENTO, ESPESSURA DE *10 CM*. AF_01/2024</t>
  </si>
  <si>
    <t>LASTRO COM MATERIAL GRANULAR, APLICADO EM PISOS OU LAJES SOBRE SOLO, ESPESSURA DE *5 CM*. AF_01/2024</t>
  </si>
  <si>
    <t>LASTRO COM MATERIAL GRANULAR, APLICAÇÃO EM BLOCOS DE COROAMENTO, ESPESSURA DE *5 CM*. AF_01/2024</t>
  </si>
  <si>
    <t>LASTRO DE CONCRETO MAGRO, APLICADO EM BLOCOS DE COROAMENTO OU SAPATAS, ESPESSURA DE 3 CM. AF_01/2024</t>
  </si>
  <si>
    <t>LASTRO DE CONCRETO MAGRO, APLICADO EM BLOCOS DE COROAMENTO OU SAPATAS, ESPESSURA DE 5 CM. AF_01/2024</t>
  </si>
  <si>
    <t>LASTRO DE CONCRETO MAGRO, APLICADO EM BLOCOS DE COROAMENTO OU SAPATAS. AF_01/2024</t>
  </si>
  <si>
    <t>LASTRO DE CONCRETO MAGRO, APLICADO EM PISOS, LAJES SOBRE SOLO OU RADIERS, ESPESSURA DE 3 CM. AF_01/2024</t>
  </si>
  <si>
    <t>LASTRO DE CONCRETO MAGRO, APLICADO EM PISOS, LAJES SOBRE SOLO OU RADIERS, ESPESSURA DE 5 CM. AF_01/2024</t>
  </si>
  <si>
    <t>LASTRO DE CONCRETO MAGRO, APLICADO EM PISOS, LAJES SOBRE SOLO OU RADIERS. AF_01/2024</t>
  </si>
  <si>
    <t>ADAPTADOR, POLIPROPILENO, PARA TUBOS EM PEAD, 20 MM X 1/2", PARA LIGAÇÃO PREDIAL DE ÁGUA. AF_06/2022</t>
  </si>
  <si>
    <t>ADAPTADOR, POLIPROPILENO, PARA TUBOS EM PEAD, 20 MM X 3/4", PARA LIGAÇÃO PREDIAL DE ÁGUA. AF_06/2022</t>
  </si>
  <si>
    <t>ADAPTADOR, POLIPROPILENO, PARA TUBOS EM PEAD, 32 MM X 1", PARA LIGAÇÃO PREDIAL DE ÁGUA. AF_06/2022</t>
  </si>
  <si>
    <t>ADAPTADOR, PVC, CURTO COM BOLSA E ROSCA, 20 MM X 1/2", PARA LIGAÇÃO PREDIAL DE ÁGUA. AF_06/2022</t>
  </si>
  <si>
    <t>ADAPTADOR, PVC, CURTO COM BOLSA E ROSCA, 32 MM X 1", PARA LIGAÇÃO PREDIAL DE ÁGUA. AF_06/2022</t>
  </si>
  <si>
    <t>CAP, PVC OCRE, JUNTA ELÁSTICA, DN 150 MM, PARA COLETOR PREDIAL DE ESGOTO. AF_06/2022</t>
  </si>
  <si>
    <t>COLAR DE TOMADA, FERRO FUNDIDO, COM PARAFUSOS, DN 50 MM X 3/4", PARA LIGAÇÃO PREDIAL DE ÁGUA. AF_06/2022</t>
  </si>
  <si>
    <t>COLAR DE TOMADA, POLIPROPILENO, COM PARAFUSOS, 63 MM X 1/2", PARA LIGAÇÃO PREDIAL DE ÁGUA. AF_06/2022</t>
  </si>
  <si>
    <t>COLAR DE TOMADA, POLIPROPILENO, COM PARAFUSOS, 63 MM X 3/4", PARA LIGAÇÃO PREDIAL DE ÁGUA. AF_06/2022</t>
  </si>
  <si>
    <t>COLAR DE TOMADA, PVC, COM TRAVAS, DE 110 MM X 1/2" OU 110 MM X 3/4", PARA LIGAÇÃO PREDIAL DE ÁGUA. AF_06/2022</t>
  </si>
  <si>
    <t>COLAR DE TOMADA, PVC, COM TRAVAS, DE 60 MM X 1/2" OU 60 MM X 3/4", PARA LIGAÇÃO PREDIAL DE ÁGUA. AF_06/2022</t>
  </si>
  <si>
    <t>COLAR DE TOMADA, PVC, COM TRAVAS, DE 75 MM X 1/2" OU 75 MM X 3/4", PARA LIGAÇÃO PREDIAL DE ÁGUA. AF_06/2022</t>
  </si>
  <si>
    <t>COLAR DE TOMADA, PVC, COM TRAVAS, DE 85 MM X 1/2" OU 85 MM X 3/4", PARA LIGAÇÃO PREDIAL DE ÁGUA. AF_06/2022</t>
  </si>
  <si>
    <t>COLAR TOMADA EM FERRO FUNDIDO, COM PARAFUSOS, SAIDA COM ROSCA, DN 75 MM X 3/4", PARA LIGACAO PREDIAL DE AGUA. AF_06/2022</t>
  </si>
  <si>
    <t>COTOVELO/JOELHO 90°, POLIPROPILENO, PARA TUBOS EM PEAD, 20 X 20 MM, PARA LIGAÇÃO PREDIAL DE ÁGUA. AF_06/2022</t>
  </si>
  <si>
    <t>COTOVELO/JOELHO 90°, POLIPROPILENO, PARA TUBOS EM PEAD, 32 X 32 MM, PARA LIGAÇÃO PREDIAL DE ÁGUA. AF_06/2022</t>
  </si>
  <si>
    <t>COTOVELO/JOELHO COM ADAPTADOR, POLIPROPILENO, PARA TUBOS EM PEAD, 20 MM X 1/2", PARA LIGAÇÃO PREDIAL DE ÁGUA. AF_06/2022</t>
  </si>
  <si>
    <t>COTOVELO/JOELHO COM ADAPTADOR, POLIPROPILENO, PARA TUBOS EM PEAD, 20 MM X 3/4", PARA LIGAÇÃO PREDIAL DE ÁGUA. AF_06/2022</t>
  </si>
  <si>
    <t>COTOVELO/JOELHO COM ADAPTADOR, POLIPROPILENO, PARA TUBOS EM PEAD, 32 MM X 1", PARA LIGAÇÃO PREDIAL DE ÁGUA. AF_06/2022</t>
  </si>
  <si>
    <t>CURVA LONGA, 45 GRAUS, PVC OCRE, JUNTA ELÁSTICA, DN 100 MM, PARA COLETOR PREDIAL DE ESGOTO. AF_06/2022</t>
  </si>
  <si>
    <t>CURVA LONGA, 45 GRAUS, PVC OCRE, JUNTA ELÁSTICA, DN 150 MM, PARA COLETOR PREDIAL DE ESGOTO. AF_06/2022</t>
  </si>
  <si>
    <t>CURVA LONGA, 90 GRAUS, PVC OCRE, JUNTA ELÁSTICA, DN 100 MM, PARA COLETOR PREDIAL DE ESGOTO. AF_06/2022</t>
  </si>
  <si>
    <t>CURVA LONGA, 90 GRAUS, PVC OCRE, JUNTA ELÁSTICA, DN 150 MM, PARA COLETOR PREDIAL DE ESGOTO. AF_06/2022</t>
  </si>
  <si>
    <t>LUVA, PVC, ROSCÁVEL, 1", PARA LIGAÇÃO PREDIAL DE ÁGUA. AF_06/2022</t>
  </si>
  <si>
    <t>LUVA, PVC, ROSCÁVEL, 1/2", PARA LIGAÇÃO PREDIAL DE ÁGUA. AF_06/2022</t>
  </si>
  <si>
    <t>PLUG, PVC OCRE, JUNTA ELÁSTICA, DN 100 MM, PARA COLETOR PREDIAL DE ESGOTO. AF_06/2022</t>
  </si>
  <si>
    <t>PLUG, PVC OCRE, JUNTA ELÁSTICA, DN 150 MM, PARA COLETOR PREDIAL DE ESGOTO. AF_06/2022</t>
  </si>
  <si>
    <t>REGISTRO ESFERA, LATÃO NIQUELADO, COM ROSCA, 3/4", PARA LIGAÇÃO PREDIAL DE ÁGUA. AF_06/2022</t>
  </si>
  <si>
    <t>REGISTRO ESFERA, PVC, COM ROSCA, 1/2", PARA LIGAÇÃO PREDIAL DE ÁGUA. AF_06/2022</t>
  </si>
  <si>
    <t>REGISTRO ESFERA, PVC, DE PASSEIO, PARA POLIETILENO, 20 MM, PARA LIGAÇÃO PREDIAL DE ÁGUA. AF_06/2022</t>
  </si>
  <si>
    <t>SELIM, PVC OCRE, COM TRAVA, DN 125 X 100 MM OU 150 X 100 MM, PARA COLETOR PREDIAL DE ESGOTO. AF_06/2022</t>
  </si>
  <si>
    <t>TUBO, PEAD, PE-80, DE = 20 MM X 2,3 MM, PARA LIGAÇÃO PREDIAL DE ÁGUA. AF_06/2022</t>
  </si>
  <si>
    <t>TUBO, PEAD, PE-80, DE = 32 MM X 3,0 MM, PARA LIGAÇÃO PREDIAL DE ÁGUA. AF_06/2022</t>
  </si>
  <si>
    <t>TUBO, PVC OCRE, JUNTA ELÁSTICA, DN 100 MM, PARA COLETOR PREDIAL DE ESGOTO. AF_06/2022</t>
  </si>
  <si>
    <t>TUBO, PVC OCRE, JUNTA ELÁSTICA, DN 150 MM, PARA COLETOR PREDIAL DE ESGOTO. AF_06/2022</t>
  </si>
  <si>
    <t>TÊ DE REDUÇÃO, PVC OCRE, JUNTA ELÁSTICA, DN 150 X 100 MM, PARA COLETOR PREDIAL DE ESGOTO. AF_06/2022</t>
  </si>
  <si>
    <t>TÊ DE REDUÇÃO, PVC OCRE, JUNTA ELÁSTICA, DN 300 X 100 MM, PARA COLETOR PREDIAL DE ESGOTO. AF_06/2022</t>
  </si>
  <si>
    <t>TÊ DE REDUÇÃO, PVC OCRE, JUNTA ELÁSTICA, DN 300 X 150 MM, PARA COLETOR PREDIAL DE ESGOTO. AF_06/2022</t>
  </si>
  <si>
    <t>TÊ DE SERVIÇO INTEGRADO, POLIPROPILENO, PARA TUBOS EM PEAD, 63 MM X 20 MM, PARA LIGAÇÃO PREDIAL DE ÁGUA. AF_06/2022</t>
  </si>
  <si>
    <t>TÊ DE SERVIÇO INTEGRADO, POLIPROPILENO, PARA TUBOS EM PEAD, 63 MM X 32 MM, PARA LIGAÇÃO PREDIAL DE ÁGUA. AF_06/2022</t>
  </si>
  <si>
    <t>TÊ DE SERVIÇO INTEGRADO, POLIPROPILENO, PARA TUBOS EM PEAD, 90 MM X 20 MM, PARA LIGAÇÃO PREDIAL DE ÁGUA. AF_06/2022</t>
  </si>
  <si>
    <t>TÊ DE SERVIÇO INTEGRADO, POLIPROPILENO, PARA TUBOS EM PEAD, 90 MM X 32 MM, PARA LIGAÇÃO PREDIAL DE ÁGUA. AF_06/2022</t>
  </si>
  <si>
    <t>TÊ, PVC OCRE, JUNTA ELÁSTICA, DN 200 MM, PARA COLETOR PREDIAL DE ESGOTO. AF_06/2022</t>
  </si>
  <si>
    <t>UNIÃO, POLIPROPILENO, PARA TUBOS EM PEAD, 20 MM, PARA LIGAÇÃO PREDIAL DE ÁGUA. AF_06/2022</t>
  </si>
  <si>
    <t>UNIÃO, POLIPROPILENO, PARA TUBOS EM PEAD, 32 MM, PARA LIGAÇÃO PREDIAL DE ÁGUA. AF_06/2022</t>
  </si>
  <si>
    <t>LIMPEZA DE BACIA SANITÁRIA, BIDÊ OU MICTÓRIO EM LOUÇA, INCLUSIVE METAIS CORRESPONDENTES. AF_04/2019</t>
  </si>
  <si>
    <t>LIMPEZA DE BANCADA DE PEDRA (MÁRMORE OU GRANITO). AF_04/2019</t>
  </si>
  <si>
    <t>LIMPEZA DE CONTRAPISO COM VASSOURA A SECO. AF_04/2019</t>
  </si>
  <si>
    <t>LIMPEZA DE FORRO REMOVÍVEL COM PANO ÚMIDO. AF_04/2019</t>
  </si>
  <si>
    <t>LIMPEZA DE JANELA DE VIDRO COM CAIXILHO EM AÇO/ALUMÍNIO/PVC. AF_04/2019</t>
  </si>
  <si>
    <t>LIMPEZA DE JANELA INTEIRAMENTE DE VIDRO. AF_04/2019</t>
  </si>
  <si>
    <t>LIMPEZA DE LADRILHO HIDRÁULICO EM PAREDE COM PANO ÚMIDO. AF_04/2019</t>
  </si>
  <si>
    <t>LIMPEZA DE LAVATÓRIO DE LOUÇA COM BANCADA DE PEDRA, INCLUSIVE METAIS CORRESPONDENTES. AF_04/2019</t>
  </si>
  <si>
    <t>LIMPEZA DE MÁRMORE/GRANITO EM PAREDE UTILIZANDO DETERGENTE NEUTRO E ESCOVAÇÃO MANUAL. AF_04/2019</t>
  </si>
  <si>
    <t>LIMPEZA DE PIA INOX COM BANCADA DE PEDRA, INCLUSIVE METAIS CORRESPONDENTES. AF_04/2019</t>
  </si>
  <si>
    <t>LIMPEZA DE PISO CERÂMICO OU COM PEDRAS RÚSTICAS UTILIZANDO ÁCIDO MURIÁTICO. AF_04/2019</t>
  </si>
  <si>
    <t>LIMPEZA DE PISO CERÂMICO OU PORCELANATO COM PANO ÚMIDO. AF_04/2019</t>
  </si>
  <si>
    <t>LIMPEZA DE PISO CERÂMICO OU PORCELANATO COM VASSOURA A SECO. AF_04/2019</t>
  </si>
  <si>
    <t>LIMPEZA DE PISO CERÂMICO OU PORCELANATO UTILIZANDO DETERGENTE NEUTRO E ESCOVAÇÃO MANUAL. AF_04/2019</t>
  </si>
  <si>
    <t>LIMPEZA DE PISO DE LADRILHO HIDRÁULICO COM PANO ÚMIDO. AF_04/2019</t>
  </si>
  <si>
    <t>LIMPEZA DE PISO DE MÁRMORE/GRANITO UTILIZANDO DETERGENTE NEUTRO E ESCOVAÇÃO MANUAL. AF_04/2019</t>
  </si>
  <si>
    <t>LIMPEZA DE PISO UTILIZANDO DETERGENTE NEUTRO E ESCOVAÇÃO . AF_04/2019</t>
  </si>
  <si>
    <t>LIMPEZA DE PORTA DE MADEIRA. AF_04/2019</t>
  </si>
  <si>
    <t>LIMPEZA DE PORTA DE VIDRO COM CAIXILHO EM AÇO/ ALUMÍNIO/ PVC. AF_04/2019</t>
  </si>
  <si>
    <t>LIMPEZA DE PORTA EM AÇO/ALUMÍNIO. AF_04/2019</t>
  </si>
  <si>
    <t>LIMPEZA DE PORTA INTEIRAMENTE DE VIDRO. AF_04/2019</t>
  </si>
  <si>
    <t>LIMPEZA DE REVESTIMENTO CERÂMICO EM PAREDE COM PANO ÚMIDO AF_04/2019</t>
  </si>
  <si>
    <t>LIMPEZA DE REVESTIMENTO CERÂMICO EM PAREDE UTILIZANDO DETERGENTE NEUTRO E ESCOVAÇÃO MANUAL. AF_04/2019</t>
  </si>
  <si>
    <t>LIMPEZA DE REVESTIMENTO CERÂMICO EM PAREDE UTILIZANDO ÁCIDO MURIÁTICO. AF_04/2019</t>
  </si>
  <si>
    <t>LIMPEZA DE SUPERFÍCIE COM JATO DE ALTA PRESSÃO. AF_04/2019</t>
  </si>
  <si>
    <t>LIMPEZA DE TANQUE OU LAVATÓRIO DE LOUÇA ISOLADO, INCLUSIVE METAIS CORRESPONDENTES. AF_04/2019</t>
  </si>
  <si>
    <t>AJUDANTE DE ARMADOR COM ENCARGOS COMPLEMENTARES</t>
  </si>
  <si>
    <t>MES</t>
  </si>
  <si>
    <t>AJUDANTE DE CARPINTEIRO COM ENCARGOS COMPLEMENTARES</t>
  </si>
  <si>
    <t>AJUDANTE DE ELETRICISTA COM ENCARGOS COMPLEMENTARES</t>
  </si>
  <si>
    <t>AJUDANTE DE ESTRUTURA METÁLICA COM ENCARGOS COMPLEMENTARES</t>
  </si>
  <si>
    <t>AJUDANTE DE ESTRUTURAS METÁLICAS COM ENCARGOS COMPLEMENTARES</t>
  </si>
  <si>
    <t>AJUDANTE DE OPERAÇÃO EM GERAL COM ENCARGOS COMPLEMENTARES</t>
  </si>
  <si>
    <t>AJUDANTE DE PEDREIRO COM ENCARGOS COMPLEMENTARES</t>
  </si>
  <si>
    <t>AJUDANTE DE PINTOR COM ENCARGOS COMPLEMENTARES</t>
  </si>
  <si>
    <t>AJUDANTE DE SERRALHEIRO COM ENCARGOS COMPLEMENTARES</t>
  </si>
  <si>
    <t>AJUDANTE ESPECIALIZADO COM ENCARGOS COMPLEMENTARES</t>
  </si>
  <si>
    <t>ALMOXARIFE COM ENCARGOS COMPLEMENTARES</t>
  </si>
  <si>
    <t>APONTADOR OU APROPRIADOR COM ENCARGOS COMPLEMENTARES</t>
  </si>
  <si>
    <t>ARMADOR COM ENCARGOS COMPLEMENTARES</t>
  </si>
  <si>
    <t>ARQUITETO DE OBRA JUNIOR COM ENCARGOS COMPLEMENTARES</t>
  </si>
  <si>
    <t>ARQUITETO DE OBRA PLENO COM ENCARGOS COMPLEMENTARES</t>
  </si>
  <si>
    <t>ARQUITETO DE OBRA SENIOR COM ENCARGOS COMPLEMENTARES</t>
  </si>
  <si>
    <t>ARQUITETO JUNIOR COM ENCARGOS COMPLEMENTARES</t>
  </si>
  <si>
    <t>ARQUITETO PLENO COM ENCARGOS COMPLEMENTARES</t>
  </si>
  <si>
    <t>ARQUITETO SENIOR COM ENCARGOS COMPLEMENTARES</t>
  </si>
  <si>
    <t>ASSENTADOR DE MANILHAS COM ENCARGOS COMPLEMENTARES</t>
  </si>
  <si>
    <t>ASSENTADOR DE TUBOS COM ENCARGOS COMPLEMENTARES</t>
  </si>
  <si>
    <t>AUXILIAR DE AZULEJISTA COM ENCARGOS COMPLEMENTARES</t>
  </si>
  <si>
    <t>AUXILIAR DE ELETRICISTA COM ENCARGOS COMPLEMENTARES</t>
  </si>
  <si>
    <t>AUXILIAR DE ENCANADOR OU BOMBEIRO HIDRÁULICO COM ENCARGOS COMPLEMENTARES</t>
  </si>
  <si>
    <t>AUXILIAR DE ESCRITORIO COM ENCARGOS COMPLEMENTARES</t>
  </si>
  <si>
    <t>AUXILIAR DE LABORATORISTA DE SOLOS E DE CONCRETO COM ENCARGOS COMPLEMENTARES</t>
  </si>
  <si>
    <t>AUXILIAR DE LABORATÓRIO COM ENCARGOS COMPLEMENTARES</t>
  </si>
  <si>
    <t>AUXILIAR DE MECÂNICO COM ENCARGOS COMPLEMENTARES</t>
  </si>
  <si>
    <t>AUXILIAR DE PEDREIRO COM ENCARGOS COMPLEMENTARES</t>
  </si>
  <si>
    <t>AUXILIAR DE SERRALHEIRO COM ENCARGOS COMPLEMENTARES</t>
  </si>
  <si>
    <t>AUXILIAR DE SERVIÇOS GERAIS COM ENCARGOS COMPLEMENTARES</t>
  </si>
  <si>
    <t>AUXILIAR DE TOPÓGRAFO COM ENCARGOS COMPLEMENTARES</t>
  </si>
  <si>
    <t>AUXILIAR TÉCNICO / ASSISTENTE DE ENGENHARIA COM ENCARGOS COMPLEMENTARES</t>
  </si>
  <si>
    <t>AUXILIAR TÉCNICO DE ENGENHARIA COM ENCARGOS COMPLEMENTARES</t>
  </si>
  <si>
    <t>AZULEJISTA OU LADRILHEIRO COM ENCARGOS COMPLEMENTARES</t>
  </si>
  <si>
    <t>AZULEJISTA OU LADRILHISTA COM ENCARGOS COMPLEMENTARES</t>
  </si>
  <si>
    <t>BLASTER, DINAMITADOR OU CABO DE FOGO COM ENCARGOS COMPLEMENTARES</t>
  </si>
  <si>
    <t>BLASTER, DINAMITADOR OU CABO DE FORÇA COM ENCARGOS COMPLEMENTARES</t>
  </si>
  <si>
    <t>CALCETEIRO COM ENCARGOS COMPLEMENTARES</t>
  </si>
  <si>
    <t>CARPINTEIRO AUXILIAR COM ENCARGOS COMPLEMENTARES</t>
  </si>
  <si>
    <t>CARPINTEIRO DE ESQUADRIA COM ENCARGOS COMPLEMENTARES</t>
  </si>
  <si>
    <t>CARPINTEIRO DE ESQUADRIAS COM ENCARGOS COMPLEMENTARES</t>
  </si>
  <si>
    <t>CARPINTEIRO DE FORMAS COM ENCARGOS COMPLEMENTARES</t>
  </si>
  <si>
    <t>CAVOUQUEIRO OU OPERADOR DE PERFURATRIZ COM ENCARGOS COMPLEMENTARES</t>
  </si>
  <si>
    <t>CAVOUQUEIRO OU OPERADOR PERFURATRIZ/ROMPEDOR COM ENCARGOS COMPLEMENTARES</t>
  </si>
  <si>
    <t>CURSO DE CAPACITAÇÃO  PARA MOTORISTA DE CAMINHÃO (ENCARGOS COMPLEMENTARES) - MENSALISTA</t>
  </si>
  <si>
    <t>CURSO DE CAPACITAÇÃO PARA AJUDANTE DE ARMADOR (ENCARGOS COMPLEMENTARES) - HORISTA</t>
  </si>
  <si>
    <t>CURSO DE CAPACITAÇÃO PARA AJUDANTE DE ARMADOR (ENCARGOS COMPLEMENTARES) - MENSALISTA</t>
  </si>
  <si>
    <t>CURSO DE CAPACITAÇÃO PARA AJUDANTE DE CARPINTEIRO (ENCARGOS COMPLEMENTARES) - HORISTA</t>
  </si>
  <si>
    <t>CURSO DE CAPACITAÇÃO PARA AJUDANTE DE ELETRICISTA (ENCARGOS COMPLEMENTARES) - MENSALISTA</t>
  </si>
  <si>
    <t>CURSO DE CAPACITAÇÃO PARA AJUDANTE DE ESTRUTURA METÁLICA (ENCARGOS COMPLEMENTARES) - HORISTA</t>
  </si>
  <si>
    <t>CURSO DE CAPACITAÇÃO PARA AJUDANTE DE ESTRUTURAS METÁLICAS(ENCARGOS COMPLEMENTARES) - MENSALISTA</t>
  </si>
  <si>
    <t>CURSO DE CAPACITAÇÃO PARA AJUDANTE DE OPERAÇÃO EM GERAL (ENCARGOS COMPLEMENTARES) - HORISTA</t>
  </si>
  <si>
    <t>CURSO DE CAPACITAÇÃO PARA AJUDANTE DE OPERAÇÃO EM GERAL (ENCARGOS COMPLEMENTARES) - MENSALISTA</t>
  </si>
  <si>
    <t>CURSO DE CAPACITAÇÃO PARA AJUDANTE DE PEDREIRO (ENCARGOS COMPLEMENTARES) - HORISTA</t>
  </si>
  <si>
    <t>CURSO DE CAPACITAÇÃO PARA AJUDANTE DE PINTOR (ENCARGOS COMPLEMENTARES) - HORISTA</t>
  </si>
  <si>
    <t>CURSO DE CAPACITAÇÃO PARA AJUDANTE DE PINTOR (ENCARGOS COMPLEMENTARES) - MENSALISTA</t>
  </si>
  <si>
    <t>CURSO DE CAPACITAÇÃO PARA AJUDANTE DE SERRALHEIRO (ENCARGOS COMPLEMENTARES) - MENSALISTA</t>
  </si>
  <si>
    <t>CURSO DE CAPACITAÇÃO PARA AJUDANTE ESPECIALIZADO (ENCARGOS COMPLEMENTARES) - HORISTA</t>
  </si>
  <si>
    <t>CURSO DE CAPACITAÇÃO PARA AJUDANTE ESPECIALIZADO (ENCARGOS COMPLEMENTARES) - MENSALISTA</t>
  </si>
  <si>
    <t>CURSO DE CAPACITAÇÃO PARA ALMOXARIFE (ENCARGOS COMPLEMENTARES) - HORISTA</t>
  </si>
  <si>
    <t>CURSO DE CAPACITAÇÃO PARA ALMOXARIFE (ENCARGOS COMPLEMENTARES) - MENSALISTA</t>
  </si>
  <si>
    <t>CURSO DE CAPACITAÇÃO PARA APONTADOR OU APROPRIADOR (ENCARGOS COMPLEMENTARES) - HORISTA</t>
  </si>
  <si>
    <t>CURSO DE CAPACITAÇÃO PARA APONTADOR OU APROPRIADOR (ENCARGOS COMPLEMENTARES) - MENSALISTA</t>
  </si>
  <si>
    <t>CURSO DE CAPACITAÇÃO PARA ARMADOR (ENCARGOS COMPLEMENTARES) - HORISTA</t>
  </si>
  <si>
    <t>CURSO DE CAPACITAÇÃO PARA ARMADOR (ENCARGOS COMPLEMENTARES) - MENSALISTA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</si>
  <si>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</si>
  <si>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</si>
  <si>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</si>
  <si>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</si>
  <si>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</si>
  <si>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</si>
  <si>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ASSENTADOR DE MANILHA (ENCARGOS COMPLEMENTARES) - MENSALISTA</t>
  </si>
  <si>
    <t>CURSO DE CAPACITAÇÃO PARA ASSENTADOR DE TUBOS (ENCARGOS COMPLEMENTARES) - HORISTA</t>
  </si>
  <si>
    <t>CURSO DE CAPACITAÇÃO PARA AUXILIAR DE AZULEJISTA (ENCARGOS COMPLEMENTARES) - HORISTA</t>
  </si>
  <si>
    <t>CURSO DE CAPACITAÇÃO PARA AUXILIAR DE AZULEJISTA (ENCARGOS COMPLEMENTARES) - MENSALISTA</t>
  </si>
  <si>
    <t>CURSO DE CAPACITAÇÃO PARA AUXILIAR DE ELETRICISTA (ENCARGOS COMPLEMENTARES) - HORISTA</t>
  </si>
  <si>
    <t>CURSO DE CAPACITAÇÃO PARA AUXILIAR DE ENCANADOR OU BOMBEIRO HIDRÁULICO (ENCARGOS COMPLEMENTARES) - HORISTA</t>
  </si>
  <si>
    <t>CURSO DE CAPACITAÇÃO PARA AUXILIAR DE ENCANADOR OU BOMBEIRO HIDRÁULICO (ENCARGOS COMPLEMENTARES) - MENSALISTA</t>
  </si>
  <si>
    <t>CURSO DE CAPACITAÇÃO PARA AUXILIAR DE ESCRITÓRIO (ENCARGOS COMPLEMENTARES) - HORISTA</t>
  </si>
  <si>
    <t>CURSO DE CAPACITAÇÃO PARA AUXILIAR DE ESCRITÓRIO (ENCARGOS COMPLEMENTARES) - MENSALISTA</t>
  </si>
  <si>
    <t>CURSO DE CAPACITAÇÃO PARA AUXILIAR DE LABORATORISTA (ENCARGOS COMPLEMENTARES) - MENSALISTA</t>
  </si>
  <si>
    <t>CURSO DE CAPACITAÇÃO PARA AUXILIAR DE LABORATÓRIO (ENCARGOS COMPLEMENTARES) - HORISTA</t>
  </si>
  <si>
    <t>CURSO DE CAPACITAÇÃO PARA AUXILIAR DE MECANICO (ENCARGOS COMPLEMENTARES) - MENSALISTA</t>
  </si>
  <si>
    <t>CURSO DE CAPACITAÇÃO PARA AUXILIAR DE MECÂNICO (ENCARGOS COMPLEMENTARES) - HORISTA</t>
  </si>
  <si>
    <t>CURSO DE CAPACITAÇÃO PARA AUXILIAR DE PEDREIRO (ENCARGOS COMPLEMENTARES) - MENSALISTA</t>
  </si>
  <si>
    <t>CURSO DE CAPACITAÇÃO PARA AUXILIAR DE SERRALHEIRO (ENCARGOS COMPLEMENTARES) - HORISTA</t>
  </si>
  <si>
    <t>CURSO DE CAPACITAÇÃO PARA AUXILIAR DE SERVIÇOS GERAIS (ENCARGOS COMPLEMENTARES) - HORISTA</t>
  </si>
  <si>
    <t>CURSO DE CAPACITAÇÃO PARA AUXILIAR DE SERVIÇOS GERAIS (ENCARGOS COMPLEMENTARES) - MENSALISTA</t>
  </si>
  <si>
    <t>CURSO DE CAPACITAÇÃO PARA AUXILIAR DE TOPÓGRAFO (ENCARGOS COMPLEMENTARES) - HORISTA</t>
  </si>
  <si>
    <t>CURSO DE CAPACITAÇÃO PARA AUXILIAR DE TOPÓGRAFO (ENCARGOS COMPLEMENTARES) - MENSALISTA</t>
  </si>
  <si>
    <t>CURSO DE CAPACITAÇÃO PARA AUXILIAR TÉCNICO DE ENGENHARIA (ENCARGOS COMPLEMENTARES) - HORISTA</t>
  </si>
  <si>
    <t>CURSO DE CAPACITAÇÃO PARA AUXILIAR TÉCNICO DE ENGENHARIA (ENCARGOS COMPLEMENTARES) - MENSALISTA</t>
  </si>
  <si>
    <t>CURSO DE CAPACITAÇÃO PARA AZULEJISTA OU LADRILHISTA (ENCARGOS COMPLEMENTARES) - HORISTA</t>
  </si>
  <si>
    <t>CURSO DE CAPACITAÇÃO PARA AZULEJISTA OU LADRILHISTA (ENCARGOS COMPLEMENTARES) - MENSALISTA</t>
  </si>
  <si>
    <t>CURSO DE CAPACITAÇÃO PARA BLASTER, DINAMITADOR OU CABO DE FOGO (ENCARGOS COMPLEMENTARES) - HORISTA</t>
  </si>
  <si>
    <t>CURSO DE CAPACITAÇÃO PARA BLASTER, DINAMITADOR OU CABO DE FORÇA (ENCARGOS COMPLEMENTARES) - MENSALISTA</t>
  </si>
  <si>
    <t>CURSO DE CAPACITAÇÃO PARA CALCETEIRO (ENCARGOS COMPLEMENTARES) - HORISTA</t>
  </si>
  <si>
    <t>CURSO DE CAPACITAÇÃO PARA CALCETEIRO (ENCARGOS COMPLEMENTARES) - MENSALISTA</t>
  </si>
  <si>
    <t>CURSO DE CAPACITAÇÃO PARA CARPINTEIRO AUXILIAR (ENCARGOS COMPLEMENTARES) - MENSALISTA</t>
  </si>
  <si>
    <t>CURSO DE CAPACITAÇÃO PARA CARPINTEIRO DE ESQUADRIA (ENCARGOS COMPLEMENTARES) - HORISTA</t>
  </si>
  <si>
    <t>CURSO DE CAPACITAÇÃO PARA CARPINTEIRO DE ESQUADRIAS (ENCARGOS COMPLEMENTARES) - MENSALISTA</t>
  </si>
  <si>
    <t>CURSO DE CAPACITAÇÃO PARA CARPINTEIRO DE FORMAS (ENCARGOS COMPLEMENTARES) - MENSALISTA</t>
  </si>
  <si>
    <t>CURSO DE CAPACITAÇÃO PARA CARPINTEIRO DE FÔRMAS (ENCARGOS COMPLEMENTARES) - HORISTA</t>
  </si>
  <si>
    <t>CURSO DE CAPACITAÇÃO PARA CAVOUQUEIRO OU OPERADOR DE PERFURATRIZ (ENCARGOS COMPLEMENTARES) - MENSALISTA</t>
  </si>
  <si>
    <t>CURSO DE CAPACITAÇÃO PARA CAVOUQUEIRO OU OPERADOR PERFURATRIZ/ROMPEDOR (ENCARGOS COMPLEMENTARES) - HORISTA</t>
  </si>
  <si>
    <t>CURSO DE CAPACITAÇÃO PARA DESENHISTA PROJETISTA (ENCARGOS COMPLEMENTARES) - HORISTA</t>
  </si>
  <si>
    <t>CURSO DE CAPACITAÇÃO PARA DESENHISTA PROJETISTA (ENCARGOS COMPLEMENTARES) - MENSALISTA</t>
  </si>
  <si>
    <t>CURSO DE CAPACITAÇÃO PARA ELETRICISTA (ENCARGOS COMPLEMENTARES) - HORISTA</t>
  </si>
  <si>
    <t>CURSO DE CAPACITAÇÃO PARA ELETRICISTA (ENCARGOS COMPLEMENTARES) - MENSALISTA</t>
  </si>
  <si>
    <t>CURSO DE CAPACITAÇÃO PARA ELETROTÉCNICO (ENCARGOS COMPLEMENTARES) - HORISTA</t>
  </si>
  <si>
    <t>CURSO DE CAPACITAÇÃO PARA ELETROTÉCNICO (ENCARGOS COMPLEMENTARES) - MENSALISTA</t>
  </si>
  <si>
    <t>CURSO DE CAPACITAÇÃO PARA ENCANADOR OU BOMBEIRO HIDRÁULICO (ENCARGOS COMPLEMENTARES) - HORISTA</t>
  </si>
  <si>
    <t>CURSO DE CAPACITAÇÃO PARA ENCANADOR OU BOMBEIRO HIDRÁULICO (ENCARGOS COMPLEMENTARES) - MENSALISTA</t>
  </si>
  <si>
    <t>CURSO DE CAPACITAÇÃO PARA ENCARREGADO GERAL (ENCARGOS COMPLEMENTARES) - HORISTA</t>
  </si>
  <si>
    <t>CURSO DE CAPACITAÇÃO PARA ENCARREGADO GERAL DE OBRAS (ENCARGOS COMPLEMENTARES) - MENSALISTA</t>
  </si>
  <si>
    <t>CURSO DE CAPACITAÇÃO PARA ENGENHEIRO CIVIL DE OBRA JÚNIOR (ENCARGOS COMPLEMENTARES) - HORISTA</t>
  </si>
  <si>
    <t>CURSO DE CAPACITAÇÃO PARA ENGENHEIRO CIVIL DE OBRA JÚNIOR (ENCARGOS COMPLEMENTARES) - MENSALISTA</t>
  </si>
  <si>
    <t>CURSO DE CAPACITAÇÃO PARA ENGENHEIRO CIVIL DE OBRA PLENO (ENCARGOS COMPLEMENTARES) - HORISTA</t>
  </si>
  <si>
    <t>CURSO DE CAPACITAÇÃO PARA ENGENHEIRO CIVIL DE OBRA PLENO (ENCARGOS COMPLEMENTARES) - MENSALISTA</t>
  </si>
  <si>
    <t>CURSO DE CAPACITAÇÃO PARA ENGENHEIRO CIVIL DE OBRA SÊNIOR (ENCARGOS COMPLEMENTARES) - HORISTA</t>
  </si>
  <si>
    <t>CURSO DE CAPACITAÇÃO PARA ENGENHEIRO CIVIL DE OBRA SÊNIOR (ENCARGOS COMPLEMENTARES) - MENSALISTA</t>
  </si>
  <si>
    <t>CURSO DE CAPACITAÇÃO PARA GESSEIRO (ENCARGOS COMPLEMENTARES) - HORISTA</t>
  </si>
  <si>
    <t>CURSO DE CAPACITAÇÃO PARA GESSEIRO (ENCARGOS COMPLEMENTARES) - MENSALISTA</t>
  </si>
  <si>
    <t>CURSO DE CAPACITAÇÃO PARA IMPERMEABILIZADOR (ENCARGOS COMPLEMENTARES) - HORISTA</t>
  </si>
  <si>
    <t>CURSO DE CAPACITAÇÃO PARA IMPERMEABILIZADOR (ENCARGOS COMPLEMENTARES) - MENSALISTA</t>
  </si>
  <si>
    <t>CURSO DE CAPACITAÇÃO PARA INSTALADOR DE PISO ELEVADO (ENCARGOS COMPLEMENTARES) - HORISTA</t>
  </si>
  <si>
    <t>CURSO DE CAPACITAÇÃO PARA INSTALADOR DE TUBULAÇÕES (ENCARGOS COMPLEMENTARES) - MENSALISTA</t>
  </si>
  <si>
    <t>CURSO DE CAPACITAÇÃO PARA JARDINEIRO (ENCARGOS COMPLEMENTARES) - HORISTA</t>
  </si>
  <si>
    <t>CURSO DE CAPACITAÇÃO PARA JARDINEIRO (ENCARGOS COMPLEMENTARES) - MENSALISTA</t>
  </si>
  <si>
    <t>CURSO DE CAPACITAÇÃO PARA MARCENEIRO (ENCARGOS COMPLEMENTARES) - HORISTA</t>
  </si>
  <si>
    <t>CURSO DE CAPACITAÇÃO PARA MARCENEIRO (ENCARGOS COMPLEMENTARES) - MENSALISTA</t>
  </si>
  <si>
    <t>CURSO DE CAPACITAÇÃO PARA MARMORISTA / GRANITEIRO (ENCARGOS COMPLEMENTARES) - MENSALISTA</t>
  </si>
  <si>
    <t>CURSO DE CAPACITAÇÃO PARA MARMORISTA/GRANITEIRO (ENCARGOS COMPLEMENTARES) - HORISTA</t>
  </si>
  <si>
    <t>CURSO DE CAPACITAÇÃO PARA MAÇARIQUEIRO (ENCARGOS COMPLEMENTARES) - HORISTA</t>
  </si>
  <si>
    <t>CURSO DE CAPACITAÇÃO PARA MAÇARIQUEIRO (ENCARGOS COMPLEMENTARES) - MENSALISTA</t>
  </si>
  <si>
    <t>CURSO DE CAPACITAÇÃO PARA MECÂNICO DE EQUIPAMENTOS PESADOS (ENCARGOS COMPLEMENTARES) - HORISTA</t>
  </si>
  <si>
    <t>CURSO DE CAPACITAÇÃO PARA MECÂNICO DE EQUIPAMENTOS PESADOS (ENCARGOS COMPLEMENTARES) - MENSALISTA</t>
  </si>
  <si>
    <t>CURSO DE CAPACITAÇÃO PARA MECÂNICO DE REFRIGERAÇÃO (ENCARGOS COMPLEMENTARES) - HORISTA</t>
  </si>
  <si>
    <t>CURSO DE CAPACITAÇÃO PARA MECÂNICO DE REFRIGERAÇÃO (ENCARGOS COMPLEMENTARES) - MENSALISTA</t>
  </si>
  <si>
    <t>CURSO DE CAPACITAÇÃO PARA MESTRE DE OBRAS (ENCARGOS COMPLEMENTARES) - HORISTA</t>
  </si>
  <si>
    <t>CURSO DE CAPACITAÇÃO PARA MESTRE DE OBRAS (ENCARGOS COMPLEMENTARES) - MENSALISTA</t>
  </si>
  <si>
    <t>CURSO DE CAPACITAÇÃO PARA MONTADOR  DE TUBO AÇO/EQUIPAMENTOS (ENCARGOS COMPLEMENTARES) - HORISTA</t>
  </si>
  <si>
    <t>CURSO DE CAPACITAÇÃO PARA MONTADOR DE ELETROELETRONICOS (ENCARGOS COMPLEMENTARES) - HORISTA</t>
  </si>
  <si>
    <t>CURSO DE CAPACITAÇÃO PARA MONTADOR DE ELETROELETRONICOS(ENCARGOS COMPLEMENTARES) - MENSALISTA</t>
  </si>
  <si>
    <t>CURSO DE CAPACITAÇÃO PARA MONTADOR DE ESTRUTURA METÁLICA (ENCARGOS COMPLEMENTARES) - HORISTA</t>
  </si>
  <si>
    <t>CURSO DE CAPACITAÇÃO PARA MONTADOR DE ESTRUTURAS METALICAS (ENCARGOS COMPLEMENTARES) - MENSALISTA</t>
  </si>
  <si>
    <t>CURSO DE CAPACITAÇÃO PARA MONTADOR DE FÔRMAS DO SISTEMA DE PAREDES DE CONCRETO (ENCARGOS COMPLEMENTARES) - HORISTA</t>
  </si>
  <si>
    <t>CURSO DE CAPACITAÇÃO PARA MONTADOR DE MAQUINAS (ENCARGOS COMPLEMENTARES) - MENSALISTA</t>
  </si>
  <si>
    <t>CURSO DE CAPACITAÇÃO PARA MONTADOR ELETROMECÂNICO (ENCARGOS COMPLEMENTARES) - HORISTA</t>
  </si>
  <si>
    <t>CURSO DE CAPACITAÇÃO PARA MOTORISTA DE BASCULANTE (ENCARGOS COMPLEMENTARES) - HORISTA</t>
  </si>
  <si>
    <t>CURSO DE CAPACITAÇÃO PARA MOTORISTA DE CAMINHAO-BASCULANTE (ENCARGOS COMPLEMENTARES) - MENSALISTA</t>
  </si>
  <si>
    <t>CURSO DE CAPACITAÇÃO PARA MOTORISTA DE CAMINHAO-CARRETA (ENCARGOS COMPLEMENTARES) - MENSALISTA</t>
  </si>
  <si>
    <t>CURSO DE CAPACITAÇÃO PARA MOTORISTA DE CAMINHÃO (ENCARGOS COMPLEMENTARES) - HORISTA</t>
  </si>
  <si>
    <t>CURSO DE CAPACITAÇÃO PARA MOTORISTA DE CAMINHÃO E CARRETA (ENCARGOS COMPLEMENTARES) - HORISTA</t>
  </si>
  <si>
    <t>CURSO DE CAPACITAÇÃO PARA MOTORISTA DE CARRO DE PASSEIO (ENCARGOS COMPLEMENTARES) - MENSALISTA</t>
  </si>
  <si>
    <t>CURSO DE CAPACITAÇÃO PARA MOTORISTA DE VEÍCULO LEVE (ENCARGOS COMPLEMENTARES) - HORISTA</t>
  </si>
  <si>
    <t>CURSO DE CAPACITAÇÃO PARA MOTORISTA OPERADOR DE CAMINHAO COM MUNCK (ENCARGOS COMPLEMENTARES) - MENSALISTA</t>
  </si>
  <si>
    <t>CURSO DE CAPACITAÇÃO PARA MOTORISTA OPERADOR DE MUNCK (ENCARGOS COMPLEMENTARES) - HORISTA</t>
  </si>
  <si>
    <t>CURSO DE CAPACITAÇÃO PARA NIVELADOR (ENCARGOS COMPLEMENTARES) - HORISTA</t>
  </si>
  <si>
    <t>CURSO DE CAPACITAÇÃO PARA NIVELADOR (ENCARGOS COMPLEMENTARES) - MENSALISTA</t>
  </si>
  <si>
    <t>CURSO DE CAPACITAÇÃO PARA OPERADOR DE BATE-ESTACAS (ENCARGOS COMPLEMENTARES) - MENSALISTA</t>
  </si>
  <si>
    <t>CURSO DE CAPACITAÇÃO PARA OPERADOR DE BETONEIRA (CAMINHÃO) (ENCARGOS COMPLEMENTARES) - HORISTA</t>
  </si>
  <si>
    <t>CURSO DE CAPACITAÇÃO PARA OPERADOR DE BETONEIRA (ENCARGOS COMPLEMENTARES) - MENSALISTA</t>
  </si>
  <si>
    <t>CURSO DE CAPACITAÇÃO PARA OPERADOR DE BETONEIRA ESTACIONARIA / MISTURADOR (ENCARGOS COMPLEMENTARES) - MENSALISTA</t>
  </si>
  <si>
    <t>CURSO DE CAPACITAÇÃO PARA OPERADOR DE BETONEIRA ESTACIONÁRIA/MISTURADOR (ENCARGOS COMPLEMENTARES) - HORISTA</t>
  </si>
  <si>
    <t>CURSO DE CAPACITAÇÃO PARA OPERADOR DE COMPRESSOR DE AR OU COMPRESSORISTA (ENCARGOS COMPLEMENTARES) - MENSALISTA</t>
  </si>
  <si>
    <t>CURSO DE CAPACITAÇÃO PARA OPERADOR DE COMPRESSOR OU COMPRESSORISTA (ENCARGOS COMPLEMENTARES) - HORISTA</t>
  </si>
  <si>
    <t>CURSO DE CAPACITAÇÃO PARA OPERADOR DE DEMARCADORA DE FAIXAS (ENCARGOS COMPLEMENTARES) - HORISTA</t>
  </si>
  <si>
    <t>CURSO DE CAPACITAÇÃO PARA OPERADOR DE DEMARCADORA DE FAIXAS DE TRAFEGO (ENCARGOS COMPLEMENTARES) - MENSALISTA</t>
  </si>
  <si>
    <t>CURSO DE CAPACITAÇÃO PARA OPERADOR DE ESCAVADEIRA (ENCARGOS COMPLEMENTARES) - HORISTA</t>
  </si>
  <si>
    <t>CURSO DE CAPACITAÇÃO PARA OPERADOR DE ESCAVADEIRA (ENCARGOS COMPLEMENTARES) - MENSALISTA</t>
  </si>
  <si>
    <t>CURSO DE CAPACITAÇÃO PARA OPERADOR DE GUINCHO (ENCARGOS COMPLEMENTARES) - HORISTA</t>
  </si>
  <si>
    <t>CURSO DE CAPACITAÇÃO PARA OPERADOR DE GUINCHO OU GUINCHEIRO (ENCARGOS COMPLEMENTARES) - MENSALISTA</t>
  </si>
  <si>
    <t>CURSO DE CAPACITAÇÃO PARA OPERADOR DE GUINDASTE (ENCARGOS COMPLEMENTARES) - HORISTA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</si>
  <si>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</si>
  <si>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</si>
  <si>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</si>
  <si>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HORISTA</t>
  </si>
  <si>
    <t>CURSO DE CAPACITAÇÃO PARA OPERADOR DE MARTELETE OU MARTELETEIRO (ENCARGOS COMPLEMENTARES) - MENSALISTA</t>
  </si>
  <si>
    <t>CURSO DE CAPACITAÇÃO PARA OPERADOR DE MOTO SCRAPER (ENCARGOS COMPLEMENTARES) - MENSALISTA</t>
  </si>
  <si>
    <t>CURSO DE CAPACITAÇÃO PARA OPERADOR DE MOTO-ESCREIPER (ENCARGOS COMPLEMENTARES) - HORISTA</t>
  </si>
  <si>
    <t>CURSO DE CAPACITAÇÃO PARA OPERADOR DE MOTONIVELADORA (ENCARGOS COMPLEMENTARES) - HORISTA</t>
  </si>
  <si>
    <t>CURSO DE CAPACITAÇÃO PARA OPERADOR DE MOTONIVELADORA (ENCARGOS COMPLEMENTARES) - MENSALISTA</t>
  </si>
  <si>
    <t>CURSO DE CAPACITAÇÃO PARA OPERADOR DE MÁQUINAS E EQUIPAMENTOS (ENCARGOS COMPLEMENTARES) - HORISTA</t>
  </si>
  <si>
    <t>CURSO DE CAPACITAÇÃO PARA OPERADOR DE PA CARREGADEIRA (ENCARGOS COMPLEMENTARES) - MENSALISTA</t>
  </si>
  <si>
    <t>CURSO DE CAPACITAÇÃO PARA OPERADOR DE PAVIMENTADORA (ENCARGOS COMPLEMENTARES) - HORISTA</t>
  </si>
  <si>
    <t>CURSO DE CAPACITAÇÃO PARA OPERADOR DE PAVIMENTADORA / MESA VIBROACABADORA (ENCARGOS COMPLEMENTARES) - MENSALISTA</t>
  </si>
  <si>
    <t>CURSO DE CAPACITAÇÃO PARA OPERADOR DE PÁ CARREGADEIRA (ENCARGOS COMPLEMENTARES) - HORISTA</t>
  </si>
  <si>
    <t>CURSO DE CAPACITAÇÃO PARA OPERADOR DE ROLO COMPACTADOR (ENCARGOS COMPLEMENTARES) - HORISTA</t>
  </si>
  <si>
    <t>CURSO DE CAPACITAÇÃO PARA OPERADOR DE ROLO COMPACTADOR (ENCARGOS COMPLEMENTARES) - MENSALISTA</t>
  </si>
  <si>
    <t>CURSO DE CAPACITAÇÃO PARA OPERADOR DE USINA DE ASFALTO, DE SOLOS OU DE CONCRETO (ENCARGOS COMPLEMENTARES) - HORISTA</t>
  </si>
  <si>
    <t>CURSO DE CAPACITAÇÃO PARA OPERADOR DE USINA DE ASFALTO, DE SOLOS OU DE CONCRETO (ENCARGOS COMPLEMENTARES) - MENSALISTA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</si>
  <si>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</si>
  <si>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</si>
  <si>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</si>
  <si>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PASTILHEIRO (ENCARGOS COMPLEMENTARES) - MENSALISTA</t>
  </si>
  <si>
    <t>CURSO DE CAPACITAÇÃO PARA PEDREIRO (ENCARGOS COMPLEMENTARES) - HORISTA</t>
  </si>
  <si>
    <t>CURSO DE CAPACITAÇÃO PARA PEDREIRO (ENCARGOS COMPLEMENTARES) - MENSALISTA</t>
  </si>
  <si>
    <t>CURSO DE CAPACITAÇÃO PARA PINTOR (ENCARGOS COMPLEMENTARES) - HORISTA</t>
  </si>
  <si>
    <t>CURSO DE CAPACITAÇÃO PARA PINTOR (ENCARGOS COMPLEMENTARES) - MENSALISTA</t>
  </si>
  <si>
    <t>CURSO DE CAPACITAÇÃO PARA PINTOR DE LETREIROS (ENCARGOS COMPLEMENTARES) - HORISTA</t>
  </si>
  <si>
    <t>CURSO DE CAPACITAÇÃO PARA PINTOR DE LETREIROS (ENCARGOS COMPLEMENTARES) - MENSALISTA</t>
  </si>
  <si>
    <t>CURSO DE CAPACITAÇÃO PARA PINTOR PARA TINTA EPOXI (ENCARGOS COMPLEMENTARES) - MENSALISTA</t>
  </si>
  <si>
    <t>CURSO DE CAPACITAÇÃO PARA PINTOR PARA TINTA EPÓXI (ENCARGOS COMPLEMENTARES) - HORISTA</t>
  </si>
  <si>
    <t>CURSO DE CAPACITAÇÃO PARA POCEIRO (ENCARGOS COMPLEMENTARES) - HORISTA</t>
  </si>
  <si>
    <t>CURSO DE CAPACITAÇÃO PARA POCEIRO / ESCAVADOR DE VALAS E TUBULOES (ENCARGOS COMPLEMENTARES) - MENSALISTA</t>
  </si>
  <si>
    <t>CURSO DE CAPACITAÇÃO PARA RASTELEIRO (ENCARGOS COMPLEMENTARES) - HORISTA</t>
  </si>
  <si>
    <t>CURSO DE CAPACITAÇÃO PARA SERRALHEIRO (ENCARGOS COMPLEMENTARES) - HORISTA</t>
  </si>
  <si>
    <t>CURSO DE CAPACITAÇÃO PARA SERRALHEIRO (ENCARGOS COMPLEMENTARES) - MENSALISTA</t>
  </si>
  <si>
    <t>CURSO DE CAPACITAÇÃO PARA SERVENTE (ENCARGOS COMPLEMENTARES) - HORISTA</t>
  </si>
  <si>
    <t>CURSO DE CAPACITAÇÃO PARA SERVENTE DE OBRAS (ENCARGOS COMPLEMENTARES) - MENSALISTA</t>
  </si>
  <si>
    <t>CURSO DE CAPACITAÇÃO PARA SOLDADOR (ENCARGOS COMPLEMENTARES) - HORISTA</t>
  </si>
  <si>
    <t>CURSO DE CAPACITAÇÃO PARA SOLDADOR (ENCARGOS COMPLEMENTARES) - MENSALISTA</t>
  </si>
  <si>
    <t>CURSO DE CAPACITAÇÃO PARA SOLDADOR A (PARA SOLDA A SER TESTADA COM RAIOS  X ) (ENCARGOS COMPLEMENTARES) - HORISTA</t>
  </si>
  <si>
    <t>CURSO DE CAPACITAÇÃO PARA SOLDADOR ELETRICO (ENCARGOS COMPLEMENTARES) - MENSALISTA</t>
  </si>
  <si>
    <t>CURSO DE CAPACITAÇÃO PARA TECNICO DE EDIFICACOES (ENCARGOS COMPLEMENTARES) - HORISTA</t>
  </si>
  <si>
    <t>CURSO DE CAPACITAÇÃO PARA TECNICO DE EDIFICACOES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</si>
  <si>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</si>
  <si>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</si>
  <si>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TELHADISTA (ENCARGOS COMPLEMENTARES) - HORISTA</t>
  </si>
  <si>
    <t>CURSO DE CAPACITAÇÃO PARA TELHADOR (ENCARGOS COMPLEMENTARES) - MENSALISTA</t>
  </si>
  <si>
    <t>CURSO DE CAPACITAÇÃO PARA TOPÓGRAFO (ENCARGOS COMPLEMENTARES) - HORISTA</t>
  </si>
  <si>
    <t>CURSO DE CAPACITAÇÃO PARA TOPÓGRAFO (ENCARGOS COMPLEMENTARES) - MENSALISTA</t>
  </si>
  <si>
    <t>CURSO DE CAPACITAÇÃO PARA TRATORISTA (ENCARGOS COMPLEMENTARES) - HORISTA</t>
  </si>
  <si>
    <t>CURSO DE CAPACITAÇÃO PARA TÉCNICO DE LABORATÓRIO (ENCARGOS COMPLEMENTARES) - HORISTA</t>
  </si>
  <si>
    <t>CURSO DE CAPACITAÇÃO PARA TÉCNICO DE SONDAGEM (ENCARGOS COMPLEMENTARES) - HORISTA</t>
  </si>
  <si>
    <t>CURSO DE CAPACITAÇÃO PARA TÉCNICO EM SEGURANÇA DO TRABALHO (ENCARGOS COMPLEMENTARES) - HORISTA</t>
  </si>
  <si>
    <t>CURSO DE CAPACITAÇÃO PARA TÉCNICO EM SEGURANÇA DO TRABALHO (ENCARGOS COMPLEMENTARES) - MENSALISTA</t>
  </si>
  <si>
    <t>CURSO DE CAPACITAÇÃO PARA VIDRACEIRO (ENCARGOS COMPLEMENTARES) - HORISTA</t>
  </si>
  <si>
    <t>CURSO DE CAPACITAÇÃO PARA VIDRACEIRO (ENCARGOS COMPLEMENTARES) - MENSALISTA</t>
  </si>
  <si>
    <t>CURSO DE CAPACITAÇÃO PARA VIGIA DIURNO (ENCARGOS COMPLEMENTARES) - HORISTA</t>
  </si>
  <si>
    <t>CURSO DE CAPACITAÇÃO PARA VIGIA DIURNO (ENCARGOS COMPLEMENTARES) - MENSALISTA</t>
  </si>
  <si>
    <t>DESENHISTA PROJETISTA COM ENCARGOS COMPLEMENTARES</t>
  </si>
  <si>
    <t>ELETRICISTA COM ENCARGOS COMPLEMENTARES</t>
  </si>
  <si>
    <t>ELETROTÉCNICO COM ENCARGOS COMPLEMENTARES</t>
  </si>
  <si>
    <t>ENCANADOR OU BOMBEIRO HIDRÁULICO COM ENCARGOS COMPLEMENTARES</t>
  </si>
  <si>
    <t>ENCARREGADO GERAL COM ENCARGOS COMPLEMENTARES</t>
  </si>
  <si>
    <t>ENCARREGADO GERAL DE OBRAS COM ENCARGOS COMPLEMENTARES</t>
  </si>
  <si>
    <t>ENGENHEIRO CIVIL DE OBRA JUNIOR COM ENCARGOS COMPLEMENTARES</t>
  </si>
  <si>
    <t>ENGENHEIRO CIVIL DE OBRA PLENO COM ENCARGOS COMPLEMENTARES</t>
  </si>
  <si>
    <t>ENGENHEIRO CIVIL DE OBRA SENIOR COM ENCARGOS COMPLEMENTARES</t>
  </si>
  <si>
    <t>GESSEIRO COM ENCARGOS COMPLEMENTARES</t>
  </si>
  <si>
    <t>IMPERMEABILIZADOR COM ENCARGOS COMPLEMENTARES</t>
  </si>
  <si>
    <t>INSTALADOR DE PISO ELEVADO COM ENCARGOS COMPLEMENTARES</t>
  </si>
  <si>
    <t>INSTALADOR DE TUBULAÇÕES COM ENCARGOS COMPLEMENTARES</t>
  </si>
  <si>
    <t>JARDINEIRO COM ENCARGOS COMPLEMENTARES</t>
  </si>
  <si>
    <t>MACARIQUEIRO COM ENCARGOS COMPLEMENTARES</t>
  </si>
  <si>
    <t>MARCENEIRO COM ENCARGOS COMPLEMENTARES</t>
  </si>
  <si>
    <t>MARMORISTA / GRANITEIRO COM ENCARGOS COMPLEMENTARES</t>
  </si>
  <si>
    <t>MARMORISTA/GRANITEIRO COM ENCARGOS COMPLEMENTARES</t>
  </si>
  <si>
    <t>MAÇARIQUEIRO COM ENCARGOS COMPLEMENTARES</t>
  </si>
  <si>
    <t>MECÂNICO DE EQUIPAMENTOS PESADOS COM ENCARGOS COMPLEMENTARES</t>
  </si>
  <si>
    <t>MECÂNICO DE REFRIGERAÇÃO COM ENCARGOS COMPLEMENTARES</t>
  </si>
  <si>
    <t>MECÃNICO DE EQUIPAMENTOS PESADOS COM ENCARGOS COMPLEMENTARES</t>
  </si>
  <si>
    <t>MESTRE DE OBRAS COM ENCARGOS COMPLEMENTARES</t>
  </si>
  <si>
    <t>MONTADOR (TUBO AÇO/EQUIPAMENTOS) COM ENCARGOS COMPLEMENTARES</t>
  </si>
  <si>
    <t>MONTADOR DE ELETROELETRÔNICO COM ENCARGOS COMPLEMENTARES</t>
  </si>
  <si>
    <t>MONTADOR DE ELETROELETRÔNICOS COM ENCARGOS COMPLEMENTARES</t>
  </si>
  <si>
    <t>MONTADOR DE ESTRUTURA METÁLICA COM ENCARGOS COMPLEMENTARES</t>
  </si>
  <si>
    <t>MONTADOR DE ESTRUTURAS METÁLICAS COM ENCARGOS COMPLEMENTARES</t>
  </si>
  <si>
    <t>MONTADOR DE FÔRMAS DO SISTEMA DE PAREDES DE CONCRETO COM ENCARGOS COMPLEMENTARES</t>
  </si>
  <si>
    <t>MONTADOR DE MÁQUINAS COM ENCARGOS COMPLEMENTARES</t>
  </si>
  <si>
    <t>MONTADOR ELETROMECÃNICO COM ENCARGOS COMPLEMENTARES</t>
  </si>
  <si>
    <t>MOTORISTA DE BASCULANTE COM ENCARGOS COMPLEMENTARES</t>
  </si>
  <si>
    <t>MOTORISTA DE CAMINHAO COM ENCARGOS COMPLEMENTARES</t>
  </si>
  <si>
    <t>MOTORISTA DE CAMINHÃO BASCULANTE COM ENCARGOS COMPLEMENTARES</t>
  </si>
  <si>
    <t>MOTORISTA DE CAMINHÃO CARRETA COM ENCARGOS COMPLEMENTARES</t>
  </si>
  <si>
    <t>MOTORISTA DE CAMINHÃO COM ENCARGOS COMPLEMENTARES</t>
  </si>
  <si>
    <t>MOTORISTA DE CAMINHÃO E CARRETA COM ENCARGOS COMPLEMENTARES</t>
  </si>
  <si>
    <t>MOTORISTA DE CARRO DE PASSEIO COM ENCARGOS COMPLEMENTARES</t>
  </si>
  <si>
    <t>MOTORISTA DE VEÍCULO LEVE COM ENCARGOS COMPLEMENTARES</t>
  </si>
  <si>
    <t>MOTORISTA OPERADOR DE CAMINHÃO COM MUNCK COM ENCARGOS COMPLEMENTARES</t>
  </si>
  <si>
    <t>MOTORISTA OPERADOR DE MUNCK COM ENCARGOS COMPLEMENTARES</t>
  </si>
  <si>
    <t>NIVELADOR  COM ENCARGOS COMPLEMENTARES</t>
  </si>
  <si>
    <t>NIVELADOR COM ENCARGOS COMPLEMENTARES</t>
  </si>
  <si>
    <t>OPERADOR DE BATE-ESTACA COM ENCARGOS COMPLEMENTARES</t>
  </si>
  <si>
    <t>OPERADOR DE BETONEIRA (CAMINHÃO) COM ENCARGOS COMPLEMENTARES</t>
  </si>
  <si>
    <t>OPERADOR DE BETONEIRA ESTACIONÁRIA COM ENCARGOS COMPLEMENTARES</t>
  </si>
  <si>
    <t>OPERADOR DE BETONEIRA ESTACIONÁRIA/MISTURADOR COM ENCARGOS COMPLEMENTARES</t>
  </si>
  <si>
    <t>OPERADOR DE COMPRESSOR DE AR OU COMPRESSORISTA COM ENCARGOS COMPLEMENTARES</t>
  </si>
  <si>
    <t>OPERADOR DE COMPRESSOR OU COMPRESSORISTA COM ENCARGOS COMPLEMENTARES</t>
  </si>
  <si>
    <t>OPERADOR DE DEMARCADORA DE FAIXAS COM ENCARGOS COMPLEMENTARES</t>
  </si>
  <si>
    <t>OPERADOR DE DEMARCADORA DE FAIXAS DE TRÁFEGO COM ENCARGOS COMPLEMENTARES</t>
  </si>
  <si>
    <t>OPERADOR DE ESCAVADEIRA COM ENCARGOS COMPLEMENTARES</t>
  </si>
  <si>
    <t>OPERADOR DE GUINCHO COM ENCARGOS COMPLEMENTARES</t>
  </si>
  <si>
    <t>OPERADOR DE GUINCHO OU GUINCHEIRO COM ENCARGOS COMPLEMENTARES</t>
  </si>
  <si>
    <t>OPERADOR DE GUINDASTE COM ENCARGOS COMPLEMENTARES</t>
  </si>
  <si>
    <t>OPERADOR DE JATO ABRASIVO OU JATISTA COM ENCARGOS COMPLEMENTARES</t>
  </si>
  <si>
    <t>OPERADOR DE MARTELETE OU MARTELETEIRO COM ENCARGOS COMPLEMENTARES</t>
  </si>
  <si>
    <t>OPERADOR DE MOTO SCRAPER COM ENCARGOS COMPLEMENTARES</t>
  </si>
  <si>
    <t>OPERADOR DE MOTO-ESCREIPER COM ENCARGOS COMPLEMENTARES</t>
  </si>
  <si>
    <t>OPERADOR DE MOTONIVELADORA COM ENCARGOS COMPLEMENTARES</t>
  </si>
  <si>
    <t>OPERADOR DE MÁQUINAS E EQUIPAMENTOS COM ENCARGOS COMPLEMENTARES</t>
  </si>
  <si>
    <t>OPERADOR DE MÁQUINAS E TRATORES DIVERSOS COM ENCARGOS COMPLEMENTARES</t>
  </si>
  <si>
    <t>OPERADOR DE PAVIMENTADORA / MESA VIBROACABADORA COM ENCARGOS COMPLEMENTARES</t>
  </si>
  <si>
    <t>OPERADOR DE PAVIMENTADORA COM ENCARGOS COMPLEMENTARES</t>
  </si>
  <si>
    <t>OPERADOR DE PÁ CARREGADEIRA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</si>
  <si>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</si>
  <si>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</si>
  <si>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</si>
  <si>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</si>
  <si>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</si>
  <si>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</si>
  <si>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</si>
  <si>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</si>
  <si>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</si>
  <si>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 ESCAVADOR DE VALAS COM ENCARGOS COMPLEMENTARES</t>
  </si>
  <si>
    <t>POCEIRO COM ENCARGOS COMPLEMENTARES</t>
  </si>
  <si>
    <t>RASTELEIRO COM ENCARGOS COMPLEMENTARES</t>
  </si>
  <si>
    <t>SERRALHEIRO COM ENCARGOS COMPLEMENTARES</t>
  </si>
  <si>
    <t>SERVENTE COM ENCARGOS COMPLEMENTARES</t>
  </si>
  <si>
    <t>SERVENTE DE OBRAS COM ENCARGOS COMPLEMENTARES</t>
  </si>
  <si>
    <t>SERVIÇOS TÉCNICOS ESPECIALIZADOS PARA ACOMPANHAMENTO DE EXECUÇÃO DE FUNDAÇÕES PROFUNDAS E ESTRUTURAS DE CONTENÇÃO</t>
  </si>
  <si>
    <t>SOLDADOR A (PARA SOLDA A SER TESTADA COM RAIOS "X") COM ENCARGOS COMPLEMENTARES</t>
  </si>
  <si>
    <t>SOLDADOR COM ENCARGOS COMPLEMENTARES</t>
  </si>
  <si>
    <t>SOLDADOR ELÉTRICO COM ENCARGOS COMPLEMENTARES</t>
  </si>
  <si>
    <t>TECNICO DE EDIFICACOES COM ENCARGOS COMPLEMENTARES</t>
  </si>
  <si>
    <t>TELHADISTA COM ENCARGOS COMPLEMENTARES</t>
  </si>
  <si>
    <t>TELHADOR COM ENCARGOS COMPLEMENTARES</t>
  </si>
  <si>
    <t>TOPOGRAFO COM ENCARGOS COMPLEMENTARES</t>
  </si>
  <si>
    <t>TRATORISTA COM ENCARGOS COMPLEMENTARES</t>
  </si>
  <si>
    <t>TÉCNICO DE LABORATÓRIO COM ENCARGOS COMPLEMENTARES</t>
  </si>
  <si>
    <t>TÉCNICO DE LABORATÓRIO E CAMPO DE CONSTRUÇÃO COM ENCARGOS COMPLEMENTARES</t>
  </si>
  <si>
    <t>TÉCNICO DE SONDAGEM COM ENCARGOS COMPLEMENTARES</t>
  </si>
  <si>
    <t>TÉCNICO EM SEGURANÇA DO TRABALHO COM ENCARGOS COMPLEMENTARES</t>
  </si>
  <si>
    <t>TÉCNICO EM SONDAGEM COM ENCARGOS COMPLEMENTARES</t>
  </si>
  <si>
    <t>VIDRACEIRO COM ENCARGOS COMPLEMENTARES</t>
  </si>
  <si>
    <t>VIGIA DIURNO COM ENCARGOS COMPLEMENTARES</t>
  </si>
  <si>
    <t>EXECUÇÃO DE LINHAS DE REFERÊNCIA EM GABARITO OU CAVALETE. AF_03/2024</t>
  </si>
  <si>
    <t>LOCAÇÃO COM CAVALETE COM ALTURA DE 0,50 M - 2 UTILIZAÇÕES. AF_03/2024</t>
  </si>
  <si>
    <t>LOCAÇÃO COM CAVALETE COM ALTURA DE 1,00 M - 2 UTILIZAÇÕES. AF_03/2024</t>
  </si>
  <si>
    <t>LOCAÇÃO COM USO EXCLUSIVO DE EQUIPAMENTO TOPOGRÁFICO. AF_03/2024</t>
  </si>
  <si>
    <t>LOCAÇÃO CONVENCIONAL DE OBRA, UTILIZANDO GABARITO DE TÁBUAS CORRIDAS PONTALETADAS A CADA 1,50M -  2 UTILIZAÇÕES. AF_03/2024</t>
  </si>
  <si>
    <t>LOCAÇÃO CONVENCIONAL DE OBRA, UTILIZANDO GABARITO DE TÁBUAS CORRIDAS PONTALETADAS A CADA 2,00M -  2 UTILIZAÇÕES. AF_03/2024</t>
  </si>
  <si>
    <t>LOCAÇÃO DE PAVIMENTAÇÃO. AF_03/2024</t>
  </si>
  <si>
    <t>LOCAÇÃO DE PONTO PARA REFERÊNCIA TOPOGRÁFICA. AF_03/2024</t>
  </si>
  <si>
    <t>LOCAÇÃO DE PRAÇAS EM PONTALETEAMENTO. AF_03/2024</t>
  </si>
  <si>
    <t>LOCAÇÃO DE REDE DE ÁGUA OU ESGOTO. AF_03/2024</t>
  </si>
  <si>
    <t>MARCAÇÃO DE PONTOS EM GABARITO OU CAVALETE, COM USO DE ESTAÇÃO TOTAL. AF_03/2024</t>
  </si>
  <si>
    <t>MARCAÇÃO DE PONTOS EM GABARITO OU CAVALETE. AF_03/2024</t>
  </si>
  <si>
    <t>ACABAMENTO MONOCOMANDO PARA CHUVEIRO - FORNECIMENTO E INSTALAÇÃO. AF_01/2020</t>
  </si>
  <si>
    <t>APARELHO MISTURADOR DE MESA PARA LAVATÓRIO, PADRÃO MÉDIO - FORNECIMENTO E INSTALAÇÃO. AF_01/2020</t>
  </si>
  <si>
    <t>APARELHO MISTURADOR DE MESA PARA PIA DE COZINHA, PADRÃO MÉDIO - FORNECIMENTO E INSTALAÇÃO. AF_01/2020</t>
  </si>
  <si>
    <t>ASSENTO SANITÁRIO CONVENCIONAL - FORNECIMENTO E INSTALACAO. AF_01/2020</t>
  </si>
  <si>
    <t>ASSENTO SANITÁRIO INFANTIL - FORNECIMENTO E INSTALACAO. AF_01/2020</t>
  </si>
  <si>
    <t>ASSENTO SANITÁRIO PARA PCD - FORNECIMENTO E INSTALACAO. AF_01/2020</t>
  </si>
  <si>
    <t>BANCADA DE GRANITO CINZA POLIDO, DE 0,50 X 0,60 M, PARA LAVATÓRIO - FORNECIMENTO E INSTALAÇÃO. AF_01/2020</t>
  </si>
  <si>
    <t>BANCADA DE GRANITO CINZA POLIDO, DE 1,50 X 0,60 M, PARA PIA DE COZINHA - FORNECIMENTO E INSTALAÇÃO. AF_01/2020</t>
  </si>
  <si>
    <t>BANCADA DE MÁRMORE BRANCO POLIDO, DE 0,50 X 0,60 M, PARA LAVATÓRIO - FORNECIMENTO E INSTALAÇÃO. AF_01/2020</t>
  </si>
  <si>
    <t>BANCADA DE MÁRMORE BRANCO POLIDO, DE 1,50 X 0,60 M, PARA PIA DE COZINHA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</si>
  <si>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</si>
  <si>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</si>
  <si>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DE 120 X 60CM, COM CUBA INTEGRADA - FORNECIMENTO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</si>
  <si>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</si>
  <si>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</si>
  <si>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</si>
  <si>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</si>
  <si>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BANCO ARTICULADO, EM ACO INOX, PARA PCD, FIXADO NA PAREDE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</si>
  <si>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</si>
  <si>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</si>
  <si>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</si>
  <si>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</si>
  <si>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</si>
  <si>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</si>
  <si>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</si>
  <si>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</si>
  <si>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</si>
  <si>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</si>
  <si>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</si>
  <si>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CHUVEIRO ELÉTRICO COMUM CORPO PLÁSTICO, TIPO DUCHA - FORNECIMENTO E INSTALAÇÃO. AF_01/2020</t>
  </si>
  <si>
    <t>CUBA DE EMBUTIR DE AÇO INOXIDÁVEL MÉDIA, INCLUSO VÁLVULA TIPO AMERICANA E SIFÃO TIPO GARRAFA EM METAL CROMADO - FORNECIMENTO E INSTALAÇÃO. AF_01/2020</t>
  </si>
  <si>
    <t>CUBA DE EMBUTIR DE AÇO INOXIDÁVEL MÉDIA, INCLUSO VÁLVULA TIPO AMERICANA EM METAL CROMADO E SIFÃO FLEXÍVEL EM PVC - FORNECIMENTO E INSTALAÇÃO. AF_01/2020</t>
  </si>
  <si>
    <t>CUBA DE EMBUTIR OVAL EM LOUÇA BRANCA, 35 X 50CM OU EQUIVALENTE - FORNECIMENTO E INSTALAÇÃO. AF_01/2020</t>
  </si>
  <si>
    <t>CUBA DE EMBUTIR OVAL EM LOUÇA BRANCA, 35 X 50CM OU EQUIVALENTE, INCLUSO VÁLVULA E SIFÃO TIPO GARRAFA EM METAL CROMADO - FORNECIMENTO E INSTALAÇÃO. AF_01/2020</t>
  </si>
  <si>
    <t>CUBA DE EMBUTIR OVAL EM LOUÇA BRANCA, 35 X 50CM OU EQUIVALENTE, INCLUSO VÁLVULA EM METAL CROMADO E SIFÃO FLEXÍVEL EM PVC - FORNECIMENTO E INSTALAÇÃO. AF_01/2020</t>
  </si>
  <si>
    <t>CUBA DE EMBUTIR RETANGULAR DE AÇO INOXIDÁVEL, 46 X 30 X 12 CM - FORNECIMENTO E INSTALAÇÃO. AF_01/2020</t>
  </si>
  <si>
    <t>CUBA DE EMBUTIR RETANGULAR DE AÇO INOXIDÁVEL, 56 X 33 X 12 CM - FORNECIMENTO E INSTALAÇÃO. AF_01/2020</t>
  </si>
  <si>
    <t>ENGATE FLEXÍVEL EM INOX, 1/2  X 30CM - FORNECIMENTO E INSTALAÇÃO. AF_01/2020</t>
  </si>
  <si>
    <t>ENGATE FLEXÍVEL EM INOX, 1/2  X 40CM - FORNECIMENTO E INSTALAÇÃO. AF_01/2020</t>
  </si>
  <si>
    <t>ENGATE FLEXÍVEL EM PLÁSTICO BRANCO, 1/2" X 30CM - FORNECIMENTO E INSTALAÇÃO. AF_01/2020</t>
  </si>
  <si>
    <t>ENGATE FLEXÍVEL EM PLÁSTICO BRANCO, 1/2" X 40CM - FORNECIMENTO E INSTALAÇÃO. AF_01/2020</t>
  </si>
  <si>
    <t>KIT DE ACESSORIOS PARA BANHEIRO EM METAL CROMADO, 5 PECAS, INCLUSO FIXAÇÃO. AF_01/2020</t>
  </si>
  <si>
    <t>LAVATÓRIO LOUÇA BRANCA COM COLUNA, *44 X 35,5* CM, PADRÃO POPULAR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</si>
  <si>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</si>
  <si>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</si>
  <si>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</si>
  <si>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</si>
  <si>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</si>
  <si>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</si>
  <si>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</si>
  <si>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MANOPLA E CANOPLA CROMADA - FORNECIMENTO E INSTALAÇÃO. AF_01/2020</t>
  </si>
  <si>
    <t>MICTÓRIO SIFONADO LOUÇA BRANCA - PADRÃO MÉDIO - FORNECIMENTO E INSTALAÇÃO. AF_01/2020</t>
  </si>
  <si>
    <t>MICTÓRIO SIFONADO LOUÇA BRANCA PARA ENTRADA DE ÁGUA EMBUTIDA - PADRÃO ALTO - FORNECIMENTO E INSTALAÇÃO. AF_01/2020</t>
  </si>
  <si>
    <t>PAPELEIRA DE PAREDE EM METAL CROMADO SEM TAMPA, INCLUSO FIXAÇÃO. AF_01/2020</t>
  </si>
  <si>
    <t>PORTA TOALHA BANHO EM METAL CROMADO, TIPO BARRA, INCLUSO FIXAÇÃO. AF_01/2020</t>
  </si>
  <si>
    <t>PORTA TOALHA ROSTO EM METAL CROMADO, TIPO ARGOLA, INCLUSO FIXAÇÃO. AF_01/2020</t>
  </si>
  <si>
    <t>PUXADOR PARA PCD, FIXADO NA PORTA - FORNECIMENTO E INSTALAÇÃO. AF_01/2020</t>
  </si>
  <si>
    <t>SABONETEIRA DE PAREDE EM METAL CROMADO, INCLUSO FIXAÇÃO. AF_01/2020</t>
  </si>
  <si>
    <t>SABONETEIRA PLASTICA TIPO DISPENSER PARA SABONETE LIQUIDO COM RESERVATORIO 800 A 1500 ML, INCLUSO FIXAÇÃO. AF_01/2020</t>
  </si>
  <si>
    <t>SIFÃO DO TIPO FLEXÍVEL EM PVC 1  X 1.1/2  - FORNECIMENTO E INSTALAÇÃO. AF_01/2020</t>
  </si>
  <si>
    <t>SIFÃO DO TIPO GARRAFA EM METAL CROMADO 1 X 1.1/2" - FORNECIMENTO E INSTALAÇÃO. AF_01/2020</t>
  </si>
  <si>
    <t>SIFÃO DO TIPO GARRAFA/COPO EM PVC 1.1/4  X 1.1/2" - FORNECIMENTO E INSTALAÇÃO. AF_01/2020</t>
  </si>
  <si>
    <t>SUPORTE MÃO FRANCESA EM ACO, ABAS IGUAIS 40 CM, CAPACIDADE MINIMA 70 KG, BRANCO - FORNECIMENTO E INSTALAÇÃO. AF_01/2020</t>
  </si>
  <si>
    <t>SUPORTE MÃO FRANCESA EM AÇO, ABAS IGUAIS 30 CM, CAPACIDADE MINIMA 60 KG, BRANCO - FORNECIMENTO E INSTALAÇÃO. AF_01/2020</t>
  </si>
  <si>
    <t>TANQUE DE LOUÇA BRANCA COM COLUNA, 30L OU EQUIVALENTE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</si>
  <si>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</si>
  <si>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</si>
  <si>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</si>
  <si>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</si>
  <si>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</si>
  <si>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</si>
  <si>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</si>
  <si>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</si>
  <si>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</si>
  <si>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</si>
  <si>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</si>
  <si>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</si>
  <si>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</si>
  <si>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</si>
  <si>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</si>
  <si>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TORNEIRA CROMADA 1/2" OU 3/4" PARA TANQUE, PADRÃO MÉDIO - FORNECIMENTO E INSTALAÇÃO. AF_01/2020</t>
  </si>
  <si>
    <t>TORNEIRA CROMADA 1/2" OU 3/4" PARA TANQUE, PADRÃO POPULAR - FORNECIMENTO E INSTALAÇÃO. AF_01/2020</t>
  </si>
  <si>
    <t>TORNEIRA CROMADA DE MESA PARA LAVATORIO, TIPO MONOCOMANDO. AF_01/2020</t>
  </si>
  <si>
    <t>TORNEIRA CROMADA DE MESA PARA LAVATÓRIO COM SENSOR DE PRESENCA. AF_01/2020</t>
  </si>
  <si>
    <t>TORNEIRA CROMADA DE MESA, 1/2" OU 3/4", PARA LAVATÓRIO, PADRÃO MÉDIO - FORNECIMENTO E INSTALAÇÃO. AF_01/2020</t>
  </si>
  <si>
    <t>TORNEIRA CROMADA DE MESA, 1/2" OU 3/4", PARA LAVATÓRIO, PADRÃO POPULAR - FORNECIMENTO E INSTALAÇÃO. AF_01/2020</t>
  </si>
  <si>
    <t>TORNEIRA CROMADA LONGA, DE PAREDE, 1/2" OU 3/4", PARA PIA DE COZINHA, PADRÃO POPULAR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</si>
  <si>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</si>
  <si>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</si>
  <si>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PLÁSTICA 3/4" PARA TANQUE - FORNECIMENTO E INSTALAÇÃO. AF_01/2020</t>
  </si>
  <si>
    <t>VASO SANITARIO SIFONADO CONVENCIONAL COM  LOUÇA BRANCA - FORNECIMENTO E INSTALAÇÃO. AF_01/2020</t>
  </si>
  <si>
    <t>VASO SANITARIO SIFONADO CONVENCIONAL COM LOUÇA BRANCA, INCLUSO CONJUNTO DE LIGAÇÃO PARA BACIA SANITÁRIA AJUSTÁVEL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</si>
  <si>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</si>
  <si>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</si>
  <si>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VASO SANITÁRIO INFANTIL LOUÇA BRANCA - FORNECIMENTO E INSTALACAO. AF_01/2020</t>
  </si>
  <si>
    <t>VASO SANITÁRIO SIFONADO COM CAIXA ACOPLADA LOUÇA BRANCA - FORNECIMENTO E INSTALAÇÃO. AF_01/2020</t>
  </si>
  <si>
    <t>VASO SANITÁRIO SIFONADO COM CAIXA ACOPLADA LOUÇA BRANCA - PADRÃO MÉDIO, INCLUSO ENGATE FLEXÍVEL EM METAL CROMADO, 1/2  X 40CM - FORNECIMENTO E INSTALAÇÃO. AF_01/2020</t>
  </si>
  <si>
    <t>VASO SANITÁRIO SIFONADO COM CAIXA ACOPLADA LOUÇA BRANCA, INCLUSO ENGATE FLEXÍVEL EM PLÁSTICO BRANCO, 1/2  X 40CM - FORNECIMENTO E INSTALAÇÃO. AF_01/2020</t>
  </si>
  <si>
    <t>VASO SANITÁRIO SIFONADO COM CAIXA ACOPLADA, LOUÇA BRANCA - PADRÃO ALTO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</si>
  <si>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</si>
  <si>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</si>
  <si>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</si>
  <si>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</si>
  <si>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</si>
  <si>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</si>
  <si>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</si>
  <si>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BRAÇO PARA ILUMINAÇÃO PÚBLICA, EM TUBO DE AÇO GALVANIZADO, COMPRIMENTO DE 1,20 M, PARA FIXAÇÃO EM POSTE DE CONCRETO - FORNECIMENTO E INSTALAÇÃO. AF_08/2020</t>
  </si>
  <si>
    <t>BRAÇO PARA ILUMINAÇÃO PÚBLICA, EM TUBO DE AÇO GALVANIZADO, COMPRIMENTO DE 1,20 M, PARA FIXAÇÃO EM POSTE METÁLICO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</si>
  <si>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</si>
  <si>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</si>
  <si>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BRAÇO PARA ILUMINAÇÃO PÚBLICA, EM TUBO DE AÇO GALVANIZADO, COMPRIMENTO DE 3,50 M, PARA FIXAÇÃO EM POSTE DE CONCRETO - FORNECIMENTO E INSTALAÇÃO. AF_08/2020</t>
  </si>
  <si>
    <t>BRAÇO PARA ILUMINAÇÃO PÚBLICA, EM TUBO DE AÇO GALVANIZADO, COMPRIMENTO DE 3,50 M, PARA FIXAÇÃO EM POSTE METÁLICO - FORNECIMENTO E INSTALAÇÃO.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</si>
  <si>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</si>
  <si>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</si>
  <si>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</si>
  <si>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</si>
  <si>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</si>
  <si>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</si>
  <si>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</si>
  <si>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</si>
  <si>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RELÉ FOTOELÉTRICO PARA COMANDO DE ILUMINAÇÃO EXTERNA 1000 W - FORNECIMENTO E INSTALAÇÃO. AF_08/2020</t>
  </si>
  <si>
    <t>SUBSTITUIÇÃO DE LUMINÁRIA DE VAPOR DE MERCÚRIO/VAPOR DE SÓDIO POR LUMINÁRIA DE LED PARA ILUMINAÇÃO PÚBLICA (NÃO INCLUI FORNECIMENTO). AF_08/2020</t>
  </si>
  <si>
    <t>SUBSTITUIÇÃO DE LÂMPADA PARA ILUMINAÇÃO PÚBLICA (NÃO INCLUI FORNECIMENTO). AF_08/2020</t>
  </si>
  <si>
    <t>SUBSTITUIÇÃO DE REATOR PARA ILUMINAÇÃO PÚBLICA (NÃO INCLUI FORNECIMENTO). AF_08/2020</t>
  </si>
  <si>
    <t>SUBSTITUIÇÃO DE RELÉ FOTOELÉTRICO PARA COMANDO DE ILUMINAÇÃO EXTERNA 1000 W - FORNECIMENTO E INSTALAÇÃO. AF_08/2020</t>
  </si>
  <si>
    <t>EMBOÇO OU MASSA ÚNICA EM ARGAMASSA INDUSTRIALIZADA, PREPARO MECÂNICA E APLICAÇÃO COM EQUIPAMENTO DE MISTURA E PROJEÇÃO DE 1,5 M3/H DE ARGAMASSA EM PANOS DE FACHADA COM PRESENÇA DE VÃOS, ESPESSURA DE 25 MM, ACESSO POR ANDAIME. AF_08/2022</t>
  </si>
  <si>
    <t>EMBOÇO OU MASSA ÚNICA EM ARGAMASSA INDUSTRIALIZADA, PREPARO MECÂNICA E APLICAÇÃO COM EQUIPAMENTO DE MISTURA E PROJEÇÃO DE 1,5 M3/H DE ARGAMASSA EM PANOS DE FACHADA COM PRESENÇA DE VÃOS, ESPESSURA DE 35 MM, ACESSO POR ANDAIME. AF_08/2022</t>
  </si>
  <si>
    <t>EMBOÇO OU MASSA ÚNICA EM ARGAMASSA INDUSTRIALIZADA, PREPARO MECÂNICA E APLICAÇÃO COM EQUIPAMENTO DE MISTURA E PROJEÇÃO DE 1,5 M3/H DE ARGAMASSA EM PANOS DE FACHADA COM PRESENÇA DE VÃOS, ESPESSURA DE 45 MM, ACESSO POR ANDAIME. AF_08/2022</t>
  </si>
  <si>
    <t>EMBOÇO OU MASSA ÚNICA EM ARGAMASSA INDUSTRIALIZADA, PREPARO MECÂNICA E APLICAÇÃO COM EQUIPAMENTO DE MISTURA E PROJEÇÃO DE 1,5 M3/H DE ARGAMASSA EM PANOS DE FACHADA COM PRESENÇA DE VÃOS, ESPESSURA DE 50 MM, ACESSO POR ANDAIME. AF_08/2022</t>
  </si>
  <si>
    <t>EMBOÇO OU MASSA ÚNICA EM ARGAMASSA INDUSTRIALIZADA, PREPARO MECÂNICA E APLICAÇÃO COM EQUIPAMENTO DE MISTURA E PROJEÇÃO DE 1,5 M3/H DE ARGAMASSA EM PANOS DE FACHADA SEM PRESENÇA DE VÃOS, ESPESSURA DE 25 MM, ACESSO POR ANDAIME. AF_08/2022</t>
  </si>
  <si>
    <t>EMBOÇO OU MASSA ÚNICA EM ARGAMASSA INDUSTRIALIZADA, PREPARO MECÂNICA E APLICAÇÃO COM EQUIPAMENTO DE MISTURA E PROJEÇÃO DE 1,5 M3/H DE ARGAMASSA EM PANOS DE FACHADA SEM PRESENÇA DE VÃOS, ESPESSURA DE 35 MM, ACESSO POR ANDAIME. AF_08/2022</t>
  </si>
  <si>
    <t>EMBOÇO OU MASSA ÚNICA EM ARGAMASSA INDUSTRIALIZADA, PREPARO MECÂNICA E APLICAÇÃO COM EQUIPAMENTO DE MISTURA E PROJEÇÃO DE 1,5 M3/H DE ARGAMASSA EM PANOS DE FACHADA SEM PRESENÇA DE VÃOS, ESPESSURA DE 45 MM, ACESSO POR ANDAIME. AF_08/2022</t>
  </si>
  <si>
    <t>EMBOÇO OU MASSA ÚNICA EM ARGAMASSA INDUSTRIALIZADA, PREPARO MECÂNICA E APLICAÇÃO COM EQUIPAMENTO DE MISTURA E PROJEÇÃO DE 1,5 M3/H DE ARGAMASSA EM PANOS DE FACHADA SEM PRESENÇA DE VÃOS, ESPESSURA DE 50 MM, ACESSO POR ANDAIME. AF_08/2022</t>
  </si>
  <si>
    <t>EMBOÇO OU MASSA ÚNICA EM ARGAMASSA INDUSTRIALIZADA, PREPARO MECÂNICO E APLICAÇÃO COM EQUIPAMENTO DE MISTURA E PROJEÇÃO DE 1,5 M3/H DE ARGAMASSA EM PANOS CEGOS DE FACHADA (SEM PRESENÇA DE VÃOS), ESPESSURA DE 25 MM. AF_08/2022</t>
  </si>
  <si>
    <t>EMBOÇO OU MASSA ÚNICA EM ARGAMASSA INDUSTRIALIZADA, PREPARO MECÂNICO E APLICAÇÃO COM EQUIPAMENTO DE MISTURA E PROJEÇÃO DE 1,5 M3/H DE ARGAMASSA EM PANOS CEGOS DE FACHADA (SEM PRESENÇA DE VÃOS), ESPESSURA DE 35 MM. AF_08/2022</t>
  </si>
  <si>
    <t>EMBOÇO OU MASSA ÚNICA EM ARGAMASSA INDUSTRIALIZADA, PREPARO MECÂNICO E APLICAÇÃO COM EQUIPAMENTO DE MISTURA E PROJEÇÃO DE 1,5 M3/H DE ARGAMASSA EM PANOS CEGOS DE FACHADA (SEM PRESENÇA DE VÃOS), ESPESSURA DE 45 MM. AF_08/2022</t>
  </si>
  <si>
    <t>EMBOÇO OU MASSA ÚNICA EM ARGAMASSA INDUSTRIALIZADA, PREPARO MECÂNICO E APLICAÇÃO COM EQUIPAMENTO DE MISTURA E PROJEÇÃO DE 1,5 M3/H DE ARGAMASSA EM PANOS CEGOS DE FACHADA (SEM PRESENÇA DE VÃOS), ESPESSURA MAIOR OU IGUAL A 50 MM. AF_08/2022</t>
  </si>
  <si>
    <t>EMBOÇO OU MASSA ÚNICA EM ARGAMASSA INDUSTRIALIZADA, PREPARO MECÂNICO E APLICAÇÃO COM EQUIPAMENTO DE MISTURA E PROJEÇÃO DE 1,5 M3/H DE ARGAMASSA EM PANOS DE FACHADA COM PRESENÇA DE VÃOS, ESPESSURA DE 25 MM. AF_08/2022</t>
  </si>
  <si>
    <t>EMBOÇO OU MASSA ÚNICA EM ARGAMASSA INDUSTRIALIZADA, PREPARO MECÂNICO E APLICAÇÃO COM EQUIPAMENTO DE MISTURA E PROJEÇÃO DE 1,5 M3/H DE ARGAMASSA EM PANOS DE FACHADA COM PRESENÇA DE VÃOS, ESPESSURA DE 35 MM. AF_08/2022</t>
  </si>
  <si>
    <t>EMBOÇO OU MASSA ÚNICA EM ARGAMASSA INDUSTRIALIZADA, PREPARO MECÂNICO E APLICAÇÃO COM EQUIPAMENTO DE MISTURA E PROJEÇÃO DE 1,5 M3/H DE ARGAMASSA EM PANOS DE FACHADA COM PRESENÇA DE VÃOS, ESPESSURA DE 45 MM. AF_08/2022</t>
  </si>
  <si>
    <t>EMBOÇO OU MASSA ÚNICA EM ARGAMASSA INDUSTRIALIZADA, PREPARO MECÂNICO E APLICAÇÃO COM EQUIPAMENTO DE MISTURA E PROJEÇÃO DE 1,5 M3/H DE ARGAMASSA EM PANOS DE FACHADA COM PRESENÇA DE VÃOS, ESPESSURA MAIOR OU IGUAL A 50 MM. AF_08/2022</t>
  </si>
  <si>
    <t>EMBOÇO OU MASSA ÚNICA EM ARGAMASSA INDUSTRIALIZADA, PREPARO MECÂNICO E APLICAÇÃO COM EQUIPAMENTO DE MISTURA E PROJEÇÃO DE 1,5 M3/H DE ARGAMASSA NAS PAREDES INTERNAS DA SACADA, ESPESSURA 35 MM, SEM USO DE TELA METÁLICA. AF_08/2022</t>
  </si>
  <si>
    <t>EMBOÇO OU MASSA ÚNICA EM ARGAMASSA INDUSTRIALIZADA, PREPARO MECÂNICO E APLICAÇÃO COM EQUIPAMENTO DE MISTURA E PROJEÇÃO DE 1,5 M3/H EM SUPERFÍCIES EXTERNAS DA SACADA, ESPESSURA 25 MM, SEM USO DE TELA METÁLICA. AF_08/2022</t>
  </si>
  <si>
    <t>EMBOÇO OU MASSA ÚNICA EM ARGAMASSA INDUSTRIALIZADA, PREPARO MECÂNICO E APLICAÇÃO COM EQUIPAMENTO DE MISTURA E PROJEÇÃO DE 1,5 M3/H EM SUPERFÍCIES EXTERNAS DA SACADA, ESPESSURA 35 MM, SEM USO DE TELA METÁLICA. AF_08/2022</t>
  </si>
  <si>
    <t>EMBOÇO OU MASSA ÚNICA EM ARGAMASSA INDUSTRIALIZADA, PREPARO MECÂNICO E APLICAÇÃO COM EQUIPAMENTO DE MISTURA E PROJEÇÃO DE 1,5 M3/H EM SUPERFÍCIES EXTERNAS DA SACADA, ESPESSURA 45 MM, SEM USO DE TELA METÁLICA. AF_08/2022</t>
  </si>
  <si>
    <t>EMBOÇO OU MASSA ÚNICA EM ARGAMASSA INDUSTRIALIZADA, PREPARO MECÂNICO E APLICAÇÃO COM EQUIPAMENTO DE MISTURA E PROJEÇÃO DE 1,5 M3/H EM SUPERFÍCIES EXTERNAS DA SACADA, ESPESSURA MAIOR OU IGUAL A 50 MM, SEM USO DE TELA METÁLICA. AF_08/2022</t>
  </si>
  <si>
    <t>EMBOÇO OU MASSA ÚNICA EM ARGAMASSA INDUSTRIALIZADA, PREPARO MECÂNICO E APLICAÇÃO COM EQUIPAMENTO DE MISTURA E PROJEÇÃO DE 1,5 M3/H NAS PAREDES INTERNAS DA SACADA, ESPESSURA 25 MM, SEM USO DE TELA METÁLICA. AF_08/2022</t>
  </si>
  <si>
    <t>EMBOÇO OU MASSA ÚNICA EM ARGAMASSA INDUSTRIALIZADA, PREPARO MECÂNICO E APLICAÇÃO COM EQUIPAMENTO DE MISTURA E PROJEÇÃO DE 1,5 M3/H, NAS SUPERFÍCIES EXTERNAS DA SACADA, ESPESSURA DE 25 MM, ACESSO POR ANDAIME, SEM USO DE TELA METÁLICA. AF_08/2022</t>
  </si>
  <si>
    <t>EMBOÇO OU MASSA ÚNICA EM ARGAMASSA INDUSTRIALIZADA, PREPARO MECÂNICO E APLICAÇÃO COM EQUIPAMENTO DE MISTURA E PROJEÇÃO DE 1,5 M3/H, NAS SUPERFÍCIES EXTERNAS DA SACADA, ESPESSURA DE 35 MM, ACESSO POR ANDAIME, SEM USO DE TELA METÁLICA. AF_08/2022</t>
  </si>
  <si>
    <t>EMBOÇO OU MASSA ÚNICA EM ARGAMASSA INDUSTRIALIZADA, PREPARO MECÂNICO E APLICAÇÃO COM EQUIPAMENTO DE MISTURA E PROJEÇÃO DE 1,5 M3/H, NAS SUPERFÍCIES EXTERNAS DA SACADA, ESPESSURA DE 45 MM, ACESSO POR ANDAIME, SEM USO DE TELA METÁLICA. AF_08/2022</t>
  </si>
  <si>
    <t>EMBOÇO OU MASSA ÚNICA EM ARGAMASSA INDUSTRIALIZADA, PREPARO MECÂNICO E APLICAÇÃO COM EQUIPAMENTO DE MISTURA E PROJEÇÃO DE 1,5 M3/H, NAS SUPERFÍCIES EXTERNAS DA SACADA, ESPESSURA DE 50 MM, ACESSO POR ANDAIME, SEM USO DE TELA METÁLICA. AF_08/2022</t>
  </si>
  <si>
    <t>EMBOÇO OU MASSA ÚNICA EM ARGAMASSA TRAÇO 1:2:8, PREPARO MANUAL, APLICADA MANUALMENTE EM PANOS CEGOS DE FACHADA (SEM PRESENÇA DE VÃOS), ESPESSURA DE 25 MM. AF_09/2022</t>
  </si>
  <si>
    <t>EMBOÇO OU MASSA ÚNICA EM ARGAMASSA TRAÇO 1:2:8, PREPARO MANUAL, APLICADA MANUALMENTE EM PANOS CEGOS DE FACHADA (SEM PRESENÇA DE VÃOS), ESPESSURA DE 35 MM. AF_08/2022</t>
  </si>
  <si>
    <t>EMBOÇO OU MASSA ÚNICA EM ARGAMASSA TRAÇO 1:2:8, PREPARO MANUAL, APLICADA MANUALMENTE EM PANOS CEGOS DE FACHADA (SEM PRESENÇA DE VÃOS), ESPESSURA DE 45 MM. AF_08/2022</t>
  </si>
  <si>
    <t>EMBOÇO OU MASSA ÚNICA EM ARGAMASSA TRAÇO 1:2:8, PREPARO MANUAL, APLICADA MANUALMENTE EM PANOS CEGOS DE FACHADA (SEM PRESENÇA DE VÃOS), ESPESSURA MAIOR OU IGUAL A 50 MM. AF_08/2022</t>
  </si>
  <si>
    <t>EMBOÇO OU MASSA ÚNICA EM ARGAMASSA TRAÇO 1:2:8, PREPARO MANUAL, APLICADA MANUALMENTE EM PANOS DE FACHADA COM PRESENÇA DE VÃOS, ESPESSURA DE 25 MM, ACESSO POR ANDAIME. AF_08/2022</t>
  </si>
  <si>
    <t>EMBOÇO OU MASSA ÚNICA EM ARGAMASSA TRAÇO 1:2:8, PREPARO MANUAL, APLICADA MANUALMENTE EM PANOS DE FACHADA COM PRESENÇA DE VÃOS, ESPESSURA DE 25 MM. AF_08/2022</t>
  </si>
  <si>
    <t>EMBOÇO OU MASSA ÚNICA EM ARGAMASSA TRAÇO 1:2:8, PREPARO MANUAL, APLICADA MANUALMENTE EM PANOS DE FACHADA COM PRESENÇA DE VÃOS, ESPESSURA DE 35 MM, ACESSO POR ANDAIME. AF_08/2022</t>
  </si>
  <si>
    <t>EMBOÇO OU MASSA ÚNICA EM ARGAMASSA TRAÇO 1:2:8, PREPARO MANUAL, APLICADA MANUALMENTE EM PANOS DE FACHADA COM PRESENÇA DE VÃOS, ESPESSURA DE 35 MM. AF_08/2022</t>
  </si>
  <si>
    <t>EMBOÇO OU MASSA ÚNICA EM ARGAMASSA TRAÇO 1:2:8, PREPARO MANUAL, APLICADA MANUALMENTE EM PANOS DE FACHADA COM PRESENÇA DE VÃOS, ESPESSURA DE 45 MM, ACESSO POR ANDAIME. AF_08/2022</t>
  </si>
  <si>
    <t>EMBOÇO OU MASSA ÚNICA EM ARGAMASSA TRAÇO 1:2:8, PREPARO MANUAL, APLICADA MANUALMENTE EM PANOS DE FACHADA COM PRESENÇA DE VÃOS, ESPESSURA DE 45 MM. AF_08/2022</t>
  </si>
  <si>
    <t>EMBOÇO OU MASSA ÚNICA EM ARGAMASSA TRAÇO 1:2:8, PREPARO MANUAL, APLICADA MANUALMENTE EM PANOS DE FACHADA COM PRESENÇA DE VÃOS, ESPESSURA DE 50 MM, ACESSO POR ANDAIME. AF_08/2022</t>
  </si>
  <si>
    <t>EMBOÇO OU MASSA ÚNICA EM ARGAMASSA TRAÇO 1:2:8, PREPARO MANUAL, APLICADA MANUALMENTE EM PANOS DE FACHADA SEM PRESENÇA DE VÃOS, ESPESSURA DE 25 MM, ACESSO POR ANDAIME. AF_08/2022</t>
  </si>
  <si>
    <t>EMBOÇO OU MASSA ÚNICA EM ARGAMASSA TRAÇO 1:2:8, PREPARO MANUAL, APLICADA MANUALMENTE EM PANOS DE FACHADA SEM PRESENÇA DE VÃOS, ESPESSURA DE 35 MM, ACESSO POR ANDAIME. AF_08/2022</t>
  </si>
  <si>
    <t>EMBOÇO OU MASSA ÚNICA EM ARGAMASSA TRAÇO 1:2:8, PREPARO MANUAL, APLICADA MANUALMENTE EM PANOS DE FACHADA SEM PRESENÇA DE VÃOS, ESPESSURA DE 45 MM, ACESSO POR ANDAIME. AF_08/2022</t>
  </si>
  <si>
    <t>EMBOÇO OU MASSA ÚNICA EM ARGAMASSA TRAÇO 1:2:8, PREPARO MANUAL, APLICADA MANUALMENTE EM PANOS DE FACHADA SEM PRESENÇA DE VÃOS, ESPESSURA DE 50 MM, ACESSO POR ANDAIME. AF_08/2022</t>
  </si>
  <si>
    <t>EMBOÇO OU MASSA ÚNICA EM ARGAMASSA TRAÇO 1:2:8, PREPARO MANUAL, APLICADA MANUALMENTE EM SUPERFÍCIES EXTERNAS DA SACADA, ESPESSURA DE 25 MM, ACESSO POR ANDAIME, SEM USO DE TELA METÁLICA. AF_08/2022</t>
  </si>
  <si>
    <t>EMBOÇO OU MASSA ÚNICA EM ARGAMASSA TRAÇO 1:2:8, PREPARO MANUAL, APLICADA MANUALMENTE EM SUPERFÍCIES EXTERNAS DA SACADA, ESPESSURA DE 25 MM, SEM USO DE TELA METÁLICA DE REFORÇO CONTRA FISSURAÇÃO. AF_08/2022</t>
  </si>
  <si>
    <t>EMBOÇO OU MASSA ÚNICA EM ARGAMASSA TRAÇO 1:2:8, PREPARO MANUAL, APLICADA MANUALMENTE EM SUPERFÍCIES EXTERNAS DA SACADA, ESPESSURA DE 35 MM, ACESSO POR ANDAIME, SEM USO DE TELA METÁLICA. AF_08/2022</t>
  </si>
  <si>
    <t>EMBOÇO OU MASSA ÚNICA EM ARGAMASSA TRAÇO 1:2:8, PREPARO MANUAL, APLICADA MANUALMENTE EM SUPERFÍCIES EXTERNAS DA SACADA, ESPESSURA DE 35 MM, SEM USO DE TELA METÁLICA DE REFORÇO CONTRA FISSURAÇÃO. AF_08/2022</t>
  </si>
  <si>
    <t>EMBOÇO OU MASSA ÚNICA EM ARGAMASSA TRAÇO 1:2:8, PREPARO MANUAL, APLICADA MANUALMENTE EM SUPERFÍCIES EXTERNAS DA SACADA, ESPESSURA DE 45 MM, ACESSO POR ANDAIME, SEM USO DE TELA METÁLICA. AF_08/2022</t>
  </si>
  <si>
    <t>EMBOÇO OU MASSA ÚNICA EM ARGAMASSA TRAÇO 1:2:8, PREPARO MANUAL, APLICADA MANUALMENTE EM SUPERFÍCIES EXTERNAS DA SACADA, ESPESSURA DE 45 MM, SEM USO DE TELA METÁLICA DE REFORÇO CONTRA FISSURAÇÃO. AF_08/2022</t>
  </si>
  <si>
    <t>EMBOÇO OU MASSA ÚNICA EM ARGAMASSA TRAÇO 1:2:8, PREPARO MANUAL, APLICADA MANUALMENTE EM SUPERFÍCIES EXTERNAS DA SACADA, ESPESSURA DE 50 MM, ACESSO POR ANDAIME, SEM USO DE TELA METÁLICA. AF_08/2022</t>
  </si>
  <si>
    <t>EMBOÇO OU MASSA ÚNICA EM ARGAMASSA TRAÇO 1:2:8, PREPARO MANUAL, APLICADA MANUALMENTE EM SUPERFÍCIES EXTERNAS DA SACADA, ESPESSURA MAIOR OU IGUAL A 50 MM, SEM USO DE TELA METÁLICA DE REFORÇO CONTRA FISSURAÇÃO. AF_08/2022</t>
  </si>
  <si>
    <t>EMBOÇO OU MASSA ÚNICA EM ARGAMASSA TRAÇO 1:2:8, PREPARO MANUAL, APLICADA MANUALMENTE NAS PAREDES INTERNAS DA SACADA, ESPESSURA DE 25 MM, SEM USO DE TELA METÁLICA DE REFORÇO CONTRA FISSURAÇÃO. AF_08/2022</t>
  </si>
  <si>
    <t>EMBOÇO OU MASSA ÚNICA EM ARGAMASSA TRAÇO 1:2:8, PREPARO MANUAL, APLICADA MANUALMENTE NAS PAREDES INTERNAS DA SACADA, ESPESSURA DE 35 MM, SEM USO DE TELA METÁLICA DE REFORÇO CONTRA FISSURAÇÃO. AF_08/2022</t>
  </si>
  <si>
    <t>EMBOÇO OU MASSA ÚNICA EM ARGAMASSA TRAÇO 1:2:8, PREPARO MECÂNICA COM BETONEIRA 400 L, APLICADA COM PROJETOR TIPO CANEQUINHA EM PANOS DE FACHADA COM PRESENÇA DE VÃOS, ESPESSURA DE 25 MM, ACESSO POR ANDAIME. AF_08/2022</t>
  </si>
  <si>
    <t>EMBOÇO OU MASSA ÚNICA EM ARGAMASSA TRAÇO 1:2:8, PREPARO MECÂNICA COM BETONEIRA 400 L, APLICADA COM PROJETOR TIPO CANEQUINHA EM PANOS DE FACHADA COM PRESENÇA DE VÃOS, ESPESSURA DE 25 MM, ACESSO POR BALANCIM MANUAL. AF_08/2022</t>
  </si>
  <si>
    <t>EMBOÇO OU MASSA ÚNICA EM ARGAMASSA TRAÇO 1:2:8, PREPARO MECÂNICA COM BETONEIRA 400 L, APLICADA COM PROJETOR TIPO CANEQUINHA EM PANOS DE FACHADA COM PRESENÇA DE VÃOS, ESPESSURA DE 35 MM, ACESSO POR ANDAIME. AF_08/2022</t>
  </si>
  <si>
    <t>EMBOÇO OU MASSA ÚNICA EM ARGAMASSA TRAÇO 1:2:8, PREPARO MECÂNICA COM BETONEIRA 400 L, APLICADA COM PROJETOR TIPO CANEQUINHA EM PANOS DE FACHADA COM PRESENÇA DE VÃOS, ESPESSURA DE 35 MM, ACESSO POR BALANCIM MANUAL. AF_08/2022</t>
  </si>
  <si>
    <t>EMBOÇO OU MASSA ÚNICA EM ARGAMASSA TRAÇO 1:2:8, PREPARO MECÂNICA COM BETONEIRA 400 L, APLICADA COM PROJETOR TIPO CANEQUINHA EM PANOS DE FACHADA COM PRESENÇA DE VÃOS, ESPESSURA DE 45 MM, ACESSO POR ANDAIME. AF_08/2022</t>
  </si>
  <si>
    <t>EMBOÇO OU MASSA ÚNICA EM ARGAMASSA TRAÇO 1:2:8, PREPARO MECÂNICA COM BETONEIRA 400 L, APLICADA COM PROJETOR TIPO CANEQUINHA EM PANOS DE FACHADA COM PRESENÇA DE VÃOS, ESPESSURA DE 45 MM, ACESSO POR BALANCIM MANUAL. AF_08/2022</t>
  </si>
  <si>
    <t>EMBOÇO OU MASSA ÚNICA EM ARGAMASSA TRAÇO 1:2:8, PREPARO MECÂNICA COM BETONEIRA 400 L, APLICADA COM PROJETOR TIPO CANEQUINHA EM PANOS DE FACHADA COM PRESENÇA DE VÃOS, ESPESSURA DE 50 MM, ACESSO POR ANDAIME. AF_08/2022</t>
  </si>
  <si>
    <t>EMBOÇO OU MASSA ÚNICA EM ARGAMASSA TRAÇO 1:2:8, PREPARO MECÂNICA COM BETONEIRA 400 L, APLICADA COM PROJETOR TIPO CANEQUINHA EM PANOS DE FACHADA COM PRESENÇA DE VÃOS, ESPESSURA DE 50 MM, ACESSO POR BALANCIM MANUAL. AF_08/2022</t>
  </si>
  <si>
    <t>EMBOÇO OU MASSA ÚNICA EM ARGAMASSA TRAÇO 1:2:8, PREPARO MECÂNICA COM BETONEIRA 400 L, APLICADA COM PROJETOR TIPO CANEQUINHA EM PANOS DE FACHADA SEM PRESENÇA DE VÃOS, ESPESSURA DE 25 MM, ACESSO POR ANDAIME. AF_08/2022</t>
  </si>
  <si>
    <t>EMBOÇO OU MASSA ÚNICA EM ARGAMASSA TRAÇO 1:2:8, PREPARO MECÂNICA COM BETONEIRA 400 L, APLICADA COM PROJETOR TIPO CANEQUINHA EM PANOS DE FACHADA SEM PRESENÇA DE VÃOS, ESPESSURA DE 25 MM, ACESSO POR BALANCIM MANUAL. AF_08/2022</t>
  </si>
  <si>
    <t>EMBOÇO OU MASSA ÚNICA EM ARGAMASSA TRAÇO 1:2:8, PREPARO MECÂNICA COM BETONEIRA 400 L, APLICADA COM PROJETOR TIPO CANEQUINHA EM PANOS DE FACHADA SEM PRESENÇA DE VÃOS, ESPESSURA DE 35 MM, ACESSO POR ANDAIME. AF_08/2022</t>
  </si>
  <si>
    <t>EMBOÇO OU MASSA ÚNICA EM ARGAMASSA TRAÇO 1:2:8, PREPARO MECÂNICA COM BETONEIRA 400 L, APLICADA COM PROJETOR TIPO CANEQUINHA EM PANOS DE FACHADA SEM PRESENÇA DE VÃOS, ESPESSURA DE 35 MM, ACESSO POR BALANCIM MANUAL. AF_08/2022</t>
  </si>
  <si>
    <t>EMBOÇO OU MASSA ÚNICA EM ARGAMASSA TRAÇO 1:2:8, PREPARO MECÂNICA COM BETONEIRA 400 L, APLICADA COM PROJETOR TIPO CANEQUINHA EM PANOS DE FACHADA SEM PRESENÇA DE VÃOS, ESPESSURA DE 45 MM, ACESSO POR ANDAIME. AF_08/2022</t>
  </si>
  <si>
    <t>EMBOÇO OU MASSA ÚNICA EM ARGAMASSA TRAÇO 1:2:8, PREPARO MECÂNICA COM BETONEIRA 400 L, APLICADA COM PROJETOR TIPO CANEQUINHA EM PANOS DE FACHADA SEM PRESENÇA DE VÃOS, ESPESSURA DE 45 MM, ACESSO POR BALANCIM MANUAL. AF_08/2022</t>
  </si>
  <si>
    <t>EMBOÇO OU MASSA ÚNICA EM ARGAMASSA TRAÇO 1:2:8, PREPARO MECÂNICA COM BETONEIRA 400 L, APLICADA COM PROJETOR TIPO CANEQUINHA EM PANOS DE FACHADA SEM PRESENÇA DE VÃOS, ESPESSURA DE 50 MM, ACESSO POR ANDAIME. AF_08/2022</t>
  </si>
  <si>
    <t>EMBOÇO OU MASSA ÚNICA EM ARGAMASSA TRAÇO 1:2:8, PREPARO MECÂNICA COM BETONEIRA 400 L, APLICADA COM PROJETOR TIPO CANEQUINHA EM PANOS DE FACHADA SEM PRESENÇA DE VÃOS, ESPESSURA DE 50 MM, ACESSO POR BALANCIM MANUAL. AF_08/2022</t>
  </si>
  <si>
    <t>EMBOÇO OU MASSA ÚNICA EM ARGAMASSA TRAÇO 1:2:8, PREPARO MECÂNICA COM BETONEIRA 400 L, APLICADA COM PROJETOR TIPO CANEQUINHA EM SUPERFÍCIES EXTERNAS DA SACADA, ESPESSURA DE 25 MM, ACESSO POR ANDAIME, SEM USO DE TELA METÁLICA. AF_08/2022</t>
  </si>
  <si>
    <t>EMBOÇO OU MASSA ÚNICA EM ARGAMASSA TRAÇO 1:2:8, PREPARO MECÂNICA COM BETONEIRA 400 L, APLICADA COM PROJETOR TIPO CANEQUINHA EM SUPERFÍCIES EXTERNAS DA SACADA, ESPESSURA DE 25 MM, ACESSO POR BALANCIM MANUAL, SEM USO DE TELA METÁLICA. AF_08/2022</t>
  </si>
  <si>
    <t>EMBOÇO OU MASSA ÚNICA EM ARGAMASSA TRAÇO 1:2:8, PREPARO MECÂNICA COM BETONEIRA 400 L, APLICADA COM PROJETOR TIPO CANEQUINHA EM SUPERFÍCIES EXTERNAS DA SACADA, ESPESSURA DE 35 MM, ACESSO POR BALANCIM MANUAL, SEM USO DE TELA METÁLICA. AF_08/2022</t>
  </si>
  <si>
    <t>EMBOÇO OU MASSA ÚNICA EM ARGAMASSA TRAÇO 1:2:8, PREPARO MECÂNICA COM BETONEIRA 400 L, APLICADA COM PROJETOR TIPO CANEQUINHA EM SUPERFÍCIES EXTERNAS DA SACADA, ESPESSURA DE 45 MM, ACESSO POR BALANCIM MANUAL, SEM USO DE TELA METÁLICA. AF_08/2022</t>
  </si>
  <si>
    <t>EMBOÇO OU MASSA ÚNICA EM ARGAMASSA TRAÇO 1:2:8, PREPARO MECÂNICA COM BETONEIRA 400 L, APLICADA COM PROJETOR TIPO CANEQUINHA EM SUPERFÍCIES EXTERNAS DA SACADA, ESPESSURA DE 50 MM, ACESSO POR BALANCIM MANUAL, SEM USO DE TELA METÁLICA. AF_08/2022</t>
  </si>
  <si>
    <t>EMBOÇO OU MASSA ÚNICA EM ARGAMASSA TRAÇO 1:2:8, PREPARO MECÂNICA COM BETONEIRA 400 L, APLICADA COM PROJETOR TIPO CANEQUINHA EM SUPERFÍCIES INTERNAS DA SACADA, ESPESSURA DE 25 MM,  SEM USO DE TELA METÁLICA. AF_08/2022</t>
  </si>
  <si>
    <t>EMBOÇO OU MASSA ÚNICA EM ARGAMASSA TRAÇO 1:2:8, PREPARO MECÂNICA COM BETONEIRA 400 L, APLICADA COM PROJETOR TIPO CANEQUINHA EM SUPERFÍCIES INTERNAS DA SACADA, ESPESSURA DE 35 MM, SEM USO DE TELA METÁLICA. AF_08/2022</t>
  </si>
  <si>
    <t>EMBOÇO OU MASSA ÚNICA EM ARGAMASSA TRAÇO 1:2:8, PREPARO MECÂNICA COM BETONEIRA 400 L, APLICADA MANUALMENTE EM PANOS DE FACHADA COM PRESENÇA DE VÃOS, ESPESSURA DE 25 MM, ACESSO POR ANDAIME. AF_08/2022</t>
  </si>
  <si>
    <t>EMBOÇO OU MASSA ÚNICA EM ARGAMASSA TRAÇO 1:2:8, PREPARO MECÂNICA COM BETONEIRA 400 L, APLICADA MANUALMENTE EM PANOS DE FACHADA COM PRESENÇA DE VÃOS, ESPESSURA DE 35 MM, ACESSO POR ANDAIME. AF_08/2022</t>
  </si>
  <si>
    <t>EMBOÇO OU MASSA ÚNICA EM ARGAMASSA TRAÇO 1:2:8, PREPARO MECÂNICA COM BETONEIRA 400 L, APLICADA MANUALMENTE EM PANOS DE FACHADA COM PRESENÇA DE VÃOS, ESPESSURA DE 45 MM, ACESSO POR ANDAIME. AF_08/2022</t>
  </si>
  <si>
    <t>EMBOÇO OU MASSA ÚNICA EM ARGAMASSA TRAÇO 1:2:8, PREPARO MECÂNICA COM BETONEIRA 400 L, APLICADA MANUALMENTE EM PANOS DE FACHADA COM PRESENÇA DE VÃOS, ESPESSURA DE 50 MM, ACESSO POR ANDAIME. AF_08/2022</t>
  </si>
  <si>
    <t>EMBOÇO OU MASSA ÚNICA EM ARGAMASSA TRAÇO 1:2:8, PREPARO MECÂNICA COM BETONEIRA 400 L, APLICADA MANUALMENTE EM PANOS DE FACHADA SEM PRESENÇA DE VÃOS, ESPESSURA DE 25 MM, ACESSO POR ANDAIME. AF_08/2022</t>
  </si>
  <si>
    <t>EMBOÇO OU MASSA ÚNICA EM ARGAMASSA TRAÇO 1:2:8, PREPARO MECÂNICA COM BETONEIRA 400 L, APLICADA MANUALMENTE EM PANOS DE FACHADA SEM PRESENÇA DE VÃOS, ESPESSURA DE 35 MM, ACESSO POR ANDAIME. AF_08/2022</t>
  </si>
  <si>
    <t>EMBOÇO OU MASSA ÚNICA EM ARGAMASSA TRAÇO 1:2:8, PREPARO MECÂNICA COM BETONEIRA 400 L, APLICADA MANUALMENTE EM PANOS DE FACHADA SEM PRESENÇA DE VÃOS, ESPESSURA DE 45 MM, ACESSO POR ANDAIME. AF_08/2022</t>
  </si>
  <si>
    <t>EMBOÇO OU MASSA ÚNICA EM ARGAMASSA TRAÇO 1:2:8, PREPARO MECÂNICA COM BETONEIRA 400 L, APLICADA MANUALMENTE EM PANOS DE FACHADA SEM PRESENÇA DE VÃOS, ESPESSURA DE 50 MM, ACESSO POR ANDAIME. AF_08/2022</t>
  </si>
  <si>
    <t>EMBOÇO OU MASSA ÚNICA EM ARGAMASSA TRAÇO 1:2:8, PREPARO MECÂNICA COM BETONEIRA 400 L, APLICADA MANUALMENTE EM SUPERFÍCIES EXTERNAS DA SACADA, ESPESSURA DE 25 MM, ACESSO POR ANDAIME, SEM USO DE TELA METÁLICA. AF_08/2022</t>
  </si>
  <si>
    <t>EMBOÇO OU MASSA ÚNICA EM ARGAMASSA TRAÇO 1:2:8, PREPARO MECÂNICA COM BETONEIRA 400 L, APLICADA MANUALMENTE EM SUPERFÍCIES EXTERNAS DA SACADA, ESPESSURA DE 35 MM, ACESSO POR ANDAIME, SEM USO DE TELA METÁLICA. AF_08/2022</t>
  </si>
  <si>
    <t>EMBOÇO OU MASSA ÚNICA EM ARGAMASSA TRAÇO 1:2:8, PREPARO MECÂNICO COM BETONEIRA 400 L, APLICADA COM PROJETOR TIPO CANEQUINHA EM SUPERFÍCIES EXTERNAS DA SACADA, ESPESSURA DE 35 MM, ACESSO POR ANDAIME, SEM USO DE TELA METÁLICA. AF_08/2022</t>
  </si>
  <si>
    <t>EMBOÇO OU MASSA ÚNICA EM ARGAMASSA TRAÇO 1:2:8, PREPARO MECÂNICO COM BETONEIRA 400 L, APLICADA COM PROJETOR TIPO CANEQUINHA EM SUPERFÍCIES EXTERNAS DA SACADA, ESPESSURA DE 45 MM, ACESSO POR ANDAIME, SEM USO DE TELA METÁLICA. AF_08/2022</t>
  </si>
  <si>
    <t>EMBOÇO OU MASSA ÚNICA EM ARGAMASSA TRAÇO 1:2:8, PREPARO MECÂNICO COM BETONEIRA 400 L, APLICADA COM PROJETOR TIPO CANEQUINHA EM SUPERFÍCIES EXTERNAS DA SACADA, ESPESSURA DE 50 MM, ACESSO POR ANDAIME, SEM USO DE TELA METÁLICA. AF_08/2022</t>
  </si>
  <si>
    <t>EMBOÇO OU MASSA ÚNICA EM ARGAMASSA TRAÇO 1:2:8, PREPARO MECÂNICO COM BETONEIRA 400 L, APLICADA MANUALMENTE EM PANOS CEGOS DE FACHADA (SEM PRESENÇA DE VÃOS), ESPESSURA DE 25 MM. AF_08/2022</t>
  </si>
  <si>
    <t>EMBOÇO OU MASSA ÚNICA EM ARGAMASSA TRAÇO 1:2:8, PREPARO MECÂNICO COM BETONEIRA 400 L, APLICADA MANUALMENTE EM PANOS CEGOS DE FACHADA (SEM PRESENÇA DE VÃOS), ESPESSURA DE 35 MM. AF_08/2022</t>
  </si>
  <si>
    <t>EMBOÇO OU MASSA ÚNICA EM ARGAMASSA TRAÇO 1:2:8, PREPARO MECÂNICO COM BETONEIRA 400 L, APLICADA MANUALMENTE EM PANOS CEGOS DE FACHADA (SEM PRESENÇA DE VÃOS), ESPESSURA DE 45 MM. AF_08/2022</t>
  </si>
  <si>
    <t>EMBOÇO OU MASSA ÚNICA EM ARGAMASSA TRAÇO 1:2:8, PREPARO MECÂNICO COM BETONEIRA 400 L, APLICADA MANUALMENTE EM PANOS CEGOS DE FACHADA (SEM PRESENÇA DE VÃOS), ESPESSURA MAIOR OU IGUAL A 50 MM. AF_08/2022</t>
  </si>
  <si>
    <t>EMBOÇO OU MASSA ÚNICA EM ARGAMASSA TRAÇO 1:2:8, PREPARO MECÂNICO COM BETONEIRA 400 L, APLICADA MANUALMENTE EM PANOS DE FACHADA COM PRESENÇA DE VÃOS, ESPESSURA DE 25 MM. AF_08/2022</t>
  </si>
  <si>
    <t>EMBOÇO OU MASSA ÚNICA EM ARGAMASSA TRAÇO 1:2:8, PREPARO MECÂNICO COM BETONEIRA 400 L, APLICADA MANUALMENTE EM PANOS DE FACHADA COM PRESENÇA DE VÃOS, ESPESSURA DE 35 MM. AF_08/2022</t>
  </si>
  <si>
    <t>EMBOÇO OU MASSA ÚNICA EM ARGAMASSA TRAÇO 1:2:8, PREPARO MECÂNICO COM BETONEIRA 400 L, APLICADA MANUALMENTE EM PANOS DE FACHADA COM PRESENÇA DE VÃOS, ESPESSURA DE 45 MM. AF_08/2022</t>
  </si>
  <si>
    <t>EMBOÇO OU MASSA ÚNICA EM ARGAMASSA TRAÇO 1:2:8, PREPARO MECÂNICO COM BETONEIRA 400 L, APLICADA MANUALMENTE EM PANOS DE FACHADA COM PRESENÇA DE VÃOS, ESPESSURA MAIOR OU IGUAL A 50 MM. AF_08/2022</t>
  </si>
  <si>
    <t>EMBOÇO OU MASSA ÚNICA EM ARGAMASSA TRAÇO 1:2:8, PREPARO MECÂNICO COM BETONEIRA 400 L, APLICADA MANUALMENTE EM SUPERFÍCIES EXTERNAS DA SACADA, ESPESSURA DE 25 MM, SEM USO DE TELA METÁLICA DE REFORÇO CONTRA FISSURAÇÃO. AF_08/2022</t>
  </si>
  <si>
    <t>EMBOÇO OU MASSA ÚNICA EM ARGAMASSA TRAÇO 1:2:8, PREPARO MECÂNICO COM BETONEIRA 400 L, APLICADA MANUALMENTE EM SUPERFÍCIES EXTERNAS DA SACADA, ESPESSURA DE 35 MM, SEM USO DE TELA METÁLICA DE REFORÇO CONTRA FISSURAÇÃO. AF_08/2022</t>
  </si>
  <si>
    <t>EMBOÇO OU MASSA ÚNICA EM ARGAMASSA TRAÇO 1:2:8, PREPARO MECÂNICO COM BETONEIRA 400 L, APLICADA MANUALMENTE EM SUPERFÍCIES EXTERNAS DA SACADA, ESPESSURA DE 45 MM, ACESSO POR ANDAIME, SEM USO DE TELA METÁLICA. AF_08/2022</t>
  </si>
  <si>
    <t>EMBOÇO OU MASSA ÚNICA EM ARGAMASSA TRAÇO 1:2:8, PREPARO MECÂNICO COM BETONEIRA 400 L, APLICADA MANUALMENTE EM SUPERFÍCIES EXTERNAS DA SACADA, ESPESSURA DE 45 MM, SEM USO DE TELA METÁLICA DE REFORÇO CONTRA FISSURAÇÃO. AF_08/2022</t>
  </si>
  <si>
    <t>EMBOÇO OU MASSA ÚNICA EM ARGAMASSA TRAÇO 1:2:8, PREPARO MECÂNICO COM BETONEIRA 400 L, APLICADA MANUALMENTE EM SUPERFÍCIES EXTERNAS DA SACADA, ESPESSURA DE 50 MM, ACESSO POR ANDAIME, SEM USO DE TELA METÁLICA. AF_08/2022</t>
  </si>
  <si>
    <t>EMBOÇO OU MASSA ÚNICA EM ARGAMASSA TRAÇO 1:2:8, PREPARO MECÂNICO COM BETONEIRA 400 L, APLICADA MANUALMENTE EM SUPERFÍCIES EXTERNAS DA SACADA, ESPESSURA MAIOR OU IGUAL A 50 MM, SEM USO DE TELA METÁLICA DE REFORÇO CONTRA FISSURAÇÃO. AF_08/2022</t>
  </si>
  <si>
    <t>EMBOÇO OU MASSA ÚNICA EM ARGAMASSA TRAÇO 1:2:8, PREPARO MECÂNICO COM BETONEIRA 400 L, APLICADA MANUALMENTE NAS PAREDES INTERNAS DA SACADA, ESPESSURA DE 25 MM, SEM USO DE TELA METÁLICA DE REFORÇO CONTRA FISSURAÇÃO. AF_08/2022</t>
  </si>
  <si>
    <t>EMBOÇO OU MASSA ÚNICA EM ARGAMASSA TRAÇO 1:2:8, PREPARO MECÂNICO COM BETONEIRA 400 L, APLICADA MANUALMENTE NAS PAREDES INTERNAS DA SACADA, ESPESSURA DE 35 MM, SEM USO DE TELA METÁLICA DE REFORÇO CONTRA FISSURAÇÃO. AF_08/2022</t>
  </si>
  <si>
    <t>EMBOÇO, EM ARGAMASSA INDUSTRIALIZADA, PREPARO MECÂNICO, APLICADO COM EQUIPAMENTO DE MISTURA E PROJEÇÃO DE ARGAMASSA EM PAREDES INTERNAS, E = 10MM, COM TALISCAS. AF_03/2024</t>
  </si>
  <si>
    <t>EMBOÇO, EM ARGAMASSA INDUSTRIALIZADA, PREPARO MECÂNICO, APLICADO COM EQUIPAMENTO DE MISTURA E PROJEÇÃO DE ARGAMASSA EM PAREDES INTERNAS, E = 17,5MM, COM TALISCAS. AF_03/2024</t>
  </si>
  <si>
    <t>EMBOÇO, EM ARGAMASSA TRAÇO 1:2:8, PREPARO MANUAL, APLICADO MANUALMENTE EM PAREDES INTERNAS DE AMBIENTES COM PÉ-DIREITO DUPLO E ÁREA ENTRE 5M² E 10M², E = 10MM, COM TALISCAS. AF_03/2024</t>
  </si>
  <si>
    <t>EMBOÇO, EM ARGAMASSA TRAÇO 1:2:8, PREPARO MANUAL, APLICADO MANUALMENTE EM PAREDES INTERNAS DE AMBIENTES COM PÉ-DIREITO DUPLO E ÁREA ENTRE 5M² E 10M², E = 17,5MM, COM TALISCAS. AF_03/2024</t>
  </si>
  <si>
    <t>EMBOÇO, EM ARGAMASSA TRAÇO 1:2:8, PREPARO MANUAL, APLICADO MANUALMENTE EM PAREDES INTERNAS DE AMBIENTES COM PÉ-DIREITO DUPLO E ÁREA MAIOR QUE 10M², E = 10MM, COM TALISCAS. AF_03/2024</t>
  </si>
  <si>
    <t>EMBOÇO, EM ARGAMASSA TRAÇO 1:2:8, PREPARO MANUAL, APLICADO MANUALMENTE EM PAREDES INTERNAS DE AMBIENTES COM PÉ-DIREITO DUPLO E ÁREA MAIOR QUE 10M², E = 17,5MM, COM TALISCAS. AF_03/2024</t>
  </si>
  <si>
    <t>EMBOÇO, EM ARGAMASSA TRAÇO 1:2:8, PREPARO MANUAL, APLICADO MANUALMENTE EM PAREDES INTERNAS DE AMBIENTES COM PÉ-DIREITO DUPLO E ÁREA MENOR QUE 5M², E = 10MM, COM TALISCAS. AF_03/2024</t>
  </si>
  <si>
    <t>EMBOÇO, EM ARGAMASSA TRAÇO 1:2:8, PREPARO MANUAL, APLICADO MANUALMENTE EM PAREDES INTERNAS DE AMBIENTES COM PÉ-DIREITO DUPLO E ÁREA MENOR QUE 5M², E = 17,5MM, COM TALISCAS. AF_03/2024</t>
  </si>
  <si>
    <t>EMBOÇO, EM ARGAMASSA TRAÇO 1:2:8, PREPARO MANUAL, APLICADO MANUALMENTE EM PAREDES INTERNAS DE AMBIENTES COM ÁREA ENTRE 5M² E 10M², E = 10MM, COM TALISCAS. AF_03/2024</t>
  </si>
  <si>
    <t>EMBOÇO, EM ARGAMASSA TRAÇO 1:2:8, PREPARO MANUAL, APLICADO MANUALMENTE EM PAREDES INTERNAS DE AMBIENTES COM ÁREA ENTRE 5M² E 10M², E = 17,5MM, COM TALISCAS. AF_03/2024</t>
  </si>
  <si>
    <t>EMBOÇO, EM ARGAMASSA TRAÇO 1:2:8, PREPARO MANUAL, APLICADO MANUALMENTE EM PAREDES INTERNAS DE AMBIENTES COM ÁREA MAIOR QUE 10M², E = 10MM, COM TALISCAS. AF_03/2024</t>
  </si>
  <si>
    <t>EMBOÇO, EM ARGAMASSA TRAÇO 1:2:8, PREPARO MANUAL, APLICADO MANUALMENTE EM PAREDES INTERNAS DE AMBIENTES COM ÁREA MAIOR QUE 10M², E = 17,5MM, COM TALISCAS. AF_03/2024</t>
  </si>
  <si>
    <t>EMBOÇO, EM ARGAMASSA TRAÇO 1:2:8, PREPARO MANUAL, APLICADO MANUALMENTE EM PAREDES INTERNAS DE AMBIENTES COM ÁREA MENOR QUE 5M², E = 17,5MM, COM TALISCAS. AF_03/2024</t>
  </si>
  <si>
    <t>EMBOÇO, EM ARGAMASSA TRAÇO 1:2:8, PREPARO MANUAL, APLICADO MANUALMENTE EM PAREDES INTERNAS, PARA AMBIENTES COM ÁREA MENOR QUE 5M², E = 10MM, COM TALISCAS. AF_03/2024</t>
  </si>
  <si>
    <t>EMBOÇO, EM ARGAMASSA TRAÇO 1:2:8, PREPARO MECÂNICO, APLICADO MANUALMENTE EM PAREDES INTERNAS DE AMBIENTES COM PÉ-DIREITO DUPLO E ÁREA ENTRE 5M² E 10M², E = 10MM, COM TALISCAS. AF_03/2024</t>
  </si>
  <si>
    <t>EMBOÇO, EM ARGAMASSA TRAÇO 1:2:8, PREPARO MECÂNICO, APLICADO MANUALMENTE EM PAREDES INTERNAS DE AMBIENTES COM PÉ-DIREITO DUPLO E ÁREA ENTRE 5M² E 10M², E = 17,5MM, COM TALISCAS. AF_03/2024</t>
  </si>
  <si>
    <t>EMBOÇO, EM ARGAMASSA TRAÇO 1:2:8, PREPARO MECÂNICO, APLICADO MANUALMENTE EM PAREDES INTERNAS DE AMBIENTES COM PÉ-DIREITO DUPLO E ÁREA MAIOR QUE 10M², E = 10MM, COM TALISCAS. AF_03/2024</t>
  </si>
  <si>
    <t>EMBOÇO, EM ARGAMASSA TRAÇO 1:2:8, PREPARO MECÂNICO, APLICADO MANUALMENTE EM PAREDES INTERNAS DE AMBIENTES COM PÉ-DIREITO DUPLO E ÁREA MAIOR QUE 10M², E = 17,5MM, COM TALISCAS. AF_03/2024</t>
  </si>
  <si>
    <t>EMBOÇO, EM ARGAMASSA TRAÇO 1:2:8, PREPARO MECÂNICO, APLICADO MANUALMENTE EM PAREDES INTERNAS DE AMBIENTES COM PÉ-DIREITO DUPLO E ÁREA MENOR QUE 5M², E = 10MM, COM TALISCAS. AF_03/2024</t>
  </si>
  <si>
    <t>EMBOÇO, EM ARGAMASSA TRAÇO 1:2:8, PREPARO MECÂNICO, APLICADO MANUALMENTE EM PAREDES INTERNAS DE AMBIENTES COM PÉ-DIREITO DUPLO E ÁREA MENOR QUE 5M², E = 17,5MM, COM TALISCAS. AF_03/2024</t>
  </si>
  <si>
    <t>EMBOÇO, EM ARGAMASSA TRAÇO 1:2:8, PREPARO MECÂNICO, APLICADO MANUALMENTE EM PAREDES INTERNAS DE AMBIENTES COM ÁREA ENTRE 5M² E 10M², E = 10MM, COM TALISCAS. AF_03/2024</t>
  </si>
  <si>
    <t>EMBOÇO, EM ARGAMASSA TRAÇO 1:2:8, PREPARO MECÂNICO, APLICADO MANUALMENTE EM PAREDES INTERNAS DE AMBIENTES COM ÁREA ENTRE 5M² E 10M², E = 17,5MM, COM TALISCAS. AF_03/2024</t>
  </si>
  <si>
    <t>EMBOÇO, EM ARGAMASSA TRAÇO 1:2:8, PREPARO MECÂNICO, APLICADO MANUALMENTE EM PAREDES INTERNAS DE AMBIENTES COM ÁREA MAIOR QUE 10M², E = 10MM, COM TALISCAS. AF_03/2024</t>
  </si>
  <si>
    <t>EMBOÇO, EM ARGAMASSA TRAÇO 1:2:8, PREPARO MECÂNICO, APLICADO MANUALMENTE EM PAREDES INTERNAS DE AMBIENTES COM ÁREA MAIOR QUE 10M², E = 17,5MM, COM TALISCAS. AF_03/2024</t>
  </si>
  <si>
    <t>EMBOÇO, EM ARGAMASSA TRAÇO 1:2:8, PREPARO MECÂNICO, APLICADO MANUALMENTE EM PAREDES INTERNAS DE AMBIENTES COM ÁREA MENOR QUE 5M², E =17,5MM, COM TALISCAS. AF_03/2024</t>
  </si>
  <si>
    <t>EMBOÇO, EM ARGAMASSA TRAÇO 1:2:8, PREPARO MECÂNICO, APLICADO MANUALMENTE EM PAREDES INTERNAS, PARA AMBIENTES COM ÁREA MENOR QUE 5M², E = 10MM, COM TALISCAS. AF_03/2024</t>
  </si>
  <si>
    <t>MASSA ÚNICA, EM ARGAMASSA INDUSTRIALIZADA, PREPARO MECÂNICO, APLICADA COM EQUIPAMENTO DE MISTURA E PROJEÇÃO DE ARGAMASSA EM PAREDES INTERNAS, E = 10MM, COM TALISCAS. AF_03/2024</t>
  </si>
  <si>
    <t>MASSA ÚNICA, EM ARGAMASSA INDUSTRIALIZADA, PREPARO MECÂNICO, APLICADA COM EQUIPAMENTO DE MISTURA E PROJEÇÃO DE ARGAMASSA EM PAREDES INTERNAS, E = 10MM, SEM TALISCAS. AF_03/2024</t>
  </si>
  <si>
    <t>MASSA ÚNICA, EM ARGAMASSA INDUSTRIALIZADA, PREPARO MECÂNICO, APLICADA COM EQUIPAMENTO DE MISTURA E PROJEÇÃO DE ARGAMASSA EM PAREDES INTERNAS, E = 17,5MM, COM TALISCAS. AF_03/2024</t>
  </si>
  <si>
    <t>MASSA ÚNICA, EM ARGAMASSA INDUSTRIALIZADA, PREPARO MECÂNICO, APLICADA COM EQUIPAMENTO DE MISTURA E PROJEÇÃO DE ARGAMASSA EM PAREDES INTERNAS, E = 5MM, SEM TALISCAS. AF_03/2024</t>
  </si>
  <si>
    <t>MASSA ÚNICA, EM ARGAMASSA TRAÇO 1:2:8 PREPARO MANUAL, APLICADA MANUALMENTE EM PAREDES INTERNAS DE AMBIENTES COM ÁREA MAIOR QUE 10M², E = 10MM, COM TALISCAS. AF_03/2024</t>
  </si>
  <si>
    <t>MASSA ÚNICA, EM ARGAMASSA TRAÇO 1:2:8 PREPARO MECÂNICO, APLICADA MANUALMENTE EM PAREDES INTERNAS DE AMBIENTES COM ÁREA MAIOR QUE 10M², E = 10MM, COM TALISCAS. AF_03/2024</t>
  </si>
  <si>
    <t>MASSA ÚNICA, EM ARGAMASSA TRAÇO 1:2:8, PREPARO MANUAL, APLICADA MANUALMENTE EM PAREDES INTERNAS DE AMBIENTES COM PÉ-DIREITO DUPLO E ÁREA ENTRE 5M² E 10M², E = 10MM, COM TALISCAS. AF_03/2024</t>
  </si>
  <si>
    <t>MASSA ÚNICA, EM ARGAMASSA TRAÇO 1:2:8, PREPARO MANUAL, APLICADA MANUALMENTE EM PAREDES INTERNAS DE AMBIENTES COM PÉ-DIREITO DUPLO E ÁREA ENTRE 5M² E 10M², E = 17,5MM, COM TALISCAS. AF_03/2024</t>
  </si>
  <si>
    <t>MASSA ÚNICA, EM ARGAMASSA TRAÇO 1:2:8, PREPARO MANUAL, APLICADA MANUALMENTE EM PAREDES INTERNAS DE AMBIENTES COM PÉ-DIREITO DUPLO E ÁREA MAIOR QUE 10M², E = 17,5MM, COM TALISCAS. AF_03/2024</t>
  </si>
  <si>
    <t>MASSA ÚNICA, EM ARGAMASSA TRAÇO 1:2:8, PREPARO MANUAL, APLICADA MANUALMENTE EM PAREDES INTERNAS DE AMBIENTES COM PÉ-DIREITO DUPLO ÁREA MAIOR QUE 10M², E = 10MM, COM TALISCAS. AF_03/2024</t>
  </si>
  <si>
    <t>MASSA ÚNICA, EM ARGAMASSA TRAÇO 1:2:8, PREPARO MANUAL, APLICADA MANUALMENTE EM PAREDES INTERNAS DE AMBIENTES COM ÁREA ENTRE 5M² E 10M², E = 10MM, COM TALISCAS. AF_03/2024</t>
  </si>
  <si>
    <t>MASSA ÚNICA, EM ARGAMASSA TRAÇO 1:2:8, PREPARO MANUAL, APLICADA MANUALMENTE EM PAREDES INTERNAS DE AMBIENTES COM ÁREA ENTRE 5M² E 10M², E = 17,5MM, COM TALISCAS. AF_03/2024</t>
  </si>
  <si>
    <t>MASSA ÚNICA, EM ARGAMASSA TRAÇO 1:2:8, PREPARO MANUAL, APLICADA MANUALMENTE EM PAREDES INTERNAS DE AMBIENTES COM ÁREA MAIOR QUE 10M², E = 17,5MM, COM TALISCAS. AF_03/2024</t>
  </si>
  <si>
    <t>MASSA ÚNICA, EM ARGAMASSA TRAÇO 1:2:8, PREPARO MECÂNICO, APLICADA MANUALMENTE EM PAREDES INTERNAS DE AMBIENTES COM PÉ-DIREITO DUPLO E ÁREA ENTRE 5M² E 10M², E = 10MM, COM TALISCAS. AF_03/2024</t>
  </si>
  <si>
    <t>MASSA ÚNICA, EM ARGAMASSA TRAÇO 1:2:8, PREPARO MECÂNICO, APLICADA MANUALMENTE EM PAREDES INTERNAS DE AMBIENTES COM PÉ-DIREITO DUPLO E ÁREA ENTRE 5M² E 10M², E = 17,5MM, COM TALISCAS. AF_03/2024</t>
  </si>
  <si>
    <t>MASSA ÚNICA, EM ARGAMASSA TRAÇO 1:2:8, PREPARO MECÂNICO, APLICADA MANUALMENTE EM PAREDES INTERNAS DE AMBIENTES COM PÉ-DIREITO DUPLO E ÁREA MAIOR QUE 10M², E = 17,5MM, COM TALISCAS. AF_03/2024</t>
  </si>
  <si>
    <t>MASSA ÚNICA, EM ARGAMASSA TRAÇO 1:2:8, PREPARO MECÂNICO, APLICADA MANUALMENTE EM PAREDES INTERNAS DE AMBIENTES COM PÉ-DIREITO DUPLO ÁREA MAIOR QUE 10M², E = 10MM, COM TALISCAS. AF_03/2024</t>
  </si>
  <si>
    <t>MASSA ÚNICA, EM ARGAMASSA TRAÇO 1:2:8, PREPARO MECÂNICO, APLICADA MANUALMENTE EM PAREDES INTERNAS DE AMBIENTES COM ÁREA ENTRE 5M² E 10M², E = 10MM, COM TALISCAS. AF_03/2024</t>
  </si>
  <si>
    <t>MASSA ÚNICA, EM ARGAMASSA TRAÇO 1:2:8, PREPARO MECÂNICO, APLICADA MANUALMENTE EM PAREDES INTERNAS DE AMBIENTES COM ÁREA ENTRE 5M² E 10M², E = 17,5MM, COM TALISCAS. AF_03/2024</t>
  </si>
  <si>
    <t>MASSA ÚNICA, EM ARGAMASSA TRAÇO 1:2:8, PREPARO MECÂNICO, APLICADA MANUALMENTE EM PAREDES INTERNAS DE AMBIENTES COM ÁREA MAIOR QUE 10M², E = 17,5MM, COM TALISCAS. AF_03/2024</t>
  </si>
  <si>
    <t>MASSA ÚNICA, EM ARGAMASSA TRAÇO 1:2:8, PREPARO MECÂNICO, APLICADA MANUALMENTE EM TETO DE AMBIENTES COM PAREDES EM PÉ-DIREITO DUPLO, E = 10MM, COM TALISCAS. AF_03/2024</t>
  </si>
  <si>
    <t>MASSA ÚNICA, EM ARGAMASSA TRAÇO 1:2:8, PREPARO MECÂNICO, APLICADA MANUALMENTE EM TETO DE AMBIENTES COM PAREDES EM PÉ-DIREITO DUPLO, E = 17,5MM, COM TALISCAS. AF_03/2024</t>
  </si>
  <si>
    <t>MASSA ÚNICA, EM ARGAMASSA TRAÇO 1:2:8, PREPARO MECÂNICO, APLICADA MANUALMENTE EM TETO, E = 10MM, COM TALISCAS. AF_03/2024</t>
  </si>
  <si>
    <t>MASSA ÚNICA, EM ARGAMASSA TRAÇO 1:2:8, PREPARO MECÂNICO, APLICADA MANUALMENTE EM TETO, E = 17,5MM, COM TALISCAS. AF_03/2024</t>
  </si>
  <si>
    <t>INSTALAÇÃO DE BALIZADOR METÁLICO COM LED, EM ALUMÍNIO COM DIFUSOR EM POLICARBONATO E DIMENSÕES 6,2 CM X30 CM, COM PINTURA ELETROSTÁTICA, SOBRE PISO DE CONCRETO EXISTENTE. AF_11/2021</t>
  </si>
  <si>
    <t>INSTALAÇÃO DE BALIZADOR METÁLICO, MODELO OLEGÁRIO, EM TUBO DE AÇO GALVANIZADO ESPESSURA 3" E DIMENSÕES 9 CM X 78,5 CM, COM PINTURA ELETROSTÁTICA, SOBRE PISO DE CONCRETO EXISTENTE. AF_11/2021</t>
  </si>
  <si>
    <t>INSTALAÇÃO DE BALIZADOR METÁLICO, MODELO OLEGÁRIO, EM TUBO DE AÇO GALVANIZADO ESPESSURA 3" E DIMENSÕES 9 CM X 78,5 CM, COM PINTURA ELETROSTÁTICA, SOBRE SOLO. AF_11/2021</t>
  </si>
  <si>
    <t>INSTALAÇÃO DE BALIZADOR PRÉ-FABRICADO DE CONCRETO, DIMENSÕES 30 CM X 60 CM, SOBRE PISO DE CONCRETO EXISTENTE. AF_11/2021</t>
  </si>
  <si>
    <t>INSTALAÇÃO DE BALIZADOR PRÉ-FABRICADO DE CONCRETO, DIMENSÕES 30 CM X 60 CM, SOBRE SOLO. AF_11/2021</t>
  </si>
  <si>
    <t>INSTALAÇÃO DE BANCO CIRCULAR PRÉ-FABRICADO DE CONCRETO, DIMENSÕES 60 CM X 40 CM. AF_11/2021</t>
  </si>
  <si>
    <t>INSTALAÇÃO DE BANCO METÁLICO COM ENCOSTO, 1,60 M DE COMPRIMENTO, EM TUBO DE AÇO CARBONO COM PINTURA ELETROSTÁTICA, SOBRE PISO DE CONCRETO EXISTENTE. AF_11/2021</t>
  </si>
  <si>
    <t>INSTALAÇÃO DE BANCO METÁLICO SEM ENCOSTO, EM TUBOS E CHAPAS DE AÇO CARBONO, PINTURA POR PROCESSO ELETROSTÁTICO, DIMENSÕES 49 CM X 157 CM X 34 CM, SOBRE PISO DE CONCRETO EXISTENTE. AF_11/2021</t>
  </si>
  <si>
    <t>INSTALAÇÃO DE BANCO PRÉ-FABRICADO DE CONCRETO COM ENCOSTO, DIMENSÕES 180 CM X 64 CM X 89 CM, SOBRE PISO DE CONCRETO EXISTENTE. AF_11/2021</t>
  </si>
  <si>
    <t>INSTALAÇÃO DE BANCO PRÉ-FABRICADO DE CONCRETO COM ENCOSTO, DIMENSÕES 180 CM X 64 CM X 89 CM, SOBRE SOLO. AF_11/2021</t>
  </si>
  <si>
    <t>INSTALAÇÃO DE BANCO PRÉ-FABRICADO DE CONCRETO SEM ENCOSTO, DIMENSÕES 115 CM X 50 CM X 45 CM, SOBRE PISO DE CONCRETO EXISTENTE. AF_11/2021</t>
  </si>
  <si>
    <t>INSTALAÇÃO DE BANCO PRÉ-FABRICADO DE CONCRETO SEM ENCOSTO, DIMENSÕES 115 CM X 50 CM X 45 CM, SOBRE SOLO. AF_11/2021</t>
  </si>
  <si>
    <t>INSTALAÇÃO DE BICICLETÁRIO MODELO U INVERTIDO, DIMENSÕES 110 CM X 78 CM EM TUBO CIRCULAR DE AÇO Ø 2'' COM PINTURA ELETROSTÁTICA, FIXADO COM CONCRETO, SOBRE SOLO. AF_11/2021</t>
  </si>
  <si>
    <t>INSTALAÇÃO DE BICICLETÁRIO MODELO U INVERTIDO, DIMENSÕES 82 CM X 78 CM EM TUBO CIRCULAR DE AÇO Ø 2'' COM PINTURA ELETROSTÁTICA, FIXADO COM CHUMBADOR MECÂNICO, SOBRE PISO DE CONCRETO EXISTENTE. AF_11/2021</t>
  </si>
  <si>
    <t>INSTALAÇÃO DE BICICLETÁRIO MODELO U INVERTIDO, DIMENSÕES 82 CM X 78 CM EM TUBO CIRCULAR DE AÇO Ø 2'' COM PINTURA ELETROSTÁTICA, FIXADO COM CONCRETO, SOBRE PISO DE CONCRETO EXISTENTE. AF_11/2021</t>
  </si>
  <si>
    <t>INSTALAÇÃO DE CONJUNTO COM MESA E QUATRO BANCOS PRÉ-FABRICADO DE CONCRETO, DIMENSÕES 90 CM X 95 CM (MESA) E 20 CM X 60 CM (BANCO), SOBRE PISO DE CONCRETO EXISTENTE. AF_11/2021</t>
  </si>
  <si>
    <t>INSTALAÇÃO DE CONJUNTO COM MESA E QUATRO BANCOS PRÉ-FABRICADO DE CONCRETO, DIMENSÕES 90 CM X 95 CM (MESA) E 20 CM X 60 CM (BANCO), SOBRE SOLO. AF_11/2021</t>
  </si>
  <si>
    <t>INSTALAÇÃO DE FLOREIRA CIRCULAR PRÉ-FABRICADO DE CONCRETO, DIMENSÕES 60 CM X 40 CM. AF_11/2021</t>
  </si>
  <si>
    <t>INSTALAÇÃO DE LIXEIRA METÁLICA DUPLA, CAPACIDADE DE 60 L, EM TUBO DE AÇO CARBONO E CESTOS EM CHAPA DE AÇO COM PINTURA ELETROSTÁTICA, SOBRE PISO DE CONCRETO EXISTENTE. AF_11/2021</t>
  </si>
  <si>
    <t>INSTALAÇÃO DE LIXEIRA METÁLICA DUPLA, CAPACIDADE DE 60 L, EM TUBO DE AÇO CARBONO E CESTOS EM CHAPA DE AÇO COM PINTURA ELETROSTÁTICA, SOBRE SOLO. AF_11/2021</t>
  </si>
  <si>
    <t>INSTALAÇÃO DE LIXEIRA PRÉ-FABRICADA DE CONCRETO, VOLUME MÍNIMO DE 120 L. AF_11/2021</t>
  </si>
  <si>
    <t>INSTALAÇÃO DE PERGOLADO DE MADEIRA, EM MAÇARANDUBA, ANGELIM OU EQUIVALENTE DA REGIÃO, FIXADO COM CONCRETO SOBRE PISO DE CONCRETO EXISTENTE. AF_11/2021</t>
  </si>
  <si>
    <t>INSTALAÇÃO DE PERGOLADO DE MADEIRA, EM MAÇARANDUBA, ANGELIM OU EQUIVALENTE DA REGIÃO, FIXADO COM CONCRETO SOBRE SOLO. AF_11/2021</t>
  </si>
  <si>
    <t>REVESTIMENTO DECORATIVO MONOCAMADA EXECUTADO COM EQUIPAMENTO DE PROJEÇÃO EM FACHADA DE UM EDIFÍCIO DE ALVENARIA ESTRUTURAL E ACABAMENTO CHAPISCADO/FLOCADO. AF_03/2024</t>
  </si>
  <si>
    <t>REVESTIMENTO DECORATIVO MONOCAMADA EXECUTADO COM EQUIPAMENTO DE PROJEÇÃO EM FACHADA DE UM EDIFÍCIO DE ALVENARIA ESTRUTURAL E ACABAMENTO RASPADO. AF_03/2024</t>
  </si>
  <si>
    <t>REVESTIMENTO DECORATIVO MONOCAMADA EXECUTADO COM EQUIPAMENTO DE PROJEÇÃO EM FACHADA DE UM EDIFÍCIO DE ALVENARIA ESTRUTURAL E ACABAMENTO TRAVERTINO. AF_03/2024</t>
  </si>
  <si>
    <t>REVESTIMENTO DECORATIVO MONOCAMADA EXECUTADO COM EQUIPAMENTO DE PROJEÇÃO EM FACHADA DE UM EDIFÍCIO DE ESTRUTURA CONVENCIONAL E ACABAMENTO CHAPISCADO/FLOCADO. AF_03/2024</t>
  </si>
  <si>
    <t>REVESTIMENTO DECORATIVO MONOCAMADA EXECUTADO COM EQUIPAMENTO DE PROJEÇÃO EM FACHADA DE UM EDIFÍCIO DE ESTRUTURA CONVENCIONAL E ACABAMENTO RASPADO. AF_03/2024</t>
  </si>
  <si>
    <t>REVESTIMENTO DECORATIVO MONOCAMADA EXECUTADO COM EQUIPAMENTO DE PROJEÇÃO EM FACHADA DE UM EDIFÍCIO DE ESTRUTURA CONVENCIONAL E ACABAMENTO TRAVERTINO. AF_03/2024</t>
  </si>
  <si>
    <t>REVESTIMENTO DECORATIVO MONOCAMADA EXECUTADO MANUALMENTE EM FACHADA DE UM EDIFÍCIO DE ALVENARIA ESTRUTURAL E ACABAMENTO CHAPISCADO/FLOCADO. AF_03/2024</t>
  </si>
  <si>
    <t>REVESTIMENTO DECORATIVO MONOCAMADA EXECUTADO MANUALMENTE EM FACHADA DE UM EDIFÍCIO DE ALVENARIA ESTRUTURAL E ACABAMENTO RASPADO. AF_03/2024</t>
  </si>
  <si>
    <t>REVESTIMENTO DECORATIVO MONOCAMADA EXECUTADO MANUALMENTE EM FACHADA DE UM EDIFÍCIO DE ALVENARIA ESTRUTURAL E ACABAMENTO TRAVERTINO. AF_03/2024</t>
  </si>
  <si>
    <t>REVESTIMENTO DECORATIVO MONOCAMADA EXECUTADO MANUALMENTE EM FACHADA DE UM EDIFÍCIO DE ESTRUTURA CONVENCIONAL E ACABAMENTO CHAPISCADO/FLOCADO. AF_03/2024</t>
  </si>
  <si>
    <t>REVESTIMENTO DECORATIVO MONOCAMADA EXECUTADO MANUALMENTE EM FACHADA DE UM EDIFÍCIO DE ESTRUTURA CONVENCIONAL E ACABAMENTO RASPADO. AF_03/2024</t>
  </si>
  <si>
    <t>REVESTIMENTO DECORATIVO MONOCAMADA EXECUTADO MANUALMENTE EM FACHADA DE UM EDIFÍCIO DE ESTRUTURA CONVENCIONAL E ACABAMENTO TRAVERTINO. AF_03/2024</t>
  </si>
  <si>
    <t>ASCENSÃO DE GRUA ASCENSIONAL. AF_03/2024</t>
  </si>
  <si>
    <t>ASCENSÃO DE MINI GRUA. AF_03/2024</t>
  </si>
  <si>
    <t>ASCENSÃO E DESCIDA DE ELEVADOR DE CREMALHEIRA. AF_03/2024</t>
  </si>
  <si>
    <t>ASCENSÃO E DESCIDA DE GRUA FIXA. AF_03/2024</t>
  </si>
  <si>
    <t>MONTAGEM E DESMONTAGEM DE GRUA ASCENSIONAL, UTILIZAÇÃO DE GUINDASTE AUTOPROPELIDO 90T. AF_03/2024</t>
  </si>
  <si>
    <t>MONTAGEM E DESMONTAGEM DE GRUA ASCENSIONAL, UTILIZAÇÃO DE GUINDASTE DERRICK. AF_03/2024</t>
  </si>
  <si>
    <t>MONTAGEM E DESMONTAGEM DE MINI GRUA. AF_03/2024</t>
  </si>
  <si>
    <t>MONTAGEM E DESMONTAGEM DE TRECHO INICIAL DE ELEVADOR DE CREMALHEIRA, CABINE DUPLA - EXCLUSO FUNDAÇÕES. AF_03/2024</t>
  </si>
  <si>
    <t>MONTAGEM E DESMONTAGEM DE TRECHO INICIAL DE ELEVADOR DE CREMALHEIRA, CABINE SIMPLES - EXCLUSO FUNDAÇÕES. AF_03/2024</t>
  </si>
  <si>
    <t>MONTAGEM E DESMONTAGEM DO TRECHO INICIAL DE GRUA FIXA (ALTURA LIVRE) - EXCLUSO FUNDAÇÕES. AF_03/2024</t>
  </si>
  <si>
    <t>APLICAÇÃO DE ADUBO EM SOLO. AF_07/2024</t>
  </si>
  <si>
    <t>APLICAÇÃO DE CALCÁRIO PARA CORREÇÃO DO PH DO SOLO. AF_07/2024</t>
  </si>
  <si>
    <t>ESPALHAMENTO DE TERRA VEGETAL PARA O PLANTIO. AF_07/2024</t>
  </si>
  <si>
    <t>PLANTIO DE ARBUSTO OU  CERCA VIVA. AF_07/2024</t>
  </si>
  <si>
    <t>PLANTIO DE ESPÉCIE VEGETAL, TIPO COMIGO-NINGUÉM-PODE OU EQUIVALENTE, COM ALTURA DE MUDA MAIOR QUE 0,50 M E MENOR OU IGUAL A 1,00 M. AF_07/2024</t>
  </si>
  <si>
    <t>PLANTIO DE ESPÉCIE VEGETAL, TIPO COMIGO-NINGUÉM-PODE OU EQUIVALENTE, COM ALTURA DE MUDA MAIOR QUE 1,00 M. AF_07/2024</t>
  </si>
  <si>
    <t>PLANTIO DE ESPÉCIE VEGETAL, TIPO COMIGO-NINGUÉM-PODE OU EQUIVALENTE, COM ALTURA DE MUDA MENOR OU IGUAL A 0,50 M. AF_07/2024</t>
  </si>
  <si>
    <t>PLANTIO DE FORRAÇÃO. AF_07/2024</t>
  </si>
  <si>
    <t>PLANTIO DE GRAMA BATATAIS EM PLACAS. AF_07/2024</t>
  </si>
  <si>
    <t>PLANTIO DE GRAMA EM PAVIMENTO CONCREGRAMA. AF_07/2024</t>
  </si>
  <si>
    <t>PLANTIO DE GRAMA ESMERALDA OU SÃO CARLOS OU CURITIBANA, EM PLACAS. AF_07/2024</t>
  </si>
  <si>
    <t>PLANTIO DE PALMEIRA COM ALTURA DE MUDA MAIOR QUE 2,00 M E MENOR OU IGUAL A 4,00 M. AF_07/2024</t>
  </si>
  <si>
    <t>PLANTIO DE PALMEIRA COM ALTURA DE MUDA MAIOR QUE 4,00 M . AF_07/2024</t>
  </si>
  <si>
    <t>PLANTIO DE PALMEIRA COM ALTURA DE MUDA MENOR OU IGUAL A 2,00 M . AF_07/2024</t>
  </si>
  <si>
    <t>PLANTIO DE ÁRVORE FRUTÍFERA COM ALTURA DE MUDA MAIOR QUE 2,00 M E MENOR OU IGUAL A 4,00 M. AF_07/2024</t>
  </si>
  <si>
    <t>PLANTIO DE ÁRVORE FRUTÍFERA COM ALTURA DE MUDA MAIOR QUE 4,00 M. AF_07/2024</t>
  </si>
  <si>
    <t>PLANTIO DE ÁRVORE FRUTÍFERA COM ALTURA DE MUDA MENOR OU IGUAL A 2,00 M. AF_07/2024</t>
  </si>
  <si>
    <t>PLANTIO DE ÁRVORE ORNAMENTAL COM ALTURA DE MUDA MAIOR QUE 2,00 M E MENOR OU IGUAL A 4,00 M . AF_07/2024</t>
  </si>
  <si>
    <t>PLANTIO DE ÁRVORE ORNAMENTAL COM ALTURA DE MUDA MAIOR QUE 4,00 M. AF_07/2024</t>
  </si>
  <si>
    <t>PLANTIO DE ÁRVORE ORNAMENTAL COM ALTURA DE MUDA MENOR OU IGUAL A 2,00 M . AF_07/2024</t>
  </si>
  <si>
    <t>REVOLVIMENTO E LIMPEZA MANUAL DE SOLO. AF_07/2024</t>
  </si>
  <si>
    <t>ARMAÇÃO DO SISTEMA DE PAREDES DE CONCRETO, EXECUTADA COMO ARMADURA NEGATIVA DE LAJES, TELA L-159. AF_12/2024</t>
  </si>
  <si>
    <t>ARMAÇÃO DO SISTEMA DE PAREDES DE CONCRETO, EXECUTADA COMO ARMADURA NEGATIVA DE LAJES, TELA L-196. AF_12/2024</t>
  </si>
  <si>
    <t>ARMAÇÃO DO SISTEMA DE PAREDES DE CONCRETO, EXECUTADA COMO ARMADURA NEGATIVA DE LAJES, TELA T-138. AF_12/2024</t>
  </si>
  <si>
    <t>ARMAÇÃO DO SISTEMA DE PAREDES DE CONCRETO, EXECUTADA COMO ARMADURA NEGATIVA DE LAJES, TELA T-159. AF_12/2024</t>
  </si>
  <si>
    <t>ARMAÇÃO DO SISTEMA DE PAREDES DE CONCRETO, EXECUTADA COMO ARMADURA NEGATIVA DE LAJES, TELA T-196. AF_12/2024</t>
  </si>
  <si>
    <t>ARMAÇÃO DO SISTEMA DE PAREDES DE CONCRETO, EXECUTADA COMO ARMADURA POSITIVA DE LAJES, TELA Q-113. AF_12/2024</t>
  </si>
  <si>
    <t>ARMAÇÃO DO SISTEMA DE PAREDES DE CONCRETO, EXECUTADA COMO ARMADURA POSITIVA DE LAJES, TELA Q-138. AF_12/2024</t>
  </si>
  <si>
    <t>ARMAÇÃO DO SISTEMA DE PAREDES DE CONCRETO, EXECUTADA COMO ARMADURA POSITIVA DE LAJES, TELA Q-159. AF_12/2024</t>
  </si>
  <si>
    <t>ARMAÇÃO DO SISTEMA DE PAREDES DE CONCRETO, EXECUTADA COMO ARMADURA POSITIVA DE LAJES, TELA Q-196. AF_12/2024</t>
  </si>
  <si>
    <t>ARMAÇÃO DO SISTEMA DE PAREDES DE CONCRETO, EXECUTADA COMO REFORÇO, VERGALHÃO DE 10,0 MM DE DIÂMETRO. AF_12/2024</t>
  </si>
  <si>
    <t>ARMAÇÃO DO SISTEMA DE PAREDES DE CONCRETO, EXECUTADA COMO REFORÇO, VERGALHÃO DE 12,5 MM DE DIÂMETRO. AF_12/2024</t>
  </si>
  <si>
    <t>ARMAÇÃO DO SISTEMA DE PAREDES DE CONCRETO, EXECUTADA COMO REFORÇO, VERGALHÃO DE 5,0 MM DE DIÂMETRO. AF_12/2024</t>
  </si>
  <si>
    <t>ARMAÇÃO DO SISTEMA DE PAREDES DE CONCRETO, EXECUTADA COMO REFORÇO, VERGALHÃO DE 6,3 MM DE DIÂMETRO. AF_12/2024</t>
  </si>
  <si>
    <t>ARMAÇÃO DO SISTEMA DE PAREDES DE CONCRETO, EXECUTADA COMO REFORÇO, VERGALHÃO DE 8,0 MM DE DIÂMETRO. AF_12/2024</t>
  </si>
  <si>
    <t>ARMAÇÃO DO SISTEMA DE PAREDES DE CONCRETO, EXECUTADA EM PAREDES DE EDIFICAÇÕES MULTIFAMILIARES, TELA Q-138. AF_12/2024_PS</t>
  </si>
  <si>
    <t>ARMAÇÃO DO SISTEMA DE PAREDES DE CONCRETO, EXECUTADA EM PAREDES DE EDIFICAÇÕES MULTIFAMILIARES, TELA Q-283. AF_12/2024_PS</t>
  </si>
  <si>
    <t>ARMAÇÃO DO SISTEMA DE PAREDES DE CONCRETO, EXECUTADA EM PAREDES DE EDIFICAÇÕES UNIFAMILIARES OU MULTIFAMILIARES, TELA Q-92. AF_12/2024_PS</t>
  </si>
  <si>
    <t>ARMAÇÃO DO SISTEMA DE PAREDES DE CONCRETO, EXECUTADA EM PAREDES DE EDIFICAÇÕES UNIFAMILIARES, TELA Q-61. AF_12/2024_PS</t>
  </si>
  <si>
    <t>ARMAÇÃO DO SISTEMA DE PAREDES DE CONCRETO, EXECUTADA EM PAREDES DE EDIFICAÇÕES UNIFAMILIARES, TELA Q-75. AF_12/2024</t>
  </si>
  <si>
    <t>ARMAÇÃO DO SISTEMA DE PAREDES DE CONCRETO, EXECUTADA EM PLATIBANDAS, TELA Q-92. AF_12/2024_PS</t>
  </si>
  <si>
    <t>CONCRETAGEM DE EDIFICAÇÕES (PAREDES E LAJES) FEITAS COM SISTEMA DE FÔRMAS MANUSEÁVEIS, COM CONCRETO USINADO AUTOADENSÁVEL FCK 25 MPA - LANÇAMENTO E ACABAMENTO. AF_09/2024</t>
  </si>
  <si>
    <t>CONCRETAGEM DE EDIFICAÇÕES (PAREDES E LAJES) FEITAS COM SISTEMA DE FÔRMAS MANUSEÁVEIS, COM CONCRETO USINADO AUTOADENSÁVEL REFORÇADO COM FIBRAS DE POLIPROPILENO, FCK 25 MPA - LANÇAMENTO E ACABAMENTO. AF_09/2024</t>
  </si>
  <si>
    <t>CONCRETAGEM DE EDIFICAÇÕES (PAREDES E LAJES) FEITAS COM SISTEMA DE FÔRMAS MANUSEÁVEIS, COM CONCRETO USINADO BOMBEÁVEL FCK 25 MPA - LANÇAMENTO, ADENSAMENTO E ACABAMENTO. AF_09/2024</t>
  </si>
  <si>
    <t>CONCRETAGEM DE ESCADAS EM EDIFICAÇÕES MULTIFAMILIARES FEITAS COM SISTEMA DE FÔRMAS MANUSEÁVEIS COM CONCRETO USINADO AUTOADENSÁVEL REFORÇADO COM FIBRAS DE POLIPROPILENO, FCK 25 MPA - LANÇAMENTO E ACABAMENTO. AF_09/2024</t>
  </si>
  <si>
    <t>CONCRETAGEM DE ESCADAS EM EDIFICAÇÕES MULTIFAMILIARES FEITAS COM SISTEMA DE FÔRMAS MANUSEÁVEIS COM CONCRETO USINADO AUTOADENSÁVEL, FCK 25 MPA - LANÇAMENTO E ACABAMENTO. AF_09/2024</t>
  </si>
  <si>
    <t>CONCRETAGEM DE ESCADAS EM EDIFICAÇÕES MULTIFAMILIARES FEITAS COM SISTEMA DE FÔRMAS MANUSEÁVEIS COM CONCRETO USINADO BOMBEÁVEL, FCK 25 MPA - LANÇAMENTO, ADENSAMENTO E ACABAMENTO. AF_09/2024</t>
  </si>
  <si>
    <t>CONCRETAGEM DE LAJES EM EDIFICAÇÕES MULTIFAMILIARES FEITAS COM SISTEMA DE FÔRMAS MANUSEÁVEIS, COM CONCRETO USINADO BOMBEÁVEL FCK 25 MPA - LANÇAMENTO, ADENSAMENTO E ACABAMENTO. AF_09/2024</t>
  </si>
  <si>
    <t>CONCRETAGEM DE LAJES EM EDIFICAÇÕES UNIFAMILIARES FEITAS COM SISTEMA DE FÔRMAS MANUSEÁVEIS, COM CONCRETO USINADO BOMBEÁVEL FCK 25 MPA - LANÇAMENTO, ADENSAMENTO E ACABAMENTO. AF_09/2024</t>
  </si>
  <si>
    <t>CONCRETAGEM DE PAREDES EM EDIFICAÇÕES MULTIFAMILIARES FEITAS COM SISTEMA DE FÔRMAS MANUSEÁVEIS, COM CONCRETO USINADO BOMBEÁVEL FCK 25 MPA - LANÇAMENTO, ADENSAMENTO E ACABAMENTO. AF_09/2024</t>
  </si>
  <si>
    <t>CONCRETAGEM DE PAREDES EM EDIFICAÇÕES UNIFAMILIARES FEITAS COM SISTEMA DE FÔRMAS MANUSEÁVEIS, COM CONCRETO USINADO BOMBEÁVEL FCK 25 MPA - LANÇAMENTO, ADENSAMENTO E ACABAMENTO. AF_09/2024</t>
  </si>
  <si>
    <t>CONCRETAGEM DE PLATIBANDA EM EDIFICAÇÕES MULTIFAMILIARES FEITAS COM SISTEMA DE FÔRMAS MANUSEÁVEIS, COM CONCRETO USINADO AUTOADENSÁVEL FCK 25 MPA - LANÇAMENTO E ACABAMENTO. AF_09/2024</t>
  </si>
  <si>
    <t>CONCRETAGEM DE PLATIBANDA EM EDIFICAÇÕES MULTIFAMILIARES FEITAS COM SISTEMA DE FÔRMAS MANUSEÁVEIS, COM CONCRETO USINADO AUTOADENSÁVEL REFORÇADO COM FIBRAS DE POLIPROPILENO, FCK 25 MPA - LANÇAMENTO E ACABAMENTO. AF_09/2024</t>
  </si>
  <si>
    <t>CONCRETAGEM DE PLATIBANDA EM EDIFICAÇÕES MULTIFAMILIARES FEITAS COM SISTEMA DE FÔRMAS MANUSEÁVEIS, COM CONCRETO USINADO BOMBEÁVEL FCK 25 MPA - LANÇAMENTO, ADENSAMENTO E ACABAMENTO. AF_09/2024</t>
  </si>
  <si>
    <t>CONCRETAGEM DE PLATIBANDA EM EDIFICAÇÕES UNIFAMILIARES FEITAS COM SISTEMA DE FÔRMAS MANUSEÁVEIS, COM CONCRETO USINADO AUTOADENSÁVEL FCK 25 MPA - LANÇAMENTO E ACABAMENTO. AF_09/2024</t>
  </si>
  <si>
    <t>CONCRETAGEM DE PLATIBANDA EM EDIFICAÇÕES UNIFAMILIARES FEITAS COM SISTEMA DE FÔRMAS MANUSEÁVEIS, COM CONCRETO USINADO AUTOADENSÁVEL REFORÇADO COM FIBRAS DE POLIPROPILENO, FCK 25 MPA - LANÇAMENTO E ACABAMENTO. AF_09/2024</t>
  </si>
  <si>
    <t>CONCRETAGEM DE PLATIBANDA EM EDIFICAÇÕES UNIFAMILIARES FEITAS COM SISTEMA DE FÔRMAS MANUSEÁVEIS, COM CONCRETO USINADO BOMBEÁVEL FCK 25 MPA - LANÇAMENTO, ADENSAMENTO E ACABAMENTO. AF_09/2024</t>
  </si>
  <si>
    <t>ESTUCAMENTO DE DENSIDADE ALTA DE PANOS DE FACHADA DO SISTEMA DE PAREDES DE CONCRETO EM EDIFICAÇÕES DE MÚLTIPLOS PAVIMENTOS, PAVIMENTO TÉRREO, UTILIZAÇÃO DE ARGAMASSA COLANTE. AF_12/2024</t>
  </si>
  <si>
    <t>ESTUCAMENTO DE DENSIDADE ALTA DE PANOS DE FACHADA DO SISTEMA DE PAREDES DE CONCRETO EM EDIFICAÇÕES DE MÚLTIPLOS PAVIMENTOS, PAVIMENTO TÉRREO, UTILIZAÇÃO DE ARGAMASSA POLIMÉRICA. AF_12/2024</t>
  </si>
  <si>
    <t>ESTUCAMENTO DE DENSIDADE ALTA DE PANOS DE FACHADA DO SISTEMA DE PAREDES DE CONCRETO EM EDIFICAÇÕES DE MÚLTIPLOS PAVIMENTOS, PAVIMENTO TÉRREO, UTILIZAÇÃO DE ARGAMASSA TRAÇO 1:0,5:4,5 (CIM:CAL:AREIA). AF_12/2024</t>
  </si>
  <si>
    <t>ESTUCAMENTO DE DENSIDADE ALTA DE PANOS DE FACHADA DO SISTEMA DE PAREDES DE CONCRETO EM EDIFICAÇÕES DE MÚLTIPLOS PAVIMENTOS, PAVIMENTOS SUPERIORES, UTILIZAÇÃO DE ARGAMASSA COLANTE. AF_12/2024</t>
  </si>
  <si>
    <t>ESTUCAMENTO DE DENSIDADE ALTA DE PANOS DE FACHADA DO SISTEMA DE PAREDES DE CONCRETO EM EDIFICAÇÕES DE MÚLTIPLOS PAVIMENTOS, PAVIMENTOS SUPERIORES, UTILIZAÇÃO DE ARGAMASSA POLIMÉRICA. AF_12/2024</t>
  </si>
  <si>
    <t>ESTUCAMENTO DE DENSIDADE ALTA DE PANOS DE FACHADA DO SISTEMA DE PAREDES DE CONCRETO EM EDIFICAÇÕES DE MÚLTIPLOS PAVIMENTOS, PAVIMENTOS SUPERIORES, UTILIZAÇÃO DE ARGAMASSA TRAÇO 1:0,5:4,5 (CIM:CAL:AREIA). AF_12/2024</t>
  </si>
  <si>
    <t>ESTUCAMENTO DE DENSIDADE ALTA DE PANOS DE FACHADA DO SISTEMA DE PAREDES DE CONCRETO EM UNIDADES HABITACIONAIS DE DOIS PAVIMENTOS (SOBRADO), ACESSO COM ANDAIME FACHADEIRO, UTILIZAÇÃO DE ARGAMASSA COLANTE. AF_12/2024</t>
  </si>
  <si>
    <t>ESTUCAMENTO DE DENSIDADE ALTA DE PANOS DE FACHADA DO SISTEMA DE PAREDES DE CONCRETO EM UNIDADES HABITACIONAIS DE DOIS PAVIMENTOS (SOBRADO), ACESSO COM ANDAIME FACHADEIRO, UTILIZAÇÃO DE ARGAMASSA POLIMÉRICA. AF_12/2024</t>
  </si>
  <si>
    <t>ESTUCAMENTO DE DENSIDADE ALTA DE PANOS DE FACHADA DO SISTEMA DE PAREDES DE CONCRETO EM UNIDADES HABITACIONAIS DE DOIS PAVIMENTOS (SOBRADO), ACESSO COM ANDAIME FACHADEIRO, UTILIZAÇÃO DE ARGAMASSA TRAÇO 1:0,5:4,5 (CIM:CAL:AREIA). AF_12/2024</t>
  </si>
  <si>
    <t>ESTUCAMENTO DE DENSIDADE ALTA DE PANOS DE FACHADA DO SISTEMA DE PAREDES DE CONCRETO EM UNIDADES HABITACIONAIS DE PAVIMENTO ÚNICO, UTILIZAÇÃO DE ARGAMASSA COLANTE. AF_12/2024</t>
  </si>
  <si>
    <t>ESTUCAMENTO DE DENSIDADE ALTA DE PANOS DE FACHADA DO SISTEMA DE PAREDES DE CONCRETO EM UNIDADES HABITACIONAIS DE PAVIMENTO ÚNICO, UTILIZAÇÃO DE ARGAMASSA POLIMÉRICA. AF_12/2024</t>
  </si>
  <si>
    <t>ESTUCAMENTO DE DENSIDADE ALTA DE PANOS DE FACHADA DO SISTEMA DE PAREDES DE CONCRETO EM UNIDADES HABITACIONAIS DE PAVIMENTO ÚNICO, UTILIZAÇÃO DE ARGAMASSA TRAÇO 1:0,5:4,5 (CIM:CAL:AREIA). AF_12/2024</t>
  </si>
  <si>
    <t>ESTUCAMENTO DE DENSIDADE ALTA NAS FACES INTERNAS DE PAREDES DO SISTEMA DE PAREDES DE CONCRETO, EM AMBIENTES COM ÁREA ENTRE 5 M² E 10 M², UTILIZAÇÃO DE ARGAMASSA COLANTE. AF_12/2024</t>
  </si>
  <si>
    <t>ESTUCAMENTO DE DENSIDADE ALTA NAS FACES INTERNAS DE PAREDES DO SISTEMA DE PAREDES DE CONCRETO, EM AMBIENTES COM ÁREA ENTRE 5 M² E 10 M², UTILIZAÇÃO DE ARGAMASSA POLIMÉRICA. AF_12/2024</t>
  </si>
  <si>
    <t>ESTUCAMENTO DE DENSIDADE ALTA NAS FACES INTERNAS DE PAREDES DO SISTEMA DE PAREDES DE CONCRETO, EM AMBIENTES COM ÁREA ENTRE 5 M² E 10 M², UTILIZAÇÃO DE ARGAMASSA TRAÇO 1:1:6 (CIM:CAL:AREIA). AF_12/2024</t>
  </si>
  <si>
    <t>ESTUCAMENTO DE DENSIDADE ALTA NAS FACES INTERNAS DE PAREDES DO SISTEMA DE PAREDES DE CONCRETO, EM AMBIENTES COM ÁREA MAIOR OU IGUAL A 10 M², UTILIZAÇÃO DE ARGAMASSA COLANTE. AF_12/2024</t>
  </si>
  <si>
    <t>ESTUCAMENTO DE DENSIDADE ALTA NAS FACES INTERNAS DE PAREDES DO SISTEMA DE PAREDES DE CONCRETO, EM AMBIENTES COM ÁREA MAIOR OU IGUAL A 10 M², UTILIZAÇÃO DE ARGAMASSA POLIMÉRICA. AF_12/2024</t>
  </si>
  <si>
    <t>ESTUCAMENTO DE DENSIDADE ALTA NAS FACES INTERNAS DE PAREDES DO SISTEMA DE PAREDES DE CONCRETO, EM AMBIENTES COM ÁREA MAIOR OU IGUAL A 10 M², UTILIZAÇÃO DE ARGAMASSA TRAÇO 1:1:6 (CIM:CAL:AREIA). AF_12/2024</t>
  </si>
  <si>
    <t>ESTUCAMENTO DE DENSIDADE ALTA NAS FACES INTERNAS DE PAREDES DO SISTEMA DE PAREDES DE CONCRETO, EM AMBIENTES COM ÁREA MENOR OU IGUAL A 5 M², UTILIZAÇÃO DE ARGAMASSA COLANTE. AF_12/2024</t>
  </si>
  <si>
    <t>ESTUCAMENTO DE DENSIDADE ALTA NAS FACES INTERNAS DE PAREDES DO SISTEMA DE PAREDES DE CONCRETO, EM AMBIENTES COM ÁREA MENOR OU IGUAL A 5 M², UTILIZAÇÃO DE ARGAMASSA POLIMÉRICA. AF_12/2024</t>
  </si>
  <si>
    <t>ESTUCAMENTO DE DENSIDADE ALTA NAS FACES INTERNAS DE PAREDES DO SISTEMA DE PAREDES DE CONCRETO, EM AMBIENTES COM ÁREA MENOR OU IGUAL A 5 M², UTILIZAÇÃO DE ARGAMASSA TRAÇO 1:1:6 (CIM:CAL:AREIA). AF_12/2024</t>
  </si>
  <si>
    <t>ESTUCAMENTO DE DENSIDADE BAIXA DE PANOS DE FACHADA DO SISTEMA DE PAREDES DE CONCRETO EM EDIFICAÇÕES DE MÚLTIPLOS PAVIMENTOS, PAVIMENTO TÉRREO, UTILIZAÇÃO DE ARGAMASSA COLANTE. AF_12/2024</t>
  </si>
  <si>
    <t>ESTUCAMENTO DE DENSIDADE BAIXA DE PANOS DE FACHADA DO SISTEMA DE PAREDES DE CONCRETO EM EDIFICAÇÕES DE MÚLTIPLOS PAVIMENTOS, PAVIMENTOS SUPERIORES, UTILIZAÇÃO DE ARGAMASSA COLANTE. AF_12/2024</t>
  </si>
  <si>
    <t>ESTUCAMENTO DE DENSIDADE BAIXA DE PANOS DE FACHADA DO SISTEMA DE PAREDES DE CONCRETO EM UNIDADES HABITACIONAIS DE DOIS PAVIMENTOS (SOBRADO), ACESSO COM ANDAIME FACHADEIRO, UTILIZAÇÃO DE ARGAMASSA COLANTE. AF_12/2024</t>
  </si>
  <si>
    <t>ESTUCAMENTO DE DENSIDADE BAIXA DE PANOS DE FACHADA DO SISTEMA DE PAREDES DE CONCRETO EM UNIDADES HABITACIONAIS DE PAVIMENTO ÚNICO, UTILIZAÇÃO DE ARGAMASSA COLANTE. AF_12/2024</t>
  </si>
  <si>
    <t>ESTUCAMENTO DE DENSIDADE BAIXA NAS FACES INTERNAS DE PAREDES DO SISTEMA DE PAREDES DE CONCRETO, EM AMBIENTES COM ÁREA ENTRE 5 M² E 10 M², UTILIZAÇÃO DE ARGAMASSA COLANTE. AF_12/2024</t>
  </si>
  <si>
    <t>ESTUCAMENTO DE DENSIDADE BAIXA NAS FACES INTERNAS DE PAREDES DO SISTEMA DE PAREDES DE CONCRETO, EM AMBIENTES COM ÁREA MAIOR OU IGUAL A 10 M², UTILIZAÇÃO DE ARGAMASSA COLANTE. AF_12/2024</t>
  </si>
  <si>
    <t>ESTUCAMENTO DE DENSIDADE BAIXA NAS FACES INTERNAS DE PAREDES DO SISTEMA DE PAREDES DE CONCRETO, EM AMBIENTES COM ÁREA MENOR OU IGUAL A 5 M², UTILIZAÇÃO DE ARGAMASSA COLANTE. AF_12/2024</t>
  </si>
  <si>
    <t>ESTUCAMENTO PARA QUALQUER REVESTIMENTO, EM TETO DO SISTEMA DE PAREDES DE CONCRETO, EM AMBIENTES COM ÁREA ENTRE 5 M² E 10 M², UTILIZAÇÃO DE ARGAMASSA COLANTE. AF_12/2024</t>
  </si>
  <si>
    <t>ESTUCAMENTO PARA QUALQUER REVESTIMENTO, EM TETO DO SISTEMA DE PAREDES DE CONCRETO, EM AMBIENTES COM ÁREA MAIOR OU IGUAL A 10 M², UTILIZAÇÃO DE ARGAMASSA COLANTE. AF_12/2024</t>
  </si>
  <si>
    <t>ESTUCAMENTO PARA QUALQUER REVESTIMENTO, EM TETO DO SISTEMA DE PAREDES DE CONCRETO, EM AMBIENTES COM ÁREA MENOR OU IGUAL A 5 M², UTILIZAÇÃO DE ARGAMASSA COLANTE. AF_12/2024</t>
  </si>
  <si>
    <t>FÔRMAS MANUSEÁVEIS DA ALUMÍNIO PARA PAREDES DE CONCRETO MOLDADAS IN LOCO, EM PLATIBANDA. AF_11/2024</t>
  </si>
  <si>
    <t>FÔRMAS MANUSEÁVEIS DE ALUMÍNIO PARA PAREDES DE CONCRETO MOLDADAS IN LOCO, DE EDIFICAÇÕES DE MÚLTIPLOS PAVIMENTOS, EM LAJES. AF_11/2024</t>
  </si>
  <si>
    <t>FÔRMAS MANUSEÁVEIS DE ALUMÍNIO PARA PAREDES DE CONCRETO MOLDADAS IN LOCO, DE EDIFICAÇÕES DE MÚLTIPLOS PAVIMENTOS, EM PAREDES. AF_11/2024</t>
  </si>
  <si>
    <t>FÔRMAS MANUSEÁVEIS DE ALUMÍNIO PARA PAREDES DE CONCRETO MOLDADAS IN LOCO, DE EDIFICAÇÕES UNIFAMILIARES, EM LAJES. AF_11/2024</t>
  </si>
  <si>
    <t>FÔRMAS MANUSEÁVEIS DE ALUMÍNIO PARA PAREDES DE CONCRETO MOLDADAS IN LOCO, DE EDIFICAÇÕES UNIFAMILIARES, EM PAREDES. AF_11/2024</t>
  </si>
  <si>
    <t>FÔRMAS MANUSEÁVEIS DE PLÁSTICO ESTRUTURADO EM AÇO PARA PAREDES DE CONCRETO MOLDADAS IN LOCO, DE EDIFICAÇÕES DE MÚLTIPLOS PAVIMENTOS, EM LAJES. AF_11/2024</t>
  </si>
  <si>
    <t>FÔRMAS MANUSEÁVEIS DE PLÁSTICO ESTRUTURADO EM AÇO PARA PAREDES DE CONCRETO MOLDADAS IN LOCO, DE EDIFICAÇÕES DE MÚLTIPLOS PAVIMENTOS, EM PLATIBANDA. AF_11/2024</t>
  </si>
  <si>
    <t>FÔRMAS MANUSEÁVEIS DE PLÁSTICO ESTRUTURADO EM AÇO PARA PAREDES DE CONCRETO MOLDADAS IN LOCO, DE EDIFICAÇÕES MÚLTIPLOS PAVIMENTOS, EM PAREDES. AF_11/2024</t>
  </si>
  <si>
    <t>FÔRMAS MANUSEÁVEIS DE PLÁSTICO ESTRUTURADO EM AÇO PARA PAREDES DE CONCRETO MOLDADAS IN LOCO, DE EDIFICAÇÕES UNIFAMILIARES, EM LAJES. AF_11/2024</t>
  </si>
  <si>
    <t>FÔRMAS MANUSEÁVEIS DE PLÁSTICO ESTRUTURADO EM AÇO PARA PAREDES DE CONCRETO MOLDADAS IN LOCO, DE EDIFICAÇÕES UNIFAMILIARES, EM PAREDES. AF_11/2024</t>
  </si>
  <si>
    <t>INSTALAÇÃO DE ISOLAMENTO COM LÃ DE PET EM PAREDE DRYWALL. AF_07/2023</t>
  </si>
  <si>
    <t>INSTALAÇÃO DE ISOLAMENTO COM LÃ DE VIDRO EM PAREDE DRYWALL. AF_07/2023</t>
  </si>
  <si>
    <t>INSTALAÇÃO DE REFORÇO DE MADEIRA EM PAREDE DRYWALL. AF_07/2023</t>
  </si>
  <si>
    <t>INSTALAÇÃO DE REFORÇO METÁLICO EM PAREDE DRYWALL. AF_07/2023</t>
  </si>
  <si>
    <t>PAREDE COM SISTEMA EM CHAPAS DE GESSO PARA DRYWALL, USO INTERNO COM DUAS FACES DUPLAS E ESTRUTURA METÁLICA COM GUIAS DUPLAS, SEM VÃOS. AF_07/2023_PS</t>
  </si>
  <si>
    <t>PAREDE COM SISTEMA EM CHAPAS DE GESSO PARA DRYWALL, USO INTERNO COM UMA FACE SIMPLES E OUTRA FACE DUPLA E ESTRUTURA METÁLICA COM GUIAS DUPLAS, SEM VÃOS. AF_07/2023_PS</t>
  </si>
  <si>
    <t>PAREDE COM SISTEMA EM CHAPAS DE GESSO PARA DRYWALL, USO INTERNO, COM DUAS FACES DUPLAS E ESTRUTURA METÁLICA COM GUIAS DUPLAS PARA PAREDES COM ÁREA LÍQUIDA MAIOR OU IGUAL A 6 M2, COM VÃOS. AF_07/2023_PS</t>
  </si>
  <si>
    <t>PAREDE COM SISTEMA EM CHAPAS DE GESSO PARA DRYWALL, USO INTERNO, COM DUAS FACES DUPLAS E ESTRUTURA METÁLICA COM GUIAS DUPLAS PARA PAREDES COM ÁREA LÍQUIDA MENOR QUE 6 M2, COM VÃOS. AF_07/2023_PS</t>
  </si>
  <si>
    <t>PAREDE COM SISTEMA EM CHAPAS DE GESSO PARA DRYWALL, USO INTERNO, COM DUAS FACES DUPLAS E ESTRUTURA METÁLICA COM GUIAS SIMPLES PARA PAREDES COM ÁREA LÍQUIDA MAIOR OU IGUAL A 6 M2, COM VÃOS. AF_07/2023_PS</t>
  </si>
  <si>
    <t>PAREDE COM SISTEMA EM CHAPAS DE GESSO PARA DRYWALL, USO INTERNO, COM DUAS FACES DUPLAS E ESTRUTURA METÁLICA COM GUIAS SIMPLES PARA PAREDES COM ÁREA LÍQUIDA MENOR QUE 6 M2, COM VÃOS. AF_07/2023_PS</t>
  </si>
  <si>
    <t>PAREDE COM SISTEMA EM CHAPAS DE GESSO PARA DRYWALL, USO INTERNO, COM DUAS FACES DUPLAS E ESTRUTURA METÁLICA COM GUIAS SIMPLES, SEM VÃOS. AF_07/2023_PS</t>
  </si>
  <si>
    <t>PAREDE COM SISTEMA EM CHAPAS DE GESSO PARA DRYWALL, USO INTERNO, COM DUAS FACES SIMPLES E ESTRUTURA METÁLICA COM GUIAS DUPLAS PARA PAREDES COM ÁREA LÍQUIDA MAIOR OU IGUAL A 6 M2, COM VÃOS. AF_07/2023_PS</t>
  </si>
  <si>
    <t>PAREDE COM SISTEMA EM CHAPAS DE GESSO PARA DRYWALL, USO INTERNO, COM DUAS FACES SIMPLES E ESTRUTURA METÁLICA COM GUIAS DUPLAS PARA PAREDES COM ÁREA LÍQUIDA MENOR QUE 6 M2, COM VÃOS. AF_07/2023_PS</t>
  </si>
  <si>
    <t>PAREDE COM SISTEMA EM CHAPAS DE GESSO PARA DRYWALL, USO INTERNO, COM DUAS FACES SIMPLES E ESTRUTURA METÁLICA COM GUIAS DUPLAS, SEM VÃOS. AF_07/2023_PS</t>
  </si>
  <si>
    <t>PAREDE COM SISTEMA EM CHAPAS DE GESSO PARA DRYWALL, USO INTERNO, COM DUAS FACES SIMPLES E ESTRUTURA METÁLICA COM GUIAS SIMPLES PARA PAREDES COM ÁREA LÍQUIDA MAIOR OU IGUAL A 6 M2, COM VÃOS. AF_07/2023_PS</t>
  </si>
  <si>
    <t>PAREDE COM SISTEMA EM CHAPAS DE GESSO PARA DRYWALL, USO INTERNO, COM DUAS FACES SIMPLES E ESTRUTURA METÁLICA COM GUIAS SIMPLES PARA PAREDES COM ÁREA LÍQUIDA MENOR QUE 6 M2, COM VÃOS. AF_07/2023_PS</t>
  </si>
  <si>
    <t>PAREDE COM SISTEMA EM CHAPAS DE GESSO PARA DRYWALL, USO INTERNO, COM DUAS FACES SIMPLES E ESTRUTURA METÁLICA COM GUIAS SIMPLES, SEM VÃOS. AF_07/2023_PS</t>
  </si>
  <si>
    <t>PAREDE COM SISTEMA EM CHAPAS DE GESSO PARA DRYWALL, USO INTERNO, COM UMA FACE SIMPLES E ESTRUTURA METÁLICA COM GUIAS SIMPLES PARA PAREDES COM ÁREA LÍQUIDA MAIOR OU IGUAL A 6 M2, COM VÃOS. AF_07/2023_PS</t>
  </si>
  <si>
    <t>PAREDE COM SISTEMA EM CHAPAS DE GESSO PARA DRYWALL, USO INTERNO, COM UMA FACE SIMPLES E ESTRUTURA METÁLICA COM GUIAS SIMPLES PARA PAREDES COM ÁREA LÍQUIDA MENOR QUE 6 M2, COM VÃOS. AF_07/2023_PS</t>
  </si>
  <si>
    <t>PAREDE COM SISTEMA EM CHAPAS DE GESSO PARA DRYWALL, USO INTERNO, COM UMA FACE SIMPLES E ESTRUTURA METÁLICA COM GUIAS SIMPLES, SEM VÃOS. AF_07/2023_PS</t>
  </si>
  <si>
    <t>PAREDE COM SISTEMA EM CHAPAS DE GESSO PARA DRYWALL, USO INTERNO, COM UMA FACE SIMPLES E OUTRA FACE DUPLA E   ESTRUTURA METÁLICA COM GUIAS DUPLAS PARA PAREDES COM ÁREA LÍQUIDA MAIOR OU IGUAL A 6 M2, COM VÃOS. AF_07/2023_PS</t>
  </si>
  <si>
    <t>PAREDE COM SISTEMA EM CHAPAS DE GESSO PARA DRYWALL, USO INTERNO, COM UMA FACE SIMPLES E OUTRA FACE DUPLA E ESTRUTURA METÁLICA COM GUIAS DUPLAS PARA PAREDES COM ÁREA LÍQUIDA MENOR QUE 6 M2, COM VÃOS. AF_07/2023_PS</t>
  </si>
  <si>
    <t>PAREDE COM SISTEMA EM CHAPAS DE GESSO PARA DRYWALL, USO INTERNO, COM UMA FACE SIMPLES E OUTRA FACE DUPLA E ESTRUTURA METÁLICA COM GUIAS SIMPLES PARA PAREDES COM ÁREA LÍQUIDA MAIOR OU IGUAL A 6 M2, COM VÃOS. AF_07/2023_PS</t>
  </si>
  <si>
    <t>PAREDE COM SISTEMA EM CHAPAS DE GESSO PARA DRYWALL, USO INTERNO, COM UMA FACE SIMPLES E OUTRA FACE DUPLA E ESTRUTURA METÁLICA COM GUIAS SIMPLES PARA PAREDES COM ÁREA LÍQUIDA MENOR QUE 6 M2, COM VÃOS. AF_07/2023_PS</t>
  </si>
  <si>
    <t>PAREDE COM SISTEMA EM CHAPAS DE GESSO PARA DRYWALL, USO INTERNO, COM UMA FACE SIMPLES E OUTRA FACE DUPLA E ESTRUTURA METÁLICA COM GUIAS SIMPLES, SEM VÃOS. AF_07/2023_PS</t>
  </si>
  <si>
    <t>INSTALAÇÃO DE ALONGADOR COM TRÊS ALTURAS, EM TUBO DE AÇO CARBONO - EQUIPAMENTO DE GINASTICA PARA ACADEMIA AO AR LIVRE / ACADEMIA DA TERCEIRA IDADE - ATI, INSTALADO SOBRE SOLO. AF_10/2021</t>
  </si>
  <si>
    <t>INSTALAÇÃO DE ALONGADOR COM TRÊS ALTURAS, EM TUBO DE AÇO CARBONO - EQUIPAMENTO DE GINÁSTICA PARA ACADEMIA AO AR LIVRE / ACADEMIA DA TERCEIRA IDADE - ATI, INSTALADO SOBRE PISO DE CONCRETO EXISTENTE. AF_10/2021</t>
  </si>
  <si>
    <t>INSTALAÇÃO DE BALANÇO DE 2 LUGARES COM ESTRUTURA DE MADEIRA TRATADA, INSTALADO SOBRE PISO DE CONCRETO EXISTENTE. AF_10/2021</t>
  </si>
  <si>
    <t>INSTALAÇÃO DE BALANÇO DE 2 LUGARES COM ESTRUTURA DE MADEIRA TRATADA, INSTALADO SOBRE SOLO. AF_10/2021</t>
  </si>
  <si>
    <t>INSTALAÇÃO DE BALANÇO DE 2 LUGARES COM ESTRUTURA METÁLICA EM TUBOS DE AÇO CARBONO, INSTALADO SOBRE PISO DE CONCRETO EXISTENTE. AF_10/2021</t>
  </si>
  <si>
    <t>INSTALAÇÃO DE BALANÇO DE 2 LUGARES COM ESTRUTURA METÁLICA EM TUBOS DE AÇO CARBONO, INSTALADO SOBRE SOLO. AF_10/2021</t>
  </si>
  <si>
    <t>INSTALAÇÃO DE CASINHA DE MADEIRA TRATADA COM RAMPA ESCALADA, ESCORREGADOR E ESCADA MARINHEIRO, INSTALADO SOBRE PISO DE CONCRETO EXISTENTE. AF_10/2021</t>
  </si>
  <si>
    <t>INSTALAÇÃO DE CASINHA DE MADEIRA TRATADA COM RAMPA ESCALADA, ESCORREGADOR E ESCADA MARINHEIRO, INSTALADO SOBRE SOLO. AF_10/2021</t>
  </si>
  <si>
    <t>INSTALAÇÃO DE ESCORREGADOR DE MADEIRA TRATADA, INSTALADO SOBRE PISO DE CONCRETO EXISTENTE. AF_10/2021</t>
  </si>
  <si>
    <t>INSTALAÇÃO DE ESCORREGADOR DE MADEIRA TRATADA, INSTALADO SOBRE SOLO. AF_10/2021</t>
  </si>
  <si>
    <t>INSTALAÇÃO DE ESCORREGADOR METÁLICO EM TUBOS E CHAPAS DE AÇO CARBONO, INSTALADO SOBRE PISO DE CONCRETO EXISTENTE. AF_10/2021</t>
  </si>
  <si>
    <t>INSTALAÇÃO DE ESCORREGADOR METÁLICO EM TUBOS E CHAPAS DE AÇO CARBONO, INSTALADO SOBRE SOLO. AF_10/2021</t>
  </si>
  <si>
    <t>INSTALAÇÃO DE ESQUI TRIPLO, EM TUBO DE AÇO CARBONO - EQUIPAMENTO DE GINÁSTICA PARA ACADEMIA AO AR LIVRE / ACADEMIA DA TERCEIRA IDADE - ATI, INSTALADO SOBRE PISO DE CONCRETO EXISTENTE. AF_10/2021</t>
  </si>
  <si>
    <t>INSTALAÇÃO DE GAIOLA LABIRINTO METÁLICA EM TUBOS DE AÇO CARBONO, INSTALADA SOBRE PISO DE CONCRETO EXISTENTE. AF_10/2021</t>
  </si>
  <si>
    <t>INSTALAÇÃO DE GAIOLA LABIRINTO METÁLICA EM TUBOS DE AÇO CARBONO, INSTALADO SOBRE SOLO. AF_10/2021</t>
  </si>
  <si>
    <t>INSTALAÇÃO DE GANGORRA SIMPLES DE MADEIRA TRATADA, INSTALADA SOBRE PISO DE CONCRETO EXISTENTE. AF_10/2021</t>
  </si>
  <si>
    <t>INSTALAÇÃO DE GANGORRA SIMPLES DE MADEIRA TRATADA, INSTALADA SOBRE SOLO. AF_10/2021</t>
  </si>
  <si>
    <t>INSTALAÇÃO DE GANGORRA SIMPLES METÁLICA EM TUBOS DE AÇO CARBONO, INSTALADA SOBRE PISO DE CONCRETO EXISTENTE. AF_10/2021</t>
  </si>
  <si>
    <t>INSTALAÇÃO DE GANGORRA SIMPLES METÁLICA EM TUBOS DE AÇO CARBONO, INSTALADA SOBRE SOLO. AF_10/2021</t>
  </si>
  <si>
    <t>INSTALAÇÃO DE GIRA-GIRA METÁLICO EM TUBOS DE AÇO CARBONO, INSTALADO SOBRE PISO DE CONCRETO EXISTENTE. AF_10/2021</t>
  </si>
  <si>
    <t>INSTALAÇÃO DE GIRA-GIRA METÁLICO EM TUBOS DE AÇO CARBONO, INSTALADO SOBRE SOLO. AF_10/2021</t>
  </si>
  <si>
    <t>INSTALAÇÃO DE MULTIEXERCITADOR COM SEIS FUNÇÕES, EM TUBO DE AÇO CARBONO - EQUIPAMENTO DE GINÁSTICA PARA ACADEMIA AO AR LIVRE / ACADEMIA DA TERCEIRA IDADE - ATI, INSTALADO SOBRE PISO DE CONCRETO EXISTENTE. AF_10/2021</t>
  </si>
  <si>
    <t>INSTALAÇÃO DE PLACA ORIENTATIVA SOBRE EXERCÍCIOS, 2,00M X 1,00M, EM TUBO DE AÇO CARBONO - PARA ACADEMIA AO AR LIVRE / ACADEMIA DA TERCEIRA IDADE - ATI, INSTALADO SOBRE PISO DE CONCRETO EXISTENTE. AF_10/2021</t>
  </si>
  <si>
    <t>INSTALAÇÃO DE PLACA ORIENTATIVA SOBRE EXERCÍCIOS, 2,00M X 1,00M, EM TUBO DE AÇO CARBONO - PARA ACADEMIA AO AR LIVRE / ACADEMIA DA TERCEIRA IDADE - ATI, INSTALADO SOBRE SOLO. AF_10/2021</t>
  </si>
  <si>
    <t>INSTALAÇÃO DE PRESSÃO DE PERNAS TRIPLO, EM TUBO DE AÇO CARBONO - EQUIPAMENTO DE GINÁSTICA PARA ACADEMIA AO AR LIVRE / ACADEMIA DA TERCEIRA IDADE - ATI, INSTALADO SOBRE PISO DE CONCRETO EXISTENTE. AF_10/2021</t>
  </si>
  <si>
    <t>INSTALAÇÃO DE PRESSÃO DE PERNAS TRIPLO, EM TUBO DE AÇO CARBONO - EQUIPAMENTO DE GINÁSTICA PARA ACADEMIA AO AR LIVRE / ACADEMIA DA TERCEIRA IDADE - ATI, INSTALADO SOBRE SOLO. AF_10/2021</t>
  </si>
  <si>
    <t>INSTALAÇÃO DE ROTAÇÃO DIAGONAL DUPLA, APARELHO TRIPLO, EM TUBO DE AÇO CARBONO - EQUIPAMENTO DE GINÁSTICA PARA ACADEMIA AO AR LIVRE / ACADEMIA DA TERCEIRA IDADE - ATI, INSTALADO SOBRE PISO DE CONCRETO EXISTENTE. AF_10/2021</t>
  </si>
  <si>
    <t>INSTALAÇÃO DE ROTAÇÃO DIAGONAL DUPLA, APARELHO TRIPLO, EM TUBO DE AÇO CARBONO - EQUIPAMENTO DE GINÁSTICA PARA ACADEMIA AO AR LIVRE / ACADEMIA DA TERCEIRA IDADE - ATI, INSTALADO SOBRE SOLO. AF_10/2021</t>
  </si>
  <si>
    <t>INSTALAÇÃO DE ROTAÇÃO VERTICAL DUPLO, EM TUBO DE ACO CARBONO - EQUIPAMENTO DE GINASTICA PARA ACADEMIA AO AR LIVRE / ACADEMIA DA TERCEIRA IDADE - ATI, INSTALADO SOBRE PISO DE CONCRETO EXISTENTE. AF_10/2021</t>
  </si>
  <si>
    <t>INSTALAÇÃO DE ROTAÇÃO VERTICAL DUPLO, EM TUBO DE AÇO CARBONO - EQUIPAMENTO DE GINÁSTICA PARA ACADEMIA AO AR LIVRE / ACADEMIA DA TERCEIRA IDADE - ATI, INSTALADO SOBRE SOLO. AF_10/2021</t>
  </si>
  <si>
    <t>INSTALAÇÃO DE SIMULADOR DE CAMINHADA TRIPLO, EM TUBO DE AÇO CARBONO - EQUIPAMENTO DE GINÁSTICA PARA ACADEMIA AO AR LIVRE / ACADEMIA DA TERCEIRA IDADE - ATI, INSTALADO SOBRE PISO DE CONCRETO EXISTENTE. AF_10/2021</t>
  </si>
  <si>
    <t>INSTALAÇÃO DE SIMULADOR DE CAVALGADA TRIPLO, EM TUBO DE AÇO CARBONO - EQUIPAMENTO DE GINÁSTICA PARA ACADEMIA AO AR LIVRE / ACADEMIA DA TERCEIRA IDADE - ATI, INSTALADO SOBRE PISO DE CONCRETO EXISTENTE. AF_10/2021</t>
  </si>
  <si>
    <t>INSTALAÇÃO DE SIMULADOR DE REMO INDIVIDUAL, EM TUBO DE AÇO CARBONO - EQUIPAMENTO DE GINÁSTICA PARA ACADEMIA AO AR LIVRE / ACADEMIA DA TERCEIRA IDADE - ATI, INSTALADO SOBRE PISO DE CONCRETO EXISTENTE. AF_10/2021</t>
  </si>
  <si>
    <t>INSTALAÇÃO DE SURF DUPLO, EM TUBO DE AÇO CARBONO - EQUIPAMENTO DE GINÁSTICA PARA ACADEMIA AO AR LIVRE / ACADEMIA DA TERCEIRA IDADE - ATI, INSTALADO SOBRE PISO DE CONCRETO EXISTENTE. AF_10/2021</t>
  </si>
  <si>
    <t>INSTALAÇÃO DE SURF DUPLO, EM TUBO DE AÇO CARBONO - EQUIPAMENTO DE GINÁSTICA PARA ACADEMIA AO AR LIVRE / ACADEMIA DA TERCEIRA IDADE - ATI, INSTALADO SOBRE SOLO. AF_10/2021</t>
  </si>
  <si>
    <t>EXECUÇÃO DE PASSEIO (CALÇADA) COM CONCRETO MOLDADO IN LOCO, FEITO EM OBRA, ACABAMENTO ESTAMPADO, ESPESSURA 6 CM, ARMADO. AF_08/2022</t>
  </si>
  <si>
    <t>EXECUÇÃO DE PASSEIO (CALÇADA) COM CONCRETO MOLDADO IN LOCO, FEITO EM OBRA, ACABAMENTO ESTAMPADO, ESPESSURA 6 CM, NÃO ARMADO. AF_08/2022</t>
  </si>
  <si>
    <t>EXECUÇÃO DE PASSEIO (CALÇADA) COM CONCRETO MOLDADO IN LOCO, FEITO EM OBRA, ACABAMENTO ESTAMPADO, ESPESSURA 8 CM, ARMADO. AF_08/2022</t>
  </si>
  <si>
    <t>EXECUÇÃO DE PASSEIO (CALÇADA) COM CONCRETO MOLDADO IN LOCO, FEITO EM OBRA, ACABAMENTO ESTAMPADO, ESPESSURA 8 CM, NÃO ARMADO. AF_08/2022</t>
  </si>
  <si>
    <t>EXECUÇÃO DE PASSEIO (CALÇADA) COM CONCRETO MOLDADO IN LOCO, USINADO, ACABAMENTO ESTAMPADO, ESPESSURA 6 CM, ARMADO. AF_08/2022</t>
  </si>
  <si>
    <t>EXECUÇÃO DE PASSEIO (CALÇADA) COM CONCRETO MOLDADO IN LOCO, USINADO, ACABAMENTO ESTAMPADO, ESPESSURA 6 CM, NÃO ARMADO. AF_08/2022</t>
  </si>
  <si>
    <t>EXECUÇÃO DE PASSEIO (CALÇADA) COM CONCRETO MOLDADO IN LOCO, USINADO, ACABAMENTO ESTAMPADO, ESPESSURA 8 CM, ARMADO. AF_08/2022</t>
  </si>
  <si>
    <t>EXECUÇÃO DE PASSEIO (CALÇADA) COM CONCRETO MOLDADO IN LOCO, USINADO, ACABAMENTO ESTAMPADO, ESPESSURA 8 CM, NÃO ARMADO. AF_08/2022</t>
  </si>
  <si>
    <t>EXECUÇÃO DE PASSEIO (CALÇADA) COM PLACAS DE CONCRETO PRÉ-FABRICADAS, ASSENTADAS COM ARGAMASSA, PLACAS DE 100 X 100 CM, NÃO ARMADO. AF_08/2022</t>
  </si>
  <si>
    <t>EXECUÇÃO DE PASSEIO (CALÇADA) COM PLACAS DE CONCRETO PRÉ-FABRICADAS, ASSENTADAS COM ARGAMASSA, PLACAS DE 40 X 40 CM, NÃO ARMADO. AF_08/2022</t>
  </si>
  <si>
    <t>EXECUÇÃO DE PASSEIO (CALÇADA) OU PISO DE CONCRETO COM CONCRETO MOLDADO IN LOCO, FEITO EM OBRA, ACABAMENTO CONVENCIONAL, ESPESSURA 6 CM, ARMADO. AF_08/2022</t>
  </si>
  <si>
    <t>EXECUÇÃO DE PASSEIO (CALÇADA) OU PISO DE CONCRETO COM CONCRETO MOLDADO IN LOCO, FEITO EM OBRA, ACABAMENTO CONVENCIONAL, ESPESSURA 8 CM, ARMADO. AF_08/2022</t>
  </si>
  <si>
    <t>EXECUÇÃO DE PASSEIO (CALÇADA) OU PISO DE CONCRETO COM CONCRETO MOLDADO IN LOCO, FEITO EM OBRA, ACABAMENTO CONVENCIONAL, NÃO ARMADO. AF_08/2022</t>
  </si>
  <si>
    <t>EXECUÇÃO DE PASSEIO (CALÇADA) OU PISO DE CONCRETO COM CONCRETO MOLDADO IN LOCO, USINADO C20, ACABAMENTO CONVENCIONAL, NÃO ARMADO. AF_08/2022</t>
  </si>
  <si>
    <t>EXECUÇÃO DE PASSEIO (CALÇADA) OU PISO DE CONCRETO COM CONCRETO MOLDADO IN LOCO, USINADO C25, ACABAMENTO CONVENCIONAL, NÃO ARMADO. AF_03/2023</t>
  </si>
  <si>
    <t>EXECUÇÃO DE PASSEIO (CALÇADA) OU PISO DE CONCRETO COM CONCRETO MOLDADO IN LOCO, USINADO, ACABAMENTO CONVENCIONAL, ESPESSURA 6 CM, ARMADO. AF_08/2022</t>
  </si>
  <si>
    <t>EXECUÇÃO DE PASSEIO (CALÇADA) OU PISO DE CONCRETO COM CONCRETO MOLDADO IN LOCO, USINADO, ACABAMENTO CONVENCIONAL, ESPESSURA 8 CM, ARMADO. AF_08/2022</t>
  </si>
  <si>
    <t>EXECUÇÃO DE PAVIMENTO EM PARALELEPÍPEDOS, REJUNTAMENTO COM ARGAMASSA TRAÇO 1:3 (CIMENTO E AREIA). AF_05/2020</t>
  </si>
  <si>
    <t>EXECUÇÃO DE PAVIMENTO EM PARALELEPÍPEDOS, REJUNTAMENTO COM PEDRISCO E EMULSÃO ASFÁLTICA. AF_05/2020</t>
  </si>
  <si>
    <t>EXECUÇÃO DE PAVIMENTO EM PARALELEPÍPEDOS, REJUNTAMENTO COM PÓ DE PEDRA. AF_05/2020</t>
  </si>
  <si>
    <t>EXECUÇÃO DE PAVIMENTO EM PEDRAS POLIÉDRICAS, REJUNTAMENTO COM ARGAMASSA TRAÇO 1:3 (CIMENTO E AREIA). AF_05/2020</t>
  </si>
  <si>
    <t>EXECUÇÃO DE PAVIMENTO EM PEDRAS POLIÉDRICAS, REJUNTAMENTO COM PEDRISCO E EMULSÃO ASFÁLTICA. AF_05/2020</t>
  </si>
  <si>
    <t>EXECUÇÃO DE PAVIMENTO EM PEDRAS POLIÉDRICAS, REJUNTAMENTO COM PÓ DE PEDRA. AF_05/2020</t>
  </si>
  <si>
    <t>EXECUÇÃO DE PASSEIO COM PLACAS DE CONCRETO PERMEÁVEL (DRENANTE), PRÉ-FABRICADAS, DE 40 X 40 CM, ESPESSURA 6 CM. AF_10/2022</t>
  </si>
  <si>
    <t>EXECUÇÃO DE PASSEIO EM PISO INTERTRAVADO, COM BLOCO 16 FACES DE 22 X 11 CM, ESPESSURA 6 CM. AF_10/2022</t>
  </si>
  <si>
    <t>EXECUÇÃO DE PASSEIO EM PISO INTERTRAVADO, COM BLOCO DE CONCRETO PERMEÁVEL (DRENANTE) 16 FACES DE 22 X 11 CM, ESPESSURA 6 CM. AF_10/2022</t>
  </si>
  <si>
    <t>EXECUÇÃO DE PASSEIO EM PISO INTERTRAVADO, COM BLOCO DE CONCRETO PERMEÁVEL RETANGULAR DE 20 X 10 CM, ESPESSURA 6 CM. AF_10/2022</t>
  </si>
  <si>
    <t>EXECUÇÃO DE PASSEIO EM PISO INTERTRAVADO, COM BLOCO PODOTÁTIL (ALERTA OU DIRECIONAL) QUADRADO DE 20 X 20 CM, ESPESSURA 6 CM. AF_10/2022</t>
  </si>
  <si>
    <t>EXECUÇÃO DE PASSEIO EM PISO INTERTRAVADO, COM BLOCO PODOTÁTIL (ALERTA OU DIRECIONAL) RETANGULAR DE 20 X 10 CM, ESPESSURA 6 CM. AF_10/2022</t>
  </si>
  <si>
    <t>EXECUÇÃO DE PASSEIO EM PISO INTERTRAVADO, COM BLOCO RAQUETE  22 X 13,5 CM, ESPESSURA 6 CM. AF_10/2022</t>
  </si>
  <si>
    <t>EXECUÇÃO DE PASSEIO EM PISO INTERTRAVADO, COM BLOCO RETANGULAR COLORIDO DE 20 X 10 CM, ESPESSURA 6 CM. AF_10/2022</t>
  </si>
  <si>
    <t>EXECUÇÃO DE PASSEIO EM PISO INTERTRAVADO, COM BLOCO RETANGULAR COR NATURAL DE 20 X 10 CM, ESPESSURA 6 CM. AF_10/2022</t>
  </si>
  <si>
    <t>EXECUÇÃO DE PAVIMENTO COM PLACAS DE CONCRETO PERMEÁVEL (DRENANTE), PRÉ-FABRICADAS, DE 40 X 40 CM, ESPESSURA 6 CM. AF_10/2022</t>
  </si>
  <si>
    <t>EXECUÇÃO DE PAVIMENTO COM PLACAS DE CONCRETO PERMEÁVEL (DRENANTE), PRÉ-FABRICADAS, DE 40 X 40 CM, ESPESSURA 8 CM. AF_10/2022</t>
  </si>
  <si>
    <t>EXECUÇÃO DE PAVIMENTO EM PISO INTERTRAVADO, COM BLOCO 16 FACES DE 22 X 11 CM, ESPESSURA 10 CM. AF_10/2022</t>
  </si>
  <si>
    <t>EXECUÇÃO DE PAVIMENTO EM PISO INTERTRAVADO, COM BLOCO 16 FACES DE 22 X 11 CM, ESPESSURA 6 CM. AF_10/2022</t>
  </si>
  <si>
    <t>EXECUÇÃO DE PAVIMENTO EM PISO INTERTRAVADO, COM BLOCO 16 FACES DE 22 X 11 CM, ESPESSURA 8 CM. AF_10/2022</t>
  </si>
  <si>
    <t>EXECUÇÃO DE PAVIMENTO EM PISO INTERTRAVADO, COM BLOCO DE CONCRETO PERMEÁVEL (DRENANTE) 16 FACES DE 22 X 11 CM, ESPESSURA 6 CM. AF_10/2022</t>
  </si>
  <si>
    <t>EXECUÇÃO DE PAVIMENTO EM PISO INTERTRAVADO, COM BLOCO DE CONCRETO PERMEÁVEL (DRENANTE) 16 FACES DE 22 X 11 CM, ESPESSURA 8 CM. AF_10/2022</t>
  </si>
  <si>
    <t>EXECUÇÃO DE PAVIMENTO EM PISO INTERTRAVADO, COM BLOCO DE CONCRETO PERMEÁVEL (DRENANTE) RETANGULAR DE 20 X 10 CM, ESPESSURA 6 CM. AF_10/2022</t>
  </si>
  <si>
    <t>EXECUÇÃO DE PAVIMENTO EM PISO INTERTRAVADO, COM BLOCO DE CONCRETO PERMEÁVEL (DRENANTE) RETANGULAR DE 20 X 10 CM, ESPESSURA 8 CM. AF_10/2022</t>
  </si>
  <si>
    <t>EXECUÇÃO DE PAVIMENTO EM PISO INTERTRAVADO, COM BLOCO PISOGRAMA DE 35 X 15 CM, ESPESSURA 6 CM. AF_10/2022</t>
  </si>
  <si>
    <t>EXECUÇÃO DE PAVIMENTO EM PISO INTERTRAVADO, COM BLOCO PISOGRAMA DE 35 X 15 CM, ESPESSURA 8 CM. AF_10/2022</t>
  </si>
  <si>
    <t>EXECUÇÃO DE PAVIMENTO EM PISO INTERTRAVADO, COM BLOCO PODOTÁTIL (ALERTA OU DIRECIONAL) QUADRADO DE 20 X 20 CM, ESPESSURA 6 CM. AF_10/2022</t>
  </si>
  <si>
    <t>EXECUÇÃO DE PAVIMENTO EM PISO INTERTRAVADO, COM BLOCO PODOTÁTIL (ALERTA OU DIRECIONAL) RETANGULAR DE 20 X 10 CM, ESPESSURA 6 CM. AF_10/2022</t>
  </si>
  <si>
    <t>EXECUÇÃO DE PAVIMENTO EM PISO INTERTRAVADO, COM BLOCO RAQUETE  22 X 13,5 CM, ESPESSURA 6 CM. AF_10/2022</t>
  </si>
  <si>
    <t>EXECUÇÃO DE PAVIMENTO EM PISO INTERTRAVADO, COM BLOCO RETANGULAR COLORIDO DE 20 X 10 CM, ESPESSURA 6 CM. AF_10/2022</t>
  </si>
  <si>
    <t>EXECUÇÃO DE PAVIMENTO EM PISO INTERTRAVADO, COM BLOCO RETANGULAR COLORIDO DE 20 X 10 CM, ESPESSURA 8 CM. AF_10/2022</t>
  </si>
  <si>
    <t>EXECUÇÃO DE PAVIMENTO EM PISO INTERTRAVADO, COM BLOCO RETANGULAR COR NATURAL DE 20 X 10 CM, ESPESSURA 6 CM. AF_10/2022</t>
  </si>
  <si>
    <t>EXECUÇÃO DE PAVIMENTO EM PISO INTERTRAVADO, COM BLOCO RETANGULAR COR NATURAL DE 20 X 10 CM, ESPESSURA 8 CM. AF_10/2022</t>
  </si>
  <si>
    <t>EXECUÇÃO DE PAVIMENTO EM PISO INTERTRAVADO, COM BLOCO RETANGULAR DE 20 X 10 CM, ESPESSURA 10 CM. AF_10/2022</t>
  </si>
  <si>
    <t>EXECUÇÃO DE PAVIMENTO EM PISO INTERTRAVADO, COM BLOCO SEXTAVADO DE 25 X 25 CM, ESPESSURA 10 CM. AF_10/2022</t>
  </si>
  <si>
    <t>EXECUÇÃO DE PAVIMENTO EM PISO INTERTRAVADO, COM BLOCO SEXTAVADO DE 25 X 25 CM, ESPESSURA 6 CM. AF_10/2022</t>
  </si>
  <si>
    <t>EXECUÇÃO DE PAVIMENTO EM PISO INTERTRAVADO, COM BLOCO SEXTAVADO DE 25 X 25 CM, ESPESSURA 8 CM. AF_10/2022</t>
  </si>
  <si>
    <t>APLICAÇÃO DE GRAXA EM BARRAS DE TRANSFERÊNCIA PARA EXECUÇÃO DE PAVIMENTO DE CONCRETO. AF_04/2022</t>
  </si>
  <si>
    <t>APLICAÇÃO DE LONA PLÁSTICA PARA EXECUÇÃO DE PAVIMENTOS DE CONCRETO. AF_04/2022</t>
  </si>
  <si>
    <t>BARRAS DE LIGAÇÃO, AÇO CA-50 DE 10 MM, PARA EXECUÇÃO DE PAVIMENTO DE CONCRETO - FORNECIMENTO E INSTALAÇÃO. AF_04/2022</t>
  </si>
  <si>
    <t>BARRAS DE TRANSFERÊNCIA, AÇO CA-25 DE 16,0 MM, PARA EXECUÇÃO DE PAVIMENTO DE CONCRETO - FORNECIMENTO E INSTALAÇÃO. AF_04/2022</t>
  </si>
  <si>
    <t>BARRAS DE TRANSFERÊNCIA, AÇO CA-25 DE 20,0 MM, PARA EXECUÇÃO DE PAVIMENTO DE CONCRETO - FORNECIMENTO E INSTALAÇÃO. AF_04/2022</t>
  </si>
  <si>
    <t>BARRAS DE TRANSFERÊNCIA, AÇO CA-25 DE 25,0 MM, PARA EXECUÇÃO DE PAVIMENTO DE CONCRETO - FORNECIMENTO E INSTALAÇÃO. AF_04/2022</t>
  </si>
  <si>
    <t>BARRAS DE TRANSFERÊNCIA, AÇO CA-25 DE 32,0 MM, PARA EXECUÇÃO DE PAVIMENTO DE CONCRETO - FORNECIMENTO E INSTALAÇÃO. AF_04/2022</t>
  </si>
  <si>
    <t>EXECUÇÃO DE JUNTAS DE CONTRAÇÃO PARA PAVIMENTOS DE CONCRETO. AF_04/2022</t>
  </si>
  <si>
    <t>EXECUÇÃO DE PAVIMENTO DE CONCRETO ARMADO (PCA), FCK = 30 MPA, ESPESSURA DE 15,0 CM. AF_04/2022</t>
  </si>
  <si>
    <t>EXECUÇÃO DE PAVIMENTO DE CONCRETO ARMADO (PCA), FCK = 30 MPA, ESPESSURA DE 17,5 CM. AF_04/2022</t>
  </si>
  <si>
    <t>EXECUÇÃO DE PAVIMENTO DE CONCRETO SIMPLES (PCS), FCK = 35 MPA, ESPESSURA DE 15,0 CM. AF_04/2022</t>
  </si>
  <si>
    <t>EXECUÇÃO DE PAVIMENTO DE CONCRETO SIMPLES (PCS), FCK = 35 MPA, ESPESSURA DE 16,0 CM. AF_04/2022</t>
  </si>
  <si>
    <t>EXECUÇÃO DE PAVIMENTO DE CONCRETO SIMPLES (PCS), FCK = 35 MPA, ESPESSURA DE 17,5 CM. AF_04/2022</t>
  </si>
  <si>
    <t>EXECUÇÃO DE PAVIMENTO DE CONCRETO SIMPLES (PCS), FCK = 35 MPA, ESPESSURA DE 25,0 CM. AF_04/2022</t>
  </si>
  <si>
    <t>EXECUÇÃO DE PAVIMENTO DE CONCRETO SIMPLES (PCS), FCK = 40 MPA, ESPESSURA DE 15,0 CM. AF_04/2022</t>
  </si>
  <si>
    <t>EXECUÇÃO DE PAVIMENTO DE CONCRETO SIMPLES (PCS), FCK = 40 MPA, ESPESSURA DE 16,0 CM. AF_04/2022</t>
  </si>
  <si>
    <t>EXECUÇÃO DE PAVIMENTO DE CONCRETO SIMPLES (PCS), FCK = 40 MPA, ESPESSURA DE 17,5 CM. AF_04/2022</t>
  </si>
  <si>
    <t>EXECUÇÃO DE PAVIMENTO DE CONCRETO SIMPLES (PCS), FCK = 40 MPA, ESPESSURA DE 20,0 CM. AF_04/2022</t>
  </si>
  <si>
    <t>EXECUÇÃO DE PAVIMENTO DE CONCRETO SIMPLES (PCS), FCK = 40 MPA, ESPESSURA DE 22,5 CM. AF_04/2022</t>
  </si>
  <si>
    <t>EXECUÇÃO DE PAVIMENTO DE CONCRETO SIMPLES (PCS), FCK = 40 MPA, ESPESSURA DE 25,0 CM. AF_04/2022</t>
  </si>
  <si>
    <t>EXECUÇÃO DE PAVIMENTO DE CONCRETO SIMPLES (PCS), FCK = 40 MPA, ESPESSURA DE 27,5 CM. AF_04/2022</t>
  </si>
  <si>
    <t>EXECUÇÃO DE PISO INDUSTRIAL DE CONCRETO ARMADO, FCK = 20 MPA, ESPESSURA DE 12,0 CM. AF_04/2022</t>
  </si>
  <si>
    <t>EXECUÇÃO DE PISO INDUSTRIAL DE CONCRETO ARMADO, FCK = 20 MPA, ESPESSURA DE 14,0 CM. AF_04/2022</t>
  </si>
  <si>
    <t>EXECUÇÃO DE PISO INDUSTRIAL DE CONCRETO ARMADO, FCK = 20 MPA, ESPESSURA DE 15,0 CM. AF_04/2022</t>
  </si>
  <si>
    <t>EXECUÇÃO DE PISO INDUSTRIAL DE CONCRETO ARMADO, FCK = 20 MPA, ESPESSURA DE 18,0 CM. AF_04/2022</t>
  </si>
  <si>
    <t>EXECUÇÃO DE PISO INDUSTRIAL DE CONCRETO ARMADO, FCK = 20 MPA, ESPESSURA DE 20,0 CM. AF_04/2022</t>
  </si>
  <si>
    <t>EXECUÇÃO DE PISO INDUSTRIAL DE CONCRETO ARMADO, FCK = 20 MPA, ESPESSURA DE 22,0 CM. AF_04/2022</t>
  </si>
  <si>
    <t>EXECUÇÃO DE PISO INDUSTRIAL REFORÇADO COM FIBRAS, FCK = 30 MPA, ESPESSURA DE 12,0 CM. AF_04/2022</t>
  </si>
  <si>
    <t>EXECUÇÃO DE PISO INDUSTRIAL REFORÇADO COM FIBRAS, FCK = 30 MPA, ESPESSURA DE 14,0 CM. AF_04/2022</t>
  </si>
  <si>
    <t>EXECUÇÃO DE PISO INDUSTRIAL REFORÇADO COM FIBRAS, FCK = 30 MPA, ESPESSURA DE 16,0 CM. AF_04/2022</t>
  </si>
  <si>
    <t>EXECUÇÃO DE PISO INDUSTRIAL REFORÇADO COM FIBRAS, FCK = 30 MPA, ESPESSURA DE 18,0 CM. AF_04/2022</t>
  </si>
  <si>
    <t>EXECUÇÃO DE PISO INDUSTRIAL REFORÇADO COM FIBRAS, FCK = 30 MPA, ESPESSURA DE 20,0 CM. AF_04/2022</t>
  </si>
  <si>
    <t>EXECUÇÃO PAVIMENTO DE CONCRETO SIMPLES (PCS), FCK = 35 MPA, ESPESSURA DE 20,0 CM. AF_04/2022</t>
  </si>
  <si>
    <t>EXECUÇÃO PAVIMENTO DE CONCRETO SIMPLES (PCS), FCK = 35 MPA, ESPESSURA DE 22,5 CM. AF_04/2022</t>
  </si>
  <si>
    <t>EXECUÇÃO PAVIMENTO DE CONCRETO SIMPLES (PCS), FCK = 35 MPA, ESPESSURA DE 27,5 CM. AF_04/2022</t>
  </si>
  <si>
    <t>CHAPIM (RUFO CAPA) EM AÇO GALVANIZADO, CORTE 33. AF_11/2020</t>
  </si>
  <si>
    <t>CHAPIM SOBRE MUROS LINEARES, EM CONCRETO PRÉ-MOLDADO, COMPRIMENTO DE ATÉ 6 M, ASSENTADO COM ARGAMASSA 1:6 COM ADITIVO. AF_11/2020</t>
  </si>
  <si>
    <t>CHAPIM SOBRE MUROS LINEARES, EM CONCRETO PRÉ-MOLDADO, COMPRIMENTO MAIOR QUE 6 M, ASSENTADO COM ARGAMASSA 1:6 COM ADITIVO. AF_11/2020</t>
  </si>
  <si>
    <t>CHAPIM SOBRE MUROS LINEARES, EM GRANITO OU MÁRMORE, L = 25 CM, ASSENTADO COM ARGAMASSA 1:6 COM ADITIVO. AF_11/2020</t>
  </si>
  <si>
    <t>CHAPIM SOBRE MUROS NÃO LINEARES, EM CONCRETO PRÉ-MOLDADO, COMPRIMENTO DE ATÉ 6 M, ASSENTADO COM ARGAMASSA 1:6 COM ADITIVO. AF_11/2020</t>
  </si>
  <si>
    <t>CHAPIM SOBRE MUROS NÃO LINEARES, EM CONCRETO PRÉ-MOLDADO, COMPRIMENTO MAIOR QUE 6 M, ASSENTADO COM ARGAMASSA 1:6 COM ADITIVO. AF_11/2020</t>
  </si>
  <si>
    <t>PEITORIL LINEAR EM CONCRETO PRÉ-MOLDADO, COMPRIMENTO DE ATÉ 2 M, ASSENTADO COM ARGAMASSA 1:6 COM ADITIVO. AF_11/2020</t>
  </si>
  <si>
    <t>PEITORIL LINEAR EM CONCRETO PRÉ-MOLDADO, COMPRIMENTO MAIOR QUE 2 M, ASSENTADO COM ARGAMASSA 1:6 COM ADITIVO. AF_11/2020</t>
  </si>
  <si>
    <t>PEITORIL LINEAR EM GRANITO OU MÁRMORE, L = 15CM, COMPRIMENTO DE ATÉ 2M, ASSENTADO COM ARGAMASSA 1:6 COM ADITIVO. AF_11/2020</t>
  </si>
  <si>
    <t>FACHADA CORTINA EM VIDRO NO SISTEMA STICK, CONSIDERANDO MODULAÇÃO DE 1,25 X 3,20 M, COM ABERTURA, ACABAMENTO ANODIZADO OU PINTADO - FORNECIMENTO E INSTALAÇÃO. AF_06/2022</t>
  </si>
  <si>
    <t>FACHADA CORTINA EM VIDRO NO SISTEMA STICK, CONSIDERANDO MODULAÇÃO DE 1,25 X 3,20 M, SEM ABERTURA, ACABAMENTO ANODIZADO OU PINTADO - FORNECIMENTO E INSTALAÇÃO. AF_06/2022</t>
  </si>
  <si>
    <t>FACHADA CORTINA EM VIDRO NO SISTEMA UNITIZADO, CONSIDERANDO MODULAÇÃO DE 1,25 X 3,20 M, COM ABERTURA, ACABAMENTO ANODIZADO OU PINTADO - FORNECIMENTO E INSTALAÇÃO. AF_06/2022</t>
  </si>
  <si>
    <t>FACHADA CORTINA EM VIDRO NO SISTEMA UNITIZADO, CONSIDERANDO MODULAÇÃO DE 1,25 X 3,20 M, SEM ABERTURA, ACABAMENTO ANODIZADO OU PINTADO - FORNECIMENTO E INSTALAÇÃO. AF_06/2022</t>
  </si>
  <si>
    <t>FACHADA EM VIDRO NO SISTEMA SPIDER GLASS, CONSIDERANDO MÓDULOS DE 2,00 X 2,50 M, FIXADO EM ESTRUTURA METÁLICA   FORNECIMENTO E INSTALAÇÃO. AF_06/2022</t>
  </si>
  <si>
    <t>ENSACAMENTO DE AREIA. AF_11/2015</t>
  </si>
  <si>
    <t>PENEIRAMENTO DE AREIA COM PENEIRA ELÉTRICA. AF_11/2015</t>
  </si>
  <si>
    <t>PENEIRAMENTO DE AREIA COM PENEIRA MANUAL. AF_11/2015</t>
  </si>
  <si>
    <t>PERFURAÇÃO HORIZONTAL DIRECIONAL E INSTALAÇÃO DE TUBULAÇÃO PEAD 110 MM, EM SOLO DE 1ª CATEGORIA. AF_01/2022</t>
  </si>
  <si>
    <t>PERFURAÇÃO HORIZONTAL DIRECIONAL E INSTALAÇÃO DE TUBULAÇÃO PEAD 110 MM, EM SOLO DE 2ª CATEGORIA. AF_01/2022</t>
  </si>
  <si>
    <t>PERFURAÇÃO HORIZONTAL DIRECIONAL E INSTALAÇÃO DE TUBULAÇÃO PEAD 110 MM, EM SOLO MOLE. AF_01/2022</t>
  </si>
  <si>
    <t>PERFURAÇÃO HORIZONTAL DIRECIONAL E INSTALAÇÃO DE TUBULAÇÃO PEAD 160 MM, EM SOLO DE 1ª CATEGORIA. AF_01/2022</t>
  </si>
  <si>
    <t>PERFURAÇÃO HORIZONTAL DIRECIONAL E INSTALAÇÃO DE TUBULAÇÃO PEAD 160 MM, EM SOLO DE 2ª CATEGORIA. AF_01/2022</t>
  </si>
  <si>
    <t>PERFURAÇÃO HORIZONTAL DIRECIONAL E INSTALAÇÃO DE TUBULAÇÃO PEAD 160 MM, EM SOLO MOLE. AF_01/2022</t>
  </si>
  <si>
    <t>PERFURAÇÃO HORIZONTAL DIRECIONAL E INSTALAÇÃO DE TUBULAÇÃO PEAD 180 MM, EM SOLO DE 1ª CATEGORIA. AF_01/2022</t>
  </si>
  <si>
    <t>PERFURAÇÃO HORIZONTAL DIRECIONAL E INSTALAÇÃO DE TUBULAÇÃO PEAD 180 MM, EM SOLO DE 2ª CATEGORIA. AF_01/2022</t>
  </si>
  <si>
    <t>PERFURAÇÃO HORIZONTAL DIRECIONAL E INSTALAÇÃO DE TUBULAÇÃO PEAD 180 MM, EM SOLO MOLE. AF_01/2022</t>
  </si>
  <si>
    <t>PERFURAÇÃO HORIZONTAL DIRECIONAL E INSTALAÇÃO DE TUBULAÇÃO PEAD 20 MM, EM SOLO DE 1ª CATEGORIA. AF_01/2022</t>
  </si>
  <si>
    <t>PERFURAÇÃO HORIZONTAL DIRECIONAL E INSTALAÇÃO DE TUBULAÇÃO PEAD 20 MM, EM SOLO DE 2ª CATEGORIA. AF_01/2022</t>
  </si>
  <si>
    <t>PERFURAÇÃO HORIZONTAL DIRECIONAL E INSTALAÇÃO DE TUBULAÇÃO PEAD 20 MM, EM SOLO MOLE. AF_01/2022</t>
  </si>
  <si>
    <t>PERFURAÇÃO HORIZONTAL DIRECIONAL E INSTALAÇÃO DE TUBULAÇÃO PEAD 200 MM, EM SOLO DE 1ª CATEGORIA. AF_01/2022</t>
  </si>
  <si>
    <t>PERFURAÇÃO HORIZONTAL DIRECIONAL E INSTALAÇÃO DE TUBULAÇÃO PEAD 200 MM, EM SOLO DE 2ª CATEGORIA. AF_01/2022</t>
  </si>
  <si>
    <t>PERFURAÇÃO HORIZONTAL DIRECIONAL E INSTALAÇÃO DE TUBULAÇÃO PEAD 200 MM, EM SOLO MOLE. AF_01/2022</t>
  </si>
  <si>
    <t>PERFURAÇÃO HORIZONTAL DIRECIONAL E INSTALAÇÃO DE TUBULAÇÃO PEAD 225 MM, EM SOLO DE 1ª CATEGORIA. AF_01/2022</t>
  </si>
  <si>
    <t>PERFURAÇÃO HORIZONTAL DIRECIONAL E INSTALAÇÃO DE TUBULAÇÃO PEAD 225 MM, EM SOLO DE 2ª CATEGORIA. AF_01/2022</t>
  </si>
  <si>
    <t>PERFURAÇÃO HORIZONTAL DIRECIONAL E INSTALAÇÃO DE TUBULAÇÃO PEAD 225 MM, EM SOLO MOLE. AF_01/2022</t>
  </si>
  <si>
    <t>PERFURAÇÃO HORIZONTAL DIRECIONAL E INSTALAÇÃO DE TUBULAÇÃO PEAD 250 MM, EM SOLO DE 1ª CATEGORIA. AF_01/2022</t>
  </si>
  <si>
    <t>PERFURAÇÃO HORIZONTAL DIRECIONAL E INSTALAÇÃO DE TUBULAÇÃO PEAD 250 MM, EM SOLO DE 2ª CATEGORIA. AF_01/2022</t>
  </si>
  <si>
    <t>PERFURAÇÃO HORIZONTAL DIRECIONAL E INSTALAÇÃO DE TUBULAÇÃO PEAD 250 MM, EM SOLO MOLE. AF_01/2022</t>
  </si>
  <si>
    <t>PERFURAÇÃO HORIZONTAL DIRECIONAL E INSTALAÇÃO DE TUBULAÇÃO PEAD 280 MM, EM SOLO DE 1ª CATEGORIA. AF_01/2022</t>
  </si>
  <si>
    <t>PERFURAÇÃO HORIZONTAL DIRECIONAL E INSTALAÇÃO DE TUBULAÇÃO PEAD 280 MM, EM SOLO DE 2ª CATEGORIA. AF_01/2022</t>
  </si>
  <si>
    <t>PERFURAÇÃO HORIZONTAL DIRECIONAL E INSTALAÇÃO DE TUBULAÇÃO PEAD 280 MM, EM SOLO MOLE. AF_01/2022</t>
  </si>
  <si>
    <t>PERFURAÇÃO HORIZONTAL DIRECIONAL E INSTALAÇÃO DE TUBULAÇÃO PEAD 315 MM, EM SOLO DE 1ª CATEGORIA. AF_01/2022</t>
  </si>
  <si>
    <t>PERFURAÇÃO HORIZONTAL DIRECIONAL E INSTALAÇÃO DE TUBULAÇÃO PEAD 315 MM, EM SOLO DE 2ª CATEGORIA. AF_01/2022</t>
  </si>
  <si>
    <t>PERFURAÇÃO HORIZONTAL DIRECIONAL E INSTALAÇÃO DE TUBULAÇÃO PEAD 315 MM, EM SOLO MOLE. AF_01/2022</t>
  </si>
  <si>
    <t>PERFURAÇÃO HORIZONTAL DIRECIONAL E INSTALAÇÃO DE TUBULAÇÃO PEAD 32 MM, EM SOLO DE 1ª CATEGORIA. AF_01/2022</t>
  </si>
  <si>
    <t>PERFURAÇÃO HORIZONTAL DIRECIONAL E INSTALAÇÃO DE TUBULAÇÃO PEAD 32 MM, EM SOLO DE 2ª CATEGORIA. AF_01/2022</t>
  </si>
  <si>
    <t>PERFURAÇÃO HORIZONTAL DIRECIONAL E INSTALAÇÃO DE TUBULAÇÃO PEAD 32 MM, EM SOLO MOLE. AF_01/2022</t>
  </si>
  <si>
    <t>PERFURAÇÃO HORIZONTAL DIRECIONAL E INSTALAÇÃO DE TUBULAÇÃO PEAD 355 MM, EM SOLO DE 1ª CATEGORIA. AF_01/2022</t>
  </si>
  <si>
    <t>PERFURAÇÃO HORIZONTAL DIRECIONAL E INSTALAÇÃO DE TUBULAÇÃO PEAD 355 MM, EM SOLO DE 2ª CATEGORIA. AF_01/2022</t>
  </si>
  <si>
    <t>PERFURAÇÃO HORIZONTAL DIRECIONAL E INSTALAÇÃO DE TUBULAÇÃO PEAD 355 MM, EM SOLO MOLE. AF_01/2022</t>
  </si>
  <si>
    <t>PERFURAÇÃO HORIZONTAL DIRECIONAL E INSTALAÇÃO DE TUBULAÇÃO PEAD 400 MM, EM SOLO DE 1ª CATEGORIA. AF_01/2022</t>
  </si>
  <si>
    <t>PERFURAÇÃO HORIZONTAL DIRECIONAL E INSTALAÇÃO DE TUBULAÇÃO PEAD 400 MM, EM SOLO DE 2ª CATEGORIA. AF_01/2022</t>
  </si>
  <si>
    <t>PERFURAÇÃO HORIZONTAL DIRECIONAL E INSTALAÇÃO DE TUBULAÇÃO PEAD 400 MM, EM SOLO MOLE. AF_01/2022</t>
  </si>
  <si>
    <t>PERFURAÇÃO HORIZONTAL DIRECIONAL E INSTALAÇÃO DE TUBULAÇÃO PEAD 450 MM, EM SOLO DE 1ª CATEGORIA. AF_01/2022</t>
  </si>
  <si>
    <t>PERFURAÇÃO HORIZONTAL DIRECIONAL E INSTALAÇÃO DE TUBULAÇÃO PEAD 450 MM, EM SOLO DE 2ª CATEGORIA. AF_01/2022</t>
  </si>
  <si>
    <t>PERFURAÇÃO HORIZONTAL DIRECIONAL E INSTALAÇÃO DE TUBULAÇÃO PEAD 450 MM, EM SOLO MOLE. AF_01/2022</t>
  </si>
  <si>
    <t>PERFURAÇÃO HORIZONTAL DIRECIONAL E INSTALAÇÃO DE TUBULAÇÃO PEAD 50 MM, EM SOLO DE 1ª CATEGORIA. AF_01/2022</t>
  </si>
  <si>
    <t>PERFURAÇÃO HORIZONTAL DIRECIONAL E INSTALAÇÃO DE TUBULAÇÃO PEAD 50 MM, EM SOLO DE 2ª CATEGORIA. AF_01/2022</t>
  </si>
  <si>
    <t>PERFURAÇÃO HORIZONTAL DIRECIONAL E INSTALAÇÃO DE TUBULAÇÃO PEAD 50 MM, EM SOLO MOLE. AF_01/2022</t>
  </si>
  <si>
    <t>PERFURAÇÃO HORIZONTAL DIRECIONAL E INSTALAÇÃO DE TUBULAÇÃO PEAD 500 MM, EM SOLO DE 1ª CATEGORIA. AF_01/2022</t>
  </si>
  <si>
    <t>PERFURAÇÃO HORIZONTAL DIRECIONAL E INSTALAÇÃO DE TUBULAÇÃO PEAD 500 MM, EM SOLO DE 2ª CATEGORIA. AF_01/2022</t>
  </si>
  <si>
    <t>PERFURAÇÃO HORIZONTAL DIRECIONAL E INSTALAÇÃO DE TUBULAÇÃO PEAD 500 MM, EM SOLO MOLE. AF_01/2022</t>
  </si>
  <si>
    <t>PERFURAÇÃO HORIZONTAL DIRECIONAL E INSTALAÇÃO DE TUBULAÇÃO PEAD 560 MM, EM SOLO DE 1ª CATEGORIA. AF_01/2022</t>
  </si>
  <si>
    <t>PERFURAÇÃO HORIZONTAL DIRECIONAL E INSTALAÇÃO DE TUBULAÇÃO PEAD 560 MM, EM SOLO DE 2ª CATEGORIA. AF_01/2022</t>
  </si>
  <si>
    <t>PERFURAÇÃO HORIZONTAL DIRECIONAL E INSTALAÇÃO DE TUBULAÇÃO PEAD 560 MM, EM SOLO MOLE. AF_01/2022</t>
  </si>
  <si>
    <t>PERFURAÇÃO HORIZONTAL DIRECIONAL E INSTALAÇÃO DE TUBULAÇÃO PEAD 63 MM, EM SOLO DE 1ª CATEGORIA. AF_01/2022</t>
  </si>
  <si>
    <t>PERFURAÇÃO HORIZONTAL DIRECIONAL E INSTALAÇÃO DE TUBULAÇÃO PEAD 63 MM, EM SOLO DE 2ª CATEGORIA. AF_01/2022</t>
  </si>
  <si>
    <t>PERFURAÇÃO HORIZONTAL DIRECIONAL E INSTALAÇÃO DE TUBULAÇÃO PEAD 63 MM, EM SOLO MOLE. AF_01/2022</t>
  </si>
  <si>
    <t>PERFURAÇÃO HORIZONTAL DIRECIONAL E INSTALAÇÃO DE TUBULAÇÃO PEAD 630 MM, EM SOLO DE 1ª CATEGORIA. AF_01/2022</t>
  </si>
  <si>
    <t>PERFURAÇÃO HORIZONTAL DIRECIONAL E INSTALAÇÃO DE TUBULAÇÃO PEAD 630 MM, EM SOLO DE 2ª CATEGORIA. AF_01/2022</t>
  </si>
  <si>
    <t>PERFURAÇÃO HORIZONTAL DIRECIONAL E INSTALAÇÃO DE TUBULAÇÃO PEAD 630 MM, EM SOLO MOLE. AF_01/2022</t>
  </si>
  <si>
    <t>PERFURAÇÃO HORIZONTAL DIRECIONAL E INSTALAÇÃO DE TUBULAÇÃO PEAD 710 MM, EM SOLO DE 1ª CATEGORIA. AF_01/2022</t>
  </si>
  <si>
    <t>PERFURAÇÃO HORIZONTAL DIRECIONAL E INSTALAÇÃO DE TUBULAÇÃO PEAD 710 MM, EM SOLO DE 2ª CATEGORIA. AF_01/2022</t>
  </si>
  <si>
    <t>PERFURAÇÃO HORIZONTAL DIRECIONAL E INSTALAÇÃO DE TUBULAÇÃO PEAD 710 MM, EM SOLO MOLE. AF_01/2022</t>
  </si>
  <si>
    <t>PERFURAÇÃO HORIZONTAL DIRECIONAL E INSTALAÇÃO DE TUBULAÇÃO PEAD 75 MM, EM SOLO DE 1ª CATEGORIA. AF_01/2022</t>
  </si>
  <si>
    <t>PERFURAÇÃO HORIZONTAL DIRECIONAL E INSTALAÇÃO DE TUBULAÇÃO PEAD 75 MM, EM SOLO DE 2ª CATEGORIA. AF_01/2022</t>
  </si>
  <si>
    <t>PERFURAÇÃO HORIZONTAL DIRECIONAL E INSTALAÇÃO DE TUBULAÇÃO PEAD 75 MM, EM SOLO MOLE. AF_01/2022</t>
  </si>
  <si>
    <t>PERFURAÇÃO HORIZONTAL DIRECIONAL E INSTALAÇÃO DE TUBULAÇÃO PEAD 800 MM, EM SOLO DE 1ª CATEGORIA. AF_01/2022</t>
  </si>
  <si>
    <t>PERFURAÇÃO HORIZONTAL DIRECIONAL E INSTALAÇÃO DE TUBULAÇÃO PEAD 800 MM, EM SOLO DE 2ª CATEGORIA. AF_01/2022</t>
  </si>
  <si>
    <t>PERFURAÇÃO HORIZONTAL DIRECIONAL E INSTALAÇÃO DE TUBULAÇÃO PEAD 800 MM, EM SOLO MOLE. AF_01/2022</t>
  </si>
  <si>
    <t>PERFURAÇÃO HORIZONTAL DIRECIONAL E INSTALAÇÃO DE TUBULAÇÃO PEAD 90 MM, EM SOLO DE 1ª CATEGORIA. AF_01/2022</t>
  </si>
  <si>
    <t>PERFURAÇÃO HORIZONTAL DIRECIONAL E INSTALAÇÃO DE TUBULAÇÃO PEAD 90 MM, EM SOLO DE 2ª CATEGORIA. AF_01/2022</t>
  </si>
  <si>
    <t>PERFURAÇÃO HORIZONTAL DIRECIONAL E INSTALAÇÃO DE TUBULAÇÃO PEAD 90 MM, EM SOLO MOLE. AF_01/2022</t>
  </si>
  <si>
    <t>APLICAÇÃO MANUAL DE FUNDO SELADOR ACRÍLICO EM PANOS CEGOS DE FACHADA (SEM PRESENÇA DE VÃOS) DE EDIFÍCIOS DE MÚLTIPLOS PAVIMENTOS. AF_03/2024</t>
  </si>
  <si>
    <t>APLICAÇÃO MANUAL DE FUNDO SELADOR ACRÍLICO EM PANOS COM PRESENÇA DE VÃOS DE EDIFÍCIOS DE MÚLTIPLOS PAVIMENTOS. AF_03/2024</t>
  </si>
  <si>
    <t>APLICAÇÃO MANUAL DE FUNDO SELADOR ACRÍLICO EM PAREDES EXTERNAS DE CASAS. AF_03/2024</t>
  </si>
  <si>
    <t>APLICAÇÃO MANUAL DE FUNDO SELADOR ACRÍLICO EM SUPERFÍCIES EXTERNAS DE SACADA DE EDIFÍCIOS DE MÚLTIPLOS PAVIMENTOS. AF_03/2024</t>
  </si>
  <si>
    <t>APLICAÇÃO MANUAL DE FUNDO SELADOR ACRÍLICO EM SUPERFÍCIES INTERNAS DA SACADA DE EDIFÍCIOS DE MÚLTIPLOS PAVIMENTOS. AF_03/2024</t>
  </si>
  <si>
    <t>APLICAÇÃO MANUAL DE MASSA ACRÍLICA EM PANOS DE FACHADA COM PRESENÇA DE VÃOS, DE EDIFÍCIOS DE MÚLTIPLOS PAVIMENTOS, DUAS DEMÃOS. AF_03/2024</t>
  </si>
  <si>
    <t>APLICAÇÃO MANUAL DE MASSA ACRÍLICA EM PANOS DE FACHADA COM PRESENÇA DE VÃOS, DE EDIFÍCIOS DE MÚLTIPLOS PAVIMENTOS, UMA DEMÃO. AF_03/2024</t>
  </si>
  <si>
    <t>APLICAÇÃO MANUAL DE MASSA ACRÍLICA EM PANOS DE FACHADA SEM PRESENÇA DE VÃOS, DE EDIFÍCIOS DE MÚLTIPLOS PAVIMENTOS, DUAS DEMÃOS. AF_03/2024</t>
  </si>
  <si>
    <t>APLICAÇÃO MANUAL DE MASSA ACRÍLICA EM PANOS DE FACHADA SEM PRESENÇA DE VÃOS, DE EDIFÍCIOS DE MÚLTIPLOS PAVIMENTOS, UMA DEMÃO. AF_03/2024</t>
  </si>
  <si>
    <t>APLICAÇÃO MANUAL DE MASSA ACRÍLICA EM PAREDES EXTERNAS DE CASAS, DUAS DEMÃOS. AF_03/2024</t>
  </si>
  <si>
    <t>APLICAÇÃO MANUAL DE MASSA ACRÍLICA EM PAREDES EXTERNAS DE CASAS, UMA DEMÃO. AF_03/2024</t>
  </si>
  <si>
    <t>APLICAÇÃO MANUAL DE MASSA ACRÍLICA EM SUPERFÍCIES EXTERNAS DE SACADA DE EDIFÍCIOS DE MÚLTIPLOS PAVIMENTOS, DUAS DEMÃOS. AF_03/2024</t>
  </si>
  <si>
    <t>APLICAÇÃO MANUAL DE MASSA ACRÍLICA EM SUPERFÍCIES EXTERNAS DE SACADA DE EDIFÍCIOS DE MÚLTIPLOS PAVIMENTOS, UMA DEMÃO. AF_03/2024</t>
  </si>
  <si>
    <t>APLICAÇÃO MANUAL DE MASSA ACRÍLICA EM SUPERFÍCIES INTERNAS DE SACADA DE EDIFÍCIOS DE MÚLTIPLOS PAVIMENTOS, DUAS DEMÃOS. AF_03/2024</t>
  </si>
  <si>
    <t>APLICAÇÃO MANUAL DE MASSA ACRÍLICA EM SUPERFÍCIES INTERNAS DE SACADA DE EDIFÍCIOS DE MÚLTIPLOS PAVIMENTOS, UMA DEMÃO. AF_03/2024</t>
  </si>
  <si>
    <t>APLICAÇÃO MANUAL DE PINTURA COM TINTA TEXTURIZADA ACRÍLICA EM MOLDURAS DE EPS. AF_03/2024</t>
  </si>
  <si>
    <t>APLICAÇÃO MANUAL DE PINTURA COM TINTA TEXTURIZADA ACRÍLICA EM PANOS CEGOS DE FACHADA (SEM PRESENÇA DE VÃOS) DE EDIFÍCIOS DE MÚLTIPLOS PAVIMENTOS, DUAS CORES. AF_03/2024</t>
  </si>
  <si>
    <t>APLICAÇÃO MANUAL DE PINTURA COM TINTA TEXTURIZADA ACRÍLICA EM PANOS CEGOS DE FACHADA (SEM PRESENÇA DE VÃOS) DE EDIFÍCIOS DE MÚLTIPLOS PAVIMENTOS, UMA COR. AF_03/2024</t>
  </si>
  <si>
    <t>APLICAÇÃO MANUAL DE PINTURA COM TINTA TEXTURIZADA ACRÍLICA EM PANOS COM PRESENÇA DE VÃOS DE EDIFÍCIOS DE MÚLTIPLOS PAVIMENTOS, DUAS CORES. AF_03/2024</t>
  </si>
  <si>
    <t>APLICAÇÃO MANUAL DE PINTURA COM TINTA TEXTURIZADA ACRÍLICA EM PANOS COM PRESENÇA DE VÃOS DE EDIFÍCIOS DE MÚLTIPLOS PAVIMENTOS, UMA COR. AF_03/2024</t>
  </si>
  <si>
    <t>APLICAÇÃO MANUAL DE PINTURA COM TINTA TEXTURIZADA ACRÍLICA EM PAREDES EXTERNAS DE CASAS, DUAS CORES. AF_03/2024</t>
  </si>
  <si>
    <t>APLICAÇÃO MANUAL DE PINTURA COM TINTA TEXTURIZADA ACRÍLICA EM PAREDES EXTERNAS DE CASAS, UMA COR. AF_03/2024</t>
  </si>
  <si>
    <t>APLICAÇÃO MANUAL DE PINTURA COM TINTA TEXTURIZADA ACRÍLICA EM SUPERFÍCIES EXTERNAS DE SACADA DE EDIFÍCIOS DE MÚLTIPLOS PAVIMENTOS, DUAS CORES. AF_03/2024</t>
  </si>
  <si>
    <t>APLICAÇÃO MANUAL DE PINTURA COM TINTA TEXTURIZADA ACRÍLICA EM SUPERFÍCIES EXTERNAS DE SACADA DE EDIFÍCIOS DE MÚLTIPLOS PAVIMENTOS, UMA COR. AF_03/2024</t>
  </si>
  <si>
    <t>APLICAÇÃO MANUAL DE PINTURA COM TINTA TEXTURIZADA ACRÍLICA EM SUPERFÍCIES INTERNAS DA SACADA DE EDIFÍCIOS DE MÚLTIPLOS PAVIMENTOS, DUAS CORES. AF_03/2024</t>
  </si>
  <si>
    <t>APLICAÇÃO MANUAL DE PINTURA COM TINTA TEXTURIZADA ACRÍLICA EM SUPERFÍCIES INTERNAS DA SACADA DE EDIFÍCIOS DE MÚLTIPLOS PAVIMENTOS, UMA COR. AF_03/2024</t>
  </si>
  <si>
    <t>APLICAÇÃO MANUAL DE TINTA LÁTEX ACRÍLICA EM PANOS COM PRESENÇA DE VÃOS DE EDIFÍCIOS DE MÚLTIPLOS PAVIMENTOS, DUAS DEMÃOS. AF_03/2024</t>
  </si>
  <si>
    <t>APLICAÇÃO MANUAL DE TINTA LÁTEX ACRÍLICA EM PANOS SEM PRESENÇA DE VÃOS DE EDIFÍCIOS DE MÚLTIPLOS PAVIMENTOS, DUAS DEMÃOS. AF_03/2024</t>
  </si>
  <si>
    <t>APLICAÇÃO MANUAL DE TINTA LÁTEX ACRÍLICA EM PAREDE EXTERNAS DE CASAS, DUAS DEMÃOS. AF_03/2024</t>
  </si>
  <si>
    <t>APLICAÇÃO MANUAL DE TINTA LÁTEX ACRÍLICA EM SUPERFÍCIES EXTERNAS DE SACADA DE EDIFÍCIOS DE MÚLTIPLOS PAVIMENTOS, DUAS DEMÃOS. AF_03/2024</t>
  </si>
  <si>
    <t>APLICAÇÃO MANUAL DE TINTA LÁTEX ACRÍLICA EM SUPERFÍCIES INTERNAS DE SACADA DE EDIFÍCIOS DE MÚLTIPLOS PAVIMENTOS, DUAS DEMÃOS. AF_03/2024</t>
  </si>
  <si>
    <t>EMASSAMENTO COM MASSA LÁTEX, APLICAÇÃO EM PAREDE, DUAS DEMÃOS, LIXAMENTO MANUAL. AF_04/2023</t>
  </si>
  <si>
    <t>EMASSAMENTO COM MASSA LÁTEX, APLICAÇÃO EM PAREDE, DUAS DEMÃOS, LIXAMENTO MECANIZADO. AF_04/2023</t>
  </si>
  <si>
    <t>EMASSAMENTO COM MASSA LÁTEX, APLICAÇÃO EM PAREDE, UMA DEMÃO, LIXAMENTO MANUAL. AF_04/2023</t>
  </si>
  <si>
    <t>EMASSAMENTO COM MASSA LÁTEX, APLICAÇÃO EM PAREDE, UMA DEMÃO, LIXAMENTO MECANIZADO. AF_04/2023</t>
  </si>
  <si>
    <t>EMASSAMENTO COM MASSA LÁTEX, APLICAÇÃO EM TETO, DUAS DEMÃOS, LIXAMENTO MANUAL. AF_04/2023</t>
  </si>
  <si>
    <t>EMASSAMENTO COM MASSA LÁTEX, APLICAÇÃO EM TETO, DUAS DEMÃOS, LIXAMENTO MECANIZADO. AF_04/2023</t>
  </si>
  <si>
    <t>EMASSAMENTO COM MASSA LÁTEX, APLICAÇÃO EM TETO, UMA DEMÃO, LIXAMENTO MANUAL. AF_04/2023</t>
  </si>
  <si>
    <t>EMASSAMENTO COM MASSA LÁTEX, APLICAÇÃO EM TETO, UMA DEMÃO, LIXAMENTO MECANIZADO. AF_04/2023</t>
  </si>
  <si>
    <t>FUNDO SELADOR ACRÍLICO, APLICAÇÃO MANUAL EM PAREDE, UMA DEMÃO. AF_04/2023</t>
  </si>
  <si>
    <t>FUNDO SELADOR ACRÍLICO, APLICAÇÃO MANUAL EM TETO, UMA DEMÃO. AF_04/2023</t>
  </si>
  <si>
    <t>FUNDO SELADOR ACRÍLICO, APLICAÇÃO MECÂNICA EM PAREDE, UMA DEMÃO. AF_04/2023</t>
  </si>
  <si>
    <t>FUNDO SELADOR ACRÍLICO, APLICAÇÃO MECÂNICA EM TETO, UMA DEMÃO. AF_04/2023</t>
  </si>
  <si>
    <t>PINTURA LÁTEX ACRÍLICA ECONÔMICA, APLICAÇÃO MANUAL EM PAREDES, DUAS DEMÃOS. AF_04/2023</t>
  </si>
  <si>
    <t>PINTURA LÁTEX ACRÍLICA ECONÔMICA, APLICAÇÃO MANUAL EM TETO, DUAS DEMÃOS. AF_04/2023</t>
  </si>
  <si>
    <t>PINTURA LÁTEX ACRÍLICA ECONÔMICA, APLICAÇÃO MECÂNICA EM PAREDES, DUAS DEMÃOS. AF_04/2023</t>
  </si>
  <si>
    <t>PINTURA LÁTEX ACRÍLICA ECONÔMICA, APLICAÇÃO MECÂNICA EM TETO, DUAS DEMÃOS. AF_04/2023</t>
  </si>
  <si>
    <t>PINTURA LÁTEX ACRÍLICA PREMIUM, APLICAÇÃO MANUAL EM PAREDES, DUAS DEMÃOS. AF_04/2023</t>
  </si>
  <si>
    <t>PINTURA LÁTEX ACRÍLICA PREMIUM, APLICAÇÃO MANUAL EM TETO, DUAS DEMÃOS. AF_04/2023</t>
  </si>
  <si>
    <t>PINTURA LÁTEX ACRÍLICA STANDARD, APLICAÇÃO MANUAL EM PAREDES, DUAS DEMÃOS. AF_04/2023</t>
  </si>
  <si>
    <t>PINTURA LÁTEX ACRÍLICA STANDARD, APLICAÇÃO MANUAL EM TETO, DUAS DEMÃOS. AF_04/2023</t>
  </si>
  <si>
    <t>TEXTURA ACRÍLICA, APLICAÇÃO MANUAL EM PAREDE, UMA DEMÃO. AF_04/2023</t>
  </si>
  <si>
    <t>TEXTURA ACRÍLICA, APLICAÇÃO MANUAL EM TETO, UMA DEMÃO. AF_04/2023</t>
  </si>
  <si>
    <t>APLICAÇÃO MASSA ACRÍLICA PARA MADEIRA, PARA PINTURA COM TINTA DE ACABAMENTO (PIGMENTADA). AF_01/2021</t>
  </si>
  <si>
    <t>APLICAÇÃO MASSA ALQUÍDICA PARA MADEIRA, PARA PINTURA COM TINTA DE ACABAMENTO (PIGMENTADA). AF_01/2021</t>
  </si>
  <si>
    <t>APLICAÇÃO MASSA EPÓXI PARA MADEIRA, PARA PINTURA COM TINTA PU DE ACABAMENTO (PIGMENTADA). AF_01/2021</t>
  </si>
  <si>
    <t>LIXAMENTO DE MADEIRA PARA APLICAÇÃO DE FUNDO OU PINTURA. AF_01/2021</t>
  </si>
  <si>
    <t>LIXAMENTO DE MASSA PARA MADEIRA. AF_01/2021</t>
  </si>
  <si>
    <t>PINTURA FUNDO NIVELADOR ACRÍLICO BRANCO EM MADEIRA. AF_01/2021</t>
  </si>
  <si>
    <t>PINTURA FUNDO NIVELADOR ALQUÍDICO BRANCO EM MADEIRA. AF_01/2021</t>
  </si>
  <si>
    <t>PINTURA FUNDO NIVELADOR ALQUÍDICO INCOLOR EM MADEIRA. AF_01/2021</t>
  </si>
  <si>
    <t>PINTURA FUNDO NIVELADOR POLIURETÂNICO BRANCO EM MADEIRA. AF_01/2021</t>
  </si>
  <si>
    <t>PINTURA FUNDO NIVELADOR POLIURETÂNICO INCOLOR EM MADEIRA. AF_01/2021</t>
  </si>
  <si>
    <t>PINTURA IMUNIZANTE PARA MADEIRA, 1 DEMÃO. AF_01/2021</t>
  </si>
  <si>
    <t>PINTURA IMUNIZANTE PARA MADEIRA, 2 DEMÃOS. AF_01/2021</t>
  </si>
  <si>
    <t>PINTURA TINTA DE ACABAMENTO (PIGMENTADA) A ÓLEO EM MADEIRA, 1 DEMÃO. AF_01/2021</t>
  </si>
  <si>
    <t>PINTURA TINTA DE ACABAMENTO (PIGMENTADA) A ÓLEO EM MADEIRA, 2 DEMÃOS. AF_01/2021</t>
  </si>
  <si>
    <t>PINTURA TINTA DE ACABAMENTO (PIGMENTADA) A ÓLEO EM MADEIRA, 3 DEMÃOS. AF_01/2021</t>
  </si>
  <si>
    <t>PINTURA TINTA DE ACABAMENTO (PIGMENTADA) ESMALTE BASE ÁGUA EM MADEIRA, 1 DEMÃO. AF_01/2021</t>
  </si>
  <si>
    <t>PINTURA TINTA DE ACABAMENTO (PIGMENTADA) ESMALTE BASE ÁGUA EM MADEIRA, 2 DEMÃOS. AF_01/2021</t>
  </si>
  <si>
    <t>PINTURA TINTA DE ACABAMENTO (PIGMENTADA) ESMALTE BASE ÁGUA EM MADEIRA, 3 DEMÃOS. AF_01/2021</t>
  </si>
  <si>
    <t>PINTURA TINTA DE ACABAMENTO (PIGMENTADA) ESMALTE SINTÉTICO ACETINADO EM MADEIRA, 1 DEMÃO. AF_01/2021</t>
  </si>
  <si>
    <t>PINTURA TINTA DE ACABAMENTO (PIGMENTADA) ESMALTE SINTÉTICO ACETINADO EM MADEIRA, 2 DEMÃOS. AF_01/2021</t>
  </si>
  <si>
    <t>PINTURA TINTA DE ACABAMENTO (PIGMENTADA) ESMALTE SINTÉTICO ACETINADO EM MADEIRA, 3 DEMÃOS. AF_01/2021</t>
  </si>
  <si>
    <t>PINTURA TINTA DE ACABAMENTO (PIGMENTADA) ESMALTE SINTÉTICO BRILHANTE EM MADEIRA, 1 DEMÃO. AF_01/2021</t>
  </si>
  <si>
    <t>PINTURA TINTA DE ACABAMENTO (PIGMENTADA) ESMALTE SINTÉTICO BRILHANTE EM MADEIRA, 2 DEMÃOS. AF_01/2021</t>
  </si>
  <si>
    <t>PINTURA TINTA DE ACABAMENTO (PIGMENTADA) ESMALTE SINTÉTICO BRILHANTE EM MADEIRA, 3 DEMÃOS. AF_01/2021</t>
  </si>
  <si>
    <t>PINTURA TINTA DE ACABAMENTO (PIGMENTADA) ESMALTE SINTÉTICO FOSCO EM MADEIRA, 1 DEMÃO. AF_01/2021</t>
  </si>
  <si>
    <t>PINTURA TINTA DE ACABAMENTO (PIGMENTADA) ESMALTE SINTÉTICO FOSCO EM MADEIRA, 2 DEMÃOS. AF_01/2021</t>
  </si>
  <si>
    <t>PINTURA TINTA DE ACABAMENTO (PIGMENTADA) ESMALTE SINTÉTICO FOSCO EM MADEIRA, 3 DEMÃOS. AF_01/2021</t>
  </si>
  <si>
    <t>PINTURA TINTA DE ACABAMENTO (PIGMENTADA) POLIURETÂNICA EM MADEIRA, 1 DEMÃO. AF_01/2021</t>
  </si>
  <si>
    <t>PINTURA TINTA DE ACABAMENTO (PIGMENTADA) POLIURETÂNICA EM MADEIRA, 2 DEMÃOS. AF_01/2021</t>
  </si>
  <si>
    <t>PINTURA TINTA DE ACABAMENTO (PIGMENTADA) POLIURETÂNICA EM MADEIRA, 3 DEMÃOS. AF_01/2021</t>
  </si>
  <si>
    <t>PINTURA VERNIZ (INCOLOR) ALQUÍDICO EM MADEIRA, USO INTERNO E EXTERNO, 1 DEMÃO. AF_01/2021</t>
  </si>
  <si>
    <t>PINTURA VERNIZ (INCOLOR) ALQUÍDICO EM MADEIRA, USO INTERNO E EXTERNO, 2 DEMÃOS. AF_01/2021</t>
  </si>
  <si>
    <t>PINTURA VERNIZ (INCOLOR) ALQUÍDICO EM MADEIRA, USO INTERNO E EXTERNO, 3 DEMÃOS. AF_01/2021</t>
  </si>
  <si>
    <t>PINTURA VERNIZ (INCOLOR) ALQUÍDICO EM MADEIRA, USO INTERNO, 1 DEMÃO. AF_01/2021</t>
  </si>
  <si>
    <t>PINTURA VERNIZ (INCOLOR) ALQUÍDICO EM MADEIRA, USO INTERNO, 2 DEMÃOS. AF_01/2021</t>
  </si>
  <si>
    <t>PINTURA VERNIZ (INCOLOR) ALQUÍDICO EM MADEIRA, USO INTERNO, 3 DEMÃOS. AF_01/2021</t>
  </si>
  <si>
    <t>PINTURA VERNIZ (INCOLOR) POLIURETÂNICO (RESINA ALQUÍDICA MODIFICADA) EM MADEIRA, 1 DEMÃO. AF_01/2021</t>
  </si>
  <si>
    <t>PINTURA VERNIZ (INCOLOR) POLIURETÂNICO (RESINA ALQUÍDICA MODIFICADA) EM MADEIRA, 2 DEMÃOS. AF_01/2021</t>
  </si>
  <si>
    <t>PINTURA VERNIZ (INCOLOR) POLIURETÂNICO (RESINA ALQUÍDICA MODIFICADA) EM MADEIRA, 3 DEMÃOS. AF_01/2021</t>
  </si>
  <si>
    <t>PINTURA VERNIZ (INCOLOR) POLIURETÂNICO (RESINA POLIURETÂNICA) EM MADEIRA, 1 DEMÃO. AF_01/2021</t>
  </si>
  <si>
    <t>PINTURA VERNIZ (INCOLOR) POLIURETÂNICO (RESINA POLIURETÂNICA) EM MADEIRA, 2 DEMÃOS. AF_01/2021</t>
  </si>
  <si>
    <t>PINTURA VERNIZ (INCOLOR) POLIURETÂNICO (RESINA POLIURETÂNICA) EM MADEIRA, 3 DEMÃOS. AF_01/2021</t>
  </si>
  <si>
    <t>COLOCAÇÃO DE FITA PROTETORA PARA PINTURA. AF_01/2020</t>
  </si>
  <si>
    <t>JATEAMENTO ABRASIVO COM GRANALHA DE AÇO EM PERFIL METÁLICO EM FÁBRICA. AF_01/2020</t>
  </si>
  <si>
    <t>LIXAMENTO MANUAL EM SUPERFÍCIES METÁLICAS EM OBRA. AF_01/2020</t>
  </si>
  <si>
    <t>PINTURA COM TINTA ACRÍLICA DE ACABAMENTO APLICADA A ROLO OU PINCEL SOBRE SUPERFÍCIES METÁLICAS (EXCETO PERFIL) EXECUTADO EM OBRA (02 DEMÃOS). AF_01/2020</t>
  </si>
  <si>
    <t>PINTURA COM TINTA ACRÍLICA DE ACABAMENTO APLICADA A ROLO OU PINCEL SOBRE SUPERFÍCIES METÁLICAS (EXCETO PERFIL) EXECUTADO EM OBRA (POR DEMÃO). AF_01/2020</t>
  </si>
  <si>
    <t>PINTURA COM TINTA ACRÍLICA DE ACABAMENTO PULVERIZADA SOBRE SUPERFÍCIES METÁLICAS (EXCETO PERFIL) EXECUTADO EM OBRA (02 DEMÃOS). AF_01/2020_PE</t>
  </si>
  <si>
    <t>PINTURA COM TINTA ACRÍLICA DE ACABAMENTO PULVERIZADA SOBRE SUPERFÍCIES METÁLICAS (EXCETO PERFIL) EXECUTADO EM OBRA (POR DEMÃO). AF_01/2020_PE</t>
  </si>
  <si>
    <t>PINTURA COM TINTA ACRÍLICA DE FUNDO APLICADA A ROLO OU PINCEL SOBRE SUPERFÍCIES METÁLICAS (EXCETO PERFIL) EXECUTADO EM OBRA (POR DEMÃO). AF_01/2020</t>
  </si>
  <si>
    <t>PINTURA COM TINTA ACRÍLICA DE FUNDO PULVERIZADA SOBRE SUPERFÍCIES METÁLICAS (EXCETO PERFIL) EXECUTADO EM OBRA (POR DEMÃO). AF_01/2020_PE</t>
  </si>
  <si>
    <t>PINTURA COM TINTA ALQUÍDICA DE ACABAMENTO (ESMALTE SINTÉTICO ACETINADO) APLICADA A ROLO OU PINCEL SOBRE PERFIL METÁLICO EXECUTADO EM FÁBRICA (POR DEMÃO). AF_01/2020</t>
  </si>
  <si>
    <t>PINTURA COM TINTA ALQUÍDICA DE ACABAMENTO (ESMALTE SINTÉTICO ACETINADO) APLICADA A ROLO OU PINCEL SOBRE SUPERFÍCIES METÁLICAS (EXCETO PERFIL) EXECUTADO EM OBRA (02 DEMÃOS). AF_01/2020</t>
  </si>
  <si>
    <t>PINTURA COM TINTA ALQUÍDICA DE ACABAMENTO (ESMALTE SINTÉTICO ACETINADO) APLICADA A ROLO OU PINCEL SOBRE SUPERFÍCIES METÁLICAS (EXCETO PERFIL) EXECUTADO EM OBRA (POR DEMÃO). AF_01/2020</t>
  </si>
  <si>
    <t>PINTURA COM TINTA ALQUÍDICA DE ACABAMENTO (ESMALTE SINTÉTICO ACETINADO) PULVERIZADA SOBRE PERFIL METÁLICO EXECUTADO EM FÁBRICA (POR DEMÃO). AF_01/2020_PE</t>
  </si>
  <si>
    <t>PINTURA COM TINTA ALQUÍDICA DE ACABAMENTO (ESMALTE SINTÉTICO ACETINADO) PULVERIZADA SOBRE SUPERFÍCIES METÁLICAS (EXCETO PERFIL) EXECUTADO EM OBRA (02 DEMÃOS). AF_01/2020_PE</t>
  </si>
  <si>
    <t>PINTURA COM TINTA ALQUÍDICA DE ACABAMENTO (ESMALTE SINTÉTICO ACETINADO) PULVERIZADA SOBRE SUPERFÍCIES METÁLICAS (EXCETO PERFIL) EXECUTADO EM OBRA (POR DEMÃO). AF_01/2020_PE</t>
  </si>
  <si>
    <t>PINTURA COM TINTA ALQUÍDICA DE ACABAMENTO (ESMALTE SINTÉTICO BRILHANTE) APLICADA A ROLO OU PINCEL SOBRE PERFIL METÁLICO EXECUTADO EM FÁBRICA (POR DEMÃO). AF_01/2020</t>
  </si>
  <si>
    <t>PINTURA COM TINTA ALQUÍDICA DE ACABAMENTO (ESMALTE SINTÉTICO BRILHANTE) APLICADA A ROLO OU PINCEL SOBRE SUPERFÍCIES METÁLICAS (EXCETO PERFIL) EXECUTADO EM OBRA (02 DEMÃOS). AF_01/2020</t>
  </si>
  <si>
    <t>PINTURA COM TINTA ALQUÍDICA DE ACABAMENTO (ESMALTE SINTÉTICO BRILHANTE) APLICADA A ROLO OU PINCEL SOBRE SUPERFÍCIES METÁLICAS (EXCETO PERFIL) EXECUTADO EM OBRA (POR DEMÃO). AF_01/2020</t>
  </si>
  <si>
    <t>PINTURA COM TINTA ALQUÍDICA DE ACABAMENTO (ESMALTE SINTÉTICO BRILHANTE) PULVERIZADA SOBRE PERFIL METÁLICO EXECUTADO EM FÁBRICA  (POR DEMÃO). AF_01/2020_PE</t>
  </si>
  <si>
    <t>PINTURA COM TINTA ALQUÍDICA DE ACABAMENTO (ESMALTE SINTÉTICO BRILHANTE) PULVERIZADA SOBRE SUPERFÍCIES METÁLICAS (EXCETO PERFIL) EXECUTADO EM OBRA  (POR DEMÃO). AF_01/2020_PE</t>
  </si>
  <si>
    <t>PINTURA COM TINTA ALQUÍDICA DE ACABAMENTO (ESMALTE SINTÉTICO BRILHANTE) PULVERIZADA SOBRE SUPERFÍCIES METÁLICAS (EXCETO PERFIL) EXECUTADO EM OBRA (02 DEMÃOS). AF_01/2020_PE</t>
  </si>
  <si>
    <t>PINTURA COM TINTA ALQUÍDICA DE ACABAMENTO (ESMALTE SINTÉTICO FOSCO) APLICADA A ROLO OU PINCEL SOBRE PERFIL METÁLICO EXECUTADO EM FÁBRICA (POR DEMÃO). AF_01/2020</t>
  </si>
  <si>
    <t>PINTURA COM TINTA ALQUÍDICA DE ACABAMENTO (ESMALTE SINTÉTICO FOSCO) APLICADA A ROLO OU PINCEL SOBRE SUPERFÍCIES METÁLICAS (EXCETO PERFIL) EXECUTADO EM OBRA (02 DEMÃOS). AF_01/2020</t>
  </si>
  <si>
    <t>PINTURA COM TINTA ALQUÍDICA DE ACABAMENTO (ESMALTE SINTÉTICO FOSCO) APLICADA A ROLO OU PINCEL SOBRE SUPERFÍCIES METÁLICAS (EXCETO PERFIL) EXECUTADO EM OBRA (POR DEMÃO). AF_01/2020</t>
  </si>
  <si>
    <t>PINTURA COM TINTA ALQUÍDICA DE ACABAMENTO (ESMALTE SINTÉTICO FOSCO) PULVERIZADA SOBRE PERFIL METÁLICO EXECUTADO EM FÁBRICA (POR DEMÃO). AF_01/2020_PE</t>
  </si>
  <si>
    <t>PINTURA COM TINTA ALQUÍDICA DE ACABAMENTO (ESMALTE SINTÉTICO FOSCO) PULVERIZADA SOBRE SUPERFÍCIES METÁLICAS (EXCETO PERFIL) EXECUTADO EM OBRA (02 DEMÃOS). AF_01/2020_PE</t>
  </si>
  <si>
    <t>PINTURA COM TINTA ALQUÍDICA DE ACABAMENTO (ESMALTE SINTÉTICO FOSCO) PULVERIZADA SOBRE SUPERFÍCIES METÁLICAS (EXCETO PERFIL) EXECUTADO EM OBRA (POR DEMÃO). AF_01/2020_PE</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</si>
  <si>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</si>
  <si>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</si>
  <si>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(TIPO ZARCÃO) PULVERIZADA SOBRE PERFIL METÁLICO EXECUTADO EM FÁBRICA (POR DEMÃO). AF_01/2020_PE</t>
  </si>
  <si>
    <t>PINTURA COM TINTA ALQUÍDICA DE FUNDO (TIPO ZARCÃO) PULVERIZADA SOBRE SUPERFÍCIES METÁLICAS (EXCETO PERFIL) EXECUTADO EM OBRA (POR DEMÃO). AF_01/2020_PE</t>
  </si>
  <si>
    <t>PINTURA COM TINTA ALQUÍDICA DE FUNDO E ACABAMENTO (ESMALTE SINTÉTICO GRAFITE)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</si>
  <si>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</si>
  <si>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ALQUÍDICA DE FUNDO E ACABAMENTO (ESMALTE SINTÉTICO GRAFITE) PULVERIZADA SOBRE PERFIL METÁLICO EXECUTADO EM FÁBRICA (POR DEMÃO). AF_01/2020_PE</t>
  </si>
  <si>
    <t>PINTURA COM TINTA ALQUÍDICA DE FUNDO E ACABAMENTO (ESMALTE SINTÉTICO GRAFITE) PULVERIZADA SOBRE SUPERFÍCIES METÁLICAS (EXCETO PERFIL) EXECUTADO EM OBRA (POR DEMÃO). AF_01/2020_PE</t>
  </si>
  <si>
    <t>PINTURA COM TINTA EPOXÍDICA DE ACABAMENTO APLICADA A ROLO OU PINCEL SOBRE PERFIL METÁLICO EXECUTADO EM FÁBRICA (02 DEMÃOS). AF_01/2020</t>
  </si>
  <si>
    <t>PINTURA COM TINTA EPOXÍDICA DE ACABAMENTO APLICADA A ROLO OU PINCEL SOBRE PERFIL METÁLICO EXECUTADO EM FÁBRICA (POR DEMÃO). AF_01/2020</t>
  </si>
  <si>
    <t>PINTURA COM TINTA EPOXÍDICA DE ACABAMENTO PULVERIZADA SOBRE PERFIL METÁLICO EXECUTADO EM FÁBRICA (02 DEMÃOS). AF_01/2020_PE</t>
  </si>
  <si>
    <t>PINTURA COM TINTA EPOXÍDICA DE ACABAMENTO PULVERIZADA SOBRE PERFIL METÁLICO EXECUTADO EM FÁBRICA (POR DEMÃO). AF_01/2020_PE</t>
  </si>
  <si>
    <t>PINTURA COM TINTA EPOXÍDICA DE FUNDO APLICADA A ROLO OU PINCEL SOBRE PERFIL METÁLICO EXECUTADO EM FÁBRICA (POR DEMÃO). AF_01/2020</t>
  </si>
  <si>
    <t>PINTURA COM TINTA EPOXÍDICA DE FUNDO E ACABAMENTO APLICADA A ROLO OU PINCEL SOBRE PERFIL METÁLICO EXECUTADO EM FÁBRICA (POR DEMÃO). AF_01/2020</t>
  </si>
  <si>
    <t>PINTURA COM TINTA EPOXÍDICA DE FUNDO E ACABAMENTO PULVERIZADA SOBRE PERFIL METÁLICO EXECUTADO EM FÁBRICA (POR DEMÃO). AF_01/2020</t>
  </si>
  <si>
    <t>PINTURA COM TINTA EPOXÍDICA DE FUNDO PULVERIZADA SOBRE PERFIL METÁLICO EXECUTADO EM FÁBRICA (POR DEMÃO). AF_01/2020_PE</t>
  </si>
  <si>
    <t>PINTURA COM TINTA POLIURETÂNICA DE ACABAMENTO APLICADA A ROLO OU PINCEL SOBRE PERFIL METÁLICO EXECUTADO EM FÁBRICA (02 DEMÃOS). AF_01/2020</t>
  </si>
  <si>
    <t>PINTURA COM TINTA POLIURETÂNICA DE ACABAMENTO APLICADA A ROLO OU PINCEL SOBRE PERFIL METÁLICO EXECUTADO EM FÁBRICA (POR DEMÃO). AF_01/2020</t>
  </si>
  <si>
    <t>PINTURA COM TINTA POLIURETÂNICA DE ACABAMENTO PULVERIZADA SOBRE PERFIL METÁLICO EXECUTADO EM FÁBRICA (02 DEMÃOS). AF_01/2020</t>
  </si>
  <si>
    <t>PINTURA COM TINTA POLIURETÂNICA DE ACABAMENTO PULVERIZADA SOBRE PERFIL METÁLICO EXECUTADO EM FÁBRICA (POR DEMÃO). AF_01/2020</t>
  </si>
  <si>
    <t>ENCERAMENTO DE PISO EM MADEIRA. AF_05/2021</t>
  </si>
  <si>
    <t>PINTURA DE DEMARCAÇÃO DE QUADRA POLIESPORTIVA COM BORRACHA CLORADA, E = 5 CM, APLICAÇÃO MANUAL. AF_05/2021</t>
  </si>
  <si>
    <t>PINTURA DE DEMARCAÇÃO DE QUADRA POLIESPORTIVA COM TINTA ACRÍLICA, E = 5 CM, APLICAÇÃO MANUAL. AF_05/2021</t>
  </si>
  <si>
    <t>PINTURA DE DEMARCAÇÃO DE QUADRA POLIESPORTIVA COM TINTA EPÓXI, E = 5 CM, APLICAÇÃO MANUAL. AF_05/2021</t>
  </si>
  <si>
    <t>PINTURA DE DEMARCAÇÃO DE VAGA COM TINTA ACRÍLICA, E = 10 CM, APLICAÇÃO MANUAL. AF_05/2021</t>
  </si>
  <si>
    <t>PINTURA DE DEMARCAÇÃO DE VAGA COM TINTA ACRÍLICA, E = 10 CM, APLICAÇÃO MECÂNICA COM DEMARCADORA A TRAÇÃO MANUAL. AF_05/2021</t>
  </si>
  <si>
    <t>PINTURA DE DEMARCAÇÃO DE VAGA COM TINTA EPÓXI, E = 10 CM, APLICAÇÃO MANUAL. AF_05/2021</t>
  </si>
  <si>
    <t>PINTURA DE EIXO VIÁRIO COM TINTA RETRORREFLETIVA A BASE DE RESINA ACRÍLICA COM MICROESFERAS DE VIDRO, APLICAÇÃO MECÂNICA COM DEMARCADORA A TRAÇÃO MANUAL. AF_05/2021</t>
  </si>
  <si>
    <t>PINTURA DE EIXO VIÁRIO SOBRE ASFALTO COM TINTA RETRORREFLETIVA A BASE DE RESINA ACRÍLICA COM MICROESFERAS DE VIDRO, APLICAÇÃO MECÂNICA COM DEMARCADORA AUTOPROPELIDA. AF_05/2021</t>
  </si>
  <si>
    <t>PINTURA DE FAIXA DE PEDESTRE OU ZEBRADA COM TINTA ACRÍLICA, E  = 30 CM, APLICAÇÃO MANUAL. AF_05/2021</t>
  </si>
  <si>
    <t>PINTURA DE FAIXA DE PEDESTRE OU ZEBRADA COM TINTA ACRÍLICA, E  = 30 CM, APLICAÇÃO MECÂNICA COM DEMARCADORA A TRAÇÃO MANUAL. AF_05/2021</t>
  </si>
  <si>
    <t>PINTURA DE FAIXA DE PEDESTRE OU ZEBRADA COM TINTA EPÓXI, E  = 30 CM, APLICAÇÃO MANUAL. AF_05/2021</t>
  </si>
  <si>
    <t>PINTURA DE FAIXA DE PEDESTRE OU ZEBRADA COM TINTA RETRORREFLETIVA A BASE DE RESINA ACRÍLICA COM MICROESFERAS DE VIDRO, E = 30 CM, APLICAÇÃO MECÂNICA COM DEMARCADORA A TRAÇÃO MANUAL. AF_05/2021</t>
  </si>
  <si>
    <t>PINTURA DE FAIXA DE PEDESTRE OU ZEBRADA TINTA RETRORREFLETIVA A BASE DE RESINA ACRÍLICA COM MICROESFERAS DE VIDRO, E = 30 CM, APLICAÇÃO MANUAL. AF_05/2021</t>
  </si>
  <si>
    <t>PINTURA DE MEIO-FIO COM TINTA BRANCA A BASE DE CAL (CAIAÇÃO). AF_05/2021</t>
  </si>
  <si>
    <t>PINTURA DE NÚMEROS E LETRAS PARA SINALIZAÇÃO HORIZONTAL, ALTURA  100  MM, APLICADOR SPRAY E MOLDE PLÁSTICO. AF_05/2021</t>
  </si>
  <si>
    <t>PINTURA DE PISO COM TINTA ACRÍLICA, APLICAÇÃO MANUAL, 2 DEMÃOS, INCLUSO FUNDO PREPARADOR. AF_05/2021</t>
  </si>
  <si>
    <t>PINTURA DE PISO COM TINTA ACRÍLICA, APLICAÇÃO MANUAL, 3 DEMÃOS, INCLUSO FUNDO PREPARADOR. AF_05/2021</t>
  </si>
  <si>
    <t>PINTURA DE PISO COM TINTA ACRÍLICA, APLICAÇÃO MECÂNICA, 2 DEMÃOS, INCLUSO FUNDO PREPARADOR. AF_05/2021</t>
  </si>
  <si>
    <t>PINTURA DE PISO COM TINTA EPÓXI, APLICAÇÃO MANUAL, 2 DEMÃOS, INCLUSO PRIMER EPÓXI. AF_05/2021</t>
  </si>
  <si>
    <t>PINTURA DE PISO COM TINTA EPÓXI, APLICAÇÃO MECÂNICA, 2 DEMÃOS. AF_05/2021</t>
  </si>
  <si>
    <t>PINTURA DE PISO DE PEDRAS DECORATIVAS COM VERNIZ DE POLIURETANO FOSCO, APLICAÇÃO MANUAL, 3 DEMÃOS. AF_05/2021</t>
  </si>
  <si>
    <t>PINTURA DE RODAPÉ COM TINTA EPÓXI, APLICAÇÃO MANUAL, 2 DEMÃOS, INCLUSÃO PRIMER EPÓXI. AF_05/2021</t>
  </si>
  <si>
    <t>PINTURA DE RODAPÉ EM PEDRA DECORATIVA COM VERNIZ DE POLIURETANO, APLICAÇÃO MANUAL, 3 DEMÃOS. AF_05/2021</t>
  </si>
  <si>
    <t>PINTURA DE SINALIZAÇÃO VERTICAL DE SEGURANÇA, FAIXAS AMARELA E PRETA, APLICAÇÃO MANUAL, 2 DEMÃOS. AF_05/2021</t>
  </si>
  <si>
    <t>PINTURA DE SÍMBOLO "BICICLETA" COM TINTA ACRÍLICA, UTILIZAÇÃO DE MOLDE PLÁSTICO E APLICAÇÃO MECÂNICA, 150X60 CM. AF_05/2021</t>
  </si>
  <si>
    <t>PINTURA DE SÍMBOLO "DEFICIENTE FÍSICO" COM TINTA ACRÍLICA, UTILIZAÇÃO DE MOLDE PLÁSTICO E APLICAÇÃO MECÂNICA, 120X120 CM. AF_05/2021</t>
  </si>
  <si>
    <t>PINTURA DE SÍMBOLO "GESTANTE" COM TINTA ACRÍLICA, UTILIZAÇÃO DE MOLDE PLÁSTICO E APLICAÇÃO MECÂNICA, 120X120 CM. AF_05/2021</t>
  </si>
  <si>
    <t>PINTURA DE SÍMBOLO "IDOSO" COM TINTA ACRÍLICA, UTILIZAÇÃO DE MOLDE PLÁSTICO E APLICAÇÃO MECÂNICA, 120X120 CM. AF_05/2021</t>
  </si>
  <si>
    <t>PINTURA DE SÍMBOLO "PEDESTRE" COM TINTA ACRÍLICA, UTILIZAÇÃO DE MOLDE PLÁSTICO E APLICAÇÃO MECÂNICA, 130X90 CM. AF_05/2021</t>
  </si>
  <si>
    <t>PINTURA DE SÍMBOLOS E TEXTOS COM TINTA ACRÍLICA, DEMARCAÇÃO COM FITA ADESIVA E APLICAÇÃO COM ROLO. AF_05/2021</t>
  </si>
  <si>
    <t>PINTURA HIDROFUGANTE COM SILICONE, APLICAÇÃO MANUAL, 2 DEMÃOS. AF_05/2021</t>
  </si>
  <si>
    <t>PREPARO DO PISO CIMENTADO PARA PINTURA - LIXAMENTO E LIMPEZA. AF_05/2021</t>
  </si>
  <si>
    <t>ACABAMENTO PARA PISO EM TACO DE MADEIRA. AF_09/2020</t>
  </si>
  <si>
    <t>ASSOALHO DE MADEIRA.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</si>
  <si>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</si>
  <si>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</si>
  <si>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LISO, ESPESSURA 4,0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</si>
  <si>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</si>
  <si>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</si>
  <si>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PISO CIMENTADO, TRAÇO 1:3 (CIMENTO E AREIA), ACABAMENTO RÚSTICO, ESPESSURA 4,0 CM, PREPARO MECÂNICO DA ARGAMASSA. AF_09/2020</t>
  </si>
  <si>
    <t>PISO DE BORRACHA CANELADO, ESPESSURA 3,5MM, FIXADO COM ADESIVO ACRÍLICO. AF_09/2020</t>
  </si>
  <si>
    <t>PISO DE BORRACHA ESPORTIVO, ESPESSURA 15MM, ASSENTADO COM ARGAMASSA. AF_09/2020</t>
  </si>
  <si>
    <t>PISO DE BORRACHA PASTILHADO, ESPESSURA 15MM, ASSENTADO COM ARGAMASSA. AF_09/2020</t>
  </si>
  <si>
    <t>PISO DE BORRACHA PASTILHADO, ESPESSURA 3,5MM, FIXADO COM ADESIVO ACRÍLICO. AF_09/2020</t>
  </si>
  <si>
    <t>PISO DE BORRACHA PASTILHADO/FRISADO, ESPESSURA 7MM, ASSENTADO COM ARGAMASSA. AF_09/2020</t>
  </si>
  <si>
    <t>PISO ELEVADO COM ESTRUTURA EM AÇO, COMPOSTO POR PEDESTAIS E LONGARINAS. AF_09/2020</t>
  </si>
  <si>
    <t>PISO ELEVADO COM ESTRUTURA EM AÇO, COMPOSTO SOMENTE POR PEDESTAIS. AF_09/2020</t>
  </si>
  <si>
    <t>PISO ELEVADO COM ESTRUTURA EM PLÁSTICO, COM REVESTIMENTO EM PORCELANATO. AF_09/2020</t>
  </si>
  <si>
    <t>PISO ELEVADO COM ESTRUTURA EM PLÁSTICO, PARA RECEBER REVESTIMENTO TEXTIL. AF_09/2020</t>
  </si>
  <si>
    <t>PISO EM CONCRETO 20 MPA PREPARO MECÂNICO, ESPESSURA 7CM. AF_09/2020</t>
  </si>
  <si>
    <t>PISO EM GRANILITE, MARMORITE OU GRANITINA EM AMBIENTES INTERNOS, COM ESPESSURA DE 8 MM, INCLUSO MISTURA EM BETONEIRA, COLOCAÇÃO DAS JUNTAS, APLICAÇÃO DO PISO, 4 POLIMENTOS COM POLITRIZ, ESTUCAMENTO, SELADOR E CERA. AF_06/2022</t>
  </si>
  <si>
    <t>PISO EM GRANITO APLICADO EM AMBIENTES INTERNOS. AF_09/2020</t>
  </si>
  <si>
    <t>PISO EM GRANITO APLICADO EM CALÇADAS OU PISOS EXTERNOS. AF_05/2020</t>
  </si>
  <si>
    <t>PISO EM LADRILHO HIDRÁULICO APLICADO EM AMBIENTES EXTERNOS. AF_05/2020</t>
  </si>
  <si>
    <t>PISO EM LADRILHO HIDRÁULICO APLICADO EM AMBIENTES INTERNOS DE ÁREA ENTRE 5 E 15 M², INCLUSO APLICAÇÃO DE RESINA. AF_09/2020</t>
  </si>
  <si>
    <t>PISO EM LADRILHO HIDRÁULICO APLICADO EM AMBIENTES INTERNOS DE ÁREA MENOR QUE 5 M², INCLUSO APLICAÇÃO DE RESINA. AF_09/2020</t>
  </si>
  <si>
    <t>PISO EM MÁRMORE APLICADO EM AMBIENTES INTERNOS. AF_09/2020</t>
  </si>
  <si>
    <t>PISO EM MÁRMORE APLICADO EM CALÇADAS OU PISOS EXTERNOS. AF_05/2020</t>
  </si>
  <si>
    <t>PISO EM PEDRA  ASSENTADO SOBRE ARGAMASSA 1:3 (CIMENTO E AREIA). AF_09/2020</t>
  </si>
  <si>
    <t>PISO EM PEDRA ARDÓSIA ASSENTADO SOBRE ARGAMASSA 1:3 (CIMENTO E AREIA). AF_09/2020</t>
  </si>
  <si>
    <t>PISO EM PEDRA PORTUGUESA ASSENTADO SOBRE ARGAMASSA SECA DE CIMENTO E AREIA, TRAÇO 1:3, REJUNTADO COM CIMENTO COMUM. AF_05/2020</t>
  </si>
  <si>
    <t>PISO EM TACO DE MADEIRA 7X21CM, FIXADO COM COLA BASE DE PVA. AF_09/2020</t>
  </si>
  <si>
    <t>PISO EM TACO DE MADEIRA 7X42CM, FIXADO COM COLA BASE DE PVA. AF_09/2020</t>
  </si>
  <si>
    <t>PISO LAMINADO EM AMBIENTES INTERNOS. AF_09/2020</t>
  </si>
  <si>
    <t>PISO PODOTÁTIL DE ALERTA OU DIRECIONAL, DE BORRACHA, ASSENTADO SOBRE ARGAMASSA. AF_05/2020</t>
  </si>
  <si>
    <t>PISO PODOTÁTIL, DIRECIONAL OU ALERTA, SOLIDARIZADO AO PISO EXISTENTE (ELEMENTOS DISCRETOS). AF_05/2020</t>
  </si>
  <si>
    <t>PISO VINÍLICO FLEXÍVEL EM MANTA, PADRÃO LISO, ESPESSURA 2 MM, FIXADO COM COLA. AF_09/2020</t>
  </si>
  <si>
    <t>PISO VINÍLICO SEMI-FLEXÍVEL EM PLACAS, PADRÃO LISO, ESPESSURA 3,2 MM, FIXADO COM COLA. AF_09/2020</t>
  </si>
  <si>
    <t>PREPARO DE CONTRAPISO COM POLITRIZ. AF_09/2020</t>
  </si>
  <si>
    <t>RODAPÉ BORRACHA LISO, ALTURA = 7CM, ESPESSURA = 2 MM, PARA ARGAMASSA. AF_09/2020</t>
  </si>
  <si>
    <t>RODAPÉ EM ARDÓSIA ALTURA 10CM. AF_09/2020</t>
  </si>
  <si>
    <t>RODAPÉ EM GRANITO, ALTURA 10 CM. AF_09/2020</t>
  </si>
  <si>
    <t>RODAPÉ EM LADRILHO HIDRÁULICO, ALTURA 7 CM. AF_09/2020</t>
  </si>
  <si>
    <t>RODAPÉ EM MADEIRA, ALTURA 7CM, FIXADO COM COLA E PARAFUSOS. AF_09/2020</t>
  </si>
  <si>
    <t>RODAPÉ EM MADEIRA, ALTURA 7CM, FIXADO COM COLA. AF_09/2020</t>
  </si>
  <si>
    <t>RODAPÉ EM MARMORITE, ALTURA 10CM. AF_09/2020</t>
  </si>
  <si>
    <t>RODAPÉ EM MÁRMORE, ALTURA 7 CM. AF_09/2020</t>
  </si>
  <si>
    <t>RODAPÉ EM POLIESTIRENO, ALTURA 5 CM. AF_09/2020</t>
  </si>
  <si>
    <t>RODAPÉ VINÍLICO FLEXÍVEL EM MANTA, ALTURA 10 CM. AF_09/2020</t>
  </si>
  <si>
    <t>SOLEIRA EM GRANITO, LARGURA 15 CM, ESPESSURA 2,0 CM. AF_09/2020</t>
  </si>
  <si>
    <t>SOLEIRA EM MÁRMORE, LARGURA 15 CM, ESPESSURA 2,0 CM. AF_09/2020</t>
  </si>
  <si>
    <t>ASSENTAMENTO DE POSTE DE CONCRETO COM COMPRIMENTO NOMINAL DE 10 M, CARGA NOMINAL DE 1000 DAN, ENGASTAMENTO BASE CONCRETADA COM 1 M DE CONCRETO E 0,6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</si>
  <si>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</si>
  <si>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</si>
  <si>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</si>
  <si>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</si>
  <si>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</si>
  <si>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</si>
  <si>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</si>
  <si>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</si>
  <si>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</si>
  <si>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</si>
  <si>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</si>
  <si>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</si>
  <si>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</si>
  <si>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</si>
  <si>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</si>
  <si>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</si>
  <si>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</si>
  <si>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</si>
  <si>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</si>
  <si>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</si>
  <si>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13 M, CARGA NOMINAL DE 1000 DAN, ENGASTAMENTO BASE CONCRETADA COM 1 M DE CONCRETO E 0,9 M DE SOLO - SOMENTE INSTALAÇÃO, SEM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</si>
  <si>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</si>
  <si>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</si>
  <si>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</si>
  <si>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</si>
  <si>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</si>
  <si>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</si>
  <si>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</si>
  <si>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</si>
  <si>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</si>
  <si>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</si>
  <si>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</si>
  <si>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</si>
  <si>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</si>
  <si>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</si>
  <si>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</si>
  <si>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</si>
  <si>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</si>
  <si>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</si>
  <si>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MENOR OU IGUAL A 1000 DAN, ENGASTAMENTO SIMPLES COM 1,5 M DE SOLO (NÃO INCLUI FORNECIMENTO). AF_11/2019</t>
  </si>
  <si>
    <t>POSTE DE AÇO CONICO CONTÍNUO CURVO DUPLO, ENGASTADO, H=9M, INCLUSIVE LUMINÁRIAS, SEM LÂMPADAS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</si>
  <si>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</si>
  <si>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</si>
  <si>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SIMPLES, FLANGEADO, H=9M, INCLUSIVE LUMINÁRIA, SEM LÂMPADA - FORNECIMENTO E INSTALACAO. AF_11/2019</t>
  </si>
  <si>
    <t>POSTE DECORATIVO PARA JARDIM EM AÇO TUBULAR, H = *2,5* M, SEM LUMINÁRIA - FORNECIMENTO E INSTALAÇÃO. AF_11/2019</t>
  </si>
  <si>
    <t>ACRÉSCIMO PARA POÇO DE VISITA CIRCULAR PARA  ESGOTO, EM ALVENARIA COM TIJOLOS CERÂMICOS MACIÇOS, DIÂMETRO INTERNO = 1 M. AF_12/2020</t>
  </si>
  <si>
    <t>ACRÉSCIMO PARA POÇO DE VISITA CIRCULAR PARA  ESGOTO, EM ALVENARIA COM TIJOLOS CERÂMICOS MACIÇOS, DIÂMETRO INTERNO = 1,5 M. AF_12/2020</t>
  </si>
  <si>
    <t>ACRÉSCIMO PARA POÇO DE VISITA CIRCULAR PARA  ESGOTO, EM CONCRETO PRÉ-MOLDADO, DIÂMETRO INTERNO = 1,5 M. AF_12/2020</t>
  </si>
  <si>
    <t>ACRÉSCIMO PARA POÇO DE VISITA CIRCULAR PARA DRENAGEM, EM ALVENARIA COM TIJOLOS CERÂMICOS MACIÇOS, DIÂMETRO INTERNO = 0,8 M. AF_12/2020</t>
  </si>
  <si>
    <t>ACRÉSCIMO PARA POÇO DE VISITA CIRCULAR PARA DRENAGEM, EM ALVENARIA COM TIJOLOS CERÂMICOS MACIÇOS, DIÂMETRO INTERNO = 1 M. AF_12/2020</t>
  </si>
  <si>
    <t>ACRÉSCIMO PARA POÇO DE VISITA CIRCULAR PARA DRENAGEM, EM ALVENARIA COM TIJOLOS CERÂMICOS MACIÇOS, DIÂMETRO INTERNO = 1,2 M. AF_12/2020</t>
  </si>
  <si>
    <t>ACRÉSCIMO PARA POÇO DE VISITA CIRCULAR PARA DRENAGEM, EM ALVENARIA COM TIJOLOS CERÂMICOS MACIÇOS, DIÂMETRO INTERNO = 1,5 M. AF_12/2020</t>
  </si>
  <si>
    <t>ACRÉSCIMO PARA POÇO DE VISITA CIRCULAR PARA DRENAGEM, EM CONCRETO PRÉ-MOLDADO, DIÂMETRO INTERNO = 0,8 M. AF_12/2020</t>
  </si>
  <si>
    <t>ACRÉSCIMO PARA POÇO DE VISITA CIRCULAR PARA DRENAGEM, EM CONCRETO PRÉ-MOLDADO, DIÂMETRO INTERNO = 1 M. AF_12/2020</t>
  </si>
  <si>
    <t>ACRÉSCIMO PARA POÇO DE VISITA CIRCULAR PARA DRENAGEM, EM CONCRETO PRÉ-MOLDADO, DIÂMETRO INTERNO = 1,2 M. AF_12/2020</t>
  </si>
  <si>
    <t>ACRÉSCIMO PARA POÇO DE VISITA CIRCULAR PARA DRENAGEM, EM CONCRETO PRÉ-MOLDADO, DIÂMETRO INTERNO = 1,5 M. AF_12/2020</t>
  </si>
  <si>
    <t>ACRÉSCIMO PARA POÇO DE VISITA CIRCULAR PARA ESGOTO, EM ALVENARIA COM TIJOLOS CERÂMICOS MACIÇOS, DIÂMETRO INTERNO = 0,8 M. AF_12/2020</t>
  </si>
  <si>
    <t>ACRÉSCIMO PARA POÇO DE VISITA CIRCULAR PARA ESGOTO, EM ALVENARIA COM TIJOLOS CERÂMICOS MACIÇOS, DIÂMETRO INTERNO = 1,2 M. AF_12/2020</t>
  </si>
  <si>
    <t>ACRÉSCIMO PARA POÇO DE VISITA CIRCULAR PARA ESGOTO, EM CONCRETO PRÉ-MOLDADO, DIÂMETRO INTERNO = 0,8 M. AF_12/2020</t>
  </si>
  <si>
    <t>ACRÉSCIMO PARA POÇO DE VISITA CIRCULAR PARA ESGOTO, EM CONCRETO PRÉ-MOLDADO, DIÂMETRO INTERNO = 1 M. AF_12/2020</t>
  </si>
  <si>
    <t>ACRÉSCIMO PARA POÇO DE VISITA CIRCULAR PARA ESGOTO, EM CONCRETO PRÉ-MOLDADO, DIÂMETRO INTERNO = 1,2 M. AF_12/2020</t>
  </si>
  <si>
    <t>ACRÉSCIMO PARA POÇO DE VISITA RETANGULAR PARA DRENAGEM, EM ALVENARIA COM BLOCOS DE CONCRETO, DIMENSÕES INTERNAS = 1,5X1,5 M. AF_12/2020</t>
  </si>
  <si>
    <t>ACRÉSCIMO PARA POÇO DE VISITA RETANGULAR PARA DRENAGEM, EM ALVENARIA COM BLOCOS DE CONCRETO, DIMENSÕES INTERNAS = 1,5X2 M. AF_12/2020</t>
  </si>
  <si>
    <t>ACRÉSCIMO PARA POÇO DE VISITA RETANGULAR PARA DRENAGEM, EM ALVENARIA COM BLOCOS DE CONCRETO, DIMENSÕES INTERNAS = 1,5X2,5 M. AF_12/2020</t>
  </si>
  <si>
    <t>ACRÉSCIMO PARA POÇO DE VISITA RETANGULAR PARA DRENAGEM, EM ALVENARIA COM BLOCOS DE CONCRETO, DIMENSÕES INTERNAS = 1,5X3 M. AF_12/2020</t>
  </si>
  <si>
    <t>ACRÉSCIMO PARA POÇO DE VISITA RETANGULAR PARA DRENAGEM, EM ALVENARIA COM BLOCOS DE CONCRETO, DIMENSÕES INTERNAS = 1,5X3,5 M. AF_12/2020</t>
  </si>
  <si>
    <t>ACRÉSCIMO PARA POÇO DE VISITA RETANGULAR PARA DRENAGEM, EM ALVENARIA COM BLOCOS DE CONCRETO, DIMENSÕES INTERNAS = 1,5X4 M. AF_12/2020</t>
  </si>
  <si>
    <t>ACRÉSCIMO PARA POÇO DE VISITA RETANGULAR PARA DRENAGEM, EM ALVENARIA COM BLOCOS DE CONCRETO, DIMENSÕES INTERNAS = 1X1 M. AF_12/2020</t>
  </si>
  <si>
    <t>ACRÉSCIMO PARA POÇO DE VISITA RETANGULAR PARA DRENAGEM, EM ALVENARIA COM BLOCOS DE CONCRETO, DIMENSÕES INTERNAS = 1X1,5 M. AF_12/2020</t>
  </si>
  <si>
    <t>ACRÉSCIMO PARA POÇO DE VISITA RETANGULAR PARA DRENAGEM, EM ALVENARIA COM BLOCOS DE CONCRETO, DIMENSÕES INTERNAS = 1X2 M. AF_12/2020</t>
  </si>
  <si>
    <t>ACRÉSCIMO PARA POÇO DE VISITA RETANGULAR PARA DRENAGEM, EM ALVENARIA COM BLOCOS DE CONCRETO, DIMENSÕES INTERNAS = 1X2,5 M. AF_12/2020</t>
  </si>
  <si>
    <t>ACRÉSCIMO PARA POÇO DE VISITA RETANGULAR PARA DRENAGEM, EM ALVENARIA COM BLOCOS DE CONCRETO, DIMENSÕES INTERNAS = 1X3 M. AF_12/2020</t>
  </si>
  <si>
    <t>ACRÉSCIMO PARA POÇO DE VISITA RETANGULAR PARA DRENAGEM, EM ALVENARIA COM BLOCOS DE CONCRETO, DIMENSÕES INTERNAS = 1X3,5 M. AF_12/2020</t>
  </si>
  <si>
    <t>ACRÉSCIMO PARA POÇO DE VISITA RETANGULAR PARA DRENAGEM, EM ALVENARIA COM BLOCOS DE CONCRETO, DIMENSÕES INTERNAS = 1X4 M. AF_12/2020</t>
  </si>
  <si>
    <t>ACRÉSCIMO PARA POÇO DE VISITA RETANGULAR PARA DRENAGEM, EM ALVENARIA COM BLOCOS DE CONCRETO, DIMENSÕES INTERNAS = 2,5X2,5 M. AF_12/2020</t>
  </si>
  <si>
    <t>ACRÉSCIMO PARA POÇO DE VISITA RETANGULAR PARA DRENAGEM, EM ALVENARIA COM BLOCOS DE CONCRETO, DIMENSÕES INTERNAS = 2,5X3 M. AF_12/2020</t>
  </si>
  <si>
    <t>ACRÉSCIMO PARA POÇO DE VISITA RETANGULAR PARA DRENAGEM, EM ALVENARIA COM BLOCOS DE CONCRETO, DIMENSÕES INTERNAS = 2,5X3,5 M. AF_12/2020</t>
  </si>
  <si>
    <t>ACRÉSCIMO PARA POÇO DE VISITA RETANGULAR PARA DRENAGEM, EM ALVENARIA COM BLOCOS DE CONCRETO, DIMENSÕES INTERNAS = 2,5X4 M. AF_12/2020</t>
  </si>
  <si>
    <t>ACRÉSCIMO PARA POÇO DE VISITA RETANGULAR PARA DRENAGEM, EM ALVENARIA COM BLOCOS DE CONCRETO, DIMENSÕES INTERNAS = 2X2 M. AF_12/2020</t>
  </si>
  <si>
    <t>ACRÉSCIMO PARA POÇO DE VISITA RETANGULAR PARA DRENAGEM, EM ALVENARIA COM BLOCOS DE CONCRETO, DIMENSÕES INTERNAS = 2X2,5 M. AF_12/2020</t>
  </si>
  <si>
    <t>ACRÉSCIMO PARA POÇO DE VISITA RETANGULAR PARA DRENAGEM, EM ALVENARIA COM BLOCOS DE CONCRETO, DIMENSÕES INTERNAS = 2X3 M. AF_12/2020</t>
  </si>
  <si>
    <t>ACRÉSCIMO PARA POÇO DE VISITA RETANGULAR PARA DRENAGEM, EM ALVENARIA COM BLOCOS DE CONCRETO, DIMENSÕES INTERNAS = 2X3,5 M. AF_12/2020</t>
  </si>
  <si>
    <t>ACRÉSCIMO PARA POÇO DE VISITA RETANGULAR PARA DRENAGEM, EM ALVENARIA COM BLOCOS DE CONCRETO, DIMENSÕES INTERNAS = 2X4 M. AF_12/2020</t>
  </si>
  <si>
    <t>ACRÉSCIMO PARA POÇO DE VISITA RETANGULAR PARA DRENAGEM, EM ALVENARIA COM BLOCOS DE CONCRETO, DIMENSÕES INTERNAS = 3,5X3,5 M. AF_12/2020</t>
  </si>
  <si>
    <t>ACRÉSCIMO PARA POÇO DE VISITA RETANGULAR PARA DRENAGEM, EM ALVENARIA COM BLOCOS DE CONCRETO, DIMENSÕES INTERNAS = 3,5X4 M. AF_12/2020</t>
  </si>
  <si>
    <t>ACRÉSCIMO PARA POÇO DE VISITA RETANGULAR PARA DRENAGEM, EM ALVENARIA COM BLOCOS DE CONCRETO, DIMENSÕES INTERNAS = 3X3 M. AF_12/2020</t>
  </si>
  <si>
    <t>ACRÉSCIMO PARA POÇO DE VISITA RETANGULAR PARA DRENAGEM, EM ALVENARIA COM BLOCOS DE CONCRETO, DIMENSÕES INTERNAS = 3X3,5 M. AF_12/2020</t>
  </si>
  <si>
    <t>ACRÉSCIMO PARA POÇO DE VISITA RETANGULAR PARA DRENAGEM, EM ALVENARIA COM BLOCOS DE CONCRETO, DIMENSÕES INTERNAS = 3X4 M. AF_12/2020</t>
  </si>
  <si>
    <t>ACRÉSCIMO PARA POÇO DE VISITA RETANGULAR PARA DRENAGEM, EM ALVENARIA COM BLOCOS DE CONCRETO, DIMENSÕES INTERNAS = 4X4 M. AF_12/2020</t>
  </si>
  <si>
    <t>ACRÉSCIMO PARA POÇO DE VISITA RETANGULAR PARA ESGOTO, EM ALVENARIA COM BLOCOS DE CONCRETO, DIMENSÕES INTERNAS = 1,5X1,5 M. AF_12/2020</t>
  </si>
  <si>
    <t>ACRÉSCIMO PARA POÇO DE VISITA RETANGULAR PARA ESGOTO, EM ALVENARIA COM BLOCOS DE CONCRETO, DIMENSÕES INTERNAS = 1,5X2 M. AF_12/2020</t>
  </si>
  <si>
    <t>ACRÉSCIMO PARA POÇO DE VISITA RETANGULAR PARA ESGOTO, EM ALVENARIA COM BLOCOS DE CONCRETO, DIMENSÕES INTERNAS = 1,5X2,5 M. AF_12/2020</t>
  </si>
  <si>
    <t>ACRÉSCIMO PARA POÇO DE VISITA RETANGULAR PARA ESGOTO, EM ALVENARIA COM BLOCOS DE CONCRETO, DIMENSÕES INTERNAS = 1,5X3 M. AF_12/2020</t>
  </si>
  <si>
    <t>ACRÉSCIMO PARA POÇO DE VISITA RETANGULAR PARA ESGOTO, EM ALVENARIA COM BLOCOS DE CONCRETO, DIMENSÕES INTERNAS = 1,5X3,5 M. AF_12/2020</t>
  </si>
  <si>
    <t>ACRÉSCIMO PARA POÇO DE VISITA RETANGULAR PARA ESGOTO, EM ALVENARIA COM BLOCOS DE CONCRETO, DIMENSÕES INTERNAS = 1,5X4 M. AF_12/2020</t>
  </si>
  <si>
    <t>ACRÉSCIMO PARA POÇO DE VISITA RETANGULAR PARA ESGOTO, EM ALVENARIA COM BLOCOS DE CONCRETO, DIMENSÕES INTERNAS = 1X1 M.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</si>
  <si>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</si>
  <si>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</si>
  <si>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</si>
  <si>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</si>
  <si>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</si>
  <si>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ACRÉSCIMO PARA POÇO DE VISITA RETANGULAR PARA ESGOTO, EM ALVENARIA COM BLOCOS DE CONCRETO, DIMENSÕES INTERNAS = 1X4 M. AF_12/2020</t>
  </si>
  <si>
    <t>ACRÉSCIMO PARA POÇO DE VISITA RETANGULAR PARA ESGOTO, EM ALVENARIA COM BLOCOS DE CONCRETO, DIMENSÕES INTERNAS = 2,5X2,5 M. AF_12/2020</t>
  </si>
  <si>
    <t>ACRÉSCIMO PARA POÇO DE VISITA RETANGULAR PARA ESGOTO, EM ALVENARIA COM BLOCOS DE CONCRETO, DIMENSÕES INTERNAS = 2,5X3 M. AF_12/2020</t>
  </si>
  <si>
    <t>ACRÉSCIMO PARA POÇO DE VISITA RETANGULAR PARA ESGOTO, EM ALVENARIA COM BLOCOS DE CONCRETO, DIMENSÕES INTERNAS = 2,5X3,5 M. AF_12/2020</t>
  </si>
  <si>
    <t>ACRÉSCIMO PARA POÇO DE VISITA RETANGULAR PARA ESGOTO, EM ALVENARIA COM BLOCOS DE CONCRETO, DIMENSÕES INTERNAS = 2,5X4 M. AF_12/2020</t>
  </si>
  <si>
    <t>ACRÉSCIMO PARA POÇO DE VISITA RETANGULAR PARA ESGOTO, EM ALVENARIA COM BLOCOS DE CONCRETO, DIMENSÕES INTERNAS = 2X2 M. AF_12/2020</t>
  </si>
  <si>
    <t>ACRÉSCIMO PARA POÇO DE VISITA RETANGULAR PARA ESGOTO, EM ALVENARIA COM BLOCOS DE CONCRETO, DIMENSÕES INTERNAS = 2X2,5 M. AF_12/2020</t>
  </si>
  <si>
    <t>ACRÉSCIMO PARA POÇO DE VISITA RETANGULAR PARA ESGOTO, EM ALVENARIA COM BLOCOS DE CONCRETO, DIMENSÕES INTERNAS = 2X3 M. AF_12/2020</t>
  </si>
  <si>
    <t>ACRÉSCIMO PARA POÇO DE VISITA RETANGULAR PARA ESGOTO, EM ALVENARIA COM BLOCOS DE CONCRETO, DIMENSÕES INTERNAS = 2X3,5 M. AF_12/2020</t>
  </si>
  <si>
    <t>ACRÉSCIMO PARA POÇO DE VISITA RETANGULAR PARA ESGOTO, EM ALVENARIA COM BLOCOS DE CONCRETO, DIMENSÕES INTERNAS = 2X4 M. AF_12/2020</t>
  </si>
  <si>
    <t>ACRÉSCIMO PARA POÇO DE VISITA RETANGULAR PARA ESGOTO, EM ALVENARIA COM BLOCOS DE CONCRETO, DIMENSÕES INTERNAS = 3,5X3,5 M. AF_12/2020</t>
  </si>
  <si>
    <t>ACRÉSCIMO PARA POÇO DE VISITA RETANGULAR PARA ESGOTO, EM ALVENARIA COM BLOCOS DE CONCRETO, DIMENSÕES INTERNAS = 3,5X4 M. AF_12/2020</t>
  </si>
  <si>
    <t>ACRÉSCIMO PARA POÇO DE VISITA RETANGULAR PARA ESGOTO, EM ALVENARIA COM BLOCOS DE CONCRETO, DIMENSÕES INTERNAS = 3X3 M. AF_12/2020</t>
  </si>
  <si>
    <t>ACRÉSCIMO PARA POÇO DE VISITA RETANGULAR PARA ESGOTO, EM ALVENARIA COM BLOCOS DE CONCRETO, DIMENSÕES INTERNAS = 3X3,5 M. AF_12/2020</t>
  </si>
  <si>
    <t>ACRÉSCIMO PARA POÇO DE VISITA RETANGULAR PARA ESGOTO, EM ALVENARIA COM BLOCOS DE CONCRETO, DIMENSÕES INTERNAS = 3X4 M. AF_12/2020</t>
  </si>
  <si>
    <t>ACRÉSCIMO PARA POÇO DE VISITA RETANGULAR PARA ESGOTO, EM ALVENARIA COM BLOCOS DE CONCRETO, DIMENSÕES INTERNAS = 4X4 M. AF_12/2020</t>
  </si>
  <si>
    <t>BASE PARA POCO DE VISITA RETANGULAR PARA ESGOTO E DRENAGEM, EM CONCRETO ESTRUTURAL, DIMENSÕES INTERNAS DE 90X150 M, PROFUNDIDADE DE 1,25 M, EXCLUINDO TAMPÃO. AF_12/2020_PA</t>
  </si>
  <si>
    <t>BASE PARA POÇO DE VISITA CIRCULAR PARA  ESGOTO, EM ALVENARIA COM TIJOLOS CERÂMICOS MACIÇOS, DIÂMETRO INTERNO = 0,80 M, PROFUNDIDADE = 1,40 M, EXCLUINDO TAMPÃO. AF_12/2020_PA</t>
  </si>
  <si>
    <t>BASE PARA POÇO DE VISITA CIRCULAR PARA  ESGOTO, EM ALVENARIA COM TIJOLOS CERÂMICOS MACIÇOS, DIÂMETRO INTERNO = 1,0 M, PROFUNDIDADE = 1,40 M, EXCLUINDO TAMPÃO. AF_12/2020_PA</t>
  </si>
  <si>
    <t>BASE PARA POÇO DE VISITA CIRCULAR PARA  ESGOTO, EM ALVENARIA COM TIJOLOS CERÂMICOS MACIÇOS, DIÂMETRO INTERNO = 1,20 M, PROFUNDIDADE = 1,40 M, EXCLUINDO TAMPÃO. AF_12/2020_PA</t>
  </si>
  <si>
    <t>BASE PARA POÇO DE VISITA CIRCULAR PARA  ESGOTO, EM CONCRETO PRÉ-MOLDADO, DIÂMETRO INTERNO = 1,20 M, PROFUNDIDADE = 1,60 M, EXCLUINDO TAMPÃO. AF_12/2020_PA</t>
  </si>
  <si>
    <t>BASE PARA POÇO DE VISITA CIRCULAR PARA  ESGOTO, EM CONCRETO PRÉ-MOLDADO, DIÂMETRO INTERNO = 1,50 M, PROFUNDIDADE = 1,35 M, EXCLUINDO TAMPÃO. AF_12/2020_PA</t>
  </si>
  <si>
    <t>BASE PARA POÇO DE VISITA CIRCULAR PARA DRENAGEM, EM ALVENARIA COM TIJOLOS CERÂMICOS MACIÇOS, DIÂMETRO INTERNO = 0,80 M, PROFUNDIDADE = 1,40 M, EXCLUINDO TAMPÃO. AF_12/2020_PA</t>
  </si>
  <si>
    <t>BASE PARA POÇO DE VISITA CIRCULAR PARA DRENAGEM, EM ALVENARIA COM TIJOLOS CERÂMICOS MACIÇOS, DIÂMETRO INTERNO = 1,0 M, PROFUNDIDADE = 1,40 M, EXCLUINDO TAMPÃO. AF_12/2020_PA</t>
  </si>
  <si>
    <t>BASE PARA POÇO DE VISITA CIRCULAR PARA DRENAGEM, EM ALVENARIA COM TIJOLOS CERÂMICOS MACIÇOS, DIÂMETRO INTERNO = 1,2 M, PROFUNDIDADE = 1,40 M, EXCLUINDO TAMPÃO. AF_12/2020_PA</t>
  </si>
  <si>
    <t>BASE PARA POÇO DE VISITA CIRCULAR PARA DRENAGEM, EM ALVENARIA COM TIJOLOS CERÂMICOS MACIÇOS, DIÂMETRO INTERNO = 1,50 M, PROFUNDIDADE = 1,40 M, EXCLUINDO TAMPÃO. AF_12/2020_PA</t>
  </si>
  <si>
    <t>BASE PARA POÇO DE VISITA CIRCULAR PARA DRENAGEM, EM CONCRETO PRÉ-MOLDADO, DIÂMETRO INTERNO = 0,80 M, PROFUNDIDADE = 1,35 M, EXCLUINDO TAMPÃO. AF_12/2020_PA</t>
  </si>
  <si>
    <t>BASE PARA POÇO DE VISITA CIRCULAR PARA DRENAGEM, EM CONCRETO PRÉ-MOLDADO, DIÂMETRO INTERNO = 1,0 M, PROFUNDIDADE = 1,35 M, EXCLUINDO TAMPÃO. AF_05/2018_PA</t>
  </si>
  <si>
    <t>BASE PARA POÇO DE VISITA CIRCULAR PARA DRENAGEM, EM CONCRETO PRÉ-MOLDADO, DIÂMETRO INTERNO = 1,20 M, PROFUNDIDADE = 1,60 M, EXCLUINDO TAMPÃO. AF_05/2021_PA</t>
  </si>
  <si>
    <t>BASE PARA POÇO DE VISITA CIRCULAR PARA DRENAGEM, EM CONCRETO PRÉ-MOLDADO, DIÂMETRO INTERNO = 1,50 M, PROFUNDIDADE = 1,35 M, EXCLUINDO TAMPÃO. AF_12/2020_PA</t>
  </si>
  <si>
    <t>BASE PARA POÇO DE VISITA CIRCULAR PARA ESGOTO, EM ALVENARIA COM TIJOLOS CERÂMICOS MACIÇOS, DIÂMETRO INTERNO = 1,50 M, PROFUNDIDADE = 1,40 M, EXCLUINDO TAMPÃO. AF_12/2020_PA</t>
  </si>
  <si>
    <t>BASE PARA POÇO DE VISITA CIRCULAR PARA ESGOTO, EM CONCRETO PRÉ-MOLDADO, DIÂMETRO INTERNO = 0,80 M, PROFUNDIDADE = 1,35 M, EXCLUINDO TAMPÃO. AF_12/2020_PA</t>
  </si>
  <si>
    <t>BASE PARA POÇO DE VISITA CIRCULAR PARA ESGOTO, EM CONCRETO PRÉ-MOLDADO, DIÂMETRO INTERNO = 1,0 M, PROFUNDIDADE = 1,35 M, EXCLUINDO TAMPÃO. AF_12/2020_PA</t>
  </si>
  <si>
    <t>BASE PARA POÇO DE VISITA RETANGULAR PARA  ESGOTO, EM ALVENARIA COM BLOCOS DE CONCRETO, DIMENSÕES INTERNAS = 1X1 M, PROFUNDIDADE = 1,40 M, EXCLUINDO TAMPÃO. AF_12/2020_PA</t>
  </si>
  <si>
    <t>BASE PARA POÇO DE VISITA RETANGULAR PARA DRENAGEM, EM ALVENARIA COM BLOCOS DE CONCRETO, DIMENSÕES INTERNAS = 1,5X1,5 M, PROFUNDIDADE = 1,40 M, EXCLUINDO TAMPÃO. AF_12/2020_PA</t>
  </si>
  <si>
    <t>BASE PARA POÇO DE VISITA RETANGULAR PARA DRENAGEM, EM ALVENARIA COM BLOCOS DE CONCRETO, DIMENSÕES INTERNAS = 1,5X2 M, PROFUNDIDADE = 1,40 M, EXCLUINDO TAMPÃO. AF_12/2020_PA</t>
  </si>
  <si>
    <t>BASE PARA POÇO DE VISITA RETANGULAR PARA DRENAGEM, EM ALVENARIA COM BLOCOS DE CONCRETO, DIMENSÕES INTERNAS = 1,5X2,5 M, PROFUNDIDADE = 1,40 M, EXCLUINDO TAMPÃO. AF_12/2020_PA</t>
  </si>
  <si>
    <t>BASE PARA POÇO DE VISITA RETANGULAR PARA DRENAGEM, EM ALVENARIA COM BLOCOS DE CONCRETO, DIMENSÕES INTERNAS = 1,5X3 M, PROFUNDIDADE = 1,40 M, EXCLUINDO TAMPÃO. AF_12/2020_PA</t>
  </si>
  <si>
    <t>BASE PARA POÇO DE VISITA RETANGULAR PARA DRENAGEM, EM ALVENARIA COM BLOCOS DE CONCRETO, DIMENSÕES INTERNAS = 1,5X3,5 M, PROFUNDIDADE = 1,40 M, EXCLUINDO TAMPÃO. AF_12/2020_PA</t>
  </si>
  <si>
    <t>BASE PARA POÇO DE VISITA RETANGULAR PARA DRENAGEM, EM ALVENARIA COM BLOCOS DE CONCRETO, DIMENSÕES INTERNAS = 1,5X4 M, PROFUNDIDADE = 1,40 M, EXCLUINDO TAMPÃO. AF_12/2020_PA</t>
  </si>
  <si>
    <t>BASE PARA POÇO DE VISITA RETANGULAR PARA DRENAGEM, EM ALVENARIA COM BLOCOS DE CONCRETO, DIMENSÕES INTERNAS = 1X1 M, PROFUNDIDADE = 1,40 M, EXCLUINDO TAMPÃO. AF_12/2020_PA</t>
  </si>
  <si>
    <t>BASE PARA POÇO DE VISITA RETANGULAR PARA DRENAGEM, EM ALVENARIA COM BLOCOS DE CONCRETO, DIMENSÕES INTERNAS = 1X1,5 M, PROFUNDIDADE = 1,40 M, EXCLUINDO TAMPÃO. AF_12/2020_PA</t>
  </si>
  <si>
    <t>BASE PARA POÇO DE VISITA RETANGULAR PARA DRENAGEM, EM ALVENARIA COM BLOCOS DE CONCRETO, DIMENSÕES INTERNAS = 1X2 M, PROFUNDIDADE = 1,40 M, EXCLUINDO TAMPÃO. AF_12/2020_PA</t>
  </si>
  <si>
    <t>BASE PARA POÇO DE VISITA RETANGULAR PARA DRENAGEM, EM ALVENARIA COM BLOCOS DE CONCRETO, DIMENSÕES INTERNAS = 1X2,5 M, PROFUNDIDADE = 1,40 M, EXCLUINDO TAMPÃO. AF_12/2020_PA</t>
  </si>
  <si>
    <t>BASE PARA POÇO DE VISITA RETANGULAR PARA DRENAGEM, EM ALVENARIA COM BLOCOS DE CONCRETO, DIMENSÕES INTERNAS = 1X3 M, PROFUNDIDADE = 1,40 M, EXCLUINDO TAMPÃO. AF_12/2020_PA</t>
  </si>
  <si>
    <t>BASE PARA POÇO DE VISITA RETANGULAR PARA DRENAGEM, EM ALVENARIA COM BLOCOS DE CONCRETO, DIMENSÕES INTERNAS = 1X3,5 M, PROFUNDIDADE = 1,40 M, EXCLUINDO TAMPÃO. AF_12/2020_PA</t>
  </si>
  <si>
    <t>BASE PARA POÇO DE VISITA RETANGULAR PARA DRENAGEM, EM ALVENARIA COM BLOCOS DE CONCRETO, DIMENSÕES INTERNAS = 1X4 M, PROFUNDIDADE = 1,40 M, EXCLUINDO TAMPÃO. AF_12/2020_PA</t>
  </si>
  <si>
    <t>BASE PARA POÇO DE VISITA RETANGULAR PARA DRENAGEM, EM ALVENARIA COM BLOCOS DE CONCRETO, DIMENSÕES INTERNAS = 2,5X2,5 M, PROFUNDIDADE = 1,40 M, EXCLUINDO TAMPÃO. AF_12/2020_PA</t>
  </si>
  <si>
    <t>BASE PARA POÇO DE VISITA RETANGULAR PARA DRENAGEM, EM ALVENARIA COM BLOCOS DE CONCRETO, DIMENSÕES INTERNAS = 2,5X3 M, PROFUNDIDADE = 1,40 M, EXCLUINDO TAMPÃO. AF_12/2020_PA</t>
  </si>
  <si>
    <t>BASE PARA POÇO DE VISITA RETANGULAR PARA DRENAGEM, EM ALVENARIA COM BLOCOS DE CONCRETO, DIMENSÕES INTERNAS = 2,5X3,5 M, PROFUNDIDADE = 1,40 M, EXCLUINDO TAMPÃO. AF_12/2020_PA</t>
  </si>
  <si>
    <t>BASE PARA POÇO DE VISITA RETANGULAR PARA DRENAGEM, EM ALVENARIA COM BLOCOS DE CONCRETO, DIMENSÕES INTERNAS = 2,5X4 M, PROFUNDIDADE = 1,40 M, EXCLUINDO TAMPÃO. AF_12/2020_PA</t>
  </si>
  <si>
    <t>BASE PARA POÇO DE VISITA RETANGULAR PARA DRENAGEM, EM ALVENARIA COM BLOCOS DE CONCRETO, DIMENSÕES INTERNAS = 2X2 M, PROFUNDIDADE = 1,40 M, EXCLUINDO TAMPÃO. AF_12/2020_PA</t>
  </si>
  <si>
    <t>BASE PARA POÇO DE VISITA RETANGULAR PARA DRENAGEM, EM ALVENARIA COM BLOCOS DE CONCRETO, DIMENSÕES INTERNAS = 2X2,5 M, PROFUNDIDADE = 1,40 M, EXCLUINDO TAMPÃO. AF_12/2020_PA</t>
  </si>
  <si>
    <t>BASE PARA POÇO DE VISITA RETANGULAR PARA DRENAGEM, EM ALVENARIA COM BLOCOS DE CONCRETO, DIMENSÕES INTERNAS = 2X3 M, PROFUNDIDADE = 1,40 M, EXCLUINDO TAMPÃO. AF_12/2020_PA</t>
  </si>
  <si>
    <t>BASE PARA POÇO DE VISITA RETANGULAR PARA DRENAGEM, EM ALVENARIA COM BLOCOS DE CONCRETO, DIMENSÕES INTERNAS = 2X3,5 M, PROFUNDIDADE = 1,40 M, EXCLUINDO TAMPÃO. AF_12/2020_PA</t>
  </si>
  <si>
    <t>BASE PARA POÇO DE VISITA RETANGULAR PARA DRENAGEM, EM ALVENARIA COM BLOCOS DE CONCRETO, DIMENSÕES INTERNAS = 2X4 M, PROFUNDIDADE = 1,40 M, EXCLUINDO TAMPÃO. AF_12/2020_PA</t>
  </si>
  <si>
    <t>BASE PARA POÇO DE VISITA RETANGULAR PARA DRENAGEM, EM ALVENARIA COM BLOCOS DE CONCRETO, DIMENSÕES INTERNAS = 3,5X3,5 M, PROFUNDIDADE = 1,40 M, EXCLUINDO TAMPÃO. AF_12/2020_PA</t>
  </si>
  <si>
    <t>BASE PARA POÇO DE VISITA RETANGULAR PARA DRENAGEM, EM ALVENARIA COM BLOCOS DE CONCRETO, DIMENSÕES INTERNAS = 3,5X4 M, PROFUNDIDADE = 1,40 M, EXCLUINDO TAMPÃO. AF_12/2020_PA</t>
  </si>
  <si>
    <t>BASE PARA POÇO DE VISITA RETANGULAR PARA DRENAGEM, EM ALVENARIA COM BLOCOS DE CONCRETO, DIMENSÕES INTERNAS = 3X3 M, PROFUNDIDADE = 1,40 M, EXCLUINDO TAMPÃO. AF_12/2020_PA</t>
  </si>
  <si>
    <t>BASE PARA POÇO DE VISITA RETANGULAR PARA DRENAGEM, EM ALVENARIA COM BLOCOS DE CONCRETO, DIMENSÕES INTERNAS = 3X3,5 M, PROFUNDIDADE = 1,40 M, EXCLUINDO TAMPÃO. AF_12/2020_PA</t>
  </si>
  <si>
    <t>BASE PARA POÇO DE VISITA RETANGULAR PARA DRENAGEM, EM ALVENARIA COM BLOCOS DE CONCRETO, DIMENSÕES INTERNAS = 3X4 M, PROFUNDIDADE = 1,40 M, EXCLUINDO TAMPÃO. AF_12/2020_PA</t>
  </si>
  <si>
    <t>BASE PARA POÇO DE VISITA RETANGULAR PARA DRENAGEM, EM ALVENARIA COM BLOCOS DE CONCRETO, DIMENSÕES INTERNAS = 4X4 M, PROFUNDIDADE = 1,40 M, EXCLUINDO TAMPÃO. AF_12/2020_PA</t>
  </si>
  <si>
    <t>BASE PARA POÇO DE VISITA RETANGULAR PARA ESGOTO, EM ALVENARIA COM BLOCOS DE CONCRETO, DIMENSÕES INTERNAS = 1,5X1,5 M, PROFUNDIDADE = 1,45 M, EXCLUINDO TAMPÃO . AF_12/2020_PA</t>
  </si>
  <si>
    <t>BASE PARA POÇO DE VISITA RETANGULAR PARA ESGOTO, EM ALVENARIA COM BLOCOS DE CONCRETO, DIMENSÕES INTERNAS = 1,5X2 M, PROFUNDIDADE = 1,40 M, EXCLUINDO TAMPÃO. AF_12/2020_PA</t>
  </si>
  <si>
    <t>BASE PARA POÇO DE VISITA RETANGULAR PARA ESGOTO, EM ALVENARIA COM BLOCOS DE CONCRETO, DIMENSÕES INTERNAS = 1,5X2,5 M, PROFUNDIDADE = 1,40 M, EXCLUINDO TAMPÃO. AF_12/2020_PA</t>
  </si>
  <si>
    <t>BASE PARA POÇO DE VISITA RETANGULAR PARA ESGOTO, EM ALVENARIA COM BLOCOS DE CONCRETO, DIMENSÕES INTERNAS = 1,5X3 M, PROFUNDIDADE = 1,40 M, EXCLUINDO TAMPÃO. AF_12/2020_PA</t>
  </si>
  <si>
    <t>BASE PARA POÇO DE VISITA RETANGULAR PARA ESGOTO, EM ALVENARIA COM BLOCOS DE CONCRETO, DIMENSÕES INTERNAS = 1,5X3,5 M, PROFUNDIDADE = 1,40 M, EXCLUINDO TAMPÃO. AF_12/2020_PA</t>
  </si>
  <si>
    <t>BASE PARA POÇO DE VISITA RETANGULAR PARA ESGOTO, EM ALVENARIA COM BLOCOS DE CONCRETO, DIMENSÕES INTERNAS = 1,5X4 M, PROFUNDIDADE = 1,40 M, EXCLUINDO TAMPÃO. AF_12/2020_PA</t>
  </si>
  <si>
    <t>BASE PARA POÇO DE VISITA RETANGULAR PARA ESGOTO, EM ALVENARIA COM BLOCOS DE CONCRETO, DIMENSÕES INTERNAS = 1X1,5 M, PROFUNDIDADE = 1,40 M, EXCLUINDO TAMPÃO. AF_12/2020_PA</t>
  </si>
  <si>
    <t>BASE PARA POÇO DE VISITA RETANGULAR PARA ESGOTO, EM ALVENARIA COM BLOCOS DE CONCRETO, DIMENSÕES INTERNAS = 1X2 M, PROFUNDIDADE = 1,40 M, EXCLUINDO TAMPÃO. AF_12/2020_PA</t>
  </si>
  <si>
    <t>BASE PARA POÇO DE VISITA RETANGULAR PARA ESGOTO, EM ALVENARIA COM BLOCOS DE CONCRETO, DIMENSÕES INTERNAS = 1X2,5 M, PROFUNDIDADE = 1,40 M, EXCLUINDO TAMPÃO. AF_12/2020_PA</t>
  </si>
  <si>
    <t>BASE PARA POÇO DE VISITA RETANGULAR PARA ESGOTO, EM ALVENARIA COM BLOCOS DE CONCRETO, DIMENSÕES INTERNAS = 1X3 M, PROFUNDIDADE = 1,40 M, EXCLUINDO TAMPÃO. AF_12/2020_PA</t>
  </si>
  <si>
    <t>BASE PARA POÇO DE VISITA RETANGULAR PARA ESGOTO, EM ALVENARIA COM BLOCOS DE CONCRETO, DIMENSÕES INTERNAS = 1X3,5 M, PROFUNDIDADE = 1,40 M, EXCLUINDO TAMPÃO. AF_12/2020_PA</t>
  </si>
  <si>
    <t>BASE PARA POÇO DE VISITA RETANGULAR PARA ESGOTO, EM ALVENARIA COM BLOCOS DE CONCRETO, DIMENSÕES INTERNAS = 1X4 M, PROFUNDIDADE = 1,40 M, EXCLUINDO TAMPÃO. AF_12/2020_PA</t>
  </si>
  <si>
    <t>BASE PARA POÇO DE VISITA RETANGULAR PARA ESGOTO, EM ALVENARIA COM BLOCOS DE CONCRETO, DIMENSÕES INTERNAS = 2,5X2,5 M, PROFUNDIDADE = 1,40 M, EXCLUINDO TAMPÃO. AF_12/2020_PA</t>
  </si>
  <si>
    <t>BASE PARA POÇO DE VISITA RETANGULAR PARA ESGOTO, EM ALVENARIA COM BLOCOS DE CONCRETO, DIMENSÕES INTERNAS = 2,5X3 M, PROFUNDIDADE = 1,40 M, EXCLUINDO TAMPÃO. AF_12/2020_PA</t>
  </si>
  <si>
    <t>BASE PARA POÇO DE VISITA RETANGULAR PARA ESGOTO, EM ALVENARIA COM BLOCOS DE CONCRETO, DIMENSÕES INTERNAS = 2,5X3,5 M, PROFUNDIDADE = 1,40 M, EXCLUINDO TAMPÃO. AF_12/2020_PA</t>
  </si>
  <si>
    <t>BASE PARA POÇO DE VISITA RETANGULAR PARA ESGOTO, EM ALVENARIA COM BLOCOS DE CONCRETO, DIMENSÕES INTERNAS = 2,5X4 M, PROFUNDIDADE = 1,40 M, EXCLUINDO TAMPÃO. AF_12/2020_PA</t>
  </si>
  <si>
    <t>BASE PARA POÇO DE VISITA RETANGULAR PARA ESGOTO, EM ALVENARIA COM BLOCOS DE CONCRETO, DIMENSÕES INTERNAS = 2X2 M, PROFUNDIDADE = 1,40 M, EXCLUINDO TAMPÃO. AF_12/2020_PA</t>
  </si>
  <si>
    <t>BASE PARA POÇO DE VISITA RETANGULAR PARA ESGOTO, EM ALVENARIA COM BLOCOS DE CONCRETO, DIMENSÕES INTERNAS = 2X2,5 M, PROFUNDIDADE = 1,40 M, EXCLUINDO TAMPÃO. AF_12/2020_PA</t>
  </si>
  <si>
    <t>BASE PARA POÇO DE VISITA RETANGULAR PARA ESGOTO, EM ALVENARIA COM BLOCOS DE CONCRETO, DIMENSÕES INTERNAS = 2X3 M, PROFUNDIDADE = 1,40 M, EXCLUINDO TAMPÃO. AF_12/2020_PA</t>
  </si>
  <si>
    <t>BASE PARA POÇO DE VISITA RETANGULAR PARA ESGOTO, EM ALVENARIA COM BLOCOS DE CONCRETO, DIMENSÕES INTERNAS = 2X3,5 M, PROFUNDIDADE = 1,40 M, EXCLUINDO TAMPÃO. AF_12/2020_PA</t>
  </si>
  <si>
    <t>BASE PARA POÇO DE VISITA RETANGULAR PARA ESGOTO, EM ALVENARIA COM BLOCOS DE CONCRETO, DIMENSÕES INTERNAS = 2X4 M, PROFUNDIDADE = 1,40 M, EXCLUINDO TAMPÃO. AF_12/2020_PA</t>
  </si>
  <si>
    <t>BASE PARA POÇO DE VISITA RETANGULAR PARA ESGOTO, EM ALVENARIA COM BLOCOS DE CONCRETO, DIMENSÕES INTERNAS = 3,5X3,5 M, PROFUNDIDADE = 1,40 M, EXCLUINDO TAMPÃO. AF_12/2020_PA</t>
  </si>
  <si>
    <t>BASE PARA POÇO DE VISITA RETANGULAR PARA ESGOTO, EM ALVENARIA COM BLOCOS DE CONCRETO, DIMENSÕES INTERNAS = 3,5X4 M, PROFUNDIDADE = 1,40 M, EXCLUINDO TAMPÃO. AF_12/2020_PA</t>
  </si>
  <si>
    <t>BASE PARA POÇO DE VISITA RETANGULAR PARA ESGOTO, EM ALVENARIA COM BLOCOS DE CONCRETO, DIMENSÕES INTERNAS = 3X3 M, PROFUNDIDADE = 1,40 M, EXCLUINDO TAMPÃO. AF_12/2020_PA</t>
  </si>
  <si>
    <t>BASE PARA POÇO DE VISITA RETANGULAR PARA ESGOTO, EM ALVENARIA COM BLOCOS DE CONCRETO, DIMENSÕES INTERNAS = 3X3,5 M, PROFUNDIDADE = 1,40 M, EXCLUINDO TAMPÃO. AF_12/2020_PA</t>
  </si>
  <si>
    <t>BASE PARA POÇO DE VISITA RETANGULAR PARA ESGOTO, EM ALVENARIA COM BLOCOS DE CONCRETO, DIMENSÕES INTERNAS = 3X4 M, PROFUNDIDADE = 1,40 M, EXCLUINDO TAMPÃO. AF_12/2020_PA</t>
  </si>
  <si>
    <t>BASE PARA POÇO DE VISITA RETANGULAR PARA ESGOTO, EM ALVENARIA COM BLOCOS DE CONCRETO, DIMENSÕES INTERNAS = 4X4 M, PROFUNDIDADE = 1,45 M, EXCLUINDO TAMPÃO. AF_12/2020_PA</t>
  </si>
  <si>
    <t>CAIXA COM GRELHA DUPLA RETANGULAR, EM ALVENARIA COM BLOCOS DE CONCRETO, DIMENSÕES INTERNAS: 0,5X2,2X1 M. AF_12/2020</t>
  </si>
  <si>
    <t>CAIXA COM GRELHA DUPLA RETANGULAR, EM ALVENARIA COM TIJOLOS CERÂMICOS MACIÇOS, DIMENSÕES INTERNAS: 0,5X2,2X1 M. AF_12/2020</t>
  </si>
  <si>
    <t>CAIXA COM GRELHA DUPLA RETANGULAR, EM CONCRETO PRÉ-MOLDADO, DIMENSÕES INTERNAS: 0,5X2,2X1,0 M. AF_12/2020</t>
  </si>
  <si>
    <t>CAIXA COM GRELHA SIMPLES RETANGULAR, EM ALVENARIA COM BLOCOS DE CONCRETO, DIMENSÕES INTERNAS: 0,5X1X1 M. AF_12/2020</t>
  </si>
  <si>
    <t>CAIXA COM GRELHA SIMPLES RETANGULAR, EM ALVENARIA COM TIJOLOS CERÂMICOS MACIÇOS, DIMENSÕES INTERNAS: 0,5X1X1 M. AF_12/2020</t>
  </si>
  <si>
    <t>CAIXA COM GRELHA SIMPLES RETANGULAR, EM CONCRETO PRÉ-MOLDADO, DIMENSÕES INTERNAS: 0,6X1,0X1,0 M. AF_12/2020</t>
  </si>
  <si>
    <t>CAIXA PARA BOCA DE LOBO COMBINADA COM GRELHA RETANGULAR, EM ALVENARIA COM BLOCOS DE CONCRETO, DIMENSÕES INTERNAS: 1,3X1X1,2 M. AF_12/2020</t>
  </si>
  <si>
    <t>CAIXA PARA BOCA DE LOBO COMBINADA COM GRELHA RETANGULAR, EM ALVENARIA COM TIJOLOS CERÂMICOS MACIÇOS, DIMENSÕES INTERNAS: 1,3X1X1,2 M. AF_12/2020</t>
  </si>
  <si>
    <t>CAIXA PARA BOCA DE LOBO DUPLA COMBINADA COM GRELHA RETANGULAR, EM ALVENARIA COM BLOCOS DE CONCRETO, DIMENSÕES INTERNAS: 1,3X2,2X1,2 M. AF_12/2020</t>
  </si>
  <si>
    <t>CAIXA PARA BOCA DE LOBO DUPLA COMBINADA COM GRELHA RETANGULAR, EM ALVENARIA COM TIJOLOS CERÂMICOS MACIÇOS, DIMENSÕES INTERNAS: 1,3X2,2X1,2 M. AF_12/2020</t>
  </si>
  <si>
    <t>CAIXA PARA BOCA DE LOBO DUPLA RETANGULAR, EM ALVENARIA COM BLOCOS DE CONCRETO, DIMENSÕES INTERNAS: 0,6X2,2X1,2 M. AF_12/2020</t>
  </si>
  <si>
    <t>CAIXA PARA BOCA DE LOBO DUPLA RETANGULAR, EM ALVENARIA COM TIJOLOS CERÂMICOS MACIÇOS, DIMENSÕES INTERNAS: 0,6X2,2X1,2 M. AF_12/2020</t>
  </si>
  <si>
    <t>CAIXA PARA BOCA DE LOBO DUPLA RETANGULAR, EM CONCRETO PRÉ-MOLDADO, DIMENSÕES INTERNAS: 0,6X2,2X1,2 M. AF_12/2020</t>
  </si>
  <si>
    <t>CAIXA PARA BOCA DE LOBO SIMPLES RETANGULAR, EM ALVENARIA COM BLOCOS DE CONCRETO, DIMENSÕES INTERNAS: 0,6X1X1,2 M. AF_12/2020</t>
  </si>
  <si>
    <t>CAIXA PARA BOCA DE LOBO SIMPLES RETANGULAR, EM ALVENARIA COM TIJOLOS CERÂMICOS MACIÇOS, DIMENSÕES INTERNAS: 0,6X1X1,2 M. AF_12/2020</t>
  </si>
  <si>
    <t>CAIXA PARA BOCA DE LOBO SIMPLES RETANGULAR, EM CONCRETO PRÉ-MOLDADO, DIMENSÕES INTERNAS: 0,6X1,0X1,2 M. AF_12/2020</t>
  </si>
  <si>
    <t>CHAMINÉ CIRCULAR PARA POÇO DE VISITA PARA DRENAGEM, EM ALVENARIA COM TIJOLOS CERÂMICOS MACIÇOS, DIÂMETRO INTERNO = 0,6 M. AF_12/2020</t>
  </si>
  <si>
    <t>CHAMINÉ CIRCULAR PARA POÇO DE VISITA PARA DRENAGEM, EM CONCRETO PRÉ-MOLDADO, DIÂMETRO INTERNO = 0,6 M. AF_12/2020</t>
  </si>
  <si>
    <t>CHAMINÉ CIRCULAR PARA POÇO DE VISITA PARA ESGOTO, EM ALVENARIA COM TIJOLOS CERÂMICOS MACIÇOS, DIÂMETRO INTERNO = 0,6 M. AF_12/2020</t>
  </si>
  <si>
    <t>CHAMINÉ CIRCULAR PARA POÇO DE VISITA PARA ESGOTO, EM CONCRETO PRÉ-MOLDADO, DIÂMETRO INTERNO = 0,6 M. AF_12/2020</t>
  </si>
  <si>
    <t>POÇO DE INSPEÇÃO CIRCULAR PARA DRENAGEM, EM ALVENARIA COM TIJOLOS CERÂMICOS MACIÇOS, DIÂMETRO INTERNO = 0,60 M, PROFUNDIDADE = 0,95 M, EXCLUINDO TAMPÃO. AF_12/2020_PA</t>
  </si>
  <si>
    <t>POÇO DE INSPEÇÃO CIRCULAR PARA DRENAGEM, EM ALVENARIA COM TIJOLOS CERÂMICOS MACIÇOS, DIÂMETRO INTERNO = 0,60 M, PROFUNDIDADE = 1,45 M, EXCLUINDO TAMPÃO. AF_12/2020_PA</t>
  </si>
  <si>
    <t>POÇO DE INSPEÇÃO CIRCULAR PARA DRENAGEM, EM CONCRETO PRÉ-MOLDADO, DIÂMETRO INTERNO = 0,60 M, PROFUNDIDADE = 0,90 M, EXCLUINDO TAMPÃO. AF_12/2020_PA</t>
  </si>
  <si>
    <t>POÇO DE INSPEÇÃO CIRCULAR PARA DRENAGEM, EM CONCRETO PRÉ-MOLDADO, DIÂMETRO INTERNO = 0,60 M, PROFUNDIDADE = 1,40 M, EXCLUINDO TAMPÃO. AF_12/2020_PA</t>
  </si>
  <si>
    <t>POÇO DE INSPEÇÃO CIRCULAR PARA ESGOTO, EM ALVENARIA COM TIJOLOS CERÂMICOS MACIÇOS, DIÂMETRO INTERNO = 0,60 M, PROFUNDIDADE = 0,95 M, EXCLUINDO TAMPÃO. AF_12/2020_PA</t>
  </si>
  <si>
    <t>POÇO DE INSPEÇÃO CIRCULAR PARA ESGOTO, EM ALVENARIA COM TIJOLOS CERÂMICOS MACIÇOS, DIÂMETRO INTERNO = 0,60 M, PROFUNDIDADE = 1,45 M, EXCLUINDO TAMPÃO. AF_12/2020_PA</t>
  </si>
  <si>
    <t>POÇO DE INSPEÇÃO CIRCULAR PARA ESGOTO, EM CONCRETO PRÉ-MOLDADO, DIÂMETRO INTERNO = 0,60 M, PROFUNDIDADE = 0,90 M, EXCLUINDO TAMPÃO. AF_12/2020_PA</t>
  </si>
  <si>
    <t>POÇO DE INSPEÇÃO CIRCULAR PARA ESGOTO, EM CONCRETO PRÉ-MOLDADO, DIÂMETRO INTERNO = 0,60 M, PROFUNDIDADE = 1,40 M, EXCLUINDO TAMPÃO. AF_12/2020_PA</t>
  </si>
  <si>
    <t>TAMPA PARA CAIXA TIPO R1, EM FERRO FUNDIDO, DIMENSÕES INTERNAS: 0,40 X 0,60 M - FORNECIMENTO E INSTALAÇÃO. AF_12/2020</t>
  </si>
  <si>
    <t>TAMPA PARA CAIXA TIPO R2 E R3, EM FERRO FUNDIDO, DIMENSÕES INTERNAS: 0,55 X 1,10 M - FORNECIMENTO E INSTALAÇÃO. AF_12/2020</t>
  </si>
  <si>
    <t>CONCRETO CICLÓPICO FCK = 15MPA, 30% PEDRA DE MÃO EM VOLUME REAL, INCLUSIVE LANÇAMENTO. AF_05/2021</t>
  </si>
  <si>
    <t>CONCRETO FCK = 15MPA, TRAÇO 1:3,4:3,4 (EM MASSA SECA DE CIMENTO/ AREIA MÉDIA/ SEIXO ROLADO) - PREPARO MANUAL. AF_05/2021</t>
  </si>
  <si>
    <t>CONCRETO FCK = 15MPA, TRAÇO 1:3,4:3,4 (EM MASSA SECA DE CIMENTO/ AREIA MÉDIA/ SEIXO ROLADO) - PREPARO MECÂNICO COM BETONEIRA 400 L. AF_05/2021</t>
  </si>
  <si>
    <t>CONCRETO FCK = 15MPA, TRAÇO 1:3,4:3,4 (EM MASSA SECA DE CIMENTO/ AREIA MÉDIA/ SEIXO ROLADO) - PREPARO MECÂNICO COM BETONEIRA 600 L. AF_05/2021</t>
  </si>
  <si>
    <t>CONCRETO FCK = 15MPA, TRAÇO 1:3,4:3,5 (EM MASSA SECA DE CIMENTO/ AREIA MÉDIA/ BRITA 1) - PREPARO MANUAL. AF_05/2021</t>
  </si>
  <si>
    <t>CONCRETO FCK = 15MPA, TRAÇO 1:3,4:3,5 (EM MASSA SECA DE CIMENTO/ AREIA MÉDIA/ BRITA 1) - PREPARO MECÂNICO COM BETONEIRA 400 L. AF_05/2021</t>
  </si>
  <si>
    <t>CONCRETO FCK = 15MPA, TRAÇO 1:3,4:3,5 (EM MASSA SECA DE CIMENTO/ AREIA MÉDIA/ BRITA 1) - PREPARO MECÂNICO COM BETONEIRA 600 L. AF_05/2021</t>
  </si>
  <si>
    <t>CONCRETO FCK = 20MPA, TRAÇO 1:2,6:2,9 (EM MASSA SECA DE CIMENTO/ AREIA MÉDIA/ SEIXO ROLADO) - PREPARO MECÂNICO COM BETONEIRA 400 L. AF_05/2021</t>
  </si>
  <si>
    <t>CONCRETO FCK = 20MPA, TRAÇO 1:2,6:2,9 (EM MASSA SECA DE CIMENTO/ AREIA MÉDIA/ SEIXO ROLADO) - PREPARO MECÂNICO COM BETONEIRA 600 L. AF_05/2021</t>
  </si>
  <si>
    <t>CONCRETO FCK = 20MPA, TRAÇO 1:2,7:3 (EM MASSA SECA DE CIMENTO/ AREIA MÉDIA/ BRITA 1) - PREPARO MECÂNICO COM BETONEIRA 400 L. AF_05/2021</t>
  </si>
  <si>
    <t>CONCRETO FCK = 20MPA, TRAÇO 1:2,7:3 (EM MASSA SECA DE CIMENTO/ AREIA MÉDIA/ BRITA 1) - PREPARO MECÂNICO COM BETONEIRA 600 L. AF_05/2021</t>
  </si>
  <si>
    <t>CONCRETO FCK = 25MPA, TRAÇO 1:2,2:2,5 (EM MASSA SECA DE CIMENTO/ AREIA MÉDIA/ SEIXO ROLADO) - PREPARO MECÂNICO COM BETONEIRA 400 L. AF_05/2021</t>
  </si>
  <si>
    <t>CONCRETO FCK = 25MPA, TRAÇO 1:2,2:2,5 (EM MASSA SECA DE CIMENTO/ AREIA MÉDIA/ SEIXO ROLADO) - PREPARO MECÂNICO COM BETONEIRA 600 L. AF_05/2021</t>
  </si>
  <si>
    <t>CONCRETO FCK = 25MPA, TRAÇO 1:2,3:2,7 (EM MASSA SECA DE CIMENTO/ AREIA MÉDIA/ BRITA 1) - PREPARO MECÂNICO COM BETONEIRA 400 L. AF_05/2021</t>
  </si>
  <si>
    <t>CONCRETO FCK = 25MPA, TRAÇO 1:2,3:2,7 (EM MASSA SECA DE CIMENTO/ AREIA MÉDIA/ BRITA 1) - PREPARO MECÂNICO COM BETONEIRA 600 L. AF_05/2021</t>
  </si>
  <si>
    <t>CONCRETO FCK = 30MPA, TRAÇO 1:1,9:2,3 (EM MASSA SECA DE CIMENTO/ AREIA MÉDIA/ SEIXO ROLADO) - PREPARO MECÂNICO COM BETONEIRA 400 L. AF_05/2021</t>
  </si>
  <si>
    <t>CONCRETO FCK = 30MPA, TRAÇO 1:1,9:2,3 (EM MASSA SECA DE CIMENTO/ AREIA MÉDIA/ SEIXO ROLADO) - PREPARO MECÂNICO COM BETONEIRA 600 L. AF_05/2021</t>
  </si>
  <si>
    <t>CONCRETO FCK = 30MPA, TRAÇO 1:2,1:2,5 (EM MASSA SECA DE CIMENTO/ AREIA MÉDIA/ BRITA 1) - PREPARO MECÂNICO COM BETONEIRA 400 L. AF_05/2021</t>
  </si>
  <si>
    <t>CONCRETO FCK = 30MPA, TRAÇO 1:2,1:2,5 (EM MASSA SECA DE CIMENTO/ AREIA MÉDIA/ BRITA 1) - PREPARO MECÂNICO COM BETONEIRA 600 L. AF_05/2021</t>
  </si>
  <si>
    <t>CONCRETO FCK = 40MPA, TRAÇO 1:1,4:1,8 (EM MASSA SECA DE CIMENTO/ AREIA MÉDIA/ SEIXO ROLADO) - PREPARO MECÂNICO COM BETONEIRA 400 L. AF_05/2021</t>
  </si>
  <si>
    <t>CONCRETO FCK = 40MPA, TRAÇO 1:1,4:1,8 (EM MASSA SECA DE CIMENTO/ AREIA MÉDIA/ SEIXO ROLADO) - PREPARO MECÂNICO COM BETONEIRA 600 L. AF_05/2021</t>
  </si>
  <si>
    <t>CONCRETO FCK = 40MPA, TRAÇO 1:1,6:1,9 (EM MASSA SECA DE CIMENTO/ AREIA MÉDIA/ BRITA 1) - PREPARO MECÂNICO COM BETONEIRA 400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</si>
  <si>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</si>
  <si>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</si>
  <si>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MAGRO PARA LASTRO, TRAÇO 1:4,5:4,5 (EM MASSA SECA DE CIMENTO/ AREIA MÉDIA/ BRITA 1) - PREPARO MECÂNICO COM BETONEIRA 400 L. AF_05/2021</t>
  </si>
  <si>
    <t>CONCRETO MAGRO PARA LASTRO, TRAÇO 1:4,5:4,5 (EM MASSA SECA DE CIMENTO/ AREIA MÉDIA/ BRITA 1) - PREPARO MECÂNICO COM BETONEIRA 600 L. AF_05/2021</t>
  </si>
  <si>
    <t>CONCRETO MAGRO PARA LASTRO, TRAÇO 1:4,5:4,5 (EM MASSA SECA DE CIMENTO/ AREIA MÉDIA/ SEIXO ROLADO) - PREPARO MANUAL. AF_05/2021</t>
  </si>
  <si>
    <t>CONCRETO MAGRO PARA LASTRO, TRAÇO 1:4,5:4,5 (EM MASSA SECA DE CIMENTO/ AREIA MÉDIA/ SEIXO ROLADO) - PREPARO MECÂNICO COM BETONEIRA 400 L. AF_05/2021</t>
  </si>
  <si>
    <t>CONCRETO MAGRO PARA LASTRO, TRAÇO 1:4,5:4,5 (EM MASSA SECA DE CIMENTO/ AREIA MÉDIA/ SEIXO ROLADO) - PREPARO MECÂNICO COM BETONEIRA 600 L. AF_05/2021</t>
  </si>
  <si>
    <t>ARGAMASSA DE ASSENTAMENTO DE ALVENARIA DE VEDAÇÃO E REVESTIMENTO INTERNO, TRAÇO EM VOLUME SECO 1:1:3:3,8 (CIMENTO:CAL:AREIA NATURAL MÉDIA:AREIA RECICLADA), COM USO DE AGREGADO RECICLADO MISTO (ARM) - PREPARO MANUAL. AF_11/2023</t>
  </si>
  <si>
    <t>ARGAMASSA DE ASSENTAMENTO DE ALVENARIA DE VEDAÇÃO E REVESTIMENTO INTERNO, TRAÇO EM VOLUME SECO 1:1:3:3,8 (CIMENTO:CAL:AREIAS NATURAL MÉDIA: RECICLADA), COM USO DE AGREGADO RECICLADO CIMENTÍCIO OU DE CONCRETO (ARCI/ARCO) - PREPARO MANUAL. AF_11/2023</t>
  </si>
  <si>
    <t>ARGAMASSA PARA ALVENARIA DE VEDAÇÃO E REVESTIMENTO INTERNO, TRAÇO EM VOLUME SECO 1:1:3:3,8 (CIMENTO:CAL:AREIA MÉDIA:AREIA RECICLADA), COM AGREGADO RECICLADO CIMENTÍCIO OU DE CONCRETO - PREPARO MECÂNICO COM MISTURADOR HORIZONTAL DE 600 KG. AF_11/2023</t>
  </si>
  <si>
    <t>ARGAMASSA PARA ALVENARIA DE VEDAÇÃO E REVESTIMENTO INTERNO, TRAÇO EM VOLUME SECO 1:1:3:3,8 (CIMENTO:CAL:AREIA MÉDIA:AREIA RECICLADA), COM USO DE AGREGADO RECICLADO MISTO - PREPARO MECÂNICO COM MISTURADOR HORIZONTAL DE 600 KG. AF_11/2023</t>
  </si>
  <si>
    <t>ARGAMASSA PARA CONTRAPISO, TRAÇO EM VOLUME SECO 1:2:2,5 (CIMENTO:AREIA NATURAL MÉDIA:AREIA RECICLADA), COM USO DE AGREGADO RECICLADO CIMENTÍCIO OU DE CONCRETO (ARCI/ARCO) - PREPARO MANUAL. AF_11/2023</t>
  </si>
  <si>
    <t>ARGAMASSA PARA CONTRAPISO, TRAÇO EM VOLUME SECO 1:2:2,5 (CIMENTO:AREIA NATURAL MÉDIA:AREIA RECICLADA), COM USO DE AGREGADO RECICLADO CIMENTÍCIO OU DE CONCRETO (ARCI/ARCO) - PREPARO MECÂNICO COM MISTURADOR DE EIXO HORIZONTAL DE 600 KG. AF_11/2023</t>
  </si>
  <si>
    <t>ARGAMASSA PARA CONTRAPISO, TRAÇO EM VOLUME SECO 1:2:2,5 (CIMENTO:AREIA NATURAL MÉDIA:AREIA RECICLADA), COM USO DE AGREGADO RECICLADO MISTO (ARM) - PREPARO MANUAL. AF_11/2023</t>
  </si>
  <si>
    <t>ARGAMASSA PARA CONTRAPISO, TRAÇO EM VOLUME SECO 1:2:2,5 (CIMENTO:AREIA NATURAL MÉDIA:AREIA RECICLADA), COM USO DE AGREGADO RECICLADO MISTO (ARM) - PREPARO MECÂNICO COM MISTURADOR DE EIXO HORIZONTAL DE 600 KG. AF_11/2023</t>
  </si>
  <si>
    <t>CONCRETO MAGRO PARA LASTRO, TRAÇO EM MASSA SECA 1:3,4:3,5 (CIMENTO:AREIA RECICLADA:BRITA 1 RECICLADA), COM USO DE AGREGADO RECICLADO CIMENTÍCIO OU DE CONCRETO (ARCI/ARCO) - PREPARO MANUAL. AF_11/2023</t>
  </si>
  <si>
    <t>CONCRETO MAGRO PARA LASTRO, TRAÇO EM MASSA SECA 1:3,4:3,5 (CIMENTO:AREIA RECICLADA:BRITA 1 RECICLADA), COM USO DE AGREGADO RECICLADO CIMENTÍCIO OU DE CONCRETO (ARCI/ARCO) - PREPARO MECÂNICO COM BETONEIRA 600 L. AF_11/2023</t>
  </si>
  <si>
    <t>CONCRETO MAGRO PARA LASTRO, TRAÇO EM MASSA SECA 1:3,4:3,5 (CIMENTO:AREIA RECICLADA:BRITA 1 RECICLADA), COM USO DE AGREGADO RECICLADO MISTO (ARM) - PREPARO MANUAL. AF_11/2023</t>
  </si>
  <si>
    <t>CONCRETO MAGRO PARA LASTRO, TRAÇO EM MASSA SECA 1:3,4:3,5 (CIMENTO:AREIA RECICLADA:BRITA 1 RECICLADA), COM USO DE AGREGADO RECICLADO MISTO (ARM) - PREPARO MECÂNICO COM BETONEIRA 600 L. AF_11/2023</t>
  </si>
  <si>
    <t>ASSENTO COM ENCOSTO PARA ARQUIBANCADA - FORNECIMENTO E INSTALAÇÃO. AF_03/2022</t>
  </si>
  <si>
    <t>ASSENTO SEM ENCOSTO PARA ARQUIBANCADA - FORNECIMENTO E INSTALAÇÃO. AF_03/2022</t>
  </si>
  <si>
    <t>PAR DE ESTRUTURAS PARA TABELA DE BASQUETE EM TRELIÇA METÁLICA AÉREA, EXCETO TABELA, ARO E REDE - FORNECIMENTO E INSTALAÇÃO. AF_03/2022</t>
  </si>
  <si>
    <t>PAR DE ESTRUTURAS PARA TABELA DE BASQUETE EM TRELIÇA METÁLICA FIXADA NO PISO, EXCETO TABELA, ARO E REDE - FORNECIMENTO E INSTALAÇÃO. AF_03/2022</t>
  </si>
  <si>
    <t>PAR DE ESTRUTURAS PARA TABELA DE BASQUETE METÁLICA TUBULAR CHUMBADA COM CONCRETO NO PISO, EXCETO TABELA, ARO E REDE - FORNECIMENTO E INSTALAÇÃO. AF_03/2022</t>
  </si>
  <si>
    <t>PAR DE POSTES E REDE DE VÔLEI - FORNECIMENTO E INSTALAÇÃO. AF_03/2022</t>
  </si>
  <si>
    <t>PAR DE TABELAS DE BASQUETE DE ACRÍLICO, COM AROS E REDES - FORNECIMENTO E INSTALAÇÃO. AF_03/2022</t>
  </si>
  <si>
    <t>PAR DE TABELAS DE BASQUETE DE COMPENSADO NAVAL, COM AROS E REDES - FORNECIMENTO E INSTALAÇÃO. AF_03/2022</t>
  </si>
  <si>
    <t>PAR DE TABELAS DE BASQUETE DE VIDRO TEMPERADO, COM AROS E REDES - FORNECIMENTO E INSTALAÇÃO. AF_03/2022</t>
  </si>
  <si>
    <t>PAR DE TRAVES E REDES DE FUTSAL - FORNECIMENTO E INSTALAÇÃO. AF_03/2022</t>
  </si>
  <si>
    <t>PISO ASFÁLTICO PARA QUADRA POLIESPORTIVA - FORNECIMENTO E INSTALAÇÃO. AF_03/2022</t>
  </si>
  <si>
    <t>PISO DE GRAMA SINTÉTICA PARA QUADRA POLIESPORTIVA - FORNECIMENTO E INSTALAÇÃO. AF_03/2022</t>
  </si>
  <si>
    <t>PISO DE MADEIRA COM AMORTECEDORES DE BORRACHA PARA QUADRA POLIESPORTIVA - FORNECIMENTO E INSTALAÇÃO. AF_03/2022</t>
  </si>
  <si>
    <t>PISO DE POLIURETANO PARA QUADRA POLIESPORTIVA - FORNECIMENTO E INSTALAÇÃO. AF_03/2022</t>
  </si>
  <si>
    <t>PISO MODULAR DE POLIPROPILENO PARA QUADRA POLIESPORTIVA - FORNECIMENTO E INSTALAÇÃO. AF_03/2022</t>
  </si>
  <si>
    <t>PISO MODULAR INTERNO DE POLIPROPILENO PARA QUADRA POLIESPORTIVA - FORNECIMENTO E INSTALAÇÃO. AF_03/2022</t>
  </si>
  <si>
    <t>REDE DE PROTEÇÃO HORIZONTAL PARA QUADRA POLIESPORTIVA - FORNECIMENTO E INSTALAÇÃO. AF_03/2022</t>
  </si>
  <si>
    <t>REDE DE PROTEÇÃO VERTICAL PARA QUADRA POLIESPORTIVA - FORNECIMENTO E INSTALAÇÃO. AF_03/2022</t>
  </si>
  <si>
    <t>ACABAMENTO POLIDO PARA PISO DE CONCRETO ARMADO OU LAJE SOBRE SOLO DE ALTA RESISTÊNCIA. AF_09/2021</t>
  </si>
  <si>
    <t>ARMAÇÃO PARA EXECUÇÃO DE RADIER, PISO DE CONCRETO OU LAJE SOBRE SOLO, COM USO DE TELA Q-113. AF_09/2021</t>
  </si>
  <si>
    <t>ARMAÇÃO PARA EXECUÇÃO DE RADIER, PISO DE CONCRETO OU LAJE SOBRE SOLO, COM USO DE TELA Q-138. AF_09/2021</t>
  </si>
  <si>
    <t>ARMAÇÃO PARA EXECUÇÃO DE RADIER, PISO DE CONCRETO OU LAJE SOBRE SOLO, COM USO DE TELA Q-159. AF_09/2021</t>
  </si>
  <si>
    <t>ARMAÇÃO PARA EXECUÇÃO DE RADIER, PISO DE CONCRETO OU LAJE SOBRE SOLO, COM USO DE TELA Q-196. AF_09/2021</t>
  </si>
  <si>
    <t>ARMAÇÃO PARA EXECUÇÃO DE RADIER, PISO DE CONCRETO OU LAJE SOBRE SOLO, COM USO DE TELA Q-246. AF_09/2021</t>
  </si>
  <si>
    <t>ARMAÇÃO PARA EXECUÇÃO DE RADIER, PISO DE CONCRETO OU LAJE SOBRE SOLO, COM USO DE TELA Q-283. AF_09/2021</t>
  </si>
  <si>
    <t>ARMAÇÃO PARA EXECUÇÃO DE RADIER, PISO DE CONCRETO OU LAJE SOBRE SOLO, COM USO DE TELA Q-396. AF_09/2021</t>
  </si>
  <si>
    <t>ARMAÇÃO PARA EXECUÇÃO DE RADIER, PISO DE CONCRETO OU LAJE SOBRE SOLO, COM USO DE TELA Q-92. AF_09/2021</t>
  </si>
  <si>
    <t>CAMADA SEPARADORA PARA EXECUÇÃO DE RADIER, PISO DE CONCRETO OU LAJE SOBRE SOLO, EM LONA PLÁSTICA. AF_09/2021</t>
  </si>
  <si>
    <t>COMPACTAÇÃO MECÂNICA DE SOLO PARA EXECUÇÃO DE RADIER, PISO DE CONCRETO OU LAJE SOBRE SOLO, COM COMPACTADOR DE SOLOS A PERCUSSÃO. AF_09/2021</t>
  </si>
  <si>
    <t>COMPACTAÇÃO MECÂNICA DE SOLO PARA EXECUÇÃO DE RADIER, PISO DE CONCRETO OU LAJE SOBRE SOLO, COM COMPACTADOR DE SOLOS TIPO PLACA VIBRATÓRIA. AF_09/2021</t>
  </si>
  <si>
    <t>CONCRETAGEM DE RADIER, PISO DE CONCRETO OU LAJE SOBRE SOLO, FCK 30 MPA - LANÇAMENTO, ADENSAMENTO E ACABAMENTO. AF_09/2021</t>
  </si>
  <si>
    <t>ESCAVAÇÃO MANUAL DE VIGA DE BORDA PARA RADIER. AF_09/2021</t>
  </si>
  <si>
    <t>EXECUÇÃO DE LAJE SOBRE SOLO, ESPESSURA DE 10 CM, FCK = 30 MPA, COM USO DE FORMAS EM MADEIRA SERRADA. AF_09/2021</t>
  </si>
  <si>
    <t>EXECUÇÃO DE LAJE SOBRE SOLO, ESPESSURA DE 10 CM, FCK = 30 MPA, COM USO DE FORMAS METÁLICAS. AF_09/2021</t>
  </si>
  <si>
    <t>EXECUÇÃO DE LAJE SOBRE SOLO, ESPESSURA DE 15 CM, FCK = 30 MPA, COM USO DE FORMAS EM MADEIRA SERRADA. AF_09/2021</t>
  </si>
  <si>
    <t>EXECUÇÃO DE LAJE SOBRE SOLO, ESPESSURA DE 15 CM, FCK = 30 MPA, COM USO DE FORMAS METÁLICAS. AF_09/2021</t>
  </si>
  <si>
    <t>EXECUÇÃO DE LAJE SOBRE SOLO, ESPESSURA DE 20 CM, FCK = 30 MPA, COM USO DE FORMAS EM MADEIRA SERRADA. AF_09/2021</t>
  </si>
  <si>
    <t>EXECUÇÃO DE LAJE SOBRE SOLO, ESPESSURA DE 20 CM, FCK = 30 MPA, COM USO DE FORMAS METÁLICAS. AF_09/2021</t>
  </si>
  <si>
    <t>EXECUÇÃO DE LAJE SOBRE SOLO, ESPESSURA DE 25 CM, FCK = 30 MPA, COM USO DE FORMAS EM MADEIRA SERRADA. AF_09/2021</t>
  </si>
  <si>
    <t>EXECUÇÃO DE LAJE SOBRE SOLO, ESPESSURA DE 25 CM, FCK = 30 MPA, COM USO DE FORMAS METÁLICAS. AF_09/2021</t>
  </si>
  <si>
    <t>EXECUÇÃO DE LAJE SOBRE SOLO, ESPESSURA DE 30 CM, FCK = 30 MPA, COM USO DE FORMAS EM MADEIRA SERRADA. AF_09/2021</t>
  </si>
  <si>
    <t>EXECUÇÃO DE LAJE SOBRE SOLO, ESPESSURA DE 30 CM, FCK = 30 MPA, COM USO DE FORMAS METÁLICAS. AF_09/2021</t>
  </si>
  <si>
    <t>EXECUÇÃO DE PISO DE CONCRETO, COM ACABAMENTO SUPERFICIAL, ESPESSURA DE 15 CM, FCK = 30 MPA, COM USO DE FORMAS EM MADEIRA SERRADA. AF_09/2021</t>
  </si>
  <si>
    <t>EXECUÇÃO DE PISO DE CONCRETO, COM ACABAMENTO SUPERFICIAL, ESPESSURA DE 15 CM, FCK = 30 MPA, COM USO DE FORMAS METÁLICAS. AF_09/2021</t>
  </si>
  <si>
    <t>EXECUÇÃO DE PISO DE CONCRETO, COM ACABAMENTO SUPERFICIAL, ESPESSURA DE 20 CM, FCK = 30 MPA, COM USO DE FORMAS EM MADEIRA SERRADA. AF_09/2021</t>
  </si>
  <si>
    <t>EXECUÇÃO DE PISO DE CONCRETO, COM ACABAMENTO SUPERFICIAL, ESPESSURA DE 20 CM, FCK = 30 MPA, COM USO DE FORMAS METÁLICAS. AF_09/2021</t>
  </si>
  <si>
    <t>EXECUÇÃO DE PISO DE CONCRETO, COM ACABAMENTO SUPERFICIAL, ESPESSURA DE 25 CM, FCK = 30 MPA, COM USO DE FORMAS EM MADEIRA SERRADA. AF_09/2021</t>
  </si>
  <si>
    <t>EXECUÇÃO DE PISO DE CONCRETO, COM ACABAMENTO SUPERFICIAL, ESPESSURA DE 25 CM, FCK = 30 MPA, COM USO DE FORMAS METÁLICAS. AF_09/2021</t>
  </si>
  <si>
    <t>EXECUÇÃO DE PISO DE CONCRETO, SEM ACABAMENTO SUPERFICIAL, ESPESSURA DE 15 CM, FCK = 30 MPA, COM USO DE FORMAS EM MADEIRA SERRADA. AF_09/2021</t>
  </si>
  <si>
    <t>EXECUÇÃO DE PISO DE CONCRETO, SEM ACABAMENTO SUPERFICIAL, ESPESSURA DE 15 CM, FCK = 30 MPA, COM USO DE FORMAS METÁLICAS. AF_09/2021</t>
  </si>
  <si>
    <t>EXECUÇÃO DE PISO DE CONCRETO, SEM ACABAMENTO SUPERFICIAL, ESPESSURA DE 20 CM, FCK = 30 MPA, COM USO DE FORMAS EM MADEIRA SERRADA. AF_09/2021</t>
  </si>
  <si>
    <t>EXECUÇÃO DE PISO DE CONCRETO, SEM ACABAMENTO SUPERFICIAL, ESPESSURA DE 20 CM, FCK = 30 MPA, COM USO DE FORMAS METÁLICAS. AF_09/2021</t>
  </si>
  <si>
    <t>EXECUÇÃO DE PISO DE CONCRETO, SEM ACABAMENTO SUPERFICIAL, ESPESSURA DE 25 CM, FCK = 30 MPA, COM USO DE FORMAS EM MADEIRA SERRADA. AF_09/2021</t>
  </si>
  <si>
    <t>EXECUÇÃO DE PISO DE CONCRETO, SEM ACABAMENTO SUPERFICIAL, ESPESSURA DE 25 CM, FCK = 30 MPA, COM USO DE FORMAS METÁLICAS. AF_09/2021</t>
  </si>
  <si>
    <t>EXECUÇÃO DE RADIER, ESPESSURA DE 10 CM, FCK = 30 MPA, COM USO DE FORMAS EM MADEIRA SERRADA. AF_09/2021</t>
  </si>
  <si>
    <t>EXECUÇÃO DE RADIER, ESPESSURA DE 10 CM, FCK = 30 MPA, COM USO DE FORMAS METÁLICAS. AF_09/2021</t>
  </si>
  <si>
    <t>EXECUÇÃO DE RADIER, ESPESSURA DE 15 CM, FCK = 30 MPA, COM USO DE FORMAS EM MADEIRA SERRADA. AF_09/2021</t>
  </si>
  <si>
    <t>EXECUÇÃO DE RADIER, ESPESSURA DE 15 CM, FCK = 30 MPA, COM USO DE FORMAS METÁLICAS. AF_09/2021</t>
  </si>
  <si>
    <t>EXECUÇÃO DE RADIER, ESPESSURA DE 20 CM, FCK = 30 MPA, COM USO DE FORMAS EM MADEIRA SERRADA. AF_09/2021</t>
  </si>
  <si>
    <t>EXECUÇÃO DE RADIER, ESPESSURA DE 20 CM, FCK = 30 MPA, COM USO DE FORMAS METÁLICAS. AF_09/2021</t>
  </si>
  <si>
    <t>EXECUÇÃO DE RADIER, ESPESSURA DE 25 CM, FCK = 30 MPA, COM USO DE FORMAS EM MADEIRA SERRADA. AF_09/2021</t>
  </si>
  <si>
    <t>EXECUÇÃO DE RADIER, ESPESSURA DE 25 CM, FCK = 30 MPA, COM USO DE FORMAS METÁLICAS. AF_09/2021</t>
  </si>
  <si>
    <t>EXECUÇÃO DE RADIER, ESPESSURA DE 30 CM, FCK = 30 MPA, COM USO DE FORMAS EM MADEIRA SERRADA. AF_09/2021</t>
  </si>
  <si>
    <t>EXECUÇÃO DE RADIER, ESPESSURA DE 30 CM, FCK = 30 MPA, COM USO DE FORMAS METÁLICAS. AF_09/2021</t>
  </si>
  <si>
    <t>FABRICAÇÃO, MONTAGEM E DESMONTAGEM DE FORMA PARA RADIER, PISO DE CONCRETO OU LAJE SOBRE SOLO, EM MADEIRA SERRADA, 4 UTILIZAÇÕES. AF_09/2021</t>
  </si>
  <si>
    <t>MONTAGEM E DESMONTAGEM DE FORMA PARA RADIER, PISO DE CONCRETO OU LAJE SOBRE SOLO, COM SISTEMA DE FORMAS MANUSEÁVEIS METÁLICAS. AF_09/2021</t>
  </si>
  <si>
    <t>CHUMBAMENTO LINEAR EM ALVENARIA PARA ELETRODUTOS COM DIÂMETROS MENORES OU IGUAIS A 40 MM. AF_09/2023</t>
  </si>
  <si>
    <t>CHUMBAMENTO LINEAR EM ALVENARIA PARA RAMAIS/DISTRIBUIÇÃO DE INSTALAÇÕES HIDRÁULICAS COM DIÂMETROS MAIORES QUE 40 MM E MENORES OU IGUAIS A 75 MM. AF_09/2023</t>
  </si>
  <si>
    <t>CHUMBAMENTO LINEAR EM ALVENARIA PARA RAMAIS/DISTRIBUIÇÃO DE INSTALAÇÕES HIDRÁULICAS COM DIÂMETROS MENORES OU IGUAIS A 40 MM. AF_09/2023</t>
  </si>
  <si>
    <t>CHUMBAMENTO LINEAR EM CONTRAPISO PARA RAMAIS/DISTRIBUIÇÃO DE INSTALAÇÕES HIDRÁULICAS COM DIÂMETROS MAIORES QUE 40 MM E MENORES OU IGUAIS A 75 MM. AF_09/2023</t>
  </si>
  <si>
    <t>CHUMBAMENTO LINEAR EM CONTRAPISO PARA RAMAIS/DISTRIBUIÇÃO DE INSTALAÇÕES HIDRÁULICAS COM DIÂMETROS MAIORES QUE 75 MM E MENORES OU IGUAIS A 100 MM. AF_09/2023</t>
  </si>
  <si>
    <t>CHUMBAMENTO LINEAR EM CONTRAPISO PARA RAMAIS/DISTRIBUIÇÃO DE INSTALAÇÕES HIDRÁULICAS COM DIÂMETROS MENORES OU IGUAIS A 40 MM. AF_09/2023</t>
  </si>
  <si>
    <t>CHUMBAMENTO PONTUAL DE ABERTURA EM LAJE COM PASSAGEM DE 1 TUBO COM DIÂMETRO DE  50 MM. AF_09/2023</t>
  </si>
  <si>
    <t>CHUMBAMENTO PONTUAL DE ABERTURA EM LAJE COM PASSAGEM DE 5 TUBOS COM  DIÂMETROS DE  50 MM. AF_09/2023</t>
  </si>
  <si>
    <t>CHUMBAMENTO PONTUAL EM PASSAGEM DE TUBO COM DIÂMETRO MAIOR QUE 75 MM E MENORES OU IGUAIS A 150 MM. AF_09/2023</t>
  </si>
  <si>
    <t>CHUMBAMENTO PONTUAL EM PASSAGEM DE TUBO COM DIÂMETRO MENOR OU IGUAL A 40 MM. AF_09/2023</t>
  </si>
  <si>
    <t>CHUMBAMENTO PONTUAL EM PASSAGEM DE TUBO COM DIÂMETROS ENTRE 40 MM E 75 MM. AF_09/2023</t>
  </si>
  <si>
    <t>FIXAÇÃO DE DUTOS FLEXÍVEIS CIRCULARES,  DIÂMETRO 109 MM OU 4", COM ABRAÇADEIRA METÁLICA FLEXÍVEL FIXADA DIRETAMENTE NA LAJE, SOMENTE MÃO DE OBRA. AF_09/2023</t>
  </si>
  <si>
    <t>FIXAÇÃO DE DUTOS FLEXÍVEIS CIRCULARES,  DIÂMETRO 109 MM OU 4", COM ABRAÇADEIRA METÁLICA FLEXÍVEL FIXADA DIRETAMENTE NA LAJE. AF_09/2023</t>
  </si>
  <si>
    <t>FIXAÇÃO DE ELETRODUTOS, DIÂMETROS MENORES OU IGUAIS A 40 MM, COM ABRAÇADEIRA METÁLICA RÍGIDA TIPO D COM PARAFUSO DE FIXAÇÃO 1 1/4", FIXADA DIRETAMENTE NA LAJE OU PAREDE. AF_09/2023</t>
  </si>
  <si>
    <t>FIXAÇÃO DE TUBOS HORIZONTAIS DE  PVC ÁGUA/PVC ESGOTO/PVC PLUVIAL/CPVC/PPR/COBRE OU AÇO, DIÂMETROS MAIORES QUE 75 MM E MENORES OU IGUAIS A 100 MM, COM ABRAÇADEIRA TIPO  D  COM PARAFUSO DE FIXAÇÃO 4", FIXADA DIRETAMENTE NA LAJE OU PAREDE. AF_09/2023</t>
  </si>
  <si>
    <t>FIXAÇÃO DE TUBOS HORIZONTAIS DE PEX OU MULTICAMADAS, DIÂMETROS IGUAIS OU INFERIORES A 40 MM, COM ABRAÇADEIRA PLÁSTICA FIXADA EM LAJE. AF_09/2023_PE</t>
  </si>
  <si>
    <t>FIXAÇÃO DE TUBOS HORIZONTAIS DE PPR DIÂMETROS MENORES OU IGUAIS A 40 MM COM ABRAÇADEIRA METÁLICA RÍGIDA TIPO U PERFIL 1 1/4", FIXADA EM PERFILADO EM LAJE. AF_09/2023_PS</t>
  </si>
  <si>
    <t>FIXAÇÃO DE TUBOS HORIZONTAIS DE PPR DIÂMETROS MENORES OU IGUAIS A 40 MM, COM ABRAÇADEIRA METÁLICA RÍGIDA TIPO  D  COM PARAFUSO DE FIXAÇÃO 1 1/4", FIXADA DIRETAMENTE NA LAJE OU PAREDE. AF_09/2023</t>
  </si>
  <si>
    <t>FIXAÇÃO DE TUBOS HORIZONTAIS DE PPR, DIÂMETROS MENORES OU IGUAIS A 40 MM, COM ABRAÇADEIRA METÁLICA FLEXÍVEL 18 MM, FIXADA DIRETAMENTE NA LAJE. AF_09/2023</t>
  </si>
  <si>
    <t>FIXAÇÃO DE TUBOS HORIZONTAIS DE PVC ÁGUA, PVC ESGOTO, PVC ÁGUA PLUVIAL, CPVC, PPR, COBRE OU AÇO, DIÂMETROS MAIORES QUE 40 MM E MENORES OU IGUAIS A 75 MM, COM ABRAÇADEIRA METÁLICA FLEXÍVEL 18 MM, FIXADA DIRETAMENTE NA LAJE. AF_09/2023</t>
  </si>
  <si>
    <t>FIXAÇÃO DE TUBOS HORIZONTAIS DE PVC ÁGUA, PVC ESGOTO, PVC ÁGUA PLUVIAL, CPVC, PPR, COBRE OU AÇO, DIÂMETROS MAIORES QUE 40 MM E MENORES OU IGUAIS A 75 MM, COM ABRAÇADEIRA METÁLICA RÍGIDA TIPO U PERFIL 2 1/2", FIXADA EM PERFILADO EM LAJE. AF_09/2023_PS</t>
  </si>
  <si>
    <t>FIXAÇÃO DE TUBOS HORIZONTAIS DE PVC ÁGUA, PVC ESGOTO, PVC ÁGUA PLUVIAL, CPVC, PPR, COBRE OU AÇO, DIÂMETROS MAIORES QUE 75 MM E MENORES OU IGUAIS A 100 MM, COM ABRAÇADEIRA METÁLICA FLEXÍVEL 18 MM, FIXADA DIRETAMENTE NA LAJE. AF_09/2023</t>
  </si>
  <si>
    <t>FIXAÇÃO DE TUBOS HORIZONTAIS DE PVC ÁGUA, PVC ESGOTO, PVC ÁGUA PLUVIAL, CPVC, PPR, COBRE OU AÇO, DIÂMETROS MAIORES QUE 75 MM E MENORES OU IGUAIS A 100 MM, COM ABRAÇADEIRA METÁLICA RÍGIDA TIPO U PERFIL 4", FIXADA EM PERFILADO EM LAJE. AF_09/2023_PS</t>
  </si>
  <si>
    <t>FIXAÇÃO DE TUBOS HORIZONTAIS DE PVC ÁGUA, PVC ESGOTO, PVC ÁGUA PLUVIAL, CPVC, PPR, COBRE OU AÇO, DIÂMETROS MENORES OU IGUAIS A 40 MM, COM ABRAÇADEIRA METÁLICA FLEXÍVEL 18 MM, FIXADA DIRETAMENTE NA LAJE. AF_09/2023</t>
  </si>
  <si>
    <t>FIXAÇÃO DE TUBOS HORIZONTAIS DE PVC ÁGUA, PVC ESGOTO, PVC ÁGUA PLUVIAL, CPVC, PPR, COBRE OU AÇO, DIÂMETROS MENORES OU IGUAIS A 40 MM, COM ABRAÇADEIRA METÁLICA RÍGIDA TIPO U PERFIL 1 1/4", FIXADA EM PERFILADO EM LAJE. AF_09/2023_PS</t>
  </si>
  <si>
    <t>FIXAÇÃO DE TUBOS HORIZONTAIS DE PVC ÁGUA/PVC ESGOTO/PVC PLUVIAL/CPVC/PPR/COBRE OU AÇO, DIÂMETROS MAIORES QUE 40 MM E MENORES OU IGUAIS A 75 MM, COM ABRAÇADEIRA TIPO  D  COM PARAFUSO DE FIXAÇÃO 2 1/2", FIXADA DIRETAMENTE NA LAJE OU PAREDE. AF_09/2023</t>
  </si>
  <si>
    <t>FIXAÇÃO DE TUBOS HORIZONTAIS DE PVC ÁGUA/PVC ESGOTO/PVC PLUVIAL/CPVC/PPR/COBRE OU AÇO, DIÂMETROS MENORES OU IGUAIS A 40 MM, COM ABRAÇADEIRA METÁLICA RÍGIDA TIPO  D  COM PARAFUSO DE FIXAÇÃO 1 1/4", FIXADA DIRETAMENTE NA LAJE OU PAREDE. AF_09/2023</t>
  </si>
  <si>
    <t>FIXAÇÃO DE TUBOS VERTICAIS DE PVC ÁGUA, PVC ESGOTO, PVC ÁGUA PLUVIAL, CPVC, PPR, COBRE OU AÇO, DIÂMETROS MAIORES QUE 40 MM E MENORES OU IGUAIS A 75 MM, COM ABRAÇADEIRA METÁLICA RÍGIDA TIPO U PERFIL 2 1/2", FIXADA EM PERFILADO EM PAREDE. AF_09/2023_PS</t>
  </si>
  <si>
    <t>FIXAÇÃO DE TUBOS VERTICAIS DE PVC ÁGUA, PVC ESGOTO, PVC ÁGUA PLUVIAL, CPVC, PPR, COBRE OU AÇO, DIÂMETROS MAIORES QUE 75 MM E MENORES OU IGUAIS A 100 MM, COM ABRAÇADEIRA METÁLICA RÍGIDA TIPO U PERFIL 4", FIXADA EM PERFILADO EM PAREDE. AF_09/2023_PS</t>
  </si>
  <si>
    <t>FIXAÇÃO DE TUBOS VERTICAIS DE PVC ÁGUA, PVC ESGOTO, PVC ÁGUA PLUVIAL, CPVC, PPR, COBRE OU AÇO, DIÂMETROS MENORES OU IGUAIS A 40 MM, COM ABRAÇADEIRA METÁLICA RÍGIDA TIPO U PERFIL 1 1/4", FIXADA EM PERFILADO EM PAREDE. AF_09/2023_PS</t>
  </si>
  <si>
    <t>FURO MANUAL EM ALVENARIA, PARA INSTALAÇÕES ELÉTRICAS, DIÂMETROS MAIORES QUE 40 MM E MENORES OU IGUAIS A 75 MM. AF_09/2023</t>
  </si>
  <si>
    <t>FURO MANUAL EM ALVENARIA, PARA INSTALAÇÕES ELÉTRICAS, DIÂMETROS MAIORES QUE 75 MM E MENORES OU IGUAIS A 100 MM. AF_09/2023</t>
  </si>
  <si>
    <t>FURO MANUAL EM ALVENARIA, PARA INSTALAÇÕES ELÉTRICAS, DIÂMETROS MENORES OU IGUAIS A 40 MM. AF_09/2023</t>
  </si>
  <si>
    <t>FURO MANUAL EM ALVENARIA, PARA INSTALAÇÕES HIDRÁULICAS, DIÂMETROS MAIORES QUE 40 MM E MENORES OU IGUAIS A 75 MM. AF_09/2023</t>
  </si>
  <si>
    <t>FURO MANUAL EM ALVENARIA, PARA INSTALAÇÕES HIDRÁULICAS, DIÂMETROS MAIORES QUE 75 MM E MENORES OU IGUAIS A 100 MM. AF_09/2023</t>
  </si>
  <si>
    <t>FURO MANUAL EM ALVENARIA, PARA INSTALAÇÕES HIDRÁULICAS, DIÂMETROS MENORES OU IGUAIS A 40 MM. AF_09/2023</t>
  </si>
  <si>
    <t>FURO MECANIZADO EM ALVENARIA, PARA INSTALAÇÕES ELÉTRICAS, DIÂMETROS MAIORES QUE 40 MM E MENORES OU IGUAIS A 75 MM. AF_09/2023</t>
  </si>
  <si>
    <t>FURO MECANIZADO EM ALVENARIA, PARA INSTALAÇÕES ELÉTRICAS, DIÂMETROS MAIORES QUE 75 MM E MENORES OU IGUAIS A 100 MM. AF_09/2023</t>
  </si>
  <si>
    <t>FURO MECANIZADO EM ALVENARIA, PARA INSTALAÇÕES ELÉTRICAS, DIÂMETROS MENORES OU IGUAIS A 40 MM. AF_09/2023</t>
  </si>
  <si>
    <t>FURO MECANIZADO EM ALVENARIA, PARA INSTALAÇÕES HIDRÁULICAS, DIÂMETROS MAIORES QUE 40 MM E MENORES OU IGUAIS A 75 MM. AF_09/2023</t>
  </si>
  <si>
    <t>FURO MECANIZADO EM ALVENARIA, PARA INSTALAÇÕES HIDRÁULICAS, DIÂMETROS MAIORES QUE 75 MM E MENORES OU IGUAIS A 100 MM. AF_09/2023</t>
  </si>
  <si>
    <t>FURO MECANIZADO EM ALVENARIA, PARA INSTALAÇÕES HIDRÁULICAS, DIÂMETROS MENORES OU IGUAIS A 40 MM. AF_09/2023</t>
  </si>
  <si>
    <t>FURO MECANIZADO EM CONCRETO, COM MARTELO DEMOLIDOR, PARA INSTALAÇÕES ELÉTRICAS, DIÂMETROS MAIORES QUE 40 MM E MENORES OU IGUAIS A 75 MM. AF_09/2023</t>
  </si>
  <si>
    <t>FURO MECANIZADO EM CONCRETO, COM MARTELO DEMOLIDOR, PARA INSTALAÇÕES ELÉTRICAS, DIÂMETROS MAIORES QUE 75 MM E MENORES OU IGUAIS A 150 MM. AF_09/2023</t>
  </si>
  <si>
    <t>FURO MECANIZADO EM CONCRETO, COM MARTELO DEMOLIDOR, PARA INSTALAÇÕES ELÉTRICAS, DIÂMETROS MENORES OU IGUAIS A 40 MM. AF_09/2023</t>
  </si>
  <si>
    <t>FURO MECANIZADO EM CONCRETO, COM MARTELO DEMOLIDOR, PARA INSTALAÇÕES HIDRÁULICAS, DIÂMETROS MAIORES QUE 40 MM E MENORES OU IGUAIS A 75 MM. AF_09/2023</t>
  </si>
  <si>
    <t>FURO MECANIZADO EM CONCRETO, COM MARTELO DEMOLIDOR, PARA INSTALAÇÕES HIDRÁULICAS, DIÂMETROS MAIORES QUE 75 MM E MENORES OU IGUAIS A 150 MM. AF_09/2023</t>
  </si>
  <si>
    <t>FURO MECANIZADO EM CONCRETO, COM MARTELO DEMOLIDOR, PARA INSTALAÇÕES HIDRÁULICAS, DIÂMETROS MENORES OU IGUAIS A 40 MM. AF_09/2023</t>
  </si>
  <si>
    <t>FURO MECANIZADO EM CONCRETO, COM PERFURATRIZ, PARA INSTALAÇÕES ELÉTRICAS, DIÂMETROS MAIORES QUE 40 MM E MENORES OU IGUAIS A 75 MM. AF_09/2023</t>
  </si>
  <si>
    <t>FURO MECANIZADO EM CONCRETO, COM PERFURATRIZ, PARA INSTALAÇÕES ELÉTRICAS, DIÂMETROS MAIORES QUE 75 MM E MENORES OU IGUAIS A 150 MM. AF_09/2023</t>
  </si>
  <si>
    <t>FURO MECANIZADO EM CONCRETO, COM PERFURATRIZ, PARA INSTALAÇÕES ELÉTRICAS, DIÂMETROS MENORES OU IGUAIS A 40 MM. AF_09/2023</t>
  </si>
  <si>
    <t>FURO MECANIZADO EM CONCRETO, COM PERFURATRIZ, PARA INSTALAÇÕES HIDRÁULICAS, DIÂMETROS MAIORES QUE 40 MM E MENORES OU IGUAIS A 75 MM. AF_09/2023</t>
  </si>
  <si>
    <t>FURO MECANIZADO EM CONCRETO, COM PERFURATRIZ, PARA INSTALAÇÕES HIDRÁULICAS, DIÂMETROS MAIORES QUE 75 MM E MENORES OU IGUAIS A 150 MM. AF_09/2023</t>
  </si>
  <si>
    <t>FURO MECANIZADO EM CONCRETO, COM PERFURATRIZ, PARA INSTALAÇÕES HIDRÁULICAS, DIÂMETROS MENORES OU IGUAIS A 40 MM. AF_09/2023</t>
  </si>
  <si>
    <t>PASSANTE TIPO PEÇA EM FÔRMA DE MADEIRA, FIXADO EM LAJE, PARA PASSAGEM DE NO MÁXIMO 5 TUBOS DE 50 MM DE DIÂMETRO. AF_09/2023</t>
  </si>
  <si>
    <t>PASSANTE TIPO PEÇA EM POLIESTIRENO (ISOPOR), FIXADO EM LAJE, PARA ABERTURA PARA PASSAGEM DE 1 TUBO DE ATÉ 50 MM DE DIÂMETRO. AF_09/2023</t>
  </si>
  <si>
    <t>PASSANTE TIPO PEÇA EM POLIESTIRENO (ISOPOR), FIXADO EM LAJE, PARA PASSAGEM DE NO MÁXIMO 5 TUBOS DE 50 MM DE DIÂMETRO. AF_09/2023</t>
  </si>
  <si>
    <t>PASSANTE TIPO TUBO COM DIÂMETRO DE 100 MM, FIXADO EM LAJE, PARA PASSAGEM DE TUBULAÇÕES COM NO MÁXIMO 75 MM DE DIÂMETRO. AF_09/2023</t>
  </si>
  <si>
    <t>PASSANTE TIPO TUBO COM DIÂMETRO DE 150 MM, FIXADO EM LAJE, PARA PASSAGEM DE TUBULAÇÕES COM NO MÁXIMO 100 MM DE DIÂMETRO. AF_09/2023</t>
  </si>
  <si>
    <t>PASSANTE TIPO TUBO COM DIÂMETRO DE 40 MM, FIXADO EM LAJE, PARA PASSAGEM DE TUBULAÇÕES COM NO MÁXIMO 32 MM DE DIÂMETRO. AF_09/2023</t>
  </si>
  <si>
    <t>PASSANTE TIPO TUBO COM DIÂMETRO DE 50 MM, FIXADO EM LAJE, PARA PASSAGEM DE TUBULAÇÕES COM NO MÁXIMO 40 MM DE DIÂMETRO. AF_09/2023</t>
  </si>
  <si>
    <t>PASSANTE TIPO TUBO COM DIÂMETRO DE 75 MM, FIXADO EM LAJE, PARA PASSAGEM DE TUBULAÇÕES COM NO MÁXIMO 50 MM DE DIÂMETRO. AF_09/2023</t>
  </si>
  <si>
    <t>QUEBRA EM ALVENARIA PARA INSTALAÇÃO DE ABRIGO PARA MANGUEIRAS (90X60 CM). AF_09/2023</t>
  </si>
  <si>
    <t>QUEBRA EM ALVENARIA PARA INSTALAÇÃO DE CAIXA DE TOMADA (4X4 OU 4X2). AF_09/2023</t>
  </si>
  <si>
    <t>QUEBRA EM ALVENARIA PARA INSTALAÇÃO DE QUADRO DISTRIBUIÇÃO GRANDE (76X40 CM). AF_09/2023</t>
  </si>
  <si>
    <t>QUEBRA EM ALVENARIA PARA INSTALAÇÃO DE QUADRO DISTRIBUIÇÃO PEQUENO (19X25 CM). AF_09/2023</t>
  </si>
  <si>
    <t>RASGO LINEAR MANUAL EM ALVENARIA, PARA ELETRODUTOS, DIÂMETROS MENORES OU IGUAIS A 40 MM. AF_09/2023</t>
  </si>
  <si>
    <t>RASGO LINEAR MANUAL EM ALVENARIA, PARA RAMAIS/ DISTRIBUIÇÃO DE INSTALAÇÕES HIDRÁULICAS, DIÂMETROS MAIORES QUE 40 MM E MENORES OU IGUAIS A 75 MM. AF_09/2023</t>
  </si>
  <si>
    <t>RASGO LINEAR MANUAL EM ALVENARIA, PARA RAMAIS/ DISTRIBUIÇÃO DE INSTALAÇÕES HIDRÁULICAS, DIÂMETROS MENORES OU IGUAIS A 40 MM. AF_09/2023</t>
  </si>
  <si>
    <t>RASGO LINEAR MECANIZADO EM ALVENARIA, PARA ELETRODUTOS, DIÂMETROS MENORES OU IGUAIS A 40 MM. AF_09/2023</t>
  </si>
  <si>
    <t>RASGO LINEAR MECANIZADO EM ALVENARIA, PARA RAMAIS/ DISTRIBUIÇÃO DE INSTALAÇÕES HIDRÁULICAS, DIÂMETROS MAIORES QUE 40 MM E MENORES OU IGUAIS A 75 MM. AF_09/2023</t>
  </si>
  <si>
    <t>RASGO LINEAR MECANIZADO EM ALVENARIA, PARA RAMAIS/ DISTRIBUIÇÃO DE INSTALAÇÕES HIDRÁULICAS, DIÂMETROS MENORES OU IGUAIS A 40 MM. AF_09/2023</t>
  </si>
  <si>
    <t>RASGO LINEAR MECANIZADO EM CONCRETO, PARA RAMAIS/ DISTRIBUIÇÃO DE INSTALAÇÕES HIDRÁULICAS, DIÂMETROS MAIORES QUE 40 MM E MENORES OU IGUAIS A 75 MM. AF_09/2023</t>
  </si>
  <si>
    <t>RASGO LINEAR MECANIZADO EM CONCRETO, PARA RAMAIS/ DISTRIBUIÇÃO DE INSTALAÇÕES HIDRÁULICAS, DIÂMETROS MAIORES QUE 75 MM E MENORES OU IGUAIS A 100 MM. AF_09/2023</t>
  </si>
  <si>
    <t>RASGO LINEAR MECANIZADO EM CONCRETO, PARA RAMAIS/ DISTRIBUIÇÃO DE INSTALAÇÕES HIDRÁULICAS, DIÂMETROS MENORES OU IGUAIS A 40 MM. AF_09/2023</t>
  </si>
  <si>
    <t>RASGO LINEAR MECANIZADO EM CONTRAPISO, PARA RAMAIS/ DISTRIBUIÇÃO DE INSTALAÇÕES HIDRÁULICAS, DIÂMETROS MAIORES QUE 40 MM E MENORES OU IGUAIS A 75 MM. AF_09/2023_PS</t>
  </si>
  <si>
    <t>RASGO LINEAR MECANIZADO EM CONTRAPISO, PARA RAMAIS/ DISTRIBUIÇÃO DE INSTALAÇÕES HIDRÁULICAS, DIÂMETROS MAIORES QUE 75 MM E MENORES OU IGUAIS A 100 MM. AF_09/2023_PS</t>
  </si>
  <si>
    <t>RASGO LINEAR MECANIZADO EM CONTRAPISO, PARA RAMAIS/ DISTRIBUIÇÃO DE INSTALAÇÕES HIDRÁULICAS, DIÂMETROS MENORES OU IGUAIS A 40 MM. AF_09/2023_PS</t>
  </si>
  <si>
    <t>SUPORTE PARA 2 ELETRODUTOS, ESPAÇADO A CADA 80 CM, EM PERFILADO COM COMPRIMENTO DE 25 CM FIXADO EM LAJE, POR METRO DE ELETRODUTO FIXADO. AF_09/2023</t>
  </si>
  <si>
    <t>SUPORTE PARA 2 TUBOS HORIZONTAIS, ESPAÇADO A CADA 56 CM, EM PERFILADO COM COMPRIMENTO DE 25 CM FIXADO EM LAJE, POR METRO DE TUBULAÇÃO FIXADA. AF_09/2023</t>
  </si>
  <si>
    <t>SUPORTE PARA 2 TUBOS VERTICAIS, ESPAÇADO A CADA 150 CM, EM PERFILADO COM COMPRIMENTO DE 25 CM FIXADO EM PAREDE, POR METRO DE TUBULAÇÃO FIXADA. AF_09/2023</t>
  </si>
  <si>
    <t>SUPORTE PARA 4 ELETRODUTOS, ESPAÇADO A CADA 80 CM, EM PERFILADO COM COMPRIMENTO DE 42 CM FIXADO EM LAJE, POR METRO DE ELETRODUTO FIXADO. AF_09/2023</t>
  </si>
  <si>
    <t>SUPORTE PARA 4 TUBOS HORIZONTAIS, ESPAÇADO A CADA 56 CM, EM PERFILADO COM COMPRIMENTO DE 42 CM FIXADO EM LAJE, POR METRO DE TUBULAÇÃO FIXADA. AF_09/2023</t>
  </si>
  <si>
    <t>SUPORTE PARA 4 TUBOS VERTICAIS, ESPAÇADO A CADA 150 CM, EM PERFILADO COM COMPRIMENTO DE 42 CM FIXADO EM PAREDE, POR METRO DE TUBULAÇÃO FIXADA. AF_09/2023</t>
  </si>
  <si>
    <t>SUPORTE PARA DUTO EM CHAPA GALVANIZADA BITOLA 24, EM PERFILADO COM COMPRIMENTO DE 55 CM FIXADO EM LAJE, POR METRO DE DUTO FIXADO. AF_09/2023</t>
  </si>
  <si>
    <t>SUPORTE PARA DUTO EM CHAPA GALVANIZADA BITOLA 26, EM PERFILADO COM COMPRIMENTO DE 35 CM FIXADO EM LAJE, POR METRO DE DUTO FIXADO. AF_09/2023</t>
  </si>
  <si>
    <t>SUPORTE PARA ELETROCALHA LISA OU PERFURADA EM AÇO GALVANIZADO, LARGURA 400 MM, EM PERFILADO COM COMPRIMENTO DE 45 CM FIXADO EM LAJE, POR METRO DE ELETROCALHA FIXADA. AF_09/2023</t>
  </si>
  <si>
    <t>SUPORTE PARA ELETROCALHA LISA OU PERFURADA EM AÇO GALVANIZADO, LARGURA 800 MM, EM PERFILADO COM COMPRIMENTO DE 85 CM FIXADO EM LAJE, POR METRO DE ELETROCALHA FIXADA. AF_09/2023</t>
  </si>
  <si>
    <t>EXECUÇÃO DE IMPRIMAÇÃO IMPERMEABILIZANTE COM ASFALTO DILUÍDO CM-30, PARA O FECHAMENTO DE VALAS. AF_05/2021</t>
  </si>
  <si>
    <t>EXECUÇÃO DE PINTURA DE LIGAÇÃO COM EMULSÃO ASFÁLTICA RR-2C, PARA O FECHAMENTO DE VALAS. AF_12/2020</t>
  </si>
  <si>
    <t>EXECUÇÃO DE TAPA BURACO COM APLICAÇÃO DE CONCRETO ASFÁLTICO (AQUISIÇÃO EM USINA) E PINTURA DE LIGAÇÃO. AF_12/2020</t>
  </si>
  <si>
    <t>EXECUÇÃO DE TAPA BURACO COM APLICAÇÃO DE CONCRETO ASFÁLTICO (USINAGEM PRÓPRIA) E PINTURA DE LIGAÇÃO. AF_12/2020</t>
  </si>
  <si>
    <t>EXECUÇÃO DE TAPA BURACO COM APLICAÇÃO DE PRÉ MISTURADO A FRIO (AQUISIÇÃO EM USINA) E PINTURA DE LIGAÇÃO. AF_12/2020</t>
  </si>
  <si>
    <t>EXECUÇÃO DE TAPA BURACO COM APLICAÇÃO DE PRÉ MISTURADO A FRIO (USINAGEM PRÓPRIA) E PINTURA DE LIGAÇÃO. AF_12/2020</t>
  </si>
  <si>
    <t>REASSENTAMENTO DE BLOCOS 16 FACES PARA PISO INTERTRAVADO, ESPESSURA DE 10 CM, EM VIA/ESTACIONAMENTO, COM REAPROVEITAMENTO DOS BLOCOS 16 FACES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</si>
  <si>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</si>
  <si>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</si>
  <si>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</si>
  <si>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</si>
  <si>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PISOGRAMA PARA PISO INTERTRAVADO, COM REAPROVEITAMENTO DOS BLOCOS PISOGRAMA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</si>
  <si>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</si>
  <si>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</si>
  <si>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</si>
  <si>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</si>
  <si>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</si>
  <si>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</si>
  <si>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</si>
  <si>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</si>
  <si>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</si>
  <si>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PARALELEPÍPEDOS, REJUNTAMENTO COM ARGAMASSA,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</si>
  <si>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t>
  </si>
  <si>
    <t>REASSENTAMENTO DE PARALELEPÍPEDOS, REJUNTAMENTO COM PÓ DE PEDRA, COM REAPROVEITAMENTO DOS PARALELEPÍPEDOS - INCLUSO RETIRADA E COLOCAÇÃO DO MATERIAL. AF_12/2020</t>
  </si>
  <si>
    <t>REASSENTAMENTO DE PEDRAS POLIÉDRICAS, REJUNTAMENTO COM ARGAMASSA,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</si>
  <si>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t>
  </si>
  <si>
    <t>REASSENTAMENTO DE PEDRAS POLIÉDRICAS, REJUNTAMENTO COM PÓ DE PEDRA, COM REAPROVEITAMENTO DAS PEDRAS POLIÉDRICAS - INCLUSO RETIRADA E COLOCAÇÃO DO MATERIAL.  AF_12/2020</t>
  </si>
  <si>
    <t>RECOMPOSIÇÃO DE BASE E OU SUB-BASE PARA FECHAMENTO DE VALAS DE BRITA GRADUADA SIMPLES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</si>
  <si>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</si>
  <si>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(40/60) COM CIMENTO (TEOR DE 4%) - INCLUSO RETIRADA E COLOCAÇÃO DO MATERIAL. AF_12/2020</t>
  </si>
  <si>
    <t>RECOMPOSIÇÃO DE BASE E OU SUB-BASE PARA FECHAMENTO DE VALAS DE SOLO BRITA (40/60) COM CIMENTO (TEOR DE 6%) - INCLUSO RETIRADA E COLOCAÇÃO DO MATERIAL. AF_12/2020</t>
  </si>
  <si>
    <t>RECOMPOSIÇÃO DE BASE E OU SUB-BASE PARA FECHAMENTO DE VALAS DE SOLO BRITA (40/60) COM CIMENTO (TEOR DE 8%)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</si>
  <si>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</si>
  <si>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</si>
  <si>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</si>
  <si>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</si>
  <si>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</si>
  <si>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</si>
  <si>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</si>
  <si>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</si>
  <si>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SOLOS DE COMPORTAMENTO LATERÍTICO (ARENOSO) - INCLUSO RETIRADA E COLOCAÇÃO DO MATERIAL. AF_12/2020</t>
  </si>
  <si>
    <t>RECOMPOSIÇÃO DE BASE E OU SUB-BASE PARA REMENDO PROFUNDO DE BRITA GRADUADA SIMPLES - INCLUSO RETIRADA E COLOCAÇÃO DO MATERIAL. AF_12/2020</t>
  </si>
  <si>
    <t>RECOMPOSIÇÃO DE BASE E OU SUB-BASE PARA REMENDO PROFUNDO DE SOLO BRITA (40/60) - INCLUSO RETIRADA E COLOCAÇÃO DO MATERIAL. AF_12/2020</t>
  </si>
  <si>
    <t>RECOMPOSIÇÃO DE BASE E OU SUB-BASE PARA REMENDO PROFUNDO DE SOLO BRITA (40/60) COM CIMENTO (TEOR DE 4%) - INCLUSO RETIRADA E COLOCAÇÃO DO MATERIAL. AF_12/2020</t>
  </si>
  <si>
    <t>RECOMPOSIÇÃO DE BASE E OU SUB-BASE PARA REMENDO PROFUNDO DE SOLO BRITA (40/60) COM CIMENTO (TEOR DE 6%) - INCLUSO RETIRADA E COLOCAÇÃO DO MATERIAL. AF_12/2020</t>
  </si>
  <si>
    <t>RECOMPOSIÇÃO DE BASE E OU SUB-BASE PARA REMENDO PROFUNDO DE SOLO BRITA (40/60) COM CIMENTO (TEOR DE 8%) - INCLUSO RETIRADA E COLOCAÇÃO DO MATERIAL. AF_12/2020</t>
  </si>
  <si>
    <t>RECOMPOSIÇÃO DE BASE E OU SUB-BASE PARA REMENDO PROFUNDO DE SOLO BRITA (50/50)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</si>
  <si>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</si>
  <si>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</si>
  <si>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</si>
  <si>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</si>
  <si>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</si>
  <si>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</si>
  <si>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</si>
  <si>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SOLOS DE COMPORTAMENTO LATERÍTICO (ARENOSO)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</si>
  <si>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</si>
  <si>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</si>
  <si>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</si>
  <si>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</si>
  <si>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</si>
  <si>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</si>
  <si>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PAVIMENTO EM PISO INTERTRAVADO, COM REAPROVEITAMENTO DOS BLOCOS INTERTRAVADOS, PARA FECHAMENTO DE VALAS - INCLUSO RETIRADA E COLOCAÇÃO DO MATERIAL. AF_12/2020</t>
  </si>
  <si>
    <t>RECOMPOSIÇÃO DE PAVIMENTOS EM PEDRA POLIÉDRICA, REJUNTAMENTO COM PÓ DE PEDRA, COM REAPROVEITAMENTO DAS PEDRAS POLIÉDRICAS PARA O FECHAMENTO DE VALAS - INCLUSO RETIRADA E COLOCAÇÃO DO MATERIAL. AF_12/2020</t>
  </si>
  <si>
    <t>RECOMPOSIÇÃO DE REVESTIMENTO EM CONCRETO ASFÁLTICO (AQUISIÇÃO EM USINA), PARA O FECHAMENTO DE VALAS - INCLUSO DEMOLIÇÃO DO PAVIMENTO. AF_12/2020</t>
  </si>
  <si>
    <t>RECOMPOSIÇÃO DE REVESTIMENTO EM CONCRETO ASFÁLTICO (USINAGEM PRÓPRIA), PARA O FECHAMENTO DE VALAS - INCLUSO DEMOLIÇÃO DO PAVIMENTO. AF_12/2020</t>
  </si>
  <si>
    <t>RECOMPOSIÇÃO DE REVESTIMENTO EM PRÉ MISTURADO A FRIO (AQUISIÇÃO EM USINA), PARA FECHAMENTO DE VALAS - INCLUSO DEMOLIÇÃO DO PAVIMENTO. AF_12/2020</t>
  </si>
  <si>
    <t>RECOMPOSIÇÃO DE REVESTIMENTO EM PRÉ MISTURADO A FRIO (USINAGEM PRÓPRIA), PARA FECHAMENTO DE VALAS - INCLUSO DEMOLIÇÃO DO PAVIMENTO. AF_12/2020</t>
  </si>
  <si>
    <t>CABO DE COBRE FLEXÍVEL ISOLADO, 120 MM², ANTI-CHAMA 0,6/1,0 KV, PARA REDE ENTERRADA DE DISTRIBUIÇÃO DE ENERGIA ELÉTRICA - FORNECIMENTO E INSTALAÇÃO. AF_12/2021</t>
  </si>
  <si>
    <t>CABO DE COBRE FLEXÍVEL ISOLADO, 150 MM², ANTI-CHAMA 0,6/1,0 KV, PARA REDE ENTERRADA DE DISTRIBUIÇÃO DE ENERGIA ELÉTRICA - FORNECIMENTO E INSTALAÇÃO. AF_12/2021</t>
  </si>
  <si>
    <t>CABO DE COBRE FLEXÍVEL ISOLADO, 185 MM², ANTI-CHAMA 0,6/1,0 KV, PARA REDE ENTERRADA DE DISTRIBUIÇÃO DE ENERGIA ELÉTRICA - FORNECIMENTO E INSTALAÇÃO. AF_12/2021</t>
  </si>
  <si>
    <t>CABO DE COBRE FLEXÍVEL ISOLADO, 240 MM², ANTI-CHAMA 0,6/1,0 KV, PARA REDE ENTERRADA DE DISTRIBUIÇÃO DE ENERGIA ELÉTRICA - FORNECIMENTO E INSTALAÇÃO. AF_12/2021</t>
  </si>
  <si>
    <t>CABO DE COBRE FLEXÍVEL ISOLADO, 25 MM², ANTI-CHAMA 0,6/1,0 KV, PARA REDE ENTERRADA DE DISTRIBUIÇÃO DE ENERGIA ELÉTRICA - FORNECIMENTO E INSTALAÇÃO. AF_12/2021</t>
  </si>
  <si>
    <t>CABO DE COBRE FLEXÍVEL ISOLADO, 300 MM², ANTI-CHAMA 0,6/1,0 KV, PARA REDE ENTERRADA DE DISTRIBUIÇÃO DE ENERGIA ELÉTRICA - FORNECIMENTO E INSTALAÇÃO. AF_12/2021</t>
  </si>
  <si>
    <t>CABO DE COBRE FLEXÍVEL ISOLADO, 35 MM², ANTI-CHAMA 0,6/1,0 KV, PARA REDE ENTERRADA DE DISTRIBUIÇÃO DE ENERGIA ELÉTRICA - FORNECIMENTO E INSTALAÇÃO. AF_12/2021</t>
  </si>
  <si>
    <t>CABO DE COBRE FLEXÍVEL ISOLADO, 50 MM², ANTI-CHAMA 0,6/1,0 KV, PARA REDE ENTERRADA DE DISTRIBUIÇÃO DE ENERGIA ELÉTRICA - FORNECIMENTO E INSTALAÇÃO. AF_12/2021</t>
  </si>
  <si>
    <t>CABO DE COBRE FLEXÍVEL ISOLADO, 70 MM², ANTI-CHAMA 0,6/1,0 KV, PARA REDE ENTERRADA DE DISTRIBUIÇÃO DE ENERGIA ELÉTRICA - FORNECIMENTO E INSTALAÇÃO. AF_12/2021</t>
  </si>
  <si>
    <t>CABO DE COBRE FLEXÍVEL ISOLADO, 95 MM², ANTI-CHAMA 0,6/1,0 KV, PARA REDE ENTERRADA DE DISTRIBUIÇÃO DE ENERGIA ELÉTRICA - FORNECIMENTO E INSTALAÇÃO. AF_12/2021</t>
  </si>
  <si>
    <t>CONCRETAGEM COMO PROTEÇÃO MECÂNICA ADICIONAL NO REATERRO PARA REDE ENTERRADA DE DISTRIBUIÇÃO DE ENERGIA ELÉTRICA - FORNECIMENTO E INSTALAÇÃO. AF_12/2021</t>
  </si>
  <si>
    <t>CURVA 90 GRAUS PARA ELETRODUTO, PVC, ROSCÁVEL, DN 110 MM (4"), PARA REDE ENTERRADA DE DISTRIBUIÇÃO DE ENERGIA ELÉTRICA - FORNECIMENTO E INSTALAÇÃO. AF_12/2021</t>
  </si>
  <si>
    <t>CURVA 90 GRAUS PARA ELETRODUTO, PVC, ROSCÁVEL, DN 50 MM (1 1/2"), PARA REDE ENTERRADA DE DISTRIBUIÇÃO DE ENERGIA ELÉTRICA - FORNECIMENTO E INSTALAÇÃO. AF_12/2021</t>
  </si>
  <si>
    <t>CURVA 90 GRAUS PARA ELETRODUTO, PVC, ROSCÁVEL, DN 60 MM (2"), PARA REDE ENTERRADA DE DISTRIBUIÇÃO DE ENERGIA ELÉTRICA - FORNECIMENTO E INSTALAÇÃO. AF_12/2021</t>
  </si>
  <si>
    <t>CURVA 90 GRAUS PARA ELETRODUTO, PVC, ROSCÁVEL, DN 75 MM (2 1/2"), PARA REDE ENTERRADA DE DISTRIBUIÇÃO DE ENERGIA ELÉTRICA - FORNECIMENTO E INSTALAÇÃO. AF_12/2021</t>
  </si>
  <si>
    <t>CURVA 90 GRAUS PARA ELETRODUTO, PVC, ROSCÁVEL, DN 85 MM (3"), PARA REDE ENTERRADA DE DISTRIBUIÇÃO DE ENERGIA ELÉTRICA - FORNECIMENTO E INSTALAÇÃO. AF_12/2021</t>
  </si>
  <si>
    <t>ELETRODUTO FLEXÍVEL CORRUGADO, PEAD, DN 100 (4"), PARA REDE ENTERRADA DE DISTRIBUIÇÃO DE ENERGIA ELÉTRICA - FORNECIMENTO E INSTALAÇÃO. AF_12/2021</t>
  </si>
  <si>
    <t>ELETRODUTO FLEXÍVEL CORRUGADO, PEAD, DN 125 (5"), PARA REDE ENTERRADA DE DISTRIBUIÇÃO DE ENERGIA ELÉTRICA - FORNECIMENTO E INSTALAÇÃO. AF_12/2021</t>
  </si>
  <si>
    <t>ELETRODUTO FLEXÍVEL CORRUGADO, PEAD, DN 150 (6"), PARA REDE ENTERRADA DE DISTRIBUIÇÃO DE ENERGIA ELÉTRICA - FORNECIMENTO E INSTALAÇÃO. AF_12/2021</t>
  </si>
  <si>
    <t>ELETRODUTO FLEXÍVEL CORRUGADO, PEAD, DN 175 (7"), PARA REDE ENTERRADA DE DISTRIBUIÇÃO DE ENERGIA ELÉTRICA - FORNECIMENTO E INSTALAÇÃO. AF_12/2021</t>
  </si>
  <si>
    <t>ELETRODUTO FLEXÍVEL CORRUGADO, PEAD, DN 200 (8"), PARA REDE ENTERRADA DE DISTRIBUIÇÃO DE ENERGIA ELÉTRICA - FORNECIMENTO E INSTALAÇÃO. AF_12/2021</t>
  </si>
  <si>
    <t>ELETRODUTO FLEXÍVEL CORRUGADO, PEAD, DN 50 (1 1/2"), PARA REDE ENTERRADA DE DISTRIBUIÇÃO DE ENERGIA ELÉTRICA - FORNECIMENTO E INSTALAÇÃO. AF_12/2021</t>
  </si>
  <si>
    <t>ELETRODUTO FLEXÍVEL CORRUGADO, PEAD, DN 63 (2"), PARA REDE ENTERRADA DE DISTRIBUIÇÃO DE ENERGIA ELÉTRICA - FORNECIMENTO E INSTALAÇÃO. AF_12/2021</t>
  </si>
  <si>
    <t>ELETRODUTO FLEXÍVEL CORRUGADO, PEAD, DN 90 (3"), PARA REDE ENTERRADA DE DISTRIBUIÇÃO DE ENERGIA ELÉTRICA - FORNECIMENTO E INSTALAÇÃO. AF_12/2021</t>
  </si>
  <si>
    <t>ELETRODUTO RÍGIDO ROSCÁVEL, PVC, DN 110 MM (4"), PARA REDE ENTERRADA DE DISTRIBUIÇÃO DE ENERGIA ELÉTRICA - FORNECIMENTO E INSTALAÇÃO. AF_12/2021</t>
  </si>
  <si>
    <t>ELETRODUTO RÍGIDO ROSCÁVEL, PVC, DN 50 MM (1 1/2"), PARA REDE ENTERRADA DE DISTRIBUIÇÃO DE ENERGIA ELÉTRICA - FORNECIMENTO E INSTALAÇÃO. AF_12/2021</t>
  </si>
  <si>
    <t>ELETRODUTO RÍGIDO ROSCÁVEL, PVC, DN 60 MM (2"), PARA REDE ENTERRADA DE DISTRIBUIÇÃO DE ENERGIA ELÉTRICA - FORNECIMENTO E INSTALAÇÃO. AF_12/2021</t>
  </si>
  <si>
    <t>ELETRODUTO RÍGIDO ROSCÁVEL, PVC, DN 75 MM (2 1/2"), PARA REDE ENTERRADA DE DISTRIBUIÇÃO DE ENERGIA ELÉTRICA - FORNECIMENTO E INSTALAÇÃO. AF_12/2021</t>
  </si>
  <si>
    <t>ELETRODUTO RÍGIDO ROSCÁVEL, PVC, DN 85 MM (3"), PARA REDE ENTERRADA DE DISTRIBUIÇÃO DE ENERGIA ELÉTRICA - FORNECIMENTO E INSTALAÇÃO. AF_12/2021</t>
  </si>
  <si>
    <t>FITA DE SINALIZAÇÃO SUBTERRÂNEA PARA REDE ENTERRADA DE DISTRIBUIÇÃO DE ENERGIA ELÉTRICA - FORNECIMENTO E INSTALAÇÃO. AF_12/2021</t>
  </si>
  <si>
    <t>LUVA PARA ELETRODUTO, PVC, ROSCÁVEL, DN 110 MM (4"), PARA REDE ENTERRADA DE DISTRIBUIÇÃO DE ENERGIA ELÉTRICA - FORNECIMENTO E INSTALAÇÃO. AF_12/2021</t>
  </si>
  <si>
    <t>LUVA PARA ELETRODUTO, PVC, ROSCÁVEL, DN 50 MM (1 1/2"), PARA REDE ENTERRADA DE DISTRIBUIÇÃO DE ENERGIA ELÉTRICA - FORNECIMENTO E INSTALAÇÃO. AF_12/2021</t>
  </si>
  <si>
    <t>LUVA PARA ELETRODUTO, PVC, ROSCÁVEL, DN 60 MM (2"), PARA REDE ENTERRADA DE DISTRIBUIÇÃO DE ENERGIA ELÉTRICA - FORNECIMENTO E INSTALAÇÃO. AF_12/2021</t>
  </si>
  <si>
    <t>LUVA PARA ELETRODUTO, PVC, ROSCÁVEL, DN 75 MM (2 1/2"), PARA REDE ENTERRADA DE DISTRIBUIÇÃO DE ENERGIA ELÉTRICA - FORNECIMENTO E INSTALAÇÃO. AF_12/2021</t>
  </si>
  <si>
    <t>LUVA PARA ELETRODUTO, PVC, ROSCÁVEL, DN 85 MM (3"), PARA REDE ENTERRADA DE DISTRIBUIÇÃO DE ENERGIA ELÉTRICA - FORNECIMENTO E INSTALAÇÃO. AF_12/2021</t>
  </si>
  <si>
    <t>PLACA DE CONCRETO PRÉ-MOLDADO COMO PROTEÇÃO MECÂNICA ADICIONAL NO REATERRO PARA REDE ENTERRADA DE DISTRIBUIÇÃO DE ENERGIA ELÉTRICA - FORNECIMENTO E INSTALAÇÃO. AF_12/2021</t>
  </si>
  <si>
    <t>BLOCO DE ENGATE RÁPIDO PARA BASTIDOR TIPO M10 - FORNECIMENTO E INSTALAÇÃO. AF_11/2019</t>
  </si>
  <si>
    <t>CABO COAXIAL RG11 95% - FORNECIMENTO E INSTALAÇÃO. AF_11/2019</t>
  </si>
  <si>
    <t>CABO COAXIAL RG59 95% - FORNECIMENTO E INSTALAÇÃO. AF_11/2019</t>
  </si>
  <si>
    <t>CABO COAXIAL RG6 95% - FORNECIMENTO E INSTALAÇÃO. AF_11/2019</t>
  </si>
  <si>
    <t>CABO ELETRÔNICO CATEGORIA 5E, INSTALADO EM EDIFICAÇÃO INSTITUCIONAL - FORNECIMENTO E INSTALAÇÃO. AF_11/2019</t>
  </si>
  <si>
    <t>CABO ELETRÔNICO CATEGORIA 5E, INSTALADO EM EDIFICAÇÃO RESIDENCIAL - FORNECIMENTO E INSTALAÇÃO. AF_11/2019</t>
  </si>
  <si>
    <t>CABO ELETRÔNICO CATEGORIA 6, INSTALADO EM EDIFICAÇÃO INSTITUCIONAL - FORNECIMENTO E INSTALAÇÃO. AF_11/2019</t>
  </si>
  <si>
    <t>CABO ELETRÔNICO CATEGORIA 6, INSTALADO EM EDIFICAÇÃO RESIDENCIAL - FORNECIMENTO E INSTALAÇÃO. AF_11/2019</t>
  </si>
  <si>
    <t>CABO ELETRÔNICO CATEGORIA 6A, INSTALADO EM EDIFICAÇÃO INSTITUCIONAL - FORNECIMENTO E INSTALAÇÃO. AF_11/2019</t>
  </si>
  <si>
    <t>CABO ELETRÔNICO CATEGORIA 6A, INSTALADO EM EDIFICAÇÃO RESIDENCIAL - FORNECIMENTO E INSTALAÇÃO. AF_11/2019</t>
  </si>
  <si>
    <t>CABO TELEFÔNICO CCI-50 1 PAR, INSTALADO EM ENTRADA DE EDIFICAÇÃO - FORNECIMENTO E INSTALAÇÃO. AF_11/2019</t>
  </si>
  <si>
    <t>CABO TELEFÔNICO CCI-50 1 PAR, SEM BLINDAGEM, INSTALADO EM DISTRIBUIÇÃO DE EDIFICAÇÃO INSTITUCIONAL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</si>
  <si>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</si>
  <si>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INSTITUCIONAL - FORNECIMENTO E INSTALAÇÃO. AF_11/2019</t>
  </si>
  <si>
    <t>CABO TELEFÔNICO CCI-50 2 PARES, SEM BLINDAGEM, INSTALADO EM DISTRIBUIÇÃO DE EDIFICAÇÃO RESIDENCIAL - FORNECIMENTO E INSTALAÇÃO. AF_11/2019</t>
  </si>
  <si>
    <t>CABO TELEFÔNICO CCI-50 2 PARES, SEM BLINDAGEM, INSTALADO EM ENTRADA DE EDIFICAÇÃO - FORNECIMENTO E INSTALAÇÃO. AF_11/2019</t>
  </si>
  <si>
    <t>CABO TELEFÔNICO CCI-50 3 PARES, SEM BLINDAGEM, INSTALADO EM DISTRIBUIÇÃO DE EDIFICAÇÃO INSTITUCIONAL - FORNECIMENTO E INSTALAÇÃO. AF_11/2019</t>
  </si>
  <si>
    <t>CABO TELEFÔNICO CCI-50 3 PARES, SEM BLINDAGEM, INSTALADO EM DISTRIBUIÇÃO DE EDIFICAÇÃO RESIDENCIAL - FORNECIMENTO E INSTALAÇÃO. AF_11/2019</t>
  </si>
  <si>
    <t>CABO TELEFÔNICO CCI-50 3 PARES, SEM BLINDAGEM, INSTALADO EM ENTRADA DE EDIFICAÇÃO - FORNECIMENTO E INSTALAÇÃO. AF_11/2019</t>
  </si>
  <si>
    <t>CABO TELEFÔNICO CCI-50 4 PARES, SEM BLINDAGEM, INSTALADO EM DISTRIBUIÇÃO DE EDIFICAÇÃO INSTITUCIONAL - FORNECIMENTO E INSTALAÇÃO. AF_11/2019</t>
  </si>
  <si>
    <t>CABO TELEFÔNICO CCI-50 4 PARES, SEM BLINDAGEM, INSTALADO EM DISTRIBUIÇÃO DE EDIFICAÇÃO RESIDENCIAL - FORNECIMENTO E INSTALAÇÃO. AF_11/2019</t>
  </si>
  <si>
    <t>CABO TELEFÔNICO CCI-50 4 PARES, SEM BLINDAGEM, INSTALADO EM ENTRADA DE EDIFICAÇÃO - FORNECIMENTO E INSTALAÇÃO. AF_11/2019</t>
  </si>
  <si>
    <t>CABO TELEFÔNICO CCI-50 4 PARES, SEM BLINDAGEM, INSTALADO EM PRUMADA - FORNECIMENTO E INSTALAÇÃO. AF_11/2019</t>
  </si>
  <si>
    <t>CABO TELEFÔNICO CCI-50 5 PARES, SEM BLINDAGEM, INSTALADO EM DISTRIBUIÇÃO DE EDIFICAÇÃO INSTITUCIONAL - FORNECIMENTO E INSTALAÇÃO. AF_11/2019</t>
  </si>
  <si>
    <t>CABO TELEFÔNICO CCI-50 5 PARES, SEM BLINDAGEM, INSTALADO EM DISTRIBUIÇÃO DE EDIFICAÇÃO RESIDENCIAL - FORNECIMENTO E INSTALAÇÃO. AF_11/2019</t>
  </si>
  <si>
    <t>CABO TELEFÔNICO CCI-50 5 PARES, SEM BLINDAGEM, INSTALADO EM ENTRADA DE EDIFICAÇÃO - FORNECIMENTO E INSTALAÇÃO. AF_11/2019</t>
  </si>
  <si>
    <t>CABO TELEFÔNICO CCI-50 5 PARES, SEM BLINDAGEM, INSTALADO EM PRUMADA - FORNECIMENTO E INSTALAÇÃO. AF_11/2019</t>
  </si>
  <si>
    <t>CABO TELEFÔNICO CCI-50 6 PARES, SEM BLINDAGEM, INSTALADO EM DISTRIBUIÇÃO DE EDIFICAÇÃO INSTITUCIONAL - FORNECIMENTO E INSTALAÇÃO. AF_11/2019</t>
  </si>
  <si>
    <t>CABO TELEFÔNICO CCI-50 6 PARES, SEM BLINDAGEM, INSTALADO EM DISTRIBUIÇÃO DE EDIFICAÇÃO RESIDENCIAL - FORNECIMENTO E INSTALAÇÃO. AF_11/2019</t>
  </si>
  <si>
    <t>CABO TELEFÔNICO CCI-50 6 PARES, SEM BLINDAGEM, INSTALADO EM ENTRADA DE EDIFICAÇÃO - FORNECIMENTO E INSTALAÇÃO. AF_11/2019</t>
  </si>
  <si>
    <t>CABO TELEFÔNICO CCI-50 6 PARES, SEM BLINDAGEM, INSTALADO EM PRUMADA - FORNECIMENTO E INSTALAÇÃO. AF_11/2019</t>
  </si>
  <si>
    <t>CABO TELEFÔNICO CI-50 10 PARES INSTALADO EM DISTRIBUIÇÃO DE EDIFICAÇÃO INSTITUCIONAL - FORNECIMENTO E INSTALAÇÃO. AF_11/2019</t>
  </si>
  <si>
    <t>CABO TELEFÔNICO CI-50 10 PARES INSTALADO EM DISTRIBUIÇÃO DE EDIFICAÇÃO RESIDENCIAL - FORNECIMENTO E INSTALAÇÃO. AF_11/2019</t>
  </si>
  <si>
    <t>CABO TELEFÔNICO CI-50 10 PARES INSTALADO EM ENTRADA DE EDIFICAÇÃO - FORNECIMENTO E INSTALAÇÃO. AF_11/2019</t>
  </si>
  <si>
    <t>CABO TELEFÔNICO CI-50 10 PARES INSTALADO EM PRUMADA - FORNECIMENTO E INSTALAÇÃO. AF_11/2019</t>
  </si>
  <si>
    <t>CABO TELEFÔNICO CI-50 20 PARES INSTALADO EM ENTRADA DE EDIFICAÇÃO - FORNECIMENTO E INSTALAÇÃO. AF_11/2019</t>
  </si>
  <si>
    <t>CABO TELEFÔNICO CI-50 20 PARES INSTALADO EM PRUMADA - FORNECIMENTO E INSTALAÇÃO. AF_11/2019</t>
  </si>
  <si>
    <t>CABO TELEFÔNICO CI-50 200 PARES INSTALADO EM ENTRADA DE EDIFICAÇÃO - FORNECIMENTO E INSTALAÇÃO. AF_11/2019</t>
  </si>
  <si>
    <t>CABO TELEFÔNICO CI-50 30 PARES INSTALADO EM ENTRADA DE EDIFICAÇÃO - FORNECIMENTO E INSTALAÇÃO. AF_11/2019</t>
  </si>
  <si>
    <t>CABO TELEFÔNICO CI-50 30 PARES INSTALADO EM PRUMADA - FORNECIMENTO E INSTALAÇÃO. AF_11/2019</t>
  </si>
  <si>
    <t>CABO TELEFÔNICO CI-50 50 PARES INSTALADO EM ENTRADA DE EDIFICAÇÃO - FORNECIMENTO E INSTALAÇÃO. AF_11/2019</t>
  </si>
  <si>
    <t>CABO TELEFÔNICO CI-50 50 PARES INSTALADO EM PRUMADA - FORNECIMENTO E INSTALAÇÃO. AF_11/2019</t>
  </si>
  <si>
    <t>CABO TELEFÔNICO CI-50 75 PARES INSTALADO EM ENTRADA DE EDIFICAÇÃO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</si>
  <si>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</si>
  <si>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</si>
  <si>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</si>
  <si>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</si>
  <si>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</si>
  <si>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PATCH PANEL 24 PORTAS, CATEGORIA 5E - FORNECIMENTO E INSTALAÇÃO. AF_11/2019</t>
  </si>
  <si>
    <t>PATCH PANEL 24 PORTAS, CATEGORIA 6 - FORNECIMENTO E INSTALAÇÃO. AF_11/2019</t>
  </si>
  <si>
    <t>PATCH PANEL 48 PORTAS, CATEGORIA 5E - FORNECIMENTO E INSTALAÇÃO. AF_11/2019</t>
  </si>
  <si>
    <t>PATCH PANEL 48 PORTAS, CATEGORIA 6 -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</si>
  <si>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</si>
  <si>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</si>
  <si>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N.2, 20X20X12CM EM CHAPA METALICA, DE EMBUTIR, SEM ACESSORIOS, PADRÃO TELEBRAS, FORNECIMENTO E INSTALAÇÃO. AF_11/2019</t>
  </si>
  <si>
    <t>QUADRO DE DISTRIBUIÇÃO PARA TELEFONE N.5, 80X80X12CM EM CHAPA METALICA, SEM ACESSORIOS, PADRAO TELEBRAS, FORNECIMENTO E INSTALAÇÃO. AF_11/2019</t>
  </si>
  <si>
    <t>RACK ABERTO EM COLUNA 44U PARA SERVIDOR - FORNECIMENTO E INSTALAÇÃO. AF_11/2019</t>
  </si>
  <si>
    <t>RACK FECHADO PARA SERVIDOR - FORNECIMENTO E INSTALAÇÃO. AF_11/2019</t>
  </si>
  <si>
    <t>TOMADA DE REDE RJ45 - FORNECIMENTO E INSTALAÇÃO. AF_11/2019</t>
  </si>
  <si>
    <t>TOMADA PARA TELEFONE RJ11 - FORNECIMENTO E INSTALAÇÃO. AF_11/2019</t>
  </si>
  <si>
    <t>ASSENTAMENTO DE CONEXÃO COM 2 ACESSOS, EM PEAD LISO PARA REDE DE ÁGUA OU ESGOTO, DIÂMETRO DE 110 MM, JUNTA SOLDADA (NÃO INCLUI O FORNECIMENTO E EXECUÇÃO DE SOLDA). AF_12/2021</t>
  </si>
  <si>
    <t>ASSENTAMENTO DE CONEXÃO COM 2 ACESSOS, EM PEAD LISO PARA REDE DE ÁGUA OU ESGOTO, DIÂMETRO DE 160 MM, JUNTA SOLDADA (NÃO INCLUI O FORNECIMENTO E EXECUÇÃO DE SOLDA). AF_12/2021</t>
  </si>
  <si>
    <t>ASSENTAMENTO DE CONEXÃO COM 2 ACESSOS, EM PEAD LISO PARA REDE DE ÁGUA OU ESGOTO, DIÂMETRO DE 180 MM, JUNTA SOLDADA (NÃO INCLUI O FORNECIMENTO E EXECUÇÃO DE SOLDA). AF_12/2021</t>
  </si>
  <si>
    <t>ASSENTAMENTO DE CONEXÃO COM 2 ACESSOS, EM PEAD LISO PARA REDE DE ÁGUA OU ESGOTO, DIÂMETRO DE 20 MM, JUNTA SOLDADA (NÃO INCLUI O FORNECIMENTO E EXECUÇÃO DE SOLDA). AF_12/2021</t>
  </si>
  <si>
    <t>ASSENTAMENTO DE CONEXÃO COM 2 ACESSOS, EM PEAD LISO PARA REDE DE ÁGUA OU ESGOTO, DIÂMETRO DE 200 MM, JUNTA SOLDADA (NÃO INCLUI O FORNECIMENTO E EXECUÇÃO DE SOLDA). AF_12/2021</t>
  </si>
  <si>
    <t>ASSENTAMENTO DE CONEXÃO COM 2 ACESSOS, EM PEAD LISO PARA REDE DE ÁGUA OU ESGOTO, DIÂMETRO DE 225 MM, JUNTA SOLDADA (NÃO INCLUI O FORNECIMENTO E EXECUÇÃO DE SOLDA). AF_12/2021</t>
  </si>
  <si>
    <t>ASSENTAMENTO DE CONEXÃO COM 2 ACESSOS, EM PEAD LISO PARA REDE DE ÁGUA OU ESGOTO, DIÂMETRO DE 250 MM, JUNTA SOLDADA (NÃO INCLUI O FORNECIMENTO E EXECUÇÃO DE SOLDA). AF_12/2021</t>
  </si>
  <si>
    <t>ASSENTAMENTO DE CONEXÃO COM 2 ACESSOS, EM PEAD LISO PARA REDE DE ÁGUA OU ESGOTO, DIÂMETRO DE 280 MM, JUNTA SOLDADA (NÃO INCLUI O FORNECIMENTO E EXECUÇÃO DE SOLDA). AF_12/2021</t>
  </si>
  <si>
    <t>ASSENTAMENTO DE CONEXÃO COM 2 ACESSOS, EM PEAD LISO PARA REDE DE ÁGUA OU ESGOTO, DIÂMETRO DE 315 MM, JUNTA SOLDADA (NÃO INCLUI O FORNECIMENTO E EXECUÇÃO DE SOLDA). AF_12/2021</t>
  </si>
  <si>
    <t>ASSENTAMENTO DE CONEXÃO COM 2 ACESSOS, EM PEAD LISO PARA REDE DE ÁGUA OU ESGOTO, DIÂMETRO DE 32 MM, JUNTA SOLDADA (NÃO INCLUI O FORNECIMENTO E EXECUÇÃO DE SOLDA). AF_12/2021</t>
  </si>
  <si>
    <t>ASSENTAMENTO DE CONEXÃO COM 2 ACESSOS, EM PEAD LISO PARA REDE DE ÁGUA OU ESGOTO, DIÂMETRO DE 355 MM, JUNTA SOLDADA (NÃO INCLUI O FORNECIMENTO E EXECUÇÃO DE SOLDA). AF_12/2021</t>
  </si>
  <si>
    <t>ASSENTAMENTO DE CONEXÃO COM 2 ACESSOS, EM PEAD LISO PARA REDE DE ÁGUA OU ESGOTO, DIÂMETRO DE 400 MM, JUNTA SOLDADA (NÃO INCLUI O FORNECIMENTO E EXECUÇÃO DE SOLDA). AF_12/2021</t>
  </si>
  <si>
    <t>ASSENTAMENTO DE CONEXÃO COM 2 ACESSOS, EM PEAD LISO PARA REDE DE ÁGUA OU ESGOTO, DIÂMETRO DE 63 MM, JUNTA SOLDADA (NÃO INCLUI O FORNECIMENTO E EXECUÇÃO DE SOLDA). AF_12/2021</t>
  </si>
  <si>
    <t>ASSENTAMENTO DE CONEXÃO COM 2 ACESSOS, EM PEAD LISO PARA REDE DE ÁGUA OU ESGOTO, DIÂMETRO DE 90 MM, JUNTA SOLDADA (NÃO INCLUI O FORNECIMENTO E EXECUÇÃO DE SOLDA). AF_12/2021</t>
  </si>
  <si>
    <t>ASSENTAMENTO DE CONEXÃO COM 3 ACESSOS, EM PEAD LISO PARA REDE DE ÁGUA OU ESGOTO, DIÂMETRO DE 110 MM, JUNTA SOLDADA (NÃO INCLUI O FORNECIMENTO E EXECUÇÃO DE SOLDA). AF_12/2021</t>
  </si>
  <si>
    <t>ASSENTAMENTO DE CONEXÃO COM 3 ACESSOS, EM PEAD LISO PARA REDE DE ÁGUA OU ESGOTO, DIÂMETRO DE 160 MM, JUNTA SOLDADA (NÃO INCLUI O FORNECIMENTO E EXECUÇÃO DE SOLDA). AF_12/2021</t>
  </si>
  <si>
    <t>ASSENTAMENTO DE CONEXÃO COM 3 ACESSOS, EM PEAD LISO PARA REDE DE ÁGUA OU ESGOTO, DIÂMETRO DE 180 MM, JUNTA SOLDADA (NÃO INCLUI O FORNECIMENTO E EXECUÇÃO DE SOLDA). AF_12/2021</t>
  </si>
  <si>
    <t>ASSENTAMENTO DE CONEXÃO COM 3 ACESSOS, EM PEAD LISO PARA REDE DE ÁGUA OU ESGOTO, DIÂMETRO DE 20 MM, JUNTA SOLDADA (NÃO INCLUI O FORNECIMENTO E EXECUÇÃO DE SOLDA). AF_12/2021</t>
  </si>
  <si>
    <t>ASSENTAMENTO DE CONEXÃO COM 3 ACESSOS, EM PEAD LISO PARA REDE DE ÁGUA OU ESGOTO, DIÂMETRO DE 200 MM, JUNTA SOLDADA (NÃO INCLUI O FORNECIMENTO E EXECUÇÃO DE SOLDA). AF_12/2021</t>
  </si>
  <si>
    <t>ASSENTAMENTO DE CONEXÃO COM 3 ACESSOS, EM PEAD LISO PARA REDE DE ÁGUA OU ESGOTO, DIÂMETRO DE 225 MM, JUNTA SOLDADA (NÃO INCLUI O FORNECIMENTO E EXECUÇÃO DE SOLDA). AF_12/2021</t>
  </si>
  <si>
    <t>ASSENTAMENTO DE CONEXÃO COM 3 ACESSOS, EM PEAD LISO PARA REDE DE ÁGUA OU ESGOTO, DIÂMETRO DE 250 MM, JUNTA SOLDADA (NÃO INCLUI O FORNECIMENTO E EXECUÇÃO DE SOLDA). AF_12/2021</t>
  </si>
  <si>
    <t>ASSENTAMENTO DE CONEXÃO COM 3 ACESSOS, EM PEAD LISO PARA REDE DE ÁGUA OU ESGOTO, DIÂMETRO DE 280 MM, JUNTA SOLDADA (NÃO INCLUI O FORNECIMENTO E EXECUÇÃO DE SOLDA). AF_12/2021</t>
  </si>
  <si>
    <t>ASSENTAMENTO DE CONEXÃO COM 3 ACESSOS, EM PEAD LISO PARA REDE DE ÁGUA OU ESGOTO, DIÂMETRO DE 315 MM, JUNTA SOLDADA (NÃO INCLUI O FORNECIMENTO E EXECUÇÃO DE SOLDA). AF_12/2021</t>
  </si>
  <si>
    <t>ASSENTAMENTO DE CONEXÃO COM 3 ACESSOS, EM PEAD LISO PARA REDE DE ÁGUA OU ESGOTO, DIÂMETRO DE 32 MM, JUNTA SOLDADA (NÃO INCLUI O FORNECIMENTO E EXECUÇÃO DE SOLDA). AF_12/2021</t>
  </si>
  <si>
    <t>ASSENTAMENTO DE CONEXÃO COM 3 ACESSOS, EM PEAD LISO PARA REDE DE ÁGUA OU ESGOTO, DIÂMETRO DE 355 MM, JUNTA SOLDADA (NÃO INCLUI O FORNECIMENTO E EXECUÇÃO DE SOLDA). AF_12/2021</t>
  </si>
  <si>
    <t>ASSENTAMENTO DE CONEXÃO COM 3 ACESSOS, EM PEAD LISO PARA REDE DE ÁGUA OU ESGOTO, DIÂMETRO DE 400 MM, JUNTA SOLDADA (NÃO INCLUI O FORNECIMENTO E EXECUÇÃO DE SOLDA). AF_12/2021</t>
  </si>
  <si>
    <t>ASSENTAMENTO DE CONEXÃO COM 3 ACESSOS, EM PEAD LISO PARA REDE DE ÁGUA OU ESGOTO, DIÂMETRO DE 63 MM, JUNTA SOLDADA (NÃO INCLUI O FORNECIMENTO E EXECUÇÃO DE SOLDA). AF_12/2021</t>
  </si>
  <si>
    <t>ASSENTAMENTO DE CONEXÃO COM 3 ACESSOS, EM PEAD LISO PARA REDE DE ÁGUA OU ESGOTO, DIÂMETRO DE 90 MM, JUNTA SOLDADA (NÃO INCLUI O FORNECIMENTO E EXECUÇÃO DE SOLDA). AF_12/2021</t>
  </si>
  <si>
    <t>COTOVELO 45 GRAUS, EM PEAD LISO PARA REDE DE ÁGUA OU ESGOTO, DIÂMETRO DE 200 MM, JUNTA SOLDADA POR ELETROFUSÃO (NÃO INCLUI A EXECUÇÃO DE SOLDA). AF_12/2021</t>
  </si>
  <si>
    <t>COTOVELO 45 GRAUS, EM PEAD LISO PARA REDE DE ÁGUA OU ESGOTO, DIÂMETRO DE 32 MM, JUNTA SOLDADA POR ELETROFUSÃO (NÃO INCLUI A EXECUÇÃO DE SOLDA). AF_12/2021</t>
  </si>
  <si>
    <t>COTOVELO 45 GRAUS, EM PEAD LISO PARA REDE DE ÁGUA OU ESGOTO, DIÂMETRO DE 63 MM, JUNTA SOLDADA POR ELETROFUSÃO (NÃO INCLUI A EXECUÇÃO DE SOLDA). AF_12/2021</t>
  </si>
  <si>
    <t>COTOVELO 90 GRAUS, EM PEAD LISO PARA REDE DE ÁGUA OU ESGOTO, DIÂMETRO DE 20 MM, JUNTA SOLDADA POR ELETROFUSÃO (NÃO INCLUI A EXECUÇÃO DE SOLDA). AF_12/2021</t>
  </si>
  <si>
    <t>COTOVELO 90 GRAUS, EM PEAD LISO PARA REDE DE ÁGUA OU ESGOTO, DIÂMETRO DE 32 MM, JUNTA SOLDADA POR ELETROFUSÃO (NÃO INCLUI A EXECUÇÃO DE SOLDA). AF_12/2021</t>
  </si>
  <si>
    <t>COTOVELO 90 GRAUS, EM PEAD LISO PARA REDE DE ÁGUA OU ESGOTO, DIÂMETRO DE 63 MM, JUNTA SOLDADA POR ELETROFUSÃO (NÃO INCLUI A EXECUÇÃO DE SOLDA). AF_12/2021</t>
  </si>
  <si>
    <t>COTOVELO 90 GRAUS, POLIETILENO DE ALTA DENSIDADE (PEAD) PARA REDE DE ÁGUA OU ESGOTO, DIÂMETRO DE 200 MM, JUNTA SOLDADA POR ELETROFUSÃO (NÃO INCLUI A EXECUÇÃO DE SOLDA). AF_12/2021</t>
  </si>
  <si>
    <t>EXECUÇÃO DE JUNTA SOLDADA POR ELETROFUSÃO, DE TUBO OU CONEXÃO EM PEAD LISO PARA REDE DE ÁGUA OU ESGOTO, DIÂMETRO DE 1000 MM (NÃO INCLUI O FORNECIMENTO DE TUBO E CONEXÃO). AF_12/2021</t>
  </si>
  <si>
    <t>EXECUÇÃO DE JUNTA SOLDADA POR ELETROFUSÃO, DE TUBO OU CONEXÃO EM PEAD LISO PARA REDE DE ÁGUA OU ESGOTO, DIÂMETRO DE 110 MM (NÃO INCLUI O FORNECIMENTO DE TUBO E CONEXÃO). AF_12/2021</t>
  </si>
  <si>
    <t>EXECUÇÃO DE JUNTA SOLDADA POR ELETROFUSÃO, DE TUBO OU CONEXÃO EM PEAD LISO PARA REDE DE ÁGUA OU ESGOTO, DIÂMETRO DE 1200 MM (NÃO INCLUI O FORNECIMENTO DE TUBO E CONEXÃO). AF_12/2021</t>
  </si>
  <si>
    <t>EXECUÇÃO DE JUNTA SOLDADA POR ELETROFUSÃO, DE TUBO OU CONEXÃO EM PEAD LISO PARA REDE DE ÁGUA OU ESGOTO, DIÂMETRO DE 1400 MM (NÃO INCLUI O FORNECIMENTO DE TUBO E CONEXÃO). AF_12/2021</t>
  </si>
  <si>
    <t>EXECUÇÃO DE JUNTA SOLDADA POR ELETROFUSÃO, DE TUBO OU CONEXÃO EM PEAD LISO PARA REDE DE ÁGUA OU ESGOTO, DIÂMETRO DE 160 MM (NÃO INCLUI O FORNECIMENTO DE TUBO E CONEXÃO). AF_12/2021</t>
  </si>
  <si>
    <t>EXECUÇÃO DE JUNTA SOLDADA POR ELETROFUSÃO, DE TUBO OU CONEXÃO EM PEAD LISO PARA REDE DE ÁGUA OU ESGOTO, DIÂMETRO DE 1600 MM (NÃO INCLUI O FORNECIMENTO DE TUBO E CONEXÃO). AF_12/2021</t>
  </si>
  <si>
    <t>EXECUÇÃO DE JUNTA SOLDADA POR ELETROFUSÃO, DE TUBO OU CONEXÃO EM PEAD LISO PARA REDE DE ÁGUA OU ESGOTO, DIÂMETRO DE 180 MM (NÃO INCLUI O FORNECIMENTO DE TUBO E CONEXÃO). AF_12/2021</t>
  </si>
  <si>
    <t>EXECUÇÃO DE JUNTA SOLDADA POR ELETROFUSÃO, DE TUBO OU CONEXÃO EM PEAD LISO PARA REDE DE ÁGUA OU ESGOTO, DIÂMETRO DE 20 MM (NÃO INCLUI O FORNECIMENTO DE TUBO E CONEXÃO). AF_12/2021</t>
  </si>
  <si>
    <t>EXECUÇÃO DE JUNTA SOLDADA POR ELETROFUSÃO, DE TUBO OU CONEXÃO EM PEAD LISO PARA REDE DE ÁGUA OU ESGOTO, DIÂMETRO DE 200 MM (NÃO INCLUI O FORNECIMENTO DE TUBO E CONEXÃO). AF_12/2021</t>
  </si>
  <si>
    <t>EXECUÇÃO DE JUNTA SOLDADA POR ELETROFUSÃO, DE TUBO OU CONEXÃO EM PEAD LISO PARA REDE DE ÁGUA OU ESGOTO, DIÂMETRO DE 225 MM (NÃO INCLUI O FORNECIMENTO DE TUBO E CONEXÃO). AF_12/2021</t>
  </si>
  <si>
    <t>EXECUÇÃO DE JUNTA SOLDADA POR ELETROFUSÃO, DE TUBO OU CONEXÃO EM PEAD LISO PARA REDE DE ÁGUA OU ESGOTO, DIÂMETRO DE 250 MM (NÃO INCLUI O FORNECIMENTO DE TUBO E CONEXÃO). AF_12/2021</t>
  </si>
  <si>
    <t>EXECUÇÃO DE JUNTA SOLDADA POR ELETROFUSÃO, DE TUBO OU CONEXÃO EM PEAD LISO PARA REDE DE ÁGUA OU ESGOTO, DIÂMETRO DE 280 MM (NÃO INCLUI O FORNECIMENTO DE TUBO E CONEXÃO). AF_12/2021</t>
  </si>
  <si>
    <t>EXECUÇÃO DE JUNTA SOLDADA POR ELETROFUSÃO, DE TUBO OU CONEXÃO EM PEAD LISO PARA REDE DE ÁGUA OU ESGOTO, DIÂMETRO DE 315 MM (NÃO INCLUI O FORNECIMENTO DE TUBO E CONEXÃO). AF_12/2021</t>
  </si>
  <si>
    <t>EXECUÇÃO DE JUNTA SOLDADA POR ELETROFUSÃO, DE TUBO OU CONEXÃO EM PEAD LISO PARA REDE DE ÁGUA OU ESGOTO, DIÂMETRO DE 32 MM (NÃO INCLUI O FORNECIMENTO DE TUBO E CONEXÃO). AF_12/2021</t>
  </si>
  <si>
    <t>EXECUÇÃO DE JUNTA SOLDADA POR ELETROFUSÃO, DE TUBO OU CONEXÃO EM PEAD LISO PARA REDE DE ÁGUA OU ESGOTO, DIÂMETRO DE 355 MM (NÃO INCLUI O FORNECIMENTO DE TUBO E CONEXÃO). AF_12/2021</t>
  </si>
  <si>
    <t>EXECUÇÃO DE JUNTA SOLDADA POR ELETROFUSÃO, DE TUBO OU CONEXÃO EM PEAD LISO PARA REDE DE ÁGUA OU ESGOTO, DIÂMETRO DE 400 MM (NÃO INCLUI O FORNECIMENTO DE TUBO E CONEXÃO). AF_12/2021</t>
  </si>
  <si>
    <t>EXECUÇÃO DE JUNTA SOLDADA POR ELETROFUSÃO, DE TUBO OU CONEXÃO EM PEAD LISO PARA REDE DE ÁGUA OU ESGOTO, DIÂMETRO DE 450 MM (NÃO INCLUI O FORNECIMENTO DE TUBO E CONEXÃO). AF_12/2021</t>
  </si>
  <si>
    <t>EXECUÇÃO DE JUNTA SOLDADA POR ELETROFUSÃO, DE TUBO OU CONEXÃO EM PEAD LISO PARA REDE DE ÁGUA OU ESGOTO, DIÂMETRO DE 500 MM (NÃO INCLUI O FORNECIMENTO DE TUBO E CONEXÃO). AF_12/2021</t>
  </si>
  <si>
    <t>EXECUÇÃO DE JUNTA SOLDADA POR ELETROFUSÃO, DE TUBO OU CONEXÃO EM PEAD LISO PARA REDE DE ÁGUA OU ESGOTO, DIÂMETRO DE 560 MM (NÃO INCLUI O FORNECIMENTO DE TUBO E CONEXÃO). AF_12/2021</t>
  </si>
  <si>
    <t>EXECUÇÃO DE JUNTA SOLDADA POR ELETROFUSÃO, DE TUBO OU CONEXÃO EM PEAD LISO PARA REDE DE ÁGUA OU ESGOTO, DIÂMETRO DE 63 MM (NÃO INCLUI O FORNECIMENTO DE TUBO E CONEXÃO). AF_12/2021</t>
  </si>
  <si>
    <t>EXECUÇÃO DE JUNTA SOLDADA POR ELETROFUSÃO, DE TUBO OU CONEXÃO EM PEAD LISO PARA REDE DE ÁGUA OU ESGOTO, DIÂMETRO DE 630 MM (NÃO INCLUI O FORNECIMENTO DE TUBO E CONEXÃO). AF_12/2021</t>
  </si>
  <si>
    <t>EXECUÇÃO DE JUNTA SOLDADA POR ELETROFUSÃO, DE TUBO OU CONEXÃO EM PEAD LISO PARA REDE DE ÁGUA OU ESGOTO, DIÂMETRO DE 710 MM (NÃO INCLUI O FORNECIMENTO DE TUBO E CONEXÃO). AF_12/2021</t>
  </si>
  <si>
    <t>EXECUÇÃO DE JUNTA SOLDADA POR ELETROFUSÃO, DE TUBO OU CONEXÃO EM PEAD LISO PARA REDE DE ÁGUA OU ESGOTO, DIÂMETRO DE 800 MM (NÃO INCLUI O FORNECIMENTO DE TUBO E CONEXÃO). AF_12/2021</t>
  </si>
  <si>
    <t>EXECUÇÃO DE JUNTA SOLDADA POR ELETROFUSÃO, DE TUBO OU CONEXÃO EM PEAD LISO PARA REDE DE ÁGUA OU ESGOTO, DIÂMETRO DE 90 MM (NÃO INCLUI O FORNECIMENTO DE TUBO E CONEXÃO). AF_12/2021</t>
  </si>
  <si>
    <t>EXECUÇÃO DE JUNTA SOLDADA POR ELETROFUSÃO, DE TUBO OU CONEXÃO EM PEAD LISO PARA REDE DE ÁGUA OU ESGOTO, DIÂMETRO DE 900 MM (NÃO INCLUI O FORNECIMENTO DE TUBO E CONEXÃO). AF_12/2021</t>
  </si>
  <si>
    <t>EXECUÇÃO DE JUNTA SOLDADA POR TERMOFUSÃO, DE TUBO OU CONEXÃO EM PEAD LISO PARA REDE DE ÁGUA OU ESGOTO, DIÂMETRO DE 1000 MM (NÃO INCLUI O FORNECIMENTO DE TUBO E CONEXÃO). AF_12/2021</t>
  </si>
  <si>
    <t>EXECUÇÃO DE JUNTA SOLDADA POR TERMOFUSÃO, DE TUBO OU CONEXÃO EM PEAD LISO PARA REDE DE ÁGUA OU ESGOTO, DIÂMETRO DE 1200 MM (NÃO INCLUI O FORNECIMENTO DE TUBO E CONEXÃO). AF_12/2021</t>
  </si>
  <si>
    <t>EXECUÇÃO DE JUNTA SOLDADA POR TERMOFUSÃO, DE TUBO OU CONEXÃO EM PEAD LISO PARA REDE DE ÁGUA OU ESGOTO, DIÂMETRO DE 160 MM (NÃO INCLUI O FORNECIMENTO DE TUBO E CONEXÃO). AF_12/2021</t>
  </si>
  <si>
    <t>EXECUÇÃO DE JUNTA SOLDADA POR TERMOFUSÃO, DE TUBO OU CONEXÃO EM PEAD LISO PARA REDE DE ÁGUA OU ESGOTO, DIÂMETRO DE 180 MM (NÃO INCLUI O FORNECIMENTO DE TUBO E CONEXÃO). AF_12/2021</t>
  </si>
  <si>
    <t>EXECUÇÃO DE JUNTA SOLDADA POR TERMOFUSÃO, DE TUBO OU CONEXÃO EM PEAD LISO PARA REDE DE ÁGUA OU ESGOTO, DIÂMETRO DE 200 MM (NÃO INCLUI O FORNECIMENTO DE TUBO E CONEXÃO). AF_12/2021</t>
  </si>
  <si>
    <t>EXECUÇÃO DE JUNTA SOLDADA POR TERMOFUSÃO, DE TUBO OU CONEXÃO EM PEAD LISO PARA REDE DE ÁGUA OU ESGOTO, DIÂMETRO DE 225 MM (NÃO INCLUI O FORNECIMENTO DE TUBO E CONEXÃO). AF_12/2021</t>
  </si>
  <si>
    <t>EXECUÇÃO DE JUNTA SOLDADA POR TERMOFUSÃO, DE TUBO OU CONEXÃO EM PEAD LISO PARA REDE DE ÁGUA OU ESGOTO, DIÂMETRO DE 250 MM (NÃO INCLUI O FORNECIMENTO DE TUBO E CONEXÃO). AF_12/2021</t>
  </si>
  <si>
    <t>EXECUÇÃO DE JUNTA SOLDADA POR TERMOFUSÃO, DE TUBO OU CONEXÃO EM PEAD LISO PARA REDE DE ÁGUA OU ESGOTO, DIÂMETRO DE 280 MM (NÃO INCLUI O FORNECIMENTO DE TUBO E CONEXÃO). AF_12/2021</t>
  </si>
  <si>
    <t>EXECUÇÃO DE JUNTA SOLDADA POR TERMOFUSÃO, DE TUBO OU CONEXÃO EM PEAD LISO PARA REDE DE ÁGUA OU ESGOTO, DIÂMETRO DE 315 MM (NÃO INCLUI O FORNECIMENTO DE TUBO E CONEXÃO). AF_12/2021</t>
  </si>
  <si>
    <t>EXECUÇÃO DE JUNTA SOLDADA POR TERMOFUSÃO, DE TUBO OU CONEXÃO EM PEAD LISO PARA REDE DE ÁGUA OU ESGOTO, DIÂMETRO DE 355 MM (NÃO INCLUI O FORNECIMENTO DE TUBO E CONEXÃO). AF_12/2021</t>
  </si>
  <si>
    <t>EXECUÇÃO DE JUNTA SOLDADA POR TERMOFUSÃO, DE TUBO OU CONEXÃO EM PEAD LISO PARA REDE DE ÁGUA OU ESGOTO, DIÂMETRO DE 400 MM (NÃO INCLUI O FORNECIMENTO DE TUBO E CONEXÃO). AF_12/2021</t>
  </si>
  <si>
    <t>EXECUÇÃO DE JUNTA SOLDADA POR TERMOFUSÃO, DE TUBO OU CONEXÃO EM PEAD LISO PARA REDE DE ÁGUA OU ESGOTO, DIÂMETRO DE 450 MM (NÃO INCLUI O FORNECIMENTO DE TUBO E CONEXÃO). AF_12/2021</t>
  </si>
  <si>
    <t>EXECUÇÃO DE JUNTA SOLDADA POR TERMOFUSÃO, DE TUBO OU CONEXÃO EM PEAD LISO PARA REDE DE ÁGUA OU ESGOTO, DIÂMETRO DE 500 MM (NÃO INCLUI O FORNECIMENTO DE TUBO E CONEXÃO). AF_12/2021</t>
  </si>
  <si>
    <t>EXECUÇÃO DE JUNTA SOLDADA POR TERMOFUSÃO, DE TUBO OU CONEXÃO EM PEAD LISO PARA REDE DE ÁGUA OU ESGOTO, DIÂMETRO DE 560 MM (NÃO INCLUI O FORNECIMENTO DE TUBO E CONEXÃO). AF_12/2021</t>
  </si>
  <si>
    <t>EXECUÇÃO DE JUNTA SOLDADA POR TERMOFUSÃO, DE TUBO OU CONEXÃO EM PEAD LISO PARA REDE DE ÁGUA OU ESGOTO, DIÂMETRO DE 630 MM (NÃO INCLUI O FORNECIMENTO DE TUBO E CONEXÃO). AF_12/2021</t>
  </si>
  <si>
    <t>EXECUÇÃO DE JUNTA SOLDADA POR TERMOFUSÃO, DE TUBO OU CONEXÃO EM PEAD LISO PARA REDE DE ÁGUA OU ESGOTO, DIÂMETRO DE 710 MM (NÃO INCLUI O FORNECIMENTO DE TUBO E CONEXÃO). AF_12/2021</t>
  </si>
  <si>
    <t>EXECUÇÃO DE JUNTA SOLDADA POR TERMOFUSÃO, DE TUBO OU CONEXÃO EM PEAD LISO PARA REDE DE ÁGUA OU ESGOTO, DIÂMETRO DE 800 MM (NÃO INCLUI O FORNECIMENTO DE TUBO E CONEXÃO). AF_12/2021</t>
  </si>
  <si>
    <t>EXECUÇÃO DE JUNTA SOLDADA POR TERMOFUSÃO, DE TUBO OU CONEXÃO EM PEAD LISO PARA REDE DE ÁGUA OU ESGOTO, DIÂMETRO DE 900 MM (NÃO INCLUI O FORNECIMENTO DE TUBO E CONEXÃO). AF_12/2021</t>
  </si>
  <si>
    <t>LUVA, EM PEAD LISO PARA REDE DE ÁGUA OU ESGOTO, DIÂMETRO DE 20 MM, JUNTA SOLDADA POR ELETROFUSÃO (NÃO INCLUI A EXECUÇÃO DE SOLDA). AF_12/2021</t>
  </si>
  <si>
    <t>LUVA, EM PEAD LISO PARA REDE DE ÁGUA OU ESGOTO, DIÂMETRO DE 200 MM, JUNTA SOLDADA POR ELETROFUSÃO (NÃO INCLUI A EXECUÇÃO DE SOLDA). AF_12/2021</t>
  </si>
  <si>
    <t>LUVA, EM PEAD LISO PARA REDE DE ÁGUA OU ESGOTO, DIÂMETRO DE 32 MM, JUNTA SOLDADA POR ELETROFUSÃO (NÃO INCLUI A EXECUÇÃO DE SOLDA). AF_12/2021</t>
  </si>
  <si>
    <t>LUVA, EM PEAD LISO PARA REDE DE ÁGUA OU ESGOTO, DIÂMETRO DE 400 MM, JUNTA SOLDADA POR ELETROFUSÃO (NÃO INCLUI A EXECUÇÃO DE SOLDA). AF_12/2021</t>
  </si>
  <si>
    <t>LUVA, EM PEAD LISO PARA REDE DE ÁGUA OU ESGOTO, DIÂMETRO DE 63 MM, JUNTA SOLDADA POR ELETROFUSÃO (NÃO INCLUI A EXECUÇÃO DE SOLDA). AF_12/2021</t>
  </si>
  <si>
    <t>TUBO PEAD LISO PARA REDE DE ÁGUA OU ESGOTO, DIÂMETRO DE 1000 MM, JUNTA SOLDADA (NÃO INCLUI A EXECUÇÃO DE SOLDA) - FORNECIMENTO E ASSENTAMENTO. AF_12/2021</t>
  </si>
  <si>
    <t>TUBO PEAD LISO PARA REDE DE ÁGUA OU ESGOTO, DIÂMETRO DE 110 MM, JUNTA SOLDADA (NÃO INCLUI A EXECUÇÃO DE SOLDA) - FORNECIMENTO E ASSENTAMENTO. AF_12/2021</t>
  </si>
  <si>
    <t>TUBO PEAD LISO PARA REDE DE ÁGUA OU ESGOTO, DIÂMETRO DE 1200 MM, JUNTA SOLDADA (NÃO INCLUI A EXECUÇÃO DE SOLDA) - FORNECIMENTO E ASSENTAMENTO. AF_12/2021</t>
  </si>
  <si>
    <t>TUBO PEAD LISO PARA REDE DE ÁGUA OU ESGOTO, DIÂMETRO DE 1400 MM, JUNTA SOLDADA (NÃO INCLUI A EXECUÇÃO DE SOLDA) - FORNECIMENTO E ASSENTAMENTO. AF_12/2021</t>
  </si>
  <si>
    <t>TUBO PEAD LISO PARA REDE DE ÁGUA OU ESGOTO, DIÂMETRO DE 160 MM, JUNTA SOLDADA (NÃO INCLUI A EXECUÇÃO DE SOLDA) - FORNECIMENTO E ASSENTAMENTO. AF_12/2021</t>
  </si>
  <si>
    <t>TUBO PEAD LISO PARA REDE DE ÁGUA OU ESGOTO, DIÂMETRO DE 1600 MM, JUNTA SOLDADA (NÃO INCLUI A EXECUÇÃO DE SOLDA) - FORNECIMENTO E ASSENTAMENTO. AF_12/2021</t>
  </si>
  <si>
    <t>TUBO PEAD LISO PARA REDE DE ÁGUA OU ESGOTO, DIÂMETRO DE 180 MM, JUNTA SOLDADA (NÃO INCLUI A EXECUÇÃO DE SOLDA) - FORNECIMENTO E ASSENTAMENTO. AF_12/2021</t>
  </si>
  <si>
    <t>TUBO PEAD LISO PARA REDE DE ÁGUA OU ESGOTO, DIÂMETRO DE 20 MM, JUNTA SOLDADA (NÃO INCLUI A EXECUÇÃO DE SOLDA) - FORNECIMENTO E ASSENTAMENTO. AF_12/2021</t>
  </si>
  <si>
    <t>TUBO PEAD LISO PARA REDE DE ÁGUA OU ESGOTO, DIÂMETRO DE 200 MM, JUNTA SOLDADA (NÃO INCLUI A EXECUÇÃO DE SOLDA) - FORNECIMENTO E ASSENTAMENTO. AF_12/2021</t>
  </si>
  <si>
    <t>TUBO PEAD LISO PARA REDE DE ÁGUA OU ESGOTO, DIÂMETRO DE 225 MM, JUNTA SOLDADA (NÃO INCLUI A EXECUÇÃO DE SOLDA) - FORNECIMENTO E ASSENTAMENTO. AF_12/2021</t>
  </si>
  <si>
    <t>TUBO PEAD LISO PARA REDE DE ÁGUA OU ESGOTO, DIÂMETRO DE 250 MM, JUNTA SOLDADA (NÃO INCLUI A EXECUÇÃO DE SOLDA) - FORNECIMENTO E ASSENTAMENTO. AF_12/2021</t>
  </si>
  <si>
    <t>TUBO PEAD LISO PARA REDE DE ÁGUA OU ESGOTO, DIÂMETRO DE 280 MM, JUNTA SOLDADA (NÃO INCLUI A EXECUÇÃO DE SOLDA) - FORNECIMENTO E ASSENTAMENTO. AF_12/2021</t>
  </si>
  <si>
    <t>TUBO PEAD LISO PARA REDE DE ÁGUA OU ESGOTO, DIÂMETRO DE 315 MM, JUNTA SOLDADA (NÃO INCLUI A EXECUÇÃO DE SOLDA) - FORNECIMENTO E ASSENTAMENTO. AF_12/2021</t>
  </si>
  <si>
    <t>TUBO PEAD LISO PARA REDE DE ÁGUA OU ESGOTO, DIÂMETRO DE 32 MM, JUNTA SOLDADA (NÃO INCLUI A EXECUÇÃO DE SOLDA) - FORNECIMENTO E ASSENTAMENTO. AF_12/2021</t>
  </si>
  <si>
    <t>TUBO PEAD LISO PARA REDE DE ÁGUA OU ESGOTO, DIÂMETRO DE 355 MM, JUNTA SOLDADA (NÃO INCLUI A EXECUÇÃO DE SOLDA) - FORNECIMENTO E ASSENTAMENTO. AF_12/2021</t>
  </si>
  <si>
    <t>TUBO PEAD LISO PARA REDE DE ÁGUA OU ESGOTO, DIÂMETRO DE 400 MM, JUNTA SOLDADA (NÃO INCLUI A EXECUÇÃO DE SOLDA) - FORNECIMENTO E ASSENTAMENTO. AF_12/2021</t>
  </si>
  <si>
    <t>TUBO PEAD LISO PARA REDE DE ÁGUA OU ESGOTO, DIÂMETRO DE 450 MM, JUNTA SOLDADA (NÃO INCLUI A EXECUÇÃO DE SOLDA) - FORNECIMENTO E ASSENTAMENTO. AF_12/2021</t>
  </si>
  <si>
    <t>TUBO PEAD LISO PARA REDE DE ÁGUA OU ESGOTO, DIÂMETRO DE 500 MM, JUNTA SOLDADA (NÃO INCLUI A EXECUÇÃO DE SOLDA) - FORNECIMENTO E ASSENTAMENTO. AF_12/2021</t>
  </si>
  <si>
    <t>TUBO PEAD LISO PARA REDE DE ÁGUA OU ESGOTO, DIÂMETRO DE 560 MM, JUNTA SOLDADA (NÃO INCLUI A EXECUÇÃO DE SOLDA) - FORNECIMENTO E ASSENTAMENTO. AF_12/2021</t>
  </si>
  <si>
    <t>TUBO PEAD LISO PARA REDE DE ÁGUA OU ESGOTO, DIÂMETRO DE 63 MM, JUNTA SOLDADA (NÃO INCLUI A EXECUÇÃO DE SOLDA) - FORNECIMENTO E ASSENTAMENTO. AF_12/2021</t>
  </si>
  <si>
    <t>TUBO PEAD LISO PARA REDE DE ÁGUA OU ESGOTO, DIÂMETRO DE 630 MM, JUNTA SOLDADA (NÃO INCLUI A EXECUÇÃO DE SOLDA) - FORNECIMENTO E ASSENTAMENTO. AF_12/2021</t>
  </si>
  <si>
    <t>TUBO PEAD LISO PARA REDE DE ÁGUA OU ESGOTO, DIÂMETRO DE 710 MM, JUNTA SOLDADA (NÃO INCLUI A EXECUÇÃO DE SOLDA) - FORNECIMENTO E ASSENTAMENTO. AF_12/2021</t>
  </si>
  <si>
    <t>TUBO PEAD LISO PARA REDE DE ÁGUA OU ESGOTO, DIÂMETRO DE 800 MM, JUNTA SOLDADA (NÃO INCLUI A EXECUÇÃO DE SOLDA) - FORNECIMENTO E ASSENTAMENTO. AF_12/2021</t>
  </si>
  <si>
    <t>TUBO PEAD LISO PARA REDE DE ÁGUA OU ESGOTO, DIÂMETRO DE 90 MM, JUNTA SOLDADA (NÃO INCLUI A EXECUÇÃO DE SOLDA) - FORNECIMENTO E ASSENTAMENTO. AF_12/2021</t>
  </si>
  <si>
    <t>TUBO PEAD LISO PARA REDE DE ÁGUA OU ESGOTO, DIÂMETRO DE 900 MM, JUNTA SOLDADA (NÃO INCLUI A EXECUÇÃO DE SOLDA) - FORNECIMENTO E ASSENTAMENTO. AF_12/2021</t>
  </si>
  <si>
    <t>TÊ DE SERVIÇO, EM PEAD LISO PARA REDE DE ÁGUA OU ESGOTO, DIÂMETRO DE 200 X 20 MM, JUNTA SOLDADA POR ELETROFUSÃO (NÃO INCLUI A EXECUÇÃO DE SOLDA). AF_12/2021</t>
  </si>
  <si>
    <t>TÊ DE SERVIÇO, EM PEAD LISO PARA REDE DE ÁGUA OU ESGOTO, DIÂMETRO DE 200 X 32 MM, JUNTA SOLDADA POR ELETROFUSÃO (NÃO INCLUI A EXECUÇÃO DE SOLDA). AF_12/2021</t>
  </si>
  <si>
    <t>TÊ DE SERVIÇO, EM PEAD LISO PARA REDE DE ÁGUA OU ESGOTO, DIÂMETRO DE 200 X 63 MM, JUNTA SOLDADA POR ELETROFUSÃO (NÃO INCLUI A EXECUÇÃO DE SOLDA). AF_12/2021</t>
  </si>
  <si>
    <t>TÊ DE SERVIÇO, EM PEAD LISO PARA REDE DE ÁGUA OU ESGOTO, DIÂMETRO DE 63 X 20 MM, JUNTA SOLDADA POR ELETROFUSÃO (NÃO INCLUI A EXECUÇÃO DE SOLDA). AF_12/2021</t>
  </si>
  <si>
    <t>TÊ DE SERVIÇO, EM PEAD LISO PARA REDE DE ÁGUA OU ESGOTO, DIÂMETRO DE 63 X 32 MM, JUNTA SOLDADA POR ELETROFUSÃO (NÃO INCLUI A EXECUÇÃO DE SOLDA). AF_12/2021</t>
  </si>
  <si>
    <t>TÊ DE SERVIÇO, EM PEAD LISO PARA REDE DE ÁGUA OU ESGOTO, DIÂMETRO DE 63 X 63 MM, JUNTA SOLDADA POR ELETROFUSÃO (NÃO INCLUI A EXECUÇÃO DE SOLDA). AF_12/2021</t>
  </si>
  <si>
    <t>REVESTIMENTO CERÂMICO PARA PAREDES EXTERNAS EM PASTILHAS DE PORCELANA 2,5 X 2,5 CM (PLACAS DE 30 X 30 CM), ALINHADAS A PRUMO, APLICADO EM SUPERFÍCIES INTERNAS DE SACADA. AF_02/2023</t>
  </si>
  <si>
    <t>REVESTIMENTO CERÂMICO PARA PAREDES EXTERNAS EM PASTILHAS DE PORCELANA 2,5 X 2,5 CM (PLACAS DE 30 X 30 CM), ALINHADAS A PRUMO. AF_02/2023</t>
  </si>
  <si>
    <t>REVESTIMENTO CERÂMICO PARA PAREDES EXTERNAS EM PASTILHAS DE PORCELANA 5 X 5 CM (PLACAS DE 30 X 30 CM), ALINHADAS A PRUMO, APLICADO EM SUPERFÍCIES INTERNAS DE SACADA. AF_02/2023</t>
  </si>
  <si>
    <t>REVESTIMENTO CERÂMICO PARA PAREDES EXTERNAS EM PASTILHAS DE PORCELANA 5 X 5 CM (PLACAS DE 30 X 30 CM), ALINHADAS A PRUMO. AF_02/2023</t>
  </si>
  <si>
    <t>REVESTIMENTO CERÂMICO PARA PAREDES EXTERNAS, COM PLACAS TIPO GRÊS OU SEMIGRÊS, FORMATO MENOR OU IGUAL A 200 CM2, ALINHADAS A PRUMO, APLICADO  EM SUPERFÍCIES INTERNAS DE SACADA. AF_02/2023</t>
  </si>
  <si>
    <t>REVESTIMENTO CERÂMICO PARA PAREDES EXTERNAS, COM PLACAS TIPO GRÊS OU SEMIGRÊS, FORMATO MENOR OU IGUAL A 200 CM2, ALINHADAS A PRUMO. AF_02/2023</t>
  </si>
  <si>
    <t>REVESTIMENTO CERÂMICO PARA PAREDES EXTERNAS, COM PLACAS TIPO GRÊS OU SEMIGRÊS, FORMATO MENOR OU IGUAL A 200 CM2, DISPOSTAS EM AMARRAÇÃO, APLICADO  EM SUPERFÍCIES INTERNAS DE SACADA. AF_02/2023</t>
  </si>
  <si>
    <t>REVESTIMENTO CERÂMICO PARA PAREDES EXTERNAS, COM PLACAS TIPO GRÊS OU SEMIGRÊS, FORMATO MENOR OU IGUAL A 200 CM2, DISPOSTAS EM AMARRAÇÃO. AF_02/2023</t>
  </si>
  <si>
    <t>REVESTIMENTO CERÂMICO PARA PAREDES INTERNAS COM PLACAS TIPO ESMALTADA DE DIMENSÕES 20X20 CM APLICADAS A MEIA ALTURA DAS PAREDES. AF_02/2023_PE</t>
  </si>
  <si>
    <t>REVESTIMENTO CERÂMICO PARA PAREDES INTERNAS COM PLACAS TIPO ESMALTADA DE DIMENSÕES 20X20 CM APLICADAS EM DIAGONAL, A MEIA ALTURA DAS PAREDES. AF_02/2023_PE</t>
  </si>
  <si>
    <t>REVESTIMENTO CERÂMICO PARA PAREDES INTERNAS COM PLACAS TIPO ESMALTADA DE DIMENSÕES 20X20 CM APLICADAS EM DIAGONAL, NA ALTURA INTEIRA DAS PAREDES. AF_02/2023_PE</t>
  </si>
  <si>
    <t>REVESTIMENTO CERÂMICO PARA PAREDES INTERNAS COM PLACAS TIPO ESMALTADA DE DIMENSÕES 20X20 CM APLICADAS NA ALTURA INTEIRA DAS PAREDES.  AF_02/2023_PE</t>
  </si>
  <si>
    <t>REVESTIMENTO CERÂMICO PARA PAREDES INTERNAS COM PLACAS TIPO ESMALTADA DE DIMENSÕES 25X35 CM APLICADAS A MEIA ALTURA DAS PAREDES. AF_02/2023_PE</t>
  </si>
  <si>
    <t>REVESTIMENTO CERÂMICO PARA PAREDES INTERNAS COM PLACAS TIPO ESMALTADA DE DIMENSÕES 25X35 CM APLICADAS NA ALTURA INTEIRA DAS PAREDES. AF_02/2023_PE</t>
  </si>
  <si>
    <t>REVESTIMENTO CERÂMICO PARA PAREDES INTERNAS COM PLACAS TIPO ESMALTADA DE DIMENSÕES 33X45 CM APLICADAS A MEIA ALTURA DAS PAREDES. AF_02/2023_PE</t>
  </si>
  <si>
    <t>REVESTIMENTO CERÂMICO PARA PAREDES INTERNAS COM PLACAS TIPO ESMALTADA DE DIMENSÕES 33X45 CM APLICADAS NA ALTURA INTEIRA DAS PAREDES. AF_02/2023_PE</t>
  </si>
  <si>
    <t>REVESTIMENTO CERÂMICO PARA PAREDES INTERNAS COM PLACAS TIPO ESMALTADA DE DIMENSÕES 60X60 CM APLICADAS A MEIA ALTURA DAS PAREDES. AF_02/2023_PE</t>
  </si>
  <si>
    <t>REVESTIMENTO CERÂMICO PARA PAREDES INTERNAS COM PLACAS TIPO ESMALTADA DE DIMENSÕES 60X60 CM APLICADAS NA ALTURA INTEIRA DAS PAREDES. AF_02/2023_PE</t>
  </si>
  <si>
    <t>REVESTIMENTO CERÂMICO PARA PAREDES INTERNAS COM PLACAS TIPO PASTILHA DE DIMENSÕES 2,5 X 2,5 CM (PLACAS DE 30 X 30 CM) CM APLICADAS A MEIA ALTURA DAS PAREDES. AF_02/2023</t>
  </si>
  <si>
    <t>REVESTIMENTO CERÂMICO PARA PAREDES INTERNAS COM PLACAS TIPO PASTILHA DE DIMENSÕES 2,5 X 2,5 CM (PLACAS DE 30 X 30 CM) CM APLICADAS NA ALTURA INTEIRA DAS PAREDES. AF_02/2023</t>
  </si>
  <si>
    <t>REVESTIMENTO CERÂMICO PARA PAREDES INTERNAS COM PLACAS TIPO PASTILHA DE DIMENSÕES 5 X 5 CM (PLACAS DE 30 X 30 CM) CM APLICADAS A MEIA ALTURA DAS PAREDES. AF_02/2023</t>
  </si>
  <si>
    <t>REVESTIMENTO CERÂMICO PARA PAREDES INTERNAS COM PLACAS TIPO PASTILHA DE DIMENSÕES 5 X 5 CM (PLACAS DE 30 X 30 CM) CM APLICADAS NA ALTURA INTEIRA DAS PAREDES. AF_02/2023</t>
  </si>
  <si>
    <t>REVESTIMENTO CERÂMICO PARA PISO COM PLACAS TIPO ESMALTADA DE DIMENSÕES 35X35 CM APLICADA EM AMBIENTES DE ÁREA ENTRE 5 M2 E 10 M2. AF_02/2023_PE</t>
  </si>
  <si>
    <t>REVESTIMENTO CERÂMICO PARA PISO COM PLACAS TIPO ESMALTADA DE DIMENSÕES 35X35 CM APLICADA EM AMBIENTES DE ÁREA MAIOR QUE 10 M2. AF_02/2023_PE</t>
  </si>
  <si>
    <t>REVESTIMENTO CERÂMICO PARA PISO COM PLACAS TIPO ESMALTADA DE DIMENSÕES 35X35 CM APLICADA EM AMBIENTES DE ÁREA MENOR QUE 5 M2. AF_02/2023_PE</t>
  </si>
  <si>
    <t>REVESTIMENTO CERÂMICO PARA PISO COM PLACAS TIPO ESMALTADA DE DIMENSÕES 35X35 CM APLICADA EM DIAGONAL EM AMBIENTES DE ÁREA ENTRE 5 M² E 10 M². AF_02/2023_PE</t>
  </si>
  <si>
    <t>REVESTIMENTO CERÂMICO PARA PISO COM PLACAS TIPO ESMALTADA DE DIMENSÕES 35X35 CM APLICADA EM DIAGONAL EM AMBIENTES DE ÁREA MAIOR QUE 10 M². AF_02/2023_PE</t>
  </si>
  <si>
    <t>REVESTIMENTO CERÂMICO PARA PISO COM PLACAS TIPO ESMALTADA DE DIMENSÕES 35X35 CM APLICADA EM DIAGONAL EM AMBIENTES DE ÁREA MENOR QUE 5 M². AF_02/2023_PE</t>
  </si>
  <si>
    <t>REVESTIMENTO CERÂMICO PARA PISO COM PLACAS TIPO ESMALTADA DE DIMENSÕES 45X45 CM APLICADA EM AMBIENTES DE ÁREA ENTRE 5 M2 E 10 M2. AF_02/2023_PE</t>
  </si>
  <si>
    <t>REVESTIMENTO CERÂMICO PARA PISO COM PLACAS TIPO ESMALTADA DE DIMENSÕES 45X45 CM APLICADA EM AMBIENTES DE ÁREA MAIOR QUE 10 M2. AF_02/2023_PE</t>
  </si>
  <si>
    <t>REVESTIMENTO CERÂMICO PARA PISO COM PLACAS TIPO ESMALTADA DE DIMENSÕES 45X45 CM APLICADA EM AMBIENTES DE ÁREA MENOR QUE 5 M2. AF_02/2023_PE</t>
  </si>
  <si>
    <t>REVESTIMENTO CERÂMICO PARA PISO COM PLACAS TIPO ESMALTADA DE DIMENSÕES 45X45 CM APLICADA EM DIAGONAL EM AMBIENTES DE ÁREA ENTRE 5 M² E 10 M². AF_02/2023_PE</t>
  </si>
  <si>
    <t>REVESTIMENTO CERÂMICO PARA PISO COM PLACAS TIPO ESMALTADA DE DIMENSÕES 45X45 CM APLICADA EM DIAGONAL EM AMBIENTES DE ÁREA MAIOR QUE 10 M². AF_02/2023_PE</t>
  </si>
  <si>
    <t>REVESTIMENTO CERÂMICO PARA PISO COM PLACAS TIPO ESMALTADA DE DIMENSÕES 45X45 CM APLICADA EM DIAGONAL EM AMBIENTES DE ÁREA MENOR QUE 5 M². AF_02/2023_PE</t>
  </si>
  <si>
    <t>REVESTIMENTO CERÂMICO PARA PISO COM PLACAS TIPO ESMALTADA DE DIMENSÕES 60X60 CM APLICADA EM AMBIENTES DE ÁREA ENTRE 5 M2 E 10 M2. AF_02/2023_PE</t>
  </si>
  <si>
    <t>REVESTIMENTO CERÂMICO PARA PISO COM PLACAS TIPO ESMALTADA DE DIMENSÕES 60X60 CM APLICADA EM AMBIENTES DE ÁREA MAIOR QUE 10 M2. AF_02/2023_PE</t>
  </si>
  <si>
    <t>REVESTIMENTO CERÂMICO PARA PISO COM PLACAS TIPO ESMALTADA DE DIMENSÕES 60X60 CM APLICADA EM AMBIENTES DE ÁREA MENOR QUE 5 M2. AF_02/2023_PE</t>
  </si>
  <si>
    <t>REVESTIMENTO CERÂMICO PARA PISO COM PLACAS TIPO ESMALTADA DE DIMENSÕES 80X80 CM APLICADA EM AMBIENTES DE ÁREA ENTRE 5 M² E 10 M². AF_02/2023_PE</t>
  </si>
  <si>
    <t>REVESTIMENTO CERÂMICO PARA PISO COM PLACAS TIPO ESMALTADA DE DIMENSÕES 80X80 CM APLICADA EM AMBIENTES DE ÁREA MAIOR QUE 10 M². AF_02/2023_PE</t>
  </si>
  <si>
    <t>REVESTIMENTO CERÂMICO PARA PISO COM PLACAS TIPO ESMALTADA DE DIMENSÕES 80X80 CM APLICADA EM AMBIENTES DE ÁREA MENOR QUE 5 M². AF_02/2023_PE</t>
  </si>
  <si>
    <t>REVESTIMENTO CERÂMICO PARA PISO COM PLACAS TIPO PORCELANATO DE DIMENSÕES 60X60 CM APLICADA EM AMBIENTES DE ÁREA ENTRE 5 M² E 10 M². AF_02/2023_PE</t>
  </si>
  <si>
    <t>REVESTIMENTO CERÂMICO PARA PISO COM PLACAS TIPO PORCELANATO DE DIMENSÕES 60X60 CM APLICADA EM AMBIENTES DE ÁREA MAIOR QUE 10 M². AF_02/2023_PE</t>
  </si>
  <si>
    <t>REVESTIMENTO CERÂMICO PARA PISO COM PLACAS TIPO PORCELANATO DE DIMENSÕES 60X60 CM APLICADA EM AMBIENTES DE ÁREA MENOR QUE 5 M². AF_02/2023_PE</t>
  </si>
  <si>
    <t>REVESTIMENTO CERÂMICO PARA PISO COM PLACAS TIPO PORCELANATO DE DIMENSÕES 80X80 CM APLICADA EM AMBIENTES DE ÁREA ENTRE 5 M² E 10 M². AF_02/2023_PE</t>
  </si>
  <si>
    <t>REVESTIMENTO CERÂMICO PARA PISO COM PLACAS TIPO PORCELANATO DE DIMENSÕES 80X80 CM APLICADA EM AMBIENTES DE ÁREA MAIOR QUE 10 M². AF_02/2023_PE</t>
  </si>
  <si>
    <t>REVESTIMENTO CERÂMICO PARA PISO COM PLACAS TIPO PORCELANATO DE DIMENSÕES 80X80 CM APLICADA EM AMBIENTES DE ÁREA MENOR QUE 5 M². AF_02/2023_PE</t>
  </si>
  <si>
    <t>RODAPÉ CERÂMICO DE 7CM DE ALTURA COM PLACAS TIPO ESMALTADA DE DIMENSÕES 35X35CM. AF_02/2023</t>
  </si>
  <si>
    <t>RODAPÉ CERÂMICO DE 7CM DE ALTURA COM PLACAS TIPO ESMALTADA DE DIMENSÕES 45X45CM. AF_02/2023</t>
  </si>
  <si>
    <t>RODAPÉ CERÂMICO DE 7CM DE ALTURA COM PLACAS TIPO ESMALTADA DE DIMENSÕES 60X60CM. AF_02/2023</t>
  </si>
  <si>
    <t>RODAPÉ CERÂMICO DE 7CM DE ALTURA COM PLACAS TIPO ESMALTADA DE DIMENSÕES 80X80CM. AF_02/2023</t>
  </si>
  <si>
    <t>FORNECIMENTO E INSTALAÇÃO DE BALIZADOR SOBRE ASFALTO. AF_03/2022</t>
  </si>
  <si>
    <t>FORNECIMENTO E INSTALAÇÃO DE BARREIRA DE CONCRETO PERFIL NEW JERSEY DUPLA - 1070 MM. AF_03/2022</t>
  </si>
  <si>
    <t>FORNECIMENTO E INSTALAÇÃO DE BARREIRA DE CONCRETO PERFIL NEW JERSEY DUPLA - 810 MM. AF_03/2022</t>
  </si>
  <si>
    <t>FORNECIMENTO E INSTALAÇÃO DE BARREIRA DE CONCRETO PERFIL NEW JERSEY SIMPLES - 1070 MM. AF_03/2022</t>
  </si>
  <si>
    <t>FORNECIMENTO E INSTALAÇÃO DE BARREIRA DE CONCRETO PERFIL NEW JERSEY SIMPLES - 810 MM. AF_03/2022</t>
  </si>
  <si>
    <t>FORNECIMENTO E INSTALAÇÃO DE BARREIRA DE CONCRETO PERFIL TIPO F DUPLA - 1070 MM. AF_03/2022</t>
  </si>
  <si>
    <t>FORNECIMENTO E INSTALAÇÃO DE BARREIRA DE CONCRETO PERFIL TIPO F DUPLA - 810 MM. AF_03/2022</t>
  </si>
  <si>
    <t>FORNECIMENTO E INSTALAÇÃO DE BARREIRA DE CONCRETO PERFIL TIPO F SIMPLES - 1070 MM. AF_03/2022</t>
  </si>
  <si>
    <t>FORNECIMENTO E INSTALAÇÃO DE BARREIRA DE CONCRETO PERFIL TIPO F SIMPLES - 810 MM. AF_03/2022</t>
  </si>
  <si>
    <t>FORNECIMENTO E INSTALAÇÃO DE BATE RODAS SOBRE ASFALTO. AF_03/2022</t>
  </si>
  <si>
    <t>FORNECIMENTO E INSTALAÇÃO DE CALOTA SOBRE ASFALTO. AF_03/2022</t>
  </si>
  <si>
    <t>FORNECIMENTO E INSTALAÇÃO DE DEFENSA METÁLICA MALEÁVEL DUPLA, SOBRE SOLO. AF_03/2022</t>
  </si>
  <si>
    <t>FORNECIMENTO E INSTALAÇÃO DE DEFENSA METÁLICA MALEÁVEL SIMPLES, SOBRE SOLO. AF_03/2022</t>
  </si>
  <si>
    <t>FORNECIMENTO E INSTALAÇÃO DE DEFENSA METÁLICA SEMI MALEÁVEL DUPLA, SOBRE SOLO. AF_03/2022</t>
  </si>
  <si>
    <t>FORNECIMENTO E INSTALAÇÃO DE DEFENSA METÁLICA SEMI MALEÁVEL SIMPLES (ANCORAGEM), SOBRE SOLO. AF_03/2022</t>
  </si>
  <si>
    <t>FORNECIMENTO E INSTALAÇÃO DE DEFENSA METÁLICA SEMI MALEÁVEL SIMPLES, SOBRE SOLO. AF_03/2022</t>
  </si>
  <si>
    <t>FORNECIMENTO E INSTALAÇÃO DE DEFENSA METÁLICA SEMI-MALEAVEL DUPLA (ANCORAGEM), SOBRE SOLO. AF_03/2022</t>
  </si>
  <si>
    <t>FORNECIMENTO E INSTALAÇÃO DE DEFENSA METÁLICA TRIPLA ONDA DUPLA, SOBRE SOLO. AF_03/2022</t>
  </si>
  <si>
    <t>FORNECIMENTO E INSTALAÇÃO DE DEFENSA METÁLICA TRIPLA ONDA SIMPLES, SOBRE SOLO. AF_03/2022</t>
  </si>
  <si>
    <t>FORNECIMENTO E INSTALAÇÃO DE LOMBADA SOBRE ASFALTO. AF_03/2022</t>
  </si>
  <si>
    <t>FORNECIMENTO E INSTALAÇÃO DE PRISMA SOBRE ASFALTO. AF_03/2022</t>
  </si>
  <si>
    <t>FORNECIMENTO E INSTALAÇÃO DE SEGREGADOR SOBRE ASFALTO. AF_03/2022</t>
  </si>
  <si>
    <t>FORNECIMENTO E INSTALAÇÃO DE TACHA SOBRE ASFALTO. AF_03/2022</t>
  </si>
  <si>
    <t>FORNECIMENTO E INSTALAÇÃO DE TACHÃO SOBRE ASFALTO. AF_03/2022</t>
  </si>
  <si>
    <t>FORNECIMENTO E INSTALAÇÃO DE TERMINAL DE ANCORAGEM DE DEFENSA METÁLICA, EM BARREIRA DE CONCRETO. AF_03/2022</t>
  </si>
  <si>
    <t>FORNECIMENTO E INSTALAÇÃO DE PLACA DE OBRA COM CHAPA GALVANIZADA E ESTRUTURA DE MADEIRA. AF_03/2022_PS</t>
  </si>
  <si>
    <t>FORNECIMENTO E INSTALAÇÃO DE PLACA DE SINALIZAÇÃO EM CHAPA DE ALUMÍNIO EM SUPORTE DE CONCRETO. AF_03/2022</t>
  </si>
  <si>
    <t>FORNECIMENTO E INSTALAÇÃO DE PLACA DE SINALIZAÇÃO EM CHAPA DE ALUMÍNIO EM SUPORTE DE MADEIRA. AF_03/2022</t>
  </si>
  <si>
    <t>FORNECIMENTO E INSTALAÇÃO DE PLACA DE SINALIZAÇÃO EM CHAPA DE ALUMÍNIO EM SUPORTE METÁLICO. AF_03/2022</t>
  </si>
  <si>
    <t>FORNECIMENTO E INSTALAÇÃO DE PLACA DE SINALIZAÇÃO EM CHAPA DE AÇO EM SUPORTE DE CONCRETO. AF_03/2022</t>
  </si>
  <si>
    <t>FORNECIMENTO E INSTALAÇÃO DE PLACA DE SINALIZAÇÃO EM CHAPA DE AÇO EM SUPORTE DE MADEIRA. AF_03/2022</t>
  </si>
  <si>
    <t>FORNECIMENTO E INSTALAÇÃO DE PLACA DE SINALIZAÇÃO EM CHAPA DE AÇO EM SUPORTE METÁLICO. AF_03/2022</t>
  </si>
  <si>
    <t>FORNECIMENTO E INSTALAÇÃO DE PLACA DE SINALIZAÇÃO EM PÓRTICO E SEMI-PÓRTICO. AF_03/2022</t>
  </si>
  <si>
    <t>FORNECIMENTO E INSTALAÇÃO DE PÓRTICO METÁLICO COM VÃO DE 10,3 M. AF_03/2022</t>
  </si>
  <si>
    <t>FORNECIMENTO E INSTALAÇÃO DE PÓRTICO METÁLICO COM VÃO DE 11,4 M. AF_03/2022</t>
  </si>
  <si>
    <t>FORNECIMENTO E INSTALAÇÃO DE PÓRTICO METÁLICO COM VÃO DE 12,5 M. AF_03/2022</t>
  </si>
  <si>
    <t>FORNECIMENTO E INSTALAÇÃO DE PÓRTICO METÁLICO COM VÃO DE 13,6 M. AF_03/2022</t>
  </si>
  <si>
    <t>FORNECIMENTO E INSTALAÇÃO DE PÓRTICO METÁLICO COM VÃO DE 14,8 M. AF_03/2022</t>
  </si>
  <si>
    <t>FORNECIMENTO E INSTALAÇÃO DE PÓRTICO METÁLICO COM VÃO DE 15,9 M. AF_03/2022</t>
  </si>
  <si>
    <t>FORNECIMENTO E INSTALAÇÃO DE PÓRTICO METÁLICO COM VÃO DE 17 M. AF_03/2022</t>
  </si>
  <si>
    <t>FORNECIMENTO E INSTALAÇÃO DE PÓRTICO METÁLICO COM VÃO DE 18,1 M. AF_03/2022</t>
  </si>
  <si>
    <t>FORNECIMENTO E INSTALAÇÃO DE PÓRTICO METÁLICO COM VÃO DE 19,2 M. AF_03/2022</t>
  </si>
  <si>
    <t>FORNECIMENTO E INSTALAÇÃO DE PÓRTICO METÁLICO COM VÃO DE 20,3 M. AF_03/2022</t>
  </si>
  <si>
    <t>FORNECIMENTO E INSTALAÇÃO DE PÓRTICO METÁLICO COM VÃO DE 21,5 M. AF_03/2022</t>
  </si>
  <si>
    <t>FORNECIMENTO E INSTALAÇÃO DE PÓRTICO METÁLICO COM VÃO DE 22,6 M. AF_03/2022</t>
  </si>
  <si>
    <t>FORNECIMENTO E INSTALAÇÃO DE PÓRTICO METÁLICO COM VÃO DE 23,7 M. AF_03/2022</t>
  </si>
  <si>
    <t>FORNECIMENTO E INSTALAÇÃO DE PÓRTICO METÁLICO COM VÃO DE 24,8 M. AF_03/2022</t>
  </si>
  <si>
    <t>FORNECIMENTO E INSTALAÇÃO DE PÓRTICO METÁLICO COM VÃO DE 26 M. AF_03/2022</t>
  </si>
  <si>
    <t>FORNECIMENTO E INSTALAÇÃO DE PÓRTICO METÁLICO COM VÃO DE 27,1 M. AF_03/2022</t>
  </si>
  <si>
    <t>FORNECIMENTO E INSTALAÇÃO DE PÓRTICO METÁLICO COM VÃO DE 9,2 M. AF_03/2022</t>
  </si>
  <si>
    <t>FORNECIMENTO E INSTALAÇÃO DE SEMI PÓRTICO DUPLO METÁLICO COM VÃO DE 2,7 M. AF_03/2022</t>
  </si>
  <si>
    <t>FORNECIMENTO E INSTALAÇÃO DE SEMI PÓRTICO DUPLO METÁLICO COM VÃO DE 3,8 M. AF_03/2022</t>
  </si>
  <si>
    <t>FORNECIMENTO E INSTALAÇÃO DE SEMI PÓRTICO DUPLO METÁLICO COM VÃO DE 4,9 M. AF_03/2022</t>
  </si>
  <si>
    <t>FORNECIMENTO E INSTALAÇÃO DE SEMI PÓRTICO DUPLO METÁLICO COM VÃO DE 6 M. AF_03/2022</t>
  </si>
  <si>
    <t>FORNECIMENTO E INSTALAÇÃO DE SEMI PÓRTICO DUPLO METÁLICO COM VÃO DE 7,2 M. AF_03/2022</t>
  </si>
  <si>
    <t>FORNECIMENTO E INSTALAÇÃO DE SEMI PÓRTICO DUPLO METÁLICO COM VÃO DE 8,3 M. AF_03/2022</t>
  </si>
  <si>
    <t>FORNECIMENTO E INSTALAÇÃO DE SEMI PÓRTICO METÁLICO COM VÃO DE 2,7 M. AF_03/2022</t>
  </si>
  <si>
    <t>FORNECIMENTO E INSTALAÇÃO DE SEMI PÓRTICO METÁLICO COM VÃO DE 3,8 M. AF_03/2022</t>
  </si>
  <si>
    <t>FORNECIMENTO E INSTALAÇÃO DE SEMI PÓRTICO METÁLICO COM VÃO DE 4,9 M. AF_03/2022</t>
  </si>
  <si>
    <t>FORNECIMENTO E INSTALAÇÃO DE SEMI PÓRTICO METÁLICO COM VÃO DE 6 M. AF_03/2022</t>
  </si>
  <si>
    <t>FORNECIMENTO E INSTALAÇÃO DE SEMI PÓRTICO METÁLICO COM VÃO DE 7,2 M. AF_03/2022</t>
  </si>
  <si>
    <t>FORNECIMENTO E INSTALAÇÃO DE SEMI PÓRTICO METÁLICO COM VÃO DE 8,3 M. AF_03/2022</t>
  </si>
  <si>
    <t>FORNECIMENTO E INSTALAÇÃO DE SUPORTE DE MADEIRA  PARA PLACAS DE SINALIZAÇÃO, EM SOLO, COM H= DE 2,5 M E SEÇÃO DE 7,5 X 7,5 CM. AF_03/2022</t>
  </si>
  <si>
    <t>FORNECIMENTO E INSTALAÇÃO DE SUPORTE DE MADEIRA PARA PLACAS DE SINALIZAÇÃO EM CONCRETO, COM H= DE 2,5 M E SEÇÃO DE 7,5 X 7,5 CM. AF_03/2022</t>
  </si>
  <si>
    <t>FORNECIMENTO E INSTALAÇÃO DE SUPORTE DE MADEIRA PARA PLACAS DE SINALIZAÇÃO, EM BASE DE CONCRETO, COM H= DE 2,0 M E SEÇÃO DE 7,5 X 7,5 CM. AF_03/2022</t>
  </si>
  <si>
    <t>FORNECIMENTO E INSTALAÇÃO DE SUPORTE DE MADEIRA PARA PLACAS DE SINALIZAÇÃO, EM SOLO, COM H= DE 2,0 M E SEÇÃO DE 7,5 X 7,5 CM. AF_03/2022</t>
  </si>
  <si>
    <t>FORNECIMENTO E INSTALAÇÃO DE SUPORTE METÁLICO GALVANIZADO PARA PLACAS DE SINALIZAÇÃO EM SOLO, COM H= DE 2,5 M E DIÂMETRO DE 2''. AF_03/2022</t>
  </si>
  <si>
    <t>FORNECIMENTO E INSTALAÇÃO DE SUPORTE METÁLICO GALVANIZADO PARA PLACAS DE SINALIZAÇÃO, EM BASE DE CONCRETO, COM H= DE 2,0 M E DIÂMETRO DE 2''. AF_03/2022</t>
  </si>
  <si>
    <t>FORNECIMENTO E INSTALAÇÃO DE SUPORTE METÁLICO GALVANIZADO PARA PLACAS DE SINALIZAÇÃO, EM BASE DE CONCRETO, COM H= DE 2,5 M E DIÂMETRO DE 2''. AF_03/2022</t>
  </si>
  <si>
    <t>FORNECIMENTO E INSTALAÇÃO DE SUPORTE METÁLICO GALVANIZADO PARA PLACAS DE SINALIZAÇÃO, EM SOLO, COM H= DE 2,0 M E DIÂMETRO DE 2''. AF_03/2022</t>
  </si>
  <si>
    <t>BASE METÁLICA PARA MASTRO 1 ½"  PARA SPDA - FORNECIMENTO E INSTALAÇÃO. AF_08/2023</t>
  </si>
  <si>
    <t>CAPTOR TIPO FRANKLIN PARA SPDA - FORNECIMENTO E INSTALAÇÃO. AF_08/2023</t>
  </si>
  <si>
    <t>CONECTOR GRAMPO METÁLICO TIPO OLHAL, PARA SPDA, PARA HASTE DE ATERRAMENTO DE 3/4'' E CABOS DE 10 A 50 MM2 - FORNECIMENTO E INSTALAÇÃO. AF_08/2023</t>
  </si>
  <si>
    <t>CONECTOR GRAMPO METÁLICO TIPO OLHAL, PARA SPDA, PARA HASTE DE ATERRAMENTO DE 5/8'' E CABOS DE 10 A 50 MM2 - FORNECIMENTO E INSTALAÇÃO. AF_08/2023</t>
  </si>
  <si>
    <t>CONECTOR GRAMPO PARALELO METÁLICO, PARA SPDA, PARA CABOS DE 6 A 50 MM2 - FORNECIMENTO E INSTALAÇÃO. AF_08/2023</t>
  </si>
  <si>
    <t>CONECTOR SPLIT-BOLT, PARA SPDA, PARA CABOS ATÉ 35 MM2 - FORNECIMENTO E INSTALAÇÃO. AF_08/2023</t>
  </si>
  <si>
    <t>CONECTOR SPLIT-BOLT, PARA SPDA, PARA CABOS ATÉ 50 MM2 - FORNECIMENTO E INSTALAÇÃO. AF_08/2023</t>
  </si>
  <si>
    <t>CONECTOR SPLIT-BOLT, PARA SPDA, PARA CABOS ATÉ 70 MM2 - FORNECIMENTO E INSTALAÇÃO. AF_08/2023</t>
  </si>
  <si>
    <t>CONECTOR SPLIT-BOLT, PARA SPDA, PARA CABOS ATÉ 95 MM2 - FORNECIMENTO E INSTALAÇÃO. AF_08/2023</t>
  </si>
  <si>
    <t>CONECTOR SPLIT-BOLT, PARA SPDA, PARA CABOS DE 16 A 70 MM2 - FORNECIMENTO E INSTALAÇÃO. AF_08/2023</t>
  </si>
  <si>
    <t>CONJUNTO DE ESTAIAMENTO PARA MASTRO DE SPDA (COMPRIMENTO DOS ESTAIS = 12 M) - FORNECIMENTO E INSTALAÇÃO. AF_08/2023</t>
  </si>
  <si>
    <t>CONJUNTO DE ESTAIAMENTO PARA MASTRO DE SPDA (COMPRIMENTO DOS ESTAIS = 2 M) - FORNECIMENTO E INSTALAÇÃO. AF_08/2023</t>
  </si>
  <si>
    <t>CONJUNTO DE ESTAIAMENTO PARA MASTRO DE SPDA (COMPRIMENTO DOS ESTAIS = 4 M) - FORNECIMENTO E INSTALAÇÃO. AF_08/2023</t>
  </si>
  <si>
    <t>CONJUNTO DE ESTAIAMENTO PARA MASTRO DE SPDA (COMPRIMENTO DOS ESTAIS = 8 M) - FORNECIMENTO E INSTALAÇÃO. AF_08/2023</t>
  </si>
  <si>
    <t>CONJUNTO PARA-RAIOS TIPO FRANKLIN PARA SPDA (INCLUSO BASE METÁLICA, MASTRO COM 6 M, CAPTOR FRANKLIN E CONJUNTO DE ESTAIAMENTO COM 3 ESTAIS FLEXÍVEIS DE 4 M) - FORNECIMENTO E INSTALAÇÃO. AF_08/2023</t>
  </si>
  <si>
    <t>CORDOALHA DE COBRE NU 35 MM², NÃO ENTERRADA, COM ISOLADOR - FORNECIMENTO E INSTALAÇÃO. AF_08/2023</t>
  </si>
  <si>
    <t>CORDOALHA DE COBRE NU 35 MM², NÃO ENTERRADA, COM PRESILHA - FORNECIMENTO E INSTALAÇÃO. AF_08/2023</t>
  </si>
  <si>
    <t>CORDOALHA DE COBRE NU 50 MM², ENTERRADA - FORNECIMENTO E INSTALAÇÃO. AF_08/2023</t>
  </si>
  <si>
    <t>CORDOALHA DE COBRE NU 50 MM², NÃO ENTERRADA, COM ISOLADOR - FORNECIMENTO E INSTALAÇÃO. AF_08/2023</t>
  </si>
  <si>
    <t>CORDOALHA DE COBRE NU 50 MM², NÃO ENTERRADA, COM PRESILHA - FORNECIMENTO E INSTALAÇÃO. AF_08/2023</t>
  </si>
  <si>
    <t>CORDOALHA DE COBRE NU 70 MM², ENTERRADA - FORNECIMENTO E INSTALAÇÃO. AF_08/2023</t>
  </si>
  <si>
    <t>CORDOALHA DE COBRE NU 70 MM², NÃO ENTERRADA, COM ISOLADOR - FORNECIMENTO E INSTALAÇÃO. AF_08/2023</t>
  </si>
  <si>
    <t>CORDOALHA DE COBRE NU 70 MM², NÃO ENTERRADA, COM PRESILHA - FORNECIMENTO E INSTALAÇÃO. AF_08/2023</t>
  </si>
  <si>
    <t>CORDOALHA DE COBRE NU 95 MM², ENTERRADA - FORNECIMENTO E INSTALAÇÃO. AF_08/2023</t>
  </si>
  <si>
    <t>CORDOALHA DE COBRE NU 95 MM², NÃO ENTERRADA, COM ISOLADOR - FORNECIMENTO E INSTALAÇÃO. AF_08/2023</t>
  </si>
  <si>
    <t>ELETRODUTO PVC RÍGIDO, DIÂMETRO 40MM, COM 3 METROS, PARA SPDA - FORNECIMENTO E INSTALAÇÃO. AF_08/2023</t>
  </si>
  <si>
    <t>FITA DE ALUMÍNIO 70 MM² PARA SPDA - FORNECIMENTO E INSTALAÇÃO. AF_08/2023</t>
  </si>
  <si>
    <t>HASTE DE ATERRAMENTO, DIÂMETRO 3/4", COM 3 METROS - FORNECIMENTO E INSTALAÇÃO. AF_08/2023</t>
  </si>
  <si>
    <t>HASTE DE ATERRAMENTO, DIÂMETRO 5/8", COM 3 METROS - FORNECIMENTO E INSTALAÇÃO. AF_08/2023</t>
  </si>
  <si>
    <t>MASTRO 1 ½", COM 3 METROS, PARA SPDA - FORNECIMENTO E INSTALAÇÃO. AF_08/2023</t>
  </si>
  <si>
    <t>MINI CAPTOR PARA SPDA - FORNECIMENTO E INSTALAÇÃO. AF_08/2023</t>
  </si>
  <si>
    <t>PRESILHA PARA FIXAÇÃO DE CORDOALHA NÃO ENTERRADA PARA SPDA - FORNECIMENTO E INSTALAÇÃO. AF_08/2023</t>
  </si>
  <si>
    <t>SOLDA EXOTÉRMICA PARA SPDA - FORNECIMENTO E INSTALAÇÃO. AF_08/2023</t>
  </si>
  <si>
    <t>SUPORTE ISOLADOR 2 DESCIDAS PARA FIXAÇÃO DA CORDOALHA DE COBRE EM MASTRO 1 1/2" DE SPDA - FORNECIMENTO E INSTALAÇÃO. AF_08/2023</t>
  </si>
  <si>
    <t>SUPORTE ISOLADOR PARA FIXAÇÃO DA CORDOALHA DE COBRE EM ALVENARIA OU CONCRETO - FORNECIMENTO E INSTALAÇÃO. AF_08/2023</t>
  </si>
  <si>
    <t>INSTALAÇÃO E FORNECIMENTO DE PAINEL FIXO NA PAREDE COM TOMADAS E SAÍDAS PARA GASES MEDICINAIS. AF_11/2023</t>
  </si>
  <si>
    <t>INSTALAÇÃO E FORNECIMENTO DE PAINEL SUSPENSO COM TOMADAS E SAÍDAS PARA GASES MEDICINAIS. AF_11/2023</t>
  </si>
  <si>
    <t>INSTALAÇÃO E FORNECIMENTO DE POSTO PAREDE, INTERNO OU EXTERNO, PARA REDE DE GASES HOSPITALARES, COM VÁLVULA DE IMPACTO P/ESTANQUEIDADE, PRESSÃO MÁX. TRAB. 8,0 KGF/CM2, CONEXÕES, COM CANOPLA PLÁSTICA COM INDICAÇÃO DO TIPO DE GÁS, COMPLETO. AF_11/2023</t>
  </si>
  <si>
    <t>INSTALAÇÃO E FORNECIMENTO DE RÉGUA DE INALOTERAPIA DE PAREDE PARA REDE DE GÁS COMPRIMIDO, COM 3 PONTOS DE CONSUMO DE GASES IDENTIFICADOS, EM PERFIL DE ALUMÍNIO, APROX. 40 CM, INCLUI VÁLVULA DE IMPACTO E CONEXÕES EM LATÃO, COMPLETO. AF_11/2023</t>
  </si>
  <si>
    <t>INSTALAÇÃO E FORNECIMENTO DE RÉGUA DE INALOTERAPIA DE PAREDE PARA REDE DE GÁS OXIGÊNIO, COM 3 PONTOS DE CONSUMO DE GASES IDENTIFICADOS, EM PERFIL DE ALUMÍNIO ANODIZ., APROX. 40 CM, INCLUI VÁLVULA DE IMPACTO E CONEXÕES EM LATÃO, COMPLETO. AF_11/2023</t>
  </si>
  <si>
    <t>CAIXA DE EMBUTIR EM AÇO GALVANIZADO PARA ABRIGO DE HIDRÔMETRO - FORNECIMENTO E INSTALAÇÃO (EXCLUSIVE HIDRÔMETRO). AF_03/2024</t>
  </si>
  <si>
    <t>CAIXA DE EMBUTIR EM POLICARBONATO PARA ABRIGO DE HIDRÔMETRO - FORNECIMENTO E INSTALAÇÃO (EXCLUSIVE HIDRÔMETRO). AF_03/2024</t>
  </si>
  <si>
    <t>CAIXA DE EMBUTIR EM POLIPROPILENO PARA ABRIGO DE HIDRÔMETRO - FORNECIMENTO E INSTALAÇÃO (EXCLUSIVE HIDRÔMETRO). AF_03/2024</t>
  </si>
  <si>
    <t>CAIXA DE SOBREPOR EM AÇO GALVANIZADO PARA ABRIGO DE HIDRÔMETRO - FORNECIMENTO E INSTALAÇÃO (EXCLUSIVE HIDRÔMETRO). AF_03/2024</t>
  </si>
  <si>
    <t>CAIXA EM CONCRETO PRÉ-MOLDADO PARA ABRIGO DE HIDRÔMETRO COM DN 20 MM - FORNECIMENTO E INSTALAÇÃO. AF_03/2024</t>
  </si>
  <si>
    <t>CAIXA EM CONCRETO PRÉ-MOLDADO PARA ABRIGO DE HIDRÔMETRO COM DN 25 MM - FORNECIMENTO E INSTALAÇÃO (EXCLUSIVE HIDRÔMETRO). AF_03/2024</t>
  </si>
  <si>
    <t>HIDRÔMETRO DN 1 1/2", 20 M³/H - FORNECIMENTO E INSTALAÇÃO. AF_03/2024</t>
  </si>
  <si>
    <t>HIDRÔMETRO DN 1", 10 M³/H - FORNECIMENTO E INSTALAÇÃO. AF_03/2024</t>
  </si>
  <si>
    <t>HIDRÔMETRO DN 1", 7 M³/H - FORNECIMENTO E INSTALAÇÃO. AF_03/2024</t>
  </si>
  <si>
    <t>HIDRÔMETRO DN 1/2", 1,5 M3/H - FORNECIMENTO E INSTALAÇÃO. AF_03/2024</t>
  </si>
  <si>
    <t>HIDRÔMETRO DN 1/2", 3,0 M3/H - FORNECIMENTO E INSTALAÇÃO. AF_03/2024</t>
  </si>
  <si>
    <t>HIDRÔMETRO DN 2" , 30 M³/H - FORNECIMENTO E INSTALAÇÃO. AF_03/2024</t>
  </si>
  <si>
    <t>HIDRÔMETRO DN 3/4", 5,0 M3/H - FORNECIMENTO E INSTALAÇÃO. AF_03/2024</t>
  </si>
  <si>
    <t>KIT CAVALETE PARA MEDIÇÃO DE ÁGUA - ENTRADA INDIVIDUALIZADA, EM CPVC DN 28 MM (1"), PARA 1 MEDIDOR - FORNECIMENTO E INSTALAÇÃO (EXCLUSIVE HIDRÔMETRO). AF_03/2024</t>
  </si>
  <si>
    <t>KIT CAVALETE PARA MEDIÇÃO DE ÁGUA - ENTRADA INDIVIDUALIZADA, EM CPVC DN 28 MM (1"), PARA 2 MEDIDORES - FORNECIMENTO E INSTALAÇÃO (EXCLUSIVE HIDRÔMETRO). AF_03/2024</t>
  </si>
  <si>
    <t>KIT CAVALETE PARA MEDIÇÃO DE ÁGUA - ENTRADA INDIVIDUALIZADA, EM CPVC DN 28 MM (1"), PARA 3 MEDIDORES - FORNECIMENTO E INSTALAÇÃO (EXCLUSIVE HIDRÔMETRO). AF_03/2024</t>
  </si>
  <si>
    <t>KIT CAVALETE PARA MEDIÇÃO DE ÁGUA - ENTRADA INDIVIDUALIZADA, EM CPVC DN 28 MM (1"), PARA 4 MEDIDORES - FORNECIMENTO E INSTALAÇÃO (EXCLUSIVE HIDRÔMETRO). AF_03/2024</t>
  </si>
  <si>
    <t>KIT CAVALETE PARA MEDIÇÃO DE ÁGUA - ENTRADA INDIVIDUALIZADA, EM CPVC DN 35 MM (1 1/4"), PARA 1 MEDIDOR - FORNECIMENTO E INSTALAÇÃO (EXCLUSIVE HIDRÔMETRO). AF_03/2024</t>
  </si>
  <si>
    <t>KIT CAVALETE PARA MEDIÇÃO DE ÁGUA - ENTRADA INDIVIDUALIZADA, EM CPVC DN 35 MM (1 1/4"), PARA 2 MEDIDORES - FORNECIMENTO E INSTALAÇÃO (EXCLUSIVE HIDRÔMETRO). AF_03/2024</t>
  </si>
  <si>
    <t>KIT CAVALETE PARA MEDIÇÃO DE ÁGUA - ENTRADA INDIVIDUALIZADA, EM CPVC DN 35 MM (1 1/4"), PARA 3 MEDIDORES - FORNECIMENTO E INSTALAÇÃO (EXCLUSIVE HIDRÔMETRO). AF_03/2024</t>
  </si>
  <si>
    <t>KIT CAVALETE PARA MEDIÇÃO DE ÁGUA - ENTRADA INDIVIDUALIZADA, EM CPVC DN 35 MM (1 1/4"), PARA 4 MEDIDORES - FORNECIMENTO E INSTALAÇÃO (EXCLUSIVE HIDRÔMETRO). AF_03/2024</t>
  </si>
  <si>
    <t>KIT CAVALETE PARA MEDIÇÃO DE ÁGUA - ENTRADA INDIVIDUALIZADA, EM PPR PN20 DN 25 MM (3/4") PARA 1 MEDIDOR - FORNECIMENTO E INSTALAÇÃO (EXCLUSIVE HIDRÔMETRO). AF_03/2024</t>
  </si>
  <si>
    <t>KIT CAVALETE PARA MEDIÇÃO DE ÁGUA - ENTRADA INDIVIDUALIZADA, EM PPR PN20 DN 25 MM (3/4") PARA 2 MEDIDORES - FORNECIMENTO E INSTALAÇÃO (EXCLUSIVE HIDRÔMETRO). AF_03/2024</t>
  </si>
  <si>
    <t>KIT CAVALETE PARA MEDIÇÃO DE ÁGUA - ENTRADA INDIVIDUALIZADA, EM PPR PN20 DN 25 MM (3/4") PARA 3 MEDIDORES - FORNECIMENTO E INSTALAÇÃO (EXCLUSIVE HIDRÔMETRO). AF_03/2024</t>
  </si>
  <si>
    <t>KIT CAVALETE PARA MEDIÇÃO DE ÁGUA - ENTRADA INDIVIDUALIZADA, EM PPR PN20 DN 25 MM (3/4") PARA 4 MEDIDORES - FORNECIMENTO E INSTALAÇÃO (EXCLUSIVE HIDRÔMETRO). AF_03/2024</t>
  </si>
  <si>
    <t>KIT CAVALETE PARA MEDIÇÃO DE ÁGUA - ENTRADA INDIVIDUALIZADA, EM PPR PN20 DN 32 MM (1") PARA 1 MEDIDOR - FORNECIMENTO E INSTALAÇÃO (EXCLUSIVE HIDRÔMETRO). AF_03/2024</t>
  </si>
  <si>
    <t>KIT CAVALETE PARA MEDIÇÃO DE ÁGUA - ENTRADA INDIVIDUALIZADA, EM PPR PN20 DN 32 MM (1") PARA 2 MEDIDORES - FORNECIMENTO E INSTALAÇÃO (EXCLUSIVE HIDRÔMETRO). AF_03/2024</t>
  </si>
  <si>
    <t>KIT CAVALETE PARA MEDIÇÃO DE ÁGUA - ENTRADA INDIVIDUALIZADA, EM PPR PN20 DN 32 MM (1") PARA 3 MEDIDORES - FORNECIMENTO E INSTALAÇÃO (EXCLUSIVE HIDRÔMETRO). AF_03/2024</t>
  </si>
  <si>
    <t>KIT CAVALETE PARA MEDIÇÃO DE ÁGUA - ENTRADA INDIVIDUALIZADA, EM PPR PN20 DN 32 MM (1") PARA 4 MEDIDORES - FORNECIMENTO E INSTALAÇÃO (EXCLUSIVE HIDRÔMETRO). AF_03/2024</t>
  </si>
  <si>
    <t>KIT CAVALETE PARA MEDIÇÃO DE ÁGUA - ENTRADA INDIVIDUALIZADA, EM PPR PN25 DN 25 MM (3/4") PARA 1 MEDIDOR - FORNECIMENTO E INSTALAÇÃO (EXCLUSIVE HIDRÔMETRO). AF_03/2024</t>
  </si>
  <si>
    <t>KIT CAVALETE PARA MEDIÇÃO DE ÁGUA - ENTRADA INDIVIDUALIZADA, EM PPR PN25 DN 25 MM (3/4") PARA 2 MEDIDORES - FORNECIMENTO E INSTALAÇÃO (EXCLUSIVE HIDRÔMETRO). AF_03/2024</t>
  </si>
  <si>
    <t>KIT CAVALETE PARA MEDIÇÃO DE ÁGUA - ENTRADA INDIVIDUALIZADA, EM PPR PN25 DN 25 MM (3/4") PARA 3 MEDIDORES - FORNECIMENTO E INSTALAÇÃO (EXCLUSIVE HIDRÔMETRO). AF_03/2024</t>
  </si>
  <si>
    <t>KIT CAVALETE PARA MEDIÇÃO DE ÁGUA - ENTRADA INDIVIDUALIZADA, EM PPR PN25 DN 25 MM (3/4") PARA 4 MEDIDORES - FORNECIMENTO E INSTALAÇÃO (EXCLUSIVE HIDRÔMETRO). AF_03/2024</t>
  </si>
  <si>
    <t>KIT CAVALETE PARA MEDIÇÃO DE ÁGUA - ENTRADA INDIVIDUALIZADA, EM PPR PN25 DN 32 MM (1") PARA 1 MEDIDOR - FORNECIMENTO E INSTALAÇÃO (EXCLUSIVE HIDRÔMETRO). AF_03/2024</t>
  </si>
  <si>
    <t>KIT CAVALETE PARA MEDIÇÃO DE ÁGUA - ENTRADA INDIVIDUALIZADA, EM PPR PN25 DN 32 MM (1") PARA 2 MEDIDORES - FORNECIMENTO E INSTALAÇÃO (EXCLUSIVE HIDRÔMETRO). AF_03/2024</t>
  </si>
  <si>
    <t>KIT CAVALETE PARA MEDIÇÃO DE ÁGUA - ENTRADA INDIVIDUALIZADA, EM PPR PN25 DN 32 MM (1") PARA 3 MEDIDORES - FORNECIMENTO E INSTALAÇÃO (EXCLUSIVE HIDRÔMETRO). AF_03/2024</t>
  </si>
  <si>
    <t>KIT CAVALETE PARA MEDIÇÃO DE ÁGUA - ENTRADA INDIVIDUALIZADA, EM PPR PN25 DN 32 MM (1") PARA 4 MEDIDORES - FORNECIMENTO E INSTALAÇÃO (EXCLUSIVE HIDRÔMETRO). AF_03/2024</t>
  </si>
  <si>
    <t>KIT CAVALETE PARA MEDIÇÃO DE ÁGUA - ENTRADA INDIVIDUALIZADA, EM PVC 25 MM (3/4"), PARA 1 MEDIDOR - FORNECIMENTO E INSTALAÇÃO (EXCLUSIVE HIDRÔMETRO). AF_03/2024</t>
  </si>
  <si>
    <t>KIT CAVALETE PARA MEDIÇÃO DE ÁGUA - ENTRADA INDIVIDUALIZADA, EM PVC 25 MM (3/4"), PARA 2 MEDIDORES - FORNECIMENTO E INSTALAÇÃO (EXCLUSIVE HIDRÔMETRO). AF_03/2024</t>
  </si>
  <si>
    <t>KIT CAVALETE PARA MEDIÇÃO DE ÁGUA - ENTRADA INDIVIDUALIZADA, EM PVC 25 MM (3/4"), PARA 3 MEDIDORES - FORNECIMENTO E INSTALAÇÃO (EXCLUSIVE HIDRÔMETRO). AF_03/2024</t>
  </si>
  <si>
    <t>KIT CAVALETE PARA MEDIÇÃO DE ÁGUA - ENTRADA INDIVIDUALIZADA, EM PVC 25 MM (3/4"), PARA 4 MEDIDORES - FORNECIMENTO E INSTALAÇÃO (EXCLUSIVE HIDRÔMETRO). AF_03/2024</t>
  </si>
  <si>
    <t>KIT CAVALETE PARA MEDIÇÃO DE ÁGUA - ENTRADA INDIVIDUALIZADA, EM PVC 32 MM (1"), PARA 1 MEDIDOR - FORNECIMENTO E INSTALAÇÃO (EXCLUSIVE HIDRÔMETRO). AF_03/2024</t>
  </si>
  <si>
    <t>KIT CAVALETE PARA MEDIÇÃO DE ÁGUA - ENTRADA INDIVIDUALIZADA, EM PVC 32 MM (1"), PARA 2 MEDIDORES - FORNECIMENTO E INSTALAÇÃO (EXCLUSIVE HIDRÔMETRO). AF_03/2024</t>
  </si>
  <si>
    <t>KIT CAVALETE PARA MEDIÇÃO DE ÁGUA - ENTRADA INDIVIDUALIZADA, EM PVC 32 MM (1"), PARA 3 MEDIDORES - FORNECIMENTO E INSTALAÇÃO (EXCLUSIVE HIDRÔMETRO). AF_03/2024</t>
  </si>
  <si>
    <t>KIT CAVALETE PARA MEDIÇÃO DE ÁGUA - ENTRADA INDIVIDUALIZADA, EM PVC 32 MM (1"), PARA 4 MEDIDORES - FORNECIMENTO E INSTALAÇÃO (EXCLUSIVE HIDRÔMETRO). AF_03/2024</t>
  </si>
  <si>
    <t>KIT CAVALETE PARA MEDIÇÃO DE ÁGUA - ENTRADA PRINCIPAL, EM AÇO GALVANIZADO DN 25 MM (1") - FORNECIMENTO E INSTALAÇÃO (EXCLUSIVE HIDRÔMETRO). AF_03/2024</t>
  </si>
  <si>
    <t>KIT CAVALETE PARA MEDIÇÃO DE ÁGUA - ENTRADA PRINCIPAL, EM AÇO GALVANIZADO DN 32 MM (1 1/4") - FORNECIMENTO E INSTALAÇÃO (EXCLUSIVE HIDRÔMETRO). AF_03/2024</t>
  </si>
  <si>
    <t>KIT CAVALETE PARA MEDIÇÃO DE ÁGUA - ENTRADA PRINCIPAL, EM AÇO GALVANIZADO DN 40 MM (1 1/2") - FORNECIMENTO E INSTALAÇÃO (EXCLUSIVE HIDRÔMETRO). AF_03/2024</t>
  </si>
  <si>
    <t>KIT CAVALETE PARA MEDIÇÃO DE ÁGUA - ENTRADA PRINCIPAL, EM AÇO GALVANIZADO DN 50 MM (2") - FORNECIMENTO E INSTALAÇÃO (EXCLUSIVE HIDRÔMETRO). AF_03/2024</t>
  </si>
  <si>
    <t>KIT CAVALETE PARA MEDIÇÃO DE ÁGUA - ENTRADA PRINCIPAL, EM PVC 20 MM (1/2") - FORNECIMENTO E INSTALAÇÃO (EXCLUSIVE HIDRÔMETRO). AF_03/2024</t>
  </si>
  <si>
    <t>KIT CAVALETE PARA MEDIÇÃO DE ÁGUA - ENTRADA PRINCIPAL, EM PVC 25 MM (3/4") - FORNECIMENTO E INSTALAÇÃO (EXCLUSIVE HIDRÔMETRO). AF_03/2024</t>
  </si>
  <si>
    <t>SOLDA DE TOPO EM CHAPA/PERFIL/TUBO DE AÇO CHANFRADO, ESPESSURA=1/2''. AF_06/2018</t>
  </si>
  <si>
    <t>SOLDA DE TOPO EM CHAPA/PERFIL/TUBO DE AÇO CHANFRADO, ESPESSURA=1/4''. AF_06/2018</t>
  </si>
  <si>
    <t>SOLDA DE TOPO EM CHAPA/PERFIL/TUBO DE AÇO CHANFRADO, ESPESSURA=3/4''. AF_06/2018</t>
  </si>
  <si>
    <t>SOLDA DE TOPO EM CHAPA/PERFIL/TUBO DE AÇO CHANFRADO, ESPESSURA=3/8''. AF_06/2018</t>
  </si>
  <si>
    <t>SOLDA DE TOPO EM CHAPA/PERFIL/TUBO DE AÇO CHANFRADO, ESPESSURA=5/16''. AF_06/2018</t>
  </si>
  <si>
    <t>SOLDA DE TOPO EM CHAPA/PERFIL/TUBO DE AÇO CHANFRADO, ESPESSURA=5/8''. AF_06/2018</t>
  </si>
  <si>
    <t>CORTE RASO E RECORTE DE ÁRVORE COM DIÂMETRO DE TRONCO MAIOR OU IGUAL A 0,20 M E MENOR QUE 0,40 M. AF_03/2024</t>
  </si>
  <si>
    <t>CORTE RASO E RECORTE DE ÁRVORE COM DIÂMETRO DE TRONCO MAIOR OU IGUAL A 0,40 M E MENOR QUE 0,60 M. AF_03/2024</t>
  </si>
  <si>
    <t>CORTE RASO E RECORTE DE ÁRVORE COM DIÂMETRO DE TRONCO MAIOR OU IGUAL A 0,60 M. AF_03/2024</t>
  </si>
  <si>
    <t>LIMPEZA MANUAL DE VEGETAÇÃO EM TERRENO COM ENXADA. AF_03/2024</t>
  </si>
  <si>
    <t>LIMPEZA MECANIZADA DE CAMADA VEGETAL, VEGETAÇÃO E PEQUENAS ÁRVORES (DIÂMETRO DE TRONCO MENOR QUE 0,20 M), COM TRATOR DE ESTEIRAS. AF_03/2024</t>
  </si>
  <si>
    <t>PODA EM ALTURA DE ÁRVORE COM DIÂMETRO DE TRONCO MAIOR OU IGUAL A 0,20 M E MENOR QUE 0,40 M. AF_03/2024</t>
  </si>
  <si>
    <t>PODA EM ALTURA DE ÁRVORE COM DIÂMETRO DE TRONCO MAIOR OU IGUAL A 0,40 M E MENOR QUE 0,60 M. AF_03/2024</t>
  </si>
  <si>
    <t>PODA EM ALTURA DE ÁRVORE COM DIÂMETRO DE TRONCO MAIOR OU IGUAL A 0,60 M. AF_03/2024</t>
  </si>
  <si>
    <t>PODA EM ALTURA DE ÁRVORE COM DIÂMETRO DE TRONCO MENOR QUE 0,20 M. AF_03/2024</t>
  </si>
  <si>
    <t>REMOÇÃO DE RAÍZES REMANESCENTES DE TRONCO DE ÁRVORE COM DIÂMETRO MAIOR OU IGUAL A 0,20 M E MENOR QUE 0,40 M. AF_03/2024</t>
  </si>
  <si>
    <t>REMOÇÃO DE RAÍZES REMANESCENTES DE TRONCO DE ÁRVORE COM DIÂMETRO MAIOR OU IGUAL A 0,40 M E MENOR QUE 0,60 M. AF_03/2024</t>
  </si>
  <si>
    <t>REMOÇÃO DE RAÍZES REMANESCENTES DE TRONCO DE ÁRVORE COM DIÂMETRO MAIOR OU IGUAL A 0,60 M. AF_03/2024</t>
  </si>
  <si>
    <t>AMARRAÇÃO DE TELHAS CERÂMICAS OU DE CONCRETO. AF_07/2019</t>
  </si>
  <si>
    <t>CALHA DE BEIRAL, SEMICIRCULAR DE PVC, DIAMETRO 125 MM, INCLUINDO CABECEIRAS, EMENDAS, BOCAIS, SUPORTES E VEDAÇÕES, EXCLUINDO CONDUTORES, INCLUSO TRANSPORTE VERTICAL. AF_07/2019</t>
  </si>
  <si>
    <t>CALHA EM CHAPA DE AÇO GALVANIZADO NÚMERO 24, DESENVOLVIMENTO DE 100 CM, INCLUSO TRANSPORTE VERTICAL. AF_07/2019</t>
  </si>
  <si>
    <t>CALHA EM CHAPA DE AÇO GALVANIZADO NÚMERO 24, DESENVOLVIMENTO DE 33 CM, INCLUSO TRANSPORTE VERTICAL. AF_07/2019</t>
  </si>
  <si>
    <t>CALHA EM CHAPA DE AÇO GALVANIZADO NÚMERO 24, DESENVOLVIMENTO DE 50 CM, INCLUSO TRANSPORTE VERTICAL.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</si>
  <si>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</si>
  <si>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</si>
  <si>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NORMAL PARA TELHA TRAPEZOIDAL DE AÇO, E = 0,5 MM, INCLUSO ACESSÓRIOS DE FIXAÇÃO E IÇAMENTO.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</si>
  <si>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</si>
  <si>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</si>
  <si>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ESTRUTURAL E = 6 MM, INCLUSO ACESSÓRIOS DE FIXAÇÃO E IÇAMENTO. AF_07/2019</t>
  </si>
  <si>
    <t>CUMEEIRA PARA TELHA DE FIBROCIMENTO ONDULADA E = 6 MM, INCLUSO ACESSÓRIOS DE FIXAÇÃO E IÇAMENTO. AF_07/2019</t>
  </si>
  <si>
    <t>CUMEEIRA SHED PARA TELHA ONDULADA DE FIBROCIMENTO, E = 6 MM, INCLUSO ACESSÓRIOS DE FIXAÇÃO E IÇAMENTO. AF_07/2019</t>
  </si>
  <si>
    <t>EMBOÇAMENTO COM ARGAMASSA TRAÇO 1:2:9 (CIMENTO, CAL E AREIA). AF_07/2019</t>
  </si>
  <si>
    <t>ISOLAMENTO TERMOACÚSTICO COM LÃ MINERAL NA SUBCOBERTURA, INCLUSO TRANSPORTE VERTICAL. AF_07/2019</t>
  </si>
  <si>
    <t>RETIRADA E RECOLOCAÇÃO DE  TELHA CERÂMICA CAPA-CANAL, COM ATÉ DUAS ÁGUAS, INCLUSO IÇAMENTO. AF_07/2019</t>
  </si>
  <si>
    <t>RETIRADA E RECOLOCAÇÃO DE  TELHA CERÂMICA CAPA-CANAL, COM MAIS DE DUAS ÁGUAS, INCLUSO IÇAMENTO. AF_07/2019</t>
  </si>
  <si>
    <t>RETIRADA E RECOLOCAÇÃO DE  TELHA CERÂMICA DE ENCAIXE, COM ATÉ DUAS ÁGUAS, INCLUSO IÇAMENTO. AF_07/2019</t>
  </si>
  <si>
    <t>RETIRADA E RECOLOCAÇÃO DE  TELHA CERÂMICA DE ENCAIXE, COM MAIS DE DUAS ÁGUAS, INCLUSO IÇAMENTO. AF_07/2019</t>
  </si>
  <si>
    <t>RUFO EM CHAPA DE AÇO GALVANIZADO NÚMERO 24, CORTE DE 25 CM, INCLUSO TRANSPORTE VERTICAL. AF_07/2019</t>
  </si>
  <si>
    <t>RUFO EM FIBROCIMENTO PARA TELHA ONDULADA E = 6 MM, ABA DE 26 CM, INCLUSO TRANSPORTE VERTICAL, EXCETO CONTRARRUFO. AF_07/2019</t>
  </si>
  <si>
    <t>RUFO EXTERNO/INTERNO EM CHAPA DE AÇO GALVANIZADO NÚMERO 26, CORTE DE 33 CM, INCLUSO IÇAMENTO. AF_07/2019</t>
  </si>
  <si>
    <t>SUBCOBERTURA COM MANTA PLÁSTICA REVESTIDA POR PELÍCULA DE ALUMÍNO,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</si>
  <si>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</si>
  <si>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</si>
  <si>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</si>
  <si>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</si>
  <si>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</si>
  <si>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</si>
  <si>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</si>
  <si>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</si>
  <si>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</si>
  <si>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</si>
  <si>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</si>
  <si>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</si>
  <si>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DE AÇO/ALUMÍNIO E = 0,5 MM, COM ATÉ 2 ÁGUAS, INCLUSO IÇAMENTO. AF_07/2019</t>
  </si>
  <si>
    <t>TELHAMENTO COM TELHA DE CONCRETO DE ENCAIXE, COM ATÉ 2 ÁGUAS, INCLUSO TRANSPORTE VERTICAL. AF_07/2019</t>
  </si>
  <si>
    <t>TELHAMENTO COM TELHA DE CONCRETO DE ENCAIXE, COM MAIS DE 2 ÁGUAS, INCLUSO TRANSPORTE VERTICAL. AF_07/2019</t>
  </si>
  <si>
    <t>TELHAMENTO COM TELHA DE ENCAIXE, TIPO FRANCESA DE VIDRO, COM ATÉ 2 ÁGUAS, INCLUSO TRANSPORTE VERTICAL. AF_07/2019</t>
  </si>
  <si>
    <t>TELHAMENTO COM TELHA ESTRUTURAL DE FIBROCIMENTO E= 8 MM, COM ATÉ 2 ÁGUAS, INCLUSO IÇAMENTO. AF_07/2019_PS</t>
  </si>
  <si>
    <t>TELHAMENTO COM TELHA METÁLICA TERMOACÚSTICA E = 30 MM, COM ATÉ 2 ÁGUAS, INCLUSO IÇAMENTO. AF_07/2019</t>
  </si>
  <si>
    <t>TELHAMENTO COM TELHA ONDULADA DE FIBRA DE VIDRO E = 0,6 MM,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</si>
  <si>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</si>
  <si>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ONDULADA DE FIBROCIMENTO E = 6 MM, COM RECOBRIMENTO LATERAL DE 1/4 DE ONDA PARA TELHADO COM INCLINAÇÃO MAIOR QUE 10°, COM ATÉ 2 ÁGUAS, INCLUSO IÇAMENTO. AF_07/2019</t>
  </si>
  <si>
    <t>SUPORTE PARA TRANSFORMADOR EM POSTE DE CONCRETO CIRCULAR - FORNECIMENTO E INSTALAÇÃO. AF_12/2020</t>
  </si>
  <si>
    <t>SUPORTE PARA TRANSFORMADOR EM POSTE DE CONCRETO DUPLO T - FORNECIMENTO E INSTALAÇÃO. AF_12/2020</t>
  </si>
  <si>
    <t>TRANSFORMADOR DE DISTRIBUIÇÃO, 1000 KVA, TRIFÁSICO, 60 HZ, CLASSE 15 KV, IMERSO EM ÓLEO MINERAL, INSTALAÇÃO EM SOLO (NÃO INCLUSO ABRIGO) - FORNECIMENTO E INSTALAÇÃO. AF_02/2022</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</si>
  <si>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</si>
  <si>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</si>
  <si>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</si>
  <si>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</si>
  <si>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</si>
  <si>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</si>
  <si>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500KVA, TRIFÁSICO, 60 HZ, CLASSE 15 KV, IMERSO EM ÓLEO MINERAL, INSTALAÇÃO EM SOLO (NÃO INCLUSO ABRIGO) - FORNECIMENTO E INSTALAÇÃO. AF_02/2022</t>
  </si>
  <si>
    <t>TRANSFORMADOR DE DISTRIBUIÇÃO, 75 KVA, TRIFÁSICO, 60 HZ, CLASSE 15 KV, IMERSO EM ÓLEO MINERAL, INSTALAÇÃO EM POSTE (NÃO INCLUSO SUPORTE) - FORNECIMENTO E INSTALAÇÃO. AF_12/2020</t>
  </si>
  <si>
    <t>TRANSFORMADOR DE DISTRIBUIÇÃO, 750 KVA, TRIFÁSICO, 60 HZ, CLASSE 15 KV, IMERSO EM ÓLEO MINERAL, INSTALAÇÃO EM SOLO (NÃO INCLUSO ABRIGO) - FORNECIMENTO E INSTALAÇÃO. AF_02/2022</t>
  </si>
  <si>
    <t>CARGA E DESCARGA COM CARRINHO PLATAFORMA, DE BANCADA DE MÁRMORE OU GRANITO PARA COZINHA/LAVATÓRIO OU MÁRMORE SINTÉTICO COM CUBA INTEGRADA, EM BALSA DE 1000 TONELADAS. AF_05/2024</t>
  </si>
  <si>
    <t>T</t>
  </si>
  <si>
    <t>CARGA E DESCARGA COM CARRINHO PLATAFORMA, DE BANCADA DE MÁRMORE OU GRANITO PARA COZINHA/LAVATÓRIO OU MÁRMORE SINTÉTICO COM CUBA INTEGRADA, EM BALSA DE 1500 TONELADAS. AF_05/2024</t>
  </si>
  <si>
    <t>CARGA E DESCARGA COM CARRINHO PLATAFORMA, DE BANCADA DE MÁRMORE OU GRANITO PARA COZINHA/LAVATÓRIO OU MÁRMORE SINTÉTICO COM CUBA INTEGRADA, EM BALSA DE 2000 TONELADAS. AF_05/2024</t>
  </si>
  <si>
    <t>CARGA E DESCARGA COM CARRINHO PLATAFORMA, DE BANCADA DE MÁRMORE OU GRANITO PARA COZINHA/LAVATÓRIO OU MÁRMORE SINTÉTICO COM CUBA INTEGRADA, EM BALSA DE 600 TONELADAS. AF_05/2024</t>
  </si>
  <si>
    <t>CARGA E DESCARGA COM MANIPULADOR TELESCÓPICO, DE PÁLETE DE BACIA SANITÁRIA, CAIXA ACOPLADA, TANQUE OU PIA, EM BALSA DE 1000 TONELADAS. AF_05/2024</t>
  </si>
  <si>
    <t>CARGA E DESCARGA COM MANIPULADOR TELESCÓPICO, DE PÁLETE DE BACIA SANITÁRIA, CAIXA ACOPLADA, TANQUE OU PIA, EM BALSA DE 1500 TONELADAS. AF_05/2024</t>
  </si>
  <si>
    <t>CARGA E DESCARGA COM MANIPULADOR TELESCÓPICO, DE PÁLETE DE BACIA SANITÁRIA, CAIXA ACOPLADA, TANQUE OU PIA, EM BALSA DE 2000 TONELADAS. AF_05/2024</t>
  </si>
  <si>
    <t>CARGA E DESCARGA COM MANIPULADOR TELESCÓPICO, DE PÁLETE DE BACIA SANITÁRIA, CAIXA ACOPLADA, TANQUE OU PIA, EM BALSA DE 600 TONELADAS. AF_05/2024</t>
  </si>
  <si>
    <t>CARGA E DESCARGA COM MANIPULADOR TELESCÓPICO, DE PÁLETE DE BLOCOS VAZADOS DE CONCRETO OU CERÂMICO, EM BALSA DE 1000 TONELADAS. AF_05/2024</t>
  </si>
  <si>
    <t>CARGA E DESCARGA COM MANIPULADOR TELESCÓPICO, DE PÁLETE DE BLOCOS VAZADOS DE CONCRETO OU CERÂMICO, EM BALSA DE 1500 TONELADAS. AF_05/2024</t>
  </si>
  <si>
    <t>CARGA E DESCARGA COM MANIPULADOR TELESCÓPICO, DE PÁLETE DE BLOCOS VAZADOS DE CONCRETO OU CERÂMICO, EM BALSA DE 2000 TONELADAS. AF_05/2024</t>
  </si>
  <si>
    <t>CARGA E DESCARGA COM MANIPULADOR TELESCÓPICO, DE PÁLETE DE BLOCOS VAZADOS DE CONCRETO OU CERÂMICO, EM BALSA DE 600 TONELADAS. AF_05/2024</t>
  </si>
  <si>
    <t>CARGA E DESCARGA COM MANIPULADOR TELESCÓPICO, DE PÁLETE DE CAIXAS COM REVESTIMENTO CERÂMICO, EM BALSA DE 1000 TONELADAS. AF_05/2024</t>
  </si>
  <si>
    <t>CARGA E DESCARGA COM MANIPULADOR TELESCÓPICO, DE PÁLETE DE CAIXAS COM REVESTIMENTO CERÂMICO, EM BALSA DE 1500 TONELADAS. AF_05/2024</t>
  </si>
  <si>
    <t>CARGA E DESCARGA COM MANIPULADOR TELESCÓPICO, DE PÁLETE DE CAIXAS COM REVESTIMENTO CERÂMICO, EM BALSA DE 2000 TONELADAS. AF_05/2024</t>
  </si>
  <si>
    <t>CARGA E DESCARGA COM MANIPULADOR TELESCÓPICO, DE PÁLETE DE CAIXAS COM REVESTIMENTO CERÂMICO, EM BALSA DE 600 TONELADAS. AF_05/2024</t>
  </si>
  <si>
    <t>CARGA E DESCARGA COM MANIPULADOR TELESCÓPICO, DE PÁLETE DE LATAS 18 LITROS, EM BALSA DE 1000 TONELADAS. AF_05/2024</t>
  </si>
  <si>
    <t>CARGA E DESCARGA COM MANIPULADOR TELESCÓPICO, DE PÁLETE DE LATAS 18 LITROS, EM BALSA DE 1500 TONELADAS. AF_05/2024</t>
  </si>
  <si>
    <t>CARGA E DESCARGA COM MANIPULADOR TELESCÓPICO, DE PÁLETE DE LATAS 18 LITROS, EM BALSA DE 2000 TONELADAS. AF_05/2024</t>
  </si>
  <si>
    <t>CARGA E DESCARGA COM MANIPULADOR TELESCÓPICO, DE PÁLETE DE LATAS 18 LITROS, EM BALSA DE 600 TONELADAS. AF_05/2024</t>
  </si>
  <si>
    <t>CARGA E DESCARGA COM MANIPULADOR TELESCÓPICO, DE PÁLETE DE SACOS, EM BALSA DE 1000 TONELADAS. AF_05/2024</t>
  </si>
  <si>
    <t>CARGA E DESCARGA COM MANIPULADOR TELESCÓPICO, DE PÁLETE DE SACOS, EM BALSA DE 1500 TONELADAS. AF_05/2024</t>
  </si>
  <si>
    <t>CARGA E DESCARGA COM MANIPULADOR TELESCÓPICO, DE PÁLETE DE SACOS, EM BALSA DE 2000 TONELADAS. AF_05/2024</t>
  </si>
  <si>
    <t>CARGA E DESCARGA COM MANIPULADOR TELESCÓPICO, DE PÁLETE DE SACOS, EM BALSA DE 600 TONELADAS. AF_05/2024</t>
  </si>
  <si>
    <t>CARGA E DESCARGA COM MANIPULADOR TELESCÓPICO, DE PÁLETE DE TELHA DE CONCRETO OU CERÂMICA, EM BALSA DE 1000 TONELADAS. AF_05/2024</t>
  </si>
  <si>
    <t>CARGA E DESCARGA COM MANIPULADOR TELESCÓPICO, DE PÁLETE DE TELHA DE CONCRETO OU CERÂMICA, EM BALSA DE 1500 TONELADAS. AF_05/2024</t>
  </si>
  <si>
    <t>CARGA E DESCARGA COM MANIPULADOR TELESCÓPICO, DE PÁLETE DE TELHA DE CONCRETO OU CERÂMICA, EM BALSA DE 2000 TONELADAS. AF_05/2024</t>
  </si>
  <si>
    <t>CARGA E DESCARGA COM MANIPULADOR TELESCÓPICO, DE PÁLETE DE TELHA DE CONCRETO OU CERÂMICA, EM BALSA DE 600 TONELADAS. AF_05/2024</t>
  </si>
  <si>
    <t>CARGA E DESCARGA COM MANIPULADOR TELESCÓPICO, DE TELHAS TERMOACÚSTICAS, FIBROCIMENTO, AÇO ZINCADO, FIBROCIMENTO ESTRUTURAL, CANALETE 90 OU KALHETÃO, EM BALSA DE 1000 TONELADAS. AF_05/2024</t>
  </si>
  <si>
    <t>CARGA E DESCARGA COM MANIPULADOR TELESCÓPICO, DE TELHAS TERMOACÚSTICAS, FIBROCIMENTO, AÇO ZINCADO, FIBROCIMENTO ESTRUTURAL, CANALETE 90 OU KALHETÃO, EM BALSA DE 1500 TONELADAS. AF_05/2024</t>
  </si>
  <si>
    <t>CARGA E DESCARGA COM MANIPULADOR TELESCÓPICO, DE TELHAS TERMOACÚSTICAS, FIBROCIMENTO, AÇO ZINCADO, FIBROCIMENTO ESTRUTURAL, CANALETE 90 OU KALHETÃO, EM BALSA DE 2000 TONELADAS. AF_05/2024</t>
  </si>
  <si>
    <t>CARGA E DESCARGA COM MANIPULADOR TELESCÓPICO, DE TELHAS TERMOACÚSTICAS, FIBROCIMENTO, AÇO ZINCADO, FIBROCIMENTO ESTRUTURAL, CANALETE 90 OU KALHETÃO, EM BALSA DE 600 TONELADAS. AF_05/2024</t>
  </si>
  <si>
    <t>CARGA E DESCARGA DE BETONEIRA, COM CAMINHÃO CARROCERIA COM GUINDAUTO (MUNCK) 11,7 TM, EM BALSA DE 1000 TONELADAS. AF_05/2024</t>
  </si>
  <si>
    <t>CARGA E DESCARGA DE BETONEIRA, COM CAMINHÃO CARROCERIA COM GUINDAUTO (MUNCK) 11,7 TM, EM BALSA DE 1500 TONELADAS. AF_05/2024</t>
  </si>
  <si>
    <t>CARGA E DESCARGA DE BETONEIRA, COM CAMINHÃO CARROCERIA COM GUINDAUTO (MUNCK) 11,7 TM, EM BALSA DE 2000 TONELADAS. AF_05/2024</t>
  </si>
  <si>
    <t>CARGA E DESCARGA DE BETONEIRA, COM CAMINHÃO CARROCERIA COM GUINDAUTO (MUNCK) 11,7 TM, EM BALSA DE 600 TONELADAS. AF_05/2024</t>
  </si>
  <si>
    <t>CARGA E DESCARGA DE CAMINHÃO DE 10 M³, EM BALSA DE 1000 TONELADAS. AF_05/2024</t>
  </si>
  <si>
    <t>CARGA E DESCARGA DE CAMINHÃO DE 10 M³, EM BALSA DE 1500 TONELADAS. AF_05/2024</t>
  </si>
  <si>
    <t>CARGA E DESCARGA DE CAMINHÃO DE 10 M³, EM BALSA DE 2000 TONELADAS. AF_05/2024</t>
  </si>
  <si>
    <t>CARGA E DESCARGA DE CAMINHÃO DE 10 M³, EM BALSA DE 600 TONELADAS. AF_05/2024</t>
  </si>
  <si>
    <t>CARGA E DESCARGA DE CAMINHÃO DE 14 M³, EM BALSA DE 1000 TONELADAS. AF_05/2024</t>
  </si>
  <si>
    <t>CARGA E DESCARGA DE CAMINHÃO DE 14 M³, EM BALSA DE 1500 TONELADAS. AF_05/2024</t>
  </si>
  <si>
    <t>CARGA E DESCARGA DE CAMINHÃO DE 14 M³, EM BALSA DE 2000 TONELADAS. AF_05/2024</t>
  </si>
  <si>
    <t>CARGA E DESCARGA DE CAMINHÃO DE 14 M³, EM BALSA DE 600 TONELADAS. AF_05/2024</t>
  </si>
  <si>
    <t>CARGA E DESCARGA DE CAMINHÃO DE 6 M³, EM BALSA DE 1000 TONELADAS. AF_05/2024</t>
  </si>
  <si>
    <t>CARGA E DESCARGA DE CAMINHÃO DE 6 M³, EM BALSA DE 1500 TONELADAS. AF_05/2024</t>
  </si>
  <si>
    <t>CARGA E DESCARGA DE CAMINHÃO DE 6 M³, EM BALSA DE 2000 TONELADAS. AF_05/2024</t>
  </si>
  <si>
    <t>CARGA E DESCARGA DE CAMINHÃO DE 6 M³, EM BALSA DE 600 TONELADAS. AF_05/2024</t>
  </si>
  <si>
    <t>CARGA E DESCARGA DE PERFIL METÁLICO E VERGALHÕES DE AÇO E VERGALHÕES DE AÇO, COM CAMINHÃO CARROCERIA COM GUINDAUTO (MUNCK) 11,7 TM, EM BALSA DE 1500 TONELADAS. AF_05/2024</t>
  </si>
  <si>
    <t>CARGA E DESCARGA DE PERFIL METÁLICO E VERGALHÕES DE AÇO, COM CAMINHÃO CARROCERIA COM GUINDAUTO (MUNCK) 11,7 TM, EM BALSA DE 1000 TONELADAS. AF_05/2024</t>
  </si>
  <si>
    <t>CARGA E DESCARGA DE PERFIL METÁLICO E VERGALHÕES DE AÇO, COM CAMINHÃO CARROCERIA COM GUINDAUTO (MUNCK) 11,7 TM, EM BALSA DE 2000 TONELADAS. AF_05/2024</t>
  </si>
  <si>
    <t>CARGA E DESCARGA DE PERFIL METÁLICO E VERGALHÕES DE AÇO, COM CAMINHÃO CARROCERIA COM GUINDAUTO (MUNCK) 11,7 TM, EM BALSA DE 600 TONELADAS. AF_05/2024</t>
  </si>
  <si>
    <t>CARGA E DESCARGA DE POSTES DE CONCRETO, COM CAMINHÃO CARROCERIA COM GUINDAUTO (MUNCK) 11,7 TM, EM BALSA DE 1000 TONELADAS. AF_05/2024</t>
  </si>
  <si>
    <t>CARGA E DESCARGA DE POSTES DE CONCRETO, COM CAMINHÃO CARROCERIA COM GUINDAUTO (MUNCK) 11,7 TM, EM BALSA DE 1500 TONELADAS. AF_05/2024</t>
  </si>
  <si>
    <t>CARGA E DESCARGA DE POSTES DE CONCRETO, COM CAMINHÃO CARROCERIA COM GUINDAUTO (MUNCK) 11,7 TM, EM BALSA DE 2000 TONELADAS. AF_05/2024</t>
  </si>
  <si>
    <t>CARGA E DESCARGA DE POSTES DE CONCRETO, COM CAMINHÃO CARROCERIA COM GUINDAUTO (MUNCK) 11,7 TM, EM BALSA DE 600 TONELADAS. AF_05/2024</t>
  </si>
  <si>
    <t>CARGA E DESCARGA DE RETROESCAVADEIRA, EM BALSA DE 1000 TONELADAS. AF_05/2024</t>
  </si>
  <si>
    <t>CARGA E DESCARGA DE RETROESCAVADEIRA, EM BALSA DE 1500 TONELADAS. AF_05/2024</t>
  </si>
  <si>
    <t>CARGA E DESCARGA DE RETROESCAVADEIRA, EM BALSA DE 2000 TONELADAS. AF_05/2024</t>
  </si>
  <si>
    <t>CARGA E DESCARGA DE RETROESCAVADEIRA, EM BALSA DE 600 TONELADAS. AF_05/2024</t>
  </si>
  <si>
    <t>CARGA E DESCARGA DE SOLOS E MATERIAIS GRANULARES, COM CAMINHÃO DE 10 M³ E ESCAVADEIRA HIDRÁULICA, EM BALSA DE 1000 TONELADAS. AF_05/2024</t>
  </si>
  <si>
    <t>CARGA E DESCARGA DE SOLOS E MATERIAIS GRANULARES, COM CAMINHÃO DE 10 M³ E ESCAVADEIRA HIDRÁULICA, EM BALSA DE 1500 TONELADAS. AF_05/2024</t>
  </si>
  <si>
    <t>CARGA E DESCARGA DE SOLOS E MATERIAIS GRANULARES, COM CAMINHÃO DE 10 M³ E ESCAVADEIRA HIDRÁULICA, EM BALSA DE 2000 TONELADAS. AF_05/2024</t>
  </si>
  <si>
    <t>CARGA E DESCARGA DE SOLOS E MATERIAIS GRANULARES, COM CAMINHÃO DE 10 M³ E ESCAVADEIRA HIDRÁULICA, EM BALSA DE 600 TONELADAS. AF_05/2024</t>
  </si>
  <si>
    <t>CARGA E DESCARGA DE SOLOS E MATERIAIS GRANULARES, COM CAMINHÃO DE 14 M³ E ESCAVADEIRA HIDRÁULICA, EM BALSA DE 1000 TONELADAS. AF_05/2024</t>
  </si>
  <si>
    <t>CARGA E DESCARGA DE SOLOS E MATERIAIS GRANULARES, COM CAMINHÃO DE 14 M³ E ESCAVADEIRA HIDRÁULICA, EM BALSA DE 1500 TONELADAS. AF_05/2024</t>
  </si>
  <si>
    <t>CARGA E DESCARGA DE SOLOS E MATERIAIS GRANULARES, COM CAMINHÃO DE 14 M³ E ESCAVADEIRA HIDRÁULICA, EM BALSA DE 2000 TONELADAS. AF_05/2024</t>
  </si>
  <si>
    <t>CARGA E DESCARGA DE SOLOS E MATERIAIS GRANULARES, COM CAMINHÃO DE 14 M³ E ESCAVADEIRA HIDRÁULICA, EM BALSA DE 600 TONELADAS. AF_05/2024</t>
  </si>
  <si>
    <t>CARGA E DESCARGA DE SOLOS E MATERIAIS GRANULARES, COM CAMINHÃO DE 6 M³ E ESCAVADEIRA HIDRÁULICA, EM BALSA DE 1000 TONELADAS. AF_05/2024</t>
  </si>
  <si>
    <t>CARGA E DESCARGA DE SOLOS E MATERIAIS GRANULARES, COM CAMINHÃO DE 6 M³ E ESCAVADEIRA HIDRÁULICA, EM BALSA DE 1500 TONELADAS. AF_05/2024</t>
  </si>
  <si>
    <t>CARGA E DESCARGA DE SOLOS E MATERIAIS GRANULARES, COM CAMINHÃO DE 6 M³ E ESCAVADEIRA HIDRÁULICA, EM BALSA DE 2000 TONELADAS. AF_05/2024</t>
  </si>
  <si>
    <t>CARGA E DESCARGA DE SOLOS E MATERIAIS GRANULARES, COM CAMINHÃO DE 6 M³ E ESCAVADEIRA HIDRÁULICA, EM BALSA DE 600 TONELADAS. AF_05/2024</t>
  </si>
  <si>
    <t>CARGA E DESCARGA DE TELA DE AÇO, COM CAMINHÃO CARROCERIA COM GUINDAUTO (MUNCK) 11,7 TM, EM BALSA DE 1000 TONELADAS. AF_05/2024</t>
  </si>
  <si>
    <t>CARGA E DESCARGA DE TELA DE AÇO, COM CAMINHÃO CARROCERIA COM GUINDAUTO (MUNCK) 11,7 TM, EM BALSA DE 1500 TONELADAS. AF_05/2024</t>
  </si>
  <si>
    <t>CARGA E DESCARGA DE TELA DE AÇO, COM CAMINHÃO CARROCERIA COM GUINDAUTO (MUNCK) 11,7 TM, EM BALSA DE 2000 TONELADAS. AF_05/2024</t>
  </si>
  <si>
    <t>CARGA E DESCARGA DE TELA DE AÇO, COM CAMINHÃO CARROCERIA COM GUINDAUTO (MUNCK) 11,7 TM, EM BALSA DE 600 TONELADAS. AF_05/2024</t>
  </si>
  <si>
    <t>CARGA E DESCARGA DE TUBOS DE CONCRETO, COM CAMINHÃO CARROCERIA COM GUINDAUTO (MUNCK) 11,7 TM, EM BALSA DE 1000 TONELADAS. AF_05/2024</t>
  </si>
  <si>
    <t>CARGA E DESCARGA DE TUBOS DE CONCRETO, COM CAMINHÃO CARROCERIA COM GUINDAUTO (MUNCK) 11,7 TM, EM BALSA DE 1500 TONELADAS. AF_05/2024</t>
  </si>
  <si>
    <t>CARGA E DESCARGA DE TUBOS DE CONCRETO, COM CAMINHÃO CARROCERIA COM GUINDAUTO (MUNCK) 11,7 TM, EM BALSA DE 2000 TONELADAS. AF_05/2024</t>
  </si>
  <si>
    <t>CARGA E DESCARGA DE TUBOS DE CONCRETO, COM CAMINHÃO CARROCERIA COM GUINDAUTO (MUNCK) 11,7 TM, EM BALSA DE 600 TONELADAS. AF_05/2024</t>
  </si>
  <si>
    <t>CARGA E DESCARGA DE TUBOS METÁLICOS, COM CAMINHÃO CARROCERIA COM GUINDAUTO (MUNCK) 11,7 TM, EM BALSA DE 1000 TONELADAS. AF_05/2024</t>
  </si>
  <si>
    <t>CARGA E DESCARGA DE TUBOS METÁLICOS, COM CAMINHÃO CARROCERIA COM GUINDAUTO (MUNCK) 11,7 TM, EM BALSA DE 1500 TONELADAS. AF_05/2024</t>
  </si>
  <si>
    <t>CARGA E DESCARGA DE TUBOS METÁLICOS, COM CAMINHÃO CARROCERIA COM GUINDAUTO (MUNCK) 11,7 TM, EM BALSA DE 2000 TONELADAS. AF_05/2024</t>
  </si>
  <si>
    <t>CARGA E DESCARGA DE TUBOS METÁLICOS, COM CAMINHÃO CARROCERIA COM GUINDAUTO (MUNCK) 11,7 TM, EM BALSA DE 600 TONELADAS. AF_05/2024</t>
  </si>
  <si>
    <t>CARGA E DESCARGA DE TUBOS PLÁSTICOS, COM CAMINHÃO CARROCERIA COM GUINDAUTO (MUNCK) 11,7 TM, EM BALSA DE 1000 TONELADAS. AF_05/2024</t>
  </si>
  <si>
    <t>CARGA E DESCARGA DE TUBOS PLÁSTICOS, COM CAMINHÃO CARROCERIA COM GUINDAUTO (MUNCK) 11,7 TM, EM BALSA DE 1500 TONELADAS. AF_05/2024</t>
  </si>
  <si>
    <t>CARGA E DESCARGA DE TUBOS PLÁSTICOS, COM CAMINHÃO CARROCERIA COM GUINDAUTO (MUNCK) 11,7 TM, EM BALSA DE 2000 TONELADAS. AF_05/2024</t>
  </si>
  <si>
    <t>CARGA E DESCARGA DE TUBOS PLÁSTICOS, COM CAMINHÃO CARROCERIA COM GUINDAUTO (MUNCK) 11,7 TM, EM BALSA DE 600 TONELADAS. AF_05/2024</t>
  </si>
  <si>
    <t>CARGA E DESCARGA MANUAL, DE JANELA, KIT PORTA-PRONTA OU PORTA DE MADEIRA, PORTA DE AÇO E PORTA DE ALUMÍNIO, EM BALSA DE 1000 TONELADAS. AF_05/2024</t>
  </si>
  <si>
    <t>CARGA E DESCARGA MANUAL, DE JANELA, KIT PORTA-PRONTA OU PORTA DE MADEIRA, PORTA DE AÇO E PORTA DE ALUMÍNIO, EM BALSA DE 1500 TONELADAS. AF_05/2024</t>
  </si>
  <si>
    <t>CARGA E DESCARGA MANUAL, DE JANELA, KIT PORTA-PRONTA OU PORTA DE MADEIRA, PORTA DE AÇO E PORTA DE ALUMÍNIO, EM BALSA DE 2000 TONELADAS. AF_05/2024</t>
  </si>
  <si>
    <t>CARGA E DESCARGA MANUAL, DE JANELA, KIT PORTA-PRONTA OU PORTA DE MADEIRA, PORTA DE AÇO E PORTA DE ALUMÍNIO, EM BALSA DE 600 TONELADAS. AF_05/2024</t>
  </si>
  <si>
    <t>CARGA E DESCARGA MANUAL, DE PEÇAS DE MADEIRA (CAIBROS, TÁBUAS, RIPAS, VIGAS E COMPENSADOS), EM BALSA DE 1000 TONELADAS. AF_05/2024</t>
  </si>
  <si>
    <t>CARGA E DESCARGA MANUAL, DE PEÇAS DE MADEIRA (CAIBROS, TÁBUAS, RIPAS, VIGAS E COMPENSADOS), EM BALSA DE 1500 TONELADAS. AF_05/2024</t>
  </si>
  <si>
    <t>CARGA E DESCARGA MANUAL, DE PEÇAS DE MADEIRA (CAIBROS, TÁBUAS, RIPAS, VIGAS E COMPENSADOS), EM BALSA DE 2000 TONELADAS. AF_05/2024</t>
  </si>
  <si>
    <t>CARGA E DESCARGA MANUAL, DE PEÇAS DE MADEIRA (CAIBROS, TÁBUAS, RIPAS, VIGAS E COMPENSADOS), EM BALSA DE 600 TONELADAS. AF_05/2024</t>
  </si>
  <si>
    <t>CARGA E DESCARGA MANUAL, DE VIDRO, EM BALSA DE 1000 TONELADAS. AF_05/2024</t>
  </si>
  <si>
    <t>CARGA E DESCARGA MANUAL, DE VIDRO, EM BALSA DE 1500 TONELADAS. AF_05/2024</t>
  </si>
  <si>
    <t>CARGA E DESCARGA MANUAL, DE VIDRO, EM BALSA DE 2000 TONELADAS. AF_05/2024</t>
  </si>
  <si>
    <t>CARGA E DESCARGA MANUAL, DE VIDRO, EM BALSA DE 600 TONELADAS. AF_05/2024</t>
  </si>
  <si>
    <t>TRANSPORTE FLUVIAL COM CONJUNTO EMPURRADOR DE 250 HP E BALSA DE 200 A 600 TONELADAS, EM VIA NAVEGÁVEL NO SENTIDO A JUSANTE (DESCENDO O RIO). AF_05/2024</t>
  </si>
  <si>
    <t>TXKM</t>
  </si>
  <si>
    <t>TRANSPORTE FLUVIAL COM CONJUNTO EMPURRADOR DE 250 HP E BALSA DE 200 A 600 TONELADAS, EM VIA NAVEGÁVEL NO SENTIDO A MONTANTE (SUBINDO O RIO). AF_05/2024</t>
  </si>
  <si>
    <t>TRANSPORTE FLUVIAL COM CONJUNTO EMPURRADOR DE 315 HP E BALSA 600 A 1000 TONELADAS, EM VIA NAVEGÁVEL NO SENTIDO A JUSANTE (DESCENDO O RIO). AF_05/2024</t>
  </si>
  <si>
    <t>TRANSPORTE FLUVIAL COM CONJUNTO EMPURRADOR DE 315 HP E BALSA 600 A 1000 TONELADAS, EM VIA NAVEGÁVEL NO SENTIDO A MONTANTE (SUBINDO O RIO). AF_05/2024</t>
  </si>
  <si>
    <t>TRANSPORTE FLUVIAL COM CONJUNTO EMPURRADOR DE 475 HP E BALSA DE 1.000 A 1.500 TONELADAS, EM VIA NAVEGÁVEL NO SENTIDO A JUSANTE (DESCENDO O RIO). AF_05/2024</t>
  </si>
  <si>
    <t>TRANSPORTE FLUVIAL COM CONJUNTO EMPURRADOR DE 475 HP E BALSA DE 1.000 A 1.500 TONELADAS, EM VIA NAVEGÁVEL NO SENTIDO A MONTANTE (SUBINDO O RIO). AF_05/2024</t>
  </si>
  <si>
    <t>TRANSPORTE FLUVIAL COM CONJUNTO EMPURRADOR DE 600 HP E BALSA DE 1.500 A 2.000 TONELADAS, EM VIA NAVEGÁVEL NO SENTIDO A JUSANTE (DESCENDO O RIO). AF_05/2024</t>
  </si>
  <si>
    <t>TRANSPORTE FLUVIAL COM CONJUNTO EMPURRADOR DE 600 HP E BALSA DE 1.500 A 2.000 TONELADAS, EM VIA NAVEGÁVEL NO SENTIDO A MONTANTE (SUBINDO O RIO). AF_05/2024</t>
  </si>
  <si>
    <t>TRANSPORTE HORIZONTAL COM CARREGADEIRA, DE MASSA/ GRANEL (UNIDADE: M3XKM). AF_07/2019</t>
  </si>
  <si>
    <t>M3XKM</t>
  </si>
  <si>
    <t>TRANSPORTE HORIZONTAL COM CARRINHO DE MÃO, DE BLOCOS CERÂMICOS FURADOS NA HORIZONTAL DE 9X19X19CM (UNIDADE: BLOCOXKM). AF_07/2019</t>
  </si>
  <si>
    <t>UNXKM</t>
  </si>
  <si>
    <t>TRANSPORTE HORIZONTAL COM CARRINHO DE MÃO, DE BLOCOS VAZADOS DE CONCRETO OU CERÂMICO DE 19X19X39CM (UNIDADE: BLOCOXKM). AF_07/2019</t>
  </si>
  <si>
    <t>TRANSPORTE HORIZONTAL COM CARRINHO DE MÃO, DE CAIXA COM REVESTIMENTO CERÂMICO (UNIDADE: M2XKM). AF_07/2019</t>
  </si>
  <si>
    <t>M2XKM</t>
  </si>
  <si>
    <t>TRANSPORTE HORIZONTAL COM CARRINHO DE MÃO, DE SACOS DE 20 KG (UNIDADE: KGXKM). AF_07/2019</t>
  </si>
  <si>
    <t>KGXKM</t>
  </si>
  <si>
    <t>TRANSPORTE HORIZONTAL COM CARRINHO DE MÃO, DE SACOS DE 30 KG (UNIDADE: KGXKM). AF_07/2019</t>
  </si>
  <si>
    <t>TRANSPORTE HORIZONTAL COM CARRINHO DE MÃO, DE SACOS DE 50 KG (UNIDADE: KGXKM). AF_07/2019</t>
  </si>
  <si>
    <t>TRANSPORTE HORIZONTAL COM CARRINHO MINI PÁLETES, DE BLOCOS CERÂMICOS FURADOS NA HORIZONTAL DE 9X19X19CM (UNIDADE: BLOCOXKM). AF_07/2019</t>
  </si>
  <si>
    <t>TRANSPORTE HORIZONTAL COM CARRINHO MINI PÁLETES, DE BLOCOS CERÂMICOS FURADOS NA VERTICAL DE 19X19X39CM (UNIDADE: BLOCOXKM). AF_07/2019</t>
  </si>
  <si>
    <t>TRANSPORTE HORIZONTAL COM CARRINHO MINI PÁLETES, DE BLOCOS VAZADOS DE CONCRETO DE 19X19X39CM (UNIDADE: BLOCOXKM). AF_07/2019</t>
  </si>
  <si>
    <t>TRANSPORTE HORIZONTAL COM CARRINHO MINI PÁLETES, DE CAIXA COM REVESTIMENTO CERÂMICO (UNIDADE: M2XKM). AF_07/2019</t>
  </si>
  <si>
    <t>TRANSPORTE HORIZONTAL COM CARRINHO PLATAFORMA, DE BACIA SANITÁRIA, CAIXA ACOPLADA, TANQUE OU PIA (UNIDADE: UNIDXKM). AF_07/2019</t>
  </si>
  <si>
    <t>TRANSPORTE HORIZONTAL COM CARRINHO PLATAFORMA, DE BANCADA DE MÁRMORE OU GRANITO PARA COZINHA/LAVATÓRIO OU MÁRMORE SINTÉTICO COM CUBA INTEGRADA (UNIDADE: UNIDXKM). AF_07/2019</t>
  </si>
  <si>
    <t>TRANSPORTE HORIZONTAL COM CARRINHO PLATAFORMA, DE BARRAMENTO BLINDADO (UNIDADE: MXKM). AF_07/2019</t>
  </si>
  <si>
    <t>MXKM</t>
  </si>
  <si>
    <t>TRANSPORTE HORIZONTAL COM CARRINHO PLATAFORMA, DE BLOCOS CERÂMICOS FURADOS NA HORIZONTAL DE 9X19X19CM (UNIDADE: BLOCOXKM). AF_07/2019</t>
  </si>
  <si>
    <t>TRANSPORTE HORIZONTAL COM CARRINHO PLATAFORMA, DE BLOCOS VAZADOS DE CONCRETO OU CERÂMICO DE 19X19X39CM (UNIDADE: BLOCOXKM). AF_07/2019</t>
  </si>
  <si>
    <t>TRANSPORTE HORIZONTAL COM CARRINHO PLATAFORMA, DE CAIXA COM REVESTIMENTO CERÂMICO (UNIDADE: M2XKM). AF_07/2019</t>
  </si>
  <si>
    <t>TRANSPORTE HORIZONTAL COM CARRINHO PLATAFORMA, DE LATA DE 18 LITROS (UNIDADE: LXKM). AF_07/2019</t>
  </si>
  <si>
    <t>LXKM</t>
  </si>
  <si>
    <t>TRANSPORTE HORIZONTAL COM CARRINHO PLATAFORMA, DE SACOS DE 20 KG (UNIDADE: KGXKM). AF_07/2019</t>
  </si>
  <si>
    <t>TRANSPORTE HORIZONTAL COM CARRINHO PLATAFORMA, DE SACOS DE 30 KG (UNIDADE: KGXKM). AF_07/2019</t>
  </si>
  <si>
    <t>TRANSPORTE HORIZONTAL COM CARRINHO PLATAFORMA, DE SACOS DE 50 KG (UNIDADE: KGXKM). AF_07/2019</t>
  </si>
  <si>
    <t>TRANSPORTE HORIZONTAL COM CARRINHO PLATAFORMA, DE TELHA DE CONCRETO OU CERÂMICA (UNIDADE: M2XKM). AF_07/2019</t>
  </si>
  <si>
    <t>TRANSPORTE HORIZONTAL COM CARRINHO RACIONAL, DE LATA DE 18 LITROS (UNIDADE: LXKM). AF_07/2019</t>
  </si>
  <si>
    <t>TRANSPORTE HORIZONTAL COM JERICA DE 60 L, DE MASSA/ GRANEL (UNIDADE: M3XKM). AF_07/2019</t>
  </si>
  <si>
    <t>TRANSPORTE HORIZONTAL COM JERICA DE 90 L, DE MASSA/ GRANEL (UNIDADE: M3XKM). AF_07/2019</t>
  </si>
  <si>
    <t>TRANSPORTE HORIZONTAL COM MANIPULADOR TELESCÓPICO, DE BACIA SANITÁRIA, CAIXA ACOPLADA, TANQUE OU PIA (UNIDADE: UNIDXKM). AF_07/2019</t>
  </si>
  <si>
    <t>TRANSPORTE HORIZONTAL COM MANIPULADOR TELESCÓPICO, DE BLOCOS CERÂMICOS FURADOS NA HORIZONTAL DE 9X19X19CM (UNIDADE: BLOCOXKM). AF_07/2019</t>
  </si>
  <si>
    <t>TRANSPORTE HORIZONTAL COM MANIPULADOR TELESCÓPICO, DE BLOCOS CERÂMICOS FURADOS NA VERTICAL DE 19X19X39CM (UNIDADE: BLOCOXKM). AF_07/2019</t>
  </si>
  <si>
    <t>TRANSPORTE HORIZONTAL COM MANIPULADOR TELESCÓPICO, DE BLOCOS VAZADOS DE CONCRETO DE 19X19X39CM (UNIDADE: BLOCOXKM). AF_07/2019</t>
  </si>
  <si>
    <t>TRANSPORTE HORIZONTAL COM MANIPULADOR TELESCÓPICO, DE CAIXA COM REVESTIMENTO CERÂMICO (UNIDADE: M2XKM). AF_07/2019</t>
  </si>
  <si>
    <t>TRANSPORTE HORIZONTAL COM MANIPULADOR TELESCÓPICO, DE LATA DE 18 LITROS (UNIDADE: LXKM). AF_07/2019</t>
  </si>
  <si>
    <t>TRANSPORTE HORIZONTAL COM MANIPULADOR TELESCÓPICO, DE PÁLETE DE SACOS (UNIDADE: KGXKM). AF_07/2019</t>
  </si>
  <si>
    <t>TRANSPORTE HORIZONTAL COM MANIPULADOR TELESCÓPICO, DE TELHA DE CONCRETO OU CERÂMICA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</si>
  <si>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</si>
  <si>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</si>
  <si>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HORIZONTAL MANUAL, DE BANCADA DE MÁRMORE OU GRANITO PARA COZINHA/LAVATÓRIO OU MÁRMORE SINTÉTICO COM CUBA INTEGRADA (UNIDADE: UNIDXKM). AF_07/2019</t>
  </si>
  <si>
    <t>TRANSPORTE HORIZONTAL MANUAL, DE BARRAMENTO BLINDADO (UNIDADE: MXKM). AF_07/2019</t>
  </si>
  <si>
    <t>TRANSPORTE HORIZONTAL MANUAL, DE BLOCOS CERÂMICOS FURADOS NA HORIZONTAL DE 9X19X19CM (UNIDADE: BLOCOXKM). AF_07/2019</t>
  </si>
  <si>
    <t>TRANSPORTE HORIZONTAL MANUAL, DE BLOCOS VAZADOS DE CONCRETO OU CERÂMICO DE 19X19X39CM (UNIDADE: BLOCOXKM). AF_07/2019</t>
  </si>
  <si>
    <t>TRANSPORTE HORIZONTAL MANUAL, DE CAIBROS DE MADEIRA COM SEÇÃO TRANSVERSAL DE 7,5 X 6 CM E 6 X 8 CM (UNIDADE: MXKM). AF_07/2019</t>
  </si>
  <si>
    <t>TRANSPORTE HORIZONTAL MANUAL, DE CAIXA COM REVESTIMENTO CERÂMICO (UNIDADE: M2XKM). AF_07/2019</t>
  </si>
  <si>
    <t>TRANSPORTE HORIZONTAL MANUAL, DE CALHA QUADRADA NÚMERO 24 - CORTE 33 (UNIDADE: MXKM). AF_07/2019</t>
  </si>
  <si>
    <t>TRANSPORTE HORIZONTAL MANUAL, DE COMPENSADO DE MADEIRA (UNIDADE: M2XKM). AF_07/2019</t>
  </si>
  <si>
    <t>TRANSPORTE HORIZONTAL MANUAL, DE JANELA (UNIDADE: M2XKM). AF_07/2019</t>
  </si>
  <si>
    <t>TRANSPORTE HORIZONTAL MANUAL, DE LATA DE 18 LITROS (UNIDADE: LXKM). AF_07/2019</t>
  </si>
  <si>
    <t>TRANSPORTE HORIZONTAL MANUAL, DE PORTA (UNIDADE: UNIDXKM). AF_07/2019</t>
  </si>
  <si>
    <t>TRANSPORTE HORIZONTAL MANUAL, DE RIPAS DE MADEIRA COM SEÇÃO TRANSVERSAL DE 1 X 5 CM E 2 X 5 CM (UNIDADE: MXKM). AF_07/2019</t>
  </si>
  <si>
    <t>TRANSPORTE HORIZONTAL MANUAL, DE SACOS DE 20 KG (UNIDADE: KGXKM). AF_07/2019</t>
  </si>
  <si>
    <t>TRANSPORTE HORIZONTAL MANUAL, DE SACOS DE 30 KG (UNIDADE: KGXKM). AF_07/2019</t>
  </si>
  <si>
    <t>TRANSPORTE HORIZONTAL MANUAL, DE SACOS DE 50 KG (UNIDADE: KGXKM). AF_07/2019</t>
  </si>
  <si>
    <t>TRANSPORTE HORIZONTAL MANUAL, DE TELA DE AÇO (UNIDADE: KGXKM). AF_07/2019</t>
  </si>
  <si>
    <t>TRANSPORTE HORIZONTAL MANUAL, DE TELHA DE CONCRETO OU CERÂMICA (UNIDADE: M2XKM). AF_07/2019</t>
  </si>
  <si>
    <t>TRANSPORTE HORIZONTAL MANUAL, DE TELHA DE FIBROCIMENTO OU TELHA ESTRUTURAL DE FIBROCIMENTO, CANALETE 90 OU KALHETÃO (UNIDADE: M2XKM). AF_07/2019</t>
  </si>
  <si>
    <t>TRANSPORTE HORIZONTAL MANUAL, DE TELHA TERMOACÚSTICA OU TELHA DE AÇO ZINCADO (UNIDADE: M2XKM). AF_07/2019</t>
  </si>
  <si>
    <t>TRANSPORTE HORIZONTAL MANUAL, DE TUBO DE AÇO CARBONO LEVE OU MÉDIO, PRETO OU GALVANIZADO, COM DIÂMETRO MAIOR QUE 125 MM E MENOR OU IGUAL A 150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</si>
  <si>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</si>
  <si>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</si>
  <si>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</si>
  <si>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</si>
  <si>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MENOR OU IGUAL A 20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</si>
  <si>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</si>
  <si>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</si>
  <si>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COBRE - CLASSE E - COM DIÂMETRO MENOR OU IGUAL A 54 MM (UNIDADE: MXKM). AF_07/2019</t>
  </si>
  <si>
    <t>TRANSPORTE HORIZONTAL MANUAL, DE TUBO DE CPVC COM DIÂMETRO MAIOR QUE 73 MM E MENOR OU IGUAL A 89 MM (UNIDADE: MXKM). AF_07/2019</t>
  </si>
  <si>
    <t>TRANSPORTE HORIZONTAL MANUAL, DE TUBO DE CPVC COM DIÂMETRO MENOR OU IGUAL A 73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</si>
  <si>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</si>
  <si>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</si>
  <si>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PPR - PN12 OU PN25 - COM DIÂMETRO MENOR OU IGUAL A 50 MM (UNIDADE: MXKM). AF_07/2019</t>
  </si>
  <si>
    <t>TRANSPORTE HORIZONTAL MANUAL, DE TUBO DE PVC SOLDÁVEL COM DIÂMETRO MAIOR QUE 60 MM E MENOR OU IGUAL A 85 MM (UNIDADE: MXKM). AF_07/2019</t>
  </si>
  <si>
    <t>TRANSPORTE HORIZONTAL MANUAL, DE TUBO DE PVC SOLDÁVEL COM DIÂMETRO MENOR OU IGUAL A 60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</si>
  <si>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</si>
  <si>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</si>
  <si>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MENOR OU IGUAL A 75 MM (UNIDADE: MXKM). AF_07/2019</t>
  </si>
  <si>
    <t>TRANSPORTE HORIZONTAL MANUAL, DE TÁBUAS DE MADEIRA COM SEÇÃO TRANSVERSAL DE 2,5 X 25 CM E 2,5 X 30 CM (UNIDADE: MXKM). AF_07/2019</t>
  </si>
  <si>
    <t>TRANSPORTE HORIZONTAL MANUAL, DE VERGALHÕES DE AÇO COM DIÂMETRO DE 10 MM; 12,5 MM; 16 MM; 20 MM; 25 MM OU 32 MM (UNIDADE: KGXKM).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</si>
  <si>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</si>
  <si>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</si>
  <si>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</si>
  <si>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VIDRO (UNIDADE: M2XKM). AF_07/2019</t>
  </si>
  <si>
    <t>TRANSPORTE HORIZONTAL MANUAL, DE VIGAS DE MADEIRA COM SEÇÃO TRANSVERSAL DE 5 X 12 CM (UNIDADE: MXKM). AF_07/2019</t>
  </si>
  <si>
    <t>TRANSPORTE HORIZONTAL MANUAL, DE VIGAS DE MADEIRA COM SEÇÃO TRANSVERSAL DE 6 X 16 CM (UNIDADE: MXKM). AF_07/2019</t>
  </si>
  <si>
    <t>TRANSPORTE VERTICAL MANUAL, 1 PAVIMENTO, DE BACIA SANITÁRIA, CAIXA ACOPLADA, TANQUE OU PIA (UNIDADE: UNID). AF_07/2019</t>
  </si>
  <si>
    <t>TRANSPORTE VERTICAL MANUAL, 1 PAVIMENTO, DE BLOCOS CERÂMICOS FURADOS NA HORIZONTAL DE 9X19X19CM (UNIDADE: BLOCO). AF_07/2019</t>
  </si>
  <si>
    <t>TRANSPORTE VERTICAL MANUAL, 1 PAVIMENTO, DE BLOCOS VAZADOS DE CONCRETO OU CERÂMICO DE 19X19X39CM (UNIDADE: BLOCO). AF_07/2019</t>
  </si>
  <si>
    <t>TRANSPORTE VERTICAL MANUAL, 1 PAVIMENTO, DE CAIXA COM REVESTIMENTO CERÂMICO (UNIDADE: M2). AF_07/2019</t>
  </si>
  <si>
    <t>TRANSPORTE VERTICAL MANUAL, 1 PAVIMENTO, DE JANELA (UNIDADE: M2). AF_07/2019</t>
  </si>
  <si>
    <t>TRANSPORTE VERTICAL MANUAL, 1 PAVIMENTO, DE LATA DE 18 LITROS (UNIDADE: L). AF_07/2019</t>
  </si>
  <si>
    <t>L</t>
  </si>
  <si>
    <t>TRANSPORTE VERTICAL MANUAL, 1 PAVIMENTO, DE PORTA (UNIDADE: UNID). AF_07/2019</t>
  </si>
  <si>
    <t>TRANSPORTE VERTICAL MANUAL, 1 PAVIMENTO, DE SACOS DE 20 KG (UNIDADE: KG). AF_07/2019</t>
  </si>
  <si>
    <t>TRANSPORTE VERTICAL MANUAL, 1 PAVIMENTO, DE SACOS DE 30 KG (UNIDADE: KG). AF_07/2019</t>
  </si>
  <si>
    <t>TRANSPORTE VERTICAL MANUAL, 1 PAVIMENTO, DE SACOS DE 50 KG (UNIDADE: KG). AF_07/2019</t>
  </si>
  <si>
    <t>TRANSPORTE VERTICAL MANUAL, 1 PAVIMENTO, DE VIDRO (UNIDADE: M2). AF_07/2019</t>
  </si>
  <si>
    <t>TRANSPORTE VERTICAL, BANCADA DE MÁRMORE OU GRANITO PARA COZINHA/LAVATÓRIO OU MÁRMORE SINTÉTICO COM CUBA INTEGRADA, MANUAL, 1 PAVIMENTO, (UNIDADE: UNID). AF_07/2019</t>
  </si>
  <si>
    <t>CARGA DE MISTURA ASFÁLTICA EM CAMINHÃO BASCULANTE 10 M³ (UNIDADE: M3). AF_07/2020</t>
  </si>
  <si>
    <t>CARGA DE MISTURA ASFÁLTICA EM CAMINHÃO BASCULANTE 10 M³ (UNIDADE: T). AF_07/2020</t>
  </si>
  <si>
    <t>CARGA DE MISTURA ASFÁLTICA EM CAMINHÃO BASCULANTE 14 M³ (UNIDADE: M3). AF_07/2020</t>
  </si>
  <si>
    <t>CARGA DE MISTURA ASFÁLTICA EM CAMINHÃO BASCULANTE 14 M³ (UNIDADE: T). AF_07/2020</t>
  </si>
  <si>
    <t>CARGA DE MISTURA ASFÁLTICA EM CAMINHÃO BASCULANTE 18 M³ (UNIDADE: M3). AF_07/2020</t>
  </si>
  <si>
    <t>CARGA DE MISTURA ASFÁLTICA EM CAMINHÃO BASCULANTE 18 M³ (UNIDADE: T). AF_07/2020</t>
  </si>
  <si>
    <t>CARGA DE MISTURA ASFÁLTICA EM CAMINHÃO BASCULANTE 6 M³ (UNIDADE: M3). AF_07/2020</t>
  </si>
  <si>
    <t>CARGA DE MISTURA ASFÁLTICA EM CAMINHÃO BASCULANTE 6 M³ (UNIDADE: T). AF_07/2020</t>
  </si>
  <si>
    <t>CARGA DE ÁGUA EM CAMINHÃO PIPA 10 M³. AF_07/2020</t>
  </si>
  <si>
    <t>CARGA DE ÁGUA EM CAMINHÃO PIPA 6 M³. AF_07/2020</t>
  </si>
  <si>
    <t>CARGA, MANOBRA E DESCARGA DE ENTULHO EM CAMINHÃO BASCULANTE 10 M³ - CARGA COM ESCAVADEIRA HIDRÁULICA  (CAÇAMBA DE 0,80 M³ / 111 HP) E DESCARGA LIVRE (UNIDADE: M3).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</si>
  <si>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</si>
  <si>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M3).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</si>
  <si>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</si>
  <si>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M3). AF_07/2020</t>
  </si>
  <si>
    <t>CARGA, MANOBRA E DESCARGA DE ENTULHO EM CAMINHÃO BASCULANTE 18 M³ - CARGA COM ESCAVADEIRA HIDRÁULICA  (CAÇAMBA DE 0,80 M³ / 111 HP) E DESCARGA LIVRE (UNIDADE: T). AF_07/2020</t>
  </si>
  <si>
    <t>CARGA, MANOBRA E DESCARGA DE ENTULHO EM CAMINHÃO BASCULANTE 6 M³ - CARGA COM ESCAVADEIRA HIDRÁULICA  (CAÇAMBA DE 0,80 M³ / 111 HP) E DESCARGA LIVRE (UNIDADE: M3). AF_07/2020</t>
  </si>
  <si>
    <t>CARGA, MANOBRA E DESCARGA DE ENTULHO EM CAMINHÃO BASCULANTE 6 M³ - CARGA COM ESCAVADEIRA HIDRÁULICA  (CAÇAMBA DE 0,80 M³ / 111 HP) E DESCARGA LIVRE (UNIDADE: T). AF_07/2020</t>
  </si>
  <si>
    <t>CARGA, MANOBRA E DESCARGA DE PERFIL METÁLICO EM CAMINHÃO CARROCERIA COM GUINDAUTO (MUNCK) 11,7 TM. AF_07/2020</t>
  </si>
  <si>
    <t>CARGA, MANOBRA E DESCARGA DE POSTE DE CONCRETO EM CAMINHÃO CARROCERIA COM GUINDAUTO (MUNCK) 11,7 TM.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</si>
  <si>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</si>
  <si>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</si>
  <si>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</si>
  <si>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</si>
  <si>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</si>
  <si>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</si>
  <si>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14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</si>
  <si>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</si>
  <si>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</si>
  <si>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</si>
  <si>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</si>
  <si>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</si>
  <si>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</si>
  <si>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</si>
  <si>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</si>
  <si>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6 M³ - CARGA COM PÁ CARREGADEIRA (CAÇAMBA DE 1,7 A 2,8 M³ / 128 HP) E DESCARGA LIVRE (UNIDADE: T).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</si>
  <si>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</si>
  <si>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</si>
  <si>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</si>
  <si>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</si>
  <si>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</si>
  <si>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</si>
  <si>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</si>
  <si>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</si>
  <si>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MENOR OU IGUAL A 300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</si>
  <si>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</si>
  <si>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</si>
  <si>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</si>
  <si>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</si>
  <si>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</si>
  <si>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</si>
  <si>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</si>
  <si>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</si>
  <si>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</si>
  <si>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</si>
  <si>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</si>
  <si>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</si>
  <si>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MENOR OU IGUAL A 150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</si>
  <si>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</si>
  <si>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</si>
  <si>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</si>
  <si>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</si>
  <si>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</si>
  <si>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</si>
  <si>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</si>
  <si>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</si>
  <si>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</si>
  <si>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ÁGUA EM CAMINHÃO PIPA 10 M³. AF_07/2020</t>
  </si>
  <si>
    <t>CARGA, MANOBRA E DESCARGA DE ÁGUA EM CAMINHÃO PIPA 6 M³. AF_07/2020</t>
  </si>
  <si>
    <t>CARGA, MANOBRA E DESCARGA MANUAL DE TUBOS PLÁSTICOS, DN 150 MM, EM CAMINHÃO CARROCERIA 9T. AF_06/2021</t>
  </si>
  <si>
    <t>CARGA, MANOBRA E DESCARGA MANUAL DE TUBOS PLÁSTICOS, DN 200 MM, EM CAMINHÃO CARROCERIA 9T. AF_07/2020</t>
  </si>
  <si>
    <t>CARGA, MANOBRA E DESCARGA MANUAL DE TUBOS PLÁSTICOS, DN MENOR OU IGUAL A 100 MM, EM CAMINHÃO CARROCERIA 9T. AF_07/2020</t>
  </si>
  <si>
    <t>TRANSPORTE COM CAMINHÃO BASCULANTE DE 10 M³, EM VIA INTERNA (DENTRO DO CANTEIRO - UNIDADE: M3XKM). AF_07/2020</t>
  </si>
  <si>
    <t>TRANSPORTE COM CAMINHÃO BASCULANTE DE 10 M³, EM VIA INTERNA A OBRA (UNIDADE: TXKM). AF_07/2020</t>
  </si>
  <si>
    <t>TRANSPORTE COM CAMINHÃO BASCULANTE DE 10 M³, EM VIA URBANA EM LEITO NATURAL (UNIDADE: M3XKM). AF_07/2020</t>
  </si>
  <si>
    <t>TRANSPORTE COM CAMINHÃO BASCULANTE DE 10 M³, EM VIA URBANA EM LEITO NATURAL (UNIDADE: TXKM). AF_07/2020</t>
  </si>
  <si>
    <t>TRANSPORTE COM CAMINHÃO BASCULANTE DE 10 M³, EM VIA URBANA EM REVESTIMENTO PRIMÁRIO (UNIDADE: M3XKM). AF_07/2020</t>
  </si>
  <si>
    <t>TRANSPORTE COM CAMINHÃO BASCULANTE DE 10 M³, EM VIA URBANA EM REVESTIMENTO PRIMÁRIO (UNIDADE: TXKM). AF_07/2020</t>
  </si>
  <si>
    <t>TRANSPORTE COM CAMINHÃO BASCULANTE DE 10 M³, EM VIA URBANA PAVIMENTADA, ADICIONAL PARA DMT EXCEDENTE A 30 KM (UNIDADE: M3XKM). AF_07/2020</t>
  </si>
  <si>
    <t>TRANSPORTE COM CAMINHÃO BASCULANTE DE 10 M³, EM VIA URBANA PAVIMENTADA, ADICIONAL PARA DMT EXCEDENTE A 30 KM (UNIDADE: TXKM). AF_07/2020</t>
  </si>
  <si>
    <t>TRANSPORTE COM CAMINHÃO BASCULANTE DE 10 M³, EM VIA URBANA PAVIMENTADA, DMT ATÉ 30 KM (UNIDADE: M3XKM). AF_07/2020</t>
  </si>
  <si>
    <t>TRANSPORTE COM CAMINHÃO BASCULANTE DE 10 M³, EM VIA URBANA PAVIMENTADA, DMT ATÉ 30 KM (UNIDADE: TXKM). AF_07/2020</t>
  </si>
  <si>
    <t>TRANSPORTE COM CAMINHÃO BASCULANTE DE 14 M³, EM VIA INTERNA (DENTRO DO CANTEIRO - UNIDADE: TXKM). AF_07/2020</t>
  </si>
  <si>
    <t>TRANSPORTE COM CAMINHÃO BASCULANTE DE 14 M³, EM VIA INTERNA (DENTRO DO CANTEIRO - UNIDADE:M3XKM). AF_07/2020</t>
  </si>
  <si>
    <t>TRANSPORTE COM CAMINHÃO BASCULANTE DE 14 M³, EM VIA URBANA EM LEITO NATURAL (UNIDADE: M3XKM). AF_07/2020</t>
  </si>
  <si>
    <t>TRANSPORTE COM CAMINHÃO BASCULANTE DE 14 M³, EM VIA URBANA EM LEITO NATURAL (UNIDADE: TXKM). AF_07/2020</t>
  </si>
  <si>
    <t>TRANSPORTE COM CAMINHÃO BASCULANTE DE 14 M³, EM VIA URBANA EM REVESTIMENTO PRIMÁRIO (UNIDADE: M3XKM). AF_07/2020</t>
  </si>
  <si>
    <t>TRANSPORTE COM CAMINHÃO BASCULANTE DE 14 M³, EM VIA URBANA EM REVESTIMENTO PRIMÁRIO (UNIDADE: TXKM). AF_07/2020</t>
  </si>
  <si>
    <t>TRANSPORTE COM CAMINHÃO BASCULANTE DE 14 M³, EM VIA URBANA PAVIMENTADA, ADICIONAL PARA DMT EXCEDENTE A 30 KM (UNIDADE: M3XKM). AF_07/2020</t>
  </si>
  <si>
    <t>TRANSPORTE COM CAMINHÃO BASCULANTE DE 14 M³, EM VIA URBANA PAVIMENTADA, ADICIONAL PARA DMT EXCEDENTE A 30 KM (UNIDADE: TXKM). AF_07/2020</t>
  </si>
  <si>
    <t>TRANSPORTE COM CAMINHÃO BASCULANTE DE 14 M³, EM VIA URBANA PAVIMENTADA, DMT ATÉ 30 KM (UNIDADE: M3XKM). AF_07/2020</t>
  </si>
  <si>
    <t>TRANSPORTE COM CAMINHÃO BASCULANTE DE 14 M³, EM VIA URBANA PAVIMENTADA, DMT ATÉ 30 KM (UNIDADE: TXKM). AF_07/2020</t>
  </si>
  <si>
    <t>TRANSPORTE COM CAMINHÃO BASCULANTE DE 18 M³, EM VIA INTERNA (DENTRO DO CANTEIRO - UNIDADE: M3XKM). AF_07/2020</t>
  </si>
  <si>
    <t>TRANSPORTE COM CAMINHÃO BASCULANTE DE 18 M³, EM VIA INTERNA (DENTRO DO CANTEIRO - UNIDADE: TXKM). AF_07/2020</t>
  </si>
  <si>
    <t>TRANSPORTE COM CAMINHÃO BASCULANTE DE 18 M³, EM VIA URBANA EM LEITO NATURAL (UNIDADE: M3XKM). AF_07/2020</t>
  </si>
  <si>
    <t>TRANSPORTE COM CAMINHÃO BASCULANTE DE 18 M³, EM VIA URBANA EM LEITO NATURAL (UNIDADE: TXKM). AF_07/2020</t>
  </si>
  <si>
    <t>TRANSPORTE COM CAMINHÃO BASCULANTE DE 18 M³, EM VIA URBANA EM REVESTIMENTO PRIMÁRIO (UNIDADE: M3XKM). AF_07/2020</t>
  </si>
  <si>
    <t>TRANSPORTE COM CAMINHÃO BASCULANTE DE 18 M³, EM VIA URBANA EM REVESTIMENTO PRIMÁRIO (UNIDADE: TXKM). AF_07/2020</t>
  </si>
  <si>
    <t>TRANSPORTE COM CAMINHÃO BASCULANTE DE 18 M³, EM VIA URBANA PAVIMENTADA, ADICIONAL PARA DMT EXCEDENTE A 30 KM (UNIDADE: M3XKM). AF_07/2020</t>
  </si>
  <si>
    <t>TRANSPORTE COM CAMINHÃO BASCULANTE DE 18 M³, EM VIA URBANA PAVIMENTADA, ADICIONAL PARA DMT EXCEDENTE A 30 KM (UNIDADE: TXKM). AF_07/2020</t>
  </si>
  <si>
    <t>TRANSPORTE COM CAMINHÃO BASCULANTE DE 18 M³, EM VIA URBANA PAVIMENTADA, DMT ATÉ 30 KM (UNIDADE: M3XKM). AF_07/2020</t>
  </si>
  <si>
    <t>TRANSPORTE COM CAMINHÃO BASCULANTE DE 18 M³, EM VIA URBANA PAVIMENTADA, DMT ATÉ 30 KM (UNIDADE: TXKM). AF_07/2020</t>
  </si>
  <si>
    <t>TRANSPORTE COM CAMINHÃO BASCULANTE DE 6 M³, EM VIA INTERNA (DENTRO DO CANTEIRO - UNIDADE: M3XKM). AF_07/2020</t>
  </si>
  <si>
    <t>TRANSPORTE COM CAMINHÃO BASCULANTE DE 6 M³, EM VIA INTERNA (DENTRO DO CANTEIRO - UNIDADE: TXKM). AF_07/2020</t>
  </si>
  <si>
    <t>TRANSPORTE COM CAMINHÃO BASCULANTE DE 6 M³, EM VIA URBANA EM LEITO NATURAL (UNIDADE: M3XKM). AF_07/2020</t>
  </si>
  <si>
    <t>TRANSPORTE COM CAMINHÃO BASCULANTE DE 6 M³, EM VIA URBANA EM LEITO NATURAL (UNIDADE: TXKM). AF_07/2020</t>
  </si>
  <si>
    <t>TRANSPORTE COM CAMINHÃO BASCULANTE DE 6 M³, EM VIA URBANA EM REVESTIMENTO PRIMÁRIO (UNIDADE: M3XKM). AF_07/2020</t>
  </si>
  <si>
    <t>TRANSPORTE COM CAMINHÃO BASCULANTE DE 6 M³, EM VIA URBANA EM REVESTIMENTO PRIMÁRIO (UNIDADE: TXKM). AF_07/2020</t>
  </si>
  <si>
    <t>TRANSPORTE COM CAMINHÃO BASCULANTE DE 6 M³, EM VIA URBANA PAVIMENTADA, ADICIONAL PARA DMT EXCEDENTE A 30 KM (UNIDADE: M3XKM). AF_07/2020</t>
  </si>
  <si>
    <t>TRANSPORTE COM CAMINHÃO BASCULANTE DE 6 M³, EM VIA URBANA PAVIMENTADA, ADICIONAL PARA DMT EXCEDENTE A 30 KM (UNIDADE: TXKM). AF_07/2020</t>
  </si>
  <si>
    <t>TRANSPORTE COM CAMINHÃO BASCULANTE DE 6 M³, EM VIA URBANA PAVIMENTADA, DMT ATÉ 30 KM (UNIDADE: M3XKM). AF_07/2020</t>
  </si>
  <si>
    <t>TRANSPORTE COM CAMINHÃO BASCULANTE DE 6 M³, EM VIA URBANA PAVIMENTADA, DMT ATÉ 30 KM (UNIDADE: TXKM). AF_07/2020</t>
  </si>
  <si>
    <t>TRANSPORTE COM CAMINHÃO CARROCERIA 9T,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</si>
  <si>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</si>
  <si>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</si>
  <si>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ADICIONAL PARA DMT EXCEDENTE A 30 KM (UNIDADE: TXKM). AF_07/2020</t>
  </si>
  <si>
    <t>TRANSPORTE COM CAMINHÃO CARROCERIA 9T, EM VIA URBANA PAVIMENTADA, DMT ATÉ 30KM (UNIDADE: TXKM). AF_07/2020</t>
  </si>
  <si>
    <t>TRANSPORTE COM CAMINHÃO CARROCERIA COM GUINDAUTO (MUNCK),  MOMENTO MÁXIMO DE CARGA 11,7 TM,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</si>
  <si>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</si>
  <si>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</si>
  <si>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</si>
  <si>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URBANA PAVIMENTADA, DMT ATÉ 30KM (UNIDADE: TXKM). AF_07/2020</t>
  </si>
  <si>
    <t>TRANSPORTE COM CAMINHÃO PIPA DE 10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</si>
  <si>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</si>
  <si>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</si>
  <si>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ADICIONAL PARA DMT EXCEDENTE A 30 KM (UNIDADE: M3XKM). AF_07/2020</t>
  </si>
  <si>
    <t>TRANSPORTE COM CAMINHÃO PIPA DE 10 M³, EM VIA URBANA PAVIMENTADA, DMT ATÉ 30KM (UNIDADE: M3XKM). AF_07/2020</t>
  </si>
  <si>
    <t>TRANSPORTE COM CAMINHÃO PIPA DE 6 M³, EM VIA INTERNA (DENTRO DO CANTEIRO - UNIDADE: M3XKM).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</si>
  <si>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</si>
  <si>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</si>
  <si>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ADICIONAL PARA DMT EXCEDENTE A 30 KM (UNIDADE: M3XKM). AF_07/2020</t>
  </si>
  <si>
    <t>TRANSPORTE COM CAMINHÃO PIPA DE 6 M³, EM VIA URBANA PAVIMENTADA, DMT ATÉ 30KM (UNIDADE: M3XKM). AF_07/2020</t>
  </si>
  <si>
    <t>TRANSPORTE COM CAMINHÃO TANQUE DE TRANSPORTE DE MATERIAL ASFÁLTICO DE 20000 L, EM VIA URBANA EM  REVESTIMENTO PRIMÁRIO (UNIDADE: TXKM). AF_07/2020</t>
  </si>
  <si>
    <t>TRANSPORTE COM CAMINHÃO TANQUE DE TRANSPORTE DE MATERIAL ASFÁLTICO DE 20000 L, EM VIA URBANA EM LEITO NATURAL (UNIDADE: TXKM). AF_07/2020</t>
  </si>
  <si>
    <t>TRANSPORTE COM CAMINHÃO TANQUE DE TRANSPORTE DE MATERIAL ASFÁLTICO DE 20000 L, EM VIA URBANA PAVIMENTADA, ADICIONAL PARA DMT EXCEDENTE A 30 KM (UNIDADE: TXKM). AF_07/2020</t>
  </si>
  <si>
    <t>TRANSPORTE COM CAMINHÃO TANQUE DE TRANSPORTE DE MATERIAL ASFÁLTICO DE 20000 L, EM VIA URBANA PAVIMENTADA, DMT ATÉ 30KM (UNIDADE: TXKM).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</si>
  <si>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</si>
  <si>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</si>
  <si>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ADICIONAL PARA DMT EXCEDENTE A 30 KM (UNIDADE: TXKM). AF_07/2020</t>
  </si>
  <si>
    <t>TRANSPORTE COM CAMINHÃO TANQUE DE TRANSPORTE DE MATERIAL ASFÁLTICO DE 30000 L, EM VIA URBANA PAVIMENTADA, DMT ATÉ 30KM (UNIDADE: TXKM). AF_07/2020</t>
  </si>
  <si>
    <t>PAVIMENTO COM TRATAMENTO SUPERFICIAL DUPLO, COM CAP 150/200. AF_01/2020</t>
  </si>
  <si>
    <t>PAVIMENTO COM TRATAMENTO SUPERFICIAL DUPLO, COM EMULSÃO ASFÁLTICA RR-2C, COM BANHO DILUÍDO. AF_01/2020</t>
  </si>
  <si>
    <t>PAVIMENTO COM TRATAMENTO SUPERFICIAL DUPLO, COM EMULSÃO ASFÁLTICA RR-2C, COM CAPA SELANTE. AF_01/2020</t>
  </si>
  <si>
    <t>PAVIMENTO COM TRATAMENTO SUPERFICIAL DUPLO, COM EMULSÃO ASFÁLTICA RR-2C. AF_01/2020</t>
  </si>
  <si>
    <t>PAVIMENTO COM TRATAMENTO SUPERFICIAL SIMPLES, COM CAP 150/200. AF_01/2020</t>
  </si>
  <si>
    <t>PAVIMENTO COM TRATAMENTO SUPERFICIAL SIMPLES, COM EMULSÃO ASFÁLTICA RR-2C, COM BANHO DILUÍDO. AF_01/2020</t>
  </si>
  <si>
    <t>PAVIMENTO COM TRATAMENTO SUPERFICIAL SIMPLES, COM EMULSÃO ASFÁLTICA RR-2C. AF_01/2020</t>
  </si>
  <si>
    <t>PAVIMENTO COM TRATAMENTO SUPERFICIAL TRIPLO, COM CAP 150/200. AF_01/2020</t>
  </si>
  <si>
    <t>PAVIMENTO COM TRATAMENTO SUPERFICIAL TRIPLO, COM EMULSÃO ASFÁLTICA RR-2C, COM BANHO DILUÍDO. AF_01/2020</t>
  </si>
  <si>
    <t>PAVIMENTO COM TRATAMENTO SUPERFICIAL TRIPLO, COM EMULSÃO ASFÁLTICA RR-2C, COM CAPA SELANTE. AF_01/2020</t>
  </si>
  <si>
    <t>PAVIMENTO COM TRATAMENTO SUPERFICIAL TRIPLO, COM EMULSÃO ASFÁLTICA RR-2C. AF_01/2020</t>
  </si>
  <si>
    <t>ASSENTAMENTO DE CONEXÃO COM 1 ACESSO, FERRO FUNDIDO PARA REDE DE ÁGUA, DN  100 MM, JUNTA FLANGEADA (NÃO INCLUI O FORNECIMENTO). AF_09/2021</t>
  </si>
  <si>
    <t>ASSENTAMENTO DE CONEXÃO COM 1 ACESSO, FERRO FUNDIDO PARA REDE DE ÁGUA, DN  1000 MM, JUNTA FLANGEADA (NÃO INCLUI O FORNECIMENTO). AF_09/2021</t>
  </si>
  <si>
    <t>ASSENTAMENTO DE CONEXÃO COM 1 ACESSO, FERRO FUNDIDO PARA REDE DE ÁGUA, DN  1200 MM, JUNTA FLANGEADA (NÃO INCLUI O FORNECIMENTO). AF_09/2021</t>
  </si>
  <si>
    <t>ASSENTAMENTO DE CONEXÃO COM 1 ACESSO, FERRO FUNDIDO PARA REDE DE ÁGUA, DN  150 MM, JUNTA FLANGEADA (NÃO INCLUI O FORNECIMENTO). AF_09/2021</t>
  </si>
  <si>
    <t>ASSENTAMENTO DE CONEXÃO COM 1 ACESSO, FERRO FUNDIDO PARA REDE DE ÁGUA, DN  200 MM, JUNTA FLANGEADA (NÃO INCLUI O FORNECIMENTO). AF_09/2021</t>
  </si>
  <si>
    <t>ASSENTAMENTO DE CONEXÃO COM 1 ACESSO, FERRO FUNDIDO PARA REDE DE ÁGUA, DN  250 MM, JUNTA FLANGEADA (NÃO INCLUI O FORNECIMENTO). AF_09/2021</t>
  </si>
  <si>
    <t>ASSENTAMENTO DE CONEXÃO COM 1 ACESSO, FERRO FUNDIDO PARA REDE DE ÁGUA, DN  300 MM, JUNTA FLANGEADA (NÃO INCLUI O FORNECIMENTO). AF_09/2021</t>
  </si>
  <si>
    <t>ASSENTAMENTO DE CONEXÃO COM 1 ACESSO, FERRO FUNDIDO PARA REDE DE ÁGUA, DN  350 MM, JUNTA FLANGEADA (NÃO INCLUI O FORNECIMENTO). AF_09/2021</t>
  </si>
  <si>
    <t>ASSENTAMENTO DE CONEXÃO COM 1 ACESSO, FERRO FUNDIDO PARA REDE DE ÁGUA, DN  400 MM, JUNTA FLANGEADA (NÃO INCLUI O FORNECIMENTO). AF_09/2021</t>
  </si>
  <si>
    <t>ASSENTAMENTO DE CONEXÃO COM 1 ACESSO, FERRO FUNDIDO PARA REDE DE ÁGUA, DN  450 MM, JUNTA FLANGEADA (NÃO INCLUI O FORNECIMENTO). AF_09/2021</t>
  </si>
  <si>
    <t>ASSENTAMENTO DE CONEXÃO COM 1 ACESSO, FERRO FUNDIDO PARA REDE DE ÁGUA, DN  500 MM, JUNTA FLANGEADA (NÃO INCLUI O FORNECIMENTO). AF_09/2021</t>
  </si>
  <si>
    <t>ASSENTAMENTO DE CONEXÃO COM 1 ACESSO, FERRO FUNDIDO PARA REDE DE ÁGUA, DN  600 MM, JUNTA FLANGEADA (NÃO INCLUI O FORNECIMENTO). AF_09/2021</t>
  </si>
  <si>
    <t>ASSENTAMENTO DE CONEXÃO COM 1 ACESSO, FERRO FUNDIDO PARA REDE DE ÁGUA, DN  700 MM, JUNTA FLANGEADA (NÃO INCLUI O FORNECIMENTO). AF_09/2021</t>
  </si>
  <si>
    <t>ASSENTAMENTO DE CONEXÃO COM 1 ACESSO, FERRO FUNDIDO PARA REDE DE ÁGUA, DN  80 MM, JUNTA FLANGEADA (NÃO INCLUI O FORNECIMENTO). AF_09/2021</t>
  </si>
  <si>
    <t>ASSENTAMENTO DE CONEXÃO COM 1 ACESSO, FERRO FUNDIDO PARA REDE DE ÁGUA, DN  800 MM, JUNTA FLANGEADA (NÃO INCLUI O FORNECIMENTO). AF_09/2021</t>
  </si>
  <si>
    <t>ASSENTAMENTO DE CONEXÃO COM 1 ACESSO, FERRO FUNDIDO PARA REDE DE ÁGUA, DN  900 MM, JUNTA FLANGEADA (NÃO INCLUI O FORNECIMENTO). AF_09/2021</t>
  </si>
  <si>
    <t>ASSENTAMENTO DE CONEXÃO COM 2 ACESSOS, FERRO FUNDIDO PARA REDE DE ÁGUA, DN  100 MM, JUNTA FLANGEADA (NÃO INCLUI O FORNECIMENTO). AF_09/2021</t>
  </si>
  <si>
    <t>ASSENTAMENTO DE CONEXÃO COM 2 ACESSOS, FERRO FUNDIDO PARA REDE DE ÁGUA, DN  1000 MM, JUNTA FLANGEADA (NÃO INCLUI O FORNECIMENTO). AF_09/2021</t>
  </si>
  <si>
    <t>ASSENTAMENTO DE CONEXÃO COM 2 ACESSOS, FERRO FUNDIDO PARA REDE DE ÁGUA, DN  1200 MM, JUNTA FLANGEADA (NÃO INCLUI O FORNECIMENTO). AF_09/2021</t>
  </si>
  <si>
    <t>ASSENTAMENTO DE CONEXÃO COM 2 ACESSOS, FERRO FUNDIDO PARA REDE DE ÁGUA, DN  150 MM, JUNTA FLANGEADA (NÃO INCLUI O FORNECIMENTO). AF_09/2021</t>
  </si>
  <si>
    <t>ASSENTAMENTO DE CONEXÃO COM 2 ACESSOS, FERRO FUNDIDO PARA REDE DE ÁGUA, DN  200 MM, JUNTA FLANGEADA (NÃO INCLUI O FORNECIMENTO). AF_09/2021</t>
  </si>
  <si>
    <t>ASSENTAMENTO DE CONEXÃO COM 2 ACESSOS, FERRO FUNDIDO PARA REDE DE ÁGUA, DN  250 MM, JUNTA FLANGEADA (NÃO INCLUI O FORNECIMENTO). AF_09/2021</t>
  </si>
  <si>
    <t>ASSENTAMENTO DE CONEXÃO COM 2 ACESSOS, FERRO FUNDIDO PARA REDE DE ÁGUA, DN  300 MM, JUNTA FLANGEADA (NÃO INCLUI O FORNECIMENTO). AF_09/2021</t>
  </si>
  <si>
    <t>ASSENTAMENTO DE CONEXÃO COM 2 ACESSOS, FERRO FUNDIDO PARA REDE DE ÁGUA, DN  350 MM, JUNTA FLANGEADA (NÃO INCLUI O FORNECIMENTO). AF_09/2021</t>
  </si>
  <si>
    <t>ASSENTAMENTO DE CONEXÃO COM 2 ACESSOS, FERRO FUNDIDO PARA REDE DE ÁGUA, DN  400 MM, JUNTA FLANGEADA (NÃO INCLUI O FORNECIMENTO). AF_09/2021</t>
  </si>
  <si>
    <t>ASSENTAMENTO DE CONEXÃO COM 2 ACESSOS, FERRO FUNDIDO PARA REDE DE ÁGUA, DN  450 MM, JUNTA FLANGEADA (NÃO INCLUI O FORNECIMENTO). AF_09/2021</t>
  </si>
  <si>
    <t>ASSENTAMENTO DE CONEXÃO COM 2 ACESSOS, FERRO FUNDIDO PARA REDE DE ÁGUA, DN  500 MM, JUNTA FLANGEADA (NÃO INCLUI O FORNECIMENTO). AF_09/2021</t>
  </si>
  <si>
    <t>ASSENTAMENTO DE CONEXÃO COM 2 ACESSOS, FERRO FUNDIDO PARA REDE DE ÁGUA, DN  600 MM, JUNTA FLANGEADA (NÃO INCLUI O FORNECIMENTO). AF_09/2021</t>
  </si>
  <si>
    <t>ASSENTAMENTO DE CONEXÃO COM 2 ACESSOS, FERRO FUNDIDO PARA REDE DE ÁGUA, DN  700 MM, JUNTA FLANGEADA (NÃO INCLUI O FORNECIMENTO). AF_09/2021</t>
  </si>
  <si>
    <t>ASSENTAMENTO DE CONEXÃO COM 2 ACESSOS, FERRO FUNDIDO PARA REDE DE ÁGUA, DN  80 MM, JUNTA FLANGEADA (NÃO INCLUI O FORNECIMENTO). AF_09/2021</t>
  </si>
  <si>
    <t>ASSENTAMENTO DE CONEXÃO COM 2 ACESSOS, FERRO FUNDIDO PARA REDE DE ÁGUA, DN  800 MM, JUNTA FLANGEADA (NÃO INCLUI O FORNECIMENTO). AF_09/2021</t>
  </si>
  <si>
    <t>ASSENTAMENTO DE CONEXÃO COM 2 ACESSOS, FERRO FUNDIDO PARA REDE DE ÁGUA, DN  900 MM, JUNTA FLANGEADA (NÃO INCLUI O FORNECIMENTO). AF_09/2021</t>
  </si>
  <si>
    <t>ASSENTAMENTO DE CONEXÃO COM 3 ACESSOS, FERRO FUNDIDO PARA REDE DE ÁGUA, DN  100 MM, JUNTA FLANGEADA (NÃO INCLUI O FORNECIMENTO). AF_09/2021</t>
  </si>
  <si>
    <t>ASSENTAMENTO DE CONEXÃO COM 3 ACESSOS, FERRO FUNDIDO PARA REDE DE ÁGUA, DN  1000 MM, JUNTA FLANGEADA (NÃO INCLUI O FORNECIMENTO). AF_09/2021</t>
  </si>
  <si>
    <t>ASSENTAMENTO DE CONEXÃO COM 3 ACESSOS, FERRO FUNDIDO PARA REDE DE ÁGUA, DN  1200 MM, JUNTA FLANGEADA (NÃO INCLUI O FORNECIMENTO). AF_09/2021</t>
  </si>
  <si>
    <t>ASSENTAMENTO DE CONEXÃO COM 3 ACESSOS, FERRO FUNDIDO PARA REDE DE ÁGUA, DN  150 MM, JUNTA FLANGEADA (NÃO INCLUI O FORNECIMENTO). AF_09/2021</t>
  </si>
  <si>
    <t>ASSENTAMENTO DE CONEXÃO COM 3 ACESSOS, FERRO FUNDIDO PARA REDE DE ÁGUA, DN  200 MM, JUNTA FLANGEADA (NÃO INCLUI O FORNECIMENTO). AF_09/2021</t>
  </si>
  <si>
    <t>ASSENTAMENTO DE CONEXÃO COM 3 ACESSOS, FERRO FUNDIDO PARA REDE DE ÁGUA, DN  250 MM, JUNTA FLANGEADA (NÃO INCLUI O FORNECIMENTO). AF_09/2021</t>
  </si>
  <si>
    <t>ASSENTAMENTO DE CONEXÃO COM 3 ACESSOS, FERRO FUNDIDO PARA REDE DE ÁGUA, DN  300 MM, JUNTA FLANGEADA (NÃO INCLUI O FORNECIMENTO). AF_09/2021</t>
  </si>
  <si>
    <t>ASSENTAMENTO DE CONEXÃO COM 3 ACESSOS, FERRO FUNDIDO PARA REDE DE ÁGUA, DN  350 MM, JUNTA FLANGEADA (NÃO INCLUI O FORNECIMENTO). AF_09/2021</t>
  </si>
  <si>
    <t>ASSENTAMENTO DE CONEXÃO COM 3 ACESSOS, FERRO FUNDIDO PARA REDE DE ÁGUA, DN  400 MM, JUNTA FLANGEADA (NÃO INCLUI O FORNECIMENTO). AF_09/2021</t>
  </si>
  <si>
    <t>ASSENTAMENTO DE CONEXÃO COM 3 ACESSOS, FERRO FUNDIDO PARA REDE DE ÁGUA, DN  450 MM, JUNTA FLANGEADA (NÃO INCLUI O FORNECIMENTO). AF_09/2021</t>
  </si>
  <si>
    <t>ASSENTAMENTO DE CONEXÃO COM 3 ACESSOS, FERRO FUNDIDO PARA REDE DE ÁGUA, DN  500 MM, JUNTA FLANGEADA (NÃO INCLUI O FORNECIMENTO). AF_09/2021</t>
  </si>
  <si>
    <t>ASSENTAMENTO DE CONEXÃO COM 3 ACESSOS, FERRO FUNDIDO PARA REDE DE ÁGUA, DN  600 MM, JUNTA FLANGEADA (NÃO INCLUI O FORNECIMENTO). AF_09/2021</t>
  </si>
  <si>
    <t>ASSENTAMENTO DE CONEXÃO COM 3 ACESSOS, FERRO FUNDIDO PARA REDE DE ÁGUA, DN  700 MM, JUNTA FLANGEADA (NÃO INCLUI O FORNECIMENTO). AF_09/2021</t>
  </si>
  <si>
    <t>ASSENTAMENTO DE CONEXÃO COM 3 ACESSOS, FERRO FUNDIDO PARA REDE DE ÁGUA, DN  80 MM, JUNTA FLANGEADA (NÃO INCLUI O FORNECIMENTO). AF_09/2021</t>
  </si>
  <si>
    <t>ASSENTAMENTO DE CONEXÃO COM 3 ACESSOS, FERRO FUNDIDO PARA REDE DE ÁGUA, DN  800 MM, JUNTA FLANGEADA (NÃO INCLUI O FORNECIMENTO). AF_09/2021</t>
  </si>
  <si>
    <t>ASSENTAMENTO DE CONEXÃO COM 3 ACESSOS, FERRO FUNDIDO PARA REDE DE ÁGUA, DN  900 MM, JUNTA FLANGEADA (NÃO INCLUI O FORNECIMENTO). AF_09/2021</t>
  </si>
  <si>
    <t>ASSENTAMENTO DE TUBO DE FERRO FUNDIDO PARA REDE DE ÁGUA, DN 100 MM, JUNTA FLANGEADA (NÃO INCLUI O FORNECIMENTO). AF_09/2021</t>
  </si>
  <si>
    <t>ASSENTAMENTO DE TUBO DE FERRO FUNDIDO PARA REDE DE ÁGUA, DN 1000 MM, JUNTA FLANGEADA (NÃO INCLUI O FORNECIMENTO). AF_09/2021</t>
  </si>
  <si>
    <t>ASSENTAMENTO DE TUBO DE FERRO FUNDIDO PARA REDE DE ÁGUA, DN 1200 MM, JUNTA FLANGEADA (NÃO INCLUI O FORNECIMENTO). AF_09/2021</t>
  </si>
  <si>
    <t>ASSENTAMENTO DE TUBO DE FERRO FUNDIDO PARA REDE DE ÁGUA, DN 150 MM, JUNTA FLANGEADA (NÃO INCLUI O FORNECIMENTO). AF_09/2021</t>
  </si>
  <si>
    <t>ASSENTAMENTO DE TUBO DE FERRO FUNDIDO PARA REDE DE ÁGUA, DN 200 MM, JUNTA FLANGEADA (NÃO INCLUI O FORNECIMENTO). AF_09/2021</t>
  </si>
  <si>
    <t>ASSENTAMENTO DE TUBO DE FERRO FUNDIDO PARA REDE DE ÁGUA, DN 250 MM, JUNTA FLANGEADA (NÃO INCLUI O FORNECIMENTO). AF_09/2021</t>
  </si>
  <si>
    <t>ASSENTAMENTO DE TUBO DE FERRO FUNDIDO PARA REDE DE ÁGUA, DN 300 MM, JUNTA FLANGEADA (NÃO INCLUI O FORNECIMENTO). AF_09/2021</t>
  </si>
  <si>
    <t>ASSENTAMENTO DE TUBO DE FERRO FUNDIDO PARA REDE DE ÁGUA, DN 350 MM, JUNTA FLANGEADA (NÃO INCLUI O FORNECIMENTO). AF_09/2021</t>
  </si>
  <si>
    <t>ASSENTAMENTO DE TUBO DE FERRO FUNDIDO PARA REDE DE ÁGUA, DN 400 MM, JUNTA FLANGEADA (NÃO INCLUI O FORNECIMENTO). AF_09/2021</t>
  </si>
  <si>
    <t>ASSENTAMENTO DE TUBO DE FERRO FUNDIDO PARA REDE DE ÁGUA, DN 450 MM, JUNTA FLANGEADA (NÃO INCLUI O FORNECIMENTO). AF_09/2021</t>
  </si>
  <si>
    <t>ASSENTAMENTO DE TUBO DE FERRO FUNDIDO PARA REDE DE ÁGUA, DN 500 MM, JUNTA FLANGEADA (NÃO INCLUI O FORNECIMENTO). AF_09/2021</t>
  </si>
  <si>
    <t>ASSENTAMENTO DE TUBO DE FERRO FUNDIDO PARA REDE DE ÁGUA, DN 600 MM, JUNTA FLANGEADA (NÃO INCLUI O FORNECIMENTO). AF_09/2021</t>
  </si>
  <si>
    <t>ASSENTAMENTO DE TUBO DE FERRO FUNDIDO PARA REDE DE ÁGUA, DN 700 MM, JUNTA FLANGEADA (NÃO INCLUI O FORNECIMENTO). AF_09/2021</t>
  </si>
  <si>
    <t>ASSENTAMENTO DE TUBO DE FERRO FUNDIDO PARA REDE DE ÁGUA, DN 80 MM, JUNTA FLANGEADA (NÃO INCLUI O FORNECIMENTO). AF_09/2021</t>
  </si>
  <si>
    <t>ASSENTAMENTO DE TUBO DE FERRO FUNDIDO PARA REDE DE ÁGUA, DN 800 MM, JUNTA FLANGEADA (NÃO INCLUI O FORNECIMENTO). AF_09/2021</t>
  </si>
  <si>
    <t>ASSENTAMENTO DE TUBO DE FERRO FUNDIDO PARA REDE DE ÁGUA, DN 900 MM, JUNTA FLANGEADA (NÃO INCLUI O FORNECIMENTO). AF_09/2021</t>
  </si>
  <si>
    <t>ALARGAMENTO DE BASE DE TUBULÃO A CÉU ABERTO, ESCAVAÇÃO MANUAL, CONCRETO FEITO EM OBRA E LANÇADO COM JERICA. AF_05/2020</t>
  </si>
  <si>
    <t>ALARGAMENTO DE BASE DE TUBULÃO A CÉU ABERTO, ESCAVAÇÃO MANUAL, CONCRETO USINADO E LANÇADO COM BOMBA OU DIRETAMENTE DO CAMINHÃO (EXCLUSIVE BOMBEAMENTO). AF_05/2020</t>
  </si>
  <si>
    <t>TUBULÃO A CÉU ABERTO, DIÂMETRO DO FUSTE DE 100CM, ESCAVAÇÃO MANUAL, SEM ALARGAMENTO DE BASE, CONCRETO FEITO EM OBRA E LANÇADO COM JERICA. AF_05/2020_PA</t>
  </si>
  <si>
    <t>TUBULÃO A CÉU ABERTO, DIÂMETRO DO FUSTE DE 100CM, ESCAVAÇÃO MANUAL, SEM ALARGAMENTO DE BASE, CONCRETO USINADO E LANÇADO COM BOMBA OU DIRETAMENTE DO CAMINHÃO (EXCLUSIVE BOMBEAMENTO). AF_05/2020_PA</t>
  </si>
  <si>
    <t>TUBULÃO A CÉU ABERTO, DIÂMETRO DO FUSTE DE 100CM, ESCAVAÇÃO MECÂNICA, SEM ALARGAMENTO DE BASE, CONCRETO FEITO EM OBRA E LANÇADO COM JERICA (EXCLUSIVE MOBILIZAÇÃO E DESMOBILIZAÇÃO). AF_05/2020_PA</t>
  </si>
  <si>
    <t>TUBULÃO A CÉU ABERTO, DIÂMETRO DO FUSTE DE 100CM, ESCAVAÇÃO MECÂNICA, SEM ALARGAMENTO DE BASE, CONCRETO USINADO E LANÇADO COM BOMBA OU DIRETAMENTE DO CAMINHÃO (EXCLUSIVE BOMBEAMENTO, MOBILIZAÇÃO E DESMOBILIZAÇÃO). AF_05/2020_PA</t>
  </si>
  <si>
    <t>TUBULÃO A CÉU ABERTO, DIÂMETRO DO FUSTE DE 120CM, ESCAVAÇÃO MANUAL, SEM ALARGAMENTO DE BASE, CONCRETO FEITO EM OBRA E LANÇADO COM JERICA. AF_05/2020_PA</t>
  </si>
  <si>
    <t>TUBULÃO A CÉU ABERTO, DIÂMETRO DO FUSTE DE 120CM, ESCAVAÇÃO MANUAL, SEM ALARGAMENTO DE BASE, CONCRETO USINADO E LANÇADO COM BOMBA OU DIRETAMENTE DO CAMINHÃO (EXCLUSIVE BOMBEAMENTO). AF_05/2020_PA</t>
  </si>
  <si>
    <t>TUBULÃO A CÉU ABERTO, DIÂMETRO DO FUSTE DE 120CM, ESCAVAÇÃO MECÂNICA, SEM ALARGAMENTO DE BASE, CONCRETO FEITO EM OBRA E LANÇADO COM JERICA (EXCLUSIVE MOBILIZAÇÃO E DESMOBILIZAÇÃO). AF_05/2020_PA</t>
  </si>
  <si>
    <t>TUBULÃO A CÉU ABERTO, DIÂMETRO DO FUSTE DE 120CM, ESCAVAÇÃO MECÂNICA, SEM ALARGAMENTO DE BASE, CONCRETO USINADO E LANÇADO COM BOMBA OU DIRETAMENTE DO CAMINHÃO (EXCLUSIVE BOMBEAMENTO, MOBILIZAÇÃO E DESMOBILIZAÇÃO). AF_05/2020_PA</t>
  </si>
  <si>
    <t>TUBULÃO A CÉU ABERTO, DIÂMETRO DO FUSTE DE 70CM, ESCAVAÇÃO MANUAL, SEM ALARGAMENTO DE BASE, CONCRETO FEITO EM OBRA E LANÇADO COM JERICA. AF_05/2020_PA</t>
  </si>
  <si>
    <t>TUBULÃO A CÉU ABERTO, DIÂMETRO DO FUSTE DE 70CM, ESCAVAÇÃO MANUAL, SEM ALARGAMENTO DE BASE, CONCRETO USINADO E LANÇADO COM BOMBA OU DIRETAMENTE DO CAMINHÃO (EXCLUSIVE BOMBEAMENTO). AF_05/2020_PA</t>
  </si>
  <si>
    <t>TUBULÃO A CÉU ABERTO, DIÂMETRO DO FUSTE DE 70CM, ESCAVAÇÃO MECÂNICA, SEM ALARGAMENTO DE BASE, CONCRETO FEITO EM OBRA E LANÇADO COM JERICA. AF_05/2020_PA</t>
  </si>
  <si>
    <t>TUBULÃO A CÉU ABERTO, DIÂMETRO DO FUSTE DE 70CM, ESCAVAÇÃO MECÂNICA, SEM ALARGAMENTO DE BASE, CONCRETO USINADO E LANÇADO COM BOMBA OU DIRETAMENTE DO CAMINHÃO (EXCLUSIVE BOMBEAMENTO, MOBILIZAÇÃO E DESMOBILIZAÇÃO). AF_05/2020_PA</t>
  </si>
  <si>
    <t>TUBULÃO A CÉU ABERTO, DIÂMETRO DO FUSTE DE 80CM, ESCAVAÇÃO MANUAL, SEM ALARGAMENTO DE BASE, CONCRETO FEITO EM OBRA E LANÇADO COM JERICA. AF_05/2020_PA</t>
  </si>
  <si>
    <t>TUBULÃO A CÉU ABERTO, DIÂMETRO DO FUSTE DE 80CM, ESCAVAÇÃO MANUAL, SEM ALARGAMENTO DE BASE, CONCRETO USINADO E LANÇADO COM BOMBA OU DIRETAMENTE DO CAMINHÃO (EXCLUSIVE BOMBEAMENTO). AF_05/2020_PA</t>
  </si>
  <si>
    <t>TUBULÃO A CÉU ABERTO, DIÂMETRO DO FUSTE DE 80CM, ESCAVAÇÃO MECÂNICA, SEM ALARGAMENTO DE BASE, CONCRETO FEITO EM OBRA E LANÇADO COM JERICA (EXCLUSIVE MOBILIZAÇÃO E DESMOBILIZAÇÃO). AF_05/2020_PA</t>
  </si>
  <si>
    <t>TUBULÃO A CÉU ABERTO, DIÂMETRO DO FUSTE DE 80CM, ESCAVAÇÃO MECÂNICA, SEM ALARGAMENTO DE BASE, CONCRETO USINADO E LANÇADO COM BOMBA OU DIRETAMENTE DO CAMINHÃO (EXCLUSIVE BOMBEAMENTO, MOBILIZAÇÃO E DESMOBILIZAÇÃO). AF_05/2020_PA</t>
  </si>
  <si>
    <t>USINAGEM DE BRITA GRADUADA SIMPLES. AF_03/2020</t>
  </si>
  <si>
    <t>USINAGEM DE BRITA GRADUADA TRATADA COM CIMENTO. AF_03/2020</t>
  </si>
  <si>
    <t>USINAGEM DE CONCRETO ASFÁLTICO COM CAP 50/70 PARA CAMADA DE ROLAMENTO, PADRÃO DNIT FAIXA C, EM USINA DE ASFALTO GRAVIMÉTRICA DE 150 TON/H. AF_03/2020</t>
  </si>
  <si>
    <t>USINAGEM DE CONCRETO ASFÁLTICO COM CAP 50/70, PARA CAMADA DE BINDER, PADRÃO DNIT FAIXA B, EM USINA DE ASFALTO CONTÍNUA DE 140 TON/H. AF_03/2020</t>
  </si>
  <si>
    <t>USINAGEM DE CONCRETO ASFÁLTICO COM CAP 50/70, PARA CAMADA DE BINDER, PADRÃO DNIT FAIXA B, EM USINA DE ASFALTO CONTÍNUA DE 80 TON/H. AF_03/2020</t>
  </si>
  <si>
    <t>USINAGEM DE CONCRETO ASFÁLTICO COM CAP 50/70, PARA CAMADA DE BINDER, PADRÃO DNIT FAIXA B, EM USINA DE ASFALTO GRAVIMÉTRICA DE 150 TON/H. AF_03/2020</t>
  </si>
  <si>
    <t>USINAGEM DE CONCRETO ASFÁLTICO COM CAP 50/70, PARA CAMADA DE ROLAMENTO, PADRÃO DNIT FAIXA C, EM USINA DE ASFALTO CONTÍNUA DE 140 TON/H. AF_03/2020</t>
  </si>
  <si>
    <t>USINAGEM DE CONCRETO ASFÁLTICO COM CAP 50/70, PARA CAMADA DE ROLAMENTO, PADRÃO DNIT FAIXA C, EM USINA DE ASFALTO CONTÍNUA DE 80 TON/H. AF_03/2020</t>
  </si>
  <si>
    <t>USINAGEM DE CONCRETO PARA COMPACTAÇÃO COM ROLO. AF_03/2020</t>
  </si>
  <si>
    <t>USINAGEM DE PRÉ MISTURADO A FRIO, PARA CAMADA DE BINDER, PADRÃO DNIT FAIXA B. AF_03/2020</t>
  </si>
  <si>
    <t>USINAGEM DE PRÉ MISTURADO A FRIO, PARA CAMADA DE ROLAMENTO, PADRÃO DNIT FAIXA C. AF_03/2020</t>
  </si>
  <si>
    <t>CINTA DE AMARRAÇÃO DE ALVENARIA MOLDADA IN LOCO COM UTILIZAÇÃO DE BLOCOS CANALETA, ESPESSURA DE *10* CM. AF_03/2024</t>
  </si>
  <si>
    <t>CINTA DE AMARRAÇÃO DE ALVENARIA MOLDADA IN LOCO COM UTILIZAÇÃO DE BLOCOS CANALETA, ESPESSURA DE *15* CM. AF_03/2024</t>
  </si>
  <si>
    <t>CINTA DE AMARRAÇÃO DE ALVENARIA MOLDADA IN LOCO COM UTILIZAÇÃO DE BLOCOS CANALETA, ESPESSURA DE *20* CM. AF_03/2024</t>
  </si>
  <si>
    <t>CONTRAVERGA MOLDADA IN LOCO COM UTILIZAÇÃO DE BLOCOS CANALETA, ESPESSURA DE *10* CM. AF_03/2024</t>
  </si>
  <si>
    <t>CONTRAVERGA MOLDADA IN LOCO COM UTILIZAÇÃO DE BLOCOS CANALETA, ESPESSURA DE *15* CM. AF_03/2024</t>
  </si>
  <si>
    <t>CONTRAVERGA MOLDADA IN LOCO COM UTILIZAÇÃO DE BLOCOS CANALETA, ESPESSURA DE *20* CM. AF_03/2024</t>
  </si>
  <si>
    <t>CONTRAVERGA MOLDADA IN LOCO EM CONCRETO, ESPESSURA DE *10* CM. AF_03/2024</t>
  </si>
  <si>
    <t>CONTRAVERGA MOLDADA IN LOCO EM CONCRETO, ESPESSURA DE *15* CM. AF_03/2024</t>
  </si>
  <si>
    <t>CONTRAVERGA MOLDADA IN LOCO EM CONCRETO, ESPESSURA DE *20* CM. AF_03/2024</t>
  </si>
  <si>
    <t>CONTRAVERGA PRÉ-FABRICADA, ESPESSURA DE *10* CM. AF_03/2024</t>
  </si>
  <si>
    <t>CONTRAVERGA PRÉ-FABRICADA, ESPESSURA DE *15* CM. AF_03/2024</t>
  </si>
  <si>
    <t>CONTRAVERGA PRÉ-FABRICADA, ESPESSURA DE *20* CM. AF_03/2024</t>
  </si>
  <si>
    <t>CONTRAVERGA PRÉ-MOLDADA, ESPESSURA DE *10* CM. AF_03/2024</t>
  </si>
  <si>
    <t>CONTRAVERGA PRÉ-MOLDADA, ESPESSURA DE *15* CM. AF_03/2024</t>
  </si>
  <si>
    <t>CONTRAVERGA PRÉ-MOLDADA, ESPESSURA DE *20* CM. AF_03/2024</t>
  </si>
  <si>
    <t>FIXAÇÃO (ENCUNHAMENTO) DE ALVENARIA DE VEDAÇÃO COM ARGAMASSA APLICADA COM BISNAGA. AF_03/2024</t>
  </si>
  <si>
    <t>FIXAÇÃO (ENCUNHAMENTO) DE ALVENARIA DE VEDAÇÃO COM ESPUMA DE POLIURETANO EXPANSIVA. AF_03/2024</t>
  </si>
  <si>
    <t>FIXAÇÃO (ENCUNHAMENTO) DE ALVENARIA DE VEDAÇÃO COM TIJOLO MACIÇO. AF_03/2024</t>
  </si>
  <si>
    <t>VERGA MOLDADA IN LOCO COM UTILIZAÇÃO DE BLOCOS CANALETA, ESPESSURA DE *10* CM. AF_03/2024</t>
  </si>
  <si>
    <t>VERGA MOLDADA IN LOCO COM UTILIZAÇÃO DE BLOCOS CANALETA, ESPESSURA DE *15* CM. AF_03/2024</t>
  </si>
  <si>
    <t>VERGA MOLDADA IN LOCO COM UTILIZAÇÃO DE BLOCOS CANALETA, ESPESSURA DE *20* CM. AF_03/2024</t>
  </si>
  <si>
    <t>VERGA MOLDADA IN LOCO EM CONCRETO, ESPESSURA DE *10* CM. AF_03/2024</t>
  </si>
  <si>
    <t>VERGA MOLDADA IN LOCO EM CONCRETO, ESPESSURA DE *15* CM. AF_03/2024</t>
  </si>
  <si>
    <t>VERGA MOLDADA IN LOCO EM CONCRETO, ESPESSURA DE *20* CM. AF_03/2024</t>
  </si>
  <si>
    <t>VERGA PRÉ-FABRICADA COM ATÉ 1,5 M DE VÃO, ESPESSURA DE *10* CM. AF_03/2024</t>
  </si>
  <si>
    <t>VERGA PRÉ-FABRICADA COM ATÉ 1,5 M DE VÃO, ESPESSURA DE *15* CM. AF_03/2024</t>
  </si>
  <si>
    <t>VERGA PRÉ-FABRICADA COM ATÉ 1,5 M DE VÃO, ESPESSURA DE *20* CM. AF_03/2024</t>
  </si>
  <si>
    <t>VERGA PRÉ-MOLDADA COM ATÉ 1,5 M DE VÃO, ESPESSURA DE *10* CM. AF_03/2024</t>
  </si>
  <si>
    <t>VERGA PRÉ-MOLDADA COM ATÉ 1,5 M DE VÃO, ESPESSURA DE *15* CM. AF_03/2024</t>
  </si>
  <si>
    <t>VERGA PRÉ-MOLDADA COM ATÉ 1,5 M DE VÃO, ESPESSURA DE *20* CM. AF_03/2024</t>
  </si>
  <si>
    <t>ESPELHO CRISTAL, ESPESSURA 4 MM, ADERIDO COM ADESIVO FIXA-ESPELHO E FITA DUPLA-FACE, COM MOLDURA DE MADEIRA APARAFUSADA NA PAREDE, COM ÁREA MAIOR QUE 1,0 M2. AF_01/2021</t>
  </si>
  <si>
    <t>ESPELHO CRISTAL, ESPESSURA 4 MM, ADERIDO COM ADESIVO FIXA-ESPELHO, COM MOLDURA DE MADEIRA APARAFUSADA NA PAREDE, COM ÁREA MAIOR QUE 1,0 M2. AF_01/2021</t>
  </si>
  <si>
    <t>ESPELHO CRISTAL, ESPESSURA 4 MM, ADERIDO COM ADESIVO FIXA-ESPELHO, COM MOLDURA DE MADEIRA APARAFUSADA NA PAREDE, COM ÁREA MENOR OU IGUAL A 1,0 M2. AF_01/2021</t>
  </si>
  <si>
    <t>ESPELHO CRISTAL, ESPESSURA 4 MM, SEM MOLDURA, ADERIDO COM ADESIVO FIXA-ESPELHO E FITA DUPLA-FACE. AF_01/2021</t>
  </si>
  <si>
    <t>ESPELHO CRISTAL, ESPESSURA 4 MM, SEM MOLDURA, ADERIDO COM ADESIVO FIXA-ESPELHO. AF_01/2021</t>
  </si>
  <si>
    <t>ESPELHO CRISTAL, ESPESSURA 4 MM, SEM MOLDURA, APARAFUSADO COM BOTÃO DE ROSCA INTERNA, COM ÁREA MAIOR QUE 1,0 M2. AF_01/2021</t>
  </si>
  <si>
    <t>ESPELHO CRISTAL, ESPESSURA 4 MM, SEM MOLDURA, APARAFUSADO COM BOTÃO DE ROSCA INTERNA, COM ÁREA MENOR OU IGUAL A 1,0 M2. AF_01/2021</t>
  </si>
  <si>
    <t>ESPELHO CRISTAL, ESPESSURA 4MM, ADERIDO COM ADESIVO FIXA ESPELHO FITA DUPLA-FACE, COM MOLDURA DE MADEIRA APARAFUSADA NA PAREDE, COM ÁREA MENOR OU IGUAL A 1,0 M2. AF_01/2021</t>
  </si>
  <si>
    <t>INSTALAÇÃO DE VIDRO ARAMADO, E = 6 MM, EM ESQUADRIA DE ALUMÍNIO OU PVC, FIXADO COM BAGUETE. AF_01/2021_PS</t>
  </si>
  <si>
    <t>INSTALAÇÃO DE VIDRO ARAMADO, E = 7 MM, EM ESQUADRIA DE ALUMÍNIO OU PVC, FIXADO COM BAGUETE. AF_01/2021_PS</t>
  </si>
  <si>
    <t>INSTALAÇÃO DE VIDRO IMPRESSO, E = 4 MM, EM ESQUADRIA DE ALUMÍNIO OU PVC, FIXADO COM BAGUETE. AF_01/2021_PS</t>
  </si>
  <si>
    <t>INSTALAÇÃO DE VIDRO IMPRESSO, E = 4 MM, EM ESQUADRIA DE MADEIRA, FIXADO COM BAGUETE. AF_01/2021</t>
  </si>
  <si>
    <t>INSTALAÇÃO DE VIDRO LAMINADO, E = 12 MM (4+4+4), ENCAIXADO EM PERFIL U. AF_01/2021_PS</t>
  </si>
  <si>
    <t>INSTALAÇÃO DE VIDRO LAMINADO, E = 12 MM (4+4+4), FIXADO COM SILICONE ESTRUTURAL. AF_01/2021</t>
  </si>
  <si>
    <t>INSTALAÇÃO DE VIDRO LAMINADO, E = 15 MM (5+5+5), ENCAIXADO EM PERFIL U. AF_01/2021_PS</t>
  </si>
  <si>
    <t>INSTALAÇÃO DE VIDRO LAMINADO, E = 15 MM (5+5+5), FIXADO COM SILICONE ESTRUTURAL. AF_01/2021</t>
  </si>
  <si>
    <t>INSTALAÇÃO DE VIDRO LAMINADO, E = 8 MM (4+4), ENCAIXADO EM PERFIL U. AF_01/2021_PS</t>
  </si>
  <si>
    <t>INSTALAÇÃO DE VIDRO LAMINADO, E = 8 MM (4+4), FIXADO COM SILICONE ESTRUTURAL. AF_01/2021</t>
  </si>
  <si>
    <t>INSTALAÇÃO DE VIDRO LISO FUME, E = 4 MM, EM ESQUADRIA DE ALUMÍNIO OU PVC, FIXADO COM BAGUETE. AF_01/2021_PS</t>
  </si>
  <si>
    <t>INSTALAÇÃO DE VIDRO LISO FUME, E = 4 MM, EM ESQUADRIA DE MADEIRA, FIXADO COM BAGUETE. AF_01/2021</t>
  </si>
  <si>
    <t>INSTALAÇÃO DE VIDRO LISO FUME, E = 5 MM, EM ESQUADRIA DE ALUMÍNIO OU PVC, FIXADO COM BAGUETE. AF_01/2021_PS</t>
  </si>
  <si>
    <t>INSTALAÇÃO DE VIDRO LISO FUME, E = 5 MM, EM ESQUADRIA DE MADEIRA, FIXADO COM BAGUETE. AF_01/2021</t>
  </si>
  <si>
    <t>INSTALAÇÃO DE VIDRO LISO FUME, E = 6 MM, EM ESQUADRIA DE ALUMÍNIO OU PVC, FIXADO COM BAGUETE. AF_01/2021_PS</t>
  </si>
  <si>
    <t>INSTALAÇÃO DE VIDRO LISO FUME, E = 6 MM, EM ESQUADRIA DE MADEIRA, FIXADO COM BAGUETE. AF_01/2021</t>
  </si>
  <si>
    <t>INSTALAÇÃO DE VIDRO LISO INCOLOR, E = 10 MM, EM ESQUADRIA DE ALUMÍNIO OU PVC, FIXADO COM BAGUETE. AF_01/2021_PS</t>
  </si>
  <si>
    <t>INSTALAÇÃO DE VIDRO LISO INCOLOR, E = 10 MM, EM ESQUADRIA DE MADEIRA, FIXADO COM BAGUETE. AF_01/2021</t>
  </si>
  <si>
    <t>INSTALAÇÃO DE VIDRO LISO INCOLOR, E = 3 MM, EM ESQUADRIA DE ALUMÍNIO OU PVC, FIXADO COM BAGUETE. AF_01/2021_PS</t>
  </si>
  <si>
    <t>INSTALAÇÃO DE VIDRO LISO INCOLOR, E = 3 MM, EM ESQUADRIA DE MADEIRA, FIXADO COM BAGUETE. AF_01/2021</t>
  </si>
  <si>
    <t>INSTALAÇÃO DE VIDRO LISO INCOLOR, E = 4 MM, EM ESQUADRIA DE ALUMÍNIO OU PVC, FIXADO COM BAGUETE. AF_01/2021_PS</t>
  </si>
  <si>
    <t>INSTALAÇÃO DE VIDRO LISO INCOLOR, E = 5 MM, EM ESQUADRIA DE ALUMÍNIO OU PVC, FIXADO COM BAGUETE. AF_01/2021_PS</t>
  </si>
  <si>
    <t>INSTALAÇÃO DE VIDRO LISO INCOLOR, E = 5 MM, EM ESQUADRIA DE MADEIRA, FIXADO COM BAGUETE. AF_01/2021</t>
  </si>
  <si>
    <t>INSTALAÇÃO DE VIDRO LISO INCOLOR, E = 6 MM, EM ESQUADRIA DE ALUMÍNIO OU PVC, FIXADO COM BAGUETE. AF_01/2021_PS</t>
  </si>
  <si>
    <t>INSTALAÇÃO DE VIDRO LISO INCOLOR, E = 6 MM, EM ESQUADRIA DE MADEIRA, FIXADO COM BAGUETE. AF_01/2021</t>
  </si>
  <si>
    <t>INSTALAÇÃO DE VIDRO LISO INCOLOR, E = 8 MM, EM ESQUADRIA DE ALUMÍNIO OU PVC, FIXADO COM BAGUETE. AF_01/2021_PS</t>
  </si>
  <si>
    <t>INSTALAÇÃO DE VIDRO LISO INCOLOR, E = 8 MM, EM ESQUADRIA DE MADEIRA, FIXADO COM BAGUETE. AF_01/2021</t>
  </si>
  <si>
    <t>INSTALAÇÃO DE VIDRO LISO, E = 4 MM, EM ESQUADRIA DE MADEIRA, FIXADO COM BAGUETE. AF_01/2021</t>
  </si>
  <si>
    <t>INSTALAÇÃO DE VIDRO TEMPERADO, E = 10 MM, ENCAIXADO EM PERFIL U. AF_01/2021_PS</t>
  </si>
  <si>
    <t>INSTALAÇÃO DE VIDRO TEMPERADO, E = 6 MM, ENCAIXADO EM PERFIL U. AF_01/2021_PS</t>
  </si>
  <si>
    <t>INSTALAÇÃO DE VIDRO TEMPERADO, E = 8 MM, ENCAIXADO EM PERFIL U. AF_01/2021_PS</t>
  </si>
  <si>
    <t>JOGO DE FERRAGENS CROMADAS PARA PORTA DE VIDRO TEMPERADO, UMA FOLHA COMPOSTO DE DOBRADICAS SUPERIOR E INFERIOR, TRINCO, FECHADURA, CONTRA FECHADURA COM CAPUCHINHO SEM MOLA E PUXADOR. AF_01/2021</t>
  </si>
  <si>
    <t>MOLA HIDRAULICA DE PISO PARA PORTA DE VIDRO TEMPERADO. AF_01/2021</t>
  </si>
  <si>
    <t>PORTA DE ABRIR COM MOLA HIDRÁULICA, EM VIDRO TEMPERADO, 2 FOLHAS DE 90X210 CM, ESPESSURA DD 10MM, INCLUSIVE ACESSÓRIOS. AF_01/2021</t>
  </si>
  <si>
    <t>PORTA DE ABRIR COM MOLA HIDRÁULICA, EM VIDRO TEMPERADO, 90X210 CM, ESPESSURA 10 MM, INCLUSIVE ACESSÓRIOS. AF_01/2021</t>
  </si>
  <si>
    <t>PORTA DE CORRER EM VIDRO TEMPERADO, 2 FOLHAS DE 90X210 CM, ESPESSURA 10 MM, INCLUSIVE ACESSÓRIOS. AF_01/2021</t>
  </si>
  <si>
    <t>PORTA DE CORRER EM VIDRO TEMPERADO, 90X210 CM, ESPESSURA 10MM, INCLUSIVE ACESSÓRIOS. AF_01/2021</t>
  </si>
  <si>
    <t>PORTA PIVOTANTE DE VIDRO TEMPERADO, 2 FOLHAS DE 90X210 CM, ESPESSURA DE 10MM, INCLUSIVE ACESSÓRIOS. AF_01/2021</t>
  </si>
  <si>
    <t>PORTA PIVOTANTE DE VIDRO TEMPERADO, 90X210 CM, ESPESSURA 10 MM, INCLUSIVE ACESSÓRIOS. AF_01/2021</t>
  </si>
  <si>
    <t>REMOÇÃO DE VIDRO LISO COMUM DE ESQUADRIA COM BAGUETE DE ALUMÍNIO OU PVC. AF_01/2021</t>
  </si>
  <si>
    <t>REMOÇÃO DE VIDRO LISO COMUM DE ESQUADRIA COM BAGUETE DE MADEIRA. AF_01/2021</t>
  </si>
  <si>
    <t>REMOÇÃO DE VIDRO TEMPERADO FIXADO EM PERFIL U. AF_01/2021</t>
  </si>
  <si>
    <t>MISTURADOR MONOCOMANDO PARA CHUVEIRO, BASE BRUTA E ACABAMENTO CROMADO - FORNECIMENTO E INSTALAÇÃO. AF_08/2021</t>
  </si>
  <si>
    <t>REGISTRO DE ESFERA, PVC, ROSCÁVEL, COM BORBOLETA, 1/2" - FORNECIMENTO E INSTALAÇÃO. AF_08/2021</t>
  </si>
  <si>
    <t>REGISTRO DE ESFERA, PVC, ROSCÁVEL, COM BORBOLETA, 3/4" - FORNECIMENTO E INSTALAÇÃO. AF_08/2021</t>
  </si>
  <si>
    <t>REGISTRO DE ESFERA, PVC, ROSCÁVEL, COM CABEÇA QUADRADA, 1/2" - FORNECIMENTO E INSTALAÇÃO. AF_08/2021</t>
  </si>
  <si>
    <t>REGISTRO DE ESFERA, PVC, ROSCÁVEL, COM CABEÇA QUADRADA, 3/4" - FORNECIMENTO E INSTALAÇÃO. AF_08/2021</t>
  </si>
  <si>
    <t>REGISTRO DE ESFERA, PVC, ROSCÁVEL, COM VOLANTE, 1 1/2" - FORNECIMENTO E INSTALAÇÃO. AF_08/2021</t>
  </si>
  <si>
    <t>REGISTRO DE ESFERA, PVC, ROSCÁVEL, COM VOLANTE, 1 1/4" - FORNECIMENTO E INSTALAÇÃO. AF_08/2021</t>
  </si>
  <si>
    <t>REGISTRO DE ESFERA, PVC, ROSCÁVEL, COM VOLANTE, 1" - FORNECIMENTO E INSTALAÇÃO. AF_08/2021</t>
  </si>
  <si>
    <t>REGISTRO DE ESFERA, PVC, ROSCÁVEL, COM VOLANTE, 1/2" - FORNECIMENTO E INSTALAÇÃO. AF_08/2021</t>
  </si>
  <si>
    <t>REGISTRO DE ESFERA, PVC, ROSCÁVEL, COM VOLANTE, 2" - FORNECIMENTO E INSTALAÇÃO. AF_08/2021</t>
  </si>
  <si>
    <t>REGISTRO DE ESFERA, PVC, ROSCÁVEL, COM VOLANTE, 3/4" - FORNECIMENTO E INSTALAÇÃO. AF_08/2021</t>
  </si>
  <si>
    <t>REGISTRO DE ESFERA, PVC, SOLDÁVEL, COM VOLANTE, DN  20 MM - FORNECIMENTO E INSTALAÇÃO. AF_08/2021</t>
  </si>
  <si>
    <t>REGISTRO DE ESFERA, PVC, SOLDÁVEL, COM VOLANTE, DN  25 MM - FORNECIMENTO E INSTALAÇÃO. AF_08/2021</t>
  </si>
  <si>
    <t>REGISTRO DE ESFERA, PVC, SOLDÁVEL, COM VOLANTE, DN  32 MM - FORNECIMENTO E INSTALAÇÃO. AF_08/2021</t>
  </si>
  <si>
    <t>REGISTRO DE ESFERA, PVC, SOLDÁVEL, COM VOLANTE, DN  40 MM - FORNECIMENTO E INSTALAÇÃO. AF_08/2021</t>
  </si>
  <si>
    <t>REGISTRO DE ESFERA, PVC, SOLDÁVEL, COM VOLANTE, DN  50 MM - FORNECIMENTO E INSTALAÇÃO. AF_08/2021</t>
  </si>
  <si>
    <t>REGISTRO DE ESFERA, PVC, SOLDÁVEL, COM VOLANTE, DN  60 MM - FORNECIMENTO E INSTALAÇÃO. AF_08/2021</t>
  </si>
  <si>
    <t>REGISTRO DE GAVETA BRUTO, LATÃO, ROSCÁVEL, 1 1/2" - FORNECIMENTO E INSTALAÇÃO. AF_08/2021</t>
  </si>
  <si>
    <t>REGISTRO DE GAVETA BRUTO, LATÃO, ROSCÁVEL, 1 1/2", COM ACABAMENTO E CANOPLA CROMADOS - FORNECIMENTO E INSTALAÇÃO. AF_08/2021</t>
  </si>
  <si>
    <t>REGISTRO DE GAVETA BRUTO, LATÃO, ROSCÁVEL, 1 1/4" - FORNECIMENTO E INSTALAÇÃO. AF_08/2021</t>
  </si>
  <si>
    <t>REGISTRO DE GAVETA BRUTO, LATÃO, ROSCÁVEL, 1 1/4", COM ACABAMENTO E CANOPLA CROMADOS - FORNECIMENTO E INSTALAÇÃO. AF_08/2021</t>
  </si>
  <si>
    <t>REGISTRO DE GAVETA BRUTO, LATÃO, ROSCÁVEL, 1" - FORNECIMENTO E INSTALAÇÃO. AF_08/2021</t>
  </si>
  <si>
    <t>REGISTRO DE GAVETA BRUTO, LATÃO, ROSCÁVEL, 1", COM ACABAMENTO E CANOPLA CROMADOS - FORNECIMENTO E INSTALAÇÃO. AF_08/2021</t>
  </si>
  <si>
    <t>REGISTRO DE GAVETA BRUTO, LATÃO, ROSCÁVEL, 1/2" - FORNECIMENTO E INSTALAÇÃO. AF_08/2021</t>
  </si>
  <si>
    <t>REGISTRO DE GAVETA BRUTO, LATÃO, ROSCÁVEL, 1/2", COM ACABAMENTO E CANOPLA CROMADOS - FORNECIMENTO E INSTALAÇÃO. AF_08/2021</t>
  </si>
  <si>
    <t>REGISTRO DE GAVETA BRUTO, LATÃO, ROSCÁVEL, 2 1/2" - FORNECIMENTO E INSTALAÇÃO. AF_08/2021</t>
  </si>
  <si>
    <t>REGISTRO DE GAVETA BRUTO, LATÃO, ROSCÁVEL, 2" - FORNECIMENTO E INSTALAÇÃO. AF_08/2021</t>
  </si>
  <si>
    <t>REGISTRO DE GAVETA BRUTO, LATÃO, ROSCÁVEL, 3" - FORNECIMENTO E INSTALAÇÃO. AF_08/2021</t>
  </si>
  <si>
    <t>REGISTRO DE GAVETA BRUTO, LATÃO, ROSCÁVEL, 3/4" - FORNECIMENTO E INSTALAÇÃO. AF_08/2021</t>
  </si>
  <si>
    <t>REGISTRO DE GAVETA BRUTO, LATÃO, ROSCÁVEL, 3/4", COM ACABAMENTO E CANOPLA CROMADOS - FORNECIMENTO E INSTALAÇÃO. AF_08/2021</t>
  </si>
  <si>
    <t>REGISTRO DE GAVETA BRUTO, LATÃO, ROSCÁVEL, 4" - FORNECIMENTO E INSTALAÇÃO. AF_08/2021</t>
  </si>
  <si>
    <t>REGISTRO DE PRESSÃO BRUTO, LATÃO,  ROSCÁVEL, 3/4'' - FORNECIMENTO E INSTALAÇÃO. AF_08/2021</t>
  </si>
  <si>
    <t>REGISTRO DE PRESSÃO BRUTO, LATÃO, ROSCÁVEL, 1/2" - FORNECIMENTO E INSTALAÇÃO. AF_08/2021</t>
  </si>
  <si>
    <t>REGISTRO DE PRESSÃO BRUTO, LATÃO, ROSCÁVEL, 1/2", COM ACABAMENTO E CANOPLA CROMADOS - FORNECIMENTO E INSTALAÇÃO. AF_08/2021</t>
  </si>
  <si>
    <t>REGISTRO DE PRESSÃO BRUTO, LATÃO, ROSCÁVEL, 3/4", COM ACABAMENTO E CANOPLA CROMADOS - FORNECIMENTO E INSTALAÇÃO. AF_08/2021</t>
  </si>
  <si>
    <t>REGISTRO DE PRESSÃO, PVC, ROSCÁVEL, VOLANTE SIMPLES, 1/2" - FORNECIMENTO E INSTALAÇÃO. AF_08/2021</t>
  </si>
  <si>
    <t>REGISTRO DE PRESSÃO, PVC, ROSCÁVEL, VOLANTE SIMPLES, 3/4" - FORNECIMENTO E INSTALAÇÃO. AF_08/2021</t>
  </si>
  <si>
    <t>REGISTRO DE PRESSÃO, PVC, SOLDÁVEL, VOLANTE SIMPLES, DN  20 MM - FORNECIMENTO E INSTALAÇÃO. AF_08/2021</t>
  </si>
  <si>
    <t>REGISTRO DE PRESSÃO, PVC, SOLDÁVEL, VOLANTE SIMPLES, DN  25 MM - FORNECIMENTO E INSTALAÇÃO. AF_08/2021</t>
  </si>
  <si>
    <t>REGISTRO OU REGULADOR DE GÁS DE COZINHA - FORNECIMENTO E INSTALAÇÃO. AF_08/2021</t>
  </si>
  <si>
    <t>REGISTRO OU VÁLVULA GLOBO ANGULAR EM LATÃO, PARA HIDRANTES EM INSTALAÇÃO PREDIAL DE INCÊNDIO, 45 GRAUS, 2 1/2" - FORNECIMENTO E INSTALAÇÃO. AF_08/2021</t>
  </si>
  <si>
    <t>SUBSTITUIÇÃO DE REGISTRO OU VÁLVULA, ROSCÁVEL, DN  20 MM. AF_08/2021</t>
  </si>
  <si>
    <t>SUBSTITUIÇÃO DE REGISTRO OU VÁLVULA, ROSCÁVEL, DN  25 MM. AF_08/2021</t>
  </si>
  <si>
    <t>SUBSTITUIÇÃO DE REGISTRO OU VÁLVULA, ROSCÁVEL, DN  32 MM. AF_08/2021</t>
  </si>
  <si>
    <t>TORNEIRA DE BOIA PARA CAIXA D'ÁGUA, ROSCÁVEL, 1 1/2" - FORNECIMENTO E INSTALAÇÃO. AF_08/2021</t>
  </si>
  <si>
    <t>TORNEIRA DE BOIA PARA CAIXA D'ÁGUA, ROSCÁVEL, 1 1/4" - FORNECIMENTO E INSTALAÇÃO. AF_08/2021</t>
  </si>
  <si>
    <t>TORNEIRA DE BOIA PARA CAIXA D'ÁGUA, ROSCÁVEL, 1" - FORNECIMENTO E INSTALAÇÃO. AF_08/2021</t>
  </si>
  <si>
    <t>TORNEIRA DE BOIA PARA CAIXA D'ÁGUA, ROSCÁVEL, 1/2" - FORNECIMENTO E INSTALAÇÃO. AF_08/2021</t>
  </si>
  <si>
    <t>TORNEIRA DE BOIA PARA CAIXA D'ÁGUA, ROSCÁVEL, 2" - FORNECIMENTO E INSTALAÇÃO. AF_08/2021</t>
  </si>
  <si>
    <t>TORNEIRA DE BOIA PARA CAIXA D'ÁGUA, ROSCÁVEL, 3/4" - FORNECIMENTO E INSTALAÇÃO. AF_08/2021</t>
  </si>
  <si>
    <t>VÁLVULA DE DESCARGA METÁLICA, BASE 1 1/2", ACABAMENTO METALICO CROMADO - FORNECIMENTO E INSTALAÇÃO. AF_08/2021</t>
  </si>
  <si>
    <t>VÁLVULA DE DESCARGA METÁLICA, BASE 1 1/4", ACABAMENTO METALICO CROMADO - FORNECIMENTO E INSTALAÇÃO. AF_08/2021</t>
  </si>
  <si>
    <t>VÁLVULA DE ESFERA BRUTA, BRONZE, ROSCÁVEL, 1 1/2'' - FORNECIMENTO E INSTALAÇÃO. AF_08/2021</t>
  </si>
  <si>
    <t>VÁLVULA DE ESFERA BRUTA, BRONZE, ROSCÁVEL, 1 1/4'' - FORNECIMENTO E INSTALAÇÃO. AF_08/2021</t>
  </si>
  <si>
    <t>VÁLVULA DE ESFERA BRUTA, BRONZE, ROSCÁVEL, 1'' - FORNECIMENTO E INSTALAÇÃO. AF_08/2021</t>
  </si>
  <si>
    <t>VÁLVULA DE ESFERA BRUTA, BRONZE, ROSCÁVEL, 1/2" - FORNECIMENTO E INSTALAÇÃO. AF_08/2021</t>
  </si>
  <si>
    <t>VÁLVULA DE ESFERA BRUTA, BRONZE, ROSCÁVEL, 2'' - FORNECIMENTO E INSTALAÇÃO. AF_08/2021</t>
  </si>
  <si>
    <t>VÁLVULA DE ESFERA BRUTA, BRONZE, ROSCÁVEL, 3/4'' - FORNECIMENTO E INSTALAÇÃO. AF_08/2021</t>
  </si>
  <si>
    <t>VÁLVULA DE RETENÇÃO HORIZONTAL, DE BRONZE, ROSCÁVEL, 1 1/2"  - FORNECIMENTO E INSTALAÇÃO. AF_08/2021</t>
  </si>
  <si>
    <t>VÁLVULA DE RETENÇÃO HORIZONTAL, DE BRONZE, ROSCÁVEL, 1 1/4" - FORNECIMENTO E INSTALAÇÃO. AF_08/2021</t>
  </si>
  <si>
    <t>VÁLVULA DE RETENÇÃO HORIZONTAL, DE BRONZE, ROSCÁVEL, 1" - FORNECIMENTO E INSTALAÇÃO. AF_08/2021</t>
  </si>
  <si>
    <t>VÁLVULA DE RETENÇÃO HORIZONTAL, DE BRONZE, ROSCÁVEL, 1/2" - FORNECIMENTO E INSTALAÇÃO. AF_08/2021</t>
  </si>
  <si>
    <t>VÁLVULA DE RETENÇÃO HORIZONTAL, DE BRONZE, ROSCÁVEL, 2 1/2" - FORNECIMENTO E INSTALAÇÃO. AF_08/2021</t>
  </si>
  <si>
    <t>VÁLVULA DE RETENÇÃO HORIZONTAL, DE BRONZE, ROSCÁVEL, 2"  - FORNECIMENTO E INSTALAÇÃO. AF_08/2021</t>
  </si>
  <si>
    <t>VÁLVULA DE RETENÇÃO HORIZONTAL, DE BRONZE, ROSCÁVEL, 3" - FORNECIMENTO E INSTALAÇÃO. AF_08/2021</t>
  </si>
  <si>
    <t>VÁLVULA DE RETENÇÃO HORIZONTAL, DE BRONZE, ROSCÁVEL, 3/4" - FORNECIMENTO E INSTALAÇÃO. AF_08/2021</t>
  </si>
  <si>
    <t>VÁLVULA DE RETENÇÃO HORIZONTAL, DE BRONZE, ROSCÁVEL, 4" - FORNECIMENTO E INSTALAÇÃO. AF_08/2021</t>
  </si>
  <si>
    <t>VÁLVULA DE RETENÇÃO VERTICAL, DE BRONZE, ROSCÁVEL, 1 1/2" - FORNECIMENTO E INSTALAÇÃO. AF_08/2021</t>
  </si>
  <si>
    <t>VÁLVULA DE RETENÇÃO VERTICAL, DE BRONZE, ROSCÁVEL, 1 1/4" - FORNECIMENTO E INSTALAÇÃO. AF_08/2021</t>
  </si>
  <si>
    <t>VÁLVULA DE RETENÇÃO VERTICAL, DE BRONZE, ROSCÁVEL, 1" - FORNECIMENTO E INSTALAÇÃO. AF_08/2021</t>
  </si>
  <si>
    <t>VÁLVULA DE RETENÇÃO VERTICAL, DE BRONZE, ROSCÁVEL, 1/2" - FORNECIMENTO E INSTALAÇÃO. AF_08/2021</t>
  </si>
  <si>
    <t>VÁLVULA DE RETENÇÃO VERTICAL, DE BRONZE, ROSCÁVEL, 2 1/2" - FORNECIMENTO E INSTALAÇÃO. AF_08/2021</t>
  </si>
  <si>
    <t>VÁLVULA DE RETENÇÃO VERTICAL, DE BRONZE, ROSCÁVEL, 2" - FORNECIMENTO E INSTALAÇÃO. AF_08/2021</t>
  </si>
  <si>
    <t>VÁLVULA DE RETENÇÃO VERTICAL, DE BRONZE, ROSCÁVEL, 3" - FORNECIMENTO E INSTALAÇÃO. AF_08/2021</t>
  </si>
  <si>
    <t>VÁLVULA DE RETENÇÃO VERTICAL, DE BRONZE, ROSCÁVEL, 3/4" - FORNECIMENTO E INSTALAÇÃO. AF_08/2021</t>
  </si>
  <si>
    <t>VÁLVULA DE RETENÇÃO VERTICAL, DE BRONZE, ROSCÁVEL, 4" - FORNECIMENTO E INSTALAÇÃO. AF_08/2021</t>
  </si>
  <si>
    <t>VÁLVULA DE RETENÇÃO, DE BRONZE, PÉ COM CRIVOS, ROSCÁVEL, 1 1/2" - FORNECIMENTO E INSTALAÇÃO. AF_08/2021</t>
  </si>
  <si>
    <t>VÁLVULA DE RETENÇÃO, DE BRONZE, PÉ COM CRIVOS, ROSCÁVEL, 1 1/4" - FORNECIMENTO E INSTALAÇÃO. AF_08/2021</t>
  </si>
  <si>
    <t>VÁLVULA DE RETENÇÃO, DE BRONZE, PÉ COM CRIVOS, ROSCÁVEL, 1" - FORNECIMENTO E INSTALAÇÃO. AF_08/2021</t>
  </si>
  <si>
    <t>VÁLVULA DE RETENÇÃO, DE BRONZE, PÉ COM CRIVOS, ROSCÁVEL, 2 1/2" - FORNECIMENTO E INSTALAÇÃO. AF_08/2021</t>
  </si>
  <si>
    <t>VÁLVULA DE RETENÇÃO, DE BRONZE, PÉ COM CRIVOS, ROSCÁVEL, 2" - FORNECIMENTO E INSTALAÇÃO. AF_08/2021</t>
  </si>
  <si>
    <t>VÁLVULA DE RETENÇÃO, DE BRONZE, PÉ COM CRIVOS, ROSCÁVEL, 3" - FORNECIMENTO E INSTALAÇÃO. AF_08/2021</t>
  </si>
  <si>
    <t>VÁLVULA DE RETENÇÃO, DE BRONZE, PÉ COM CRIVOS, ROSCÁVEL, 3/4" - FORNECIMENTO E INSTALAÇÃO. AF_08/2021</t>
  </si>
  <si>
    <t>VÁLVULA DE RETENÇÃO, DE BRONZE, PÉ COM CRIVOS, ROSCÁVEL, 4" - FORNECIMENTO E INSTALAÇÃO. AF_08/2021</t>
  </si>
  <si>
    <t>VÁLVULA DE SEGURANÇA À TEMPERATURA, 1/2" - FORNECIMENTO E INSTALAÇÃO. AF_08/2021</t>
  </si>
  <si>
    <t>VÁLVULA ESFERA PARA GÁS, 1" - FORNECIMENTO E INSTALAÇÃO. AF_08/2021</t>
  </si>
  <si>
    <t>VÁLVULA ESFERA PARA GÁS, 1/2" - FORNECIMENTO E INSTALAÇÃO. AF_08/2021</t>
  </si>
  <si>
    <t>VÁLVULA ESFERA PARA GÁS, 3/4" - FORNECIMENTO E INSTALAÇÃO. AF_08/2021</t>
  </si>
  <si>
    <t>VÁLVULA ESTABILIZADORA DE VAZÃO/ AUTOFLOW, 1" - FORNECIMENTO E INSTALAÇÃO. AF_08/2021</t>
  </si>
  <si>
    <t>VÁLVULA ESTABILIZADORA DE VAZÃO/ AUTOFLOW, 3/4" - FORNECIMENTO E INSTALAÇÃO. AF_08/2021</t>
  </si>
  <si>
    <t>VÁLVULA REDUTORA DE PRESSÃO PARA SISTEMAS PREDIAIS, 1 1/2" - FORNECIMENTO E INSTALAÇÃO. AF_08/2021</t>
  </si>
  <si>
    <t>VÁLVULA REDUTORA DE PRESSÃO PARA SISTEMAS PREDIAIS, 1 1/4" - FORNECIMENTO E INSTALAÇÃO. AF_08/2021</t>
  </si>
  <si>
    <t>VÁLVULA REDUTORA DE PRESSÃO PARA SISTEMAS PREDIAIS, 1" - FORNECIMENTO E INSTALAÇÃO. AF_08/2021</t>
  </si>
  <si>
    <t>VÁLVULA REDUTORA DE PRESSÃO PARA SISTEMAS PREDIAIS, 1/2" - FORNECIMENTO E INSTALAÇÃO. AF_08/2021</t>
  </si>
  <si>
    <t>VÁLVULA REDUTORA DE PRESSÃO PARA SISTEMAS PREDIAIS, 2 1/2" - FORNECIMENTO E INSTALAÇÃO. AF_08/2021</t>
  </si>
  <si>
    <t>VÁLVULA REDUTORA DE PRESSÃO PARA SISTEMAS PREDIAIS, 2" - FORNECIMENTO E INSTALAÇÃO. AF_08/2021</t>
  </si>
  <si>
    <t>VÁLVULA REDUTORA DE PRESSÃO PARA SISTEMAS PREDIAIS, 3/4" - FORNECIMENTO E INSTALAÇÃO. AF_08/2021</t>
  </si>
  <si>
    <t>VÁLVULA VENTOSA ELIMINADORA DE AR, PARA SISTEMAS PREDIAIS, 1/2" - FORNECIMENTO E INSTALAÇÃO. AF_08/2021</t>
  </si>
  <si>
    <t>VÁLVULA VENTOSA ELIMINADORA DE AR, PARA SISTEMAS PREDIAIS, 3/4" - FORNECIMENTO E INSTALAÇÃO. AF_08/2021</t>
  </si>
  <si>
    <t>JUNTA DE DESMONTAGEM TRAVADA AXIALMENTE DE FERRO FUNDIDO PARA REDE DE ÁGUA OU ESGOTO, DN 100 MM. AF_12/2021</t>
  </si>
  <si>
    <t>JUNTA DE DESMONTAGEM TRAVADA AXIALMENTE DE FERRO FUNDIDO PARA REDE DE ÁGUA OU ESGOTO, DN 150 MM. AF_12/2021</t>
  </si>
  <si>
    <t>JUNTA DE DESMONTAGEM TRAVADA AXIALMENTE DE FERRO FUNDIDO PARA REDE DE ÁGUA OU ESGOTO, DN 200 MM. AF_12/2021</t>
  </si>
  <si>
    <t>JUNTA DE DESMONTAGEM TRAVADA AXIALMENTE DE FERRO FUNDIDO PARA REDE DE ÁGUA OU ESGOTO, DN 250 MM. AF_12/2021</t>
  </si>
  <si>
    <t>JUNTA DE DESMONTAGEM TRAVADA AXIALMENTE DE FERRO FUNDIDO PARA REDE DE ÁGUA OU ESGOTO, DN 300 MM. AF_12/2021</t>
  </si>
  <si>
    <t>JUNTA DE DESMONTAGEM TRAVADA AXIALMENTE DE FERRO FUNDIDO PARA REDE DE ÁGUA OU ESGOTO, DN 350 MM. AF_12/2021</t>
  </si>
  <si>
    <t>JUNTA DE DESMONTAGEM TRAVADA AXIALMENTE DE FERRO FUNDIDO PARA REDE DE ÁGUA OU ESGOTO, DN 400 MM. AF_12/2021</t>
  </si>
  <si>
    <t>JUNTA DE DESMONTAGEM TRAVADA AXIALMENTE DE FERRO FUNDIDO PARA REDE DE ÁGUA OU ESGOTO, DN 500 MM. AF_12/2021</t>
  </si>
  <si>
    <t>JUNTA DE DESMONTAGEM TRAVADA AXIALMENTE DE FERRO FUNDIDO PARA REDE DE ÁGUA OU ESGOTO, DN 600 MM. AF_12/2021</t>
  </si>
  <si>
    <t>JUNTA DE DESMONTAGEM TRAVADA AXIALMENTE DE FERRO FUNDIDO PARA REDE DE ÁGUA OU ESGOTO, DN 80 MM. AF_12/2021</t>
  </si>
  <si>
    <t>JUNTA MECÂNICA (LUVA DE CORRER COM BOLSA JUNTA MECÂNICA) DE FERRO FUNDIDO PARA REDE DE ÁGUA OU ESGOTO, DN 100 MM. AF_12/2021</t>
  </si>
  <si>
    <t>JUNTA MECÂNICA (LUVA DE CORRER COM BOLSA JUNTA MECÂNICA) DE FERRO FUNDIDO PARA REDE DE ÁGUA OU ESGOTO, DN 1000 MM. AF_12/2021</t>
  </si>
  <si>
    <t>JUNTA MECÂNICA (LUVA DE CORRER COM BOLSA JUNTA MECÂNICA) DE FERRO FUNDIDO PARA REDE DE ÁGUA OU ESGOTO, DN 1200 MM. AF_12/2021</t>
  </si>
  <si>
    <t>JUNTA MECÂNICA (LUVA DE CORRER COM BOLSA JUNTA MECÂNICA) DE FERRO FUNDIDO PARA REDE DE ÁGUA OU ESGOTO, DN 150 MM. AF_12/2021</t>
  </si>
  <si>
    <t>JUNTA MECÂNICA (LUVA DE CORRER COM BOLSA JUNTA MECÂNICA) DE FERRO FUNDIDO PARA REDE DE ÁGUA OU ESGOTO, DN 200 MM. AF_12/2021</t>
  </si>
  <si>
    <t>JUNTA MECÂNICA (LUVA DE CORRER COM BOLSA JUNTA MECÂNICA) DE FERRO FUNDIDO PARA REDE DE ÁGUA OU ESGOTO, DN 250 MM. AF_12/2021</t>
  </si>
  <si>
    <t>JUNTA MECÂNICA (LUVA DE CORRER COM BOLSA JUNTA MECÂNICA) DE FERRO FUNDIDO PARA REDE DE ÁGUA OU ESGOTO, DN 300 MM. AF_12/2021</t>
  </si>
  <si>
    <t>JUNTA MECÂNICA (LUVA DE CORRER COM BOLSA JUNTA MECÂNICA) DE FERRO FUNDIDO PARA REDE DE ÁGUA OU ESGOTO, DN 350 MM. AF_12/2021</t>
  </si>
  <si>
    <t>JUNTA MECÂNICA (LUVA DE CORRER COM BOLSA JUNTA MECÂNICA) DE FERRO FUNDIDO PARA REDE DE ÁGUA OU ESGOTO, DN 400 MM. AF_12/2021</t>
  </si>
  <si>
    <t>JUNTA MECÂNICA (LUVA DE CORRER COM BOLSA JUNTA MECÂNICA) DE FERRO FUNDIDO PARA REDE DE ÁGUA OU ESGOTO, DN 500 MM. AF_12/2021</t>
  </si>
  <si>
    <t>JUNTA MECÂNICA (LUVA DE CORRER COM BOLSA JUNTA MECÂNICA) DE FERRO FUNDIDO PARA REDE DE ÁGUA OU ESGOTO, DN 600 MM. AF_12/2021</t>
  </si>
  <si>
    <t>JUNTA MECÂNICA (LUVA DE CORRER COM BOLSA JUNTA MECÂNICA) DE FERRO FUNDIDO PARA REDE DE ÁGUA OU ESGOTO, DN 700 MM. AF_12/2021</t>
  </si>
  <si>
    <t>JUNTA MECÂNICA (LUVA DE CORRER COM BOLSA JUNTA MECÂNICA) DE FERRO FUNDIDO PARA REDE DE ÁGUA OU ESGOTO, DN 80 MM. AF_12/2021</t>
  </si>
  <si>
    <t>JUNTA MECÂNICA (LUVA DE CORRER COM BOLSA JUNTA MECÂNICA) DE FERRO FUNDIDO PARA REDE DE ÁGUA OU ESGOTO, DN 800 MM. AF_12/2021</t>
  </si>
  <si>
    <t>JUNTA MECÂNICA (LUVA DE CORRER COM BOLSA JUNTA MECÂNICA) DE FERRO FUNDIDO PARA REDE DE ÁGUA OU ESGOTO, DN 900 MM. AF_12/2021</t>
  </si>
  <si>
    <t>MEDIDOR DE VAZÃO ELETROMAGNÉTICO DE AÇO CARBONO PARA REDE DE ÁGUA OU ESGOTO, DN 100 MM, JUNTA FLANGEADA. AF_12/2021</t>
  </si>
  <si>
    <t>MEDIDOR DE VAZÃO ELETROMAGNÉTICO DE AÇO CARBONO PARA REDE DE ÁGUA OU ESGOTO, DN 200 MM, JUNTA FLANGEADA. AF_12/2021</t>
  </si>
  <si>
    <t>MEDIDOR DE VAZÃO ELETROMAGNÉTICO DE AÇO CARBONO PARA REDE DE ÁGUA OU ESGOTO, DN 300 MM, JUNTA FLANGEADA. AF_12/2021</t>
  </si>
  <si>
    <t>MEDIDOR DE VAZÃO ELETROMAGNÉTICO DE AÇO CARBONO PARA REDE DE ÁGUA OU ESGOTO, DN 400 MM, JUNTA FLANGEADA. AF_12/2021</t>
  </si>
  <si>
    <t>MEDIDOR DE VAZÃO ELETROMAGNÉTICO DE AÇO CARBONO PARA REDE DE ÁGUA OU ESGOTO, DN 500 MM, JUNTA FLANGEADA. AF_12/2021</t>
  </si>
  <si>
    <t>REGISTRO DE GAVETA DE FERRO FUNDIDO PARA REDE DE ÁGUA OU ESGOTO, DN 100 MM, JUNTA FLANGEADA. AF_12/2021</t>
  </si>
  <si>
    <t>REGISTRO DE GAVETA DE FERRO FUNDIDO PARA REDE DE ÁGUA OU ESGOTO, DN 150 MM, JUNTA FLANGEADA. AF_01/2021</t>
  </si>
  <si>
    <t>REGISTRO DE GAVETA DE FERRO FUNDIDO PARA REDE DE ÁGUA OU ESGOTO, DN 200 MM, JUNTA FLANGEADA. AF_12/2021</t>
  </si>
  <si>
    <t>REGISTRO DE GAVETA DE FERRO FUNDIDO PARA REDE DE ÁGUA OU ESGOTO, DN 250 MM, JUNTA FLANGEADA. AF_12/2021</t>
  </si>
  <si>
    <t>REGISTRO DE GAVETA DE FERRO FUNDIDO PARA REDE DE ÁGUA OU ESGOTO, DN 300 MM, JUNTA FLANGEADA. AF_12/2021</t>
  </si>
  <si>
    <t>REGISTRO DE GAVETA DE FERRO FUNDIDO PARA REDE DE ÁGUA OU ESGOTO, DN 350 MM, JUNTA FLANGEADA. AF_12/2021</t>
  </si>
  <si>
    <t>REGISTRO DE GAVETA DE FERRO FUNDIDO PARA REDE DE ÁGUA OU ESGOTO, DN 400 MM, JUNTA FLANGEADA. AF_12/2021</t>
  </si>
  <si>
    <t>REGISTRO DE GAVETA DE FERRO FUNDIDO PARA REDE DE ÁGUA OU ESGOTO, DN 50 MM, JUNTA FLANGEADA. AF_12/2021</t>
  </si>
  <si>
    <t>REGISTRO DE GAVETA DE FERRO FUNDIDO PARA REDE DE ÁGUA OU ESGOTO, DN 500 MM, JUNTA FLANGEADA. AF_12/2021</t>
  </si>
  <si>
    <t>REGISTRO DE GAVETA DE FERRO FUNDIDO PARA REDE DE ÁGUA OU ESGOTO, DN 80 MM, JUNTA FLANGEADA. AF_12/2021</t>
  </si>
  <si>
    <t>VÁLVULA DE RETENÇÃO DE FERRO FUNDIDO PARA REDE DE ÁGUA OU ESGOTO, COM FLANGES, DN 200 MM, JUNTA FLANGEADA. AF_12/2021</t>
  </si>
  <si>
    <t>VÁLVULA DE RETENÇÃO DE FERRO FUNDIDO PARA REDE DE ÁGUA OU ESGOTO, DN 100 MM, JUNTA FLANGEADA. AF_12/2021</t>
  </si>
  <si>
    <t>VÁLVULA DE RETENÇÃO DE FERRO FUNDIDO PARA REDE DE ÁGUA OU ESGOTO, DN 150 MM, JUNTA FLANGEADA. AF_12/2021</t>
  </si>
  <si>
    <t>VÁLVULA DE RETENÇÃO DE FERRO FUNDIDO PARA REDE DE ÁGUA OU ESGOTO, DN 250 MM, JUNTA FLANGEADA. AF_12/2021</t>
  </si>
  <si>
    <t>VÁLVULA DE RETENÇÃO DE FERRO FUNDIDO PARA REDE DE ÁGUA OU ESGOTO, DN 300 MM, JUNTA FLANGEADA. AF_12/2021</t>
  </si>
  <si>
    <t>VÁLVULA DE RETENÇÃO DE FERRO FUNDIDO PARA REDE DE ÁGUA OU ESGOTO, DN 350 MM, JUNTA FLANGEADA. AF_12/2021</t>
  </si>
  <si>
    <t>VÁLVULA DE RETENÇÃO DE FERRO FUNDIDO PARA REDE DE ÁGUA OU ESGOTO, DN 400 MM, JUNTA FLANGEADA. AF_12/2021</t>
  </si>
  <si>
    <t>VÁLVULA DE RETENÇÃO DE FERRO FUNDIDO PARA REDE DE ÁGUA OU ESGOTO, DN 50 MM, JUNTA FLANGEADA. AF_12/2021</t>
  </si>
  <si>
    <t>VÁLVULA DE RETENÇÃO DE FERRO FUNDIDO PARA REDE DE ÁGUA OU ESGOTO, DN 500 MM, JUNTA FLANGEADA. AF_12/2021</t>
  </si>
  <si>
    <t>VÁLVULA DE RETENÇÃO DE FERRO FUNDIDO PARA REDE DE ÁGUA OU ESGOTO, DN 80 MM, JUNTA FLANGEADA. AF_12/2021</t>
  </si>
  <si>
    <t>VÁLVULA REDUTORA DE PRESSÃO DE FERRO FUNDIDO PARA REDE DE ÁGUA, DN 100 MM, JUNTA FLANGEADA. AF_12/2021</t>
  </si>
  <si>
    <t>VÁLVULA REDUTORA DE PRESSÃO DE FERRO FUNDIDO PARA REDE DE ÁGUA, DN 150 MM, JUNTA FLANGEADA. AF_12/2021</t>
  </si>
  <si>
    <t>VÁLVULA REDUTORA DE PRESSÃO DE FERRO FUNDIDO PARA REDE DE ÁGUA, DN 200 MM, JUNTA FLANGEADA. AF_12/2021</t>
  </si>
  <si>
    <t>VÁLVULA REDUTORA DE PRESSÃO DE FERRO FUNDIDO PARA REDE DE ÁGUA, DN 250 MM, JUNTA FLANGEADA. AF_12/2021</t>
  </si>
  <si>
    <t>VÁLVULA REDUTORA DE PRESSÃO DE FERRO FUNDIDO PARA REDE DE ÁGUA, DN 300 MM, JUNTA FLANGEADA. AF_12/2021</t>
  </si>
  <si>
    <t>VÁLVULA REDUTORA DE PRESSÃO DE FERRO FUNDIDO PARA REDE DE ÁGUA, DN 350 MM, JUNTA FLANGEADA. AF_12/2021</t>
  </si>
  <si>
    <t>VÁLVULA REDUTORA DE PRESSÃO DE FERRO FUNDIDO PARA REDE DE ÁGUA, DN 400 MM, JUNTA FLANGEADA. AF_12/2021</t>
  </si>
  <si>
    <t>VÁLVULA REDUTORA DE PRESSÃO DE FERRO FUNDIDO PARA REDE DE ÁGUA, DN 50 MM, JUNTA FLANGEADA. AF_12/2021</t>
  </si>
  <si>
    <t>VÁLVULA REDUTORA DE PRESSÃO DE FERRO FUNDIDO PARA REDE DE ÁGUA, DN 500 MM, JUNTA FLANGEADA. AF_12/2021</t>
  </si>
  <si>
    <t>VÁLVULA REDUTORA DE PRESSÃO DE FERRO FUNDIDO PARA REDE DE ÁGUA, DN 80 MM, JUNTA FLANGEADA. AF_12/2021</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</si>
  <si>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</si>
  <si>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</si>
  <si>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</si>
  <si>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</si>
  <si>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</si>
  <si>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</si>
  <si>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</si>
  <si>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</si>
  <si>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</si>
  <si>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</si>
  <si>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 E CUNHA DE FIXACAO</t>
  </si>
  <si>
    <t>ABRACADEIRA EM ACO PARA AMARRACAO DE ELETRODUTOS, TIPO D, COM 1" E PARAFUSO DE FIXACAO</t>
  </si>
  <si>
    <t>ABRACADEIRA EM ACO PARA AMARRACAO DE ELETRODUTOS, TIPO D, COM 1/2" E CUNHA DE FIXACAO</t>
  </si>
  <si>
    <t>ABRACADEIRA EM ACO PARA AMARRACAO DE ELETRODUTOS, TIPO D, COM 1/2"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</si>
  <si>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</si>
  <si>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</si>
  <si>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</si>
  <si>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</si>
  <si>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</si>
  <si>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 E CUNHA DE FIXACAO</t>
  </si>
  <si>
    <t>ABRACADEIRA EM ACO PARA AMARRACAO DE ELETRODUTOS, TIPO D, COM 3" E PARAFUSO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</si>
  <si>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</si>
  <si>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</si>
  <si>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</si>
  <si>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</si>
  <si>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</si>
  <si>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</si>
  <si>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</si>
  <si>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</si>
  <si>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t>
  </si>
  <si>
    <t>ABRACADEIRA EM ACO PARA AMARRACAO DE ELETRODUTOS, TIPO U SIMPLES, COM 1/2"</t>
  </si>
  <si>
    <t>ABRACADEIRA EM ACO PARA AMARRACAO DE ELETRODUTOS, TIPO U SIMPLES, COM 2 1/2"</t>
  </si>
  <si>
    <t>ABRACADEIRA EM ACO PARA AMARRACAO DE ELETRODUTOS, TIPO U SIMPLES, COM 2"</t>
  </si>
  <si>
    <t>ABRACADEIRA EM ACO PARA AMARRACAO DE ELETRODUTOS, TIPO U SIMPLES, COM 3"</t>
  </si>
  <si>
    <t>ABRACADEIRA EM ACO PARA AMARRACAO DE ELETRODUTOS, TIPO U SIMPLES, COM 3/4"</t>
  </si>
  <si>
    <t>ABRACADEIRA EM ACO PARA AMARRACAO DE ELETRODUTOS, TIPO U SIMPLES, COM 3/8"</t>
  </si>
  <si>
    <t>ABRACADEIRA EM ACO PARA AMARRACAO DE ELETRODUTOS, TIPO U SIMPLES, COM 4"</t>
  </si>
  <si>
    <t>ABRACADEIRA PVC, PARA CALHA PLUVIAL, DIAMETRO ENTRE *80 E 100* MM, PARA DRENAGEM PLUVIAL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</si>
  <si>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</si>
  <si>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</si>
  <si>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</si>
  <si>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DE METAL CROMADO PARA REGISTRO PEQUENO, DE PAREDE, 1/2" OU 3/4"</t>
  </si>
  <si>
    <t>ACABAMENTO SIMPLES/CONVENCIONAL PARA FORRO PVC, TIPO "U" OU "C", COR BRANCA, COMPRIMENTO 6 M</t>
  </si>
  <si>
    <t>ACESSORIO DE LIGACAO NAO ELETRICO PARA CARGAS EXPLOSIVAS, TUBO DE 6 M</t>
  </si>
  <si>
    <t>ACESSORIO INICIADOR NAO ELETRICO, TUBO DE 6 M, TEMPO DE RETARDO DE *160* MS</t>
  </si>
  <si>
    <t>ACETILENO (RECARGA DE GAS ACETILENO PARA CILINDRO DE CONJUNTO OXICORTE GRANDE) NAO INCLUI TROCA/MANUTENCAO DO CILINDRO</t>
  </si>
  <si>
    <t>ACIDO CLORIDRICO / ACIDO MURIATICO, DILUICAO 10% A 12% PARA USO EM LIMPEZA</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</si>
  <si>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</si>
  <si>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</si>
  <si>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</si>
  <si>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</si>
  <si>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</si>
  <si>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</si>
  <si>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</si>
  <si>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</si>
  <si>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</si>
  <si>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12,5 MM OU 16,0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</si>
  <si>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</si>
  <si>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</si>
  <si>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</si>
  <si>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</si>
  <si>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</si>
  <si>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</si>
  <si>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</si>
  <si>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</si>
  <si>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ACO CA-60, 8,0 MM OU 9,5 MM, VERGALHAO</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</si>
  <si>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</si>
  <si>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</si>
  <si>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</si>
  <si>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CPVC, ROSCAVEL, COM FLANGES E ANEL DE VEDACAO, 15 MM, CAIXA D'AGUA PARA AGUA QUENTE</t>
  </si>
  <si>
    <t>ADAPTADOR CPVC, ROSCAVEL, COM FLANGES E ANEL DE VEDACAO, 22 MM, CAIXA D'AGUA PARA AGUA QUENTE</t>
  </si>
  <si>
    <t>ADAPTADOR CPVC, ROSCAVEL, COM FLANGES E ANEL DE VEDACAO, 28 MM, CAIXA D'AGUA PARA AGUA QUENTE</t>
  </si>
  <si>
    <t>ADAPTADOR CPVC, ROSCAVEL, COM FLANGES E ANEL DE VEDACAO, 35 MM, CAIXA D'AGUA PARA AGUA QUENTE</t>
  </si>
  <si>
    <t>ADAPTADOR CPVC, ROSCAVEL, COM FLANGES E ANEL DE VEDACAO, 42 MM, CAIXA D'AGUA PARA AGUA QUENTE</t>
  </si>
  <si>
    <t>ADAPTADOR CPVC, ROSCAVEL, COM FLANGES E ANEL DE VEDACAO, 54 MM, CAIXA D'AGUA PARA AGUA QUENTE</t>
  </si>
  <si>
    <t>ADAPTADOR CPVC, SOLDAVEL, 15 MM, PARA AGUA QUENTE</t>
  </si>
  <si>
    <t>ADAPTADOR CPVC, SOLDAVEL, 22 MM, PARA AGUA QUENTE</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</si>
  <si>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</si>
  <si>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</si>
  <si>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</si>
  <si>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</si>
  <si>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</si>
  <si>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100 / DE 110 MM</t>
  </si>
  <si>
    <t>ADAPTADOR PVC PBA, BOLSA/ROSCA, JE, DN 50 / DE 60 MM</t>
  </si>
  <si>
    <t>ADAPTADOR PVC PBA, BOLSA/ROSCA, JE, DN 75 / DE 85 MM</t>
  </si>
  <si>
    <t>ADAPTADOR PVC PBA, PONTA/ROSCA, JE, DN 50 / DE 60 MM</t>
  </si>
  <si>
    <t>ADAPTADOR PVC PBA, PONTA/ROSCA, JE, DN 75 / DE 85 MM</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</si>
  <si>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</si>
  <si>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</si>
  <si>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</si>
  <si>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</si>
  <si>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</si>
  <si>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</si>
  <si>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</si>
  <si>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</si>
  <si>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</si>
  <si>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</si>
  <si>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</si>
  <si>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</si>
  <si>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</si>
  <si>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</si>
  <si>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</si>
  <si>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</si>
  <si>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COM REGISTRO, PARA PEAD, 20 MM X 3/4", PARA LIGACAO PREDIAL DE AGUA</t>
  </si>
  <si>
    <t>ADAPTADOR PVC, ROSCAVEL, COM FLANGES E ANEL DE VEDACAO, 1 1/2", PARA CAIXA D'AGUA</t>
  </si>
  <si>
    <t>ADAPTADOR PVC, ROSCAVEL, COM FLANGES E ANEL DE VEDACAO, 1", PARA CAIXA D'AGUA</t>
  </si>
  <si>
    <t>ADAPTADOR PVC, ROSCAVEL, COM FLANGES E ANEL DE VEDACAO, 1/2", PARA CAIXA D'AGUA</t>
  </si>
  <si>
    <t>ADAPTADOR PVC, ROSCAVEL, COM FLANGES E ANEL DE VEDACAO, 3/4", PARA CAIXA D'AGUA</t>
  </si>
  <si>
    <t>ADAPTADOR PVC, SOLDAVEL, COM FLANGES E ANEL DE VEDACAO, 60 MM X 2", PARA CAIXA D'AGUA</t>
  </si>
  <si>
    <t>ADAPTADOR PVC, SOLDAVEL, COM FLANGES LIVRES, 110 MM X 4", PARA CAIXA D'AGUA</t>
  </si>
  <si>
    <t>ADAPTADOR PVC, SOLDAVEL, COM FLANGES LIVRES, 75 MM X 2 1/2", PARA CAIXA D'AGUA</t>
  </si>
  <si>
    <t>ADAPTADOR PVC, SOLDAVEL, COM FLANGES LIVRES, 85 MM X 3", PARA CAIXA D'AGUA</t>
  </si>
  <si>
    <t>ADAPTADOR PVC, SOLDAVEL, LONGO, COM FLANGE LIVRE, 110 MM X 4", PARA CAIXA D'AGUA</t>
  </si>
  <si>
    <t>ADAPTADOR PVC, SOLDAVEL, LONGO, COM FLANGE LIVRE, 32 MM X 1", PARA CAIXA D'AGUA</t>
  </si>
  <si>
    <t>ADAPTADOR PVC, SOLDAVEL, LONGO, COM FLANGE LIVRE, 75 MM X 2 1/2", PARA CAIXA D'AGUA</t>
  </si>
  <si>
    <t>ADAPTADOR PVC, SOLDAVEL, LONGO, COM FLANGE LIVRE, 85 MM X 3", PARA CAIXA D'AGUA</t>
  </si>
  <si>
    <t>ADESIVO / COLA DE CONTATO LIQUIDO, A BASE DE RESINAS, PARA COLAGEM DE ESPUMA PARA ISOLAMENTO TERMICO FLEXIVEL</t>
  </si>
  <si>
    <t>ADESIVO / COLA PARA EPS (ISOPOR) E OUTROS MATERIAIS</t>
  </si>
  <si>
    <t>ADESIVO ACRILICO DE BASE AQUOSA / 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</si>
  <si>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</si>
  <si>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</si>
  <si>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</si>
  <si>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PARA TUBOS CPVC, *75* G</t>
  </si>
  <si>
    <t>ADESIVO PLASTICO PARA PVC, BISNAGA COM 75 GR</t>
  </si>
  <si>
    <t>ADESIVO PLASTICO PARA PVC, FRASCO COM *850* GR</t>
  </si>
  <si>
    <t>ADESIVO PLASTICO PARA PVC, FRASCO COM 175 GR</t>
  </si>
  <si>
    <t>ADITIVO ACELERADOR DE PEGA E ENDURECIMENTO PARA ARGAMASSAS E CONCRETOS, LIQUIDO E ISENTO DE CLORETOS</t>
  </si>
  <si>
    <t>ADITIVO ADESIVO LIQUIDO PARA ARGAMASSAS DE REVESTIMENTOS CIMENTICIOS</t>
  </si>
  <si>
    <t>ADITIVO IMPERMEABILIZANTE CRISTALIZANTE PARA CONCRETO</t>
  </si>
  <si>
    <t>ADITIVO IMPERMEABILIZANTE DE PEGA NORMAL PARA ARGAMASSAS E CONCRETOS SEM ARMACAO, LIQUIDO E ISENTO DE CLORETOS</t>
  </si>
  <si>
    <t>ADITIVO IMPERMEABILIZANTE DE PEGA ULTRARRAPIDA, LIQUIDO E ISENTO DE CLORETOS</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</si>
  <si>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</si>
  <si>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</si>
  <si>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</si>
  <si>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</si>
  <si>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</si>
  <si>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</si>
  <si>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</si>
  <si>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</si>
  <si>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AFASTADOR PARA TELHA DE FIBROCIMENTO CANALETE 90 OU KALHETAO</t>
  </si>
  <si>
    <t>AGENTE DE CURA, PROTETOR DA EVAPORACAO DA AGUA DE HIDRATACAO DO CONCRETO</t>
  </si>
  <si>
    <t>AGREGADO RECICLADO, TIPO RACHAO RECICLADO CINZA, CLASSE A</t>
  </si>
  <si>
    <t>AJUDANTE DE ARMADOR (HORISTA)</t>
  </si>
  <si>
    <t>AJUDANTE DE ARMADOR (MENSALISTA)</t>
  </si>
  <si>
    <t>AJUDANTE DE ELETRICISTA (HORISTA)</t>
  </si>
  <si>
    <t>AJUDANTE DE ELETRICISTA (MENSALISTA)</t>
  </si>
  <si>
    <t>AJUDANTE DE ESTRUTURAS METALICAS (HORISTA)</t>
  </si>
  <si>
    <t>AJUDANTE DE ESTRUTURAS METALICAS (MENSALISTA)</t>
  </si>
  <si>
    <t>AJUDANTE DE OPERACAO EM GERAL (HORISTA)</t>
  </si>
  <si>
    <t>AJUDANTE DE OPERACAO EM GERAL (MENSALISTA)</t>
  </si>
  <si>
    <t>AJUDANTE DE PINTOR (HORISTA)</t>
  </si>
  <si>
    <t>AJUDANTE DE PINTOR (MENSALISTA)</t>
  </si>
  <si>
    <t>AJUDANTE DE SERRALHEIRO (HORISTA)</t>
  </si>
  <si>
    <t>AJUDANTE DE SERRALHEIRO (MENSALISTA)</t>
  </si>
  <si>
    <t>AJUDANTE ESPECIALIZADO (HORISTA)</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</si>
  <si>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</si>
  <si>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</si>
  <si>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</si>
  <si>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</si>
  <si>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</si>
  <si>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</si>
  <si>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</si>
  <si>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COM ISOLAMENTO</t>
  </si>
  <si>
    <t>ALICATE DE CRIMPAR RJ11, RJ12 E RJ45, COM CATRACA</t>
  </si>
  <si>
    <t>ALICATE DE PRESSAO 11" PARA SOLDA, TIPO C</t>
  </si>
  <si>
    <t>ALICATE DE PRESSAO 11" PARA SOLDA, TIPO U</t>
  </si>
  <si>
    <t>ALICATE DE PRESSAO PARA SOLDA DE CHAPA 18"</t>
  </si>
  <si>
    <t>ALICATE PARA ANEIS DE PISTAO, CAPACIDADE *50* A 100 MM</t>
  </si>
  <si>
    <t>ALIMENTACAO - HORISTA (COLETADO CAIXA - ENCARGOS COMPLEMENTARES)</t>
  </si>
  <si>
    <t>ALIMENTACAO - MENSALISTA (COLETADO CAIXA - ENCARGOS COMPLEMENTARES)</t>
  </si>
  <si>
    <t>ALISADORA DE CONCRETO COM MOTOR A GASOLINA DE 5,5 HP, PESO COM MOTOR DE 78 KG, 4 PAS</t>
  </si>
  <si>
    <t>ALMOXARIFE (HORISTA)</t>
  </si>
  <si>
    <t>ALMOXARIFE (MENSALISTA)</t>
  </si>
  <si>
    <t>ALONGADOR COM TRES ALTURAS, EM TUBO DE ACO CARBONO, PINTURA NO PROCESSO ELETROSTATICO - EQUIPAMENTO DE GINASTICA PARA ACADEMIA AO AR LIVRE / ACADEMIA DA TERCEIRA IDADE - ATI</t>
  </si>
  <si>
    <t>ANEL BORRACHA PARA TUBO ESGOTO PREDIAL, DN 100 MM (NBR 5688)</t>
  </si>
  <si>
    <t>ANEL BORRACHA PARA TUBO ESGOTO PREDIAL, DN 50 MM (NBR 5688)</t>
  </si>
  <si>
    <t>ANEL BORRACHA PARA TUBO ESGOTO PREDIAL, DN 75 MM (NBR 5688)</t>
  </si>
  <si>
    <t>ANEL BORRACHA, DN 100 MM, PARA TUBO SERIE REFORCADA ESGOTO PREDIAL</t>
  </si>
  <si>
    <t>ANEL BORRACHA, DN 150 MM, PARA TUBO SERIE REFORCADA ESGOTO PREDIAL</t>
  </si>
  <si>
    <t>ANEL BORRACHA, DN 50 MM, PARA TUBO SERIE REFORCADA ESGOTO PREDIAL</t>
  </si>
  <si>
    <t>ANEL BORRACHA, DN 75 MM, PARA TUBO SERIE REFORCADA ESGOTO PREDIAL</t>
  </si>
  <si>
    <t>ANEL BORRACHA, PARA TUBO PVC DEFOFO, DN 100 MM (NBR 7665)</t>
  </si>
  <si>
    <t>ANEL BORRACHA, PARA TUBO PVC DEFOFO, DN 150 MM (NBR 7665)</t>
  </si>
  <si>
    <t>ANEL BORRACHA, PARA TUBO PVC DEFOFO, DN 200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</si>
  <si>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</si>
  <si>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</si>
  <si>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</si>
  <si>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</si>
  <si>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</si>
  <si>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</si>
  <si>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 PVC REDE COLETOR ESGOTO, DN 300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</si>
  <si>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</si>
  <si>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</si>
  <si>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</si>
  <si>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</si>
  <si>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DE BORRACHA PARA VEDACAO DE DUTO PEAD CORRUGADO PARA ELETRICA, DN 1 1/2" (NBR 15715)</t>
  </si>
  <si>
    <t>ANEL DE BORRACHA PARA VEDACAO DE DUTO PEAD CORRUGADO PARA ELETRICA, DN 1 1/4" (NBR 15715)</t>
  </si>
  <si>
    <t>ANEL DE BORRACHA PARA VEDACAO DE DUTO PEAD CORRUGADO PARA ELETRICA, DN 2" (NBR 15715)</t>
  </si>
  <si>
    <t>ANEL DE BORRACHA PARA VEDACAO DE DUTO PEAD CORRUGADO PARA ELETRICA, DN 3" (NBR 15715)</t>
  </si>
  <si>
    <t>ANEL DE BORRACHA PARA VEDACAO DE DUTO PEAD CORRUGADO PARA ELETRICA, DN 4" (NBR 15715)</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</si>
  <si>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</si>
  <si>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</si>
  <si>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</si>
  <si>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</si>
  <si>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</si>
  <si>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</si>
  <si>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</si>
  <si>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</si>
  <si>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</si>
  <si>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 PVC FLEXIVEL, 100 MM, PARA SAIDA DE BACIA / VASO SANITARIO</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</si>
  <si>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</si>
  <si>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</si>
  <si>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</si>
  <si>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</si>
  <si>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</si>
  <si>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</si>
  <si>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</si>
  <si>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</si>
  <si>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</si>
  <si>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</si>
  <si>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</si>
  <si>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</si>
  <si>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</si>
  <si>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</si>
  <si>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</si>
  <si>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</si>
  <si>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</si>
  <si>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</si>
  <si>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</si>
  <si>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</si>
  <si>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</si>
  <si>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</si>
  <si>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</si>
  <si>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</si>
  <si>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</si>
  <si>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</si>
  <si>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</si>
  <si>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</si>
  <si>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APARELHO CORTE OXI-ACETILENO PARA SOLDA E CORTE CONTENDO MACARICO SOLDA, BICO DE CORTE, CILINDROS, REGULADORES, MANGUEIRAS E CARRINHO</t>
  </si>
  <si>
    <t>APARELHO SINALIZADOR LUMINOSO COM LED, PARA SAIDA GARAGEM, COM 2 LENTES EM POLICARBONATO, BIVOLT (INCLUI SUPORTE DE FIXACAO)</t>
  </si>
  <si>
    <t>APOIO DO PORTA DENTE PARA FRESADORA DE  ASFALTO</t>
  </si>
  <si>
    <t>APONTADOR OU APROPRIADOR DE MAO DE OBRA (HORISTA)</t>
  </si>
  <si>
    <t>APONTADOR OU APROPRIADOR DE MAO DE OBRA (MENSALISTA)</t>
  </si>
  <si>
    <t>AQUECEDOR DE AGUA A GAS GLP/GN COM CAPACIDADE DE ARMAZENAMENTO DE 50 A 80 L</t>
  </si>
  <si>
    <t>AQUECEDOR DE AGUA ELETRICO HORIZONTAL, RESERVATORIO DE 200 L CILINDRICO EM COBRE, REFORCADO COM ACO CARBONO, MONOFASICO, TENSAO NOMINAL 220 V</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</si>
  <si>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</si>
  <si>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</si>
  <si>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</si>
  <si>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</si>
  <si>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OLEO BPF (FLUIDO) TERMICO, CAPACIDADE DE 300.000  KCAL/H</t>
  </si>
  <si>
    <t>AQUECEDOR SOLAR COM RESERVATORIO TERMICO DE 1000 L E *5* PLACAS COLETORAS DE *2,0* M2 (NAO INCLUI ACESSORIOS) (SEM INSTALACAO)</t>
  </si>
  <si>
    <t>AQUECEDOR SOLAR COM RESERVATORIO TERMICO DE 400 L E *2* PLACAS COLETORAS DE *2,0* M2 (NAO INCLUI ACESSORIOS) (SEM INSTALACAO)</t>
  </si>
  <si>
    <t>AQUECEDOR SOLAR COM RESERVATORIO TERMICO DE 600 L E *3* PLACAS COLETORAS DE *2,0* M2 (NAO INCLUI ACESSORIOS) (SEM INSTALACAO)</t>
  </si>
  <si>
    <t>AQUECEDOR SOLAR COM RESERVATORIO TERMICO DE 800 L E *4* PLACAS COLETORAS DE *2,0* M2 (NAO INCLUI ACESSORIOS) (SEM INSTALACAO)</t>
  </si>
  <si>
    <t>AQUECEDOR SOLAR DE INSTALACAO EXTERNA, KIT COMPACTO, CONJUNTO COM RESERVATORIO TERMICO DE 200 L, PLACA COLETORA DE *2,0* M2 E INCLUSO ACESSORIOS (RESIDENCIAS ATE 120,00 M2 E DE 4 A 5 BANHOS POR DIA) (SEM INSTALACAO)</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</si>
  <si>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</si>
  <si>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</si>
  <si>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(SELO PROCEL), GAS HFC, CONTROLE S/FIO</t>
  </si>
  <si>
    <t>AR CONDICIONADO SPLIT INVERTER, HI-WALL (PAREDE), 9000 BTU/H, CICLO FRIO, 60HZ, CLASSIFICACAO A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</si>
  <si>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</si>
  <si>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</si>
  <si>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</si>
  <si>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</si>
  <si>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INVERTER, PISO TETO, APRESENTANDO ENTRE 54000 E 58000 BTU/H, CICLO FRIO, 60HZ, CLASSIFICACAO ENERGETICA A OU B (SELO PROCEL), GAS HFC, CONTROLE S/FIO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</si>
  <si>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</si>
  <si>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</si>
  <si>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</si>
  <si>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</si>
  <si>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</si>
  <si>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</si>
  <si>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</si>
  <si>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</si>
  <si>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</si>
  <si>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</si>
  <si>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</si>
  <si>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</si>
  <si>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</si>
  <si>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</si>
  <si>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</si>
  <si>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</si>
  <si>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</si>
  <si>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</si>
  <si>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</si>
  <si>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</si>
  <si>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</si>
  <si>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</si>
  <si>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</si>
  <si>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</si>
  <si>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</si>
  <si>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</si>
  <si>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</si>
  <si>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</si>
  <si>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</si>
  <si>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</si>
  <si>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</si>
  <si>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</si>
  <si>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</si>
  <si>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</si>
  <si>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</si>
  <si>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</si>
  <si>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</si>
  <si>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</si>
  <si>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ARAME RECOZIDO 16 BWG, D = 1,65 MM (0,016 KG/M) OU 18 BWG, D = 1,25 MM (0,01 KG/M)</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</si>
  <si>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</si>
  <si>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</si>
  <si>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</si>
  <si>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</si>
  <si>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</si>
  <si>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ARGAMASSA COLANTE AC I PARA CERAMICAS</t>
  </si>
  <si>
    <t>ARGAMASSA COLANTE AC II</t>
  </si>
  <si>
    <t>ARGAMASSA COLANTE TIPO AC III</t>
  </si>
  <si>
    <t>ARGAMASSA COLANTE TIPO AC 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</si>
  <si>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</si>
  <si>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</si>
  <si>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</si>
  <si>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t>
  </si>
  <si>
    <t>ARGAMASSA PISO SOBRE PISO</t>
  </si>
  <si>
    <t>ARGAMASSA POLIMERICA DE REPARO ESTRUTURAL, BICOMPONENTE</t>
  </si>
  <si>
    <t>ARGAMASSA POLIMERICA IMPERMEABILIZANTE SEMIFLEXIVEL, BICOMPONENTE, A BASE DE CIMENTO E ADITIVOS</t>
  </si>
  <si>
    <t>ARGAMASSA PRONTA PARA CONTRAPISO</t>
  </si>
  <si>
    <t>ARGAMASSA USINADA AUTOADENSAVEL E AUTONIVELANTE PARA CONTRAPISO, COM BOMBEAMENTO (DISPONIBILIZACAO DE BOMBA), SEM O LANCAMENTO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</si>
  <si>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</si>
  <si>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</si>
  <si>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</si>
  <si>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</si>
  <si>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</si>
  <si>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</si>
  <si>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</si>
  <si>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</si>
  <si>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</si>
  <si>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</si>
  <si>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</si>
  <si>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</si>
  <si>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 (HORISTA)</t>
  </si>
  <si>
    <t>ARMADOR (MENSALISTA)</t>
  </si>
  <si>
    <t>ARQUITETO JUNIOR (HORISTA)</t>
  </si>
  <si>
    <t>ARQUITETO JUNIOR (MENSALISTA)</t>
  </si>
  <si>
    <t>ARQUITETO PLENO (HORISTA)</t>
  </si>
  <si>
    <t>ARQUITETO PLENO (MENSALISTA)</t>
  </si>
  <si>
    <t>ARQUITETO SENIOR (HORISTA)</t>
  </si>
  <si>
    <t>ARQUITETO SENIOR (MENSALISTA)</t>
  </si>
  <si>
    <t>ARRUELA EM ACO GALVANIZADO, DIAMETRO EXTERNO = 35MM, ESPESSURA = 3MM, DIAMETRO DO FURO= 18MM</t>
  </si>
  <si>
    <t>ARRUELA EM ALUMINIO, COM ROSCA, DE 1 1/2", PARA ELETRODUTO</t>
  </si>
  <si>
    <t>ARRUELA EM ALUMINIO, COM ROSCA, DE 1 1/4", PARA ELETRODUTO</t>
  </si>
  <si>
    <t>ARRUELA EM ALUMINIO, COM ROSCA, DE 1", PARA ELETRODUTO</t>
  </si>
  <si>
    <t>ARRUELA EM ALUMINIO, COM ROSCA, DE 1/2", PARA ELETRODUTO</t>
  </si>
  <si>
    <t>ARRUELA EM ALUMINIO, COM ROSCA, DE 2 1/2", PARA ELETRODUTO</t>
  </si>
  <si>
    <t>ARRUELA EM ALUMINIO, COM ROSCA, DE 2", PARA ELETRODUTO</t>
  </si>
  <si>
    <t>ARRUELA EM ALUMINIO, COM ROSCA, DE 3", PARA ELETRODUTO</t>
  </si>
  <si>
    <t>ARRUELA EM ALUMINIO, COM ROSCA, DE 3/4", PARA ELETRODUTO</t>
  </si>
  <si>
    <t>ARRUELA EM ALUMINIO, COM ROSCA, DE 3/8", PARA ELETRODUTO</t>
  </si>
  <si>
    <t>ARRUELA EM ALUMINIO, COM ROSCA, DE 4", PARA ELETRODUTO</t>
  </si>
  <si>
    <t>ARRUELA LISA, REDONDA, DE LATAO POLIDO, DIAMETRO NOMINAL 5/8", DIAMETRO EXTERNO = 34 MM, DIAMETRO DO FURO = 17 MM, ESPESSURA = *2,5* MM</t>
  </si>
  <si>
    <t>ARRUELA QUADRADA EM ACO GALVANIZADO, DIMENSAO = 38 MM, ESPESSURA = 3MM, DIAMETRO DO FURO= 18 MM</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</si>
  <si>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</si>
  <si>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</si>
  <si>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</si>
  <si>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 (HORISTA)</t>
  </si>
  <si>
    <t>ASSENTADOR DE MANILHAS (MENSALISTA)</t>
  </si>
  <si>
    <t>ASSENTO SANITARIO DE PLASTICO, TIPO CONVENCIONAL</t>
  </si>
  <si>
    <t>ASSENTO VASO SANITARIO INFANTIL EM PLASTICO BRANCO</t>
  </si>
  <si>
    <t>AUTOMATICO DE BOIA SUPERIOR / INFERIOR, *15* A / 250 V</t>
  </si>
  <si>
    <t>AUXILIAR DE AZULEJISTA (HORISTA)</t>
  </si>
  <si>
    <t>AUXILIAR DE AZULEJISTA (MENSALISTA)</t>
  </si>
  <si>
    <t>AUXILIAR DE ENCANADOR OU BOMBEIRO HIDRAULICO (HORISTA)</t>
  </si>
  <si>
    <t>AUXILIAR DE ENCANADOR OU BOMBEIRO HIDRAULICO (MENSALISTA)</t>
  </si>
  <si>
    <t>AUXILIAR DE ESCRITORIO (HORISTA)</t>
  </si>
  <si>
    <t>AUXILIAR DE ESCRITORIO (MENSALISTA)</t>
  </si>
  <si>
    <t>AUXILIAR DE LABORATORISTA DE SOLOS E DE CONCRETO (HORISTA)</t>
  </si>
  <si>
    <t>AUXILIAR DE LABORATORISTA DE SOLOS E DE CONCRETO (MENSALISTA)</t>
  </si>
  <si>
    <t>AUXILIAR DE MECANICO (HORISTA)</t>
  </si>
  <si>
    <t>AUXILIAR DE MECANICO (MENSALISTA)</t>
  </si>
  <si>
    <t>AUXILIAR DE PEDREIRO (HORISTA)</t>
  </si>
  <si>
    <t>AUXILIAR DE PEDREIRO (MENSALISTA)</t>
  </si>
  <si>
    <t>AUXILIAR DE SERVICOS GERAIS (HORISTA)</t>
  </si>
  <si>
    <t>AUXILIAR DE SERVICOS GERAIS (MENSALISTA)</t>
  </si>
  <si>
    <t>AUXILIAR DE TOPOGRAFO (HORISTA)</t>
  </si>
  <si>
    <t>AUXILIAR DE TOPOGRAFO (MENSALISTA)</t>
  </si>
  <si>
    <t>AUXILIAR TECNICO / ASSISTENTE DE ENGENHARIA (HORISTA)</t>
  </si>
  <si>
    <t>AUXILIAR TECNICO / ASSISTENTE DE ENGENHARIA (MENSALISTA)</t>
  </si>
  <si>
    <t>AVENTAL DE SEGURANCA DE RASPA DE COURO 1,00 X 0,60 M</t>
  </si>
  <si>
    <t>AZULEJISTA OU LADRILHEIRO (HORISTA)</t>
  </si>
  <si>
    <t>AZULEJISTA OU LADRILHEIRO (MENSALISTA)</t>
  </si>
  <si>
    <t>BACIA SANITARIA (VASO) COM CAIXA ACOPLADA, SIFAO APARENTE, DE LOUCA BRANCA (SEM ASSENTO)</t>
  </si>
  <si>
    <t>BACIA SANITARIA (VASO) COM CAIXA ACOPLADA, SIFAO OCULTO / CARENADO, DE LOUCA BRANCA (SEM ASSENTO) - PADRAO ALTO</t>
  </si>
  <si>
    <t>BACIA SANITARIA (VASO) CONVENCIONAL PARA PCD, SEM FURO FRONTAL, DE LOUCA BRANCA (SEM ASSENTO)</t>
  </si>
  <si>
    <t>BACIA SANITARIA (VASO) CONVENCIONAL PARA USO ESPECIFICO (HOSPITAIS, CLINICAS), COM FURO FRONTAL, DE LOUCA BRANCA, SEM ASSENTO</t>
  </si>
  <si>
    <t>BACIA SANITARIA (VASO) CONVENCIONAL, DE LOUCA BRANCA, SIFAO APARENTE, SAIDA VERTICAL (SEM ASSENTO)</t>
  </si>
  <si>
    <t>BACIA SANITARIA (VASO) CONVENCIONAL, DE LOUCA COLORIDA, SIFAO APARENTE, SAIDA VERTICAL (SEM ASSENTO)</t>
  </si>
  <si>
    <t>BACIA SANITARIA (VASO) INFANTIL, SIFONADO, DE LOUCA BRANCA, (SEM ASSENTO)</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</si>
  <si>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</si>
  <si>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</si>
  <si>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</si>
  <si>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</si>
  <si>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</si>
  <si>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BALCAO/ TAMPO EM MARMORE BRANCO COMUM, POLIDO, LISO, ACABAMENTO RETO, E= *3* CM (SEM FUROS)</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</si>
  <si>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</si>
  <si>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</si>
  <si>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</si>
  <si>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</si>
  <si>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</si>
  <si>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</si>
  <si>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</si>
  <si>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</si>
  <si>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</si>
  <si>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</si>
  <si>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</si>
  <si>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</si>
  <si>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EM LADO OPOSTO, COR CINZA</t>
  </si>
  <si>
    <t>PAR</t>
  </si>
  <si>
    <t>BARRA ANTIPANICO DUPLA, PARA PORTA DE VIDRO, COR CINZA</t>
  </si>
  <si>
    <t>BARRA ANTIPANICO SIMPLES, CEGA EM LADO OPOSTO, COR CINZA</t>
  </si>
  <si>
    <t>BARRA ANTIPANICO SIMPLES, COM FECHADURA LADO OPOSTO, COR CINZA</t>
  </si>
  <si>
    <t>BARRA ANTIPANICO SIMPLES, PARA PORTA DE VIDRO, COR CINZA</t>
  </si>
  <si>
    <t>BARRA DE ACO CHATA, RETANGULAR (QUALQUER BITOLA)</t>
  </si>
  <si>
    <t>BARRA DE ACO CHATO, RETANGULAR, 19,05 MM X 3,17 MM (L X E), 0,47 KG/M</t>
  </si>
  <si>
    <t>BARRA DE ACO CHATO, RETANGULAR, 25,4 MM X 4,76 MM (L X E), 0,94 KG/M</t>
  </si>
  <si>
    <t>BARRA DE ACO CHATO, RETANGULAR, 25,4 MM X 6,35 MM (L X E), 1,2265 KG/M</t>
  </si>
  <si>
    <t>BARRA DE ACO CHATO, RETANGULAR, 38,1 MM X 12,7 MM (L X E), 3,79 KG/M</t>
  </si>
  <si>
    <t>BARRA DE ACO CHATO, RETANGULAR, 38,1 MM X 6,35 MM (L X E), 1,89 KG/M</t>
  </si>
  <si>
    <t>BARRA DE ACO CHATO, RETANGULAR, 38,1 MM X 9,53 MM (L X E), 2,84 KG/M</t>
  </si>
  <si>
    <t>BARRA DE ACO CHATO, RETANGULAR, 50,8 MM X 12,7 MM (L X E), 5,06 KG/M</t>
  </si>
  <si>
    <t>BARRA DE ACO CHATO, RETANGULAR, 50,8 MM X 25,4 MM (L X E), 10,12 KG/M</t>
  </si>
  <si>
    <t>BARRA DE ACO CHATO, RETANGULAR, 50,8 MM X 6,35 MM (L X E), 2,53 KG/M</t>
  </si>
  <si>
    <t>BARRA DE ACO CHATO, RETANGULAR, 50,8 MM X 7,94 MM (L X E), 3,162 KG/M</t>
  </si>
  <si>
    <t>BARRA DE ACO CHATO, RETANGULAR, 50,8 MM X 9,53 MM (L X E), 3,79KG/M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</si>
  <si>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</si>
  <si>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</si>
  <si>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</si>
  <si>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</si>
  <si>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</si>
  <si>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</si>
  <si>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</si>
  <si>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</si>
  <si>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</si>
  <si>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</si>
  <si>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</si>
  <si>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DE MISTURADOR MONOCOMANDO PARA CHUVEIRO, DE PAREDE (NAO INCLUI ACABAMENTOS)</t>
  </si>
  <si>
    <t>BASE PARA MASTRO DE PARA-RAIOS DIAMETRO NOMINAL 1 1/2"</t>
  </si>
  <si>
    <t>BASE PARA MASTRO DE PARA-RAIOS DIAMETRO NOMINAL 2"</t>
  </si>
  <si>
    <t>BASE PARA RELE COM SUPORTE METALICO</t>
  </si>
  <si>
    <t>BASTIDOR PARA BLOCO M10</t>
  </si>
  <si>
    <t>BATE-ESTACAS POR GRAVIDADE, POTENCIA160 HP, PESO DO MARTELO ATE 3 TONELADAS</t>
  </si>
  <si>
    <t>BATENTE / PORTAL / ADUELA / MARCO EM MADEIRA MACICA COM REBAIXO, E = *3* CM, L = *14* CM, PARA PORTAS DE GIRO DE *60 CM A 120* CM X *210* CM, CEDRINHO / ANGELIM COMERCIAL / TAURI / CURUPIXA / PEROBA / CUMARU OU EQUIVALENTE DA REGIAO (NAO INCLUI ALIZARES)</t>
  </si>
  <si>
    <t>JG</t>
  </si>
  <si>
    <t>BATENTE / PORTAL / ADUELA / MARCO EM MADEIRA MACICA COM REBAIXO, E = *3* CM, L = *14* CM, PARA PORTAS DE GIRO DE *60 CM A 120* CM X *210* CM, PINUS / EUCALIPTO / VIROLA OU EQUIVALENTE DA REGIAO (NAO INCLUI ALIZARES)</t>
  </si>
  <si>
    <t>BATENTE / PORTAL / ADUELA / MARCO EM MADEIRA MACICA COM REBAIXO, E = *3* CM, L = *16* CM, PARA PORTAS DE GIRO DE *60 CM A 120* CM X *210* CM, CEDRINHO / ANGELIM COMERCIAL / TAURI / CURUPIXA / PEROBA / CUMARU OU EQUIVALENTE DA REGIAO (NAO INCLUI ALIZARES)</t>
  </si>
  <si>
    <t>BATENTE / PORTAL / ADUELA / MARCO EM MADEIRA MACICA COM REBAIXO, E = *3* CM, L = *16* CM, PARA PORTAS DE GIRO DE *60 CM A 120* CM X *210* CM, PINUS / EUCALIPTO / VIROLA OU EQUIVALENTE DA REGIAO (NAO INCLUI ALIZARES)</t>
  </si>
  <si>
    <t>BATENTE/PORTAL/ADUELA/MARCO, EM MDF/PVC WOOD/POLIESTIRENO OU MADEIRA LAMINADA, L = *9,0* CM COM GUARNICAO REGULAVEL 2 FACES = *35* MM, PRIMER</t>
  </si>
  <si>
    <t>BENTONITA, ARGILA CONSTITUIDA POR  MONTMORILONITA</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</si>
  <si>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</si>
  <si>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</si>
  <si>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</si>
  <si>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</si>
  <si>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</si>
  <si>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</si>
  <si>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</si>
  <si>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 (HORISTA)</t>
  </si>
  <si>
    <t>BLASTER, DINAMITADOR OU CABO DE FOGO (MENSALISTA)</t>
  </si>
  <si>
    <t>BLOCO / TIJOLO DE VIDRO INCOLOR, CANELADO / ONDULADO, *19 X 19 X 8* CM (A X L X E)</t>
  </si>
  <si>
    <t>BLOCO / TIJOLO DE VIDRO INCOLOR, XADREZ, *20 X 20 X 10* CM (A X L X E)</t>
  </si>
  <si>
    <t>BLOCO CERAMICO / TIJOLO VAZADO PARA ALVENARIA DE VEDACAO, 4 FUROS NA HORIZONTAL DE 9 X 9 X 19 CM (L X A X C)</t>
  </si>
  <si>
    <t>BLOCO CERAMICO / TIJOLO VAZADO PARA ALVENARIA DE VEDACAO, 6 FUROS NA HORIZONTAL DE 11,5 X 19 X 29 CM (L X A X C)</t>
  </si>
  <si>
    <t>BLOCO CERAMICO / TIJOLO VAZADO PARA ALVENARIA DE VEDACAO, 6 FUROS NA HORIZONTAL DE 11,5 X 19 X 39 CM (L X A X C)</t>
  </si>
  <si>
    <t>BLOCO CERAMICO / TIJOLO VAZADO PARA ALVENARIA DE VEDACAO, 6 FUROS NA HORIZONTAL DE 9 X 14 X 19 CM (L X A X C)</t>
  </si>
  <si>
    <t>BLOCO CERAMICO / TIJOLO VAZADO PARA ALVENARIA DE VEDACAO, 6 FUROS NA HORIZONTAL DE 9 X 14 X 24 CM (L X A X C)</t>
  </si>
  <si>
    <t>BLOCO CERAMICO / TIJOLO VAZADO PARA ALVENARIA DE VEDACAO, 6 FUROS NA HORIZONTAL DE 9 X 19 X 39 CM (L X A X C)</t>
  </si>
  <si>
    <t>BLOCO CERAMICO / TIJOLO VAZADO PARA ALVENARIA DE VEDACAO, 8 FUROS NA HORIZONTAL DE 9 X 19 X 19 CM (L X A X C)</t>
  </si>
  <si>
    <t>BLOCO CERAMICO / TIJOLO VAZADO PARA ALVENARIA DE VEDACAO, 8 FUROS NA HORIZONTAL DE 9 X 19 X 29 CM (L X A X C)</t>
  </si>
  <si>
    <t>BLOCO CERAMICO / TIJOLO VAZADO PARA ALVENARIA DE VEDACAO, 9 FUROS NA HORIZONTAL DE 11,5 X 14 X 24 CM (L X A X C)</t>
  </si>
  <si>
    <t>BLOCO CERAMICO / TIJOLO VAZADO PARA ALVENARIA DE VEDACAO, 9 FUROS NA HORIZONTAL DE 14 X 19 X 29 CM (L X A X C)</t>
  </si>
  <si>
    <t>BLOCO CERAMICO / TIJOLO VAZADO PARA ALVENARIA DE VEDACAO, 9 FUROS NA HORIZONTAL DE 14 X 19 X 39 CM (L X A X C)</t>
  </si>
  <si>
    <t>BLOCO CERAMICO / TIJOLO VAZADO PARA ALVENARIA DE VEDACAO, 9 FUROS NA HORIZONTAL DE 19 X 19 X 29 CM (L X A X C)</t>
  </si>
  <si>
    <t>BLOCO CERAMICO / TIJOLO VAZADO PARA ALVENARIA DE VEDACAO, 9 FUROS NA HORIZONTAL DE 19 X 19 X 39 CM (L X A X C)</t>
  </si>
  <si>
    <t>BLOCO CERAMICO / TIJOLO VAZADO PARA ALVENARIA DE VEDACAO, FUROS NA HORIZONTAL DE 11,5 X 19 X 19 CM (L X A X C)</t>
  </si>
  <si>
    <t>BLOCO CERAMICO / TIJOLO VAZADO PARA ALVENARIA DE VEDACAO, FUROS NA VERTICAL DE 11,5 X 19 X 29 CM (L X A X C)</t>
  </si>
  <si>
    <t>BLOCO CERAMICO / TIJOLO VAZADO PARA ALVENARIA DE VEDACAO, FUROS NA VERTICAL DE 11,5 X 19 X 39 CM (L X A X C)</t>
  </si>
  <si>
    <t>BLOCO CERAMICO / TIJOLO VAZADO PARA ALVENARIA DE VEDACAO, FUROS NA VERTICAL DE 14 X 19 X 29 CM (L X A X C)</t>
  </si>
  <si>
    <t>BLOCO CERAMICO / TIJOLO VAZADO PARA ALVENARIA DE VEDACAO, FUROS NA VERTICAL DE 14 X 19 X 39 CM (L X A X C)</t>
  </si>
  <si>
    <t>BLOCO CERAMICO / TIJOLO VAZADO PARA ALVENARIA DE VEDACAO, FUROS NA VERTICAL DE 19 X 19 X 39 CM (L X A X C)</t>
  </si>
  <si>
    <t>BLOCO CERAMICO / TIJOLO VAZADO PARA ALVENARIA DE VEDACAO, FUROS NA VERTICAL DE 9 X 19 X 39 CM (L X A X C)</t>
  </si>
  <si>
    <t>BLOCO CONCRETO CELULAR AUTOCLAVADO 12,5 X 30 X 60 CM (E X A X C)</t>
  </si>
  <si>
    <t>BLOCO CONCRETO CELULAR AUTOCLAVADO 7,5 X 30 X 60 CM (E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</si>
  <si>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</si>
  <si>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</si>
  <si>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</si>
  <si>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</si>
  <si>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</si>
  <si>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</si>
  <si>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</si>
  <si>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</si>
  <si>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</si>
  <si>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</si>
  <si>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</si>
  <si>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</si>
  <si>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</si>
  <si>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</si>
  <si>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</si>
  <si>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</si>
  <si>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</si>
  <si>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</si>
  <si>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</si>
  <si>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</si>
  <si>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</si>
  <si>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</si>
  <si>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ENGATE RAPIDO PARA BASTIDOR TIPO M10</t>
  </si>
  <si>
    <t>BLOCO DE ESPUMA MULTIUSO *23X 13 X 8* CM</t>
  </si>
  <si>
    <t>BLOCO DE GESSO COMPACTO / MACICO, BRANCO, E = 10 CM, DIMENSOES *67 X 50* CM</t>
  </si>
  <si>
    <t>BLOCO DE GESSO VAZADO, BRANCO, E = *7* CM, DIMENSOES *67 X 50* CM</t>
  </si>
  <si>
    <t>BLOCO DE POLIETILENO ALTA DENSIDADE, *27* X *30* X *100* CM, ACOMPANHADOS PLACAS TERMINAIS E LONGARINAS, PARA FUNDO DE FILTRO</t>
  </si>
  <si>
    <t>BLOCO DE VEDACAO CONCRETO 14 X 19 X 29 CM (CLASSE C - NBR 6136)</t>
  </si>
  <si>
    <t>BLOCO DE VEDACAO CONCRETO APARENTE 9 X 19 X 39 CM (CLASSE C - NBR 6136)</t>
  </si>
  <si>
    <t>BLOCO DE VEDACAO DE CONCRETO 14 X 19 X 39 CM (CLASSE C - NBR 6136)</t>
  </si>
  <si>
    <t>BLOCO DE VEDACAO DE CONCRETO 19 X 19 X 39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</si>
  <si>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</si>
  <si>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</si>
  <si>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</si>
  <si>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</si>
  <si>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</si>
  <si>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9 X 19 X 39 CM (CLASSE C - NBR 6136)</t>
  </si>
  <si>
    <t>BLOCO DE VIDRO / ELEMENTO VAZADO, INCOLOR, VENEZIANA, *20 X 20 X 6* CM (A X L X E)</t>
  </si>
  <si>
    <t>BLOCO DE VIDRO / ELEMENTO VAZADO, INCOLOR, VENEZIANA, DE *20 X 10 X 8* CM (A X L X E)</t>
  </si>
  <si>
    <t>BLOCO ESTRUTURAL CERAMICO DE 14 X 19 X 29 CM (L X A X C) E 6,0 MPA</t>
  </si>
  <si>
    <t>BLOCO ESTRUTURAL CERAMICO DE 14 X 19 X 34 CM (L X A X C) E 6,0 MPA</t>
  </si>
  <si>
    <t>BLOCO ESTRUTURAL CERAMICO DE 14 X 19 X 39 CM (L X A X C) E 6,0 MPA</t>
  </si>
  <si>
    <t>BLOCO ESTRUTURAL CERAMICO DE 19 X 19 X 29 CM (L X A X C) E 6,0 MPA</t>
  </si>
  <si>
    <t>BLOCO ESTRUTURAL CERAMICO DE 19 X 19 X 39 CM (L X A X C) E 6,0 MPA</t>
  </si>
  <si>
    <t>BLOQUETE/PISO DE CONCRETO - MODELO PISOGRAMA/CONCREGRAMA 2 FUROS, DIMENSOES APROX. DE *35 X 15* CM E ESPESSURA DE 7 CM (+/- 1 CM), COR NATURAL</t>
  </si>
  <si>
    <t>BLOQUETE/PISO DE CONCRETO - MODELO PISOGRAMA/CONCREGRAMA/PAVI-GRADE/GRAMEIRO, DIMENSOES APROXIMADAS DE *60 X 45* CM E ESPESSURA DE 8 CM (+/- 1 CM), COR NATURAL</t>
  </si>
  <si>
    <t>BLOQUETE/PISO INTERTRAVADO DE CONCRETO - MODELO ONDA/16 FACES/RETANGULAR/TIJOLINHO/PAVER/HOLANDES/PARALELEPIPEDO, *20 X 10* CM, E = 10 CM, RESISTENCIA DE 35 MPA, COR NATURAL</t>
  </si>
  <si>
    <t>BLOQUETE/PISO INTERTRAVADO DE CONCRETO - MODELO ONDA/16 FACES/RETANGULAR/TIJOLINHO/PAVER/HOLANDES/PARALELEPIPEDO, *20 X 10* CM, E = 10 CM, RESISTENCIA DE 50 MPA, COR NATURAL</t>
  </si>
  <si>
    <t>BLOQUETE/PISO INTERTRAVADO DE CONCRETO - MODELO ONDA/16 FACES/RETANGULAR/TIJOLINHO/PAVER/HOLANDES/PARALELEPIPEDO, *20 X 10* CM, E = 6 CM, RESISTENCIA DE 35 MPA, COLORIDO</t>
  </si>
  <si>
    <t>BLOQUETE/PISO INTERTRAVADO DE CONCRETO - MODELO ONDA/16 FACES/RETANGULAR/TIJOLINHO/PAVER/HOLANDES/PARALELEPIPEDO, *20 X 10* CM, E = 6 CM, RESISTENCIA DE 35 MPA, COR NATURAL</t>
  </si>
  <si>
    <t>BLOQUETE/PISO INTERTRAVADO DE CONCRETO - MODELO ONDA/16 FACES/RETANGULAR/TIJOLINHO/PAVER/HOLANDES/PARALELEPIPEDO, *20 X 10* CM, E = 8 CM, RESISTENCIA DE 35 MPA, COLORIDO</t>
  </si>
  <si>
    <t>BLOQUETE/PISO INTERTRAVADO DE CONCRETO - MODELO ONDA/16 FACES/RETANGULAR/TIJOLINHO/PAVER/HOLANDES/PARALELEPIPEDO, *20 X 10* CM, E = 8 CM, RESISTENCIA DE 35 MPA, COR NATURAL</t>
  </si>
  <si>
    <t>BLOQUETE/PISO INTERTRAVADO DE CONCRETO - MODELO RAQUETE, *22 X 13,5* CM, E = 6 CM, RESISTENCIA DE 35 MPA, COR NATURAL</t>
  </si>
  <si>
    <t>BLOQUETE/PISO INTERTRAVADO DE CONCRETO - MODELO SEXTAVADO / HEXAGONAL, *25 X 25* CM, E = 10 CM, RESISTENCIA DE 35 MPA, COR NATURAL</t>
  </si>
  <si>
    <t>BLOQUETE/PISO INTERTRAVADO DE CONCRETO - MODELO SEXTAVADO / HEXAGONAL, *25 X 25* CM, E = 6 CM, RESISTENCIA DE 35 MPA, COR NATURAL</t>
  </si>
  <si>
    <t>BLOQUETE/PISO INTERTRAVADO DE CONCRETO - MODELO SEXTAVADO / HEXAGONAL, *25 X 25* CM, E = 8 CM, RESISTENCIA DE 35 MPA, COR NATURAL</t>
  </si>
  <si>
    <t>BOCAL PVC, PARA CALHA PLUVIAL, DIAMETRO DA SAIDA ENTRE *75 E 120* MM, PARA DRENAGEM PLUVIAL PREDIAL</t>
  </si>
  <si>
    <t>BOLSA DE LIGACAO EM PVC FLEXIVEL PARA VASO SANITARIO 40 MM (1 1/2")</t>
  </si>
  <si>
    <t>BOLSA DE LONA PARA FERRAMENTAS *50 X 35 X 25* CM</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</si>
  <si>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</si>
  <si>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</si>
  <si>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</si>
  <si>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</si>
  <si>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</si>
  <si>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</si>
  <si>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1,48HP DIAMETRO DE SUCCAO X ELEVACAO 1" X 1", 4 ESTAGIOS, DIAMETRO DOS ROTORES 3 X 107 MM + 1 X 100 MM, HM/Q: 10 M / 5,3 M3/H A 70 M / 1,8 M3/H</t>
  </si>
  <si>
    <t>BOMBA CENTRIFUGA MOTOR ELETRICO TRIFASICO 14,8 HP, DIAMETRO DE SUCCAO X ELEVACAO 2 1/2" X 2", DIAMETRO DO ROTOR 195 MM, HM/Q: 62 M / 55,5 M3/H A 80 M / 31,50 M3/H</t>
  </si>
  <si>
    <t>BOMBA CENTRIFUGA MOTOR ELETRICO TRIFASICO 2,96HP, DIAMETRO DE SUCCAO X ELEVACAO 1 1/2" X 1 1/4", DIAMETRO DO ROTOR 148 MM, HM/Q: 34 M / 14,80 M3/H A 40 M / 8,60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</si>
  <si>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</si>
  <si>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</si>
  <si>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</si>
  <si>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</si>
  <si>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</si>
  <si>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</si>
  <si>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</si>
  <si>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</si>
  <si>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</si>
  <si>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</si>
  <si>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</si>
  <si>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</si>
  <si>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</si>
  <si>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</si>
  <si>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</si>
  <si>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</si>
  <si>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</si>
  <si>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</si>
  <si>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SUBMERSIVEL, ELETRICA, TRIFASICA, POTENCIA 6 HP, DIAMETRO DO ROTOR 127 MM, BOCAL DE SAIDA DIAMETRO DE 3 POLEGADAS, HM/Q = 7 M / 66,90 M3/H A 26 M / 2,88 M3/H</t>
  </si>
  <si>
    <t>BOMBA TRIPLEX COM MOTOR A DIESEL, NACIONAL, DIAMETRO DE SUCCAO DE 2 1/2"</t>
  </si>
  <si>
    <t>BOMBA TRIPLEX, PARA INJECAO DE CALDA DE CIMENTO, VAZAO MAXIMA DE *100* LITROS/MINUTO, PRESSAO MAXIMA DE *70* BAR, POTENCIA DE 15 CV</t>
  </si>
  <si>
    <t>BORBOLETA PARA JANELA TIPO GUILHOTINA, EM ZAMAC CROMADO</t>
  </si>
  <si>
    <t>BOTA DE PVC PRETA, CANO MEDIO, SEM FORRO</t>
  </si>
  <si>
    <t>BOTA DE SEGURANCA COM BIQUEIRA DE ACO E COLARINHO ACOLCHOADO</t>
  </si>
  <si>
    <t>BRACO / CANO PARA CHUVEIRO ELETRICO, EM ALUMINIO, 30 CM X 1/2"</t>
  </si>
  <si>
    <t>BRACO OU HASTE COM CANOPLA PLASTICA, 1/2 ", PARA CHUVEIRO SIMPLES</t>
  </si>
  <si>
    <t>BRACO OU HASTE RETA COM CANOPLA PLASTICA, 1/2 ", PARA CHUVEIRO ELETRICO</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</si>
  <si>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</si>
  <si>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</si>
  <si>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</si>
  <si>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</si>
  <si>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</si>
  <si>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</si>
  <si>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</si>
  <si>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</si>
  <si>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</si>
  <si>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</si>
  <si>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</si>
  <si>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CPVC, SOLDAVEL, 54 X 28 MM, PARA AGUA QUENTE</t>
  </si>
  <si>
    <t>BUCHA DE REDUCAO DE COBRE SEM ANEL DE SOLDA, PONTA X BOLSA, 22 X 15 MM</t>
  </si>
  <si>
    <t>BUCHA DE REDUCAO DE COBRE SEM ANEL DE SOLDA, PONTA X BOLSA, 28 X 22 MM</t>
  </si>
  <si>
    <t>BUCHA DE REDUCAO DE COBRE SEM ANEL DE SOLDA, PONTA X BOLSA, 35 X 28 MM</t>
  </si>
  <si>
    <t>BUCHA DE REDUCAO DE COBRE SEM ANEL DE SOLDA, PONTA X BOLSA, 42 X 35 MM</t>
  </si>
  <si>
    <t>BUCHA DE REDUCAO DE COBRE SEM ANEL DE SOLDA, PONTA X BOLSA, 54 X 42 MM</t>
  </si>
  <si>
    <t>BUCHA DE REDUCAO DE COBRE SEM ANEL DE SOLDA, PONTA X BOLSA, 66 X 54 MM</t>
  </si>
  <si>
    <t>BUCHA DE REDUCAO DE FERRO GALVANIZADO, COM ROSCA BSP, DE 1 1/2" X 1 1/4"</t>
  </si>
  <si>
    <t>BUCHA DE REDUCAO DE FERRO GALVANIZADO, COM ROSCA BSP, DE 1 1/2" X 1"</t>
  </si>
  <si>
    <t>BUCHA DE REDUCAO DE FERRO GALVANIZADO, COM ROSCA BSP, DE 1 1/2" X 1/2"</t>
  </si>
  <si>
    <t>BUCHA DE REDUCAO DE FERRO GALVANIZADO, COM ROSCA BSP, DE 1 1/2" X 3/4"</t>
  </si>
  <si>
    <t>BUCHA DE REDUCAO DE FERRO GALVANIZADO, COM ROSCA BSP, DE 1 1/4" X 1"</t>
  </si>
  <si>
    <t>BUCHA DE REDUCAO DE FERRO GALVANIZADO, COM ROSCA BSP, DE 1 1/4" X 1/2"</t>
  </si>
  <si>
    <t>BUCHA DE REDUCAO DE FERRO GALVANIZADO, COM ROSCA BSP, DE 1 1/4" X 3/4"</t>
  </si>
  <si>
    <t>BUCHA DE REDUCAO DE FERRO GALVANIZADO, COM ROSCA BSP, DE 1" X 1/2"</t>
  </si>
  <si>
    <t>BUCHA DE REDUCAO DE FERRO GALVANIZADO, COM ROSCA BSP, DE 1" X 3/4"</t>
  </si>
  <si>
    <t>BUCHA DE REDUCAO DE FERRO GALVANIZADO, COM ROSCA BSP, DE 1/2" X 1/4"</t>
  </si>
  <si>
    <t>BUCHA DE REDUCAO DE FERRO GALVANIZADO, COM ROSCA BSP, DE 1/2" X 3/8"</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</si>
  <si>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</si>
  <si>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</si>
  <si>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</si>
  <si>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</si>
  <si>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</si>
  <si>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</si>
  <si>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</si>
  <si>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</si>
  <si>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</si>
  <si>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</si>
  <si>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</si>
  <si>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3/4" X 1/2"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</si>
  <si>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</si>
  <si>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</si>
  <si>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</si>
  <si>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</si>
  <si>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</si>
  <si>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</si>
  <si>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</si>
  <si>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</si>
  <si>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</si>
  <si>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</si>
  <si>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</si>
  <si>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LONGA, 50 X 40 MM, PARA ESGOTO PREDIAL</t>
  </si>
  <si>
    <t>BUCHA DE REDUCAO DE PVC, SOLDAVEL, LONGA, COM 32 X 20 MM, PARA AGUA FRIA PREDIAL</t>
  </si>
  <si>
    <t>BUCHA DE REDUCAO DE PVC, SOLDAVEL, LONGA, COM 40 X 25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</si>
  <si>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</si>
  <si>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</si>
  <si>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</si>
  <si>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</si>
  <si>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50 MM, PARA AGUA FRIA PREDIAL</t>
  </si>
  <si>
    <t>BUCHA DE REDUCAO DE PVC, SOLDAVEL, LONGA, COM 75 X 50 MM, PARA AGUA FRIA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</si>
  <si>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</si>
  <si>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</si>
  <si>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</si>
  <si>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 PARA ELETRODUTO</t>
  </si>
  <si>
    <t>BUCHA DE REDUCAO EM ALUMINIO, COM ROSCA, DE 1 1/4" X 1/2",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</si>
  <si>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</si>
  <si>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</si>
  <si>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</si>
  <si>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</si>
  <si>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</si>
  <si>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</si>
  <si>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</si>
  <si>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</si>
  <si>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</si>
  <si>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</si>
  <si>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</si>
  <si>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</si>
  <si>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</si>
  <si>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</si>
  <si>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</si>
  <si>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3/4" X 1/2",  PARA ELETRODUTO</t>
  </si>
  <si>
    <t>BUCHA DE REDUCAO EM ALUMINIO, COM ROSCA, DE 4" X 2 1/2", PARA ELETRODUTO</t>
  </si>
  <si>
    <t>BUCHA DE REDUCAO EM ALUMINIO, COM ROSCA, DE 4" X 2", PARA ELETRODUTO</t>
  </si>
  <si>
    <t>BUCHA DE REDUCAO EM ALUMINIO, COM ROSCA, DE 4" X 3", PARA ELETRODUTO</t>
  </si>
  <si>
    <t>BUCHA DE REDUCAO PVC ROSCAVEL 3/4" X 1/2"</t>
  </si>
  <si>
    <t>BUCHA DE REDUCAO PVC, ROSCAVEL 1 1/2" X 1"</t>
  </si>
  <si>
    <t>BUCHA DE REDUCAO PVC, ROSCAVEL, 1 1/2" X 3/4"</t>
  </si>
  <si>
    <t>BUCHA DE REDUCAO PVC, ROSCAVEL, 1" X 1/2"</t>
  </si>
  <si>
    <t>BUCHA DE REDUCAO PVC, ROSCAVEL, 1" X 3/4"</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</si>
  <si>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</si>
  <si>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</si>
  <si>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</si>
  <si>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</si>
  <si>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CPVC, SOLDAVEL, 54 X 35 MM, PARA AGUA QUENTE</t>
  </si>
  <si>
    <t>BUCHA DE REDUCAO, PPR, DN 25 X 20 MM, PARA AGUA QUENTE PREDIAL</t>
  </si>
  <si>
    <t>BUCHA DE REDUCAO, PPR, DN 32 X 25 MM, PARA AGUA QUENTE E FRIA PREDIAL</t>
  </si>
  <si>
    <t>BUCHA DE REDUCAO, PPR, DN 40 X 25 MM, PARA AGUA QUENTE E FRIA PREDIAL</t>
  </si>
  <si>
    <t>BUCHA DE REDUCAO, PPR, DN 50 X 25 MM, PARA AGUA QUENTE E FRIA PREDIAL</t>
  </si>
  <si>
    <t>BUCHA DE REDUCAO, PPR, DN 50 X 32 MM, PARA AGUA QUENTE E FRIA PREDIAL</t>
  </si>
  <si>
    <t>BUCHA DE REDUCAO, PVC, LONGA, SERIE R, DN 50 X 40 MM, PARA ESGOTO PREDIAL</t>
  </si>
  <si>
    <t>BUCHA EM ALUMINIO, COM ROSCA, DE 1 1/2", PARA ELETRODUTO</t>
  </si>
  <si>
    <t>BUCHA EM ALUMINIO, COM ROSCA, DE 1 1/4", PARA ELETRODUTO</t>
  </si>
  <si>
    <t>BUCHA EM ALUMINIO, COM ROSCA, DE 1", PARA ELETRODUTO</t>
  </si>
  <si>
    <t>BUCHA EM ALUMINIO, COM ROSCA, DE 1/2", PARA ELETRODUTO</t>
  </si>
  <si>
    <t>BUCHA EM ALUMINIO, COM ROSCA, DE 2 1/2", PARA ELETRODUTO</t>
  </si>
  <si>
    <t>BUCHA EM ALUMINIO, COM ROSCA, DE 2", PARA ELETRODUTO</t>
  </si>
  <si>
    <t>BUCHA EM ALUMINIO, COM ROSCA, DE 3", PARA ELETRODUTO</t>
  </si>
  <si>
    <t>BUCHA EM ALUMINIO, COM ROSCA, DE 3/4", PARA ELETRODUTO</t>
  </si>
  <si>
    <t>BUCHA EM ALUMINIO, COM ROSCA, DE 3/8", PARA ELETRODUTO</t>
  </si>
  <si>
    <t>BUCHA EM ALUMINIO, COM ROSCA, DE 4", PARA ELETRODUTO</t>
  </si>
  <si>
    <t>CABECEIRA DIREITA OU ESQUERDA, PVC, PARA CALHA PLUVIAL, DIAMETRO ENTRE *119 E 170* MM, PARA DRENAGEM PLUVIAL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</si>
  <si>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</si>
  <si>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</si>
  <si>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</si>
  <si>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</si>
  <si>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</si>
  <si>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</si>
  <si>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</si>
  <si>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</si>
  <si>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</si>
  <si>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4"</t>
  </si>
  <si>
    <t>CABIDE/GANCHO DE BANHEIRO SIMPLES EM METAL CROMADO</t>
  </si>
  <si>
    <t>CABO COAXIAL RG11 95% DE MALHA</t>
  </si>
  <si>
    <t>CABO COAXIAL RG59 95% DE MALHA</t>
  </si>
  <si>
    <t>CABO COAXIAL RG6 95% DE MALHA</t>
  </si>
  <si>
    <t>CABO DE ACO GALVANIZADO, DIAMETRO 12,7 MM (1/2"), COM ALMA DE ACO CABO INDEPENDENTE 6 X 25 F</t>
  </si>
  <si>
    <t>CABO DE ACO GALVANIZADO, DIAMETRO 12,7 MM (1/2"), COM ALMA DE FIBRA 6 X 25 F</t>
  </si>
  <si>
    <t>CABO DE ACO GALVANIZADO, DIAMETRO 9,53 MM (3/8"), COM ALMA DE FIBRA 6 X 25 F</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</si>
  <si>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</si>
  <si>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</si>
  <si>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</si>
  <si>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</si>
  <si>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</si>
  <si>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</si>
  <si>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</si>
  <si>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</si>
  <si>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FLEXIVEL NAO HALOGENADO, SEM EMISSAO DE FUMACA, 750V, SECAO NOMINAL 120 MM</t>
  </si>
  <si>
    <t>CABO DE COBRE FLEXIVEL NAO HALOGENADO, SEM EMISSAO DE FUMACA, 750V, SECAO NOMINAL 2,5 MM</t>
  </si>
  <si>
    <t>CABO DE COBRE FLEXIVEL NAO HALOGENADO, SEM EMISSAO DE FUMACA, 750V, SECAO NOMINAL 240 MM</t>
  </si>
  <si>
    <t>CABO DE COBRE FLEXIVEL NAO HALOGENADO, SEM EMISSAO DE FUMACA, 750V, SECAO NOMINAL 50 MM</t>
  </si>
  <si>
    <t>CABO DE COBRE FLEXIVEL NAO HALOGENADO, SEM EMISSAO DE FUMACA, 750V, SECAO NOMINAL 6,0 MM</t>
  </si>
  <si>
    <t>CABO DE COBRE NU 10 MM2 MEIO-DURO</t>
  </si>
  <si>
    <t>CABO DE COBRE NU 120 MM2 MEIO-DURO</t>
  </si>
  <si>
    <t>CABO DE COBRE NU 150 MM2 MEIO-DURO</t>
  </si>
  <si>
    <t>CABO DE COBRE NU 16 MM2 MEIO-DURO</t>
  </si>
  <si>
    <t>CABO DE COBRE NU 185 MM2 MEIO-DURO</t>
  </si>
  <si>
    <t>CABO DE COBRE NU 25 MM2 MEIO-DURO</t>
  </si>
  <si>
    <t>CABO DE COBRE NU 35 MM2 MEIO-DURO</t>
  </si>
  <si>
    <t>CABO DE COBRE NU 50 MM2 MEIO-DURO</t>
  </si>
  <si>
    <t>CABO DE COBRE NU 70 MM2 MEIO-DURO</t>
  </si>
  <si>
    <t>CABO DE COBRE NU 95 MM2 MEIO-DURO</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</si>
  <si>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</si>
  <si>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</si>
  <si>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</si>
  <si>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</si>
  <si>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</si>
  <si>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</si>
  <si>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</si>
  <si>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</si>
  <si>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</si>
  <si>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</si>
  <si>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</si>
  <si>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</si>
  <si>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</si>
  <si>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</si>
  <si>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</si>
  <si>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</si>
  <si>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</si>
  <si>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</si>
  <si>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</si>
  <si>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</si>
  <si>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</si>
  <si>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</si>
  <si>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</si>
  <si>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</si>
  <si>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</si>
  <si>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</si>
  <si>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</si>
  <si>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</si>
  <si>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</si>
  <si>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</si>
  <si>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</si>
  <si>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</si>
  <si>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</si>
  <si>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</si>
  <si>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</si>
  <si>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</si>
  <si>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RIGIDO, CLASSE 2, ISOLACAO EM PVC, ANTI-CHAMA BWF-B, 1 CONDUTOR, 450/750 V, DIAMETRO 120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</si>
  <si>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</si>
  <si>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</si>
  <si>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</si>
  <si>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</si>
  <si>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</si>
  <si>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</si>
  <si>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50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</si>
  <si>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</si>
  <si>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</si>
  <si>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</si>
  <si>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REDE, PAR TRANCADO U/UTP, 4 PARES, CATEGORIA 5E (CAT 5E), ISOLAMENTO PVC (CM)</t>
  </si>
  <si>
    <t>CABO DE REDE, PAR TRANCADO U/UTP, 4 PARES, CATEGORIA 5E (CAT 5E), ISOLAMENTO PVC (CMX)</t>
  </si>
  <si>
    <t>CABO DE REDE, PAR TRANCADO U/UTP, 4 PARES, CATEGORIA 5E (CAT 5E), ISOLAMENTO PVC (LSZH)</t>
  </si>
  <si>
    <t>CABO DE REDE, PAR TRANCADO U/UTP, 4 PARES, CATEGORIA 6 (CAT 6), ISOLAMENTO PVC (CM)</t>
  </si>
  <si>
    <t>CABO DE REDE, PAR TRANCADO UTP, 4 PARES, CATEGORIA 6 (CAT 6), ISOLAMENTO PVC (LSZH)</t>
  </si>
  <si>
    <t>CABO ELETRONICO CATEGORIA 6A U/UTP 23AWG X 4P</t>
  </si>
  <si>
    <t>CABO FLEXIVEL PVC 750 V, 2 CONDUTORES DE 1,5 MM2</t>
  </si>
  <si>
    <t>CABO FLEXIVEL PVC 750 V, 2 CONDUTORES DE 4,0 MM2</t>
  </si>
  <si>
    <t>CABO FLEXIVEL PVC 750 V, 2 CONDUTORES DE 6,0 MM2</t>
  </si>
  <si>
    <t>CABO FLEXIVEL PVC 750 V, 3 CONDUTORES DE 1,5 MM2</t>
  </si>
  <si>
    <t>CABO FLEXIVEL PVC 750 V, 3 CONDUTORES DE 4,0 MM2</t>
  </si>
  <si>
    <t>CABO FLEXIVEL PVC 750 V, 3 CONDUTORES DE 6,0 MM2</t>
  </si>
  <si>
    <t>CABO FLEXIVEL PVC 750 V, 4 CONDUTORES DE 1,5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</si>
  <si>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</si>
  <si>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</si>
  <si>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</si>
  <si>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</si>
  <si>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</si>
  <si>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</si>
  <si>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</si>
  <si>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</si>
  <si>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</si>
  <si>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</si>
  <si>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</si>
  <si>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</si>
  <si>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</si>
  <si>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</si>
  <si>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</si>
  <si>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</si>
  <si>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</si>
  <si>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</si>
  <si>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</si>
  <si>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</si>
  <si>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</si>
  <si>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</si>
  <si>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</si>
  <si>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</si>
  <si>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</si>
  <si>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</si>
  <si>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</si>
  <si>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</si>
  <si>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</si>
  <si>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</si>
  <si>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</si>
  <si>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</si>
  <si>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</si>
  <si>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</si>
  <si>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</si>
  <si>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</si>
  <si>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</si>
  <si>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CADEIRA SUSPENSA MANUAL / BALANCIM INDIVIDUAL (NBR 14751)</t>
  </si>
  <si>
    <t>CAIBRO 5 X 5 CM EM PINUS, MISTA OU EQUIVALENTE DA REGIAO - BRUTA</t>
  </si>
  <si>
    <t>CAIBRO APARELHADO *6 X 8* CM, EM MACARANDUBA/MASSARANDUBA, ANGELIM OU EQUIVALENTE DA REGIAO</t>
  </si>
  <si>
    <t>CAIBRO APARELHADO *7,5 X 7,5* CM, EM MACARANDUBA/MASSARANDUBA, ANGELIM OU EQUIVALENTE DA REGIAO</t>
  </si>
  <si>
    <t>CAIBRO NAO APARELHADO *5 X 6* CM, EM MACARANDUBA/MASSARANDUBA, ANGELIM OU EQUIVALENTE DA REGIAO - BRUTA</t>
  </si>
  <si>
    <t>CAIBRO NAO APARELHADO *6 X 6* CM, EM MACARANDUBA/MASSARANDUBA, ANGELIM OU EQUIVALENTE DA REGIAO - BRUTA</t>
  </si>
  <si>
    <t>CAIBRO NAO APARELHADO, *6 X 8* CM, EM MACARANDUBA/MASSARANDUBA, ANGELIM OU EQUIVALENTE DA REGIAO - BRUTA</t>
  </si>
  <si>
    <t>CAIBRO ROLICO DE MADEIRA TRATADA, D = 4 A 7 CM, H = 3,00 M, EM EUCALIPTO OU EQUIVALENTE DA REGIAO</t>
  </si>
  <si>
    <t>CAIXA D'AGUA / RESERVATORIO EM POLIESTER REFORCADO COM FIBRA DE VIDRO, 10000 LITROS, COM TAMPA</t>
  </si>
  <si>
    <t>CAIXA D'AGUA / RESERVATORIO EM POLIESTER REFORCADO COM FIBRA DE VIDRO, 1500 LITROS, COM TAMPA</t>
  </si>
  <si>
    <t>CAIXA D'AGUA / RESERVATORIO EM POLIESTER REFORCADO COM FIBRA DE VIDRO, 15000 LITROS, COM TAMPA</t>
  </si>
  <si>
    <t>CAIXA D'AGUA / RESERVATORIO EM POLIESTER REFORCADO COM FIBRA DE VIDRO, 2000 LITROS, COM TAMPA</t>
  </si>
  <si>
    <t>CAIXA D'AGUA / RESERVATORIO EM POLIESTER REFORCADO COM FIBRA DE VIDRO, 20000 LITROS, COM TAMPA</t>
  </si>
  <si>
    <t>CAIXA D'AGUA / RESERVATORIO EM POLIESTER REFORCADO COM FIBRA DE VIDRO, 3000 LITROS, COM TAMPA</t>
  </si>
  <si>
    <t>CAIXA D'AGUA / RESERVATORIO EM POLIESTER REFORCADO COM FIBRA DE VIDRO, 500 LITROS, COM TAMPA</t>
  </si>
  <si>
    <t>CAIXA D'AGUA / RESERVATORIO EM POLIESTER REFORCADO COM FIBRA DE VIDRO, 5000 LITROS, COM TAMPA</t>
  </si>
  <si>
    <t>CAIXA D'AGUA / RESERVATORIO EM POLIESTER REFORCADO COM FIBRA DE VIDRO, 7000 LITROS, COM TAMPA</t>
  </si>
  <si>
    <t>CAIXA D'AGUA / RESERVATORIO EM POLIESTER REFORCADO COM FIBRA DE VIDRO, 750 LITROS, COM TAMPA</t>
  </si>
  <si>
    <t>CAIXA D'AGUA / RESERVATORIO EM POLIESTER REFORCADO COM FIBRA DE VIDRO,1000 LITROS, COM TAMPA</t>
  </si>
  <si>
    <t>CAIXA D'AGUA / RESERVATORIO EM POLIETILENO, 1000 LITROS, COM TAMPA</t>
  </si>
  <si>
    <t>CAIXA D'AGUA / RESERVATORIO EM POLIETILENO, 1500 LITROS, COM TAMPA</t>
  </si>
  <si>
    <t>CAIXA D'AGUA / RESERVATORIO EM POLIETILENO, 2000 LITROS, COM TAMPA</t>
  </si>
  <si>
    <t>CAIXA D'AGUA / RESERVATORIO EM POLIETILENO, 3000 LITROS, COM TAMPA</t>
  </si>
  <si>
    <t>CAIXA D'AGUA / RESERVATORIO EM POLIETILENO, 500 LITROS, COM TAMPA</t>
  </si>
  <si>
    <t>CAIXA D'AGUA / RESERVATORIO EM POLIETILENO, 750 LITROS, COM TAMPA</t>
  </si>
  <si>
    <t>CAIXA DE ATERRAMENTO EM CONCRETO PRE-MOLDADO,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</si>
  <si>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</si>
  <si>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</si>
  <si>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</si>
  <si>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</si>
  <si>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</si>
  <si>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</si>
  <si>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</si>
  <si>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</si>
  <si>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</si>
  <si>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</si>
  <si>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</si>
  <si>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</si>
  <si>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</si>
  <si>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</si>
  <si>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</si>
  <si>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PLASTICA PARA BACIA / VASO SANITARIO DE EMBUTIR, COM ESPELHO ACIONADOR EM PLASTICO, CAPACIDADE 6 A 10 LITROS, (COMPLETA - ACESSORIOS INCLUSOS)</t>
  </si>
  <si>
    <t>CAIXA DE DESCARGA PLASTICA PARA BACIA / VASO SANITARIO, EXTERNA, CAPACIDADE 9 LITROS, PUXADOR FIO DE NYLON, NAO INCLUSO CANO, BOLSA, ENGATE</t>
  </si>
  <si>
    <t>CAIXA DE GORDURA CILINDRICA EM CONCRETO SIMPLES, PRE-MOLDADA, COM DIAMETRO DE 40 CM E ALTURA DE 45 CM, COM TAMPA</t>
  </si>
  <si>
    <t>CAIXA DE GORDURA EM PVC, DIAMETRO MINIMO 300 MM, DIAMETRO DE SAIDA 100 MM, CAPACIDADE APROXIMADA 18 LITROS, COM TAMPA E CESTO</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</si>
  <si>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</si>
  <si>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</si>
  <si>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</si>
  <si>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</si>
  <si>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INSPECAO PARA ATERRAMENTO E PARA RAIOS, EM POLIPROPILENO, DIAMETRO = 300 MM X ALTURA = 400 MM</t>
  </si>
  <si>
    <t>CAIXA DE INSPECAO PARA ATERRAMENTO OU OUTRO USO, EM PVC, DN = 250 X 250 MM</t>
  </si>
  <si>
    <t>CAIXA DE INSPECAO PARA ATERRAMENTO OU OUTRO USO, EM PVC, DN = 300 X *300* MM</t>
  </si>
  <si>
    <t>CAIXA DE INSPECAO PARA ATERRAMENTO OU OUTRO USO, EM PVC, DN = 300 X 250 MM</t>
  </si>
  <si>
    <t>CAIXA DE INSPECAO PARA ATERRAMENTO OU OUTRO USO, EM PVC, DN = 300 X 600 MM</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</si>
  <si>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</si>
  <si>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</si>
  <si>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</si>
  <si>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</si>
  <si>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</si>
  <si>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</si>
  <si>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</si>
  <si>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</si>
  <si>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</si>
  <si>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</si>
  <si>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APARAFUSADA,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</si>
  <si>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</si>
  <si>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</si>
  <si>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</si>
  <si>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</si>
  <si>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</si>
  <si>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</si>
  <si>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</si>
  <si>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</si>
  <si>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</si>
  <si>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</si>
  <si>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</si>
  <si>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EM PVC, DE 4" X 2", PARA ELETRODUTO FLEXIVEL CORRUGADO</t>
  </si>
  <si>
    <t>CAIXA DE PASSAGEM, EM PVC, DE 4" X 4", PARA ELETRODUTO FLEXIVEL CORRUGADO</t>
  </si>
  <si>
    <t>CAIXA DE PASSAGEM/ LUZ / TELEFONIA, DE EMBUTIR, EM CHAPA DE ACO GALVANIZADO, DIMENSOES 120 X 120 X *12* CM (PADRAO CONCESSIONARIA LOCAL)</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</si>
  <si>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</si>
  <si>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</si>
  <si>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</si>
  <si>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</si>
  <si>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</si>
  <si>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</si>
  <si>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SOBREPOR, EM CHAPA DE ACO GALVANIZADO, DIMENSOES 80 X 80 X *12* CM (PADRAO CONCESSIONARIA LOCAL)</t>
  </si>
  <si>
    <t>CAIXA DE PROTECAO EXTERNA PARA MEDIDOR HOROSAZONAL, DE BAIXA TENSAO, COM MODULO, EM CHAPA DE ACO (PADRAO DA CONCESSIONARIA LOCAL)</t>
  </si>
  <si>
    <t>CAIXA DE PROTECAO PARA TRANSFORMADOR CORRENTE, EM CHAPA DE ACO 18 USG (PADRAO DA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</si>
  <si>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</si>
  <si>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</si>
  <si>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</si>
  <si>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</si>
  <si>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</si>
  <si>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HIDROMETRO CONCRETO PRE MOLDADO, *0,24 M X 0,45 M X 0,30* M (L X C X A)</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</si>
  <si>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</si>
  <si>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</si>
  <si>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</si>
  <si>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</si>
  <si>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</si>
  <si>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</si>
  <si>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CAIXA SIFONADA PVC, 100 X 100 X 50 MM, COM GRELHA REDONDA, BRANCA</t>
  </si>
  <si>
    <t>CAIXA SIFONADA PVC, 250 X 230 X 75 MM, COM TAMPA CEGA QUADRADA, BRANCA</t>
  </si>
  <si>
    <t>CAIXA SIFONADA, PVC, 150 X *185* X 75 MM, COM GRELHA QUADRADA, BRANCA</t>
  </si>
  <si>
    <t>CAIXA SIFONADA, PVC, 150 X 150 X 50 MM, COM GRELHA QUADRADA, BRANCA (NBR 5688)</t>
  </si>
  <si>
    <t>CAIXA SIFONADA, PVC, 150 X 150 X 50 MM, COM GRELHA REDONDA, BRANCA</t>
  </si>
  <si>
    <t>CAL HIDRATADA CH-I PARA ARGAMASSAS</t>
  </si>
  <si>
    <t>CAL HIDRATADA PARA PINTURA</t>
  </si>
  <si>
    <t>CAL VIRGEM COMUM PARA ARGAMASSAS (NBR 6453)</t>
  </si>
  <si>
    <t>CALCARIO DOLOMITICO A (POSTO PEDREIRA/FORNECEDOR,  SEM FRETE)</t>
  </si>
  <si>
    <t>CALCETEIRO / RASTELEIRO (HORISTA)</t>
  </si>
  <si>
    <t>CALCETEIRO / RASTELEIRO (MENSALISTA)</t>
  </si>
  <si>
    <t>CALHA / PERFIL PLUVIAL DE PVC, DIAMETRO ENTRE *119 E 170* MM, COMPRIMENTO DE 3 M, PARA DRENAGEM PLUVIAL PREDIAL</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</si>
  <si>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</si>
  <si>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</si>
  <si>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</si>
  <si>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</si>
  <si>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</si>
  <si>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</si>
  <si>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</si>
  <si>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</si>
  <si>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</si>
  <si>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</si>
  <si>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</si>
  <si>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</si>
  <si>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</si>
  <si>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</si>
  <si>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</si>
  <si>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CAMADA SEPARADORA DE FILME DE POLIETILENO 20 A 25 MICRA</t>
  </si>
  <si>
    <t>CAMINHAO TOCO, PESO BRUTO TOTAL 10700 KG, CARGA UTIL MAXIMA 7400 KG, DISTANCIA ENTRE EIXOS 4,00 M, POTENCIA 175 CV (INCLUI CABINE E CHASSI, NAO INCLUI CARROCERIA)</t>
  </si>
  <si>
    <t>CAMINHAO TOCO, PESO BRUTO TOTAL 13200 KG, CARGA UTIL MAXIMA 9200 KG, DISTANCIA ENTRE EIXOS 3,31 M, POTENCIA 175 CV (INCLUI CABINE E CHASSI, NAO INCLUI CARROCERIA)</t>
  </si>
  <si>
    <t>CAMINHAO TOCO, PESO BRUTO TOTAL 14300 KG, CARGA UTIL MAXIMA 9480 KG, DISTANCIA ENTRE EIXOS 4,80 M, POTENCIA 185 CV (INCLUI CABINE E CHASSI, NAO INCLUI CARROCERIA)</t>
  </si>
  <si>
    <t>CAMINHAO TOCO, PESO BRUTO TOTAL 16000 KG, CARGA UTIL MAXIMA 10600 KG, DISTANCIA ENTRE EIXOS 4,80 M, POTENCIA 277 CV (INCLUI CABINE E CHASSI, NAO INCLUI CARROCERIA)</t>
  </si>
  <si>
    <t>CAMINHAO TOCO, PESO BRUTO TOTAL 16000 KG, CARGA UTIL MAXIMA 10830 KG, DISTANCIA ENTRE EIXOS 3,56 M, POTENCIA 226 CV (INCLUI CABINE E CHASSI, NAO INCLUI CARROCERIA)</t>
  </si>
  <si>
    <t>CAMINHAO TOCO, PESO BRUTO TOTAL 16000 KG, CARGA UTIL MAXIMA 11030 KG, DISTANCIA ENTRE EIXOS 5,41 M, POTENCIA 185 CV (INCLUI CABINE E CHASSI, NAO INCLUI CARROCERIA)</t>
  </si>
  <si>
    <t>CAMINHAO TOCO, PESO BRUTO TOTAL 8500 KG, CARGA UTIL MAXIMA 5600 KG, DISTANCIA ENTRE EIXOS 3,40 M, POTENCIA 167 CV (INCLUI CABINE E CHASSI, NAO INCLUI CARROCERIA)</t>
  </si>
  <si>
    <t>CAMINHAO TOCO, PESO BRUTO TOTAL 9600 KG, CARGA UTIL MAXIMA 6190 KG, DISTANCIA ENTRE EIXOS 3,70 M, POTENCIA 156 CV (INCLUI CABINE E CHASSI, NAO INCLUI CARROCERIA)</t>
  </si>
  <si>
    <t>CAMINHAO TRUCADO, PESO BRUTO TOTAL 23000 KG, CARGA UTIL MAXIMA 15285 KG, DISTANCIA ENTRE EIXOS 4,80 M, POTENCIA 326 CV (INCLUI CABINE E CHASSI, NAO INCLUI CARROCERIA)</t>
  </si>
  <si>
    <t>CAMINHAO TRUCADO, PESO BRUTO TOTAL 23000 KG, CARGA UTIL MAXIMA 15460 KG, DISTANCIA ENTRE EIXOS 4,80 M, POTENCIA 286 CV (INCLUI CABINE E CHASSI, NAO INCLUI CARROCERIA)</t>
  </si>
  <si>
    <t>CAMINHAO TRUCADO, PESO BRUTO TOTAL 23000 KG, CARGA UTIL MAXIMA 16360 KG, CABINE ESTENDIDA, DISTANCIA ENTRE EIXOS 3,56 M, POTENCIA 277 CV (INCLUI CABINE E CHASSI, NAO INCLUI CARROCERIA)</t>
  </si>
  <si>
    <t>CAMINHAO TRUCADO, PESO BRUTO TOTAL 23000 KG, CARGA UTIL MAXIMA 16540 KG, DISTANCIA ENTRE EIXOS 4,80 M, POTENCIA 256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</si>
  <si>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</si>
  <si>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</si>
  <si>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</si>
  <si>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</si>
  <si>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DE CONCRETO 14 X 19 X 19 CM (CLASSE C - NBR 6136)</t>
  </si>
  <si>
    <t>CANALETA DE CONCRETO 19 X 19 X 19 CM (CLASSE C - NBR 6136)</t>
  </si>
  <si>
    <t>CANALETA DE CONCRETO 9 X 19 X 19 CM (CLASSE C - NBR 6136)</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</si>
  <si>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</si>
  <si>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</si>
  <si>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</si>
  <si>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</si>
  <si>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ESTRUTURAL CERAMICA DE 14 X 19 X 19 CM (L X A X C) E 6,0 MPA</t>
  </si>
  <si>
    <t>CANALETA ESTRUTURAL CERAMICA DE 14 X 19 X 29 CM (L X A X C) E 6,0 MPA</t>
  </si>
  <si>
    <t>CANALETA ESTRUTURAL CERAMICA DE 14 X 19 X 39 CM (L X A X C) E 6,0 MPA</t>
  </si>
  <si>
    <t>CANOPLA ACABAMENTO CROMADO PARA INSTALACAO DE SPRINKLER, SOB FORRO, 15 MM</t>
  </si>
  <si>
    <t>CANTONEIRA (ABAS IGUAIS) EM ACO CARBONO, 25,4 MM X 3,17 MM (L X E), 1,27KG/M</t>
  </si>
  <si>
    <t>CANTONEIRA (ABAS IGUAIS) EM ACO CARBONO, 38,1 MM X 3,17 MM (L X E), 3,48 KG/M</t>
  </si>
  <si>
    <t>CANTONEIRA (ABAS IGUAIS) EM ACO CARBONO, 50,8 MM X 9,53 MM (L X E), 6,99 KG/M</t>
  </si>
  <si>
    <t>CANTONEIRA ACO ABAS IGUAIS (QUALQUER BITOLA), ESPESSURA ENTRE 1/8" E 1/4"</t>
  </si>
  <si>
    <t>CANTONEIRA EM ALUMINIO, ABAS IGUAIS, LARGURA DE 25,40 MM (1"), ESPESSURA DE 3,17 MM (1/8") E PESO LINEAR DE APROXIMADAMENTE 0,408 KG/M</t>
  </si>
  <si>
    <t>CANTONEIRA EM ALUMINIO, ABAS IGUAIS, LARGURA DE 25,40 MM (1"), ESPESSURA DE 4,76 MM (3/16") E PESO LINEAR DE APROXIMADAMENTE 0,593 KG/M</t>
  </si>
  <si>
    <t>CANTONEIRA EM ALUMINIO, ABAS IGUAIS, LARGURA DE 31,75 MM (1 1/4"), ESPESSURA DE 4,76 MM (3/16") E PESO LINEAR DE APROXIMADAMENTE 0,755 KG/M</t>
  </si>
  <si>
    <t>CANTONEIRA EM ALUMINIO, ABAS IGUAIS, LARGURA DE 38,10 MM (1 1/2"), ESPESSURA DE 4,76 MM (3/16") E PESO LINEAR DE APROXIMADAMENTE 0,915 KG/M</t>
  </si>
  <si>
    <t>CANTONEIRA EM ALUMINIO, ABAS IGUAIS, LARGURA DE 50,80 MM (2"), ESPESSURA DE 3,17 MM (1/8") E PESO LINEAR DE APROXIMADAMENTE 0,842 KG/M</t>
  </si>
  <si>
    <t>CANTONEIRA EM ALUMINIO, ABAS IGUAIS, LARGURA DE 50,80 MM (2"), ESPESSURA DE 6,35 MM (1/4") E PESO LINEAR DE APROXIMADAMENTE 1,630 KG/M</t>
  </si>
  <si>
    <t>CAP OU TAMPAO DE FERRO GALVANIZADO, COM ROSCA BSP, DE 1 1/2"</t>
  </si>
  <si>
    <t>CAP OU TAMPAO DE FERRO GALVANIZADO, COM ROSCA BSP, DE 1 1/4"</t>
  </si>
  <si>
    <t>CAP OU TAMPAO DE FERRO GALVANIZADO, COM ROSCA BSP, DE 1"</t>
  </si>
  <si>
    <t>CAP OU TAMPAO DE FERRO GALVANIZADO, COM ROSCA BSP, DE 1/2"</t>
  </si>
  <si>
    <t>CAP OU TAMPAO DE FERRO GALVANIZADO, COM ROSCA BSP, DE 1/4"</t>
  </si>
  <si>
    <t>CAP OU TAMPAO DE FERRO GALVANIZADO, COM ROSCA BSP, DE 2 1/2"</t>
  </si>
  <si>
    <t>CAP OU TAMPAO DE FERRO GALVANIZADO, COM ROSCA BSP, DE 2"</t>
  </si>
  <si>
    <t>CAP OU TAMPAO DE FERRO GALVANIZADO, COM ROSCA BSP, DE 3"</t>
  </si>
  <si>
    <t>CAP OU TAMPAO DE FERRO GALVANIZADO, COM ROSCA BSP, DE 3/4"</t>
  </si>
  <si>
    <t>CAP OU TAMPAO DE FERRO GALVANIZADO, COM ROSCA BSP, DE 3/8"</t>
  </si>
  <si>
    <t>CAP OU TAMPAO DE FERRO GALVANIZADO, COM ROSCA BSP, DE 4"</t>
  </si>
  <si>
    <t>CAP PPR DN 20 MM, PARA AGUA QUENTE PREDIAL</t>
  </si>
  <si>
    <t>CAP PPR DN 25 MM, PARA AGUA QUENTE PREDIAL</t>
  </si>
  <si>
    <t>CAP PVC, ROSCAVEL, 1", PARA AGUA FRIA PREDIAL</t>
  </si>
  <si>
    <t>CAP PVC, ROSCAVEL, 1/2", PARA AGUA FRIA PREDIAL</t>
  </si>
  <si>
    <t>CAP PVC, ROSCAVEL, 3/4", PARA AGUA FRIA PREDIAL</t>
  </si>
  <si>
    <t>CAP PVC, SERIE R, DN 100 MM, PARA ESGOTO PREDIAL</t>
  </si>
  <si>
    <t>CAP PVC, SERIE R, DN 150 MM, PARA ESGOTO PREDIAL</t>
  </si>
  <si>
    <t>CAP PVC, SERIE R, DN 75 MM, PARA ESGOTO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</si>
  <si>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</si>
  <si>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</si>
  <si>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</si>
  <si>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</si>
  <si>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</si>
  <si>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</si>
  <si>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</si>
  <si>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DN 100 MM, SERIE NORMAL, PARA ESGOTO PREDIAL</t>
  </si>
  <si>
    <t>CAP PVC, SOLDAVEL, DN 50 MM, SERIE NORMAL, PARA ESGOTO PREDIAL</t>
  </si>
  <si>
    <t>CAP PVC, SOLDAVEL, DN 75 MM, SERIE NORMAL, PARA ESGOTO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</si>
  <si>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</si>
  <si>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</si>
  <si>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</si>
  <si>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</si>
  <si>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</si>
  <si>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</si>
  <si>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</si>
  <si>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</si>
  <si>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</si>
  <si>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</si>
  <si>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CAPTOR FRANKLIN (4 PONTAS), EM LATAO CROMADO, H = 300 MM, DUAS DESCIDAS</t>
  </si>
  <si>
    <t>CAPTOR FRANKLIN (4 PONTAS), EM LATAO CROMADO, H = 300 MM, UMA DESCIDA</t>
  </si>
  <si>
    <t>CAPTOR FRANKLIN (4 PONTAS), EM LATAO CROMADO, H = 350 MM, DUAS DESCIDAS</t>
  </si>
  <si>
    <t>CAPTOR FRANKLIN (4 PONTAS), EM LATAO CROMADO, H=350 MM, UMA DESCIDA</t>
  </si>
  <si>
    <t>CARENAGEM /TAMPA, EM PLASTICO, COR BRANCA, UTILIZADO EM KIT CHASSI METALICO PARA INSTAL. HIDRAULICA DE CUBA SIMPLES SEM MAQUINA DE LAVAR ROUPA, *355* X *670* MM (L X H) (COM FUROS E DEMAIS ENCAIXES)</t>
  </si>
  <si>
    <t>CARENAGEM /TAMPA, EM PLASTICO, COR BRANCA, UTILIZADO EM KIT CHASSI METALICO PARA INSTAL. HIDRAULICA DE TANQUE COM MAQUINA DE LAVAR ROUPA, *360* X *470* MM (L X H)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</si>
  <si>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</si>
  <si>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</si>
  <si>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</si>
  <si>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</si>
  <si>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</si>
  <si>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 (HORISTA)</t>
  </si>
  <si>
    <t>CARPINTEIRO AUXILIAR (MENSALISTA)</t>
  </si>
  <si>
    <t>CARPINTEIRO DE ESQUADRIAS (HORISTA)</t>
  </si>
  <si>
    <t>CARPINTEIRO DE ESQUADRIAS (MENSALISTA)</t>
  </si>
  <si>
    <t>CARPINTEIRO DE FORMAS OU OFICIAL (MENSALISTA)</t>
  </si>
  <si>
    <t>CARPINTEIRO DE FORMAS PARA CONCRETO (HORISTA)</t>
  </si>
  <si>
    <t>CARRANCA PARA JANELA VENEZIANA DE ABRIR, EM LATAO CROMADO, SIMPLES, PARA APARAFUSAR NA PAREDE</t>
  </si>
  <si>
    <t>CARRINHO COM 2 PNEUS PARA TRANSPORTAR TUBO CONCRETO, ALTURA ATE 1,0 M E DIAMETRO ATE 1000MM, COM ESTRUTURA EM PERFIL OU TUBO METALICO</t>
  </si>
  <si>
    <t>CARRINHO DE MAO, EM ACO, COM CAPACIDADE DE *45 A 65* L / *100* KG,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</si>
  <si>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</si>
  <si>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</si>
  <si>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</si>
  <si>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</si>
  <si>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</si>
  <si>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</si>
  <si>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CAVALETE PARA TALHA COM ESTRUTURA EM TUBO METALICO ALTURA MINIMA 3,2 M EQUIPADO COM RODAS DE BORRACHA PARA MOVIMENTACAO DE TUBOS DE CONCRETO NA CENTRAL DE PREMOLDADOS COM CAPACIDADE DE CARGA DE 3 TONELADAS</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</si>
  <si>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</si>
  <si>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</si>
  <si>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</si>
  <si>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4X2, PESO BRUTO TOTAL COMBINADO 49000 KG, CAPACIDADE MAXIMA DE TRACAO *66000* KG, POTENCIA *360* CV (INCLUI CABINE E CHASSI, NAO INCLUI SEMIRREBOQUE)</t>
  </si>
  <si>
    <t>CAVALO MECANICO TRACAO 6X2, PESO BRUTO TOTAL COMBINADO 56000 KG, CAPACIDADE MAXIMA DE TRACAO *66000* KG, POTENCIA *360* CV (INCLUI CABINE E CHASSI, NAO INCLUI SEMIRREBOQUE)</t>
  </si>
  <si>
    <t>CAVOUQUEIRO OU OPERADOR DE PERFURATRIZ / ROMPEDOR (HORISTA)</t>
  </si>
  <si>
    <t>CAVOUQUEIRO OU OPERADOR DE PERFURATRIZ / ROMPEDOR (MENSALISTA)</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</si>
  <si>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</si>
  <si>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</si>
  <si>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</si>
  <si>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</si>
  <si>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 INCOLOR MULTIPISO</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</si>
  <si>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</si>
  <si>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</si>
  <si>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</si>
  <si>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</si>
  <si>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</si>
  <si>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</si>
  <si>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</si>
  <si>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</si>
  <si>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</si>
  <si>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</si>
  <si>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</si>
  <si>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</si>
  <si>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</si>
  <si>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</si>
  <si>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</si>
  <si>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</si>
  <si>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</si>
  <si>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</si>
  <si>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</si>
  <si>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</si>
  <si>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</si>
  <si>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(25,40 MM) 199,18 KG/M2</t>
  </si>
  <si>
    <t>CHAPA DE ACO GROSSA, ASTM A36, E = 1/2" (12,70 MM) 99,59 KG/M2</t>
  </si>
  <si>
    <t>CHAPA DE ACO GROSSA, ASTM A36, E = 1/4" (6,35 MM) 49,79 KG/M2</t>
  </si>
  <si>
    <t>CHAPA DE ACO GROSSA, ASTM A36, E = 3/4" (19,05 MM) 149,39 KG/M2</t>
  </si>
  <si>
    <t>CHAPA DE ACO GROSSA, ASTM A36, E = 3/8" (9,53 MM) 74,69 KG/M2</t>
  </si>
  <si>
    <t>CHAPA DE ACO GROSSA, ASTM A36, E = 5/8" (15,88 MM) 124,49 KG/M2</t>
  </si>
  <si>
    <t>CHAPA DE ACO GROSSA, ASTM A36, E = 7/8" (22,23 MM) 174,28 KG/M2</t>
  </si>
  <si>
    <t>CHAPA DE ACO GROSSA, SAE 1020, BITOLA 1/4", E = 6,35 MM (49,85 KG/M2)</t>
  </si>
  <si>
    <t>CHAPA DE ACO XADREZ PARA PISOS, E = 1/4" (6,30 MM) 54,53 KG/M2</t>
  </si>
  <si>
    <t>CHAPA DE LAMINADO MELAMINICO, LISO BRILHANTE, DE 1,25 X 3,08 METROS, ESPESSURA = 0,8 MILIMETROS</t>
  </si>
  <si>
    <t>CHAPA DE LAMINADO MELAMINICO, LISO FOSCO, DE 1,25 X 3,08 METROS, ESPESSURA = 0,8 MILIMETROS</t>
  </si>
  <si>
    <t>CHAPA DE LAMINADO MELAMINICO, TEXTURIZADO, DE 1,25 X 3,08 METROS, ESPESSURA = 0,8 MILIMETROS</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</si>
  <si>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</si>
  <si>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</si>
  <si>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</si>
  <si>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</si>
  <si>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</si>
  <si>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</si>
  <si>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</si>
  <si>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</si>
  <si>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</si>
  <si>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</si>
  <si>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</si>
  <si>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</si>
  <si>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</si>
  <si>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</si>
  <si>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</si>
  <si>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</si>
  <si>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</si>
  <si>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</si>
  <si>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</si>
  <si>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</si>
  <si>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</si>
  <si>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</si>
  <si>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 E= 4,75 MM, 4 FUROS, LARGURA 45 MM, COMPRIMENTO 500 MM</t>
  </si>
  <si>
    <t>CHAPA/BOBINA LISA EM ALUMINIO, LIGA 1.200 - H14, QUALQUER ESPESSURA, QUALQUER LARGURA</t>
  </si>
  <si>
    <t>CHAPA/PAINEL DE MADEIRA COMPENSADA PLASTIFICADA (MADEIRITE PLASTIFICADO) PARA FORMA DE CONCRETO, DE 2200 X 1100 MM, E = *17* MM</t>
  </si>
  <si>
    <t>CHAPA/PAINEL DE MADEIRA COMPENSADA PLASTIFICADA (MADEIRITE PLASTIFICADO) PARA FORMA DE CONCRETO, DE 2200 X 1100 MM, E = 10 MM</t>
  </si>
  <si>
    <t>CHAPA/PAINEL DE MADEIRA COMPENSADA PLASTIFICADA (MADEIRITE PLASTIFICADO) PARA FORMA DE CONCRETO, DE 2200 X 1100 MM, E = 12 MM</t>
  </si>
  <si>
    <t>CHAPA/PAINEL DE MADEIRA COMPENSADA PLASTIFICADA (MADEIRITE PLASTIFICADO) PARA FORMA DE CONCRETO, DE 2200 X 1100 MM, E = 14 MM</t>
  </si>
  <si>
    <t>CHAPA/PAINEL DE MADEIRA COMPENSADA PLASTIFICADA (MADEIRITE PLASTIFICADO) PARA FORMA DE CONCRETO, DE 2200 X 1100 MM, E = 20 MM</t>
  </si>
  <si>
    <t>CHAPA/PAINEL DE MADEIRA COMPENSADA PLASTIFICADA (MADEIRITE PLASTIFICADO) PARA FORMA DE CONCRETO, DE 2200 X 1100 MM, E = 6 MM</t>
  </si>
  <si>
    <t>CHAPA/PAINEL DE MADEIRA COMPENSADA RESINADA (MADEIRITE RESINADO ROSA) PARA FORMA DE CONCRETO, DE 2200 X 1100 MM, E = 14 MM</t>
  </si>
  <si>
    <t>CHAPA/PAINEL DE MADEIRA COMPENSADA RESINADA (MADEIRITE RESINADO ROSA) PARA FORMA DE CONCRETO, DE 2200 X 1100 MM, E = 17 MM</t>
  </si>
  <si>
    <t>CHAPA/PAINEL DE MADEIRA COMPENSADA RESINADA (MADEIRITE RESINADO ROSA) PARA FORMA DE CONCRETO, DE 2200 X 1100 MM, E = 20 MM</t>
  </si>
  <si>
    <t>CHAPA/PAINEL DE MADEIRA COMPENSADA RESINADA (MADEIRITE RESINADO ROSA) PARA FORMA DE CONCRETO, DE 2200 X 1100 MM, E = 6 MM</t>
  </si>
  <si>
    <t>CHAPA/PAINEL DE MADEIRA COMPENSADA RESINADA (MADEIRITE RESINADO ROSA) PARA FORMA DE CONCRETO, DE 2200 X 1100 MM, E = 8 A 12 MM</t>
  </si>
  <si>
    <t>CHAVE DUPLA PARA CONEXOES TIPO STORZ, ENGATE RAPIDO 1 1/2" X 2 1/2", EM LATAO, PARA INSTALACAO PREDIAL COMBATE A INCENDIO</t>
  </si>
  <si>
    <t>CHUMBADOR DE ACO GALVANIZADO, 1" X 600 MM, PARA POSTES DE ACO COM BASE, INCLUSO PORCA E ARRUELA</t>
  </si>
  <si>
    <t>CHUMBADOR DE ACO TIPO PARABOLT, * 5/8" X 200* MM, COM PORCA E ARRUELA</t>
  </si>
  <si>
    <t>CHUMBADOR DE ACO ZINCADO, DIAMETRO 1/2", COMPRIMENTO 75 MM</t>
  </si>
  <si>
    <t>CHUMBADOR DE ACO ZINCADO, DIAMETRO 1/4" COM PARAFUSO 1/4" X 40 MM</t>
  </si>
  <si>
    <t>CHUMBADOR DE ACO ZINCADO, DIAMETRO 5/8", COMPRIMENTO 6", COM PORCA</t>
  </si>
  <si>
    <t>CHUVEIRO COMUM EM PLASTICO BRANCO, COM CANO, 3 TEMPERATURAS, 5500 W (110/220 V)</t>
  </si>
  <si>
    <t>CHUVEIRO COMUM EM PLASTICO CROMADO, COM CANO, 4 TEMPERATURAS (110/220 V)</t>
  </si>
  <si>
    <t>CIMENTO BRANCO NAO ESTRUTURAL (CPB - NAO ESTRUTURAL)</t>
  </si>
  <si>
    <t>CIMENTO IMPERMEABILIZANTE DE PEGA ULTRARRAPIDA PARA TAMPONAMENTOS</t>
  </si>
  <si>
    <t>CIMENTO PORTLAND COMPOSTO CP II-32</t>
  </si>
  <si>
    <t>CIMENTO PORTLAND DE ALTO FORNO (AF) CP III-40</t>
  </si>
  <si>
    <t>CIMENTO PORTLAND ESTRUTURAL BRANCO CPB - 32 OU CPB - 40</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</si>
  <si>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</si>
  <si>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</si>
  <si>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</si>
  <si>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SUSPENSORIO, CINTURA E PERNAS</t>
  </si>
  <si>
    <t>COBRE ELETROLITICO EM BARRA OU CHAPA</t>
  </si>
  <si>
    <t>COLA A BASE DE RESINA SINTETICA PARA CHAPA DE LAMINADO MELAMINICO E OUTROS</t>
  </si>
  <si>
    <t>COLA BRANCA BASE PVA</t>
  </si>
  <si>
    <t>COLA PARA TUBOS E MANTAS ELASTOMERICAS, A BASE DE SOLVENTE</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</si>
  <si>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</si>
  <si>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</si>
  <si>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</si>
  <si>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</si>
  <si>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</si>
  <si>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</si>
  <si>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</si>
  <si>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</si>
  <si>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</si>
  <si>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60 MM X 1/2" OU 60 MM X 3/4", PARA LIGACAO PREDIAL DE AGUA</t>
  </si>
  <si>
    <t>COMPACTADOR DE SOLO A PERCUSSAO (SOQUETE), A GASOLINA 4 TEMPOS, PESO 55 A 65 KG, FORCA DE IMPACTO 1.000 A 1.500 KGF, FREQ. 600 A 700 GOLPES P/ MINUTO, VELOCIDADE TRABALHO DE 10 A 15 M/MIN, POT. DE 2,00 A 3,00 HP</t>
  </si>
  <si>
    <t>COMPACTADOR DE SOLO TIPO PLACA VIBRATORIA REVERSIVEL, A GASOLINA 4 TEMPOS, PESO 125 A 150 KG, FORCA CENTRIF. 2500 A 2800 KGF, LARG. TRABALHO 400 A 450 MM, FREQ. VIBRACAO 4300 A 4500 RPM, VELOC. TRABALHO 15 A 20 M/MIN, POT. 5,5 A 6,0 HP</t>
  </si>
  <si>
    <t>COMPACTADOR DE SOLO TIPO PLACA VIBRATORIA REVERSIVEL, A GASOLINA 4 TEMPOS, PESO 150 A 175 KG, FORCA CENTRIF. 2800 A 3100 KGF, LARG. TRABALHO DE 450 A 520 MM, FREQ. VIBRACAO 4000 A 4300 RPM, VELOC. TRABALHO DE 15 A 20 M/MIN, POT. DE 6,0 A 7,0 HP</t>
  </si>
  <si>
    <t>COMPACTADOR DE SOLO, TIPO PLACA VIBRATORIA NAO REVERSIVEL, A GASOLINA 4 TEMPOS, PESO 80 A 120 KG, FORCA CENTRIF. DE 1300 A 2000 KGF, LARG. TRABALHO DE 400 A 500 MM, FREQ. VIBRACAO DE 4800 A 6000 RPM, VELOCIDADE TRABALHO DE 20 A 30 M/MIN, POT. DE 5,0 A 6,0 HP</t>
  </si>
  <si>
    <t>COMPACTADOR DE SOLO, TIPO PLACA VIBRATORIA REVERSIVEL, A DIESEL, PESO 700 A 820 KG, FORCA CENTRIF. DE 6.200 A 10.000 KGF, LARG. TRABALHO DE 650 A 720 MM, FREQ. VIBRACAO DE 3.000 A 3.500 RPM, VELOCIDADE TRABALHO DE 25 A 30 M/MIN, POT. DE 13,0 A 15,0 HP</t>
  </si>
  <si>
    <t>COMPACTADOR DE SOLO, TIPO PLACA VIBRATORIA REVERSIVEL, A GASOLINA 4 TEMPOS, PESO 160 A 265 KG, FORCA CENTRIF. DE 2750 A 4000 KGF, LARG. TRABALHO DE 430 A 550 MM, FREQ. VIBRACAO DE 4000 A 5500 RPM, VELOCIDADE TRABALHO DE 20 A 25 M/MIN, POT. DE 7,5 A 9,0 HP</t>
  </si>
  <si>
    <t>COMPACTADOR DE SOLOS DE PERCURSAO (SOQUETE) COM MOTOR A GASOLINA 4 TEMPOS DE 4 HP (4 CV)</t>
  </si>
  <si>
    <t>COMPENSADO NAVAL - CHAPA/PAINEL EM MADEIRA COMPENSADA PRENSADA, DE 2200 X 1600 MM, E = 10 MM</t>
  </si>
  <si>
    <t>COMPENSADO NAVAL - CHAPA/PAINEL EM MADEIRA COMPENSADA PRENSADA, DE 2200 X 1600 MM, E = 12 MM</t>
  </si>
  <si>
    <t>COMPENSADO NAVAL - CHAPA/PAINEL EM MADEIRA COMPENSADA PRENSADA, DE 2200 X 1600 MM, E = 15 MM</t>
  </si>
  <si>
    <t>COMPENSADO NAVAL - CHAPA/PAINEL EM MADEIRA COMPENSADA PRENSADA, DE 2200 X 1600 MM, E = 18 MM</t>
  </si>
  <si>
    <t>COMPENSADO NAVAL - CHAPA/PAINEL EM MADEIRA COMPENSADA PRENSADA, DE 2200 X 1600 MM, E = 20 MM</t>
  </si>
  <si>
    <t>COMPENSADO NAVAL - CHAPA/PAINEL EM MADEIRA COMPENSADA PRENSADA, DE 2200 X 1600 MM, E = 25 MM</t>
  </si>
  <si>
    <t>COMPENSADO NAVAL - CHAPA/PAINEL EM MADEIRA COMPENSADA PRENSADA, DE 2200 X 1600 MM, E = 4 MM</t>
  </si>
  <si>
    <t>COMPENSADO NAVAL - CHAPA/PAINEL EM MADEIRA COMPENSADA PRENSADA, DE 2200 X 1600 MM, E = 6 MM</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</si>
  <si>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</si>
  <si>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</si>
  <si>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</si>
  <si>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</si>
  <si>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</si>
  <si>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</si>
  <si>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</si>
  <si>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REBOCAVEL, VAZAO 89 PCM, PRESSAO EFETIVA DE TRABALHO *102* PSI, MOTOR DIESEL, POTENCIA *20* CV</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</si>
  <si>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</si>
  <si>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</si>
  <si>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COM BOMBEAMENTO (DISPONIBILIZACAO DE BOMBA), SEM O LANCAMENTO (NBR 15823)</t>
  </si>
  <si>
    <t>CONCRETO AUTOADENSAVEL (CAA) CLASSE DE RESISTENCIA C20, ESPALHAMENTO SF2, COM BOMBEAMENTO (DISPONIBILIZACAO DE BOMBA), SEM O LANCAMENTO (NBR 15823)</t>
  </si>
  <si>
    <t>CONCRETO AUTOADENSAVEL (CAA) CLASSE DE RESISTENCIA C25, ESPALHAMENTO SF2, COM BOMBEAMENTO (DISPONIBILIZACAO DE BOMBA), SEM O LANCAMENTO (NBR 15823)</t>
  </si>
  <si>
    <t>CONCRETO AUTOADENSAVEL (CAA) CLASSE DE RESISTENCIA C30, ESPALHAMENTO SF2, COM BOMBEAMENTO (DISPONIBILIZACAO DE BOMBA), SEM O LANCAMENTO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</si>
  <si>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</si>
  <si>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</si>
  <si>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</si>
  <si>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BRITA 0 E 1, SLUMP = 100 +/- 20 MM, COM BOMBEAMENTO (DISPONIBILIZACAO DE BOMBA), SEM O LANCAMENTO (NBR 8953)</t>
  </si>
  <si>
    <t>CONCRETO USINADO BOMBEAVEL, CLASSE DE RESISTENCIA C20, COM BRITA 0 E 1, SLUMP = 100 +/- 20 MM, EXCLUI SERVICO DE BOMBEAMENTO (NBR 8953)</t>
  </si>
  <si>
    <t>CONCRETO USINADO BOMBEAVEL, CLASSE DE RESISTENCIA C20, COM BRITA 0 E 1, SLUMP = 130 +/- 20 MM, EXCLUI SERVICO DE BOMBEAMENTO (NBR 8953)</t>
  </si>
  <si>
    <t>CONCRETO USINADO BOMBEAVEL, CLASSE DE RESISTENCIA C20, COM BRITA 0 E 1, SLUMP = 190 +/- 20 MM, COM BOMBEAMENTO (DISPONIBILIZACAO DE BOMBA), SEM O LANCAMENTO (NBR 8953)</t>
  </si>
  <si>
    <t>CONCRETO USINADO BOMBEAVEL, CLASSE DE RESISTENCIA C20, COM BRITA 0, SLUMP = 220 +/- 20 MM, COM BOMBEAMENTO (DISPONIBILIZACAO DE BOMBA), SEM O LANCAMENTO (NBR 8953)</t>
  </si>
  <si>
    <t>CONCRETO USINADO BOMBEAVEL, CLASSE DE RESISTENCIA C25, BRITA 0 E 1, SLUMP = 100 +/- 20 MM, COM BOMBEAMENTO (DISPONIBILIZACAO DE BOMBA), SEM O LANCAMENTO (NBR 8953)</t>
  </si>
  <si>
    <t>CONCRETO USINADO BOMBEAVEL, CLASSE DE RESISTENCIA C25, COM BRITA 0 E 1, SLUMP = 100 +/- 20 MM, EXCLUI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</si>
  <si>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</si>
  <si>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</si>
  <si>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BRITA 0 E 1, SLUMP = 100 +/- 20 MM, COM BOMBEAMENTO (DISPONIBILIZACAO DE BOMBA), SEM O LANCAMENTO (NBR 8953)</t>
  </si>
  <si>
    <t>CONCRETO USINADO BOMBEAVEL, CLASSE DE RESISTENCIA C30, COM BRITA 0 E 1, SLUMP = 100 +/- 20 MM, EXCLUI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</si>
  <si>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</si>
  <si>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</si>
  <si>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C30, COM BRITA 0 E 1, SLUMP = 220 +/- 30 MM, EXCLUI SERVICO DE BOMBEAMENTO (NBR 8953)</t>
  </si>
  <si>
    <t>CONCRETO USINADO BOMBEAVEL, CLASSE DE RESISTENCIA C35, BRITA 0 E 1, SLUMP = 100 +/- 20 MM, COM BOMBEAMENTO (DISPONIBILIZACAO DE BOMBA), SEM O LANCAMENTO (NBR 8953)</t>
  </si>
  <si>
    <t>CONCRETO USINADO BOMBEAVEL, CLASSE DE RESISTENCIA C35, COM BRITA 0 E 1, SLUMP = 100 +/- 20 MM, EXCLUI SERVICO DE BOMBEAMENTO (NBR 8953)</t>
  </si>
  <si>
    <t>CONCRETO USINADO BOMBEAVEL, CLASSE DE RESISTENCIA C40, BRITA 0 E 1, SLUMP = 100 +/- 20 MM, COM BOMBEAMENTO (DISPONIBILIZACAO DE BOMBA), SEM O LANCAMENTO (NBR 8953)</t>
  </si>
  <si>
    <t>CONCRETO USINADO BOMBEAVEL, CLASSE DE RESISTENCIA C40, COM BRITA 0 E 1, SLUMP = 100 +/- 20 MM, EXCLUI SERVICO DE BOMBEAMENTO (NBR 8953)</t>
  </si>
  <si>
    <t>CONCRETO USINADO BOMBEAVEL, CLASSE DE RESISTENCIA C45, BRITA 0 E 1, SLUMP = 100 +/- 20 MM, COM BOMBEAMENTO (DISPONIBILIZACAO DE BOMBA), SEM O LANCAMENTO (NBR 8953)</t>
  </si>
  <si>
    <t>CONCRETO USINADO BOMBEAVEL, CLASSE DE RESISTENCIA C50, BRITA 0 E 1, SLUMP = 100 +/- 20 MM, COM BOMBEAMENTO (DISPONIBILIZACAO DE BOMBA), SEM O LANCAMENTO (NBR 8953)</t>
  </si>
  <si>
    <t>CONCRETO USINADO BOMBEAVEL, CLASSE DE RESISTENCIA C60, COM BRITA 0 E 1, SLUMP = 100 +/- 20 MM, COM BOMBEAMENTO (DISPONIBILIZACAO DE BOMBA), SEM O LANCAMENTO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</si>
  <si>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</si>
  <si>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</si>
  <si>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 COM TAMPA CEGA</t>
  </si>
  <si>
    <t>CONDULETE DE ALUMINIO TIPO B, PARA ELETRODUTO ROSCAVEL DE 1/2", COM TAMPA CEGA</t>
  </si>
  <si>
    <t>CONDULETE DE ALUMINIO TIPO B, PARA ELETRODUTO ROSCAVEL DE 3/4", COM TAMPA CEGA</t>
  </si>
  <si>
    <t>CONDULETE DE ALUMINIO TIPO C, PARA ELETRODUTO ROSCAVEL DE 1", COM TAMPA CEGA</t>
  </si>
  <si>
    <t>CONDULETE DE ALUMINIO TIPO C, PARA ELETRODUTO ROSCAVEL DE 1/2", COM TAMPA CEGA</t>
  </si>
  <si>
    <t>CONDULETE DE ALUMINIO TIPO C, PARA ELETRODUTO ROSCAVEL DE 3/4", COM TAMPA CEGA</t>
  </si>
  <si>
    <t>CONDULETE DE ALUMINIO TIPO C, PARA ELETRODUTO ROSCAVEL DE 4", COM TAMPA CEGA</t>
  </si>
  <si>
    <t>CONDULETE DE ALUMINIO TIPO E, PARA ELETRODUTO ROSCAVEL DE 1 1/2", COM TAMPA CEGA</t>
  </si>
  <si>
    <t>CONDULETE DE ALUMINIO TIPO E, PARA ELETRODUTO ROSCAVEL DE 1 1/4", COM TAMPA CEGA</t>
  </si>
  <si>
    <t>CONDULETE DE ALUMINIO TIPO E, PARA ELETRODUTO ROSCAVEL DE 1", COM TAMPA CEGA</t>
  </si>
  <si>
    <t>CONDULETE DE ALUMINIO TIPO E, PARA ELETRODUTO ROSCAVEL DE 1/2", COM TAMPA CEGA</t>
  </si>
  <si>
    <t>CONDULETE DE ALUMINIO TIPO E, PARA ELETRODUTO ROSCAVEL DE 2", COM TAMPA CEGA</t>
  </si>
  <si>
    <t>CONDULETE DE ALUMINIO TIPO E, PARA ELETRODUTO ROSCAVEL DE 3", COM TAMPA CEGA</t>
  </si>
  <si>
    <t>CONDULETE DE ALUMINIO TIPO E, PARA ELETRODUTO ROSCAVEL DE 3/4",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</si>
  <si>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</si>
  <si>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</si>
  <si>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</si>
  <si>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 COM TAMPA CEGA</t>
  </si>
  <si>
    <t>CONDULETE DE ALUMINIO TIPO LR, PARA ELETRODUTO ROSCAVEL DE 1/2", COM TAMPA CEGA</t>
  </si>
  <si>
    <t>CONDULETE DE ALUMINIO TIPO LR, PARA ELETRODUTO ROSCAVEL DE 2", COM TAMPA CEGA</t>
  </si>
  <si>
    <t>CONDULETE DE ALUMINIO TIPO LR, PARA ELETRODUTO ROSCAVEL DE 3", COM TAMPA CEGA</t>
  </si>
  <si>
    <t>CONDULETE DE ALUMINIO TIPO LR, PARA ELETRODUTO ROSCAVEL DE 3/4",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</si>
  <si>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</si>
  <si>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</si>
  <si>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</si>
  <si>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 COM TAMPA CEGA</t>
  </si>
  <si>
    <t>CONDULETE DE ALUMINIO TIPO T, PARA ELETRODUTO ROSCAVEL DE 1/2", COM TAMPA CEGA</t>
  </si>
  <si>
    <t>CONDULETE DE ALUMINIO TIPO T, PARA ELETRODUTO ROSCAVEL DE 2", COM TAMPA CEGA</t>
  </si>
  <si>
    <t>CONDULETE DE ALUMINIO TIPO T, PARA ELETRODUTO ROSCAVEL DE 3", COM TAMPA CEGA</t>
  </si>
  <si>
    <t>CONDULETE DE ALUMINIO TIPO T, PARA ELETRODUTO ROSCAVEL DE 3/4",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</si>
  <si>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</si>
  <si>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</si>
  <si>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</si>
  <si>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</si>
  <si>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 COM TAMPA CEGA</t>
  </si>
  <si>
    <t>CONDULETE DE ALUMINIO TIPO X, PARA ELETRODUTO ROSCAVEL DE 1/2", COM TAMPA CEGA</t>
  </si>
  <si>
    <t>CONDULETE DE ALUMINIO TIPO X, PARA ELETRODUTO ROSCAVEL DE 2", COM TAMPA CEGA</t>
  </si>
  <si>
    <t>CONDULETE DE ALUMINIO TIPO X, PARA ELETRODUTO ROSCAVEL DE 3", COM TAMPA CEGA</t>
  </si>
  <si>
    <t>CONDULETE DE ALUMINIO TIPO X, PARA ELETRODUTO ROSCAVEL DE 3/4", COM TAMPA CEGA</t>
  </si>
  <si>
    <t>CONDULETE DE ALUMINIO TIPO X, PARA ELETRODUTO ROSCAVEL DE 4", COM TAMPA CEGA</t>
  </si>
  <si>
    <t>CONDULETE EM PVC, TIPO "B", SEM TAMPA, DE 1"</t>
  </si>
  <si>
    <t>CONDULETE EM PVC, TIPO "B", SEM TAMPA, DE 1/2" OU 3/4"</t>
  </si>
  <si>
    <t>CONDULETE EM PVC, TIPO "C", SEM TAMPA, DE 1"</t>
  </si>
  <si>
    <t>CONDULETE EM PVC, TIPO "C", SEM TAMPA, DE 1/2"</t>
  </si>
  <si>
    <t>CONDULETE EM PVC, TIPO "C", SEM TAMPA, DE 3/4"</t>
  </si>
  <si>
    <t>CONDULETE EM PVC, TIPO "E", SEM TAMPA, DE 1"</t>
  </si>
  <si>
    <t>CONDULETE EM PVC, TIPO "E", SEM TAMPA, DE 1/2"</t>
  </si>
  <si>
    <t>CONDULETE EM PVC, TIPO "E", SEM TAMPA, DE 3/4"</t>
  </si>
  <si>
    <t>CONDULETE EM PVC, TIPO "LB", SEM TAMPA, DE 1"</t>
  </si>
  <si>
    <t>CONDULETE EM PVC, TIPO "LB", SEM TAMPA, DE 1/2" OU 3/4"</t>
  </si>
  <si>
    <t>CONDULETE EM PVC, TIPO "LL", SEM TAMPA, DE 1"</t>
  </si>
  <si>
    <t>CONDULETE EM PVC, TIPO "LL", SEM TAMPA, DE 1/2" OU 3/4"</t>
  </si>
  <si>
    <t>CONDULETE EM PVC, TIPO "LR", SEM TAMPA, DE 1"</t>
  </si>
  <si>
    <t>CONDULETE EM PVC, TIPO "LR", SEM TAMPA, DE 1/2"</t>
  </si>
  <si>
    <t>CONDULETE EM PVC, TIPO "LR", SEM TAMPA, DE 3/4"</t>
  </si>
  <si>
    <t>CONDULETE EM PVC, TIPO "T", SEM TAMPA, DE 1"</t>
  </si>
  <si>
    <t>CONDULETE EM PVC, TIPO "T", SEM TAMPA, DE 3/4"</t>
  </si>
  <si>
    <t>CONDULETE EM PVC, TIPO "TB", SEM TAMPA, DE 1"</t>
  </si>
  <si>
    <t>CONDULETE EM PVC, TIPO "TB", SEM TAMPA, DE 1/2" OU 3/4"</t>
  </si>
  <si>
    <t>CONDULETE EM PVC, TIPO "X", SEM TAMPA, DE 1"</t>
  </si>
  <si>
    <t>CONDULETE EM PVC, TIPO "X", SEM TAMPA, DE 1/2"</t>
  </si>
  <si>
    <t>CONDULETE EM PVC, TIPO "X", SEM TAMPA, DE 3/4"</t>
  </si>
  <si>
    <t>CONDUTOR PLUVIAL, PVC, CIRCULAR, DIAMETRO ENTRE 80 E 100 MM, PARA DRENAGEM PLUVIAL PREDIAL</t>
  </si>
  <si>
    <t>CONE DE SINALIZACAO EM PVC FLEXIVEL, H = 70 / 76 CM (NBR 15071)</t>
  </si>
  <si>
    <t>CONE DE SINALIZACAO EM PVC RIGIDO COM FAIXA REFLETIVA, H = 70 / 76 CM</t>
  </si>
  <si>
    <t>CONECTOR / ADAPTADOR F/F, COM INSERTO METALICO, PPR, DN 25 MM X 1/2", PARA AGUA QUENTE E FRIA PREDIAL</t>
  </si>
  <si>
    <t>CONECTOR / ADAPTADOR F/F, COM INSERTO METALICO, PPR, DN 32 MM X 3/4", PARA AGUA QUENTE E FRIA PREDIAL</t>
  </si>
  <si>
    <t>CONECTOR / ADAPTADOR F/M, COM INSERTO METALICO, PPR, DN 25 MM X 1/2", PARA AGUA QUENTE E FRIA PREDIAL</t>
  </si>
  <si>
    <t>CONECTOR / ADAPTADOR F/M, COM INSERTO METALICO, PPR, DN 25 MM X 3/4", PARA AGUA QUENTE E FRIA PREDIAL</t>
  </si>
  <si>
    <t>CONECTOR / ADAPTADOR F/M, COM INSERTO METALICO, PPR, DN 32 MM X 1", PARA AGUA QUENTE E FRIA PREDIAL</t>
  </si>
  <si>
    <t>CONECTOR / ADAPTADOR F/M, COM INSERTO METALICO, PPR, DN 32 MM X 3/4", PARA AGUA QUENTE E FRIA PREDIAL</t>
  </si>
  <si>
    <t>CONECTOR / TOMADA FEMEA RJ 45, CATEGORIA 5 E (CAT 5E) PARA CABOS</t>
  </si>
  <si>
    <t>CONECTOR / TOMADA FEMEA RJ 45, CATEGORIA 6 (CAT 6) PARA CABOS</t>
  </si>
  <si>
    <t>CONECTOR BRONZE/LATAO SEM ANEL DE SOLDA, BOLSA X ROSCA F, 15 MM X 1/2"</t>
  </si>
  <si>
    <t>CONECTOR BRONZE/LATAO SEM ANEL DE SOLDA, BOLSA X ROSCA F, 22 MM X 1/2"</t>
  </si>
  <si>
    <t>CONECTOR BRONZE/LATAO SEM ANEL DE SOLDA, BOLSA X ROSCA F, 22 MM X 3/4"</t>
  </si>
  <si>
    <t>CONECTOR BRONZE/LATAO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</si>
  <si>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</si>
  <si>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</si>
  <si>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 PARA ADAPTAR ENTRADA DE ELETRODUTO METALICO FLEXIVEL EM QUADROS</t>
  </si>
  <si>
    <t>CONECTOR CURVO 90 GRAUS DE ALUMINIO, BITOLA 1/2",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</si>
  <si>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</si>
  <si>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</si>
  <si>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 PARA ADAPTAR ENTRADA DE ELETRODUTO METALICO FLEXIVEL EM QUADROS</t>
  </si>
  <si>
    <t>CONECTOR CURVO 90 GRAUS DE ALUMINIO, BITOLA 3/4",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</si>
  <si>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</si>
  <si>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</si>
  <si>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</si>
  <si>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 PARA CABOS DE DIAMETRO DE 22,5 A 25 MM</t>
  </si>
  <si>
    <t>CONECTOR DE ALUMINIO TIPO PRENSA CABO, BITOLA 1/2", PARA CABOS DE DIAMETRO DE 12,5 A 15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</si>
  <si>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</si>
  <si>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</si>
  <si>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</si>
  <si>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MACHO RJ 45, CATEGORIA 5 E (CAT 5E) PARA CABOS</t>
  </si>
  <si>
    <t>CONECTOR MACHO RJ 45, CATEGORIA 6 (CAT 6) PARA CABOS</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</si>
  <si>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</si>
  <si>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</si>
  <si>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</si>
  <si>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</si>
  <si>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</si>
  <si>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</si>
  <si>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</si>
  <si>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</si>
  <si>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</si>
  <si>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</si>
  <si>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</si>
  <si>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</si>
  <si>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</si>
  <si>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</si>
  <si>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</si>
  <si>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</si>
  <si>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 PARA ADAPTAR ENTRADA DE ELETRODUTO METALICO FLEXIVEL EM QUADROS</t>
  </si>
  <si>
    <t>CONECTOR RETO DE ALUMINIO PARA ELETRODUTO DE 1/2",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</si>
  <si>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</si>
  <si>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</si>
  <si>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 PARA ADAPTAR ENTRADA DE ELETRODUTO METALICO FLEXIVEL EM QUADROS</t>
  </si>
  <si>
    <t>CONECTOR RETO DE ALUMINIO PARA ELETRODUTO DE 3/4", PARA ADAPTAR ENTRADA DE ELETRODUTO METALICO FLEXIVEL EM QUADROS</t>
  </si>
  <si>
    <t>CONECTOR RETO DE ALUMINIO PARA ELETRODUTO DE 4", PARA ADAPTAR ENTRADA DE ELETRODUTO METALICO FLEXIVEL EM QUADROS</t>
  </si>
  <si>
    <t>CONECTOR, CPVC, SOLDAVEL, 114 MM X 4", PARA AGUA QUENTE</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</si>
  <si>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</si>
  <si>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</si>
  <si>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</si>
  <si>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</si>
  <si>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</si>
  <si>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</si>
  <si>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CONECTOR, CPVC, SOLDAVEL, 54 MM X 2", PARA AGUA QUENTE</t>
  </si>
  <si>
    <t>CONECTOR, CPVC, SOLDAVEL, 73 MM X 2 1/2", PARA AGUA QUENTE</t>
  </si>
  <si>
    <t>CONECTOR, CPVC, SOLDAVEL, 89 MM X 3", PARA AGUA QUENTE</t>
  </si>
  <si>
    <t>CONECTOR/ADAPTADOR FIXO, ROSCA FEMEA, EM PLASTICO, DN 16 MM X 1/2", PARA CONEXAO COM CRIMPAGEM, EM TUBO PEX PARA INST. AGUA QUENTE/FRIA</t>
  </si>
  <si>
    <t>CONECTOR/ADAPTADOR FIXO, ROSCA FEMEA, EM PLASTICO, DN 20 MM X 1/2", PARA CONEXAO COM CRIMPAGEM, EM TUBO PEX PARA INST. AGUA QUENTE/FRIA</t>
  </si>
  <si>
    <t>CONECTOR/ADAPTADOR FIXO, ROSCA FEMEA, EM PLASTICO, DN 20 MM X 3/4", PARA CONEXAO COM CRIMPAGEM, EM TUBO PEX PARA INST. AGUA QUENTE/FRIA</t>
  </si>
  <si>
    <t>CONECTOR/ADAPTADOR FIXO, ROSCA FEMEA, EM PLASTICO, DN 25 MM X 3/4", PARA CONEXAO COM CRIMPAGEM, EM TUBO PEX PARA INST. AGUA QUENTE/FRIA</t>
  </si>
  <si>
    <t>CONECTOR/ADAPTADOR FIXO, ROSCA FEMEA, METALICA, COM ANEL DESLIZANTE, DN 16 MM X 1/2", PARA TUBO PEX PARA INST. AGUA QUENTE/FRIA</t>
  </si>
  <si>
    <t>CONECTOR/ADAPTADOR FIXO, ROSCA FEMEA, METALICA, COM ANEL DESLIZANTE, DN 20 MM X 1/2", PARA TUBO PEX PARA INST. AGUA QUENTE/FRIA</t>
  </si>
  <si>
    <t>CONECTOR/ADAPTADOR FIXO, ROSCA FEMEA, METALICA, COM ANEL DESLIZANTE, DN 20 MM X 3/4", PARA TUBO PEX PARA INST. AGUA QUENTE/FRIA</t>
  </si>
  <si>
    <t>CONECTOR/ADAPTADOR FIXO, ROSCA FEMEA, METALICA, COM ANEL DESLIZANTE, DN 25 MM X 1", PARA TUBO PEX PARA INST. AGUA QUENTE/FRIA</t>
  </si>
  <si>
    <t>CONECTOR/ADAPTADOR FIXO, ROSCA FEMEA, METALICA, COM ANEL DESLIZANTE, DN 25 MM X 3/4", PARA TUBO PEX PARA INST. AGUA QUENTE/FRIA</t>
  </si>
  <si>
    <t>CONECTOR/ADAPTADOR FIXO, ROSCA FEMEA, METALICA, COM ANEL DESLIZANTE, DN 32 MM X 1", PARA TUBO PEX PARA INST. AGUA QUENTE/FRIA</t>
  </si>
  <si>
    <t>CONECTOR/ADAPTADOR MOVEL, ROSCA FEMEA, METALICA, COM ANEL DESLIZANTE, DN 16 MM X 3/4", PARA TUBO PEX PARA INST. AGUA QUENTE/FRIA</t>
  </si>
  <si>
    <t>CONJ. DE FERRAGENS PARA PORTA DE VIDRO TEMPERADO, EM ZAMAC CROMADO, CONTEMPLANDO DOBRADICA INF., DOBRADICA SUP., PIVO PARA DOBRADICA INF., PIVO PARA DOBRADICA SUP., FECHADURA CENTRAL EM ZAMC. CROMADO, CONTRA FECHADURA DE PRESSAO</t>
  </si>
  <si>
    <t>CJ</t>
  </si>
  <si>
    <t>CONJUNTO ARRUELAS DE VEDACAO 5/16" PARA TELHA FIBROCIMENTO (UMA ARRUELA METALICA E UMA ARRUELA PVC - CONICAS)</t>
  </si>
  <si>
    <t>CONJUNTO DE FERRAGENS PIVO, PARA PORTA PIVOTANTE DE ATE 100 KG, REGULAVEL COM ESFERA, CROMADO - SUPERIOR E INFERIOR - COMPLETO</t>
  </si>
  <si>
    <t>CONJUNTO DE LIGACAO AJUSTAVEL, PARA VASO / BACIA SANITARIA, EM PLASTICO BRANCO, COM TUBO, CANOPLA E ESPUDE</t>
  </si>
  <si>
    <t>CONJUNTO DE LIGACAO PARA VASO / BACIA SANITARIA, EM PLASTICO BRANCO, COM TUBO, CANOPLA E ANEL DE EXPANSAO (TUBO 1.1/2" X 20 CM)</t>
  </si>
  <si>
    <t>CONJUNTO MONTADO ESTOPIM COM ESPOLETA COMUM NUMERO 8, COM CABECA ACENDEDORA, 1,5 M</t>
  </si>
  <si>
    <t>CONJUNTO PARA FUTSAL COM PAR DE TRAVES OFICIAIS DE 3,00 X 2,00 M EM TUBO DE ACO GALVANIZADO 3" COM REQUADROS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</si>
  <si>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</si>
  <si>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CONJUNTO PRE-MOLDADO COMPOSTO POR GRELHA (0,99 X 0,45 M), QUADRO (1,10 X 0,52 M) E CANTONEIRA (1,10 X 0,35 M), EM CONCRETO ARMADO, COM FCK DE 21 MPA</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</si>
  <si>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</si>
  <si>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</si>
  <si>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</si>
  <si>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</si>
  <si>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</si>
  <si>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</si>
  <si>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</si>
  <si>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</si>
  <si>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</si>
  <si>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</si>
  <si>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</si>
  <si>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</si>
  <si>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</si>
  <si>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</si>
  <si>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</si>
  <si>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</si>
  <si>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</si>
  <si>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</si>
  <si>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</si>
  <si>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</si>
  <si>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CONTRAMARCO DE ALUMINIO (PERFIL 25) PARA ESQUADRIAS, TIPO CONVENCIONAL / CADEIRINHA, 60 MM (CM-060), INCLUSO CONEXOES, GRAPAS E TRAVAMENTOS</t>
  </si>
  <si>
    <t>CORDA DE POLIAMIDA 12 MM TIPO BOMBEIRO, PARA TRABALHO EM ALTURA</t>
  </si>
  <si>
    <t>100M</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</si>
  <si>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</si>
  <si>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</si>
  <si>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</si>
  <si>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</si>
  <si>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</si>
  <si>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</si>
  <si>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</si>
  <si>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</si>
  <si>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COROA PARA PERFURATRIZ T38, D = 2 1/2", 6 X 4 BOTOES BALISTICOS, FACE PLANA</t>
  </si>
  <si>
    <t>CORRENTE DE ELO CURTO COMUM, SOLDADA, GALVANIZADA, ESPESSURA DO ELO = 1/2" (12,5 MM)</t>
  </si>
  <si>
    <t>CORTADEIRA DE PISO DE CONCRETO E ASFALTO, PARA DISCO PADRAO DE DIAMETRO 350 MM (14") OU 450 MM (18"), MOTOR A GASOLINA, POTENCIA 13 HP, SEM DISCO</t>
  </si>
  <si>
    <t>CORTADEIRA HIDRAULICA DE VERGALHAO, PARA ACO DE DIAMETRO ATE 50 MM, MOTOR ELETRICO TRIFASICO, POTENCIA DE 5,5 HP A 7,5 HP</t>
  </si>
  <si>
    <t>COTOVELO 45 GRAUS DE FERRO GALVANIZADO, COM ROSCA BSP, DE 1 1/2"</t>
  </si>
  <si>
    <t>COTOVELO 45 GRAUS DE FERRO GALVANIZADO, COM ROSCA BSP, DE 1 1/4"</t>
  </si>
  <si>
    <t>COTOVELO 45 GRAUS DE FERRO GALVANIZADO, COM ROSCA BSP, DE 1"</t>
  </si>
  <si>
    <t>COTOVELO 45 GRAUS DE FERRO GALVANIZADO, COM ROSCA BSP, DE 1/2"</t>
  </si>
  <si>
    <t>COTOVELO 45 GRAUS DE FERRO GALVANIZADO, COM ROSCA BSP, DE 2 1/2"</t>
  </si>
  <si>
    <t>COTOVELO 45 GRAUS DE FERRO GALVANIZADO, COM ROSCA BSP, DE 2"</t>
  </si>
  <si>
    <t>COTOVELO 45 GRAUS DE FERRO GALVANIZADO, COM ROSCA BSP, DE 3"</t>
  </si>
  <si>
    <t>COTOVELO 45 GRAUS DE FERRO GALVANIZADO, COM ROSCA BSP, DE 3/4"</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</si>
  <si>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</si>
  <si>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</si>
  <si>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</si>
  <si>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</si>
  <si>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</si>
  <si>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</si>
  <si>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</si>
  <si>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</si>
  <si>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t>
  </si>
  <si>
    <t>COTOVELO 90 GRAUS DE FERRO GALVANIZADO, COM ROSCA BSP MACHO/FEMEA, DE 1/2"</t>
  </si>
  <si>
    <t>COTOVELO 90 GRAUS DE FERRO GALVANIZADO, COM ROSCA BSP MACHO/FEMEA, DE 2 1/2"</t>
  </si>
  <si>
    <t>COTOVELO 90 GRAUS DE FERRO GALVANIZADO, COM ROSCA BSP MACHO/FEMEA, DE 2"</t>
  </si>
  <si>
    <t>COTOVELO 90 GRAUS DE FERRO GALVANIZADO, COM ROSCA BSP MACHO/FEMEA, DE 3"</t>
  </si>
  <si>
    <t>COTOVELO 90 GRAUS DE FERRO GALVANIZADO, COM ROSCA BSP MACHO/FEMEA, DE 3/4"</t>
  </si>
  <si>
    <t>COTOVELO 90 GRAUS DE FERRO GALVANIZADO, COM ROSCA BSP, DE 1 1/2"</t>
  </si>
  <si>
    <t>COTOVELO 90 GRAUS DE FERRO GALVANIZADO, COM ROSCA BSP, DE 1 1/4"</t>
  </si>
  <si>
    <t>COTOVELO 90 GRAUS DE FERRO GALVANIZADO, COM ROSCA BSP, DE 1"</t>
  </si>
  <si>
    <t>COTOVELO 90 GRAUS DE FERRO GALVANIZADO, COM ROSCA BSP, DE 1/2"</t>
  </si>
  <si>
    <t>COTOVELO 90 GRAUS DE FERRO GALVANIZADO, COM ROSCA BSP, DE 2 1/2"</t>
  </si>
  <si>
    <t>COTOVELO 90 GRAUS DE FERRO GALVANIZADO, COM ROSCA BSP, DE 2"</t>
  </si>
  <si>
    <t>COTOVELO 90 GRAUS DE FERRO GALVANIZADO, COM ROSCA BSP, DE 3"</t>
  </si>
  <si>
    <t>COTOVELO 90 GRAUS DE FERRO GALVANIZADO, COM ROSCA BSP, DE 3/4"</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</si>
  <si>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</si>
  <si>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</si>
  <si>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</si>
  <si>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</si>
  <si>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</si>
  <si>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</si>
  <si>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</si>
  <si>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</si>
  <si>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 BRONZE/LATAO SEM ANEL DE SOLDA, BOLSA X ROSCA F, 15MM X 1/2"</t>
  </si>
  <si>
    <t>COTOVELO BRONZE/LATAO SEM ANEL DE SOLDA, BOLSA X ROSCA F, 22MM X 1/2"</t>
  </si>
  <si>
    <t>COTOVELO BRONZE/LATAO SEM ANEL DE SOLDA, BOLSA X ROSCA F, 22MM X 3/4"</t>
  </si>
  <si>
    <t>COTOVELO DE COBRE 90 GRAUS SEM ANEL DE SOLDA, BOLSA X BOLSA, 104 MM</t>
  </si>
  <si>
    <t>COTOVELO DE COBRE 90 GRAUS SEM ANEL DE SOLDA, BOLSA X BOLSA, 15 MM</t>
  </si>
  <si>
    <t>COTOVELO DE COBRE 90 GRAUS SEM ANEL DE SOLDA, BOLSA X BOLSA, 22 MM</t>
  </si>
  <si>
    <t>COTOVELO DE COBRE 90 GRAUS SEM ANEL DE SOLDA, BOLSA X BOLSA, 28 MM</t>
  </si>
  <si>
    <t>COTOVELO DE COBRE 90 GRAUS SEM ANEL DE SOLDA, BOLSA X BOLSA, 35 MM</t>
  </si>
  <si>
    <t>COTOVELO DE COBRE 90 GRAUS SEM ANEL DE SOLDA, BOLSA X BOLSA, 42 MM</t>
  </si>
  <si>
    <t>COTOVELO DE COBRE 90 GRAUS SEM ANEL DE SOLDA, BOLSA X BOLSA, 54 MM</t>
  </si>
  <si>
    <t>COTOVELO DE COBRE 90 GRAUS SEM ANEL DE SOLDA, BOLSA X BOLSA, 66 MM</t>
  </si>
  <si>
    <t>COTOVELO DE COBRE 90 GRAUS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</si>
  <si>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</si>
  <si>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</si>
  <si>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</si>
  <si>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</si>
  <si>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</si>
  <si>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</si>
  <si>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</si>
  <si>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</si>
  <si>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COTOVELO/JOELHO 90 GRAUS, EM POLIPROPILENO, PN 16, PARA TUBOS PEAD, 20 X 20 MM - LIGACAO PREDIAL DE AGUA</t>
  </si>
  <si>
    <t>COTOVELO/JOELHO 90 GRAUS, EM POLIPROPILENO, PN 16, PARA TUBOS PEAD, 32 X 32 MM - LIGACAO PREDIAL DE AGUA</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</si>
  <si>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</si>
  <si>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</si>
  <si>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</si>
  <si>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CREMONA RETANGULAR INJETADA LISA COM CHAVE, COM CASTANHA / ALCA, EM LATAO, COM ACABAMENTO CROMADO, DE SOBREPOR / EMBUTIR</t>
  </si>
  <si>
    <t>CREMONA RETANGULAR INJETADA LISA, COM CASTANHA / ALCA, EM LATAO, COM ACABAMENTO CROMADO, DE SOBREPOR / EMBUTIR</t>
  </si>
  <si>
    <t>CRUZETA DE CONCRETO LEVE, COMP. 2000 MM SECAO, 90 X 90 MM</t>
  </si>
  <si>
    <t>CRUZETA DE FERRO GALVANIZADO, COM ROSCA BSP, DE 1 1/2"</t>
  </si>
  <si>
    <t>CRUZETA DE FERRO GALVANIZADO, COM ROSCA BSP, DE 1 1/4"</t>
  </si>
  <si>
    <t>CRUZETA DE FERRO GALVANIZADO, COM ROSCA BSP, DE 1"</t>
  </si>
  <si>
    <t>CRUZETA DE FERRO GALVANIZADO, COM ROSCA BSP, DE 1/2"</t>
  </si>
  <si>
    <t>CRUZETA DE FERRO GALVANIZADO, COM ROSCA BSP, DE 2 1/2"</t>
  </si>
  <si>
    <t>CRUZETA DE FERRO GALVANIZADO, COM ROSCA BSP, DE 2"</t>
  </si>
  <si>
    <t>CRUZETA DE FERRO GALVANIZADO, COM ROSCA BSP, DE 3"</t>
  </si>
  <si>
    <t>CRUZETA DE FERRO GALVANIZADO, COM ROSCA BSP, DE 3/4"</t>
  </si>
  <si>
    <t>CRUZETA DE MADEIRA TRATADA, *90 X 115 X 2400* MM, EM EUCALIPTO OU EQUIVALENTE DA REGIAO</t>
  </si>
  <si>
    <t>CUBA ACO INOX (AISI 304) DE EMBUTIR COM VALVULA 3 1/2 ", DE *40 X 34 X 12* CM</t>
  </si>
  <si>
    <t>CUBA ACO INOX (AISI 304) DE EMBUTIR COM VALVULA 3 1/2 ", DE *46 X 30 X 12* CM</t>
  </si>
  <si>
    <t>CUBA ACO INOX (AISI 304) DE EMBUTIR COM VALVULA DE 3 1/2 ", DE *56 X 33 X 12* CM</t>
  </si>
  <si>
    <t>CUMEEIRA ARTICULADA (ABA INFERIOR) PARA TELHA ONDULADA DE FIBROCIMENTO E = 4 MM, ABA *330* MM, COMPRIMENTO 500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</si>
  <si>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</si>
  <si>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</si>
  <si>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</si>
  <si>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t>
  </si>
  <si>
    <t>CUMEEIRA SHED PARA TELHA ONDULADA DE FIBROCIMENTO, E = 6 MM, ABA 280 MM, COMPRIMENTO 1100 MM (SEM AMIANTO)</t>
  </si>
  <si>
    <t>CUMEEIRA UNIVERSAL PARA TELHA ONDULADA DE FIBROCIMENTO, E = 6 MM, ABA 210 MM, COMPRIMENTO 1100 MM (SEM AMIANTO)</t>
  </si>
  <si>
    <t>CURVA 135 GRAUS PARA ELETRODUTO, EM ACO GALVANIZADO ELETROLITICO, COM ROSCA, DIAMETRO DE 100 MM (4")</t>
  </si>
  <si>
    <t>CURVA 135 GRAUS PARA ELETRODUTO, EM ACO GALVANIZADO ELETROLITICO, COM ROSCA, DIAMETRO DE 15 MM (1/2"), ESPESSURA DE 1,50 MM</t>
  </si>
  <si>
    <t>CURVA 135 GRAUS PARA ELETRODUTO, EM ACO GALVANIZADO ELETROLITICO, COM ROSCA, DIAMETRO DE 20 MM (3/4"), ESPESSURA DE 1,50 MM</t>
  </si>
  <si>
    <t>CURVA 135 GRAUS PARA ELETRODUTO, EM ACO GALVANIZADO ELETROLITICO, COM ROSCA, DIAMETRO DE 25 MM (1"), ESPESSURA DE 1,50 MM</t>
  </si>
  <si>
    <t>CURVA 135 GRAUS PARA ELETRODUTO, EM ACO GALVANIZADO ELETROLITICO, COM ROSCA, DIAMETRO DE 32 MM (1 1/4"), ESPESSURA DE 1,50 MM</t>
  </si>
  <si>
    <t>CURVA 135 GRAUS PARA ELETRODUTO, EM ACO GALVANIZADO ELETROLITICO, COM ROSCA, DIAMETRO DE 40 MM (1 1/2"), ESPESSURA DE 1,50 MM</t>
  </si>
  <si>
    <t>CURVA 135 GRAUS PARA ELETRODUTO, EM ACO GALVANIZADO ELETROLITICO, COM ROSCA, DIAMETRO DE 50 MM (2")</t>
  </si>
  <si>
    <t>CURVA 135 GRAUS PARA ELETRODUTO, EM ACO GALVANIZADO ELETROLITICO, COM ROSCA, DIAMETRO DE 65 MM (2 1/2")</t>
  </si>
  <si>
    <t>CURVA 135 GRAUS PARA ELETRODUTO, EM ACO GALVANIZADO ELETROLITICO, COM ROSCA, DIAMETRO DE 80 MM (3")</t>
  </si>
  <si>
    <t>CURVA 135 GRAUS, DE PVC RIGIDO ROSCAVEL, DE 1", PARA ELETRODUTO</t>
  </si>
  <si>
    <t>CURVA 135 GRAUS, DE PVC RIGIDO ROSCAVEL, DE 3/4", PARA ELETRODUTO</t>
  </si>
  <si>
    <t>CURVA 180 GRAUS, DE PVC RIGIDO ROSCAVEL, DE 1 1/2", PARA ELETRODUTO</t>
  </si>
  <si>
    <t>CURVA 180 GRAUS, DE PVC RIGIDO ROSCAVEL, DE 1 1/4", PARA ELETRODUTO</t>
  </si>
  <si>
    <t>CURVA 180 GRAUS, DE PVC RIGIDO ROSCAVEL, DE 1", PARA ELETRODUTO</t>
  </si>
  <si>
    <t>CURVA 180 GRAUS, DE PVC RIGIDO ROSCAVEL, DE 1/2", PARA ELETRODUTO</t>
  </si>
  <si>
    <t>CURVA 180 GRAUS, DE PVC RIGIDO ROSCAVEL, DE 2", PARA ELETRODUTO</t>
  </si>
  <si>
    <t>CURVA 180 GRAUS, DE PVC RIGIDO ROSCAVEL, DE 3/4", PARA ELETRODUTO</t>
  </si>
  <si>
    <t>CURVA 45 GRAUS DE COBRE SEM ANEL DE SOLDA, BOLSA X BOLSA, 15 MM</t>
  </si>
  <si>
    <t>CURVA 45 GRAUS DE COBRE SEM ANEL DE SOLDA, BOLSA X BOLSA, 22 MM</t>
  </si>
  <si>
    <t>CURVA 45 GRAUS DE COBRE SEM ANEL DE SOLDA, BOLSA X BOLSA, 28 MM</t>
  </si>
  <si>
    <t>CURVA 45 GRAUS DE COBRE SEM ANEL DE SOLDA, BOLSA X BOLSA, 35 MM</t>
  </si>
  <si>
    <t>CURVA 45 GRAUS DE COBRE SEM ANEL DE SOLDA, BOLSA X BOLSA, 42 MM</t>
  </si>
  <si>
    <t>CURVA 45 GRAUS DE COBRE SEM ANEL DE SOLDA, BOLSA X BOLSA, 54 MM</t>
  </si>
  <si>
    <t>CURVA 45 GRAUS DE COBRE SEM ANEL DE SOLDA, BOLSA X BOLSA, 66 MM</t>
  </si>
  <si>
    <t>CURVA 45 GRAUS DE FERRO GALVANIZADO, COM ROSCA BSP FEMEA, DE 1 1/2"</t>
  </si>
  <si>
    <t>CURVA 45 GRAUS DE FERRO GALVANIZADO, COM ROSCA BSP FEMEA, DE 1 1/4"</t>
  </si>
  <si>
    <t>CURVA 45 GRAUS DE FERRO GALVANIZADO, COM ROSCA BSP FEMEA, DE 1"</t>
  </si>
  <si>
    <t>CURVA 45 GRAUS DE FERRO GALVANIZADO, COM ROSCA BSP FEMEA, DE 1/2"</t>
  </si>
  <si>
    <t>CURVA 45 GRAUS DE FERRO GALVANIZADO, COM ROSCA BSP FEMEA, DE 2 1/2"</t>
  </si>
  <si>
    <t>CURVA 45 GRAUS DE FERRO GALVANIZADO, COM ROSCA BSP FEMEA, DE 2"</t>
  </si>
  <si>
    <t>CURVA 45 GRAUS DE FERRO GALVANIZADO, COM ROSCA BSP FEMEA, DE 3"</t>
  </si>
  <si>
    <t>CURVA 45 GRAUS DE FERRO GALVANIZADO, COM ROSCA BSP FEMEA, DE 3/4"</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</si>
  <si>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</si>
  <si>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</si>
  <si>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</si>
  <si>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t>
  </si>
  <si>
    <t>CURVA 45 GRAUS DE FERRO GALVANIZADO, COM ROSCA BSP MACHO/FEMEA, DE 1/2"</t>
  </si>
  <si>
    <t>CURVA 45 GRAUS DE FERRO GALVANIZADO, COM ROSCA BSP MACHO/FEMEA, DE 2 1/2"</t>
  </si>
  <si>
    <t>CURVA 45 GRAUS DE FERRO GALVANIZADO, COM ROSCA BSP MACHO/FEMEA, DE 2"</t>
  </si>
  <si>
    <t>CURVA 45 GRAUS DE FERRO GALVANIZADO, COM ROSCA BSP MACHO/FEMEA, DE 3"</t>
  </si>
  <si>
    <t>CURVA 45 GRAUS DE FERRO GALVANIZADO, COM ROSCA BSP MACHO/FEMEA, DE 3/4"</t>
  </si>
  <si>
    <t>CURVA 45 GRAUS EM ACO CARBONO, SOLDAVEL, PRESSAO 3.000 LBS, DN 1 1/2"</t>
  </si>
  <si>
    <t>CURVA 45 GRAUS EM ACO CARBONO, SOLDAVEL, PRESSAO 3.000 LBS, DN 1 1/4"</t>
  </si>
  <si>
    <t>CURVA 45 GRAUS EM ACO CARBONO, SOLDAVEL, PRESSAO 3.000 LBS, DN 1"</t>
  </si>
  <si>
    <t>CURVA 45 GRAUS EM ACO CARBONO, SOLDAVEL, PRESSAO 3.000 LBS, DN 1/2"</t>
  </si>
  <si>
    <t>CURVA 45 GRAUS EM ACO CARBONO, SOLDAVEL, PRESSAO 3.000 LBS, DN 2 1/2"</t>
  </si>
  <si>
    <t>CURVA 45 GRAUS EM ACO CARBONO, SOLDAVEL, PRESSAO 3.000 LBS, DN 2"</t>
  </si>
  <si>
    <t>CURVA 45 GRAUS EM ACO CARBONO, SOLDAVEL, PRESSAO 3.000 LBS, DN 3"</t>
  </si>
  <si>
    <t>CURVA 45 GRAUS EM ACO CARBONO, SOLDAVEL, PRESSAO 3.000 LBS, DN 3/4"</t>
  </si>
  <si>
    <t>CURVA 45 GRAUS PARA ELETRODUTO, EM ACO GALVANIZADO ELETROLITICO, COM ROSCA, DIAMETRO DE 20 MM (3/4"), ESPESSURA DE 1,50 MM</t>
  </si>
  <si>
    <t>CURVA 45 GRAUS PARA ELETRODUTO, EM ACO GALVANIZADO ELETROLITICO, COM ROSCA, DIAMETRO DE 25 MM (1"), ESPESSURA DE 1,50 MM</t>
  </si>
  <si>
    <t>CURVA 45 GRAUS PARA ELETRODUTO, EM ACO GALVANIZADO ELETROLITICO, COM ROSCA, DIAMETRO DE 40 MM (1 1/2"), ESPESSURA DE 1,50 MM</t>
  </si>
  <si>
    <t>CURVA 45 GRAUS RANHURADA EM FERRO FUNDIDO, DN 50 MM (2")</t>
  </si>
  <si>
    <t>CURVA 45 GRAUS RANHURADA EM FERRO FUNDIDO, DN 65 MM (2 1/2")</t>
  </si>
  <si>
    <t>CURVA 45 GRAUS RANHURADA EM FERRO FUNDIDO, DN 80 MM (3")</t>
  </si>
  <si>
    <t>CURVA 90 GRAUS DE BARRA CHATA EM ALUMINIO 3/4" X 1/4" X 300 MM</t>
  </si>
  <si>
    <t>CURVA 90 GRAUS DE FERRO GALVANIZADO, COM ROSCA BSP FEMEA, DE 1 1/2"</t>
  </si>
  <si>
    <t>CURVA 90 GRAUS DE FERRO GALVANIZADO, COM ROSCA BSP FEMEA, DE 1 1/4"</t>
  </si>
  <si>
    <t>CURVA 90 GRAUS DE FERRO GALVANIZADO, COM ROSCA BSP FEMEA, DE 1"</t>
  </si>
  <si>
    <t>CURVA 90 GRAUS DE FERRO GALVANIZADO, COM ROSCA BSP FEMEA, DE 1/2"</t>
  </si>
  <si>
    <t>CURVA 90 GRAUS DE FERRO GALVANIZADO, COM ROSCA BSP FEMEA, DE 2 1/2"</t>
  </si>
  <si>
    <t>CURVA 90 GRAUS DE FERRO GALVANIZADO, COM ROSCA BSP FEMEA, DE 2"</t>
  </si>
  <si>
    <t>CURVA 90 GRAUS DE FERRO GALVANIZADO, COM ROSCA BSP FEMEA, DE 3"</t>
  </si>
  <si>
    <t>CURVA 90 GRAUS DE FERRO GALVANIZADO, COM ROSCA BSP FEMEA, DE 3/4"</t>
  </si>
  <si>
    <t>CURVA 90 GRAUS DE FERRO GALVANIZADO, COM ROSCA BSP FEMEA, DE 4"</t>
  </si>
  <si>
    <t>CURVA 90 GRAUS DE FERRO GALVANIZADO, COM ROSCA BSP MACHO, DE 1 1/2"</t>
  </si>
  <si>
    <t>CURVA 90 GRAUS DE FERRO GALVANIZADO, COM ROSCA BSP MACHO, DE 1 1/4"</t>
  </si>
  <si>
    <t>CURVA 90 GRAUS DE FERRO GALVANIZADO, COM ROSCA BSP MACHO, DE 1"</t>
  </si>
  <si>
    <t>CURVA 90 GRAUS DE FERRO GALVANIZADO, COM ROSCA BSP MACHO, DE 1/2"</t>
  </si>
  <si>
    <t>CURVA 90 GRAUS DE FERRO GALVANIZADO, COM ROSCA BSP MACHO, DE 2 1/2"</t>
  </si>
  <si>
    <t>CURVA 90 GRAUS DE FERRO GALVANIZADO, COM ROSCA BSP MACHO, DE 2"</t>
  </si>
  <si>
    <t>CURVA 90 GRAUS DE FERRO GALVANIZADO, COM ROSCA BSP MACHO, DE 3"</t>
  </si>
  <si>
    <t>CURVA 90 GRAUS DE FERRO GALVANIZADO, COM ROSCA BSP MACHO, DE 3/4"</t>
  </si>
  <si>
    <t>CURVA 90 GRAUS DE FERRO GALVANIZADO, COM ROSCA BSP MACHO, DE 4"</t>
  </si>
  <si>
    <t>CURVA 90 GRAUS DE FERRO GALVANIZADO, COM ROSCA BSP MACHO, DE 6"</t>
  </si>
  <si>
    <t>CURVA 90 GRAUS DE FERRO GALVANIZADO, COM ROSCA BSP MACHO/FEMEA, DE 1 1/2"</t>
  </si>
  <si>
    <t>CURVA 90 GRAUS DE FERRO GALVANIZADO, COM ROSCA BSP MACHO/FEMEA, DE 1 1/4"</t>
  </si>
  <si>
    <t>CURVA 90 GRAUS DE FERRO GALVANIZADO, COM ROSCA BSP MACHO/FEMEA, DE 1"</t>
  </si>
  <si>
    <t>CURVA 90 GRAUS DE FERRO GALVANIZADO, COM ROSCA BSP MACHO/FEMEA, DE 1/2"</t>
  </si>
  <si>
    <t>CURVA 90 GRAUS DE FERRO GALVANIZADO, COM ROSCA BSP MACHO/FEMEA, DE 2 1/2"</t>
  </si>
  <si>
    <t>CURVA 90 GRAUS DE FERRO GALVANIZADO, COM ROSCA BSP MACHO/FEMEA, DE 2"</t>
  </si>
  <si>
    <t>CURVA 90 GRAUS DE FERRO GALVANIZADO, COM ROSCA BSP MACHO/FEMEA, DE 3"</t>
  </si>
  <si>
    <t>CURVA 90 GRAUS DE FERRO GALVANIZADO, COM ROSCA BSP MACHO/FEMEA, DE 3/4"</t>
  </si>
  <si>
    <t>CURVA 90 GRAUS DE FERRO GALVANIZADO, COM ROSCA BSP MACHO/FEMEA, DE 4"</t>
  </si>
  <si>
    <t>CURVA 90 GRAUS EM ACO CARBONO, RAIO CURTO, SOLDAVEL, PRESSAO 3.000 LBS, DN 1 1/2"</t>
  </si>
  <si>
    <t>CURVA 90 GRAUS EM ACO CARBONO, RAIO CURTO, SOLDAVEL, PRESSAO 3.000 LBS, DN 1 1/4"</t>
  </si>
  <si>
    <t>CURVA 90 GRAUS EM ACO CARBONO, RAIO CURTO, SOLDAVEL, PRESSAO 3.000 LBS, DN 1"</t>
  </si>
  <si>
    <t>CURVA 90 GRAUS EM ACO CARBONO, RAIO CURTO, SOLDAVEL, PRESSAO 3.000 LBS, DN 1/2"</t>
  </si>
  <si>
    <t>CURVA 90 GRAUS EM ACO CARBONO, RAIO CURTO, SOLDAVEL, PRESSAO 3.000 LBS, DN 2 1/2"</t>
  </si>
  <si>
    <t>CURVA 90 GRAUS EM ACO CARBONO, RAIO CURTO, SOLDAVEL, PRESSAO 3.000 LBS, DN 2"</t>
  </si>
  <si>
    <t>CURVA 90 GRAUS EM ACO CARBONO, RAIO CURTO, SOLDAVEL, PRESSAO 3.000 LBS, DN 3"</t>
  </si>
  <si>
    <t>CURVA 90 GRAUS EM ACO CARBONO, RAIO CURTO, SOLDAVEL, PRESSAO 3.000 LBS, DN 3/4"</t>
  </si>
  <si>
    <t>CURVA 90 GRAUS PARA ELETRODUTO, EM ACO GALVANIZADO ELETROLITICO, COM ROSCA, DIAMETRO DE 100 MM (4")</t>
  </si>
  <si>
    <t>CURVA 90 GRAUS PARA ELETRODUTO, EM ACO GALVANIZADO ELETROLITICO, COM ROSCA, DIAMETRO DE 15 MM (1/2"), ESPESSURA DE 1,50 MM</t>
  </si>
  <si>
    <t>CURVA 90 GRAUS PARA ELETRODUTO, EM ACO GALVANIZADO ELETROLITICO, COM ROSCA, DIAMETRO DE 20 MM (3/4"), ESPESSURA DE 1,50 MM</t>
  </si>
  <si>
    <t>CURVA 90 GRAUS PARA ELETRODUTO, EM ACO GALVANIZADO ELETROLITICO, COM ROSCA, DIAMETRO DE 25 MM (1"), ESPESSURA DE 1,50 MM</t>
  </si>
  <si>
    <t>CURVA 90 GRAUS PARA ELETRODUTO, EM ACO GALVANIZADO ELETROLITICO, COM ROSCA, DIAMETRO DE 32 MM (1 1/4"), ESPESSURA DE 1,50 MM</t>
  </si>
  <si>
    <t>CURVA 90 GRAUS PARA ELETRODUTO, EM ACO GALVANIZADO ELETROLITICO, COM ROSCA, DIAMETRO DE 40 MM (1 1/2"), ESPESSURA DE 1,50 MM</t>
  </si>
  <si>
    <t>CURVA 90 GRAUS PARA ELETRODUTO, EM ACO GALVANIZADO ELETROLITICO, COM ROSCA, DIAMETRO DE 50 MM (2")</t>
  </si>
  <si>
    <t>CURVA 90 GRAUS PARA ELETRODUTO, EM ACO GALVANIZADO ELETROLITICO, COM ROSCA, DIAMETRO DE 65 MM (2 1/2")</t>
  </si>
  <si>
    <t>CURVA 90 GRAUS PARA ELETRODUTO, EM ACO GALVANIZADO ELETROLITICO, COM ROSCA, DIAMETRO DE 80 MM (3")</t>
  </si>
  <si>
    <t>CURVA 90 GRAUS RANHURADA EM FERRO FUNDIDO, DN 50 MM (2")</t>
  </si>
  <si>
    <t>CURVA 90 GRAUS RANHURADA EM FERRO FUNDIDO, DN 65 MM (2 1/2")</t>
  </si>
  <si>
    <t>CURVA 90 GRAUS RANHURADA EM FERRO FUNDIDO, DN 80 MM (3")</t>
  </si>
  <si>
    <t>CURVA 90 GRAUS, CURTA, DE PVC RIGIDO ROSCAVEL, DE 1", PARA ELETRODUTO</t>
  </si>
  <si>
    <t>CURVA 90 GRAUS, CURTA, DE PVC RIGIDO ROSCAVEL, DE 1/2",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</si>
  <si>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</si>
  <si>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</si>
  <si>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</si>
  <si>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 PARA ELETRODUTO</t>
  </si>
  <si>
    <t>CURVA 90 GRAUS, LONGA, DE PVC RIGIDO ROSCAVEL, DE 1/2", PARA ELETRODUTO</t>
  </si>
  <si>
    <t>CURVA 90 GRAUS, LONGA, DE PVC RIGIDO ROSCAVEL, DE 2 1/2", PARA ELETRODUTO</t>
  </si>
  <si>
    <t>CURVA 90 GRAUS, LONGA, DE PVC RIGIDO ROSCAVEL, DE 2", PARA ELETRODUTO</t>
  </si>
  <si>
    <t>CURVA 90 GRAUS, LONGA, DE PVC RIGIDO ROSCAVEL, DE 3", PARA ELETRODUTO</t>
  </si>
  <si>
    <t>CURVA 90 GRAUS, LONGA, DE PVC RIGIDO ROSCAVEL, DE 3/4", PARA ELETRODUTO</t>
  </si>
  <si>
    <t>CURVA 90 GRAUS, LONGA, DE PVC RIGIDO ROSCAVEL, DE 4", PARA ELETRODUTO</t>
  </si>
  <si>
    <t>CURVA CPVC, 90 GRAUS, SOLDAVEL, 15 MM, PARA AGUA QUENTE</t>
  </si>
  <si>
    <t>CURVA CPVC, 90 GRAUS, SOLDAVEL, 22 MM, PARA AGUA QUENTE</t>
  </si>
  <si>
    <t>CURVA CPVC, 90 GRAUS, SOLDAVEL, 28 MM, PARA AGUA QUENTE</t>
  </si>
  <si>
    <t>CURVA DE PVC 45 GRAUS, SOLDAVEL, 20 MM, COR MARROM, PARA AGUA FRIA PREDIAL</t>
  </si>
  <si>
    <t>CURVA DE PVC 45 GRAUS, SOLDAVEL, 25 MM, COR MARROM, PARA AGUA FRIA PREDIAL</t>
  </si>
  <si>
    <t>CURVA DE PVC 45 GRAUS, SOLDAVEL, 32 MM, COR MARROM, PARA AGUA FRIA PREDIAL</t>
  </si>
  <si>
    <t>CURVA DE PVC 45 GRAUS, SOLDAVEL, 40 MM, COR MARROM, PARA AGUA FRIA PREDIAL</t>
  </si>
  <si>
    <t>CURVA DE PVC 45 GRAUS, SOLDAVEL, 50 MM, COR MARROM, PARA AGUA FRIA PREDIAL</t>
  </si>
  <si>
    <t>CURVA DE PVC 45 GRAUS, SOLDAVEL, 60 MM, COR MARROM, PARA AGUA FRIA PREDIAL</t>
  </si>
  <si>
    <t>CURVA DE PVC 45 GRAUS, SOLDAVEL, 75 MM, COR MARROM, PARA AGUA FRIA PREDIAL</t>
  </si>
  <si>
    <t>CURVA DE PVC 45 GRAUS, SOLDAVEL, 85 MM, COR MARROM, PARA AGUA FRIA PREDIAL</t>
  </si>
  <si>
    <t>CURVA DE PVC 90 GRAUS, SOLDAVEL, 110 MM, COR MARROM, PARA AGUA FRIA PREDIAL</t>
  </si>
  <si>
    <t>CURVA DE PVC 90 GRAUS, SOLDAVEL, 20 MM, COR MARROM, PARA AGUA FRIA PREDIAL</t>
  </si>
  <si>
    <t>CURVA DE PVC 90 GRAUS, SOLDAVEL, 25 MM, COR MARROM, PARA AGUA FRIA PREDIAL</t>
  </si>
  <si>
    <t>CURVA DE PVC 90 GRAUS, SOLDAVEL, 32 MM, COR MARROM, PARA AGUA FRIA PREDIAL</t>
  </si>
  <si>
    <t>CURVA DE PVC 90 GRAUS, SOLDAVEL, 40 MM, COR MARROM, PARA AGUA FRIA PREDIAL</t>
  </si>
  <si>
    <t>CURVA DE PVC 90 GRAUS, SOLDAVEL, 50 MM, COR MARROM, PARA AGUA FRIA PREDIAL</t>
  </si>
  <si>
    <t>CURVA DE PVC 90 GRAUS, SOLDAVEL, 60 MM, COR MARROM, PARA AGUA FRIA PREDIAL</t>
  </si>
  <si>
    <t>CURVA DE PVC 90 GRAUS, SOLDAVEL, 75 MM, COR MARROM, PARA AGUA FRIA PREDIAL</t>
  </si>
  <si>
    <t>CURVA DE PVC 90 GRAUS, SOLDAVEL, 85 MM, COR MARROM, PARA AGUA FRIA PREDIAL</t>
  </si>
  <si>
    <t>CURVA DE PVC, 90 GRAUS, SERIE R, DN 100 MM, PARA ESGOTO PREDIAL</t>
  </si>
  <si>
    <t>CURVA DE TRANSPOSICAO BRONZE/LATAO SEM ANEL DE SOLDA, BOLSA X BOLSA, 15 MM</t>
  </si>
  <si>
    <t>CURVA DE TRANSPOSICAO BRONZE/LATAO SEM ANEL DE SOLDA, BOLSA X BOLSA, 22 MM</t>
  </si>
  <si>
    <t>CURVA DE TRANSPOSICAO BRONZE/LATAO SEM ANEL DE SOLDA, BOLSA X BOLSA, 28 MM</t>
  </si>
  <si>
    <t>CURVA DE TRANSPOSICAO, CPVC, SOLDAVEL, 15 MM</t>
  </si>
  <si>
    <t>CURVA DE TRANSPOSICAO, CPVC, SOLDAVEL, 22 MM</t>
  </si>
  <si>
    <t>CURVA DE TRANSPOSICAO, PVC SOLDAVEL, 20 MM, COR MARROM, PARA AGUA FRIA PREDIAL</t>
  </si>
  <si>
    <t>CURVA DE TRANSPOSICAO, PVC, SOLDAVEL, 25 MM, COR MARROM, PARA AGUA FRIA PREDIAL</t>
  </si>
  <si>
    <t>CURVA DE TRANSPOSICAO, PVC, SOLDAVEL, 32 MM, COR MARROM, PARA AGUA FRIA PREDIAL</t>
  </si>
  <si>
    <t>CURVA LONGA PVC, PB, JE, 45 GRAUS, DN 100 MM, PARA REDE COLETORA ESGOTO</t>
  </si>
  <si>
    <t>CURVA LONGA PVC, PB, JE, 45 GRAUS, DN 150 MM, PARA REDE COLETORA ESGOTO</t>
  </si>
  <si>
    <t>CURVA LONGA PVC, PB, JE, 90 GRAUS, DN 100 MM, PARA REDE COLETORA ESGOTO</t>
  </si>
  <si>
    <t>CURVA LONGA PVC, PB, JE, 90 GRAUS, DN 150 MM, PARA REDE COLETORA ESGOTO</t>
  </si>
  <si>
    <t>CURVA PPR 90 GRAUS, F/F, DN 20 MM, PARA AGUA QUENTE PREDIAL</t>
  </si>
  <si>
    <t>CURVA PPR 90 GRAUS, F/F, DN 25 MM, PARA AGUA QUENTE PREDIAL</t>
  </si>
  <si>
    <t>CURVA PVC 90 GRAUS, ROSCAVEL, 1 1/4", COR BRANCA, AGUA FRIA PREDIAL</t>
  </si>
  <si>
    <t>CURVA PVC 90 GRAUS, ROSCAVEL, 1", COR BRANCA, AGUA FRIA PREDIAL</t>
  </si>
  <si>
    <t>CURVA PVC 90 GRAUS, ROSCAVEL, 1/2", COR BRANCA, AGUA FRIA PREDIAL</t>
  </si>
  <si>
    <t>CURVA PVC 90 GRAUS, ROSCAVEL, 3/4", COR BRANCA, AGUA FRIA PREDIAL</t>
  </si>
  <si>
    <t>CURVA PVC CURTA 90 GRAUS, DN 100 MM, PARA ESGOTO PREDIAL</t>
  </si>
  <si>
    <t>CURVA PVC CURTA 90 GRAUS, DN 40 MM, PARA ESGOTO PREDIAL</t>
  </si>
  <si>
    <t>CURVA PVC CURTA 90 GRAUS, DN 50 MM, PARA ESGOTO PREDIAL</t>
  </si>
  <si>
    <t>CURVA PVC CURTA 90 GRAUS, DN 75 MM, PARA ESGOTO PREDIAL</t>
  </si>
  <si>
    <t>CURVA PVC LONGA 90 GRAUS, DN 100 MM, PARA ESGOTO PREDIAL</t>
  </si>
  <si>
    <t>CURVA PVC LONGA 90 GRAUS, DN 40 MM, PARA ESGOTO PREDIAL</t>
  </si>
  <si>
    <t>CURVA PVC LONGA 90 GRAUS, DN 50 MM, PARA ESGOTO PREDIAL</t>
  </si>
  <si>
    <t>CURVA PVC LONGA 90 GRAUS, DN 75 MM, PARA ESGOTO PREDIAL</t>
  </si>
  <si>
    <t>CURVA PVC PBA, JE, PB, 45 GRAUS, DN 100 / DE 110 MM, PARA REDE DE AGUA</t>
  </si>
  <si>
    <t>CURVA PVC PBA, JE, PB, 45 GRAUS, DN 50 / DE 60 MM, PARA REDE DE AGUA</t>
  </si>
  <si>
    <t>CURVA PVC PBA, JE, PB, 45 GRAUS, DN 75 / DE 85 MM, PARA REDE DE AGUA</t>
  </si>
  <si>
    <t>CURVA PVC PBA, JE, PB, 90 GRAUS, DN 100 / DE 110 MM, PARA REDE DE AGUA</t>
  </si>
  <si>
    <t>CURVA PVC PBA, JE, PB, 90 GRAUS, DN 50 / DE 60 MM, PARA REDE DE AGUA</t>
  </si>
  <si>
    <t>CURVA PVC PBA, JE, PB, 90 GRAUS, DN 75 / DE 85 MM, PARA REDE DE AGUA</t>
  </si>
  <si>
    <t>CURVA PVC, BB, JE, 45 GRAUS, DN 250 MM, PARA TUBO CORRUGADO E/OU LISO, REDE COLETORA ESGOTO</t>
  </si>
  <si>
    <t>CURVA PVC, BB, JE, 90 GRAUS, DN 200 MM, PARA TUBO CORRUGADO E/OU LISO, REDE COLETORA ESGOTO</t>
  </si>
  <si>
    <t>CURVA PVC, BB, JE, 90 GRAUS, DN 250 MM, PARA TUBO CORRUGADO E/OU LISO, REDE COLETORA ESGOTO</t>
  </si>
  <si>
    <t>CURVA PVC, SERIE R, 87.30 GRAUS, CURTA, PARA PE-DE-COLUNA, DN 100 MM, PARA ESGOTO PREDIAL</t>
  </si>
  <si>
    <t>CURVA PVC, SERIE R, 87.30 GRAUS, CURTA, PARA PE-DE-COLUNA, DN 150 MM, PARA ESGOTO PREDIAL</t>
  </si>
  <si>
    <t>CURVA PVC, SERIE R, 87.30 GRAUS, CURTA, PARA PE-DE-COLUNA, DN 75 MM, PARA ESGOTO PREDIAL</t>
  </si>
  <si>
    <t>DENTE PARA  FRESADORA</t>
  </si>
  <si>
    <t>DESEMPENADEIRA DE ACO DENTADA 12 X *25* CM, DENTES 8 X 8 MM, CABO FECHADO DE MADEIRA</t>
  </si>
  <si>
    <t>DESEMPENADEIRA DE ACO LISA 12 X *25* CM COM CABO FECHADO DE MADEIRA</t>
  </si>
  <si>
    <t>DESEMPENADEIRA PLASTICA LISA *14 X 27* CM</t>
  </si>
  <si>
    <t>DESENHISTA PROJETISTA (HORISTA)</t>
  </si>
  <si>
    <t>DESENHISTA PROJETISTA (MENSALISTA)</t>
  </si>
  <si>
    <t>DESINFETANTE PRONTO USO</t>
  </si>
  <si>
    <t>DESMOLDANTE PARA CONCRETO ESTAMPADO</t>
  </si>
  <si>
    <t>DESMOLDANTE PARA FORMAS METALICAS A BASE DE OLEO VEGETAL</t>
  </si>
  <si>
    <t>DESMOLDANTE PROTETOR PARA FORMAS DE MADEIRA, DE BASE OLEOSA EMULSIONADA EM AGUA</t>
  </si>
  <si>
    <t>DETERGENTE NEUTRO USO GERAL, CONCENTRADO</t>
  </si>
  <si>
    <t>DILUENTE AGUARRAS</t>
  </si>
  <si>
    <t>DILUENTE EPOXI</t>
  </si>
  <si>
    <t>DISCO DE BORRACHA PARA LIXADEIRA RIGIDO 7" COM ARRUELA CENTRAL</t>
  </si>
  <si>
    <t>DISCO DE CORTE DIAMANTADO SEGMENTADO DIAMETRO DE 180 MM PARA ESMERILHADEIRA 7"</t>
  </si>
  <si>
    <t>DISCO DE CORTE DIAMANTADO SEGMENTADO PARA CONCRETO/ASFALTO, DIAMETRO DE *350* MM, FURO DE 25,40 MM</t>
  </si>
  <si>
    <t>DISCO DE CORTE DIAMANTADO SEGMENTADO, DIAMETRO DE *110* MM, FURO DE 20 MM</t>
  </si>
  <si>
    <t>DISCO DE CORTE PARA METAL COM DUAS TELAS 12 X 1/8 X 3/4" (300 X 3,2 X 19,05 MM)</t>
  </si>
  <si>
    <t>DISCO DE DESBASTE PARA METAL FERROSO EM GERAL, COM TRES TELAS, 9 X 1/4 X 7/8" (228,6 X 6,4 X 22,2 MM)</t>
  </si>
  <si>
    <t>DISCO DE LIXA PARA METAL, DIAMETRO = 180 MM, GRAO  120</t>
  </si>
  <si>
    <t>DISJUNTOR TERMOMAGNETICO AJUSTAVEL, TRIPOLAR DE 100 ATE 250A, CAPACIDADE DE INTERRUPCAO DE 35KA</t>
  </si>
  <si>
    <t>DISJUNTOR TERMOMAGNETICO AJUSTAVEL, TRIPOLAR DE 300 ATE 400A, CAPACIDADE DE INTERRUPCAO DE 35KA</t>
  </si>
  <si>
    <t>DISJUNTOR TERMOMAGNETICO AJUSTAVEL, TRIPOLAR DE 450 ATE 600A, CAPACIDADE DE INTERRUPCAO DE 35KA</t>
  </si>
  <si>
    <t>DISJUNTOR TERMOMAGNETICO PARA TRILHO DIN (IEC), BIPOLAR, 40 - 50 A</t>
  </si>
  <si>
    <t>DISJUNTOR TERMOMAGNETICO PARA TRILHO DIN (IEC), BIPOLAR, 6 - 32 A</t>
  </si>
  <si>
    <t>DISJUNTOR TERMOMAGNETICO PARA TRILHO DIN (IEC), BIPOLAR, 63 A</t>
  </si>
  <si>
    <t>DISJUNTOR TERMOMAGNETICO PARA TRILHO DIN (IEC), MONOPOLAR, 40 - 50 A</t>
  </si>
  <si>
    <t>DISJUNTOR TERMOMAGNETICO PARA TRILHO DIN (IEC), MONOPOLAR, 6 - 32 A</t>
  </si>
  <si>
    <t>DISJUNTOR TERMOMAGNETICO PARA TRILHO DIN (IEC), MONOPOLAR, 63 A</t>
  </si>
  <si>
    <t>DISJUNTOR TERMOMAGNETICO PARA TRILHO DIN (IEC), TRIPOLAR, 10 - 50 A</t>
  </si>
  <si>
    <t>DISJUNTOR TERMOMAGNETICO PARA TRILHO DIN (IEC), TRIPOLAR, 63 A</t>
  </si>
  <si>
    <t>DISJUNTOR TERMOMAGNETICO TRIPOLAR 125 A / 425 V / ICC - 25 KA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</si>
  <si>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</si>
  <si>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</si>
  <si>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</si>
  <si>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</si>
  <si>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</si>
  <si>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 X 400 A / 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</si>
  <si>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</si>
  <si>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</si>
  <si>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</si>
  <si>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</si>
  <si>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NEMA, BIPOLAR 10 ATE 50 A, TENSAO MAXIMA 415 V</t>
  </si>
  <si>
    <t>DISJUNTOR TIPO NEMA, BIPOLAR 60 ATE 100A, TENSAO MAXIMA 415 V</t>
  </si>
  <si>
    <t>DISJUNTOR TIPO NEMA, MONOPOLAR 10 ATE 30A, TENSAO MAXIMA DE 240 V</t>
  </si>
  <si>
    <t>DISJUNTOR TIPO NEMA, MONOPOLAR 35 ATE 50 A, TENSAO MAXIMA DE 240 V</t>
  </si>
  <si>
    <t>DISJUNTOR TIPO NEMA, MONOPOLAR DE 60 ATE 70A,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</si>
  <si>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</si>
  <si>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</si>
  <si>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</si>
  <si>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</si>
  <si>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</si>
  <si>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</si>
  <si>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</si>
  <si>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</si>
  <si>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</si>
  <si>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</si>
  <si>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</si>
  <si>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</si>
  <si>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</si>
  <si>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</si>
  <si>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</si>
  <si>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</si>
  <si>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</si>
  <si>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</si>
  <si>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</si>
  <si>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</si>
  <si>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</si>
  <si>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</si>
  <si>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</si>
  <si>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</si>
  <si>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</si>
  <si>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</si>
  <si>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</si>
  <si>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</si>
  <si>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</si>
  <si>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</si>
  <si>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</si>
  <si>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</si>
  <si>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</si>
  <si>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</si>
  <si>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</si>
  <si>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</si>
  <si>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</si>
  <si>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</si>
  <si>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</si>
  <si>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 PARA INST. AGUA QUENTE/FRIA</t>
  </si>
  <si>
    <t>DISTRIBUIDOR METALICO, COM ROSCA, 2 SAIDAS, DN 3/4" X 1/2", PARA CONEXAO COM ANEL DESLIZANTE EM TUBO PEX PARA INST. AGUA QUENTE/FRIA</t>
  </si>
  <si>
    <t>DISTRIBUIDOR METALICO, COM ROSCA, 3 SAIDAS, DN 1" X 1/2", PARA CONEXAO COM ANEL DESLIZANTE EM TUBO PEX PARA INST. AGUA QUENTE/FRIA</t>
  </si>
  <si>
    <t>DISTRIBUIDOR METALICO, COM ROSCA, 3 SAIDAS, DN 3/4" X 1/2", PARA CONEXAO COM ANEL DESLIZANTE EM TUBO PEX PARA INST. AGUA QUENTE/FRIA</t>
  </si>
  <si>
    <t>DISTRIBUIDOR, PLASTICO, 2 SAIDAS, DN 32 X 16 MM, PARA CONEXAO COM CRIMPAGEM, EM TUBO PEX PARA INST. AGUA QUENTE/FRIA</t>
  </si>
  <si>
    <t>DISTRIBUIDOR, PLASTICO, 2 SAIDAS, DN 32 X 25 MM, PARA CONEXAO COM CRIMPAGEM, EM TUBO PEX PARA INST. AGUA QUENTE/FRIA</t>
  </si>
  <si>
    <t>DISTRIBUIDOR, PLASTICO, 3 SAIDAS, DN 32 X 16 MM, PARA CONEXAO COM CRIMPAGEM, EM TUBO PEX PARA INST. AGUA QUENTE/FRIA</t>
  </si>
  <si>
    <t>DISTRIBUIDOR, PLASTICO, 3 SAIDAS, DN 32 X 25 MM, PARA CONEXAO COM CRIMPAGEM, EM TUBO PEX PARA INST. AGUA QUENTE/FRIA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</si>
  <si>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</si>
  <si>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</si>
  <si>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</si>
  <si>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</si>
  <si>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</si>
  <si>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</si>
  <si>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</si>
  <si>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</si>
  <si>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X 2 1/2 ", E= 1,9 A 2 MM, COM ANEL, CROMADO, TAMPA BOLA, COM PARAFUSOS</t>
  </si>
  <si>
    <t>DOBRADICA TIPO VAI-E-VEM EM ACO/FERRO, TAMANHO 3", GALVANIZADO, COM PARAFUSOS</t>
  </si>
  <si>
    <t>DOMOS / CLARABOIA INDIVIDUAL, EM ACRILICO BRANCO/LEITOSO, *95 X 95* CM, INCLUI ACESSORIOS DE FIXACAO, SEM INSTALACAO</t>
  </si>
  <si>
    <t>DOSADOR DE AREIA, CAPACIDADE DE *26* LITROS</t>
  </si>
  <si>
    <t>DUCHA / CHUVEIRO METALICO, DE PAREDE, ARTICULAVEL, COM BRACO/CANO, SEM DESVIADOR</t>
  </si>
  <si>
    <t>DUCHA / CHUVEIRO METALICO, DE PAREDE, ARTICULAVEL, COM DESVIADOR E DUCHA MANUAL</t>
  </si>
  <si>
    <t>DUCHA / CHUVEIRO PLASTICO SIMPLES, 5", BRANCO, PARA ACOPLAR EM HASTE 1/2", AGUA FRIA</t>
  </si>
  <si>
    <t>DUCHA HIGIENICA PLASTICA COM REGISTRO METALICO 1/2"</t>
  </si>
  <si>
    <t>DUMPER COM CAPACIDADE DE CARGA DE 1700 KG, PARTIDA ELETRICA, MOTOR DIESEL COM POTENCIA DE 16 CV</t>
  </si>
  <si>
    <t>ELEMENTO VAZADO CERAMICO DIAGONAL (TIPO FLOR/QUADRADO/XIS) DE *7 X 18 X 25* CM (L X A X C)</t>
  </si>
  <si>
    <t>ELEMENTO VAZADO CERAMICO QUADRADO (TIPO RETO OU REDONDO) DE *7 A 9 X 20 X 20* CM (L X A X C)</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</si>
  <si>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</si>
  <si>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</si>
  <si>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</si>
  <si>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</si>
  <si>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</si>
  <si>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</si>
  <si>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</si>
  <si>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</si>
  <si>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</si>
  <si>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</si>
  <si>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</si>
  <si>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 (HORISTA)</t>
  </si>
  <si>
    <t>ELETRICISTA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</si>
  <si>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</si>
  <si>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</si>
  <si>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</si>
  <si>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</si>
  <si>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</si>
  <si>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</si>
  <si>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</si>
  <si>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</si>
  <si>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</si>
  <si>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</si>
  <si>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</si>
  <si>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</si>
  <si>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</si>
  <si>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</si>
  <si>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</si>
  <si>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</si>
  <si>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</si>
  <si>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</si>
  <si>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</si>
  <si>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EM ACO GALVANIZADO ELETROLITICO, LEVE, DIAMETRO 3/4", PAREDE DE 0,90 MM</t>
  </si>
  <si>
    <t>ELETRODUTO FLEXIVEL PLANO EM PEAD, COR PRETA E LARANJA, DIAMETRO 25 MM</t>
  </si>
  <si>
    <t>ELETRODUTO FLEXIVEL PLANO EM PEAD, COR PRETA E LARANJA, DIAMETRO 32 MM</t>
  </si>
  <si>
    <t>ELETRODUTO FLEXIVEL PLANO EM PEAD, COR PRETA E LARANJA, DIAMETRO 40 MM</t>
  </si>
  <si>
    <t>ELETRODUTO FLEXIVEL, EM FITA DE ACO GALVANIZADO, REVESTIDO COM PVC PRETO, DIAMETRO EXTERNO DE 15 MM, DN = 3/8", TIPO SEALTUBO</t>
  </si>
  <si>
    <t>ELETRODUTO FLEXIVEL, EM FITA DE ACO GALVANIZADO, REVESTIDO COM PVC PRETO, DIAMETRO EXTERNO DE 25 MM, DN = 3/4", TIPO SEALTUBO</t>
  </si>
  <si>
    <t>ELETRODUTO FLEXIVEL, EM FITA DE ACO GALVANIZADO, REVESTIDO COM PVC PRETO, DIAMETRO EXTERNO DE 32 MM, DN = 1", TIPO SEALTUBO</t>
  </si>
  <si>
    <t>ELETRODUTO FLEXIVEL, EM FITA DE ACO GALVANIZADO, REVESTIDO COM PVC PRETO, DIAMETRO EXTERNO DE 40 MM, DN = 1 1/4", TIPO SEALTUBO</t>
  </si>
  <si>
    <t>ELETRODUTO FLEXIVEL, EM FITA DE ACO GALVANIZADO, REVESTIDO COM PVC PRETO, DIAMETRO EXTERNO DE 50 MM, DN = 1 1/2", TIPO SEALTUBO</t>
  </si>
  <si>
    <t>ELETRODUTO FLEXIVEL, EM FITA DE ACO GALVANIZADO, REVESTIDO COM PVC PRETO, DIAMETRO EXTERNO DE 60 MM, DN = 2", TIPO SEALTUBO</t>
  </si>
  <si>
    <t>ELETRODUTO FLEXIVEL, EM FITA DE ACO GALVANIZADO, REVESTIDO COM PVC PRETO, DIAMETRO EXTERNO DE 75 MM, DN = 2 1/2", TIPO SEALTUBO</t>
  </si>
  <si>
    <t>ELETRODUTO FLEXIVEL, EM FITA DE ACO GALVANIZADO, SEM REVESTIMENTO, DIAMETRO NOMINAL 1 1/2"</t>
  </si>
  <si>
    <t>ELETRODUTO FLEXIVEL, EM FITA DE ACO GALVANIZADO, SEM REVESTIMENTO, DIAMETRO NOMINAL 1 1/4"</t>
  </si>
  <si>
    <t>ELETRODUTO FLEXIVEL, EM FITA DE ACO GALVANIZADO, SEM REVESTIMENTO, DIAMETRO NOMINAL 1"</t>
  </si>
  <si>
    <t>ELETRODUTO FLEXIVEL, EM FITA DE ACO GALVANIZADO, SEM REVESTIMENTO, DIAMETRO NOMINAL 1/2"</t>
  </si>
  <si>
    <t>ELETRODUTO FLEXIVEL, EM FITA DE ACO GALVANIZADO, SEM REVESTIMENTO, DIAMETRO NOMINAL 2 1/2"</t>
  </si>
  <si>
    <t>ELETRODUTO FLEXIVEL, EM FITA DE ACO GALVANIZADO, SEM REVESTIMENTO, DIAMETRO NOMINAL 2"</t>
  </si>
  <si>
    <t>ELETRODUTO FLEXIVEL, EM FITA DE ACO GALVANIZADO, SEM REVESTIMENTO, DIAMETRO NOMINAL 3"</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</si>
  <si>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</si>
  <si>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</si>
  <si>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</si>
  <si>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</si>
  <si>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</si>
  <si>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</si>
  <si>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</si>
  <si>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 PARA INSTALACOES APARENTES (NBR 5410)</t>
  </si>
  <si>
    <t>ELETRODUTO/CONDULETE DE PVC RIGIDO, LISO, COR CINZA, DE 1/2", PARA INSTALACOES APARENTES (NBR 5410)</t>
  </si>
  <si>
    <t>ELETRODUTO/CONDULETE DE PVC RIGIDO, LISO, COR CINZA, DE 3/4", PARA INSTALACOES APARENTES (NBR 5410)</t>
  </si>
  <si>
    <t>ELETRODUTO/DUTO PEAD FLEXIVEL PAREDE SIMPLES, CORRUGACAO HELICOIDAL, COR PRETA, SEM ROSCA, DE 1 1/2", CRC 680 N, PARA CABEAMENTO SUBTERRANEO (NBR 15715)</t>
  </si>
  <si>
    <t>ELETRODUTO/DUTO PEAD FLEXIVEL PAREDE SIMPLES, CORRUGACAO HELICOIDAL, COR PRETA, SEM ROSCA, DE 1 1/4", CRC 680 N, PARA CABEAMENTO SUBTERRANEO (NBR 15715)</t>
  </si>
  <si>
    <t>ELETRODUTO/DUTO PEAD FLEXIVEL PAREDE SIMPLES, CORRUGACAO HELICOIDAL, COR PRETA, SEM ROSCA, DE 2", CRC 680 N, PARA CABEAMENTO SUBTERRANEO (NBR 15715)</t>
  </si>
  <si>
    <t>ELETRODUTO/DUTO PEAD FLEXIVEL PAREDE SIMPLES, CORRUGACAO HELICOIDAL, COR PRETA, SEM ROSCA, DE 3", CRC 680 N, PARA CABEAMENTO SUBTERRANEO (NBR 15715)</t>
  </si>
  <si>
    <t>ELETRODUTO/DUTO PEAD FLEXIVEL PAREDE SIMPLES, CORRUGACAO HELICOIDAL, COR PRETA, SEM ROSCA, DE 4", CRC 680 N, PARA CABEAMENTO SUBTERRANEO (NBR 15715)</t>
  </si>
  <si>
    <t>ELETROTECNICO (HORISTA)</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</si>
  <si>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</si>
  <si>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</si>
  <si>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</si>
  <si>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PLUVIAL PREDIAL</t>
  </si>
  <si>
    <t>EMULSAO ASFALTICA ANIONICA</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</si>
  <si>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</si>
  <si>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</si>
  <si>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</si>
  <si>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</si>
  <si>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</si>
  <si>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</si>
  <si>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 (HORISTA)</t>
  </si>
  <si>
    <t>ENCANADOR OU BOMBEIRO HIDRAULICO (MENSALISTA)</t>
  </si>
  <si>
    <t>ENCARREGADO GERAL DE OBRAS (MENSALISTA)</t>
  </si>
  <si>
    <t>ENDURECEDOR MINERAL DE BASE CIMENTICIA PARA PISO DE CONCRETO</t>
  </si>
  <si>
    <t>ENERGIA ELETRICA ATE 2000 KWH INDUSTRIAL, SEM DEMANDA</t>
  </si>
  <si>
    <t>KWH</t>
  </si>
  <si>
    <t>ENERGIA ELETRICA COMERCIAL, BAIXA TENSAO, RELATIVA AO CONSUMO DE ATE 100 KWH, INCLUINDO ICMS, PIS/PASEP E COFINS</t>
  </si>
  <si>
    <t>ENGATE / RABICHO FLEXIVEL INOX 1/2" X 30 CM</t>
  </si>
  <si>
    <t>ENGATE / RABICHO FLEXIVEL INOX 1/2" X 40 CM</t>
  </si>
  <si>
    <t>ENGATE/RABICHO FLEXIVEL PLASTICO (PVC OU ABS) BRANCO 1/2" X 30 CM</t>
  </si>
  <si>
    <t>ENGATE/RABICHO FLEXIVEL PLASTICO (PVC OU ABS) BRANCO 1/2" X 40 CM</t>
  </si>
  <si>
    <t>ENGENHEIRO CIVIL DE OBRA JUNIOR (HORISTA)</t>
  </si>
  <si>
    <t>ENGENHEIRO CIVIL DE OBRA JUNIOR (MENSALISTA)</t>
  </si>
  <si>
    <t>ENGENHEIRO CIVIL DE OBRA PLENO (HORISTA)</t>
  </si>
  <si>
    <t>ENGENHEIRO CIVIL DE OBRA PLENO (MENSALISTA)</t>
  </si>
  <si>
    <t>ENGENHEIRO CIVIL DE OBRA SENIOR (HORISTA)</t>
  </si>
  <si>
    <t>ENGENHEIRO CIVIL DE OBRA SENIOR (MENSALISTA)</t>
  </si>
  <si>
    <t>ENXADA ESTREITA, EM ACO, *25 X 23* CM, COM CABO DE MADEIRA DE *150* CM</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</si>
  <si>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</si>
  <si>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</si>
  <si>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</si>
  <si>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</si>
  <si>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</si>
  <si>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</si>
  <si>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</si>
  <si>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</si>
  <si>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</si>
  <si>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</si>
  <si>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</si>
  <si>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</si>
  <si>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</si>
  <si>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</si>
  <si>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</si>
  <si>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</si>
  <si>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</si>
  <si>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</si>
  <si>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</si>
  <si>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</si>
  <si>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</si>
  <si>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</si>
  <si>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</si>
  <si>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</si>
  <si>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</si>
  <si>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 DEMARCACAO DE FAIXAS DE TRAFEGO A QUENTE, A SER MONTADO SOBRE CAMINHAO DE PBT MIN. DE 17 T, DIST. MIN. ENTRE EIXOS 5,2 M, CAPACIDADE PARA 1.000 KG DE MATERIAL TERMOPLASTICO (INCLUI MONTAGEM, NAO INCLUI CAMINHAO, NEM COMPRESSOR DE AR)</t>
  </si>
  <si>
    <t>EQUIPAMENTO PARA DEMARCACAO DE FAIXAS DE TRAFEGO A FRIO, A SER MONTADO SOBRE CAMINHAO DE PBT MINIMO DE 9 T E DISTANCIA MINIMA ENTRE EIXOS DE 4,3 M, CAPACIDADE PARA 800 L DE TINTA (INCLUI MONTAGEM, NAO INCLUI CAMINHAO)</t>
  </si>
  <si>
    <t>ESCADA DUPLA DE ABRIR EM ALUMINIO, COM SAPATAS DE BORRACHA, *2,30* X *0,57* M (ALTURA UTIL X LARGURA MINIMA), MODELO PINTOR, 8 DEGRAUS, CAPACIDADE *100* KG</t>
  </si>
  <si>
    <t>ESCADA EXTENSIVEL EM ALUMINIO, COM SAPATAS DE BORRACHA, ALTURA FECHADA 3,60 M, ALTURA ESTENDIDA DE 6,0 A 6,30 M, LARGURA MINIMA DE 35 CM, CACIDADE *120* KG</t>
  </si>
  <si>
    <t>ESCAVADEIRA HIDRAULICA DE BRACO LONGO (LONGO ALCANCE) SOBRE ESTEIRAS, CACAMBA 0,52 M3, PESO OPERACIONAL 24 T, POTENCIA LIQUIDA 155 HP</t>
  </si>
  <si>
    <t>ESCAVADEIRA HIDRAULICA SOBRE ESTEIRAS COM CACAMBA DE 1,20 M3, PESO OPERACIONAL 21 T, POTENCIA BRUTA 155 HP</t>
  </si>
  <si>
    <t>ESCAVADEIRA HIDRAULICA SOBRE ESTEIRAS, CACAMBA 0,4 A 1,70 M3, PESO OPERACIONAL 23,2 T, POTENCIA BRUTA 183 HP</t>
  </si>
  <si>
    <t>ESCAVADEIRA HIDRAULICA SOBRE ESTEIRAS, CACAMBA 0,62M3, PESO OPERACIONAL 12,61T, POTENCIA LIQUIDA 95HP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</si>
  <si>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</si>
  <si>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</si>
  <si>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</si>
  <si>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</si>
  <si>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</si>
  <si>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</si>
  <si>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</si>
  <si>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</si>
  <si>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</si>
  <si>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</si>
  <si>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</si>
  <si>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</si>
  <si>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</si>
  <si>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</si>
  <si>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</si>
  <si>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</si>
  <si>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</si>
  <si>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OU DISTANCIADOR, EM PLASTICO, TIPO APOIO DE CORDOALHA (CARANGUEJO), PARA ARMADURA NEGATIVA E PROTENSAO, COBRIMENTO 50 MM</t>
  </si>
  <si>
    <t>ESPACADOR/SEPARADOR /CENTRALIZADOR DE BARRA DE ACO, PLASTICO, (CHUMBADOR TIPO CARAMBOLA - CB), DIAMETRO INTERNO ATE 20 MM</t>
  </si>
  <si>
    <t>ESPACADOR/SEPARADOR /CENTRALIZADOR DE BARRA DE ACO, PLASTICO, (CHUMBADOR TIPO CARAMBOLA - CB), DIAMETRO INTERNO ENTRE 25 A 32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</si>
  <si>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</si>
  <si>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</si>
  <si>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</si>
  <si>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PLASTICO LISA, LARGURA *10* CM</t>
  </si>
  <si>
    <t>ESPATULA EM ACO INOX COM CABO DE MADEIRA E LARGURA DE *8*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</si>
  <si>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</si>
  <si>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</si>
  <si>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</si>
  <si>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</si>
  <si>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</si>
  <si>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</si>
  <si>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</si>
  <si>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</si>
  <si>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</si>
  <si>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</si>
  <si>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</si>
  <si>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</si>
  <si>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</si>
  <si>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(300 MM), CABO DE ALUMINIO</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</si>
  <si>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</si>
  <si>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</si>
  <si>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</si>
  <si>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</si>
  <si>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</si>
  <si>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</si>
  <si>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</si>
  <si>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</si>
  <si>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</si>
  <si>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</si>
  <si>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</si>
  <si>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</si>
  <si>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</si>
  <si>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ETANOL</t>
  </si>
  <si>
    <t>EXAMES - HORISTA (COLETADO CAIXA - ENCARGOS COMPLEMENTARES)</t>
  </si>
  <si>
    <t>EXAMES - MENSALISTA (COLETADO CAIXA - ENCARGOS COMPLEMENTARES)</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</si>
  <si>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</si>
  <si>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</si>
  <si>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</si>
  <si>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</si>
  <si>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</si>
  <si>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</si>
  <si>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</si>
  <si>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</si>
  <si>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</si>
  <si>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t>
  </si>
  <si>
    <t>EXTREMIDADE PVC PBA, BF, JE, DN 75/ DE 85 MM</t>
  </si>
  <si>
    <t>EXTREMIDADE PVC PBA, PF, JE, DN 100 / DE 110 MM</t>
  </si>
  <si>
    <t>EXTREMIDADE PVC PBA, PF, JE, DN 75 / DE 85 MM</t>
  </si>
  <si>
    <t>EXTREMIDADE/TUBETE PARA HIDROMETRO PVC, COM ROSCA, CURTA, COM BUCHA LATAO, 3/4" OU 1/2"</t>
  </si>
  <si>
    <t>FECHADURA AUXILIAR DE SEGURANCA PARA PORTA EXTERNA, EM ACO INOX, BROCA DE 45 A 55 MM, LINGUETA COM 3 AVANCOS, INCLUINDO 2 CHAVES TIPO CILINDRO</t>
  </si>
  <si>
    <t>FECHADURA BICO DE PAPAGAIO PARA PORTA DE CORRER EXTERNA, EM ACO INOX COM ACABAMENTO CROMADO, MAQUINA COM 45 MM, INCLUINDO CHAVE TIPO CILINDRO</t>
  </si>
  <si>
    <t>FECHADURA BICO DE PAPAGAIO PARA PORTA DE CORRER INTERNA, EM ACO INOX COM ACABAMENTO CROMADO, MAQUINA COM 45 MM, INCLUINDO CHAVE TIPO BIPARTIDA</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</si>
  <si>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</si>
  <si>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</si>
  <si>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</si>
  <si>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</si>
  <si>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</si>
  <si>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</si>
  <si>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 (CONJUNTO DE FECHADURAS)</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</si>
  <si>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</si>
  <si>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</si>
  <si>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</si>
  <si>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</si>
  <si>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</si>
  <si>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</si>
  <si>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</si>
  <si>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</si>
  <si>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</si>
  <si>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 (CONJUNTO DE FECHADURAS)</t>
  </si>
  <si>
    <t>FECHADURA ROSETA REDONDA PARA PORTA INTERNA, EM ACO INOX (MAQUINA, TESTA E CONTRA-TESTA) E EM ZAMAC (MACANETA, LINGUETA E TRINCOS) COM ACABAMENTO CROMADO, MAQUINA DE 55 MM, INCLUINDO CHAVE TIPO INTERNA</t>
  </si>
  <si>
    <t>FECHO / FECHADURA COM PUXADOR CONCHA, COM TRANCA TIPO TRAVA, PARA JANELA / PORTA DE CORRER (INCLUI TESTA, FECHADURA, PUXADOR) - COMPLETA</t>
  </si>
  <si>
    <t>FECHO / TRINCO TIPO AVIAO, EM ZAMAC CROMADO, *60* MM, PARA JANELAS - INCLUI PARAFUSOS</t>
  </si>
  <si>
    <t>FECHO DE SEGURANCA, TIPO BATOM, EM LATAO / ZAMAC, CROMADO, PARA PORTAS E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</si>
  <si>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</si>
  <si>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</si>
  <si>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</si>
  <si>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</si>
  <si>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</si>
  <si>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</si>
  <si>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</si>
  <si>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</si>
  <si>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</si>
  <si>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</si>
  <si>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</si>
  <si>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</si>
  <si>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</si>
  <si>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</si>
  <si>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</si>
  <si>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</si>
  <si>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</si>
  <si>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</si>
  <si>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</si>
  <si>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</si>
  <si>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</si>
  <si>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</si>
  <si>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</si>
  <si>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</si>
  <si>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</si>
  <si>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</si>
  <si>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</si>
  <si>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</si>
  <si>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</si>
  <si>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</si>
  <si>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</si>
  <si>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</si>
  <si>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</si>
  <si>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</si>
  <si>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</si>
  <si>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EM ACO GALVANIZADO / ZINCADO, DE SOBREPOR, COM COMPRIMENTO DE 3" A 4", CHAPA COM ESPESSURA MINIMA DE 0,90 MM E LARGURA MINIMA DE 3,20 CM (FECHO SIMPLES / LEVE) (INCLUI PARAFUSOS)</t>
  </si>
  <si>
    <t>FERROLHO COM FECHO CHATO E PORTA CADEADO, EM ACO GALVANIZADO / ZINCADO, DE SOBREPOR, COM COMPRIMENTO DE 3" A 4", CHAPA COM ESPESSURA MINIMA DE 1,70 MM E LARGURA MINIMA DE 5,00 CM (FECHO REFORCADO)</t>
  </si>
  <si>
    <t>FERROLHO COM FECHO CHATO E PORTA CADEADO, EM ACO GALVANIZADO / ZINCADO, DE SOBREPOR, COM COMPRIMENTO DE 5", CHAPA COM ESPESSURA MINIMA DE 0,90 MM E LARGURA MINIMA DE 3,20 CM (FECHO SIMPLES)</t>
  </si>
  <si>
    <t>FERROLHO COM FECHO CHATO E PORTA CADEADO, EM ACO GALVANIZADO / ZINCADO, DE SOBREPOR, COM COMPRIMENTO DE 5", CHAPA COM ESPESSURA MINIMA DE 1,70 MM E LARGURA MINIMA DE 5,00 CM (FECHO REFORCADO)</t>
  </si>
  <si>
    <t>FERROLHO COM FECHO CHATO E PORTA CADEADO, EM ACO GALVANIZADO / ZINCADO, DE SOBREPOR, COM COMPRIMENTO DE 6", CHAPA COM ESPESSURA MINIMA DE 0,90 MM E LARGURA MINIMA DE 3,80 CM (FECHO SIMPLES)</t>
  </si>
  <si>
    <t>FERROLHO COM FECHO CHATO E PORTA CADEADO, EM ACO GALVANIZADO / ZINCADO, DE SOBREPOR, COM COMPRIMENTO DE 6", CHAPA COM ESPESSURA MINIMA DE 1,70 MM E LARGURA /MINIMA DE 5,00 CM (FECHO REFORCADO)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</si>
  <si>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</si>
  <si>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</si>
  <si>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</si>
  <si>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</si>
  <si>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</si>
  <si>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</si>
  <si>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</si>
  <si>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CARGA MEDIA POTENCIA 5 (PARA FERRAMENTA DE ACAO DIRETA) COR VERMELHA</t>
  </si>
  <si>
    <t>CENTO</t>
  </si>
  <si>
    <t>FINCAPINO LONGO CALIBRE 22, CARGA FORTE POTENCIA 7 (PARA FERRAMENTA DE ACAO DIRETA), COR AMARELA</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</si>
  <si>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</si>
  <si>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</si>
  <si>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</si>
  <si>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</si>
  <si>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</si>
  <si>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FITA / CINTA AUTOADESIVA ELASTOMERICA PARA VEDACAO, L= 50 MM, E = 3 MM</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</si>
  <si>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</si>
  <si>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</si>
  <si>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</si>
  <si>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</si>
  <si>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</si>
  <si>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</si>
  <si>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</si>
  <si>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</si>
  <si>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</si>
  <si>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 LARGURA DE 19 MM</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</si>
  <si>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</si>
  <si>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</si>
  <si>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</si>
  <si>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</si>
  <si>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VEDA ROSCA, EM PTFE, ROLO  DE 18 MM X 25 M (L X C)</t>
  </si>
  <si>
    <t>FITA VEDA ROSCA, EM PTFE, ROLO DE 18 MM X 10 M (L X C)</t>
  </si>
  <si>
    <t>FITA VEDA ROSCA, EM PTFE, ROLO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</si>
  <si>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</si>
  <si>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</si>
  <si>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</si>
  <si>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</si>
  <si>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SEXTAVADO DE FERRO GALVANIZADO, COM ROSCA BSP, DE 1 1/2"</t>
  </si>
  <si>
    <t>FLANGE SEXTAVADO DE FERRO GALVANIZADO, COM ROSCA BSP, DE 1 1/4"</t>
  </si>
  <si>
    <t>FLANGE SEXTAVADO DE FERRO GALVANIZADO, COM ROSCA BSP, DE 1"</t>
  </si>
  <si>
    <t>FLANGE SEXTAVADO DE FERRO GALVANIZADO, COM ROSCA BSP, DE 1/2"</t>
  </si>
  <si>
    <t>FLANGE SEXTAVADO DE FERRO GALVANIZADO, COM ROSCA BSP, DE 2 1/2"</t>
  </si>
  <si>
    <t>FLANGE SEXTAVADO DE FERRO GALVANIZADO, COM ROSCA BSP, DE 2"</t>
  </si>
  <si>
    <t>FLANGE SEXTAVADO DE FERRO GALVANIZADO, COM ROSCA BSP, DE 3"</t>
  </si>
  <si>
    <t>FLANGE SEXTAVADO DE FERRO GALVANIZADO, COM ROSCA BSP, DE 3/4"</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</si>
  <si>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</si>
  <si>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</si>
  <si>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</si>
  <si>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</si>
  <si>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</si>
  <si>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</si>
  <si>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</si>
  <si>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</si>
  <si>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</si>
  <si>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APROXIMADA DE 8 MM (COM COLOCACAO / SEM ESTRUTURA METALICA)</t>
  </si>
  <si>
    <t>FORRO DE PVC LISO, BRANCO, REGUA DE 20 CM, ESPESSURA APROXIMADA DE 8 MM, COMPRIMENTO 6 M (SEM COLOCACAO)</t>
  </si>
  <si>
    <t>FORRO DE PVC, FRISADO, BRANCO, REGUA DE 10 CM, ESPESSURA APROXIMADA DE 8 MM E COMPRIMENTO 6 M (SEM COLOCACAO)</t>
  </si>
  <si>
    <t>FORRO DE PVC, FRISADO, BRANCO, REGUA DE 20 CM, ESPESSURA APROXIMADA DE 8 MM E COMPRIMENTO 6 M (SEM COLOCACAO)</t>
  </si>
  <si>
    <t>FOSSA SEPTICA, SEM FILTRO, EM POLIETILENO DE ALTA DENSIDADE (PEAD), PARA 15 A 30 CONTRIBUINTES, CILINDRICA, COM TAMPA, CAPACIDADE APROXIMADA DE *5500* LITROS (NBR 7229)</t>
  </si>
  <si>
    <t>FOSSA SEPTICA, SEM FILTRO, EM POLIETILENO DE ALTA DENSIDADE (PEAD), PARA 4 A 7 CONTRIBUINTES, CILINDRICA, COM TAMPA, CAPACIDADE APROXIMADA DE *1100* LITROS (NBR 7229)</t>
  </si>
  <si>
    <t>FOSSA SEPTICA, SEM FILTRO, EM POLIETILENO DE ALTA DENSIDADE (PEAD), PARA 8 A 14 CONTRIBUINTES, CILINDRICA, COM TAMPA, CAPACIDADE APROXIMADA DE *3000* LITROS (NBR 7229)</t>
  </si>
  <si>
    <t>FOSSA SEPTICA,SEM FILTRO, EM POLIETILENO DE ALTA DENSIDADE (PEAD), PARA 40 A 52 CONTRIBUINTES, CILINDRICA, COM TAMPA,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</si>
  <si>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</si>
  <si>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</si>
  <si>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</si>
  <si>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</si>
  <si>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</si>
  <si>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FUSIVEL DIAZED 20 A TAMANHO DII, CAPACIDADE DE INTERRUPCAO DE 50 KA EM VCA E 8 KA EM VCC, TENSAO NOMINAL DE 500 V</t>
  </si>
  <si>
    <t>FUSIVEL DIAZED 35 A TAMANHO DIII, CAPACIDADE DE INTERRUPCAO DE 50 KA EM VCA E 8 KA EM VCC, TENSAO NOMINAL DE 500 V</t>
  </si>
  <si>
    <t>FUSIVEL NH *36* A 80 AMPERES, TAMANHO 00, CAPACIDADE DE INTERRUPCAO DE 120 KA, TENSAO NOMINAL DE 500 V</t>
  </si>
  <si>
    <t>FUSIVEL NH 100 A TAMANHO 00, CAPACIDADE DE INTERRUPCAO DE 120 KA, TENSAO NOMINAL DE 500 V</t>
  </si>
  <si>
    <t>FUSIVEL NH 125 A TAMANHO 00, CAPACIDADE DE INTERRUPCAO DE 120 KA, TENSAO NOMINAL DE 500 V</t>
  </si>
  <si>
    <t>FUSIVEL NH 160 A TAMANHO 00, CAPACIDADE DE INTERRUPCAO DE 120 KA, TENSAO NOMINAL DE 500 V</t>
  </si>
  <si>
    <t>FUSIVEL NH 20 A TAMANHO 000, CAPACIDADE DE INTERRUPCAO DE 120 KA, TENSAO NOMINAL DE 500 V</t>
  </si>
  <si>
    <t>FUSIVEL NH 200 A 250 AMPERES, TAMANHO 1, CAPACIDADE DE INTERRUPCAO DE 120 KA, TENSAO NOMINAL DE 500 V</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</si>
  <si>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</si>
  <si>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</si>
  <si>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</si>
  <si>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</si>
  <si>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</si>
  <si>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</si>
  <si>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</si>
  <si>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</si>
  <si>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</si>
  <si>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</si>
  <si>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</si>
  <si>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</si>
  <si>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</si>
  <si>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</si>
  <si>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</si>
  <si>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</si>
  <si>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</si>
  <si>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</si>
  <si>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</si>
  <si>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2,4 MM, DIMENSOES 2,0 X 1,0 X 0,5 M (C X L X A)</t>
  </si>
  <si>
    <t>GABIAO TIPO CAIXA, MALHA HEXAGONAL 8 X 10 CM (ZN/AL REVESTIDO COM POLIMERO), FIO DE 2,4 MM, DIMENSOES 2,0 X 1,0 X 1,0 M (C X L X A)</t>
  </si>
  <si>
    <t>GABIAO TIPO CAIXA, MALHA HEXAGONAL 8 X 10 CM (ZN/AL), FIO 2,7 MM, DIMENSOES 2,0 X 1,0 X 0,5 M (C X L X A)</t>
  </si>
  <si>
    <t>GABIAO TIPO CAIXA, MALHA HEXAGONAL 8 X 10 CM (ZN/AL), FIO DE 2,7 MM, DIMENSOES 2,0 X 1,0 X 1,0 M (C X L X A)</t>
  </si>
  <si>
    <t>GABIAO TIPO CAIXA, MALHA HEXAGONAL 8 X 10 CM (ZN/AL), FIO DE 2,7 MM, DIMENSOES 5,0 X 1,0 X 1,0 M (C X L X A)</t>
  </si>
  <si>
    <t>GANCHO CHATO EM ACO GALVANIZADO, L = 110 MM, RECOBRIMENTO = 100MM, SECAO 1/8 X 1/2" (3 MM X 12 MM), PARA FIXAR TELHA DE FIBROCIMENTO ONDULADA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</si>
  <si>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</si>
  <si>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</si>
  <si>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</si>
  <si>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</si>
  <si>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</si>
  <si>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</si>
  <si>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</si>
  <si>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</si>
  <si>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</si>
  <si>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</si>
  <si>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</si>
  <si>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</si>
  <si>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 (HORISTA)</t>
  </si>
  <si>
    <t>GESSEIRO (MENSALISTA)</t>
  </si>
  <si>
    <t>GESSO COLA, EM PO, PARA FIXACAO DE MOLDURAS, SANCAS E BLOCOS DE GESSO</t>
  </si>
  <si>
    <t>GESSO EM PO PARA REVESTIMENTOS/MOLDURAS/SANCAS E USO GERAL</t>
  </si>
  <si>
    <t>GESSO PROJETADO</t>
  </si>
  <si>
    <t>GONZO DE EMBUTIR, EM LATAO / ZAMAC, *20 X 48* MM, PARA JANELA BASCULANTE / PIVOTANTE, JOGO COM 4 PECAS (PAR)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</si>
  <si>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</si>
  <si>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</si>
  <si>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</si>
  <si>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</si>
  <si>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</si>
  <si>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X 9</t>
  </si>
  <si>
    <t>GRAMPO DE ACO POLIDO 7/8" X 9</t>
  </si>
  <si>
    <t>GRAMPO LINHA VIVA DE LATAO ESTANHADO, DIAMETRO DO CONDUTOR PRINCIPAL DE 10 A 120 MM2, DIAMETRO DA DERIVACAO DE 10 A 70 MM2</t>
  </si>
  <si>
    <t>GRAMPO METALICO TIPO OLHAL PARA HASTE DE ATERRAMENTO DE 1", CONDUTOR DE *10* A 50 MM2</t>
  </si>
  <si>
    <t>GRAMPO METALICO TIPO OLHAL PARA HASTE DE ATERRAMENTO DE 1/2",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</si>
  <si>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</si>
  <si>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</si>
  <si>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</si>
  <si>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</si>
  <si>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</si>
  <si>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N8 EM ACO GALVANIZADO</t>
  </si>
  <si>
    <t>GRANALHA DE ACO, ANGULAR (GRIT), PARA JATEAMENTO, PENEIRA 0,117 A 1,00 MM, (SAE G-40 A G-80)</t>
  </si>
  <si>
    <t>SC25KG</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</si>
  <si>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</si>
  <si>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</si>
  <si>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</si>
  <si>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</si>
  <si>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</si>
  <si>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</si>
  <si>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 A BASE DE LITIO, DE MULTIPLAS APLICACOES E CONTENDO ADITIVOS DE EXTREMA PRESSAO (GRAU DE VISCOSIDADE NLGI 2)</t>
  </si>
  <si>
    <t>GRELHA FIXA, EM PVC BRANCA, QUADRADA, 150 X 150 MM, PARA RALOS E CAIXAS</t>
  </si>
  <si>
    <t>GRELHA FIXA, PVC CROMADA, REDONDA, 150 MM, PARA RALOS E CAIXAS</t>
  </si>
  <si>
    <t>GRELHA FOFO ARTICULADA, CARGA MAXIMA 1,5 T, *300 X 1000* MM, E= *15* MM</t>
  </si>
  <si>
    <t>GRELHA FOFO SIMPLES COM REQUADRO, CARGA MAXIMA 1,5 T, 150 X 1000 MM, E= *15* MM</t>
  </si>
  <si>
    <t>GRELHA FOFO SIMPLES COM REQUADRO, CARGA MAXIMA 1,5 T, 200 X 1000 MM, E= *15* MM</t>
  </si>
  <si>
    <t>GRELHA FOFO SIMPLES COM REQUADRO, CARGA MAXIMA 12,5 T, *300 X 1000* MM, E= *15* MM, AREA ESTACIONAMENTO CARRO PASSEIO</t>
  </si>
  <si>
    <t>GRUA ASCENCIONAL, LANCA DE 30 M, CAPACIDADE DE 1,0 T A 30 M, ALTURA ATE 39 M</t>
  </si>
  <si>
    <t>GRUA ASCENCIONAL, LANCA DE 42 M, CAPACIDADE DE 1,5 T A 30 M, ALTURA ATE 39 M</t>
  </si>
  <si>
    <t>GRUA ASCENCIONAL, LANCA DE 50 M, CAPACIDADE DE 2,33 T A 30 M, ALTURA ATE 48 M</t>
  </si>
  <si>
    <t>GRUPO GERADOR A GASOLINA, POTENCIA NOMINAL 2,2 KW, TENSAO DE SAIDA 110/220 V, MOTOR POTENCIA 6,5 HP</t>
  </si>
  <si>
    <t>GRUPO GERADOR DE SOLDA ELETRICA, COM MAQUINA DE SOLDA, ATE 400 AMPERES E GERADOR A DIESEL 30 CV, MOTOR 4 CILINDROS, TANQUE COMBUST., CARENAGEM DE PROTECAO SOBRE RODAS</t>
  </si>
  <si>
    <t>GRUPO GERADOR DE SOLDA ELETRICA, COM MAQUINA DE SOLDA, ATE 400 AMPERES E GERADOR A DIESEL 60 CV, MOTOR 4 CILINDROS, TANQUE COMBUST., CARENAGEM DE PROTECAO SOBRE RODAS</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</si>
  <si>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</si>
  <si>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</si>
  <si>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</si>
  <si>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</si>
  <si>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</si>
  <si>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</si>
  <si>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</si>
  <si>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</si>
  <si>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</si>
  <si>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</si>
  <si>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</si>
  <si>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</si>
  <si>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</si>
  <si>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</si>
  <si>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 ALIZAR / VISTA LISA EM MADEIRA MACICA, PARA PORTA, E = *1* CM, L = *5* CM, CEDRINHO / ANGELIM COMERCIAL / TAURI/ CURUPIXA / PEROBA / CUMARU OU EQUIVALENTE DA REGIAO</t>
  </si>
  <si>
    <t>GUARNICAO / ALIZAR / VISTA LISA EM MADEIRA MACICA, PARA PORTA, E = *1* CM, L = *5* CM, PINUS /EUCALIPTO / VIROLA OU EQUIVALENTE DA REGIAO</t>
  </si>
  <si>
    <t>GUARNICAO / ALIZAR / VISTA, E = *1,5* CM, L = *5,0* CM, EM POLIESTIRENO, BRANCO (JOGO PARA 1 FACE)</t>
  </si>
  <si>
    <t>GUARNICAO / MOLDURA / ARREMATE DE ACABAMENTO PARA ESQUADRIA, EM ALUMINIO PERFIL 25, ACABAMENTO ANODIZADO BRANCO OU BRILHANTE, PARA 1 FACE</t>
  </si>
  <si>
    <t>GUARNICAO/ALIZAR/VISTA, E = *1,3* CM, L = *5,0* CM HASTE REGULAVEL = *35* MM, EM MDF/PVC WOOD/ POLIESTIRENO OU MADEIRA LAMINADA, PRIMER BRANCO (JOGO PARA 1 FACE)</t>
  </si>
  <si>
    <t>GUARNICAO/ALIZAR/VISTA, E = *1,3* CM, L = *7,0* CM, EM POLIESTIRENO, BRANCO (JOGO PARA 1 FACE)</t>
  </si>
  <si>
    <t>GUINCHO DE ALAVANCA MANUAL, CAPACIDADE 3,2 T COM 20 M DE CABO DE ACO DIAMETRO 16,3 MM</t>
  </si>
  <si>
    <t>GUINCHO DE ALAVANCA MANUAL, CAPACIDADE DE 1,6 T, COM 20 M DE CABO DE ACO (AQUISICAO)</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</si>
  <si>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</si>
  <si>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</si>
  <si>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</si>
  <si>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</si>
  <si>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</si>
  <si>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</si>
  <si>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ALCANCE MAXIMO HORIZONTAL 22,00 M, PARA MONTAGEM SOBRE CHASSI DE CAMINHAO PBT MINIMO 30000 KG (INCLUI MONTAGEM, NAO INCLUI CAMINHAO)</t>
  </si>
  <si>
    <t>GUINDAUTO HIDRAULICO, CAPACIDADE MAXIMA DE CARGA 3300 KG, MOMENTO MAXIMO DE CARGA 5,8 TM, ALCANCE MAXIMO HORIZONTAL 7,60 M, PARA MONTAGEM SOBRE CHASSI DE CAMINHAO PBT MINIMO 8000 KG (INCLUI MONTAGEM, NAO INCLUI CAMINHAO)</t>
  </si>
  <si>
    <t>GUINDAUTO HIDRAULICO, CAPACIDADE MAXIMA DE CARGA 6200 KG, MOMENTO MAXIMO DE CARGA 11,7 TM, ALCANCE MAXIMO HORIZONTAL 9,70 M, PARA MONTAGEM SOBRE CHASSI DE CAMINHAO PBT MINIMO 13000 KG (INCLUI MONTAGEM, NAO INCLUI CAMINHAO)</t>
  </si>
  <si>
    <t>GUINDAUTO HIDRAULICO, CAPACIDADE MAXIMA DE CARGA 8500 KG, MOMENTO MAXIMO DE CARGA 30,4 TM, ALCANCE MAXIMO HORIZONTAL 14,30 M, PARA MONTAGEM SOBRE CHASSI DE CAMINHAO PBT MINIMO 23000 KG (INCLUI MONTAGEM, NAO INCLUI CAMINHAO)</t>
  </si>
  <si>
    <t>HASTE ANCORA EM ACO GALVANIZADO, DIMENSOES 16 MM X 2000 MM</t>
  </si>
  <si>
    <t>HASTE DE ATERRAMENTO EM ACO COM 3,00 M DE COMPRIMENTO E DN = 3/4", REVESTIDA COM BAIXA CAMADA DE COBRE, SEM CONECTOR</t>
  </si>
  <si>
    <t>HASTE DE ATERRAMENTO EM ACO COM 3,00 M DE COMPRIMENTO E DN = 5/8", REVESTIDA COM BAIXA CAMADA DE COBRE, COM CONECTOR TIPO GRAMPO</t>
  </si>
  <si>
    <t>HASTE DE ATERRAMENTO EM ACO COM 3,00 M DE COMPRIMENTO E DN = 5/8", REVESTIDA COM BAIXA CAMADA DE COBRE, SEM CONECTOR</t>
  </si>
  <si>
    <t>HASTE DE ATERRAMENTO EM ACO GALVANIZADO TIPO CANTONEIRA COM 2,00 M DE COMPRIMENTO, 25 X 25 MM E CHAPA DE 3/16"</t>
  </si>
  <si>
    <t>HASTE PARA PERFURATRIZ DE ESTEIRA T38, D= 1 1/2" X *3 M*, PARA PROLONGAR BROCA</t>
  </si>
  <si>
    <t>HASTE RETA DE ACO GALVANIZADO, H = *30* CM, BASE RETANGULAR, PARA FIXACAO DE CONCERTINA SIMPLES DE 30 CM (NAO INCLUI OS FIXADORES)</t>
  </si>
  <si>
    <t>HASTE RETA PARA GANCHO DE FERRO GALVANIZADO, COM ROSCA 1/4" X 30 CM PARA FIXACAO DE TELHA METALICA, INCLUI PORCA E ARRUELAS DE VEDACAO</t>
  </si>
  <si>
    <t>HASTE RETA PARA GANCHO DE FERRO GALVANIZADO, COM ROSCA 1/4"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</si>
  <si>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</si>
  <si>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</si>
  <si>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</si>
  <si>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</si>
  <si>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</si>
  <si>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</si>
  <si>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</si>
  <si>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</si>
  <si>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</si>
  <si>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 MEDIDOR DE AGUA, DN 1 1/2", VAZAO MAXIMA DE 20 M3/H, PARA AGUA POTAVEL FRIA, RELOJOARIA PLANA, CLASSE B, HORIZONTAL (SEM CONEXOES)</t>
  </si>
  <si>
    <t>HIDROMETRO MULTIJATO / MEDIDOR DE AGUA, DN 1", VAZAO MAXIMA DE 10 M3/H, PARA AGUA POTAVEL FRIA, RELOJOARIA PLANA, CLASSE B, HORIZONTAL (SEM CONEXOES)</t>
  </si>
  <si>
    <t>HIDROMETRO MULTIJATO / MEDIDOR DE AGUA, DN 1", VAZAO MAXIMA DE 7 M3/H, PARA AGUA POTAVEL FRIA, RELOJOARIA PLANA, CLASSE B, HORIZONTAL (SEM CONEXOES)</t>
  </si>
  <si>
    <t>HIDROMETRO MULTIJATO / MEDIDOR DE AGUA, DN 2", VAZAO MAXIMA DE 30 M3/H, PARA AGUA POTAVEL FRIA, RELOJOARIA PLANA, CLASSE B, HORIZONTAL (SEM CONEXOES)</t>
  </si>
  <si>
    <t>HIDROMETRO UNIJATO / MEDIDOR DE AGUA, DN 1/2", VAZAO MAXIMA DE 1,5 M3/H, PARA AGUA POTAVEL FRIA, RELOJOARIA PLANA, CLASSE B, HORIZONTAL (SEM CONEXOES)</t>
  </si>
  <si>
    <t>HIDROMETRO UNIJATO / MEDIDOR DE AGUA, DN 1/2", VAZAO MAXIMA DE 3 M3/H, PARA AGUA POTAVEL FRIA, RELOJOARIA PLANA, CLASSE B, HORIZONTAL (SEM CONEXOES)</t>
  </si>
  <si>
    <t>HIDROMETRO UNIJATO / MEDIDOR DE AGUA, DN 3/4", VAZAO MAXIMA DE 5 M3/H, PARA AGUA POTAVEL FRIA, RELOJOARIA PLANA, CLASSE B, HORIZONTAL (SEM CONEXOES)0,</t>
  </si>
  <si>
    <t>HIDROMETRO WOLTMANN, DN 2", VAZAO MAXIMA DE 50 M3/H, PARA AGUA POTAVEL FRIA, RELOJOARIA PLANA, TURBINA HORIZONTAL, EQUIPADO COM TELEMETRIA (SEM CONEXOES)</t>
  </si>
  <si>
    <t>HIDROMETRO WOLTMANN, DN 3", VAZAO MAXIMA DE 80 M3/H, PARA AGUA POTAVEL FRIA, RELOJOARIA PLANA, TURBINA HORIZONTAL, EQUIPADO COM TELEMETRIA (SEM CONEXOES)</t>
  </si>
  <si>
    <t>IMPERMEABILIZADOR (HORISTA)</t>
  </si>
  <si>
    <t>IMPERMEABILIZADOR (MENSALISTA)</t>
  </si>
  <si>
    <t>IMPERMEABILIZANTE FLEXIVEL BRANCO DE BASE ACRILICA PARA COBERTURAS</t>
  </si>
  <si>
    <t>IMPERMEABILIZANTE INCOLOR, BASE SILICONE, PARA TRATAMENTO DE FACHADAS, TELHAS, PEDRAS E OUTRAS SUPERFICIES</t>
  </si>
  <si>
    <t>IMUNIZANTE PARA MADEIRA, INCOLOR</t>
  </si>
  <si>
    <t>INSTALADOR DE TUBULACOES (TUBOS/EQUIPAMENTOS) (MENSALISTA)</t>
  </si>
  <si>
    <t>INSTALADOR DE TUBULACOES - TUBOS/EQUIPAMENTOS (HORISTA)</t>
  </si>
  <si>
    <t>INTERRUPTOR BIPOLAR 10A, 250V, CONJUNTO MONTADO PARA EMBUTIR 4" X 2" (PLACA + SUPORTE + MODULO)</t>
  </si>
  <si>
    <t>INTERRUPTOR BIPOLAR SIMPLES 10 A, 250 V (APENAS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</si>
  <si>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</si>
  <si>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</si>
  <si>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</si>
  <si>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</si>
  <si>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</si>
  <si>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+ 2 INTERRUPTORES PARALELOS 10A, 250V, CONJUNTO MONTADO PARA EMBUTIR 4" X 2" (PLACA + SUPORTE + MODULOS)</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</si>
  <si>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</si>
  <si>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</si>
  <si>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</si>
  <si>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</si>
  <si>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</si>
  <si>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+ 2 MODULOS)</t>
  </si>
  <si>
    <t>INTERRUPTOR SIMPLES 10A, 250V, CONJUNTO MONTADO PARA SOBREPOR 4" X 2" (CAIXA + MODULO)</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</si>
  <si>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</si>
  <si>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</si>
  <si>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</si>
  <si>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+ 1 INTERRUPTOR PARALELO 10A, 250V, CONJUNTO MONTADO PARA EMBUTIR 4" X 2" (PLACA + SUPORTE + MODULOS)</t>
  </si>
  <si>
    <t>INTERRUPTORES SIMPLES (2 MODULOS) + TOMADA 2P+T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</si>
  <si>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</si>
  <si>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</si>
  <si>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</si>
  <si>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</si>
  <si>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</si>
  <si>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</si>
  <si>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</si>
  <si>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</si>
  <si>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</si>
  <si>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</si>
  <si>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</si>
  <si>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</si>
  <si>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BASCULANTE, EM ALUMINIO PERFIL 20, 80 X 60 CM (A X L), 4 FLS (1 FIXA E 3 MOVEIS), ACABAMENTO BRANCO OU BRILHANTE, BATENTE DE 3 A 4 CM, COM VIDRO 4 MM, SEM GUARNICAO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</si>
  <si>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</si>
  <si>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</si>
  <si>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</si>
  <si>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</si>
  <si>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PINUS/EUCALIPTO/TAUARI/VIROLA OU EQUIVALENTE DA REGIAO, CAIXA DO BATENTE/MARCO *10* CM, 2 FOLHAS DE ABRIR TIPO VENEZIANA E 2 FOLHAS GUILHOTINA PARA VIDRO, COM FERRAGENS (SEM VIDRO, SEM GUARNICAO/ALIZAR E SEM ACABAMENTO)</t>
  </si>
  <si>
    <t>JANELA DE CORRER, ACO, BATENTE/REQUADRO DE 6 A 14 CM, COM DIVISAO HORIZ, PINT ANTICORROSIVA, SEM VIDRO, BANDEIRA COM BASCULA, 4 FLS, 120 X 150 CM (A X L)</t>
  </si>
  <si>
    <t>JANELA DE CORRER, EM ALUMINIO PERFIL 25, 100 X 120 CM (A X L), 2 FLS MOVEIS, SEM BANDEIRA, ACABAMENTO BRANCO OU BRILHANTE, BATENTE DE 6 A 7 CM, COM VIDRO 4 MM, SEM GUARNICAO</t>
  </si>
  <si>
    <t>JANELA DE CORRER, EM ALUMINIO PERFIL 25, 100 X 150 CM (A X L), 2 FLS MOVEIS, SEM BANDEIRA, ACABAMENTO BRANCO OU BRILHANTE, BATENTE DE 6 A 7 CM, COM VIDRO 4 MM, SEM GUARNICAO</t>
  </si>
  <si>
    <t>JANELA DE CORRER, EM ALUMINIO PERFIL 25, 100 X 150 CM (A X L), 4 FLS MOVEIS, SEM BANDEIRA, ACABAMENTO BRANCO OU BRILHANTE, BATENTE DE 6 A 7 CM, COM VIDRO 4 MM, SEM GUARNICAO/ALIZAR</t>
  </si>
  <si>
    <t>JANELA DE CORRER, EM ALUMINIO PERFIL 25, 100 X 200 CM (A X L), 4 FLS, SEM BANDEIRA, ACABAMENTO BRANCO OU BRILHANTE, BATENTE DE 6 A 7 CM, COM VIDRO 4 MM, SEM GUARNICAO/ALIZAR</t>
  </si>
  <si>
    <t>JANELA DE CORRER, EM ALUMINIO PERFIL 25, 120 X 150 CM (A X L), 4 FLS, BANDEIRA COM BASCULA, ACABAMENTO BRANCO OU BRILHANTE, BATENTE/REQUADRO DE 6 A 14 CM, COM VIDRO 4 MM,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</si>
  <si>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</si>
  <si>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PERFIL 20, 60 X 80 CM (A X L), BATENTE/REQUADRO DE 3 A 14 CM, COM VIDRO 4 MM, SEM GUARNICAO/ALIZAR, ACABAMENTO ALUM BRANCO OU BRILHANTE</t>
  </si>
  <si>
    <t>JANELA INTEGRADA VENEZIANA EM ALUMINIO PERFIL 25, 120 X 120 CM (A X L), 2 FLS (2 VIDROS) E VENEZIANA COM ACIONAMENTO MANUAL, SEM BANDEIRA, ACABAMENTO BRILHANTE, BATENTE DE 11,50 A 12,50 CM, COM VIDRO 4 MM, INCLUSO GUARNICAO</t>
  </si>
  <si>
    <t>JANELA MAXIM-AR EM MADEIRA CEDRINHO/ ANGELIM COMERCIAL/ CURUPIXA/ CUMARU OU EQUIVALENTE DA REGIAO, CAIXA DO BATENTE/MARCO *10* CM, 1 FOLHA PARA VIDRO, COM GUARNICAO/ALIZAR, COM FERRAGENS, (SEM VIDRO E SEM ACABAMENTO)</t>
  </si>
  <si>
    <t>JANELA MAXIM-AR, ACO GALVANIZADO PINT. ANTICORROSIVA, COM BATENTE/REQUADRO DE 6 A 14 CM, SEM VIDRO, COM GRADE, 1 FL, 60 X 80 CM (A X L)</t>
  </si>
  <si>
    <t>JANELA MAXIM-AR, EM ALUMINIO PERFIL 25, 60 X 80 CM (A X L), ACABAMENTO BRANCO OU BRILHANTE, BATENTE DE 4 A 5 CM, COM VIDRO 4 MM, SEM GUARNICAO/ALIZAR</t>
  </si>
  <si>
    <t>JANELA VENEZIANA DE CORRER, EM ALUMINIO PERFIL 25, 100 X 120 CM (A X L), 3 FLS (2 VENEZIANAS E 1 VIDRO), SEM BANDEIRA, ACABAMENTO BRANCO OU BRILHANTE, BATENTE DE 8 A 9 CM, COM VIDRO 4 MM, SEM GUARNICAO/ALIZAR</t>
  </si>
  <si>
    <t>JANELA VENEZIANA DE CORRER, EM ALUMINIO PERFIL 25, 100 X 150 CM (A X L), 6 FLS (4 VENEZIANAS E 2 VIDROS), SEM BANDEIRA, ACABAMENTO BRANCO OU BRILHANTE, BATENTE DE 8 A 9 CM, COM VIDRO 4 MM, SEM GUARNICAO / ALIZAR</t>
  </si>
  <si>
    <t>JARDINEIRO (HORISTA)</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</si>
  <si>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</si>
  <si>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</si>
  <si>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</si>
  <si>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</si>
  <si>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</si>
  <si>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</si>
  <si>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</si>
  <si>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</si>
  <si>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</si>
  <si>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114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</si>
  <si>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</si>
  <si>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</si>
  <si>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</si>
  <si>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</si>
  <si>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</si>
  <si>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</si>
  <si>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</si>
  <si>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</si>
  <si>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COR MARROM, PARA AGUA FRIA PREDIAL</t>
  </si>
  <si>
    <t>JOELHO DE REDUCAO, PVC SOLDAVEL, 90 GRAUS, 32 MM X 25 MM, COR MARROM, PARA AGUA FRIA PREDIAL</t>
  </si>
  <si>
    <t>JOELHO DE REDUCAO, PVC, ROSCAVEL, 90 GRAUS, 1" X 3/4", COR BRANCA, PARA AGUA FRIA PREDIAL</t>
  </si>
  <si>
    <t>JOELHO DE REDUCAO, PVC, ROSCAVEL, 90 GRAUS, 3/4" X 1/2", COR BRANCA,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</si>
  <si>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</si>
  <si>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</si>
  <si>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</si>
  <si>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F/F, DN 20 MM, PARA AGUA QUENTE PREDIAL</t>
  </si>
  <si>
    <t>JOELHO PPR 45 GRAUS, SOLDAVEL, F/F, DN 25 MM, PARA AGUA QUENTE PREDIAL</t>
  </si>
  <si>
    <t>JOELHO PPR 45 GRAUS, SOLDAVEL, F/F, DN 40 MM, PARA AQUA QUENTE E FRIA PREDIAL</t>
  </si>
  <si>
    <t>JOELHO PPR 45 GRAUS, SOLDAVEL, F/F, DN 50 MM, PARA AQUA QUENTE E FRIA PREDIAL</t>
  </si>
  <si>
    <t>JOELHO PPR 45 GRAUS, SOLDAVEL, F/F, DN 63 MM, PARA AQUA QUENTE E FRIA PREDIAL</t>
  </si>
  <si>
    <t>JOELHO PPR 45 GRAUS, SOLDAVEL, F/F, DN 75 MM, PARA AQUA QUENTE E FRIA PREDIAL</t>
  </si>
  <si>
    <t>JOELHO PPR 45 GRAUS, SOLDAVEL, F/F, DN 90 MM, PARA AQUA QUENTE E FRIA PREDIAL</t>
  </si>
  <si>
    <t>JOELHO PPR, 45 GRAUS, SOLDAVEL, F/F, DN 32 MM, PARA AGUA QUENTE PREDIAL</t>
  </si>
  <si>
    <t>JOELHO PPR, 90 GRAUS, SOLDAVEL, F/F, DN 110 MM, PARA AGUA QUENTE PREDIAL</t>
  </si>
  <si>
    <t>JOELHO PPR, 90 GRAUS, SOLDAVEL, F/F, DN 20 MM, PARA AGUA QUENTE PREDIAL</t>
  </si>
  <si>
    <t>JOELHO PPR, 90 GRAUS, SOLDAVEL, F/F, DN 25 MM, PARA AGUA QUENTE PREDIAL</t>
  </si>
  <si>
    <t>JOELHO PPR, 90 GRAUS, SOLDAVEL, F/F, DN 32 MM, PARA AGUA QUENTE PREDIAL</t>
  </si>
  <si>
    <t>JOELHO PPR, 90 GRAUS, SOLDAVEL, F/F, DN 40 MM, PARA AGUA QUENTE PREDIAL</t>
  </si>
  <si>
    <t>JOELHO PPR, 90 GRAUS, SOLDAVEL, F/F, DN 50 MM, PARA AGUA QUENTE PREDIAL</t>
  </si>
  <si>
    <t>JOELHO PPR, 90 GRAUS, SOLDAVEL, F/F, DN 63 MM, PARA AGUA QUENTE PREDIAL</t>
  </si>
  <si>
    <t>JOELHO PPR, 90 GRAUS, SOLDAVEL, F/F, DN 75 MM, PARA AGUA QUENTE PREDIAL</t>
  </si>
  <si>
    <t>JOELHO PPR, 90 GRAUS, SOLDAVEL, F/F, DN 90 MM, PARA AGUA QUENTE PREDIAL</t>
  </si>
  <si>
    <t>JOELHO PVC COM VISITA, 90 GRAUS, DN 100 X 50 MM, SERIE NORMAL, PARA ESGOTO PREDIAL</t>
  </si>
  <si>
    <t>JOELHO PVC, 90 GRAUS, ROSCAVEL, 1 1/4", COR BRANCA, AGUA FRIA PREDIAL</t>
  </si>
  <si>
    <t>JOELHO PVC, COM BOLSA E ANEL, 90 GRAUS, DN 40 X *38* MM, SERIE NORMAL, PARA ESGOTO PREDIAL</t>
  </si>
  <si>
    <t>JOELHO PVC, ROSCAVEL, 45 GRAUS, 1", COR BRANCA, PARA AGUA FRIA PREDIAL</t>
  </si>
  <si>
    <t>JOELHO PVC, ROSCAVEL, 45 GRAUS, 1/2", COR BRANCA, PARA AGUA FRIA PREDIAL</t>
  </si>
  <si>
    <t>JOELHO PVC, ROSCAVEL, 45 GRAUS, 3/4", COR BRANCA, PARA AGUA FRIA PREDIAL</t>
  </si>
  <si>
    <t>JOELHO PVC, ROSCAVEL, 90 GRAUS, 1", COR BRANCA, PARA AGUA FRIA PREDIAL</t>
  </si>
  <si>
    <t>JOELHO PVC, ROSCAVEL, 90 GRAUS, 1/2", COR BRANCA, PARA AGUA FRIA PREDIAL</t>
  </si>
  <si>
    <t>JOELHO PVC, ROSCAVEL, 90 GRAUS, 3/4", COR BRANCA, PARA AGUA FRIA PREDIAL</t>
  </si>
  <si>
    <t>JOELHO PVC, SOLDAVEL COM ROSCA, 90 GRAUS, 20 MM X 1/2", COR MARROM, PARA AGUA FRIA PREDIAL</t>
  </si>
  <si>
    <t>JOELHO PVC, SOLDAVEL COM ROSCA, 90 GRAUS, 25 MM X 1/2", COR MARROM, PARA AGUA FRIA PREDIAL</t>
  </si>
  <si>
    <t>JOELHO PVC, SOLDAVEL COM ROSCA, 90 GRAUS, 25 MM X 3/4", COR MARROM, PARA AGUA FRIA PREDIAL</t>
  </si>
  <si>
    <t>JOELHO PVC, SOLDAVEL COM ROSCA, 90 GRAUS, 32 MM X 3/4", COR MARROM, PARA AGUA FRIA PREDIAL</t>
  </si>
  <si>
    <t>JOELHO PVC, SOLDAVEL, 90 GRAUS, 110 MM, COR MARROM, PARA AGUA FRIA PREDIAL</t>
  </si>
  <si>
    <t>JOELHO PVC, SOLDAVEL, 90 GRAUS, 20 MM, COR MARROM, PARA AGUA FRIA PREDIAL</t>
  </si>
  <si>
    <t>JOELHO PVC, SOLDAVEL, 90 GRAUS, 25 MM, COR MARROM, PARA AGUA FRIA PREDIAL</t>
  </si>
  <si>
    <t>JOELHO PVC, SOLDAVEL, 90 GRAUS, 32 MM, COR MARROM, PARA AGUA FRIA PREDIAL</t>
  </si>
  <si>
    <t>JOELHO PVC, SOLDAVEL, 90 GRAUS, 40 MM, COR MARROM, PARA AGUA FRIA PREDIAL</t>
  </si>
  <si>
    <t>JOELHO PVC, SOLDAVEL, 90 GRAUS, 50 MM, COR MARROM, PARA AGUA FRIA PREDIAL</t>
  </si>
  <si>
    <t>JOELHO PVC, SOLDAVEL, 90 GRAUS, 60 MM, COR MARROM, PARA AGUA FRIA PREDIAL</t>
  </si>
  <si>
    <t>JOELHO PVC, SOLDAVEL, 90 GRAUS, 85 MM, COR MARROM, PARA AGUA FRIA PREDIAL</t>
  </si>
  <si>
    <t>JOELHO PVC, SOLDAVEL, BB, 45 GRAUS, DN 40 MM, PARA ESGOTO PREDIAL</t>
  </si>
  <si>
    <t>JOELHO PVC, SOLDAVEL, BB, 90 GRAUS, SEM ANEL, DN 40 MM, PARA ESGOTO PREDIAL SECUNDARIO</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</si>
  <si>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</si>
  <si>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</si>
  <si>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</si>
  <si>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</si>
  <si>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</si>
  <si>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</si>
  <si>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</si>
  <si>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</si>
  <si>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</si>
  <si>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</si>
  <si>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</si>
  <si>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</si>
  <si>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</si>
  <si>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</si>
  <si>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</si>
  <si>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</si>
  <si>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</si>
  <si>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</si>
  <si>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</si>
  <si>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</si>
  <si>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</si>
  <si>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</si>
  <si>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</si>
  <si>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</si>
  <si>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20 MM, COR MARROM, PARA AGUA FRIA PREDIAL</t>
  </si>
  <si>
    <t>JOELHO, PVC SOLDAVEL, 45 GRAUS, 25 MM, COR MARROM, PARA AGUA FRIA PREDIAL</t>
  </si>
  <si>
    <t>JOELHO, PVC SOLDAVEL, 45 GRAUS, 32 MM, COR MARROM, PARA AGUA FRIA PREDIAL</t>
  </si>
  <si>
    <t>JOELHO, PVC SOLDAVEL, 45 GRAUS, 40 MM, COR MARROM, PARA AGUA FRIA PREDIAL</t>
  </si>
  <si>
    <t>JOELHO, PVC SOLDAVEL, 45 GRAUS, 50 MM, COR MARROM, PARA AGUA FRIA PREDIAL</t>
  </si>
  <si>
    <t>JOELHO, PVC SOLDAVEL, 45 GRAUS, 60 MM, COR MARROM, PARA AGUA FRIA PREDIAL</t>
  </si>
  <si>
    <t>JOELHO, PVC SOLDAVEL, 45 GRAUS, 75 MM, COR MARROM, PARA AGUA FRIA PREDIAL</t>
  </si>
  <si>
    <t>JOELHO, PVC SOLDAVEL, 45 GRAUS, 85 MM, COR MARROM, PARA AGUA FRIA PREDIAL</t>
  </si>
  <si>
    <t>JOELHO, PVC SOLDAVEL, 90 GRAUS, 75 MM, COR MARROM, PARA AGUA FRIA PREDIAL</t>
  </si>
  <si>
    <t>JOELHO/COTOVELO 90 GRAUS, METALICO, PARA CONEXAO COM ANEL DESLIZANTE, DN 16 MM, EM TUBO PEX PARA INST. AGUA QUENTE/FRIA</t>
  </si>
  <si>
    <t>JOELHO/COTOVELO 90 GRAUS, METALICO, PARA CONEXAO COM ANEL DESLIZANTE, DN 20 MM, EM TUBO PEX PARA INST. AGUA QUENTE/FRIA</t>
  </si>
  <si>
    <t>JOELHO/COTOVELO 90 GRAUS, METALICO, PARA CONEXAO COM ANEL DESLIZANTE, DN 25 MM, EM TUBO PEX PARA INST. AGUA QUENTE/FRIA</t>
  </si>
  <si>
    <t>JOELHO/COTOVELO 90 GRAUS, METALICO, PARA CONEXAO COM ANEL DESLIZANTE, DN 32 MM, EM TUBO PEX PARA INST. AGUA QUENTE/FRIA</t>
  </si>
  <si>
    <t>JOELHO/COTOVELO 90 GRAUS, PLASTICO, PARA CONEXAO COM CRIMPAGEM, DN 16 MM, EM TUBO PEX PARA INST. AGUA QUENTE/FRIA</t>
  </si>
  <si>
    <t>JOELHO/COTOVELO 90 GRAUS, PLASTICO, PARA CONEXAO COM CRIMPAGEM, DN 20 MM, EM TUBO PEX PARA INST. AGUA QUENTE/FRIA</t>
  </si>
  <si>
    <t>JOELHO/COTOVELO 90 GRAUS, PLASTICO, PARA CONEXAO COM CRIMPAGEM, DN 25 MM, EM TUBO PEX PARA INST. AGUA QUENTE/FRIA</t>
  </si>
  <si>
    <t>JOELHO/COTOVELO 90 GRAUS, ROSCA FEMEA MOVEL, METALICO, PARA CONEXAO COM ANEL DESLIZANTE, DN 20 MM X 3/4", EM TUBO PEX PARA INST. AGUA QUENTE/FRIA</t>
  </si>
  <si>
    <t>JOELHO/COTOVELO 90 GRAUS, ROSCA FEMEA TERMINAL, METALICO, PARA CONEXAO COM ANEL DESLIZANTE, DN 16 MM X 1/2", EM TUBO PEX PARA INST. AGUA QUENTE/FRIA</t>
  </si>
  <si>
    <t>JOELHO/COTOVELO 90 GRAUS, ROSCA FEMEA TERMINAL, METALICO, PARA CONEXAO COM ANEL DESLIZANTE, DN 20 MM X 1/2", EM TUBO PEX PARA INST. AGUA QUENTE/FRIA</t>
  </si>
  <si>
    <t>JOELHO/COTOVELO 90 GRAUS, ROSCA FEMEA TERMINAL, METALICO, PARA CONEXAO COM ANEL DESLIZANTE, DN 20 MM X 3/4", EM TUBO PEX PARA INST. AGUA QUENTE/FRIA</t>
  </si>
  <si>
    <t>JOELHO/COTOVELO 90 GRAUS, ROSCA FEMEA TERMINAL, METALICO, PARA CONEXAO COM ANEL DESLIZANTE, DN 25 MM X 3/4", EM TUBO PEX PARA INST. AGUA QUENTE/FRIA</t>
  </si>
  <si>
    <t>JOELHO/COTOVELO 90 GRAUS, ROSCA FEMEA TERMINAL, PLASTICO, PARA CONEXAO COM CRIMPAGEM, DN 16 MM X 1/2", EM TUBO PEX PARA INST. AGUA QUENTE/FRIA</t>
  </si>
  <si>
    <t>JOELHO/COTOVELO 90 GRAUS, ROSCA FEMEA TERMINAL, PLASTICO, PARA CONEXAO COM CRIMPAGEM, DN 20 MM X 1/2", EM TUBO PEX PARA INST. AGUA QUENTE/FRIA</t>
  </si>
  <si>
    <t>JOELHO/COTOVELO 90 GRAUS, ROSCA FEMEA TERMINAL, PLASTICO, PARA CONEXAO COM CRIMPAGEM, DN 20 MM X 3/4", EM TUBO PEX PARA INST. AGUA QUENTE/FRIA</t>
  </si>
  <si>
    <t>JOELHO/COTOVELO 90 GRAUS, ROSCA FEMEA TERMINAL, PLASTICO, PARA CONEXAO COM CRIMPAGEM, DN 25 MM X 1/2", EM TUBO PEX PARA INST. AGUA QUENTE/FRIA</t>
  </si>
  <si>
    <t>JOELHO/COTOVELO 90 GRAUS, ROSCA FEMEA, COM BASE FIXA, METALICO, PARA CONEXAO COM ANEL DESLIZANTE, DN 16 MM X 1/2", EM TUBO PEX PARA INST. AGUA QUENTE/FRIA</t>
  </si>
  <si>
    <t>JOELHO/COTOVELO 90 GRAUS, ROSCA FEMEA, COM BASE FIXA, METALICO, PARA CONEXAO COM ANEL DESLIZANTE, DN 20 MM X 1/2", EM TUBO PEX PARA INST. AGUA QUENTE/FRIA</t>
  </si>
  <si>
    <t>JOELHO/COTOVELO 90 GRAUS, ROSCA FEMEA, COM BASE FIXA, METALICO, PARA CONEXAO COM ANEL DESLIZANTE, DN 25 MM X 3/4", EM TUBO PEX PARA INST. AGUA QUENTE/FRIA</t>
  </si>
  <si>
    <t>JOGO DE TRANQUETA E ROSETA QUADRADA DE SOBREPOR SEM FUROS, EM LATAO CROMADO, *50 X 50* MM, PARA FECHADURA DE PORTA DE BANHEIRO</t>
  </si>
  <si>
    <t>JOGO DE TRANQUETA E ROSETA REDONDA DE SOBREPOR SEM FUROS, EM LATAO CROMADO, DIAMETRO *50* MM, PARA FECHADURA DE PORTA DE BANHEIRO</t>
  </si>
  <si>
    <t>JUNCAO 2 GARRAS PARA FITA PERFURADA</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</si>
  <si>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</si>
  <si>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</si>
  <si>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</si>
  <si>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DUPLA, PVC SERIE R, DN 100 X 100 X 100 MM, PARA ESGOTO PREDIAL</t>
  </si>
  <si>
    <t>JUNCAO DUPLA, PVC SOLDAVEL, DN 100 X 100 X 100 MM, SERIE NORMAL PARA ESGOTO PREDIAL</t>
  </si>
  <si>
    <t>JUNCAO INVERTIDA, PVC SOLDAVEL, 75 X 75 MM, SERIE NORMAL PARA ESGOTO PREDIAL</t>
  </si>
  <si>
    <t>JUNCAO SIMPLES DE REDUCAO, PVC, DN 100 X 50 MM, SERIE NORMAL PARA ESGOTO PREDIAL</t>
  </si>
  <si>
    <t>JUNCAO SIMPLES DE REDUCAO, PVC, DN 100 X 75 MM, SERIE NORMAL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</si>
  <si>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</si>
  <si>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</si>
  <si>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</si>
  <si>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</si>
  <si>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</si>
  <si>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</si>
  <si>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</si>
  <si>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45 GRAUS, DN 100 X 100 MM, SERIE NORMAL PARA ESGOTO PREDIAL</t>
  </si>
  <si>
    <t>JUNCAO SIMPLES, PVC, 45 GRAUS, DN 40 X 40 MM, SERIE NORMAL PARA ESGOTO PREDIAL</t>
  </si>
  <si>
    <t>JUNCAO SIMPLES, PVC, 45 GRAUS, DN 50 X 50 MM, SERIE NORMAL PARA ESGOTO PREDIAL</t>
  </si>
  <si>
    <t>JUNCAO SIMPLES, PVC, 45 GRAUS, DN 75 X 75 MM, SERIE NORMAL PARA ESGOTO PREDIAL</t>
  </si>
  <si>
    <t>JUNCAO, PVC, 45 GRAUS, JE, BBB, DN 150 MM, PARA TUBO CORRUGADO E/OU LISO, REDE COLETORA DE ESGOTO</t>
  </si>
  <si>
    <t>JUNTA DE EXPANSAO BRONZE/LATAO, PONTA X PONTA, 35 MM</t>
  </si>
  <si>
    <t>JUNTA DE EXPANSAO BRONZE/LATAO, PONTA X PONTA, 42 MM</t>
  </si>
  <si>
    <t>JUNTA DE EXPANSAO BRONZE/LATAO, PONTA X PONTA, 54 MM</t>
  </si>
  <si>
    <t>JUNTA DE EXPANSAO BRONZE/LATAO, PONTA X PONTA, 66 MM</t>
  </si>
  <si>
    <t>JUNTA DE EXPANSAO DE COBRE, PONTA X PONTA, 15 MM</t>
  </si>
  <si>
    <t>JUNTA DE EXPANSAO DE COBRE, PONTA X PONTA, 22 MM</t>
  </si>
  <si>
    <t>JUNTA DE EXPANSAO DE COBRE,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</si>
  <si>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</si>
  <si>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</si>
  <si>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</si>
  <si>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</si>
  <si>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</si>
  <si>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</si>
  <si>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</si>
  <si>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</si>
  <si>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</si>
  <si>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INSTAL. PEX, QUADRO METALICO C/ TRAVESSA C/ FURO P/ESGOTO DN 50 MM E FUROS SUPERIORES P/AGUA, *340* X *650* MM (L X H), P/ CONEXAO COM ANEL DESLIZANTE (CONJUNTO COMPLETO)</t>
  </si>
  <si>
    <t>KIT CHASSI COZINHA, CUBA SIMPLES SEM MAQUINA LAVAR LOUCA, INSTAL. PEX, QUADRO METALICO C/ TRAVESSA COM FURO P/ESGOTO DN 50 MM E FUROS SUPERIORES P/AGUA, *340* X *650* MM (L X H), P/ CONEXAO COM CRIMPAGEM (CONJUNTO COMPLETO)</t>
  </si>
  <si>
    <t>KIT CHASSI TANQUE E MAQUINA LAVAR ROUPA, INSTAL. PEX, QUADRO METALICO C/ TRAVESSA C/ FURO P/ ESGOTO DN 50 MM, FURO LATERAL P/ MAQUINA E FUROS SUPERIORES P/ AGUA, *344* X *442* MM (L X H), P/ CONEXAO COM ANEL DESLIZANTE (CONJUNTO COMPLETO)</t>
  </si>
  <si>
    <t>KIT CHASSI TANQUE E MAQUINA LAVAR ROUPA, INSTAL. PEX, QUADRO METALICO C/ TRAVESSA C/ FURO P/ ESGOTO DN 50 MM, FURO LATERAL P/MAQUINA E FUROS SUPERIORES P/AGUA, *344* X *442* MM (L X H), P/ CONEXAO COM CRIMPAGEM (CONJUNTO COMPLETO)</t>
  </si>
  <si>
    <t>KIT CHUVEIRO, INSTAL. PEX, QUADRO METALICO C/ 2 TRAVESSAS, SUPERIOR C/ ESPERA P/ CHUVEIRO, INFERIOR C/ 2 REGISTROS DE PRESSAO 1/2 ", *390* X *900* MM (L X H), CONEXAO COM ANEL DESLIZANTE (CONJUNTO COMPLETO)</t>
  </si>
  <si>
    <t>KIT CHUVEIRO, INSTAL. PEX, QUADRO METALICO C/2 TRAVESSAS, SUPERIOR C/ ESPERA P/ CHUVEIRO E INFERIOR C/2 REGISTROS DE PRESSAO 1/2 ", *390* X *900* MM (L X H), CONEXAO COM CRIMPAGEM (CONJUNTO COMPLETO)</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</si>
  <si>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</si>
  <si>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</si>
  <si>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</si>
  <si>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</si>
  <si>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</si>
  <si>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</si>
  <si>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</si>
  <si>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</si>
  <si>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</si>
  <si>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</si>
  <si>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</si>
  <si>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</si>
  <si>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</si>
  <si>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</si>
  <si>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</si>
  <si>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</si>
  <si>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</si>
  <si>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</si>
  <si>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</si>
  <si>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</si>
  <si>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</si>
  <si>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NUCLEO SOLIDO, ESTRUTURA USINADA PARA FECHADURA, CAPA LISA EM HDF, ACABAMENTO EM LAMINADO NATURAL COM VERNIZ (INCLUI MARCO, ALIZARES E DOBRADICAS)</t>
  </si>
  <si>
    <t>LADRILHO HIDRAULICO, *20 X 20* CM, E= 2 CM, PADRAO COPACABANA, 2 CORES (PRETO E BRANCO)</t>
  </si>
  <si>
    <t>LADRILHO HIDRAULICO, *20 X 20* CM, E= 2 CM, PADRAO DADOS, COR NATURAL</t>
  </si>
  <si>
    <t>LADRILHO HIDRAULICO, *25 X 25* CM, E= 2 CM, PADRAO RAMPA, COR NATURAL</t>
  </si>
  <si>
    <t>LADRILHO HIDRAULICO, *30 X 30* CM, E= 2 CM, PADRAO MILANO, COR NATURAL</t>
  </si>
  <si>
    <t>LAJE PRE-MOLDADA CONVENCIONAL (LAJOTAS + VIGOTAS) PARA FORRO, UNIDIRECIONAL, SOBRECARGA 100 KG/M2, VAO ATE 5,00 M (SEM COLOCACAO)</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</si>
  <si>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</si>
  <si>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</si>
  <si>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PISO, UNIDIRECIONAL, SOBRECARGA 350 KG/M2 VAO ATE 3,50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</si>
  <si>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</si>
  <si>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</si>
  <si>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</si>
  <si>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</si>
  <si>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</si>
  <si>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</si>
  <si>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</si>
  <si>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</si>
  <si>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</si>
  <si>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LAMBRI EM ALUMINIO, DE APROXIMADAMENTE 0,6 KG/M, COM APROXIMADAMENTE 168,0 MM DE LARGURA, 6,0 MM DE ALTURA E 6,0 M DE EXTENSAO</t>
  </si>
  <si>
    <t>LAMPADA LED 10 W BIVOLT BRANCA, FORMATO TRADICIONAL (BASE E27)</t>
  </si>
  <si>
    <t>LAMPADA LED 6 W BIVOLT BRANCA, FORMATO TRADICIONAL (BASE E27)</t>
  </si>
  <si>
    <t>LAMPADA LED TIPO DICROICA BIVOLT, LUZ BRANCA, 5 W (BASE GU10)</t>
  </si>
  <si>
    <t>LAMPADA LED TUBULAR BIVOLT 18/20 W, BASE G13</t>
  </si>
  <si>
    <t>LAMPADA LED TUBULAR BIVOLT 9/10 W, BASE G13</t>
  </si>
  <si>
    <t>LAVADORA DE ALTA PRESSAO (LAVA - JATO) PARA AGUA FRIA, PRESSAO DE OPERACAO ENTRE 1400 E 1900 LIB/POL2, VAZAO MAXIMA ENTRE 400 E 700 L/H, POTENCIA DE OPERACAO ENTRE 2,50 E 3,00 CV</t>
  </si>
  <si>
    <t>LAVATORIO / CUBA DE EMBUTIR, OVAL, DE LOUCA BRANCA, SEM LADRAO, DIMENSOES *50 X 35* CM (L X C)</t>
  </si>
  <si>
    <t>LAVATORIO / CUBA DE EMBUTIR, OVAL, DE LOUCA COLORIDA, SEM LADRAO, DIMENSOES *50 X 35* CM (L X C)</t>
  </si>
  <si>
    <t>LAVATORIO / CUBA DE SOBREPOR, OVAL PEQUENA, DE LOUCA BRANCA, SEM LADRAO, DIMENSOES *44 X 31* CM (L X C)</t>
  </si>
  <si>
    <t>LAVATORIO / CUBA DE SOBREPOR, RETANGULAR, DE LOUCA BRANCA, COM LADRAO, DIMENSOES *52 X 45* CM (L X C)</t>
  </si>
  <si>
    <t>LAVATORIO / CUBA DE SOBREPOR, RETANGULAR, DE LOUCA COLORIDA, COM LADRAO, DIMENSOES *52 X 45* CM (L X C)</t>
  </si>
  <si>
    <t>LAVATORIO DE CANTO DE LOUCA BRANCA, SUSPENSO (SEM COLUNA), DIMENSOES *40 X 30* CM (L X C)</t>
  </si>
  <si>
    <t>LAVATORIO DE LOUCA BRANCA, COM COLUNA, DIMENSOES *44 X 35* CM (L X C)</t>
  </si>
  <si>
    <t>LAVATORIO DE LOUCA BRANCA, COM COLUNA, DIMENSOES *54 X 44* CM (L X C)</t>
  </si>
  <si>
    <t>LAVATORIO DE LOUCA BRANCA, SUSPENSO (SEM COLUNA), DIMENSOES *40 X 30* CM</t>
  </si>
  <si>
    <t>LAVATORIO DE LOUCA COLORIDA, COM COLUNA, DIMENSOES *54 X 44* CM (L X C)</t>
  </si>
  <si>
    <t>LAVATORIO DE LOUCA COLORIDA, SUSPENSO (SEM COLUNA), DIMENSOES *40 X 30* CM (L X C)</t>
  </si>
  <si>
    <t>LETRA ACO INOX (AISI 304), CHAPA NUM. 22, RECORTADO, H= 20 CM (SEM RELEVO)</t>
  </si>
  <si>
    <t>LEVANTADOR DE JANELA GUILHOTINA, EM LATAO CROMADO</t>
  </si>
  <si>
    <t>LIMPA VIDROS COM PULVERIZADOR</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</si>
  <si>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</si>
  <si>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</si>
  <si>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</si>
  <si>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</si>
  <si>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PARA PEDREIRO LISA, 0,8 MM X 100 M</t>
  </si>
  <si>
    <t>LIXA D'AGUA EM FOLHA, COR PRETA, GRAO 100</t>
  </si>
  <si>
    <t>LIXA EM FOLHA PARA FERRO, NUMERO 150</t>
  </si>
  <si>
    <t>LIXA EM FOLHA PARA PAREDE OU MADEIRA, NUMERO 120, COR VERMELHA</t>
  </si>
  <si>
    <t>LIXADEIRA ELETRICA ANGULAR PARA CONCRETO, POTENCIA 1.400 W, PRATO DIAMANTADO DE 5"</t>
  </si>
  <si>
    <t>LIXADEIRA ELETRICA ANGULAR, PARA DISCO DE 7"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</si>
  <si>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</si>
  <si>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PECAS COM APROXIMADAMENTE 1,20 M DE LARGURA E 2,0 M DE ALTURA, INCLUINDO DIAGONAIS EM X, BARRAS DE LIGACAO, SAPATAS E DEMAIS ITENS NECESSARIOS A MONTAGEM (NAO INCLUI INSTALACAO)</t>
  </si>
  <si>
    <t>M2XMES</t>
  </si>
  <si>
    <t>LOCACAO DE ANDAIME METALICO TUBULAR DE ENCAIXE, TIPO DE TORRE, CADA PAINEL COM LARGURA DE 1 ATE 1,5 M E ALTURA DE *1,00* M, INCLUINDO DIAGONAL, BARRAS DE LIGACAO, SAPATAS OU RODIZIOS E DEMAIS ITENS NECESSARIOS A MONTAGEM (NAO INCLUI INSTALACAO)</t>
  </si>
  <si>
    <t>MXMES</t>
  </si>
  <si>
    <t>LOCACAO DE ANDAIME SUSPENSO OU BALANCIM MANUAL, CAPACIDADE DE CARGA TOTAL DE APROXIMADAMENTE 250 KG/M2, PLATAFORMA DE 1,50 M X 0,80 M (C X L), CABO DE 45 M</t>
  </si>
  <si>
    <t>LOCACAO DE APRUMADOR METALICO DE PILAR, COM ALTURA E ANGULO REGULAVEIS, EXTENSAO DE *1,50* A *2,80* M</t>
  </si>
  <si>
    <t>UNXMES</t>
  </si>
  <si>
    <t>LOCACAO DE BARRA DE ANCORAGEM DE 0,80 A 1,20 M DE EXTENSAO, COM ROSCA DE 5/8", INCLUINDO PORCA E FLANGE</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</si>
  <si>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</si>
  <si>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</si>
  <si>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</si>
  <si>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</si>
  <si>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</si>
  <si>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4,30 M, ALT. 2,50 M, P/ SANITARIO, C/ 5 BACIAS, 1 LAVATORIO E 4 MICTORIOS (NAO INCLUI MOBILIZACAO/DESMOBILIZACAO)</t>
  </si>
  <si>
    <t>LOCACAO DE CONTAINER 2,30 X 4,30 M, ALT. 2,50 M, PARA SANITARIO, COM 3 BACIAS, 4 CHUVEIROS, 1 LAVATORIO E 1 MICTORIO (NAO INCLUI MOBILIZACAO/DESMOBILIZACAO)</t>
  </si>
  <si>
    <t>LOCACAO DE CONTAINER 2,30 X 6,00 M, ALT. 2,50 M, COM 1 SANITARIO, PARA ESCRITORIO, COMPLETO, SEM DIVISORIAS INTERNAS (NAO INCLUI MOBILIZACAO/DESMOBILIZACAO)</t>
  </si>
  <si>
    <t>LOCACAO DE CONTAINER 2,30 X 6,00 M, ALT. 2,50 M, PARA ESCRITORIO, SEM DIVISORIAS INTERNAS E SEM SANITARIO (NAO INCLUI MOBILIZACAO/DESMOBILIZACAO)</t>
  </si>
  <si>
    <t>LOCACAO DE CONTAINER 2,30 X 6,00 M, ALT. 2,50 M, PARA SANITARIO, COM 4 BACIAS, 8 CHUVEIROS,1 LAVATORIO E 1 MICTORIO (NAO INCLUI MOBILIZACAO/DESMOBILIZACAO)</t>
  </si>
  <si>
    <t>LOCACAO DE CRUZETA, SIMPLES, PARA ESCORA METALICA, COMPRIMENTO ENTRE 50 A 60 CM, PARA ESCORA DE 1,80 A 3,20 METROS E TUBO EXTERNO ATE 48 MM DE DIAMETRO</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</si>
  <si>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</si>
  <si>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</si>
  <si>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</si>
  <si>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</si>
  <si>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DE *260* KVA, DIESEL REBOCAVEL, ACIONAMENTO MANUAL</t>
  </si>
  <si>
    <t>LOCACAO DE NIVEL OPTICO, COM PRECISAO DE 0,7 MM, AUMENTO DE 32X</t>
  </si>
  <si>
    <t>LOCACAO DE TEODOLITO ELETRONICO, PRECISAO ANGULAR DE 5 A 7 SEGUNDOS, INCLUINDO TRIPE</t>
  </si>
  <si>
    <t>LOCACAO DE TORRE METALICA COMPLETA PARA UMA CARGA DE 8 TF (80 KN) E PE DIREITO DE 6 M, INCLUINDO MODULOS, DIAGONAIS, SAPATAS E FORCADOS</t>
  </si>
  <si>
    <t>LOCACAO DE VIGA SANDUICHE METALICA VAZADA PARA TRAVAMENTO DE PILARES, ALTURA DE *8* CM, LARGURA DE *6* CM E EXTENSAO DE 2 M</t>
  </si>
  <si>
    <t>LONA PLASTICA EXTRA FORTE PRETA, E = 200 MICRA</t>
  </si>
  <si>
    <t>LONA PLASTICA PESADA PRETA, E = 150 MICRA</t>
  </si>
  <si>
    <t>LUBRIFICANTE REDUTOR DE TORQUE E ARRASTO DE ALTO DESEMPENHO, PARA PERFURACAO HORIZONTAL DIRECIONAL, HDD</t>
  </si>
  <si>
    <t>LUMINARIA ABERTA P/ ILUMINACAO PUBLICA, TIPO X-57 PETERCO OU EQUIV</t>
  </si>
  <si>
    <t>LUMINARIA ARANDELA TIPO MEIA-LUA COM VIDRO FOSCO *30 X 15* CM, PARA 1 LAMPADA, BASE E27, POTENCIA MAXIMA 40/60 W (NAO INCLUI LAMPADA)</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</si>
  <si>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</si>
  <si>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</si>
  <si>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</si>
  <si>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</si>
  <si>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</si>
  <si>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</si>
  <si>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</si>
  <si>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</si>
  <si>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</si>
  <si>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</si>
  <si>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*36* W, ALETADA, COMPLETA (LAMPADA E REATOR INCLUSOS)</t>
  </si>
  <si>
    <t>LUMINARIA DE TETO PLAFON/PLAFONIER EM PLASTICO COM BASE E27, POTENCIA MAXIMA 60 W (NAO INCLUI LAMPADA)</t>
  </si>
  <si>
    <t>LUMINARIA DUPLA P/SINALIZACAO, TIPO WETZEL AS-2/110 OU EQUIV</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</si>
  <si>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</si>
  <si>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</si>
  <si>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</si>
  <si>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</si>
  <si>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</si>
  <si>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</si>
  <si>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</si>
  <si>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</si>
  <si>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</si>
  <si>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</si>
  <si>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(NAO INCLUI LAMPADA)</t>
  </si>
  <si>
    <t>LUMINARIA TIPO TARTARUGA PARA AREA EXTERNA EM ALUMINIO, COM GRADE, PARA 1 LAMPADA, BASE E27, POTENCIA MAXIMA 40/60 W (NAO INCLUI LAMPADA)</t>
  </si>
  <si>
    <t>LUVA CPVC, SOLDAVEL, 114 MM, PARA AGUA QUENTE PREDIAL</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</si>
  <si>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</si>
  <si>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</si>
  <si>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</si>
  <si>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</si>
  <si>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</si>
  <si>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</si>
  <si>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</si>
  <si>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</si>
  <si>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</si>
  <si>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SEM ANEL DE SOLDA, BOLSA X BOLSA, 104 MM</t>
  </si>
  <si>
    <t>LUVA DE COBRE SEM ANEL DE SOLDA, BOLSA X BOLSA, 15 MM</t>
  </si>
  <si>
    <t>LUVA DE COBRE SEM ANEL DE SOLDA, BOLSA X BOLSA, 22 MM</t>
  </si>
  <si>
    <t>LUVA DE COBRE SEM ANEL DE SOLDA, BOLSA X BOLSA, 28 MM</t>
  </si>
  <si>
    <t>LUVA DE COBRE SEM ANEL DE SOLDA, BOLSA X BOLSA, 35 MM</t>
  </si>
  <si>
    <t>LUVA DE COBRE SEM ANEL DE SOLDA, BOLSA X BOLSA, 42 MM</t>
  </si>
  <si>
    <t>LUVA DE COBRE SEM ANEL DE SOLDA, BOLSA X BOLSA, 54 MM</t>
  </si>
  <si>
    <t>LUVA DE COBRE SEM ANEL DE SOLDA, BOLSA X BOLSA, 66 MM</t>
  </si>
  <si>
    <t>LUVA DE COBRE SEM ANEL DE SOLDA, BOLSA X BOLSA, 79 MM</t>
  </si>
  <si>
    <t>LUVA DE CORRER COM TRAVAS DEFOFO, PVC, JE, DN 100 MM</t>
  </si>
  <si>
    <t>LUVA DE CORRER COM TRAVAS DEFOFO, PVC, JE, DN 150 MM</t>
  </si>
  <si>
    <t>LUVA DE CORRER COM TRAVAS DEFOFO, PVC, JE, DN 200 MM</t>
  </si>
  <si>
    <t>LUVA DE CORRER COM TRAVAS DEFOFO, PVC, JE, DN 250 MM</t>
  </si>
  <si>
    <t>LUVA DE CORRER COM TRAVAS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</si>
  <si>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</si>
  <si>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</si>
  <si>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</si>
  <si>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</si>
  <si>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</si>
  <si>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</si>
  <si>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40 MM, PARA AGUA FRIA PREDIAL</t>
  </si>
  <si>
    <t>LUVA DE CORRER PARA TUBO SOLDAVEL, PVC, 50 MM, PARA AGUA FRIA PREDIAL</t>
  </si>
  <si>
    <t>LUVA DE CORRER PARA TUBO SOLDAVEL, PVC, 60 MM, PARA AGUA FRIA PREDIAL</t>
  </si>
  <si>
    <t>LUVA DE CORRER PVC PBA, JE, DN 100 / DE 110 MM, PARA REDE DE AGUA</t>
  </si>
  <si>
    <t>LUVA DE CORRER PVC PBA, JE, DN 50 / DE 60 MM, PARA REDE DE AGUA</t>
  </si>
  <si>
    <t>LUVA DE CORRER PVC PBA, JE, DN 75 / DE 85 MM, PARA REDE DE AGUA</t>
  </si>
  <si>
    <t>LUVA DE CORRER PVC, JE, DN 250 MM, PARA REDE COLETORA DE ESGOTO</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</si>
  <si>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</si>
  <si>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</si>
  <si>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</si>
  <si>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</si>
  <si>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</si>
  <si>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SERIE R, 100 MM, PARA ESGOTO PREDIAL</t>
  </si>
  <si>
    <t>LUVA DE CORRER, PVC SERIE R, 150 MM, PARA ESGOTO PREDIAL</t>
  </si>
  <si>
    <t>LUVA DE CORRER, PVC SERIE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</si>
  <si>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</si>
  <si>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</si>
  <si>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</si>
  <si>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</si>
  <si>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</si>
  <si>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</si>
  <si>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t>
  </si>
  <si>
    <t>LUVA DE FERRO GALVANIZADO, COM ROSCA BSP, DE 1/2"</t>
  </si>
  <si>
    <t>LUVA DE FERRO GALVANIZADO, COM ROSCA BSP, DE 2 1/2"</t>
  </si>
  <si>
    <t>LUVA DE FERRO GALVANIZADO, COM ROSCA BSP, DE 2"</t>
  </si>
  <si>
    <t>LUVA DE FERRO GALVANIZADO, COM ROSCA BSP, DE 3"</t>
  </si>
  <si>
    <t>LUVA DE FERRO GALVANIZADO, COM ROSCA BSP, DE 3/4"</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</si>
  <si>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</si>
  <si>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</si>
  <si>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</si>
  <si>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</si>
  <si>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</si>
  <si>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</si>
  <si>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</si>
  <si>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</si>
  <si>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</si>
  <si>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</si>
  <si>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</si>
  <si>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t>
  </si>
  <si>
    <t>LUVA DE REDUCAO DE FERRO GALVANIZADO, COM ROSCA BSP, DE 1 1/2" X 1/2"</t>
  </si>
  <si>
    <t>LUVA DE REDUCAO DE FERRO GALVANIZADO, COM ROSCA BSP, DE 1 1/2" X 3/4"</t>
  </si>
  <si>
    <t>LUVA DE REDUCAO DE FERRO GALVANIZADO, COM ROSCA BSP, DE 1 1/4" X 1"</t>
  </si>
  <si>
    <t>LUVA DE REDUCAO DE FERRO GALVANIZADO, COM ROSCA BSP, DE 1 1/4" X 1/2"</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</si>
  <si>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</si>
  <si>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</si>
  <si>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</si>
  <si>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</si>
  <si>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</si>
  <si>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</si>
  <si>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</si>
  <si>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</si>
  <si>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 X 1 1/2"</t>
  </si>
  <si>
    <t>LUVA DE REDUCAO DE FERRO GALVANIZADO, COM ROSCA BSP, DE 3" X 2 1/2"</t>
  </si>
  <si>
    <t>LUVA DE REDUCAO DE FERRO GALVANIZADO, COM ROSCA BSP, DE 3" X 2"</t>
  </si>
  <si>
    <t>LUVA DE REDUCAO DE FERRO GALVANIZADO, COM ROSCA BSP, DE 3/4" X 1/2"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</si>
  <si>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</si>
  <si>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</si>
  <si>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</si>
  <si>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</si>
  <si>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</si>
  <si>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</si>
  <si>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</si>
  <si>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</si>
  <si>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</si>
  <si>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</si>
  <si>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</si>
  <si>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</si>
  <si>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</si>
  <si>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</si>
  <si>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</si>
  <si>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</si>
  <si>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SOLDAVEL, PVC, 50 X 25 MM, PARA AGUA FRIA PREDIAL</t>
  </si>
  <si>
    <t>LUVA DE TRANSICAO DE CPVC X PVC, SOLDAVEL, 22 X 25 MM, PARA AGUA QUENTE</t>
  </si>
  <si>
    <t>LUVA DE TRANSICAO, CPVC, 15 MM X 1/2", PARA AGUA QUENTE PREDIAL</t>
  </si>
  <si>
    <t>LUVA DE TRANSICAO, CPVC, 22 MM X 1/2", PARA AGUA QUENTE</t>
  </si>
  <si>
    <t>LUVA DE TRANSICAO, CPVC, SOLDAVEL, 42 MM X 1 1/2", PARA AGUA QUENTE</t>
  </si>
  <si>
    <t>LUVA DE TRANSICAO, CPVC, SOLDAVEL, 54 MM X 2", PARA AGUA QUENTE PREDIAL</t>
  </si>
  <si>
    <t>LUVA EM ACO CARBONO, SOLDAVEL, PRESSAO 3.000 LBS, DN 1 1/2"</t>
  </si>
  <si>
    <t>LUVA EM ACO CARBONO, SOLDAVEL, PRESSAO 3.000 LBS, DN 1 1/4"</t>
  </si>
  <si>
    <t>LUVA EM ACO CARBONO, SOLDAVEL, PRESSAO 3.000 LBS, DN 1"</t>
  </si>
  <si>
    <t>LUVA EM ACO CARBONO, SOLDAVEL, PRESSAO 3.000 LBS, DN 1/2"</t>
  </si>
  <si>
    <t>LUVA EM ACO CARBONO, SOLDAVEL, PRESSAO 3.000 LBS, DN 2 1/2"</t>
  </si>
  <si>
    <t>LUVA EM ACO CARBONO, SOLDAVEL, PRESSAO 3.000 LBS, DN 2"</t>
  </si>
  <si>
    <t>LUVA EM ACO CARBONO, SOLDAVEL, PRESSAO 3.000 LBS, DN 3"</t>
  </si>
  <si>
    <t>LUVA EM ACO CARBONO, SOLDAVEL, PRESSAO 3.000 LBS, DN 3/4"</t>
  </si>
  <si>
    <t>LUVA EM PVC RIGIDO ROSCAVEL, DE 1 1/2", PARA ELETRODUTO</t>
  </si>
  <si>
    <t>LUVA EM PVC RIGIDO ROSCAVEL, DE 1 1/4", PARA ELETRODUTO</t>
  </si>
  <si>
    <t>LUVA EM PVC RIGIDO ROSCAVEL, DE 1", PARA ELETRODUTO</t>
  </si>
  <si>
    <t>LUVA EM PVC RIGIDO ROSCAVEL, DE 1/2", PARA ELETRODUTO</t>
  </si>
  <si>
    <t>LUVA EM PVC RIGIDO ROSCAVEL, DE 2 1/2", PARA ELETRODUTO</t>
  </si>
  <si>
    <t>LUVA EM PVC RIGIDO ROSCAVEL, DE 2", PARA ELETRODUTO</t>
  </si>
  <si>
    <t>LUVA EM PVC RIGIDO ROSCAVEL, DE 3", PARA ELETRODUTO</t>
  </si>
  <si>
    <t>LUVA EM PVC RIGIDO ROSCAVEL, DE 3/4", PARA ELETRODUTO</t>
  </si>
  <si>
    <t>LUVA EM PVC RIGIDO ROSCAVEL, DE 4", PARA ELETRODUTO</t>
  </si>
  <si>
    <t>LUVA PARA ELETRODUTO, EM ACO GALVANIZADO ELETROLITICO, COM ROSCA, DIAMETRO DE 100 MM (4")</t>
  </si>
  <si>
    <t>LUVA PARA ELETRODUTO, EM ACO GALVANIZADO ELETROLITICO, COM ROSCA, DIAMETRO DE 15 MM (1/2")</t>
  </si>
  <si>
    <t>LUVA PARA ELETRODUTO, EM ACO GALVANIZADO ELETROLITICO, COM ROSCA, DIAMETRO DE 20 MM (3/4")</t>
  </si>
  <si>
    <t>LUVA PARA ELETRODUTO, EM ACO GALVANIZADO ELETROLITICO, COM ROSCA, DIAMETRO DE 25 MM (1")</t>
  </si>
  <si>
    <t>LUVA PARA ELETRODUTO, EM ACO GALVANIZADO ELETROLITICO, COM ROSCA, DIAMETRO DE 32 MM (1 1/4")</t>
  </si>
  <si>
    <t>LUVA PARA ELETRODUTO, EM ACO GALVANIZADO ELETROLITICO, COM ROSCA, DIAMETRO DE 40 MM (1 1/2")</t>
  </si>
  <si>
    <t>LUVA PARA ELETRODUTO, EM ACO GALVANIZADO ELETROLITICO, COM ROSCA, DIAMETRO DE 65 MM (2 1/2")</t>
  </si>
  <si>
    <t>LUVA PARA ELETRODUTO, EM ACO GALVANIZADO ELETROLITICO, COM ROSCA, DIAMETRO DE 80 MM (3")</t>
  </si>
  <si>
    <t>LUVA PARA ELETRODUTO, EM ACO GALVANIZADO ELETROLITICO, COM ROSCA,DIAMETRO DE 50 MM (2")</t>
  </si>
  <si>
    <t>LUVA PARA PERFURATRIZ DE ESTEIRA T38, D = 1 1/2"</t>
  </si>
  <si>
    <t>LUVA PASSANTE DE COBRE SEM ANEL DE SOLDA, BOLSA 15 MM</t>
  </si>
  <si>
    <t>LUVA PASSANTE DE COBRE SEM ANEL DE SOLDA, BOLSA 22 MM</t>
  </si>
  <si>
    <t>LUVA PASSANTE DE COBRE SEM ANEL DE SOLDA, BOLSA 28 MM</t>
  </si>
  <si>
    <t>LUVA PASSANTE DE COBRE SEM ANEL DE SOLDA, BOLSA 35 MM</t>
  </si>
  <si>
    <t>LUVA PASSANTE DE COBRE SEM ANEL DE SOLDA, BOLSA 42 MM</t>
  </si>
  <si>
    <t>LUVA PASSANTE DE COBRE SEM ANEL DE SOLDA, BOLSA 54 MM</t>
  </si>
  <si>
    <t>LUVA PASSANTE DE COBRE SEM ANEL DE SOLDA, BOLSA 66 MM</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</si>
  <si>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</si>
  <si>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</si>
  <si>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</si>
  <si>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</si>
  <si>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</si>
  <si>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</si>
  <si>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</si>
  <si>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</si>
  <si>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</si>
  <si>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1 1/2", AGUA FRIA PREDIAL</t>
  </si>
  <si>
    <t>LUVA PVC, ROSCAVEL, 1", AGUA FRIA PREDIAL</t>
  </si>
  <si>
    <t>LUVA PVC, ROSCAVEL, 1/2", AGUA FRIA PREDIAL</t>
  </si>
  <si>
    <t>LUVA PVC, ROSCAVEL, 3/4", AGUA FRIA PREDIAL</t>
  </si>
  <si>
    <t>LUVA RASPA DE COURO, CANO CURTO (PUNHO *7* CM)</t>
  </si>
  <si>
    <t>LUVA SIMPLES PPR, F/F, SOLDAVEL, DN 110 MM, PARA AGUA QUENTE PREDIAL</t>
  </si>
  <si>
    <t>LUVA SIMPLES PPR, F/F, SOLDAVEL, DN 20 MM, PARA AGUA QUENTE PREDIAL</t>
  </si>
  <si>
    <t>LUVA SIMPLES PPR, F/F, SOLDAVEL, DN 25 MM, PARA AGUA QUENTE PREDIAL</t>
  </si>
  <si>
    <t>LUVA SIMPLES PPR, F/F, SOLDAVEL, DN 32 MM, PARA AGUA QUENTE PREDIAL</t>
  </si>
  <si>
    <t>LUVA SIMPLES PPR, F/F, SOLDAVEL, DN 40 MM, PARA AGUA QUENTE PREDIAL</t>
  </si>
  <si>
    <t>LUVA SIMPLES PPR, F/F, SOLDAVEL, DN 50 MM, PARA AGUA QUENTE PREDIAL</t>
  </si>
  <si>
    <t>LUVA SIMPLES PPR, F/F, SOLDAVEL, DN 63 MM, PARA AGUA QUENTE PREDIAL</t>
  </si>
  <si>
    <t>LUVA SIMPLES PPR, F/F, SOLDAVEL, DN 75 MM, PARA AGUA QUENTE PREDIAL</t>
  </si>
  <si>
    <t>LUVA SIMPLES PPR, F/F, SOLDAVEL, DN 90 MM, PARA AGUA QUENTE PREDIAL</t>
  </si>
  <si>
    <t>LUVA SIMPLES PVC PBA, JE, DN 100 / DE 110 MM, PARA REDE DE AGUA</t>
  </si>
  <si>
    <t>LUVA SIMPLES PVC PBA, JE, DN 50 / DE 60 MM, PARA REDE DE AGUA</t>
  </si>
  <si>
    <t>LUVA SIMPLES PVC PBA, JE, DN 75 / DE 85 MM, PARA REDE DE AGUA</t>
  </si>
  <si>
    <t>LUVA SIMPLES, PVC SERIE R, 100 MM, PARA ESGOTO PREDIAL</t>
  </si>
  <si>
    <t>LUVA SIMPLES, PVC SERIE R, 150 MM, PARA ESGOTO PREDIAL</t>
  </si>
  <si>
    <t>LUVA SIMPLES, PVC SERIE R, 40 MM, PARA ESGOTO PREDIAL</t>
  </si>
  <si>
    <t>LUVA SIMPLES, PVC SERIE R, 50 MM, PARA ESGOTO PREDIAL</t>
  </si>
  <si>
    <t>LUVA SIMPLES, PVC SERIE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</si>
  <si>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</si>
  <si>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</si>
  <si>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</si>
  <si>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</si>
  <si>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</si>
  <si>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</si>
  <si>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</si>
  <si>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</si>
  <si>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</si>
  <si>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</si>
  <si>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</si>
  <si>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</si>
  <si>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</si>
  <si>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</si>
  <si>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</si>
  <si>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125 MM, PARA ELETROFUSAO</t>
  </si>
  <si>
    <t>LUVA, PEAD PE 100, DE 20 MM, PARA ELETROFUSAO</t>
  </si>
  <si>
    <t>LUVA, PEAD PE 100, DE 200 MM, PARA ELETROFUSAO</t>
  </si>
  <si>
    <t>LUVA, PEAD PE 100, DE 32 MM, PARA ELETROFUSAO</t>
  </si>
  <si>
    <t>LUVA, PEAD PE 100, DE 400 MM, PARA ELETROFUSAO</t>
  </si>
  <si>
    <t>LUVA, PEAD PE 100, DE 63 MM, PARA ELETROFUSAO</t>
  </si>
  <si>
    <t>LUVA/UNIAO DE REDUCAO METALICA, PARA CONEXAO COM ANEL DESLIZANTE, DN 20 X 16 MM, EM TUBO PEX PARA INST. AGUA QUENTE/FRIA</t>
  </si>
  <si>
    <t>LUVA/UNIAO DE REDUCAO METALICA, PARA CONEXAO COM ANEL DESLIZANTE, DN 25 X 16 MM, EM TUBO PEX PARA INST. AGUA QUENTE/FRIA</t>
  </si>
  <si>
    <t>LUVA/UNIAO DE REDUCAO METALICA, PARA CONEXAO COM ANEL DESLIZANTE, DN 25 X 20 MM, EM TUBO PEX PARA INST. AGUA QUENTE/FRIA</t>
  </si>
  <si>
    <t>LUVA/UNIAO DE REDUCAO METALICA, PARA CONEXAO COM ANEL DESLIZANTE, DN 32 X 25 MM, EM TUBO PEX PARA INST. AGUA QUENTE/FRIA</t>
  </si>
  <si>
    <t>LUVA/UNIAO DE REDUCAO, PLASTICA, PARA CONEXAO COM CRIMPAGEM, DN 20 X 16 MM, EM TUBO PEX PARA INST. AGUA QUENTE/FRIA</t>
  </si>
  <si>
    <t>LUVA/UNIAO DE REDUCAO, PLASTICA, PARA CONEXAO COM CRIMPAGEM, DN 25 X 16 MM, EM TUBO PEX PARA INST. AGUA QUENTE/FRIA</t>
  </si>
  <si>
    <t>LUVA/UNIAO DE REDUCAO, PLASTICA, PARA CONEXAO COM CRIMPAGEM, DN 32 X 25 MM, EM TUBO PEX PARA INST. AGUA QUENTE/FRIA</t>
  </si>
  <si>
    <t>LUVA/UNIAO METALICA, PARA CONEXAO COM ANEL DESLIZANTE, DN 16 MM, EM TUBO PEX PARA INST. AGUA QUENTE/FRIA</t>
  </si>
  <si>
    <t>LUVA/UNIAO METALICA, PARA CONEXAO COM ANEL DESLIZANTE, DN 20 MM, EM TUBO PEX PARA INST. AGUA QUENTE/FRIA</t>
  </si>
  <si>
    <t>LUVA/UNIAO METALICA, PARA CONEXAO COM ANEL DESLIZANTE, DN 25 MM, EM TUBO PEX PARA INST. AGUA QUENTE/FRIA</t>
  </si>
  <si>
    <t>LUVA/UNIAO METALICA, PARA CONEXAO COM ANEL DESLIZANTE, DN 32 MM, EM TUBO PEX PARA INST. AGUA QUENTE/FRIA</t>
  </si>
  <si>
    <t>LUVA/UNIAO, PLASTICA, PARA CONEXAO COM CRIMPAGEM, DN 16 MM, EM TUBO PEX PARA INST. AGUA QUENTE/FRIA</t>
  </si>
  <si>
    <t>LUVA/UNIAO, PLASTICA, PARA CONEXAO COM CRIMPAGEM, DN 20 MM, EM TUBO PEX PARA INST. AGUA QUENTE/FRIA</t>
  </si>
  <si>
    <t>LUVA/UNIAO, PLASTICA, PARA CONEXAO COM CRIMPAGEM, DN 25 MM, EM TUBO PEX PARA INST. AGUA QUENTE/FRIA</t>
  </si>
  <si>
    <t>LUVA/UNIAO, PLASTICA, PARA CONEXAO COM CRIMPAGEM, DN 32 MM, EM TUBO PEX PARA INST. AGUA QUENTE/FRIA</t>
  </si>
  <si>
    <t>MACANETA ALAVANCA RETA OCA, EM ZAMAC COM ACABAMENTO CROMADO, COMPRIMENTO APROX DE 15 CM</t>
  </si>
  <si>
    <t>MACANETA ALAVANCA, RETA SIMPLES / OCA, CROMADA, COMPRIMENTO DE 10 A 16 CM, ACABAMENTO PADRAO POPULAR - SOMENTE MACANETAS</t>
  </si>
  <si>
    <t>MACANETA BOLA, EM ZAMAC COM ACABAMENTO CROMADO, DIAMETRO DE APROX 2 1/2"</t>
  </si>
  <si>
    <t>MACARICO DE SOLDA 201 PARA EXTENSAO GLP OU ACETILENO</t>
  </si>
  <si>
    <t>MACARIQUEIRO (HORISTA)</t>
  </si>
  <si>
    <t>MACARIQUEIRO (MENSALISTA)</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</si>
  <si>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</si>
  <si>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</si>
  <si>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</si>
  <si>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</si>
  <si>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</si>
  <si>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MANGOTE DE SEGURANCA EM RASPA DE COURO</t>
  </si>
  <si>
    <t>MANGUEIRA CRISTAL TRANCADA, PVC COM REFORCO, COM PRESSAO DE TRABALHO (PT) 250 LBS/POL2, DE 3/4" X *2,8* MM</t>
  </si>
  <si>
    <t>MANGUEIRA CRISTAL TRANCADA, PVC COM REFORCO, PRESSAO DE TRABALHO (PT) 250 LBS/POL2, DE 1" X *3,1* MM</t>
  </si>
  <si>
    <t>MANGUEIRA CRISTAL, LISA, PVC TRANSPARENTE, 1/2" X 2 MM</t>
  </si>
  <si>
    <t>MANGUEIRA CRISTAL, LISA, PVC TRANSPARENTE, 1/4" X1 MM</t>
  </si>
  <si>
    <t>MANGUEIRA CRISTAL, LISA, PVC TRANSPARENTE, 1/4" X1,5 MM</t>
  </si>
  <si>
    <t>MANGUEIRA CRISTAL, LISA, PVC TRANSPARENTE, 3/4" X 2 MM</t>
  </si>
  <si>
    <t>MANGUEIRA CRISTAL, LISA, PVC TRANSPARENTE, 3/8" X 1,5 MM</t>
  </si>
  <si>
    <t>MANGUEIRA CRISTAL, LISA, PVC TRANSPARENTE, 5/16" X 1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</si>
  <si>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</si>
  <si>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</si>
  <si>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</si>
  <si>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</si>
  <si>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</si>
  <si>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</si>
  <si>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</si>
  <si>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</si>
  <si>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</si>
  <si>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</si>
  <si>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</si>
  <si>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</si>
  <si>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 TIPO FLAT/ACHATADA,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</si>
  <si>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</si>
  <si>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</si>
  <si>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</si>
  <si>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</si>
  <si>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</si>
  <si>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 LENCOL DE BORRACHA, SBR, ANTIRRUIDO, E = 5 MM</t>
  </si>
  <si>
    <t>MANTA ALUMINIZADA 1 FACE PARA SUBCOBERTURA, E = *1* MM</t>
  </si>
  <si>
    <t>MANTA ALUMINIZADA NAS DUAS FACES, PARA SUBCOBERTURA,  E = *2* MM</t>
  </si>
  <si>
    <t>MANTA ANTIRRUIDO DE POLIESTER (PET) PARA CONTRAPISO E = *8* MM</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</si>
  <si>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</si>
  <si>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</si>
  <si>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</si>
  <si>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EM POLIESTER ALUMINIZADA 3 MM, TIPO III, CLASSE B (NBR 9952)</t>
  </si>
  <si>
    <t>MANTA ASFALTICA ELASTOMERICA TIPO GLASS 3 MM, TIPO II, CLASSE C, ACABAMENTO PP (NBR 9952)</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</si>
  <si>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</si>
  <si>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</si>
  <si>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</si>
  <si>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</si>
  <si>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DE EMULSAO ASFALTICA PARA IMPERMEABILIZACAO FLEXIVEL)</t>
  </si>
  <si>
    <t>MANTA TERMOPLASTICA, PEAD, GEOMEMBRANA LISA, E = 0,50 MM (NBR 15352)</t>
  </si>
  <si>
    <t>MANTA TERMOPLASTICA, PEAD, GEOMEMBRANA LISA, E = 0,75 MM (NBR 15352)</t>
  </si>
  <si>
    <t>MANTA TERMOPLASTICA, PEAD, GEOMEMBRANA LISA, E = 0,80 MM (NBR 15352)</t>
  </si>
  <si>
    <t>MANTA TERMOPLASTICA, PEAD, GEOMEMBRANA LISA, E = 1,00 MM (NBR 15352)</t>
  </si>
  <si>
    <t>MANTA TERMOPLASTICA, PEAD, GEOMEMBRANA LISA, E = 1,50 MM (NBR 15352)</t>
  </si>
  <si>
    <t>MANTA TERMOPLASTICA, PEAD, GEOMEMBRANA LISA, E = 2,00 MM (NBR 15352)</t>
  </si>
  <si>
    <t>MANTA TERMOPLASTICA, PEAD, GEOMEMBRANA LISA, E = 2,50 MM (NBR 15352)</t>
  </si>
  <si>
    <t>MANTA TERMOPLASTICA, PEAD, GEOMEMBRANA TEXTURIZADA EM AMBAS AS FACES, E = 0,50 MM ( NBR 15352)</t>
  </si>
  <si>
    <t>MANTA TERMOPLASTICA, PEAD, GEOMEMBRANA TEXTURIZADA EM AMBAS AS FACES, E = 0,75 MM ( NBR 15352)</t>
  </si>
  <si>
    <t>MANTA TERMOPLASTICA, PEAD, GEOMEMBRANA TEXTURIZADA EM AMBAS AS FACES, E = 0,80 MM ( NBR 15352)</t>
  </si>
  <si>
    <t>MANTA TERMOPLASTICA, PEAD, GEOMEMBRANA TEXTURIZADA EM AMBAS AS FACES, E = 1,00 MM ( NBR 15352)</t>
  </si>
  <si>
    <t>MANTA TERMOPLASTICA, PEAD, GEOMEMBRANA TEXTURIZADA EM AMBAS AS FACES, E = 1,50 MM ( NBR 15352)</t>
  </si>
  <si>
    <t>MANTA TERMOPLASTICA, PEAD, GEOMEMBRANA TEXTURIZADA EM AMBAS AS FACES, E = 2,00 MM ( NBR 15352)</t>
  </si>
  <si>
    <t>MANTA TERMOPLASTICA, PEAD, GEOMEMBRANA TEXTURIZADA EM AMBAS AS FACES, E = 2,50 MM ( NBR 15352)</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</si>
  <si>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</si>
  <si>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</si>
  <si>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</si>
  <si>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</si>
  <si>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</si>
  <si>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</si>
  <si>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MAQUINA DEMARCADORA DE FAIXA DE TRAFEGO A FRIO, AUTOPROPELIDA, MOTOR DIESEL 38 HP</t>
  </si>
  <si>
    <t>MAQUINA EXTRUSORA DE CONCRETO PARA GUIAS E SARJETAS, COM MOTOR A DIESEL E POTENCIA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</si>
  <si>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</si>
  <si>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</si>
  <si>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COM POTENCIA DE 20 CV</t>
  </si>
  <si>
    <t>MAQUINA TIPO VASO/TANQUE/JATO DE PRESSAO PORTATIL P/ JATEAMENTO, CONTROLE AUTOMATICO E REMOTO, CAMARA DE 1 SAIDA, 280 L, DIAM. *670* MM, BICO JATO CURTO VENTURI 5/16", MANGUEIRA 1" DE 10 M, COMPLETA (VALVULAS POP UP E DOSADORA, FUNDO CONICO ETC)</t>
  </si>
  <si>
    <t>MARCENEIRO (HORISTA)</t>
  </si>
  <si>
    <t>MARCENEIRO (MENSALISTA)</t>
  </si>
  <si>
    <t>MARMORISTA / GRANITEIRO (HORISTA)</t>
  </si>
  <si>
    <t>MARMORISTA / GRANITEIRO (MENSALISTA)</t>
  </si>
  <si>
    <t>MARTELO DE SOLDADOR/PICADOR DE SOLDA</t>
  </si>
  <si>
    <t>MARTELO DEMOLIDOR ELETRICO, COM POTENCIA DE 2.000 W, FREQUENCIA DE 1.000 IMPACTOS POR MINUTO, FORCA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</si>
  <si>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</si>
  <si>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</si>
  <si>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</si>
  <si>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</si>
  <si>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</si>
  <si>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</si>
  <si>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</si>
  <si>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</si>
  <si>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ACRILICA PARA SUPERFICIES INTERNAS E EXTERNAS</t>
  </si>
  <si>
    <t>MASSA CORRIDA PARA SUPERFICIES DE AMBIENTES INTERNOS</t>
  </si>
  <si>
    <t>MASSA DE REJUNTE EM PO PARA DRYWALL, A BASE DE GESSO, SECAGEM RAPIDA, PARA TRATAMENTO DE JUNTAS DE CHAPA DE GESSO (NECESSITA ADICAO DE AGUA)</t>
  </si>
  <si>
    <t>MASSA DE REJUNTE PRONTA PARA TRATAMENTO DE JUNTAS DE CHAPA DE GESSO PARA DRYWALL, SEM ADICAO DE AGUA</t>
  </si>
  <si>
    <t>MASSA EPOXI BICOMPONENTE (MASSA + CATALISADOR)</t>
  </si>
  <si>
    <t>MASSA EPOXI BICOMPONENTE PARA REPAROS</t>
  </si>
  <si>
    <t>MASSA PARA MADEIRA - INTERIOR E EXTERIOR</t>
  </si>
  <si>
    <t>MASSA PARA VIDRO</t>
  </si>
  <si>
    <t>MASSA PLASTICA PARA MARMORE/GRANITO</t>
  </si>
  <si>
    <t>MASSA PREMIUM PARA TEXTURA LISA DE BASE ACRILICA, USO INTERNO E EXTERNO</t>
  </si>
  <si>
    <t>MASSA PREMIUM PARA TEXTURA RUSTICA DE BASE ACRILICA, COR BRANCA, USO INTERNO E EXTERNO</t>
  </si>
  <si>
    <t>MASTRO SIMPLES GALVANIZADO DIAMETRO NOMINAL 1 1/2"</t>
  </si>
  <si>
    <t>MASTRO SIMPLES GALVANIZADO DIAMETRO NOMINAL 2"</t>
  </si>
  <si>
    <t>MASTRO TELESCOPICO DE 4 METROS (3 M X DN= 2" + 1 M X DN= 1 1/2")</t>
  </si>
  <si>
    <t>MASTRO TELESCOPICO GALVANIZADO 5 METROS (3 M X DN= 2" + 2 M X DN= 1 1/2")</t>
  </si>
  <si>
    <t>MASTRO TELESCOPICO GALVANIZADO 6 METROS (3 M X DN= 2" + 3 M X DN= 1 1/2")</t>
  </si>
  <si>
    <t>MASTRO TELESCOPICO GALVANIZADO 7 METROS (6 M X DN= 2" + 1 M X DN= 1 1/2")</t>
  </si>
  <si>
    <t>MASTRO TELESCOPICO GALVANIZADO 9 METROS (6 M X DN= 2" + 3 M X DN= 1 1/2")</t>
  </si>
  <si>
    <t>MECANICO DE EQUIPAMENTOS PESADOS (HORISTA)</t>
  </si>
  <si>
    <t>MECANICO DE EQUIPAMENTOS PESADOS (MENSALISTA)</t>
  </si>
  <si>
    <t>MECANICO DE REFRIGERACAO (HORISTA)</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</si>
  <si>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</si>
  <si>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</si>
  <si>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</si>
  <si>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</si>
  <si>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</si>
  <si>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</si>
  <si>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</si>
  <si>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</si>
  <si>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</si>
  <si>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</si>
  <si>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</si>
  <si>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14 X 19 X 19 CM (CLASSE C - NBR 6136)</t>
  </si>
  <si>
    <t>MEIO BLOCO DE VEDACAO DE CONCRETO 19 X 19 X 19 CM (CLASSE C - NBR 6136)</t>
  </si>
  <si>
    <t>MEIO BLOCO DE VEDACAO DE CONCRETO 9 X 19 X 19 CM (CLASSE C -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</si>
  <si>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</si>
  <si>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</si>
  <si>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</si>
  <si>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ESTRUTURAL CERAMICO DE 14 X 19 X 14 CM (L X A X C) E 6,0 MPA</t>
  </si>
  <si>
    <t>MEIO BLOCO ESTRUTURAL CERAMICO DE 14 X 19 X 19 CM (L X A X C) E 6,0 MPA</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</si>
  <si>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</si>
  <si>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</si>
  <si>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</si>
  <si>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</si>
  <si>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</si>
  <si>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</si>
  <si>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</si>
  <si>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1 M, *30 X 15* CM (H X L)</t>
  </si>
  <si>
    <t>MEIO-FIO OU GUIA DE CONCRETO, PRE-MOLDADO, COMP 80 CM, *45 X 12/18* CM (H X L1/L2)</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</si>
  <si>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</si>
  <si>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</si>
  <si>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</si>
  <si>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</si>
  <si>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 (HORISTA)</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</si>
  <si>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</si>
  <si>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</si>
  <si>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</si>
  <si>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</si>
  <si>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</si>
  <si>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</si>
  <si>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</si>
  <si>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</si>
  <si>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INDIVIDUAL, SIFONADO, DE LOUCA BRANCA, SEM COMPLEMENTOS</t>
  </si>
  <si>
    <t>MICTORIO INDIVIDUAL, SIFONADO, VALVULA EMBUTIDA, DE LOUCA BRANCA, SEM COMPLEMENTOS - PADRAO ALTO</t>
  </si>
  <si>
    <t>MINICAPTOR, EM ACO GALVANIZADO A FOGO, FIXACAO COM ROSCA SOBERBA OU MECANICA, H=300 MM X DN=10 MM</t>
  </si>
  <si>
    <t>MINICAPTOR, EM ACO GALVANIZADO A FOGO, FIXACAO COM ROSCA SOBERBA OU MECANICA, H=600 MM X DN=10 MM</t>
  </si>
  <si>
    <t>MINICAPTOR, EM ACO GALVANIZADO A FOGO, FIXACAO HORIZONTAL COM BANDEIRA A 20 CM, H=300 MM E X DN=10 MM</t>
  </si>
  <si>
    <t>MINICAPTOR, EM ACO GALVANIZADO A FOGO, FIXACAO HORIZONTAL COM BANDEIRA A 20 CM, H=600 MM E X DN=10 MM</t>
  </si>
  <si>
    <t>MINICAPTOR, EM ACO GALVANIZADO A FOGO, FIXACAO HORIZONTAL DE 1 FUROS, SEM BANDEIRA, H=300 MM X DN=10 MM</t>
  </si>
  <si>
    <t>MINICAPTOR, EM ACO GALVANIZADO A FOGO, FIXACAO HORIZONTAL DE 2 FUROS, SEM BANDEIRA, H=600 MM X DN=10 MM</t>
  </si>
  <si>
    <t>MINICAPTORES DE INSERCAO, EM ACO GALVANIZADO A FOGO, H=300 MM X DN=10 MM</t>
  </si>
  <si>
    <t>MINICAPTORES DE INSERCAO, EM ACO GALVANIZADO A FOGO, H=600,MM X DN=10,MM</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</si>
  <si>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</si>
  <si>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</si>
  <si>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</si>
  <si>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</si>
  <si>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</si>
  <si>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</si>
  <si>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</si>
  <si>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</si>
  <si>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METAL CROMADO DE PAREDE PARA LAVATORIO</t>
  </si>
  <si>
    <t>MISTURADOR DE METAL CROMADO, DE MESA/BANCADA, COM BICA BAIXA, PARA LAVATORIO</t>
  </si>
  <si>
    <t>MISTURADOR DE PAREDE, DE METAL CROMADO, PARA COZINHA, BICA ALTA MOVEL, COM AREJADOR ARTICULADO</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</si>
  <si>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</si>
  <si>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</si>
  <si>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METALICO, BASE PARA CHUVEIRO/BANHEIRA, 1/2" OU 3/4 ", SOLDAVEL OU ROSCAVEL (NAO INCLUI ACABAMENTOS)</t>
  </si>
  <si>
    <t>MISTURADOR MONOCOMANDO PARA CHUVEIRO, BASE BRUTA, METALICO COM ACABAMENTO CROMADO</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</si>
  <si>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</si>
  <si>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</si>
  <si>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</si>
  <si>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</si>
  <si>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MONTADOR DE ELETROELETRONICOS (HORISTA)</t>
  </si>
  <si>
    <t>MONTADOR DE ELETROELETRONICOS (MENSALISTA)</t>
  </si>
  <si>
    <t>MONTADOR DE ESTRUTURAS METALICAS (MENSALISTA)</t>
  </si>
  <si>
    <t>MONTADOR DE ESTRUTURAS METALICAS HORISTA</t>
  </si>
  <si>
    <t>MONTADOR DE MAQUINAS (HORISTA)</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</si>
  <si>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</si>
  <si>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</si>
  <si>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</si>
  <si>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</si>
  <si>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</si>
  <si>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</si>
  <si>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</si>
  <si>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</si>
  <si>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</si>
  <si>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</si>
  <si>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</si>
  <si>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</si>
  <si>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</si>
  <si>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 (HORISTA)</t>
  </si>
  <si>
    <t>MOTORISTA DE CAMINHAO (MENSALISTA)</t>
  </si>
  <si>
    <t>MOTORISTA DE CAMINHAO BETONEIRA (HORISTA)</t>
  </si>
  <si>
    <t>MOTORISTA DE CAMINHAO-BASCULANTE (HORISTA)</t>
  </si>
  <si>
    <t>MOTORISTA DE CAMINHAO-BASCULANTE (MENSALISTA)</t>
  </si>
  <si>
    <t>MOTORISTA DE CAMINHAO-CARRETA (HORISTA)</t>
  </si>
  <si>
    <t>MOTORISTA DE CAMINHAO-CARRETA (MENSALISTA)</t>
  </si>
  <si>
    <t>MOTORISTA DE CARRO DE PASSEIO (HORISTA)</t>
  </si>
  <si>
    <t>MOTORISTA DE CARRO DE PASSEIO (MENSALISTA)</t>
  </si>
  <si>
    <t>MOTORISTA OPERADOR DE CAMINHAO COM MUNCK (HORISTA)</t>
  </si>
  <si>
    <t>MOTORISTA OPERADOR DE CAMINHAO COM MUNCK (MENSALISTA)</t>
  </si>
  <si>
    <t>MOURAO CONCRETO CURVO, SECAO "T", H = 2,80 M + CURVA COM 0,45 M, COM FUROS PARA FIOS</t>
  </si>
  <si>
    <t>MOURAO DE CONCRETO CURVO, *10 X 10* CM, H= *2,60* M + CURVA DE 0,40 M</t>
  </si>
  <si>
    <t>MOURAO DE CONCRETO RETO, SECAO QUADRADA *10 X 10* CM, H= *2,30* M</t>
  </si>
  <si>
    <t>MOURAO DE CONCRETO RETO, SECAO QUADRADA, *10 X 10* CM, H= 3,00 M</t>
  </si>
  <si>
    <t>MOURAO DE CONCRETO RETO, TIPO ESTICADOR, *10 X 10* CM, H= 2,50 M</t>
  </si>
  <si>
    <t>MOURAO ROLICO DE MADEIRA TRATADA, D = 16 A 20 CM, H = 2,20 M, EM EUCALIPTO OU EQUIVALENTE DA REGIAO (PARA CERCA)</t>
  </si>
  <si>
    <t>MOURAO ROLICO DE MADEIRA TRATADA, D = 8 A 11 CM, H = 2,20 M, EM EUCALIPTO OU EQUIVALENTE DA REGIAO (PARA CERCA)</t>
  </si>
  <si>
    <t>MUDA DE ARBUSTO FLORIFERO, CLUSIA/GARDENIA/MOREIA BRANCA/ AZALEIA OU EQUIVALENTE DA REGIAO, H= *50 A 70* CM</t>
  </si>
  <si>
    <t>MUDA DE ARBUSTO FOLHAGEM, SANSAO-DO-CAMPO OU EQUIVALENTE DA REGIAO, H= *50 A 70* CM</t>
  </si>
  <si>
    <t>MUDA DE ARBUSTO, BUXINHO, H= *50* CM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</si>
  <si>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</si>
  <si>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</si>
  <si>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</si>
  <si>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</si>
  <si>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</si>
  <si>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</si>
  <si>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NIPLE DE FERRO GALVANIZADO, COM ROSCA BSP, DE 1 1/2"</t>
  </si>
  <si>
    <t>NIPLE DE FERRO GALVANIZADO, COM ROSCA BSP, DE 1 1/4"</t>
  </si>
  <si>
    <t>NIPLE DE FERRO GALVANIZADO, COM ROSCA BSP, DE 1"</t>
  </si>
  <si>
    <t>NIPLE DE FERRO GALVANIZADO, COM ROSCA BSP, DE 1/2"</t>
  </si>
  <si>
    <t>NIPLE DE FERRO GALVANIZADO, COM ROSCA BSP, DE 2 1/2"</t>
  </si>
  <si>
    <t>NIPLE DE FERRO GALVANIZADO, COM ROSCA BSP, DE 2"</t>
  </si>
  <si>
    <t>NIPLE DE FERRO GALVANIZADO, COM ROSCA BSP, DE 3"</t>
  </si>
  <si>
    <t>NIPLE DE FERRO GALVANIZADO, COM ROSCA BSP, DE 3/4"</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</si>
  <si>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</si>
  <si>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</si>
  <si>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</si>
  <si>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</si>
  <si>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</si>
  <si>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</si>
  <si>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t>
  </si>
  <si>
    <t>NIPLE DE REDUCAO DE FERRO GALVANIZADO, COM ROSCA BSP, DE 1 1/4" X 1/2"</t>
  </si>
  <si>
    <t>NIPLE DE REDUCAO DE FERRO GALVANIZADO, COM ROSCA BSP, DE 1 1/4" X 3/4"</t>
  </si>
  <si>
    <t>NIPLE DE REDUCAO DE FERRO GALVANIZADO, COM ROSCA BSP, DE 1" X 1/2"</t>
  </si>
  <si>
    <t>NIPLE DE REDUCAO DE FERRO GALVANIZADO, COM ROSCA BSP, DE 1" X 3/4"</t>
  </si>
  <si>
    <t>NIPLE DE REDUCAO DE FERRO GALVANIZADO, COM ROSCA BSP, DE 1/2" X 1/4"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</si>
  <si>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</si>
  <si>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</si>
  <si>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</si>
  <si>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</si>
  <si>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 X 2 1/2"</t>
  </si>
  <si>
    <t>NIPLE DE REDUCAO DE FERRO GALVANIZADO, COM ROSCA BSP, DE 3" X 2"</t>
  </si>
  <si>
    <t>NIPLE DE REDUCAO DE FERRO GALVANIZADO, COM ROSCA BSP, DE 3/4" X 1/2"</t>
  </si>
  <si>
    <t>NIPLE SEXTAVADO EM ACO CARBONO, COM ROSCA BSP, PRESSAO 3.000 LBS, DN 1 1/2"</t>
  </si>
  <si>
    <t>NIPLE SEXTAVADO EM ACO CARBONO, COM ROSCA BSP, PRESSAO 3.000 LBS, DN 1 1/4"</t>
  </si>
  <si>
    <t>NIPLE SEXTAVADO EM ACO CARBONO, COM ROSCA BSP, PRESSAO 3.000 LBS, DN 1"</t>
  </si>
  <si>
    <t>NIPLE SEXTAVADO EM ACO CARBONO, COM ROSCA BSP, PRESSAO 3.000 LBS, DN 1/2"</t>
  </si>
  <si>
    <t>NIPLE SEXTAVADO EM ACO CARBONO, COM ROSCA BSP, PRESSAO 3.000 LBS, DN 2 1/2"</t>
  </si>
  <si>
    <t>NIPLE SEXTAVADO EM ACO CARBONO, COM ROSCA BSP, PRESSAO 3.000 LBS, DN 2"</t>
  </si>
  <si>
    <t>NIPLE SEXTAVADO EM ACO CARBONO, COM ROSCA BSP, PRESSAO 3.000 LBS, DN 3/4"</t>
  </si>
  <si>
    <t>NIVELADOR (HORISTA)</t>
  </si>
  <si>
    <t>NIVELADOR (MENSALISTA)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</si>
  <si>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</si>
  <si>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</si>
  <si>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</si>
  <si>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</si>
  <si>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</si>
  <si>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NUMERO / ALGARISMO PARA RESIDENCIA (FACHADA), EM ZAMAC, COM ALTURA DE APROX *45* MM, INCLUSIVE PARAFUSOS</t>
  </si>
  <si>
    <t>NUMERO / ALGARISMO PARA RESIDENCIA (FACHADA), EM ZAMAC, COM ALTURA DE APROX 125 MM, INCLUSIVE PARAFUSOS</t>
  </si>
  <si>
    <t>OCULOS DE SEGURANCA CONTRA IMPACTOS COM LENTE INCOLOR, ARMACAO NYLON, COM PROTECAO UVA E UVB</t>
  </si>
  <si>
    <t>OLEO DIESEL COMBUSTIVEL COMUM METROPOLITANO S-10 OU S-500</t>
  </si>
  <si>
    <t>OLEO LUBRIFICANTE MINERAL MONOVISCOSO, SAE 40, PARA MOTORES DE EQUIPAMENTOS PESADOS (CAMINHOES, TRATORES, RETROS E ETC)</t>
  </si>
  <si>
    <t>OLHO MAGICO PARA PORTAS, EM LATAO, COM LENTE DE POLICARBONATO, ANGULO DE *200* GRAUS, ESPESSURA ENTRE *25 E 46* MM, INCLUINDO FECHO JANELA</t>
  </si>
  <si>
    <t>OPERADOR DE BATE-ESTACAS (HORISTA)</t>
  </si>
  <si>
    <t>OPERADOR DE BATE-ESTACAS (MENSALISTA)</t>
  </si>
  <si>
    <t>OPERADOR DE BETONEIRA (CAMINHAO) (MENSALISTA)</t>
  </si>
  <si>
    <t>OPERADOR DE BETONEIRA ESTACIONARIA / MISTURADOR (HORISTA)</t>
  </si>
  <si>
    <t>OPERADOR DE BETONEIRA ESTACIONARIA / MISTURADOR (MENSALISTA)</t>
  </si>
  <si>
    <t>OPERADOR DE COMPRESSOR DE AR OU COMPRESSORISTA (HORISTA)</t>
  </si>
  <si>
    <t>OPERADOR DE COMPRESSOR DE AR OU COMPRESSORISTA (MENSALISTA)</t>
  </si>
  <si>
    <t>OPERADOR DE DEMARCADORA DE FAIXAS DE TRAFEGO (HORISTA)</t>
  </si>
  <si>
    <t>OPERADOR DE DEMARCADORA DE FAIXAS DE TRAFEGO (MENSALISTA)</t>
  </si>
  <si>
    <t>OPERADOR DE ESCAVADEIRA (HORISTA)</t>
  </si>
  <si>
    <t>OPERADOR DE ESCAVADEIRA (MENSALISTA)</t>
  </si>
  <si>
    <t>OPERADOR DE GUINCHO OU GUINCHEIRO (HORISTA)</t>
  </si>
  <si>
    <t>OPERADOR DE GUINCHO OU GUINCHEIRO (MENSALISTA)</t>
  </si>
  <si>
    <t>OPERADOR DE GUINDASTE (HORISTA)</t>
  </si>
  <si>
    <t>OPERADOR DE GUINDASTE (MENSALISTA)</t>
  </si>
  <si>
    <t>OPERADOR DE JATO ABRASIVO OU JATISTA (HORISTA)</t>
  </si>
  <si>
    <t>OPERADOR DE JATO ABRASIVO OU JATISTA (MENSALISTA)</t>
  </si>
  <si>
    <t>OPERADOR DE MAQUINAS E TRATORES DIVERSOS - TERRAPLANAGEM (HORISTA)</t>
  </si>
  <si>
    <t>OPERADOR DE MAQUINAS E TRATORES DIVERSOS - TERRAPLANAGEM (MENSALISTA)</t>
  </si>
  <si>
    <t>OPERADOR DE MARTELETE OU MARTELETEIRO (HORISTA)</t>
  </si>
  <si>
    <t>OPERADOR DE MARTELETE OU MARTELETEIRO (MENSALISTA)</t>
  </si>
  <si>
    <t>OPERADOR DE MOTO SCRAPER (HORISTA)</t>
  </si>
  <si>
    <t>OPERADOR DE MOTO SCRAPER (MENSALISTA)</t>
  </si>
  <si>
    <t>OPERADOR DE MOTONIVELADORA (HORISTA)</t>
  </si>
  <si>
    <t>OPERADOR DE MOTONIVELADORA (MENSALISTA)</t>
  </si>
  <si>
    <t>OPERADOR DE PA CARREGADEIRA (HORISTA)</t>
  </si>
  <si>
    <t>OPERADOR DE PA CARREGADEIRA (MENSALISTA)</t>
  </si>
  <si>
    <t>OPERADOR DE PAVIMENTADORA / MESA VIBROACABADORA (HORISTA)</t>
  </si>
  <si>
    <t>OPERADOR DE PAVIMENTADORA / MESA VIBROACABADORA (MENSALISTA)</t>
  </si>
  <si>
    <t>OPERADOR DE ROLO COMPACTADOR (HORISTA)</t>
  </si>
  <si>
    <t>OPERADOR DE ROLO COMPACTADOR (MENSALISTA)</t>
  </si>
  <si>
    <t>OPERADOR DE USINA DE ASFALTO, DE SOLOS OU DE CONCRETO (HORISTA)</t>
  </si>
  <si>
    <t>OPERADOR DE USINA DE ASFALTO, DE SOLOS OU DE CONCRETO (MENSALISTA)</t>
  </si>
  <si>
    <t>OXIGENIO, RECARGA PARA CILINDRO DE CONJUNTO OXICORTE GRANDE</t>
  </si>
  <si>
    <t>PA CARREGADEIRA SOBRE RODAS, POTENCIA 152 HP, CAPACIDADE DA CACAMBA DE 1,53 A 2,30 M3, PESO OPERACIONAL MAXIMO DE 10216 KG</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</si>
  <si>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</si>
  <si>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</si>
  <si>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</si>
  <si>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</si>
  <si>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</si>
  <si>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</si>
  <si>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</si>
  <si>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</si>
  <si>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</si>
  <si>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</si>
  <si>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</si>
  <si>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</si>
  <si>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</si>
  <si>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</si>
  <si>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</si>
  <si>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</si>
  <si>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PAPELEIRA PLASTICA TIPO DISPENSER PARA PAPEL HIGIENICO ROLAO</t>
  </si>
  <si>
    <t>PAR DE TABELAS DE BASQUETE EM COMPENSADO NAVAL, OFICIAL, 1800 X 1200 MM, INCLUINDO ARO DE METAL E REDE EM POLIPROPILENO 100% (SEM SUPORTE DE FIXACAO)</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</si>
  <si>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</si>
  <si>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</si>
  <si>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</si>
  <si>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</si>
  <si>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</si>
  <si>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</si>
  <si>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</si>
  <si>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ACO ZINCADO, SEXTAVADO, COM ROSCA INTEIRA, DIAMETRO 5/16", COMPRIMENTO 3/4", COM PORCA E ARRUELA LISA LEVE</t>
  </si>
  <si>
    <t>PARAFUSO DE ACO ZINCADO, SEXTAVADO, COM ROSCA SOBERBA, DIAMETRO 3/8", COMPRIMENTO 80 MM</t>
  </si>
  <si>
    <t>PARAFUSO DE ACO ZINCADO, TIPO CHUMBADOR PARABOLT, DIAMETRO 1/2", COMPRIMENTO 75 MM</t>
  </si>
  <si>
    <t>PARAFUSO DE ACO ZINCADO, TIPO CHUMBADOR PARABOLT, DIAMETRO 3/8", COMPRIMENTO 75 MM</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</si>
  <si>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</si>
  <si>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</si>
  <si>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</si>
  <si>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</si>
  <si>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</si>
  <si>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</si>
  <si>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</si>
  <si>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</si>
  <si>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</si>
  <si>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</si>
  <si>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</si>
  <si>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</si>
  <si>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</si>
  <si>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</si>
  <si>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M16 EM ACO GALVANIZADO, COMPRIMENTO = 150 MM, DIAMETRO = 16 MM, CABECA ABAULADA</t>
  </si>
  <si>
    <t>PARAFUSO FRANCES M16 EM ACO GALVANIZADO, COMPRIMENTO = 45 MM, DIAMETRO = 16 MM, CABECA ABAULADA</t>
  </si>
  <si>
    <t>PARAFUSO FRANCES METRICO ZINCADO, DIAMETRO 12 MM, COMPRIMENTO 140MM, COM PORCA SEXTAVADA E ARRUELA DE PRESSAO MEDIA</t>
  </si>
  <si>
    <t>PARAFUSO FRANCES METRICO ZINCADO, DIAMETRO 12 MM, COMPRIMENTO 150 MM, COM PORCA SEXTAVADA E ARRUELA DE PRESSAO MEDIA</t>
  </si>
  <si>
    <t>PARAFUSO FRANCES ZINCADO, DIAMETRO 1/2", COMPRIMENTO 12", COM PORCA E ARRUELA LISA MEDIA</t>
  </si>
  <si>
    <t>PARAFUSO FRANCES ZINCADO, DIAMETRO 1/2", COMPRIMENTO 15", COM PORCA E ARRUELA LISA MEDIA</t>
  </si>
  <si>
    <t>PARAFUSO FRANCES ZINCADO, DIAMETRO 1/2", COMPRIMENTO 2", COM PORCA E ARRUELA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</si>
  <si>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</si>
  <si>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</si>
  <si>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</si>
  <si>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</si>
  <si>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</si>
  <si>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</si>
  <si>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</si>
  <si>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</si>
  <si>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</si>
  <si>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</si>
  <si>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</si>
  <si>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3 1/2" COM ACABAMENTO CROMADO PARA FIXAR PECA SANITARIA, INCLUI PORCA CEGA, ARRUELA E BUCHA DE NYLON TAMANHO S-8</t>
  </si>
  <si>
    <t>PARAFUSO NIQUELADO COM ACABAMENTO CROMADO PARA FIXAR PECA SANITARIA, INCLUI PORCA CEGA, ARRUELA E BUCHA DE NYLON TAMANHO S-10</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</si>
  <si>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</si>
  <si>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</si>
  <si>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</si>
  <si>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</si>
  <si>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</si>
  <si>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</si>
  <si>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5/16" X 250 MM PARA FIXACAO DE TELHA DE FIBROCIMENTO CANALETE 49, INCLUI BUCHA NYLON S-10</t>
  </si>
  <si>
    <t>PARAFUSO ZINCADO 5/16" X 85 MM PARA FIXACAO DE TELHA DE FIBROCIMENTO CANALETE 90, INCLUI BUCHA NYLON S-10</t>
  </si>
  <si>
    <t>PARAFUSO ZINCADO ROSCA SOBERBA 5/16" X 120 MM PARA TELHA FIBROCIMENTO</t>
  </si>
  <si>
    <t>PARAFUSO ZINCADO ROSCA SOBERBA, CABECA SEXTAVADA, 5/16" X 110 MM, PARA FIXACAO DE TELHA EM MADEIRA</t>
  </si>
  <si>
    <t>PARAFUSO ZINCADO ROSCA SOBERBA, CABECA SEXTAVADA, 5/16" X 150 MM, PARA FIXACAO DE TELHA EM MADEIRA</t>
  </si>
  <si>
    <t>PARAFUSO ZINCADO ROSCA SOBERBA, CABECA SEXTAVADA, 5/16" X 180 MM, PARA FIXACAO DE TELHA EM MADEIRA</t>
  </si>
  <si>
    <t>PARAFUSO ZINCADO ROSCA SOBERBA, CABECA SEXTAVADA, 5/16" X 200 MM, PARA FIXACAO DE TELHA EM MADEIRA</t>
  </si>
  <si>
    <t>PARAFUSO ZINCADO ROSCA SOBERBA, CABECA SEXTAVADA, 5/16" X 230 MM, PARA FIXACAO DE TELHA EM MADEIRA</t>
  </si>
  <si>
    <t>PARAFUSO ZINCADO ROSCA SOBERBA, CABECA SEXTAVADA, 5/16" X 250 MM, PARA FIXACAO DE TELHA EM MADEIRA</t>
  </si>
  <si>
    <t>PARAFUSO ZINCADO ROSCA SOBERBA, CABECA SEXTAVADA, 5/16" X 50 MM, PARA FIXACAO DE TELHA EM MADEIRA</t>
  </si>
  <si>
    <t>PARAFUSO ZINCADO ROSCA SOBERBA, CABECA SEXTAVADA, 5/16" X 85 MM, PARA FIXACAO DE TELHA EM MADEIRA</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</si>
  <si>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</si>
  <si>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</si>
  <si>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</si>
  <si>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</si>
  <si>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</si>
  <si>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</si>
  <si>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</si>
  <si>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</si>
  <si>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(25,4 MM)</t>
  </si>
  <si>
    <t>PARAFUSO, AUTOATARRAXANTE, CABECA CHATA, FENDA SIMPLES, EM ACO ZINCADO, 1/4" (6,35 MM) X 25 MM</t>
  </si>
  <si>
    <t>PARAFUSO, COMUM, ASTM A307, SEXTAVADO, DIAMETRO 1/2" (12,7 MM), COMPRIMENTO 1" (25,4 MM)</t>
  </si>
  <si>
    <t>PARALELEPIPEDO GRANITICO OU BASALTICO, PARA PAVIMENTACAO, SEM FRETE (VARIACAO REGIONAL DE PECAS POR M2)</t>
  </si>
  <si>
    <t>MIL</t>
  </si>
  <si>
    <t>PASTA LUBRIFICANTE PARA TUBOS E CONEXOES COM JUNTA ELASTICA, EMBALAGEM DE *400* GR (USO EM PVC, ACO, POLIETILENO E OUTROS)</t>
  </si>
  <si>
    <t>PASTA PARA SOLDA DE TUBOS E CONEXOES DE COBRE (EMBALAGEM COM 250 G)</t>
  </si>
  <si>
    <t>PASTA VEDA JUNTAS/ROSCA, EMBALAGEM DE *500* G, PARA INSTALACOES DE AGUA, GAS E OUTROS</t>
  </si>
  <si>
    <t>PASTILHA CERAMICA/PORCELANA, REVEST INT/EXT E PISCINA, CORES BRANCA OU FRIAS, SOLIDAS, SEM MESCLAGEM/MISTURA, ACABAMENTO LISO *2,5 X 2,5* CM</t>
  </si>
  <si>
    <t>PASTILHA CERAMICA/PORCELANA, REVEST INT/EXT E PISCINA, CORES BRANCA OU FRIAS, SOLIDAS, SEM MESCLAGEM/MISTURA, ACABAMENTO LISO *5 X 5* CM</t>
  </si>
  <si>
    <t>PASTILHA CERAMICA/PORCELANA, REVEST INT/EXT E PISCINA, CORES LISAS/SOLIDAS, QUENTES, SEM MESCLAGEM/MISTURA, *2,5 X 2,5* CM</t>
  </si>
  <si>
    <t>PASTILHA CERAMICA/PORCELANA, REVEST INT/EXT E PISCINA, CORES LISAS/SOLIDAS, QUENTES, SEM MESCLAGEM/MISTURA, *5 X 5* CM</t>
  </si>
  <si>
    <t>PASTILHEIRO (HORISTA)</t>
  </si>
  <si>
    <t>PASTILHEIRO (MENSALISTA)</t>
  </si>
  <si>
    <t>PATCH CORD (CABO DE REDE), CATEGORIA 5 E (CAT 5E) UTP, 24 AWG, 4 PARES, EXTENSAO DE 1,50 M</t>
  </si>
  <si>
    <t>PATCH CORD (CABO DE REDE), CATEGORIA 5 E (CAT 5E) UTP, 24 AWG, 4 PARES, EXTENSAO DE 2,50 M</t>
  </si>
  <si>
    <t>PATCH CORD (CABO DE REDE), CATEGORIA 6 (CAT 6) UTP, 23 AWG, 4 PARES, EXTENSAO DE 1,50 M</t>
  </si>
  <si>
    <t>PATCH CORD (CABO DE REDE), CATEGORIA 6 (CAT 6) UTP, 23 AWG, 4 PARES, EXTENSAO DE 2,50 M</t>
  </si>
  <si>
    <t>PATCH PANEL, 24 PORTAS, CATEGORIA 5E, COM RACKS DE 19" DE LARGURA E 1 U DE ALTURA</t>
  </si>
  <si>
    <t>PATCH PANEL, 24 PORTAS, CATEGORIA 6, COM RACKS DE 19" DE LARGURA E 1 U DE ALTURA</t>
  </si>
  <si>
    <t>PATCH PANEL, 48 PORTAS, CATEGORIA 5E, COM RACKS DE 19" DE LARGURA E 2 U DE ALTURA</t>
  </si>
  <si>
    <t>PATCH PANEL, 48 PORTAS, CATEGORIA 6, COM RACKS DE 19" DE LARGURA E 2 U DE ALTURA</t>
  </si>
  <si>
    <t>PEDRA ARDOSIA, CINZA, *40 X 40* CM, E= *1 CM</t>
  </si>
  <si>
    <t>PEDRA ARDOSIA, CINZA, 20 X 40 CM, E= *1 CM</t>
  </si>
  <si>
    <t>PEDRA ARDOSIA, CINZA, 30 X 30, E= *1 CM</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</si>
  <si>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</si>
  <si>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</si>
  <si>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</si>
  <si>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</si>
  <si>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</si>
  <si>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</si>
  <si>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</si>
  <si>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</si>
  <si>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</si>
  <si>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</si>
  <si>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</si>
  <si>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PEDREIRO (HORISTA)</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</si>
  <si>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</si>
  <si>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</si>
  <si>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</si>
  <si>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</si>
  <si>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</si>
  <si>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</si>
  <si>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</si>
  <si>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</si>
  <si>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</si>
  <si>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OU "W" EM ACO LAMINADO, QUAISQUER DIMENSOES</t>
  </si>
  <si>
    <t>PERFIL "U" ENRIJECIDO, EM CHAPA DOBRADA DE ACO LAMINADO, E = 3,75 MM, H = 200 MM, L = 75 MM (9,94 KG/M)</t>
  </si>
  <si>
    <t>PERFIL "U" SIMPLES, EM CHAPA DOBRADA DE ACO LAMINADO, E = 2,65 MM, H = 75 MM, L = 40 MM (3,04 KG/M)</t>
  </si>
  <si>
    <t>PERFIL "U" SIMPLES, EM CHAPA DOBRADA DE ACO LAMINADO, E = 3 MM, H = 125 MM, L = 50 MM (5,07 KG/M)</t>
  </si>
  <si>
    <t>PERFIL "U" SIMPLES, EM CHAPA DOBRADA DE ACO LAMINADO, E = 3 MM, H = 200 MM, L = 50 MM (6,83 KG/M)</t>
  </si>
  <si>
    <t>PERFIL "U" SIMPLES, EM CHAPA DOBRADA DE ACO LAMINADO, E = 4,75 MM, H = 100 MM, L = 75 MM (8,74 KG/M)</t>
  </si>
  <si>
    <t>PERFIL "U" SIMPLES, EM CHAPA DOBRADA DE ACO LAMINADO, E = 8 MM, H = 150 MM, L = 75 MM (16,97 KG/M)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</si>
  <si>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</si>
  <si>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</si>
  <si>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</si>
  <si>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</si>
  <si>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</si>
  <si>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</si>
  <si>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</si>
  <si>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</si>
  <si>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EM ALUMINIO, FORMATO U, ABAS IGUAIS, LARGURA DE 12,70 MM (1/2 POL), ESPESSURA 1,58 MM (1/16 POL) E PESO LINEAR DE APROXIMADAMENTE 0,149 KG/M</t>
  </si>
  <si>
    <t>PERFIL EM ALUMINIO, FORMATO U, ABAS IGUAIS, LARGURA DE 25,4 MM (1"), ESPESSURA DE 2,38 MM (3/32") E PESO LINEAR DE APROXIMADAMENTE 0,460 KG/M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</si>
  <si>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</si>
  <si>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</si>
  <si>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</si>
  <si>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NAS FACES APARENTES, PARA FORRO REMOVIVEL, 24 X 32 X 3750 MM (L X H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</si>
  <si>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</si>
  <si>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</si>
  <si>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</si>
  <si>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</si>
  <si>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</si>
  <si>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</si>
  <si>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</si>
  <si>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BRANCO, PARA FORRO REMOVIVEL, 24 X 1250 MM (L X C)</t>
  </si>
  <si>
    <t>PERFIL TRAVESSA (SECUNDARIO), T CLICADO, EM ACO GALVANIZADO, BRANCO, PARA FORRO REMOVIVEL, 24 X 625 MM (L X C)</t>
  </si>
  <si>
    <t>PERFILADO PERFURADO 19 X 38 MM, CHAPA 22</t>
  </si>
  <si>
    <t>PERFILADO PERFURADO DUPLO 38 X 76 MM, CHAPA 22</t>
  </si>
  <si>
    <t>PERFILADO PERFURADO SIMPLES 38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</si>
  <si>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</si>
  <si>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</si>
  <si>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DE COROA DIAMANTADA PARA CONCRETO, DIAMETRO ATE 250 MM, MOTOR ELETRICO 220 V, POTENCIA 2.500W</t>
  </si>
  <si>
    <t>PERFURATRIZ HIDRAULICA COM TRADO CURTO ACOPLADO, PROFUNDIDADE MAXIMA DE 20 M, DIAMETRO MAXIMO DE 1500 MM, POTENCIA INSTALADA DE 137 HP, MESA ROTATIVA COM TORQUE MAXIMO DE 30 KNM (INCLUI MONTAGEM, NAO INCLUI CAMINHAO)</t>
  </si>
  <si>
    <t>PERFURATRIZ HIDRAULICA SOBRE ESTEIRA, TORQUE MAXIMO 161 KNM, PROFUNDIDADE MAXIMA 54 M, DIAMETRO MAXIMO 1500 MM, POTENCIA MOTOR 268 HP</t>
  </si>
  <si>
    <t>PERFURATRIZ HIDRAULICA SOBRE ESTEIRA, TORQUE MAXIMO 98 KNM, PROFUNDIDADE MAXIMA 25 M, DIAMETRO MAXIMO 115 MM, POTENCIA MOTOR 190 HP</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</si>
  <si>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</si>
  <si>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</si>
  <si>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</si>
  <si>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PARA EXECUCAO DE ESTACAS SECANTES, TIPO HELICE CONTINUA COM CABECOTE DUPLO E TUBO METALICO 300 KW</t>
  </si>
  <si>
    <t>PERFURATRIZ PARA FURO DIRECIONAL HORIZONTAL (HDD) COM CAPACIDADE ATE 89 KN, POTENCIA 24,8 HP A 80 HP (INCLUSO FERRAMENTAS E LOCALIZADOR), PARA REDE SUBTERRANEA</t>
  </si>
  <si>
    <t>PERFURATRIZ PARA FURO DIRECIONAL HORIZONTAL (HDD) COM CAPACIDADE DE 201 KN A 560 KN, POTENCIA 200 HP A 260 HP (INCLUSO FERRAMENTAS E LOCALIZADOR), PARA REDE SUBTERRANEA</t>
  </si>
  <si>
    <t>PERFURATRIZ PARA FURO DIRECIONAL HORIZONTAL (HDD) COM CAPACIDADE DE 90 KN A 200 KN, POTENCIA 100 HP A 160 HP (INCLUSO FERRAMENTAS E LOCALIZADOR), PARA REDE SUBTERRANEA</t>
  </si>
  <si>
    <t>PERFURATRIZ PNEUMATICA MANUAL DE PESO MEDIO, 18KG, COMPRIMENTO DE CURSO DE 6 M, DIAMETRO DO PISTAO DE 5,5 CM</t>
  </si>
  <si>
    <t>PERFURATRIZ ROTATIVA SOBRE ESTEIRA, TORQUE MAXIMO 2500 KGM, POTENCIA 110 HP, MOTOR DIESEL</t>
  </si>
  <si>
    <t>PERFURATRIZ SOBRE ESTEIRA, TORQUE MAXIMO 600 KGF, PESO MEDIO 1000 KG, POTENCIA 20 HP, DIAMETRO MAXIMO 10"</t>
  </si>
  <si>
    <t>PERFURATRIZ SOBRE ESTEIRA, TORQUE MAXIMO DE 600 KGF, POTENCIA ENTRE 50 E 60 HP, DIAMETRO MAXIMO DE 10"</t>
  </si>
  <si>
    <t>PICAPE CABINE SIMPLES COM MOTOR 1.6 FLEX, CAMBIO MANUAL, POTENCIA 101/104 CV, 2 PORTAS</t>
  </si>
  <si>
    <t>PILAR QUADRADO NAO APARELHADO *10 X 10* CM, EM MACARANDUBA/MASSARANDUBA, ANGELIM OU EQUIVALENTE DA REGIAO - BRUTA</t>
  </si>
  <si>
    <t>PILAR QUADRADO NAO APARELHADO *15 X 15* CM, EM MACARANDUBA/MASSARANDUBA, ANGELIM OU EQUIVALENTE DA REGIAO - BRUTA</t>
  </si>
  <si>
    <t>PILAR QUADRADO NAO APARELHADO *20 X 20* CM, EM MACARANDUBA/MASSARANDUBA, ANGELIM OU EQUIVALENTE DA REGIAO - BRUTA</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</si>
  <si>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</si>
  <si>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</si>
  <si>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</si>
  <si>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</si>
  <si>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</si>
  <si>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</si>
  <si>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EM LATAO, CHAPA COM 3 MM DE ESPESSURA E GUIA COM ROLETE DE 9 MM</t>
  </si>
  <si>
    <t>PINO ROSCA EXTERNA, EM ACO GALVANIZADO, PARA ISOLADOR DE 15KV, DIAMETRO 25 MM, COMPRIMENTO *290* MM</t>
  </si>
  <si>
    <t>PINO ROSCA EXTERNA, EM ACO GALVANIZADO, PARA ISOLADOR DE 25KV, DIAMETRO 35MM, COMPRIMENTO *320* MM</t>
  </si>
  <si>
    <t>PINTOR (HORISTA)</t>
  </si>
  <si>
    <t>PINTOR (MENSALISTA)</t>
  </si>
  <si>
    <t>PINTOR DE LETREIROS (HORISTA)</t>
  </si>
  <si>
    <t>PINTOR DE LETREIROS (MENSALISTA)</t>
  </si>
  <si>
    <t>PINTOR PARA TINTA EPOXI (HORISTA)</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</si>
  <si>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</si>
  <si>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</si>
  <si>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</si>
  <si>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</si>
  <si>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</si>
  <si>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</si>
  <si>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</si>
  <si>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COR LISA, PEI MAIOR OU IGUAL A 4, FORMATO MAIOR QUE 2025 CM2</t>
  </si>
  <si>
    <t>PISO EM CERAMICA ESMALTADA, COR LISA, PEI MAIOR OU IGUAL A 4,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</si>
  <si>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</si>
  <si>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</si>
  <si>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</si>
  <si>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*2*CM</t>
  </si>
  <si>
    <t>PISO EM GRANITO, POLIDO, TIPO PRETO SAO GABRIEL/ TIJUCA OU OUTROS EQUIVALENTES DA REGIAO, FORMATO MENOR OU IGUAL A 3025 CM2, E= *2* CM</t>
  </si>
  <si>
    <t>PISO EM PORCELANATO, RETIFICADO, LISO, MONOCOLOR, ACETINADO OU POLIDO, FORMATO MAIOR QUE 2500 ATE 6400 CM2</t>
  </si>
  <si>
    <t>PISO EM PORCELANATO, RETIFICADO, LISO, MONOCOLOR, ACETINADO OU POLIDO, FORMATO MENOR OU IGUAL A 2500 CM2</t>
  </si>
  <si>
    <t>PISO EM PORCELANATO,RETIFICADO, LISO, MONOCOLOR, ACETINADO OU POLIDO, FORMATO MAIOR QUE 6400 CM2</t>
  </si>
  <si>
    <t>PISO EM REGUA VINILICA SEMIFLEXIVEL, ENCAIXE CLICADO, E = 4 MM (SEM COLOCACAO)</t>
  </si>
  <si>
    <t>PISO EPOXI AUTONIVELANTE, ESPESSURA *4* MM (INCLUSO EXECUCAO)</t>
  </si>
  <si>
    <t>PISO EPOXI MULTILAYER, ESPESSURA *2* MM (INCLUSO EXECUCAO)</t>
  </si>
  <si>
    <t>PISO FULGET (GRANITO LAVADO) EM PLACAS DE *40 X 40* CM, E = 2,0 CM (SEM COLOCACAO)</t>
  </si>
  <si>
    <t>PISO FULGET (GRANITO LAVADO) EM PLACAS DE *75 X 75* CM, E = 2,0 CM (SEM COLOCACAO)</t>
  </si>
  <si>
    <t>PISO FULGET (GRANITO LAVADO) MOLDADO IN LOCO (INCLUSO EXECUCAO)</t>
  </si>
  <si>
    <t>PISO INDUSTRIAL EM CONCRETO ARMADO DE ACABAMENTO POLIDO, ESPESSURA 12 CM (CIMENTO QUEIMADO) (INCLUSO EXECUCAO)</t>
  </si>
  <si>
    <t>PISO KORODUR (INCLUSO EXECUCAO)</t>
  </si>
  <si>
    <t>PISO TATIL / PODOTATIL, LADRILHO HIDRAULICO / CONCRETO, *25 X 25* CM, E= *2,5* CM, PADRAO TATIL ALERTA OU DIRECIONAL, COR AMARELA</t>
  </si>
  <si>
    <t>PISO TATIL / PODOTATIL, LADRILHO HIDRAULICO/CONCRETO, *40 X 40* CM, E= 2,5* CM, PADRAO TATIL ALERTA OU DIRECIONAL, COR NATURAL</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</si>
  <si>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</si>
  <si>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</si>
  <si>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</si>
  <si>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</si>
  <si>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VARIAVEL DE 3 A 4 MM (INCLUSO EXECUCAO)</t>
  </si>
  <si>
    <t>PISO/ REVESTIMENTO EM GRANITO, POLIDO, TIPO ANDORINHA/ QUARTZ/ CASTELO/ CORUMBA OU OUTROS EQUIVALENTES DA REGIAO, FORMATO MAIOR OU IGUAL A 3025 CM2, E = *2*CM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</si>
  <si>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</si>
  <si>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</si>
  <si>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</si>
  <si>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</si>
  <si>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</si>
  <si>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</si>
  <si>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 UMIDADE (RU), COR VERDE, E = 15 MM, 1200 X 2400 MM (L X C)</t>
  </si>
  <si>
    <t>PLACA / CHAPA DE GESSO ACARTONADO, RESISTENTE AO FOGO (RF), COR ROSA, E = 12,5 MM, 1200 X 1800 MM (L X C)</t>
  </si>
  <si>
    <t>PLACA / CHAPA DE GESSO ACARTONADO, RESISTENTE AO FOGO (RF), COR ROSA, E = 12,5 MM, 1200 X 2400 MM (L X C)</t>
  </si>
  <si>
    <t>PLACA / CHAPA DE GESSO ACARTONADO, RESISTENTE AO FOGO (RF), COR ROSA, E = 15 MM, 1200 X 2400 MM (L X C)</t>
  </si>
  <si>
    <t>PLACA / CHAPA DE GESSO ACARTONADO, STANDARD (ST), COR BRANCA, E = 12,5 MM, 1200 X 1800 MM (L X C)</t>
  </si>
  <si>
    <t>PLACA / CHAPA DE GESSO ACARTONADO, STANDARD (ST), COR BRANCA, E = 12,5 MM, 1200 X 2400 MM (L X C)</t>
  </si>
  <si>
    <t>PLACA / CHAPA DE GESSO ACARTONADO, STANDARD (ST), COR BRANCA, E = 15 MM, 1200 X 2400 MM (L X C)</t>
  </si>
  <si>
    <t>PLACA CIMENTICIA LISA E = 10 MM, DE 1,20 X *2,50* M (SEM AMIANTO)</t>
  </si>
  <si>
    <t>PLACA CIMENTICIA LISA E = 6 MM, DE 1,20 X *2,50*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</si>
  <si>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</si>
  <si>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</si>
  <si>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</si>
  <si>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</si>
  <si>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</si>
  <si>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*60 X 60* CM, ESPESSURA DE 12 MM (SEM COLOCACAO)</t>
  </si>
  <si>
    <t>PLACA DE INAUGURACAO EM BRONZE *35X 50*CM</t>
  </si>
  <si>
    <t>PLACA DE INAUGURACAO METALICA, *40* CM X *60* CM</t>
  </si>
  <si>
    <t>PLACA DE OBRA (PARA CONSTRUCAO CIVIL) EM CHAPA GALVANIZADA *N. 22*, ADESIVADA, DE *2,4 X 1,2* M (SEM POSTES PARA FIXACAO)</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</si>
  <si>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</si>
  <si>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</si>
  <si>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</si>
  <si>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</si>
  <si>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</si>
  <si>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</si>
  <si>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</si>
  <si>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</si>
  <si>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</si>
  <si>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</si>
  <si>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</si>
  <si>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EXERCICIOS, 2,00 M X 1,00 M (CHAPA GALVANIZADA #20), ESTRUTURA EM TUBOS REDONDOS DE ACO CARBONO, PINTURA NO PROCESSO ELETROSTATICO, ADESIVO FRENTE E VERSO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</si>
  <si>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</si>
  <si>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</si>
  <si>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X 40* CM, E = 6 CM, COR NATURAL</t>
  </si>
  <si>
    <t>PLACA/TAMPA CEGA EM LATAO ESCOVADO PARA CONDULETE EM LIGA DE ALUMINIO 4 X 4"</t>
  </si>
  <si>
    <t>PLUG OU BUJAO DE FERRO GALVANIZADO, DE 1 1/2"</t>
  </si>
  <si>
    <t>PLUG OU BUJAO DE FERRO GALVANIZADO, DE 1 1/4"</t>
  </si>
  <si>
    <t>PLUG OU BUJAO DE FERRO GALVANIZADO, DE 1"</t>
  </si>
  <si>
    <t>PLUG OU BUJAO DE FERRO GALVANIZADO, DE 1/2"</t>
  </si>
  <si>
    <t>PLUG OU BUJAO DE FERRO GALVANIZADO, DE 2 1/2"</t>
  </si>
  <si>
    <t>PLUG OU BUJAO DE FERRO GALVANIZADO, DE 2"</t>
  </si>
  <si>
    <t>PLUG OU BUJAO DE FERRO GALVANIZADO, DE 3"</t>
  </si>
  <si>
    <t>PLUG OU BUJAO DE FERRO GALVANIZADO, DE 3/4"</t>
  </si>
  <si>
    <t>PLUG OU BUJAO DE FERRO GALVANIZADO, DE 4"</t>
  </si>
  <si>
    <t>PLUG PVC, JE, DN 100 MM, PARA REDE COLETORA ESGOTO</t>
  </si>
  <si>
    <t>PLUG PVC, JE, DN 150 MM, PARA REDE COLETORA ESGOTO</t>
  </si>
  <si>
    <t>PO DE PEDRA (POSTO PEDREIRA/FORNECEDOR, SEM FRETE)</t>
  </si>
  <si>
    <t>POCEIRO / ESCAVADOR DE VALAS E TUBULOES (HORISTA)</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</si>
  <si>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</si>
  <si>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</si>
  <si>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</si>
  <si>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</si>
  <si>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</si>
  <si>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</si>
  <si>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</si>
  <si>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</si>
  <si>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*7,5 X 7,5* CM EM PINUS, MISTA OU EQUIVALENTE DA REGIAO - BRUTA</t>
  </si>
  <si>
    <t>PONTALETE ROLICO SEM TRATAMENTO, D = 8 A 11 CM, H = 3 M, EM EUCALIPTO OU EQUIVALENTE DA REGIAO - BRUTA (PARA ESCORAMENTO)</t>
  </si>
  <si>
    <t>PONTALETE ROLICO SEM TRATAMENTO, D = 8 A 11 CM, H = 6 M, EM EUCALIPTO OU EQUIVALENTE DA REGIAO - BRUTA (PARA ESCORAMENTO)</t>
  </si>
  <si>
    <t>PONTEIRO PARA MARTELO ROMPEDOR, DIAMETRO = *28* MM, COMPRIMENTO = *520* MM, ENCAIXE  SEXTAVADO</t>
  </si>
  <si>
    <t>PORCA OLHAL EM ACO GALVANIZADO, ESPESSURA 16MM, ABERTURA 21MM</t>
  </si>
  <si>
    <t>PORCA OLHAL M 16, EM ACO GALVANIZADO, DIAMETRO = 16 MM</t>
  </si>
  <si>
    <t>PORCA UNIAO/JUNCAO ZINCADA SEXTAVADA 1/4 ", CHAVE 7/16 ", COMPRIMENTO = 25 MM</t>
  </si>
  <si>
    <t>PORCA ZINCADA, QUADRADA, DIAMETRO 3/8"</t>
  </si>
  <si>
    <t>PORCA ZINCADA, QUADRADA, DIAMETRO 5/8"</t>
  </si>
  <si>
    <t>PORCA ZINCADA, SEXTAVADA, DIAMETRO 1"</t>
  </si>
  <si>
    <t>PORCA ZINCADA, SEXTAVADA, DIAMETRO 1/2"</t>
  </si>
  <si>
    <t>PORCA ZINCADA, SEXTAVADA, DIAMETRO 1/4"</t>
  </si>
  <si>
    <t>PORCA ZINCADA, SEXTAVADA, DIAMETRO 3/8"</t>
  </si>
  <si>
    <t>PORCA ZINCADA, SEXTAVADA, DIAMETRO 5/16"</t>
  </si>
  <si>
    <t>PORCA ZINCADA, SEXTAVADA, DIAMETRO 5/8"</t>
  </si>
  <si>
    <t>PORTA CADEADO EM ACO GALVANIZADO, COMPRIMENTO DE 3 1/2"</t>
  </si>
  <si>
    <t>PORTA CORTA-FOGO SIMPLES PARA SAIDA DE EMERGENCIA, 1 FOLHA DE ABRIR, 5 CM, ACABAMENTO NATURAL / SEM PINTURA, COM FECHADURA TIPO TRINCO, DOBRADICAS E BATENTE, VAO LUZ DE 90 X 210 CM, CLASSE P-90 (NBR 11742)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</si>
  <si>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</si>
  <si>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</si>
  <si>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</si>
  <si>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</si>
  <si>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</si>
  <si>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</si>
  <si>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</si>
  <si>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EM GRADIL FERRO, COM BARRA CHATA 3 CM X 1/4", COM REQUADRO E GUARNICAO - COMPLETO - ACABAMENTO NATURAL</t>
  </si>
  <si>
    <t>PORTA DE ABRIR / GIRO, EM MADEIRA MACICA (ANGELIM OU EQUIVALENTE REGIONAL), QUALQUER DESENHO (VERTICAL/DIAGONAL/HORIZ.), E = *3,5* CM, DIMENSOES 2,10 X 0,70 (SOMENTE FOLHA DE PORTA, ACABAMENTO NATURAL)</t>
  </si>
  <si>
    <t>PORTA DE ABRIR EM ACO, COM DIVISAO HORIZONTAL PARA VIDROS, 90 X 210 CM, COM FUNDO ANTICORROSIVO/PRIMER DE PROTECAO, INCLUI FECHADURA, MACANETA E PARAFUSO, SEM GUARNICAO/ALIZAR/VISTA, VIDROS NAO INCLUSOS</t>
  </si>
  <si>
    <t>PORTA DE ABRIR EM ACO, TIPO VENEZIANA, 90 X 210 CM, COM FUNDO ANTICORROSIVO / PRIMER DE PROTECAO, INCLUI FECHADURA, MACANETA E PARAFUSOS, SEM GUARNICAO/ALIZAR/VISTA</t>
  </si>
  <si>
    <t>PORTA DE ABRIR EM ALUMINIO COM DIVISAO HORIZONTAL PARA VIDROS, ACABAMENTO ANODIZADO NATURAL, VIDROS INCLUSOS, SEM GUARNICAO/ALIZAR/VISTA, 87 CM X 210 CM</t>
  </si>
  <si>
    <t>PORTA DE ABRIR EM ALUMINIO COM LAMBRI HORIZONTAL/LAMINADA, ACABAMENTO ANODIZADO NATURAL, SEM GUARNICAO/ALIZAR/VISTA</t>
  </si>
  <si>
    <t>PORTA DE ABRIR EM ALUMINIO TIPO VENEZIANA, ACABAMENTO ANODIZADO NATURAL, SEM GUARNICAO/ALIZAR/VISTA</t>
  </si>
  <si>
    <t>PORTA DE ABRIR, TIPO VENEZIANA, EM ALUMINIO, ACABAMENTO ANODIZADO NATURAL, 90 CM X 210 CM (LARGURA X ALTURA), SEM GUARNICAO/ALIZAR/VISTA</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</si>
  <si>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</si>
  <si>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</si>
  <si>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</si>
  <si>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</si>
  <si>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</si>
  <si>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</si>
  <si>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</si>
  <si>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</si>
  <si>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</si>
  <si>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</si>
  <si>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</si>
  <si>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</si>
  <si>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</si>
  <si>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</si>
  <si>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</si>
  <si>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</si>
  <si>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</si>
  <si>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</si>
  <si>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</si>
  <si>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</si>
  <si>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</si>
  <si>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PORTA DE MADEIRA-DE-LEI QUADRICULADA PARA VIDRO, DE CORRER (ANGELIM OU EQUIVALENTE REGIONAL), E = *3,5* CM</t>
  </si>
  <si>
    <t>PORTA DE MADEIRA-DE-LEI TIPO VENEZIANA (ANGELIM OU EQUIVALENTE REGIONAL), E = *3,5* CM</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</si>
  <si>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</si>
  <si>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</si>
  <si>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</si>
  <si>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</si>
  <si>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</si>
  <si>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CHAPA 26, TIPO LAMBRIL, COM REQUADRO, ACABAMENTO NATURAL</t>
  </si>
  <si>
    <t>PORTAO DE ABRIR / GIRO,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</si>
  <si>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</si>
  <si>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</si>
  <si>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INFERIOR/BASE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</si>
  <si>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</si>
  <si>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</si>
  <si>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7 M, DIAMETRO INFERIOR = *125* MM</t>
  </si>
  <si>
    <t>POSTE CONICO CONTINUO EM ACO GALVANIZADO, CURVO, BRACO SIMPLES, FLANGEADO, H = 9 M, DIAMETRO INFERIOR = *135*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</si>
  <si>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</si>
  <si>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</si>
  <si>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</si>
  <si>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 CONCRETO ARMADO DE SECAO CIRCULAR, EXTENSAO DE 10,00 M, RESISTENCIA DE 150 A 200 DAN, TIPO C-14</t>
  </si>
  <si>
    <t>POSTE DE CONCRETO ARMADO DE SECAO CIRCULAR, EXTENSAO DE 11,00 M, RESISTENCIA DE 200 A 300 DAN, TIPO C-14</t>
  </si>
  <si>
    <t>POSTE DE CONCRETO ARMADO DE SECAO CIRCULAR, EXTENSAO DE 11,00 M, RESISTENCIA DE 300 A 400 DAN, TIPO C-17</t>
  </si>
  <si>
    <t>POSTE DE CONCRETO ARMADO DE SECAO CIRCULAR, EXTENSAO DE 13,00 M, RESISTENCIA DE 1000 DAN, TIPO C-23</t>
  </si>
  <si>
    <t>POSTE DE CONCRETO ARMADO DE SECAO CIRCULAR, EXTENSAO DE 13,00 M, RESISTENCIA DE 1500 DAN, TIPO C-29</t>
  </si>
  <si>
    <t>POSTE DE CONCRETO ARMADO DE SECAO CIRCULAR, EXTENSAO DE 13,00 M, RESISTENCIA DE 2000 DAN, TIPO C-29</t>
  </si>
  <si>
    <t>POSTE DE CONCRETO ARMADO DE SECAO CIRCULAR, EXTENSAO DE 13,00 M, RESISTENCIA DE 2500 DAN, TIPO C-29</t>
  </si>
  <si>
    <t>POSTE DE CONCRETO ARMADO DE SECAO CIRCULAR, EXTENSAO DE 13,00 M, RESISTENCIA DE 3000 DAN, TIPO C-29</t>
  </si>
  <si>
    <t>POSTE DE CONCRETO ARMADO DE SECAO CIRCULAR, EXTENSAO DE 14,00 M, RESISTENCIA DE 1000 DAN, TIPO C-23</t>
  </si>
  <si>
    <t>POSTE DE CONCRETO ARMADO DE SECAO CIRCULAR, EXTENSAO DE 14,00 M, RESISTENCIA DE 1500 DAN, TIPO C-29</t>
  </si>
  <si>
    <t>POSTE DE CONCRETO ARMADO DE SECAO CIRCULAR, EXTENSAO DE 14,00 M, RESISTENCIA DE 2000 DAN, TIPO C-29</t>
  </si>
  <si>
    <t>POSTE DE CONCRETO ARMADO DE SECAO CIRCULAR, EXTENSAO DE 14,00 M, RESISTENCIA DE 2500 DAN, TIPO C-29</t>
  </si>
  <si>
    <t>POSTE DE CONCRETO ARMADO DE SECAO CIRCULAR, EXTENSAO DE 14,00 M, RESISTENCIA DE 300 A 400 DAN, TIPO C-17</t>
  </si>
  <si>
    <t>POSTE DE CONCRETO ARMADO DE SECAO CIRCULAR, EXTENSAO DE 14,00 M, RESISTENCIA DE 3000 DAN, TIPO C-29</t>
  </si>
  <si>
    <t>POSTE DE CONCRETO ARMADO DE SECAO CIRCULAR, EXTENSAO DE 15,00 M, RESISTENCIA DE 1000 DAN, TIPO C-23</t>
  </si>
  <si>
    <t>POSTE DE CONCRETO ARMADO DE SECAO CIRCULAR, EXTENSAO DE 15,00 M, RESISTENCIA DE 1500 DAN, TIPO C-29</t>
  </si>
  <si>
    <t>POSTE DE CONCRETO ARMADO DE SECAO CIRCULAR, EXTENSAO DE 15,00 M, RESISTENCIA DE 2000 DAN, TIPO C-29</t>
  </si>
  <si>
    <t>POSTE DE CONCRETO ARMADO DE SECAO CIRCULAR, EXTENSAO DE 15,00 M, RESISTENCIA DE 2500 DAN, TIPO C-29</t>
  </si>
  <si>
    <t>POSTE DE CONCRETO ARMADO DE SECAO CIRCULAR, EXTENSAO DE 15,00 M, RESISTENCIA DE 3000 DAN, TIPO C-29</t>
  </si>
  <si>
    <t>POSTE DE CONCRETO ARMADO DE SECAO CIRCULAR, EXTENSAO DE 9,00 M, RESISTENCIA DE 200 A 300 DAN, TIPO C-14</t>
  </si>
  <si>
    <t>POSTE DE CONCRETO ARMADO DE SECAO CIRCULAR, EXTENSAO DE 9,00 M, RESISTENCIA DE 300 A 400 DAN, TIPO C-17</t>
  </si>
  <si>
    <t>POSTE DE CONCRETO ARMADO DE SECAO DUPLO T, EXTENSAO DE 10,00 M, RESISTENCIA DE 1000 DAN, TIPO B-1,5</t>
  </si>
  <si>
    <t>POSTE DE CONCRETO ARMADO DE SECAO DUPLO T, EXTENSAO DE 10,00 M, RESISTENCIA DE 150 DAN, TIPO D</t>
  </si>
  <si>
    <t>POSTE DE CONCRETO ARMADO DE SECAO DUPLO T, EXTENSAO DE 10,00 M, RESISTENCIA DE 300 A 400 DAN, TIPO B OU D</t>
  </si>
  <si>
    <t>POSTE DE CONCRETO ARMADO DE SECAO DUPLO T, EXTENSAO DE 10,00 M, RESISTENCIA DE 600 DAN, TIPO B</t>
  </si>
  <si>
    <t>POSTE DE CONCRETO ARMADO DE SECAO DUPLO T, EXTENSAO DE 11,00 M, RESISTENCIA DE 1000 DAN, TIPO B-1,5</t>
  </si>
  <si>
    <t>POSTE DE CONCRETO ARMADO DE SECAO DUPLO T, EXTENSAO DE 11,00 M, RESISTENCIA DE 150 DAN, TIPO D</t>
  </si>
  <si>
    <t>POSTE DE CONCRETO ARMADO DE SECAO DUPLO T, EXTENSAO DE 11,00 M, RESISTENCIA DE 1500 DAN, TIPO B-3,0</t>
  </si>
  <si>
    <t>POSTE DE CONCRETO ARMADO DE SECAO DUPLO T, EXTENSAO DE 11,00 M, RESISTENCIA DE 200 DAN, TIPO D</t>
  </si>
  <si>
    <t>POSTE DE CONCRETO ARMADO DE SECAO DUPLO T, EXTENSAO DE 11,00 M, RESISTENCIA DE 2000 DAN, TIPO B-4,5</t>
  </si>
  <si>
    <t>POSTE DE CONCRETO ARMADO DE SECAO DUPLO T, EXTENSAO DE 11,00 M, RESISTENCIA DE 300 DAN, TIPO B</t>
  </si>
  <si>
    <t>POSTE DE CONCRETO ARMADO DE SECAO DUPLO T, EXTENSAO DE 11,00 M, RESISTENCIA DE 600 DAN, TIPO B</t>
  </si>
  <si>
    <t>POSTE DE CONCRETO ARMADO DE SECAO DUPLO T, EXTENSAO DE 12,00 M, RESISTENCIA DE 1000 DAN, TIPO B-1,5</t>
  </si>
  <si>
    <t>POSTE DE CONCRETO ARMADO DE SECAO DUPLO T, EXTENSAO DE 12,00 M, RESISTENCIA DE 150 DAN, TIPO D</t>
  </si>
  <si>
    <t>POSTE DE CONCRETO ARMADO DE SECAO DUPLO T, EXTENSAO DE 12,00 M, RESISTENCIA DE 1500 DAN, TIPO B-3,0</t>
  </si>
  <si>
    <t>POSTE DE CONCRETO ARMADO DE SECAO DUPLO T, EXTENSAO DE 12,00 M, RESISTENCIA DE 300 A 400 DAN, TIPO B OU D</t>
  </si>
  <si>
    <t>POSTE DE CONCRETO ARMADO DE SECAO DUPLO T, EXTENSAO DE 12,00 M, RESISTENCIA DE 3000 DAN, TIPO B-6,0</t>
  </si>
  <si>
    <t>POSTE DE CONCRETO ARMADO DE SECAO DUPLO T, EXTENSAO DE 12,00 M, RESISTENCIA DE 600 DAN, TIPO B</t>
  </si>
  <si>
    <t>POSTE DE CONCRETO ARMADO DE SECAO DUPLO T, EXTENSAO DE 13,00 M, RESISTENCIA DE 1000 DAN, TIPO B-1,5</t>
  </si>
  <si>
    <t>POSTE DE CONCRETO ARMADO DE SECAO DUPLO T, EXTENSAO DE 13,00 M, RESISTENCIA DE 1500 DAN, TIPO B-3,0</t>
  </si>
  <si>
    <t>POSTE DE CONCRETO ARMADO DE SECAO DUPLO T, EXTENSAO DE 13,00 M, RESISTENCIA DE 2000 DAN, TIPO B-4,5</t>
  </si>
  <si>
    <t>POSTE DE CONCRETO ARMADO DE SECAO DUPLO T, EXTENSAO DE 13,00 M, RESISTENCIA DE 300 DAN, TIPO B</t>
  </si>
  <si>
    <t>POSTE DE CONCRETO ARMADO DE SECAO DUPLO T, EXTENSAO DE 13,00 M, RESISTENCIA DE 600 DAN, TIPO B</t>
  </si>
  <si>
    <t>POSTE DE CONCRETO ARMADO DE SECAO DUPLO T, EXTENSAO DE 15,00 M, RESISTENCIA DE 1500 DAN, TIPO B-3,0</t>
  </si>
  <si>
    <t>POSTE DE CONCRETO ARMADO DE SECAO DUPLO T, EXTENSAO DE 15,00 M, RESISTENCIA DE 2000 DAN, TIPO B-4,5</t>
  </si>
  <si>
    <t>POSTE DE CONCRETO ARMADO DE SECAO DUPLO T, EXTENSAO DE 8,00 M, RESISTENCIA DE 150 DAN, TIPO D</t>
  </si>
  <si>
    <t>POSTE DE CONCRETO ARMADO DE SECAO DUPLO T, EXTENSAO DE 9,00 M, RESISTENCIA DE 1000 DAN, TIPO B-1,5</t>
  </si>
  <si>
    <t>POSTE DE CONCRETO ARMADO DE SECAO DUPLO T, EXTENSAO DE 9,00 M, RESISTENCIA DE 150 DAN, TIPO D</t>
  </si>
  <si>
    <t>POSTE DE CONCRETO ARMADO DE SECAO DUPLO T, EXTENSAO DE 9,00 M, RESISTENCIA DE 300 A 400 DAN, TIPO B OU D</t>
  </si>
  <si>
    <t>POSTE DE CONCRETO ARMADO DE SECAO DUPLO T, EXTENSAO DE 9,00 M, RESISTENCIA DE 600 DAN, TIPO B</t>
  </si>
  <si>
    <t>POSTE DECORATIVO PARA JARDIM EM ACO TUBULAR, SEM LUMINARIA, H = *2,5* M</t>
  </si>
  <si>
    <t>POSTE ROLICO DE MADEIRA TRATADA, D = 20 A 25 CM, H = 12,00 M, EM EUCALIPTO OU EQUIVALENTE DA REGIAO</t>
  </si>
  <si>
    <t>POSTES METALICOS AUTOPORTANTES, CONICO OU TELESCOPICO, PARA SPDA, ALTURA 10 METROS LIVRES</t>
  </si>
  <si>
    <t>POSTES METALICOS AUTOPORTANTES, CONICO OU TELESCOPICO, PARA SPDA, ALTURA 12 METROS LIVRES</t>
  </si>
  <si>
    <t>POSTES METALICOS AUTOPORTANTES, CONICO OU TELESCOPICO, PARA SPDA, ALTURA 15 METROS LIVRES</t>
  </si>
  <si>
    <t>POSTES METALICOS AUTOPORTANTES, CONICO OU TELESCOPICO, PARA SPDA, ALTURA 20 METROS LIVRES</t>
  </si>
  <si>
    <t>POZOLANA DE CLASSE  C</t>
  </si>
  <si>
    <t>PRANCHA APARELHADA *4 X 30* CM, EM MACARANDUBA/MASSARANDUBA, ANGELIM OU EQUIVALENTE DA REGIAO</t>
  </si>
  <si>
    <t>PRANCHA NAO APARELHADA *6 X 25* CM, EM MACARANDUBA/MASSARANDUBA, ANGELIM OU EQUIVALENTE DA REGIAO - BRUTA</t>
  </si>
  <si>
    <t>PRANCHA NAO APARELHADA *6 X 30* CM, EM MACARANDUBA/MASSARANDUBA, ANGELIM OU EQUIVALENTE DA REGIAO - BRUTA</t>
  </si>
  <si>
    <t>PRANCHA NAO APARELHADA *6 X 40* CM, EM MACARANDUBA/MASSARANDUBA, ANGELIM OU EQUIVALENTE DA REGIAO - BRUTA</t>
  </si>
  <si>
    <t>PRANCHAO APARELHADO *7,5 X 23* CM, EM MACARANDUBA/MASSARANDUBA, ANGELIM OU EQUIVALENTE DA REGIAO</t>
  </si>
  <si>
    <t>PRANCHAO APARELHADO *8 X 30* CM, EM MACARANDUBA/MASSARANDUBA, ANGELIM OU EQUIVALENTE DA REGIAO</t>
  </si>
  <si>
    <t>PRANCHAO NAO APARELHADO *7,5 X 23* CM, EM MACARANDUBA/MASSARANDUBA, ANGELIM OU EQUIVALENTE DA REGIAO - BRUTA</t>
  </si>
  <si>
    <t>PRANCHAO NAO APARELHADO *8 X 30* CM, EM MACARANDUBA/MASSARANDUBA, ANGELIM OU EQUIVALENTE DA REGIAO - BRUTA</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</si>
  <si>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</si>
  <si>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</si>
  <si>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</si>
  <si>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</si>
  <si>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</si>
  <si>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</si>
  <si>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</si>
  <si>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</si>
  <si>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</si>
  <si>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</si>
  <si>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</si>
  <si>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</si>
  <si>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</si>
  <si>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</si>
  <si>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</si>
  <si>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</si>
  <si>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</si>
  <si>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</si>
  <si>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COM CABECA DUPLA 17 X 27 (2 1/2 X 11)</t>
  </si>
  <si>
    <t>PREGO DE ACO POLIDO SEM CABECA 15 X 15 (1 1/4 X 13)</t>
  </si>
  <si>
    <t>PRESSAO DE PERNAS TRIPLO, EM TUBO DE ACO CARBONO, PINTURA NO PROCESSO ELETROSTATICO - EQUIPAMENTO DE GINASTICA PARA ACADEMIA AO AR LIVRE / ACADEMIA DA TERCEIRA IDADE - ATI</t>
  </si>
  <si>
    <t>PRIMER DE POLIURETANO</t>
  </si>
  <si>
    <t>PRIMER EPOXI / EPOXIDICO</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</si>
  <si>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</si>
  <si>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</si>
  <si>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</si>
  <si>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CANEQUINHA, COM VOLUME DE 1,50 L, SEM COMPRESSOR</t>
  </si>
  <si>
    <t>PROLONGADOR/ EXTENSOR TELESCOPICO, EM CHAPA METALICA, COM 3 METROS, PARA ROLO DE PINTURA</t>
  </si>
  <si>
    <t>PROLONGAMENTO / PROLONGADOR PARA CAIXA SIFONADA, PVC, 100 MM X 200 MM (NBR 5688)</t>
  </si>
  <si>
    <t>PROLONGAMENTO / PROLONGADOR PARA CAIXA SIFONADA, PVC, 150 MM X 150 MM (NBR 5688)</t>
  </si>
  <si>
    <t>PROLONGAMENTO / PROLONGADOR PARA CAIXA SIFONADA, PVC,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</si>
  <si>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</si>
  <si>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</si>
  <si>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</si>
  <si>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</si>
  <si>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 COM CORDAO EM NYLON E CALCO GUIA EM ACO OU MADEIRA</t>
  </si>
  <si>
    <t>PRUMO DE PAREDE EM ACO 700 A 750 G, COM CORDAO EM NYLON E TACO</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</si>
  <si>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</si>
  <si>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</si>
  <si>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</si>
  <si>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</si>
  <si>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PUNHO PARA PERFURATRIZ DE ESTEIRA T38, D = 1 1/2" (38 MM), C = 380 MM</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</si>
  <si>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</si>
  <si>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</si>
  <si>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</si>
  <si>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</si>
  <si>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</si>
  <si>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</si>
  <si>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</si>
  <si>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</si>
  <si>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</si>
  <si>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</si>
  <si>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</si>
  <si>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</si>
  <si>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</si>
  <si>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</si>
  <si>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*42*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</si>
  <si>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</si>
  <si>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</si>
  <si>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</si>
  <si>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</si>
  <si>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</si>
  <si>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</si>
  <si>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</si>
  <si>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</si>
  <si>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</si>
  <si>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</si>
  <si>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</si>
  <si>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</si>
  <si>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</si>
  <si>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</si>
  <si>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</si>
  <si>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</si>
  <si>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</si>
  <si>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</si>
  <si>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</si>
  <si>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3 DISJUNTORES NEMA OU 4 DISJUNTORES DIN</t>
  </si>
  <si>
    <t>QUADRO DE DISTRIBUICAO, SEM BARRAMENTO, EM PVC, DE SOBREPOR, PARA 6 DISJUNTORES NEMA OU 8 DISJUNTORES DIN</t>
  </si>
  <si>
    <t>RACK DE PISO PARA SERVIDOR, ABERTO, EM COLUNA, 44U X *570* MM</t>
  </si>
  <si>
    <t>RACK DE PISO PARA SERVIDOR, FECHADO, 44U, COM PORTA, 44U X *570* MM</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</si>
  <si>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</si>
  <si>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</si>
  <si>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</si>
  <si>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</si>
  <si>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</si>
  <si>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</si>
  <si>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</si>
  <si>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</si>
  <si>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</si>
  <si>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 RALO DE PASSAGEM EM PVC, QUADRADO, 100 X 100 X 53 MM, SAIDA 40 MM, COM GRELHA BRANCA</t>
  </si>
  <si>
    <t>RALO SECO CONICO, PVC, 100 X 40 MM, COM GRELHA QUADRADA BRANCA</t>
  </si>
  <si>
    <t>RALO SECO CONICO, PVC, 100 X 40 MM, COM GRELHA REDONDA BRANCA</t>
  </si>
  <si>
    <t>RALO SIFONADO CILINDRICO, PVC, 100 X 40 MM, COM GRELHA REDONDA BRANCA</t>
  </si>
  <si>
    <t>RALO SIFONADO QUADRADO, PVC, 100 X 53 MM, SAIDA 40 MM, COM GRELHA QUADRADA BRANCA</t>
  </si>
  <si>
    <t>RALO SIFONADO REDONDO CONICO, PVC, 100 X 40 MM, COM GRELHA REDONDA BRANCA</t>
  </si>
  <si>
    <t>REBITE DE REPUXO EM ALUMINIO VAZADO, DIAMETRO 3,2 X 8 MM DE COMPRIMENTO (1KG = 1025 UNIDADES)</t>
  </si>
  <si>
    <t>REBOLO ABRASIVO RETO DE USO GERAL GRAO 36, DE 6 X 1" (DIAMETRO X ESPESSURA)</t>
  </si>
  <si>
    <t>REBOLO ABRASIVO RETO DE USO GERAL GRAO 36, DE 6 X 3/4" (DIAMETRO X ESPESSURA)</t>
  </si>
  <si>
    <t>RECICLADORA DE ASFALTO A FRIO SOBRE RODAS, LARG. FRESAGEM 2,00 M, POT. 315 KW/422 HP</t>
  </si>
  <si>
    <t>REDUCAO EXCENTRICA PVC, DN 100 X 50 MM, PARA ESGOTO PREDIAL</t>
  </si>
  <si>
    <t>REDUCAO EXCENTRICA PVC, DN 100 X 75 MM, PARA ESGOTO PREDIAL</t>
  </si>
  <si>
    <t>REDUCAO EXCENTRICA PVC, DN 75 X 50 MM, PARA ESGOTO PREDIAL</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</si>
  <si>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</si>
  <si>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</si>
  <si>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</si>
  <si>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</si>
  <si>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PB, DN 100 X 50 / DE 110 X 60 MM, PARA REDE DE AGUA</t>
  </si>
  <si>
    <t>REDUCAO PVC PBA, JE, PB, DN 100 X 75 / DE 110 X 85 MM, PARA REDE DE AGUA</t>
  </si>
  <si>
    <t>REDUCAO PVC PBA, JE, PB, DN 75 X 50 / DE 85 X 60 MM, PARA REDE DE AGUA</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</si>
  <si>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</si>
  <si>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</si>
  <si>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</si>
  <si>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</si>
  <si>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</si>
  <si>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</si>
  <si>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</si>
  <si>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 COM CORPO DIVIDIDO</t>
  </si>
  <si>
    <t>REGISTRO DE ESFERA, PVC, COM VOLANTE, VS, ROSCAVEL, DN 1/2",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</si>
  <si>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</si>
  <si>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</si>
  <si>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</si>
  <si>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</si>
  <si>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</si>
  <si>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</si>
  <si>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</si>
  <si>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</si>
  <si>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</si>
  <si>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</si>
  <si>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</si>
  <si>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</si>
  <si>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1/2"</t>
  </si>
  <si>
    <t>REGISTRO GAVETA BRUTO EM LATAO FORJADO, BITOLA 1 1/4"</t>
  </si>
  <si>
    <t>REGISTRO GAVETA BRUTO EM LATAO FORJADO, BITOLA 1"</t>
  </si>
  <si>
    <t>REGISTRO GAVETA BRUTO EM LATAO FORJADO, BITOLA 1/2"</t>
  </si>
  <si>
    <t>REGISTRO GAVETA BRUTO EM LATAO FORJADO, BITOLA 2 1/2"</t>
  </si>
  <si>
    <t>REGISTRO GAVETA BRUTO EM LATAO FORJADO, BITOLA 2"</t>
  </si>
  <si>
    <t>REGISTRO GAVETA BRUTO EM LATAO FORJADO, BITOLA 3"</t>
  </si>
  <si>
    <t>REGISTRO GAVETA BRUTO EM LATAO FORJADO, BITOLA 3/4"</t>
  </si>
  <si>
    <t>REGISTRO GAVETA BRUTO EM LATAO FORJADO, BITOLA 4"</t>
  </si>
  <si>
    <t>REGISTRO GAVETA COM ACABAMENTO E CANOPLA CROMADOS, SIMPLES, BITOLA 1 1/2"</t>
  </si>
  <si>
    <t>REGISTRO GAVETA COM ACABAMENTO E CANOPLA CROMADOS, SIMPLES, BITOLA 1 1/4"</t>
  </si>
  <si>
    <t>REGISTRO GAVETA COM ACABAMENTO E CANOPLA CROMADOS, SIMPLES, BITOLA 1"</t>
  </si>
  <si>
    <t>REGISTRO GAVETA COM ACABAMENTO E CANOPLA CROMADOS, SIMPLES, BITOLA 1/2"</t>
  </si>
  <si>
    <t>REGISTRO GAVETA COM ACABAMENTO E CANOPLA CROMADOS, SIMPLES, BITOLA 3/4"</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</si>
  <si>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</si>
  <si>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</si>
  <si>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t>
  </si>
  <si>
    <t>REGISTRO PRESSAO BRUTO EM LATAO FORJADO, BITOLA 3/4"</t>
  </si>
  <si>
    <t>REGISTRO PRESSAO COM ACABAMENTO E CANOPLA CROMADA, SIMPLES, BITOLA 1/2"</t>
  </si>
  <si>
    <t>REGISTRO PRESSAO COM ACABAMENTO E CANOPLA CROMADA, SIMPLES, BITOLA 3/4"</t>
  </si>
  <si>
    <t>REGUA DE ALUMINIO PARA PEDREIRO 2 M X *25,5* MM</t>
  </si>
  <si>
    <t>REGUA VIBRADORA DUPLA PARA CONCRETO A GASOLINA 5,5 HP, PESO DE 60 KG, COMPRIMENTO 4 M</t>
  </si>
  <si>
    <t>REGUA VIBRATORIA DE CONCRETO TRELICADA, EQUIPADA COM MOTOR A GASOLINA DE 9 HP</t>
  </si>
  <si>
    <t>REJUNTE CIMENTICIO, QUALQUER COR</t>
  </si>
  <si>
    <t>REJUNTE EPOXI, QUALQUER COR</t>
  </si>
  <si>
    <t>RELE FOTOELETRICO INTERNO E EXTERNO BIVOLT 1000 W, DE CONECTOR, SEM BASE</t>
  </si>
  <si>
    <t>RELE TERMICO BIMETAL PARA USO EM MOTORES TRIFASICOS, TENSAO 380 V, POTENCIA ATE 15 CV, CORRENTE NOMINAL MAXIMA 22 A</t>
  </si>
  <si>
    <t>RESINA ACRILICA PREMIUM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</si>
  <si>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</si>
  <si>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</si>
  <si>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</si>
  <si>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</si>
  <si>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</si>
  <si>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</si>
  <si>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</si>
  <si>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PARA FACHADAS, PECAS NO FORMATO APROX. *5 X 15* CM, FORNECIDAS EM PLACAS COM PECAS UNIDAS EM PONTOS</t>
  </si>
  <si>
    <t>REVESTIMENTO EM CERAMICA ESMALTADA PARA FACHADAS, PECAS NO FORMATO APROX. *7 X 26* CM, FORNECIDAS EM PLACAS COM PECAS UNIDAS EM PONTOS</t>
  </si>
  <si>
    <t>REVESTIMENTO EM CERAMICA ESMALTADA, FORMATO MAIOR A 2025 CM2</t>
  </si>
  <si>
    <t>REVESTIMENTO EPOXI DE ALTA RESISTENCIA QUIMICA, ISENTO DE SOLVENTES, BICOMPONENTE</t>
  </si>
  <si>
    <t>REVESTIMENTO PARA ESCADA EM GRANILITE, MARMORITE OU GRANITINA ESP = 8 MM (INCLUSO EXECUCAO)</t>
  </si>
  <si>
    <t>REVESTIMENTO PARA PAREDE, EM CERAMICA ESMALTADA, FORMATO MENOR OU IGUAL A 2025 CM2</t>
  </si>
  <si>
    <t>RIPA APARELHADA *1,5 X 5* CM, EM MACARANDUBA/MASSARANDUBA, ANGELIM OU EQUIVALENTE DA REGIAO</t>
  </si>
  <si>
    <t>RIPA NAO APARELHADA *1 X 3* CM, EM MACARANDUBA/MASSARANDUBA, ANGELIM OU EQUIVALENTE DA REGIAO - BRUTA</t>
  </si>
  <si>
    <t>RIPA NAO APARELHADA, *1,5 X 5* CM, EM MACARANDUBA/MASSARANDUBA, ANGELIM OU EQUIVALENTE DA REGIAO - BRUTA</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</si>
  <si>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</si>
  <si>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</si>
  <si>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</si>
  <si>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</si>
  <si>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</si>
  <si>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</si>
  <si>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</si>
  <si>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</si>
  <si>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</si>
  <si>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TIPO NAPOLEAO PARA JANELAS DE CORRER, EM ZAMAC, COMPRIMENTO DE APROX 60 CM, COM ROLAMENTO EM ACO</t>
  </si>
  <si>
    <t>RODO PARA CHAO 40 CM, COM BORRACHA DUPLA E CABO</t>
  </si>
  <si>
    <t>ROLDANA CONCAVA DUPLA, 4 RODAS, EM ZAMAC COM CHAPA DE LATAO, ROLAMENTOS EM ACO, PARA PORTAS E JANELAS DE CORRER</t>
  </si>
  <si>
    <t>ROLDANA CONCAVA DUPLA, 4 RODAS, PARA PORTA DE CORRER, EM ZAMAC COM CHAPA DE ACO, ROLAMENTO INTERNO BLINDADO DE ACO REVESTIDO EM NYLON</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</si>
  <si>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</si>
  <si>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</si>
  <si>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</si>
  <si>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</si>
  <si>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</si>
  <si>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</si>
  <si>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</si>
  <si>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</si>
  <si>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</si>
  <si>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</si>
  <si>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</si>
  <si>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X 68 MM (COMPRIMENTO X DIAMETRO), SEM CABO</t>
  </si>
  <si>
    <t>ROLO DE LA DE CARNEIRO 25 MM X 23 CM (ALTURA DA LA X COMPRIMENTO),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</si>
  <si>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</si>
  <si>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</si>
  <si>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</si>
  <si>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</si>
  <si>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</si>
  <si>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</si>
  <si>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</si>
  <si>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</si>
  <si>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</si>
  <si>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</si>
  <si>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</si>
  <si>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</si>
  <si>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</si>
  <si>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</si>
  <si>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</si>
  <si>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</si>
  <si>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 POLEGADAS</t>
  </si>
  <si>
    <t>SAPATA DE PVC ADITIVADO NERVURADO D = 8 POLEGADAS</t>
  </si>
  <si>
    <t>SAPATILHA EM ACO GALVANIZADO PARA CABOS COM DIAMETRO NOMINAL ATE 5/8"</t>
  </si>
  <si>
    <t>SARRAFO *2,5 X 10* CM EM PINUS, MISTA OU EQUIVALENTE DA REGIAO - BRUTA</t>
  </si>
  <si>
    <t>SARRAFO *2,5 X 5* CM EM PINUS, MISTA OU EQUIVALENTE DA REGIAO - BRUTA</t>
  </si>
  <si>
    <t>SARRAFO *2,5 X 7,5* CM EM PINUS, MISTA OU EQUIVALENTE DA REGIAO - BRUTA</t>
  </si>
  <si>
    <t>SARRAFO APARELHADO *2 X 10* CM, EM MACARANDUBA/MASSARANDUBA, ANGELIM OU EQUIVALENTE DA REGIAO</t>
  </si>
  <si>
    <t>SARRAFO NAO APARELHADO *2,5 X 10* CM, EM MACARANDUBA/MASSARANDUBA, ANGELIM OU EQUIVALENTE DA REGIAO - BRUTA</t>
  </si>
  <si>
    <t>SARRAFO NAO APARELHADO *2,5 X 5* CM, EM MACARANDUBA/MASSARANDUBA, ANGELIM, PEROBA-ROSA OU EQUIVALENTE DA REGIAO - BRUTA</t>
  </si>
  <si>
    <t>SARRAFO NAO APARELHADO *2,5 X 7* CM, EM MACARANDUBA/MASSARANDUBA, ANGELIM, PEROBA-ROSA OU EQUIVALENTE DA REGIAO - BRUTA</t>
  </si>
  <si>
    <t>SEGURO - HORISTA (COLETADO CAIXA - ENCARGOS COMPLEMENTARES)</t>
  </si>
  <si>
    <t>SEGURO - MENSALISTA (COLETADO CAIXA - ENCARGOS COMPLEMENTARES)</t>
  </si>
  <si>
    <t>SEIXO ROLADO PARA APLICACAO EM CONCRETO (POSTO PEDREIRA/FORNECEDOR, SEM FRETE)</t>
  </si>
  <si>
    <t>SELADOR ACRILICO OPACO PREMIUM INTERIOR/EXTERIOR</t>
  </si>
  <si>
    <t>SELADOR HORIZONTAL PARA FITA DE ACO 1" (25 MM)</t>
  </si>
  <si>
    <t>SELANTE A BASE DE ALCATRAO E POLIURETANO PARA JUNTAS HORIZONTAIS</t>
  </si>
  <si>
    <t>SELANTE ACRILICO PARA TRATAMENTO / ACABAMENTO SUPERFICIAL DE CONCRETO ESTAMPADO, APARENTE, PEDRAS E OUTROS</t>
  </si>
  <si>
    <t>SELANTE DE BASE ASFALTICA PARA VEDACAO</t>
  </si>
  <si>
    <t>SELANTE ELASTICO MONOCOMPONENTE A BASE DE POLIURETANO (PU) PARA JUNTAS DIVERSAS</t>
  </si>
  <si>
    <t>310ML</t>
  </si>
  <si>
    <t>SELANTE MONOCOMPONENTE A BASE DE SILICONE DE BAIXO MODULO, PARA JUNTAS DE PAVIMENTACAO</t>
  </si>
  <si>
    <t>SELANTE TIPO VEDA CALHA PARA METAL E FIBROCIMENTO</t>
  </si>
  <si>
    <t>SELIM PVC, COM TRAVA, JE, 90 GRAUS, DN 125 X 100 MM OU 150 X 100 MM, PARA REDE COLETORA ESGOTO</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</si>
  <si>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</si>
  <si>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</si>
  <si>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</si>
  <si>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</si>
  <si>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</si>
  <si>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</si>
  <si>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</si>
  <si>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</si>
  <si>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</si>
  <si>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</si>
  <si>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 (HORISTA)</t>
  </si>
  <si>
    <t>SERRALHEIRO (MENSALISTA)</t>
  </si>
  <si>
    <t>SERVENTE DE OBRAS (HORISTA)</t>
  </si>
  <si>
    <t>SERVENTE DE OBRAS (MENSALISTA)</t>
  </si>
  <si>
    <t>SERVICO DE BOMBEAMENTO DE CONCRETO COM CONSUMO MINIMO DE 40 M3, (DISPONIBILIZACAO DE BOMBA), SEM O LANCAMENTO</t>
  </si>
  <si>
    <t>SIFAO / TUBO SINFONADO EXTENSIVEL/SANFONADO, UNIVERSAL/ SIMPLES, ENTRE *50 A 70* CM, DE PLASTICO BRANCO</t>
  </si>
  <si>
    <t>SIFAO EM METAL CROMADO PARA PIA AMERICANA, 1.1/2 X 1.1/2"</t>
  </si>
  <si>
    <t>SIFAO EM METAL CROMADO PARA PIA AMERICANA, 1.1/2 X 2"</t>
  </si>
  <si>
    <t>SIFAO EM METAL CROMADO PARA PIA OU LAVATORIO, 1 X 1.1/2"</t>
  </si>
  <si>
    <t>SIFAO EM METAL CROMADO PARA TANQUE, 1.1/4 X 1.1/2"</t>
  </si>
  <si>
    <t>SIFAO PLASTICO EXTENSIVEL UNIVERSAL, TIPO COPO</t>
  </si>
  <si>
    <t>SIFAO PLASTICO TIPO COPO PARA PIA AMERICANA 1.1/2 X 1.1/2"</t>
  </si>
  <si>
    <t>SIFAO PLASTICO TIPO COPO PARA PIA OU LAVATORIO, 1 X 1.1/2"</t>
  </si>
  <si>
    <t>SIFAO PLASTICO TIPO COPO PARA TANQUE, 1.1/4 X 1.1/2"</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</si>
  <si>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</si>
  <si>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</si>
  <si>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</si>
  <si>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</si>
  <si>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</si>
  <si>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</si>
  <si>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 / ESTOPA SISAL PARA GESSO</t>
  </si>
  <si>
    <t>SOLDA EM BARRA DE ESTANHO-CHUMBO 50/50</t>
  </si>
  <si>
    <t>SOLDA EM VARETA FOSCOPER, D = *2,5* MM X COMPRIMENTO 500 MM</t>
  </si>
  <si>
    <t>SOLDA ESTANHO/COBRE PARA CONEXOES DE COBRE, FIO 2,5 MM, CARRETEL 500 GR (SEM CHUMBO)</t>
  </si>
  <si>
    <t>SOLDADOR (HORISTA)</t>
  </si>
  <si>
    <t>SOLDADOR (MENSALISTA)</t>
  </si>
  <si>
    <t>SOLDADOR ELETRICO (PARA SOLDA A SER TESTADA COM RAIOS "X") (HORISTA)</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</si>
  <si>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</si>
  <si>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</si>
  <si>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</si>
  <si>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</si>
  <si>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</si>
  <si>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</si>
  <si>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PREPARADORA / LIMPADORA PARA PVC, FRASCO COM 1000 CM3</t>
  </si>
  <si>
    <t>SOLVENTE PARA COLA A BASE DE RESINA SINTETICA (PARA COLA DE LAMINADO MELAMINICO E OUTRAS SUPERFICIES)</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</si>
  <si>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</si>
  <si>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</si>
  <si>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</si>
  <si>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</si>
  <si>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</si>
  <si>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BULBO AMARELO DE RESPOSTA RAPIDA, 79 GRAUS CELSIUS, ACABAMENTO CROMADO, D = 20 MM (3/4")</t>
  </si>
  <si>
    <t>SPRINKLER TIPO PENDENTE, BULBO AMARELO DE RESPOSTA RAPIDA, 79 GRAUS CELSIUS, ACABAMENTO NATURAL OU CROMADO, D = 15 MM (1/2")</t>
  </si>
  <si>
    <t>SPRINKLER TIPO PENDENTE, BULBO AMARELO DE RESPOSTA RAPIDA, 79 GRAUS CELSIUS, ACABAMENTO NATURAL, D = 20 MM (3/4")</t>
  </si>
  <si>
    <t>SPRINKLER TIPO PENDENTE, BULBO VERMELHO DE RESPOSTA RAPIDA, 68 GRAUS CELSIUS, ACABAMENTO CROMADO, D = 15 MM (1/2")</t>
  </si>
  <si>
    <t>SPRINKLER TIPO PENDENTE, BULBO VERMELHO DE RESPOSTA RAPIDA, 68 GRAUS CELSIUS, ACABAMENTO CROMADO, D = 20 MM (3/4")</t>
  </si>
  <si>
    <t>SPRINKLER TIPO PENDENTE, BULBO VERMELHO DE RESPOSTA RAPIDA, 68 GRAUS CELSIUS, ACABAMENTO NATURAL, D = 20 MM (3/4")</t>
  </si>
  <si>
    <t>SPRINKLER TIPO PENDENTE, BULBO VERMELHO RESPOSTA RAPIDA, 68 GRAUS CELSIUS, ACABAMENTO NATURAL, D = 15 MM (1/2")</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</si>
  <si>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</si>
  <si>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</si>
  <si>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</si>
  <si>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</si>
  <si>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</si>
  <si>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</si>
  <si>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</si>
  <si>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</si>
  <si>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</si>
  <si>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PLUVIAL PREDIAL</t>
  </si>
  <si>
    <t>SUPORTE PARA CALHA DE 150 MM EM ACO GALVANIZADO</t>
  </si>
  <si>
    <t>SUPORTE PARA TUBO DIAMETRO NOMINAL 2", COM ROSCA MECANICA</t>
  </si>
  <si>
    <t>SURF DUPLO, EM TUBO DE ACO CARBONO, PINTURA NO PROCESSO ELETROSTATICO - EQUIPAMENTO DE GINASTICA PARA ACADEMIA AO AR LIVRE / ACADEMIA DA TERCEIRA IDADE - ATI</t>
  </si>
  <si>
    <t>TABUA *2,5 X 15 CM EM PINUS, MISTA OU EQUIVALENTE DA REGIAO - BRUTA</t>
  </si>
  <si>
    <t>TABUA *2,5 X 23* CM EM PINUS, MISTA OU EQUIVALENTE DA REGIAO - BRUTA</t>
  </si>
  <si>
    <t>TABUA *2,5 X 30 CM EM PINUS, MISTA OU EQUIVALENTE DA REGIAO - BRUTA</t>
  </si>
  <si>
    <t>TABUA APARELHADA *2,5 X 15* CM, EM MACARANDUBA/MASSARANDUBA, ANGELIM OU EQUIVALENTE DA REGIAO</t>
  </si>
  <si>
    <t>TABUA APARELHADA *2,5 X 25* CM, EM MACARANDUBA/MASSARANDUBA, ANGELIM OU EQUIVALENTE DA REGIAO</t>
  </si>
  <si>
    <t>TABUA APARELHADA *2,5 X 30* CM, EM MACARANDUBA/MASSARANDUBA, ANGELIM OU EQUIVALENTE DA REGIAO</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</si>
  <si>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</si>
  <si>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</si>
  <si>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</si>
  <si>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NAO APARELHADA *2,5 X 15* CM, EM MACARANDUBA/MASSARANDUBA, ANGELIM OU EQUIVALENTE DA REGIAO - BRUTA</t>
  </si>
  <si>
    <t>TABUA NAO APARELHADA *2,5 X 20* CM, EM MACARANDUBA/MASSARANDUBA, ANGELIM OU EQUIVALENTE DA REGIAO - BRUTA</t>
  </si>
  <si>
    <t>TABUA NAO APARELHADA *2,5 X 30* CM, EM MACARANDUBA/MASSARANDUBA, ANGELIM OU EQUIVALENTE DA REGIAO - BRUTA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</si>
  <si>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</si>
  <si>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</si>
  <si>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</si>
  <si>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</si>
  <si>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</si>
  <si>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</si>
  <si>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</si>
  <si>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</si>
  <si>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</si>
  <si>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</si>
  <si>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</si>
  <si>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</si>
  <si>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</si>
  <si>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</si>
  <si>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</si>
  <si>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</si>
  <si>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</si>
  <si>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</si>
  <si>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</si>
  <si>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</si>
  <si>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</si>
  <si>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TAMPA PARA CONDULETE, EM PVC, PARA 1 INTERRUPTOR</t>
  </si>
  <si>
    <t>TAMPA PARA CONDULETE, EM PVC, PARA 1 MODULO RJ</t>
  </si>
  <si>
    <t>TAMPA PARA CONDULETE, EM PVC, PARA 2 MODULOS RJ</t>
  </si>
  <si>
    <t>TAMPA PARA CONDULETE, EM PVC, PARA TOMADA HEXAGONAL</t>
  </si>
  <si>
    <t>TAMPAO / CAP, ROSCA MACHO, DN 1", PARA TUBO PEX PARA INST. AGUA QUENTE/FRIA</t>
  </si>
  <si>
    <t>TAMPAO / CAP, ROSCA MACHO, DN 3/4", PARA TUBO PEX PARA INST. AGUA QUENTE/FRIA</t>
  </si>
  <si>
    <t>TAMPAO / TERMINAL / PLUG, D = 1 1/4", PARA DUTO CORRUGADO PEAD (CABEAMENTO SUBTERRANEO)</t>
  </si>
  <si>
    <t>TAMPAO / TERMINAL / PLUG, D = 2", PARA DUTO CORRUGADO PEAD (CABEAMENTO SUBTERRANEO)</t>
  </si>
  <si>
    <t>TAMPAO / TERMINAL / PLUG, D = 3", PARA DUTO CORRUGADO PEAD (CABEAMENTO SUBTERRANEO)</t>
  </si>
  <si>
    <t>TAMPAO / TERMINAL / PLUG, D = 4", PARA DUTO CORRUGADO PEAD (CABEAMENTO SUBTERRANEO)</t>
  </si>
  <si>
    <t>TAMPAO COM CORRENTE, EM LATAO, ENGATE RAPIDO 1 1/2", PARA INSTALACAO PREDIAL DE COMBATE A INCENDIO</t>
  </si>
  <si>
    <t>TAMPAO COM CORRENTE, EM LATAO, ENGATE RAPIDO 2 1/2", PARA INSTALACAO PREDIAL DE COMBATE A INCENDIO</t>
  </si>
  <si>
    <t>TAMPAO FOFO ARTICULADO P/ REGISTRO, COM BASE / REQUADRO, CLASSE A15 CARGA MAX 1,5 T, *200 X 200* MM (COM INSCRICAO EM RELEVO DO TIPO DE REDE)</t>
  </si>
  <si>
    <t>TAMPAO FOFO ARTICULADO P/ REGISTRO, COM BASE / REQUADRO, CLASSE A15 CARGA MAXIMA 1,5 T, *400 X 400* MM (COM INSCRICAO EM RELEVO DO TIPO DE REDE)</t>
  </si>
  <si>
    <t>TAMPAO FOFO ARTICULADO, COM BASE / REQUADRO, CLASSE B125 CARGA MAX 12,5 T, REDONDO, TAMPA 600 MM (COM INSCRICAO EM RELEVO DO TIPO DE REDE)</t>
  </si>
  <si>
    <t>TAMPAO FOFO ARTICULADO, COM BASE / REQUADRO, CLASSE D400 CARGA MAX 40 T, REDONDO, TAMPA 600 MM (COM INSCRICAO EM RELEVO DO TIPO DE REDE)</t>
  </si>
  <si>
    <t>TAMPAO FOFO SIMPLES COM BASE / REQUADRO, CLASSE A15 CARGA MAX. 1,5 T, 300 X 300 MM (COM INSCRICAO EM RELEVO DO TIPO DE REDE)</t>
  </si>
  <si>
    <t>TAMPAO FOFO SIMPLES COM BASE / REQUADRO, CLASSE A15 CARGA MAX. 1,5 T, 400 X 400 MM (COM INSCRICAO EM RELEVO DO TIPO DE REDE)</t>
  </si>
  <si>
    <t>TAMPAO FOFO SIMPLES COM BASE / REQUADRO, CLASSE A15 CARGA MAX. 1,5 T, 400 X 600 MM (COM INSCRICAO EM RELEVO DO TIPO DE REDE)</t>
  </si>
  <si>
    <t>TAMPAO FOFO SIMPLES COM BASE / REQUADRO, CLASSE B125 CARGA MAX. 12,5 T, REDONDO, TAMPA 500 MM (COM INSCRICAO EM RELEVO DO TIPO DE REDE)</t>
  </si>
  <si>
    <t>TAMPAO FOFO SIMPLES COM BASE / REQUADRO, CLASSE B125 CARGA MAX. 12,5 T, REDONDO, TAMPA 600 MM (COM INSCRICAO EM RELEVO DO TIPO DE REDE)</t>
  </si>
  <si>
    <t>TAMPAO FOFO SIMPLES COM BASE / REQUADRO, CLASSE D400 CARGA MAX. 40 T, REDONDO, TAMPA 600 MM (COM INSCRICAO EM RELEVO DO TIPO DE REDE)</t>
  </si>
  <si>
    <t>TAMPAO FOFO SIMPLES COM BASE / REQUADRO, CLASSE D400 CARGA MAX. 40 T, REDONDO, TAMPA 900 MM (COM INSCRICAO EM RELEVO DO TIPO DE REDE)</t>
  </si>
  <si>
    <t>TAMPAO FOFO SIMPLES COM BASE / REQUADRO, R-2, CLASSE A15 CARGA MAX. 1,5 T, 550 X 1100 MM (COM INSCRICAO EM RELEVO DO TIPO DE REDE)</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</si>
  <si>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</si>
  <si>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</si>
  <si>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</si>
  <si>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</si>
  <si>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</si>
  <si>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</si>
  <si>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</si>
  <si>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</si>
  <si>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</si>
  <si>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LOUCA BRANCA, COM COLUNA, *30* L</t>
  </si>
  <si>
    <t>TANQUE DE LOUCA BRANCA, SUSPENSO, *20* L</t>
  </si>
  <si>
    <t>TANQUE DUPLO EM MARMORE SINTETICO COM CUBA LISA E ESFREGADOR, *110 X 60* CM</t>
  </si>
  <si>
    <t>TANQUE SIMPLES EM MARMORE SINTETICO COM COLUNA, CAPACIDADE *22* L, *60 X 46* CM</t>
  </si>
  <si>
    <t>TANQUE SIMPLES EM MARMORE SINTETICO DE FIXAR NA PAREDE, CAPACIDADE *22* L, *60 X 46* CM</t>
  </si>
  <si>
    <t>TANQUE SIMPLES EM MARMORE SINTETICO SUSPENSO, CAPACIDADE *38* L, *60 X 60* CM</t>
  </si>
  <si>
    <t>TARIFA "A" ENTRE 0 E 20M3 FORNECIMENTO D'AGUA</t>
  </si>
  <si>
    <t>TARJETA LIVRE / OCUPADO PARA PORTA DE BANHEIRO, CORPO EM ZAMAC E ESPELHO EM LATAO</t>
  </si>
  <si>
    <t>TARUGO DELIMITADOR DE PROFUNDIDADE EM ESPUMA DE POLIETILENO DE BAIXA DENSIDADE 10 MM, CINZA</t>
  </si>
  <si>
    <t>TE 45 GRAUS DE FERRO GALVANIZADO, COM ROSCA BSP, DE 1 1/2"</t>
  </si>
  <si>
    <t>TE 45 GRAUS DE FERRO GALVANIZADO, COM ROSCA BSP, DE 1 1/4"</t>
  </si>
  <si>
    <t>TE 45 GRAUS DE FERRO GALVANIZADO, COM ROSCA BSP, DE 1"</t>
  </si>
  <si>
    <t>TE 45 GRAUS DE FERRO GALVANIZADO, COM ROSCA BSP, DE 1/2"</t>
  </si>
  <si>
    <t>TE 45 GRAUS DE FERRO GALVANIZADO, COM ROSCA BSP, DE 2 1/2"</t>
  </si>
  <si>
    <t>TE 45 GRAUS DE FERRO GALVANIZADO, COM ROSCA BSP, DE 2"</t>
  </si>
  <si>
    <t>TE 45 GRAUS DE FERRO GALVANIZADO, COM ROSCA BSP, DE 3"</t>
  </si>
  <si>
    <t>TE 45 GRAUS DE FERRO GALVANIZADO, COM ROSCA BSP, DE 3/4"</t>
  </si>
  <si>
    <t>TE 45 GRAUS DE FERRO GALVANIZADO, COM ROSCA BSP, DE 4"</t>
  </si>
  <si>
    <t>TE 90 GRAUS EM ACO CARBONO, SOLDAVEL, PRESSAO 3.000 LBS, DN 1 1/2"</t>
  </si>
  <si>
    <t>TE 90 GRAUS EM ACO CARBONO, SOLDAVEL, PRESSAO 3.000 LBS, DN 1 1/4"</t>
  </si>
  <si>
    <t>TE 90 GRAUS EM ACO CARBONO, SOLDAVEL, PRESSAO 3.000 LBS, DN 1"</t>
  </si>
  <si>
    <t>TE 90 GRAUS EM ACO CARBONO, SOLDAVEL, PRESSAO 3.000 LBS, DN 1/2"</t>
  </si>
  <si>
    <t>TE 90 GRAUS EM ACO CARBONO, SOLDAVEL, PRESSAO 3.000 LBS, DN 2 1/2"</t>
  </si>
  <si>
    <t>TE 90 GRAUS EM ACO CARBONO, SOLDAVEL, PRESSAO 3.000 LBS, DN 2"</t>
  </si>
  <si>
    <t>TE 90 GRAUS EM ACO CARBONO, SOLDAVEL, PRESSAO 3.000 LBS, DN 3"</t>
  </si>
  <si>
    <t>TE 90 GRAUS EM ACO CARBONO, SOLDAVEL, PRESSAO 3.000 LBS, DN 3/4"</t>
  </si>
  <si>
    <t>TE CPVC, SOLDAVEL, 90 GRAUS, 114 MM, PARA AGUA QUENTE PREDIAL</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</si>
  <si>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</si>
  <si>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</si>
  <si>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</si>
  <si>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</si>
  <si>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</si>
  <si>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</si>
  <si>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</si>
  <si>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</si>
  <si>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SEM ANEL DE SOLDA, BOLSA X BOLSA X BOLSA, 104 MM</t>
  </si>
  <si>
    <t>TE DE COBRE SEM ANEL DE SOLDA, BOLSA X BOLSA X BOLSA, 15 MM</t>
  </si>
  <si>
    <t>TE DE COBRE SEM ANEL DE SOLDA, BOLSA X BOLSA X BOLSA, 22 MM</t>
  </si>
  <si>
    <t>TE DE COBRE SEM ANEL DE SOLDA, BOLSA X BOLSA X BOLSA, 28 MM</t>
  </si>
  <si>
    <t>TE DE COBRE SEM ANEL DE SOLDA, BOLSA X BOLSA X BOLSA, 35 MM</t>
  </si>
  <si>
    <t>TE DE COBRE SEM ANEL DE SOLDA, BOLSA X BOLSA X BOLSA, 42 MM</t>
  </si>
  <si>
    <t>TE DE COBRE SEM ANEL DE SOLDA, BOLSA X BOLSA X BOLSA, 54 MM</t>
  </si>
  <si>
    <t>TE DE COBRE SEM ANEL DE SOLDA, BOLSA X BOLSA X BOLSA, 66 MM</t>
  </si>
  <si>
    <t>TE DE COBRE SEM ANEL DE SOLDA, BOLSA X BOLSA X BOLSA, 79 MM</t>
  </si>
  <si>
    <t>TE DE FERRO GALVANIZADO, DE 1 1/2"</t>
  </si>
  <si>
    <t>TE DE FERRO GALVANIZADO, DE 1 1/4"</t>
  </si>
  <si>
    <t>TE DE FERRO GALVANIZADO, DE 1"</t>
  </si>
  <si>
    <t>TE DE FERRO GALVANIZADO, DE 1/2"</t>
  </si>
  <si>
    <t>TE DE FERRO GALVANIZADO, DE 2 1/2"</t>
  </si>
  <si>
    <t>TE DE FERRO GALVANIZADO, DE 2"</t>
  </si>
  <si>
    <t>TE DE FERRO GALVANIZADO, DE 3"</t>
  </si>
  <si>
    <t>TE DE FERRO GALVANIZADO, DE 3/4"</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</si>
  <si>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</si>
  <si>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</si>
  <si>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</si>
  <si>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</si>
  <si>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</si>
  <si>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</si>
  <si>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</si>
  <si>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</si>
  <si>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1.1/2" X 3/4",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</si>
  <si>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</si>
  <si>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</si>
  <si>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</si>
  <si>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</si>
  <si>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</si>
  <si>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</si>
  <si>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</si>
  <si>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</si>
  <si>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</si>
  <si>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</si>
  <si>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</si>
  <si>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</si>
  <si>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</si>
  <si>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</si>
  <si>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</si>
  <si>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</si>
  <si>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</si>
  <si>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</si>
  <si>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3/4" X 1/2"</t>
  </si>
  <si>
    <t>TE DE REDUCAO DE FERRO GALVANIZADO, COM ROSCA BSP, DE 4" X 2"</t>
  </si>
  <si>
    <t>TE DE REDUCAO DE FERRO GALVANIZADO, COM ROSCA BSP, DE 4" X 3"</t>
  </si>
  <si>
    <t>TE DE REDUCAO, CPVC, 22 X 15 MM, PARA AGUA QUENTE PREDIAL</t>
  </si>
  <si>
    <t>TE DE REDUCAO, CPVC, 28 X 22 MM, PARA AGUA QUENTE PREDIAL</t>
  </si>
  <si>
    <t>TE DE REDUCAO, CPVC, 35 X 28 MM, PARA AGUA QUENTE PREDIAL</t>
  </si>
  <si>
    <t>TE DE REDUCAO, CPVC, 42 X 35 MM, PARA AGUA QUENTE PREDIAL</t>
  </si>
  <si>
    <t>TE DE REDUCAO, PVC PBA, BBB, JE, DN 100 X 50 / DE 110 X 60 MM, PARA REDE DE AGUA</t>
  </si>
  <si>
    <t>TE DE REDUCAO, PVC PBA, BBB, JE, DN 100 X 75 / DE 110 X 85 MM, PARA REDE DE AGUA</t>
  </si>
  <si>
    <t>TE DE REDUCAO, PVC PBA, BBB, JE, DN 75 X 50 / DE 85 X 60 MM, PARA REDE DE AGUA</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</si>
  <si>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</si>
  <si>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</si>
  <si>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</si>
  <si>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</si>
  <si>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</si>
  <si>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</si>
  <si>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</si>
  <si>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</si>
  <si>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</si>
  <si>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</si>
  <si>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 63 X 20 MM - LIGACAO PREDIAL DE AGUA</t>
  </si>
  <si>
    <t>TE DE SERVICO INTEGRADO, EM POLIPROPILENO (PP), PARA TUBOS EM PEAD/PVC, 60 X 20 MM - LIGACAO PREDIAL DE AGUA</t>
  </si>
  <si>
    <t>TE DE SERVICO INTEGRADO, EM POLIPROPILENO (PP), PARA TUBOS EM PEAD/PVC, 60 X 32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</si>
  <si>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</si>
  <si>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</si>
  <si>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</si>
  <si>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</si>
  <si>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</si>
  <si>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</si>
  <si>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</si>
  <si>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</si>
  <si>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</si>
  <si>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</si>
  <si>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</si>
  <si>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SEM ANEL DE SOLDA, ROSCA F X BOLSA X ROSCA F, 1/2" X 15 X 1/2"</t>
  </si>
  <si>
    <t>TE DUPLA CURVA BRONZE/LATAO SEM ANEL DE SOLDA, ROSCA F X BOLSA X ROSCA F, 3/4" X 22 X 3/4"</t>
  </si>
  <si>
    <t>TE METALICO, PARA CONEXAO COM ANEL DESLIZANTE, DN 16 MM, EM TUBO PEX PARA INST. AGUA QUENTE/FRIA</t>
  </si>
  <si>
    <t>TE METALICO, PARA CONEXAO COM ANEL DESLIZANTE, DN 20 MM, EM TUBO PEX PARA INST. AGUA QUENTE/FRIA</t>
  </si>
  <si>
    <t>TE METALICO, PARA CONEXAO COM ANEL DESLIZANTE, DN 25 MM, EM TUBO PEX PARA INST. AGUA QUENTE/FRIA</t>
  </si>
  <si>
    <t>TE METALICO, PARA CONEXAO COM ANEL DESLIZANTE, DN 32 MM, EM TUBO PEX PARA INST. AGUA QUENTE/FRIA</t>
  </si>
  <si>
    <t>TE MISTURADOR COM INSERTO METALICO, FEMEA, PPR, DN 25 MM X 3/4", PARA AGUA QUENTE E FRIA PREDIAL</t>
  </si>
  <si>
    <t>TE MISTURADOR DE TRANSICAO, CPVC, COM ROSCA, 22 MM X 3/4", PARA AGUA QUENTE</t>
  </si>
  <si>
    <t>TE MISTURADOR, CPVC, SOLDAVEL, 15 MM, PARA AGUA QUENTE</t>
  </si>
  <si>
    <t>TE MISTURADOR, CPVC, SOLDAVEL, 22 MM, PARA AGUA QUENTE</t>
  </si>
  <si>
    <t>TE MISTURADOR, PPR, F/M/M, DN 20 X 20 MM, PARA AGUA QUENTE PREDIAL</t>
  </si>
  <si>
    <t>TE MISTURADOR, PPR, F/M/M, DN 25 X 25 MM, PARA AGUA QUENTE PREDIAL</t>
  </si>
  <si>
    <t>TE NORMAL, PPR, F/F/F, SOLDAVEL, 90 GRAUS, DN 110 X 110 X 110 MM, PARA AGUA QUENTE PREDIAL</t>
  </si>
  <si>
    <t>TE NORMAL, PPR, F/F/F, SOLDAVEL, 90 GRAUS, DN 20 X 20 X 20 MM, PARA AGUA QUENTE PREDIAL</t>
  </si>
  <si>
    <t>TE NORMAL, PPR, F/F/F, SOLDAVEL, 90 GRAUS, DN 25 X 25 X 25 MM, PARA AGUA QUENTE PREDIAL</t>
  </si>
  <si>
    <t>TE NORMAL, PPR, F/F/F, SOLDAVEL, 90 GRAUS, DN 32 X 32 X 32 MM, PARA AGUA QUENTE PREDIAL</t>
  </si>
  <si>
    <t>TE NORMAL, PPR, F/F/F, SOLDAVEL, 90 GRAUS, DN 40 X 40 X 40 MM, PARA AGUA QUENTE PREDIAL</t>
  </si>
  <si>
    <t>TE NORMAL, PPR, F/F/F, SOLDAVEL, 90 GRAUS, DN 50 X 50 X 50 MM, PARA AGUA QUENTE PREDIAL</t>
  </si>
  <si>
    <t>TE NORMAL, PPR, F/F/F, SOLDAVEL, 90 GRAUS, DN 63 X 63 X 63 MM, PARA AGUA QUENTE PREDIAL</t>
  </si>
  <si>
    <t>TE NORMAL, PPR, F/F/F, SOLDAVEL, 90 GRAUS, DN 75 X 75 X 75 MM, PARA AGUA QUENTE PREDIAL</t>
  </si>
  <si>
    <t>TE NORMAL, PPR, F/F/F,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</si>
  <si>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</si>
  <si>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</si>
  <si>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</si>
  <si>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</si>
  <si>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</si>
  <si>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</si>
  <si>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</si>
  <si>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</si>
  <si>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</si>
  <si>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</si>
  <si>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</si>
  <si>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</si>
  <si>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</si>
  <si>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</si>
  <si>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</si>
  <si>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</si>
  <si>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</si>
  <si>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ROSCA FEMEA, METALICO, PARA CONEXAO COM ANEL DESLIZANTE, DN 16 MM X 1/2", EM TUBO PEX PARA INST. AGUA QUENTE/FRIA</t>
  </si>
  <si>
    <t>TE ROSCA FEMEA, METALICO, PARA CONEXAO COM ANEL DESLIZANTE, DN 20 MM X 1/2", EM TUBO PEX PARA INST. AGUA QUENTE/FRIA</t>
  </si>
  <si>
    <t>TE ROSCA FEMEA, METALICO, PARA CONEXAO COM ANEL DESLIZANTE, DN 25 MM X 3/4", EM TUBO PEX PARA INST. AGUA QUENTE/FRIA</t>
  </si>
  <si>
    <t>TE SANITARIO DE REDUCAO, PVC, DN 100 X 50 MM, SERIE NORMAL, PARA ESGOTO PREDIAL</t>
  </si>
  <si>
    <t>TE SANITARIO DE REDUCAO, PVC, DN 100 X 75 MM, SERIE NORMAL PARA ESGOTO PREDIAL</t>
  </si>
  <si>
    <t>TE SANITARIO, PVC, DN 100 X 100 MM, SERIE NORMAL, PARA ESGOTO PREDIAL</t>
  </si>
  <si>
    <t>TE SANITARIO, PVC, DN 40 X 40 MM, SERIE NORMAL, PARA ESGOTO PREDIAL</t>
  </si>
  <si>
    <t>TE SANITARIO, PVC, DN 50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</si>
  <si>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</si>
  <si>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</si>
  <si>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</si>
  <si>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</si>
  <si>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</si>
  <si>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</si>
  <si>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</si>
  <si>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</si>
  <si>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</si>
  <si>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</si>
  <si>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PLASTICO, DN 16 MM, PARA CONEXAO COM CRIMPAGEM, EM TUBO PEX PARA INST. AGUA QUENTE/FRIA</t>
  </si>
  <si>
    <t>TE, PLASTICO, DN 20 MM, PARA CONEXAO COM CRIMPAGEM, EM TUBO PEX PARA INST. AGUA QUENTE/FRIA</t>
  </si>
  <si>
    <t>TE, PLASTICO, DN 25 MM, PARA CONEXAO COM CRIMPAGEM, EM TUBO PEX PARA INST. AGUA QUENTE/FRIA</t>
  </si>
  <si>
    <t>TE, PLASTICO, DN 32 MM, PARA CONEXAO COM CRIMPAGEM, EM TUBO PEX PARA INST. AGUA QUENTE/FRIA</t>
  </si>
  <si>
    <t>TE, PVC PBA, BBB, 90 GRAUS, DN 100 / DE 110 MM, PARA REDE DE AGUA</t>
  </si>
  <si>
    <t>TE, PVC PBA, BBB, 90 GRAUS, DN 50 / DE 60 MM, PARA REDE DE AGUA</t>
  </si>
  <si>
    <t>TE, PVC PBA, BBB, 90 GRAUS, DN 75 / DE 85 MM, PARA REDE DE AGUA</t>
  </si>
  <si>
    <t>TE, PVC, 90 GRAUS, BBB, JE, DN 200 MM, PARA REDE COLETORA ESGOTO</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</si>
  <si>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</si>
  <si>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</si>
  <si>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</si>
  <si>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</si>
  <si>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</si>
  <si>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TECNICO DE EDIFICACOES (HORISTA)</t>
  </si>
  <si>
    <t>TECNICO DE EDIFICACOES (MENSALISTA)</t>
  </si>
  <si>
    <t>TECNICO EM LABORATORIO E CAMPO DE CONSTRUCAO CIVIL (HORISTA)</t>
  </si>
  <si>
    <t>TECNICO EM LABORATORIO E CAMPO DE CONSTRUCAO CIVIL (MENSALISTA)</t>
  </si>
  <si>
    <t>TECNICO EM SEGURANCA DO TRABALHO (HORISTA)</t>
  </si>
  <si>
    <t>TECNICO EM SEGURANCA DO TRABALHO (MENSALISTA)</t>
  </si>
  <si>
    <t>TECNICO EM SONDAGEM (HORISTA)</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</si>
  <si>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</si>
  <si>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</si>
  <si>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10,5* CM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</si>
  <si>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</si>
  <si>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</si>
  <si>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</si>
  <si>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</si>
  <si>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</si>
  <si>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</si>
  <si>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</si>
  <si>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</si>
  <si>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</si>
  <si>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</si>
  <si>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</si>
  <si>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</si>
  <si>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</si>
  <si>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</si>
  <si>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</si>
  <si>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</si>
  <si>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</si>
  <si>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</si>
  <si>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</si>
  <si>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</si>
  <si>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</si>
  <si>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</si>
  <si>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</si>
  <si>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</si>
  <si>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</si>
  <si>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</si>
  <si>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</si>
  <si>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</si>
  <si>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</si>
  <si>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</si>
  <si>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</si>
  <si>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</si>
  <si>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</si>
  <si>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</si>
  <si>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NAO ESMALTADA, TIPO ROMANA, AMERICANA, PORTUGUESA, FRANCESA, COMPRIMENTO DE *41* CM, RENDIMENTO DE *16* TELHAS/M2</t>
  </si>
  <si>
    <t>TELHA DE CONCRETO TIPO CLASSICA, COR CINZA, COMPRIMENTO DE *42* CM, RENDIMENTO DE *10* TELHAS/M2</t>
  </si>
  <si>
    <t>TELHA DE FIBRA DE VIDRO ONDULADA, TRANSLUCIDA / INCOLOR, E = *0,6* MM, DE *0,50 X 2,44* M (L X C)</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</si>
  <si>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</si>
  <si>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</si>
  <si>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</si>
  <si>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</si>
  <si>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</si>
  <si>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</si>
  <si>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</si>
  <si>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</si>
  <si>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</si>
  <si>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</si>
  <si>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</si>
  <si>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</si>
  <si>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</si>
  <si>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</si>
  <si>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</si>
  <si>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</si>
  <si>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</si>
  <si>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</si>
  <si>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</si>
  <si>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</si>
  <si>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</si>
  <si>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</si>
  <si>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</si>
  <si>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</si>
  <si>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</si>
  <si>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</si>
  <si>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</si>
  <si>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</si>
  <si>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</si>
  <si>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</si>
  <si>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</si>
  <si>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</si>
  <si>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ESPESSURA DE 30 MM, DENSIDADE DE 35 KG/M3, REVESTIMENTO EM TELHA TRAPEZOIDAL NAS DUAS FACES COM ESPESSURA DE 0,50 MM CADA, ACABAMENTO NATURAL (NAO INCLUI ACESSORIOS DE FIXACAO)</t>
  </si>
  <si>
    <t>TELHA ONDULADA EM ACO ZINCADO, ALTURA DE 17 MM, ESPESSURA DE 0,50 MM, LARGURA UTIL DE APROXIMADAMENTE 985 MM, SEM PINTURA</t>
  </si>
  <si>
    <t>TELHA TERMOISOLANTE REVESTIDA EM ACO GALVALUME, FACE SUPERIOR TRAPEZOIDAL E FACE INFERIOR PLANA (NAO INCLUI ACESSORIOS DE FIXACAO), REVEST COM ESPESSURA DE 0,50 MM, COM PRE-PINTURA DE COR BRANCA NAS DUAS FACES, NUCLEO EM POLIISOCIANURATO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</si>
  <si>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</si>
  <si>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</si>
  <si>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</si>
  <si>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</si>
  <si>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</si>
  <si>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</si>
  <si>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 VIDRO TIPO CANAL OU COLONIAL, C = 46 A 50 CM</t>
  </si>
  <si>
    <t>TELHADOR / TELHADISTA (HORISTA)</t>
  </si>
  <si>
    <t>TELHADOR / TELHADISTA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</si>
  <si>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</si>
  <si>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</si>
  <si>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</si>
  <si>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</si>
  <si>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</si>
  <si>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</si>
  <si>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</si>
  <si>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</si>
  <si>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</si>
  <si>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</si>
  <si>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</si>
  <si>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</si>
  <si>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</si>
  <si>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</si>
  <si>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1 CABO, PARA CABOS DE 4 A 10 MM2, COM 2 FUROS PARA FIXACAO</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</si>
  <si>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</si>
  <si>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</si>
  <si>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</si>
  <si>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</si>
  <si>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</si>
  <si>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</si>
  <si>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</si>
  <si>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</si>
  <si>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</si>
  <si>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</si>
  <si>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</si>
  <si>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</si>
  <si>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</si>
  <si>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</si>
  <si>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</si>
  <si>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</si>
  <si>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</si>
  <si>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</si>
  <si>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</si>
  <si>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</si>
  <si>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</si>
  <si>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</si>
  <si>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DE *5,5 X 11 X 23* CM (L X A X C), COM 21 FUROS</t>
  </si>
  <si>
    <t>TIJOLO CERAMICO MACICO APARENTE 2 FUROS DE *6,5 X 10 X 20* CM (L X A X C)</t>
  </si>
  <si>
    <t>TIJOLO CERAMICO MACICO APARENTE DE *6 X 12 X 24* CM (L X A X C)</t>
  </si>
  <si>
    <t>TIJOLO CERAMICO MACICO COMUM DE *5 X 10 X 20* CM (L X A X C)</t>
  </si>
  <si>
    <t>TIJOLO CERAMICO REFRATARIO DE *2,5 X 11,4 X 22,9* CM (L X A X C)</t>
  </si>
  <si>
    <t>TIJOLO CERAMICO REFRATARIO DE *6,3 X 11,4 X 22,9* CM (L X A X C)</t>
  </si>
  <si>
    <t>TIL CONDOMINIAL, PVC, DN 100 X 100 MM, PARA REDE COLETORA DE ESGOTO</t>
  </si>
  <si>
    <t>TIL PARA LIGACAO PREDIAL, EM PVC, JE, BBB, DN 100 X 100 MM, PARA REDE COLETORA ESGOTO</t>
  </si>
  <si>
    <t>TIL RADIAL, PVC, JE, BBB, DN 300 X 200 MM, PARA REDE COLETORA DE ESGOTO (NBR 10.569)</t>
  </si>
  <si>
    <t>TINTA / REVESTIMENTO A BASE DE RESINA EPOXI COM ALCATRAO, BICOMPONENTE</t>
  </si>
  <si>
    <t>TINTA A BASE DE RESINA ACRILICA EMULSIONADA EM AGUA, PARA SINALIZACAO HORIZONTAL VIARIA (NBR 13699:2012)</t>
  </si>
  <si>
    <t>TINTA A OLEO BRILHANTE, PARA MADEIRAS E METAIS</t>
  </si>
  <si>
    <t>TINTA ACRILICA A BASE DE SOLVENTE, PARA SINALIZACAO HORIZONTAL VIARIA (NBR 11862)</t>
  </si>
  <si>
    <t>TINTA ACRILICA PREMIUM PARA PISO</t>
  </si>
  <si>
    <t>TINTA ASFALTICA IMPERMEABILIZANTE DILUIDA EM SOLVENTE, PARA MATERIAIS CIMENTICIOS, METAL E MADEIRA</t>
  </si>
  <si>
    <t>TINTA ASFALTICA IMPERMEABILIZANTE DISPERSA EM AGUA, PARA MATERIAIS CIMENTICIOS</t>
  </si>
  <si>
    <t>TINTA BORRACHA CLORADA, ACABAMENTO SEMIBRILHO, QUALQUER COR</t>
  </si>
  <si>
    <t>TINTA EPOXI BASE AGUA PREMIUM, BRANCA</t>
  </si>
  <si>
    <t>TINTA ESMALTE BASE AGUA PREMIUM ACETINADO</t>
  </si>
  <si>
    <t>TINTA ESMALTE BASE AGUA PREMIUM BRILHANTE</t>
  </si>
  <si>
    <t>TINTA ESMALTE SINTETICO PREMIUM ACETINADO</t>
  </si>
  <si>
    <t>TINTA ESMALTE SINTETICO PREMIUM BRILHANTE</t>
  </si>
  <si>
    <t>TINTA ESMALTE SINTETICO PREMIUM DE DUPLA ACAO GRAFITE FOSCO PARA SUPERFICIES METALICAS FERROSAS</t>
  </si>
  <si>
    <t>TINTA ESMALTE SINTETICO PREMIUM DE EFEITO PROTETOR DE SUPERFICIE METALICA ALUMINIO</t>
  </si>
  <si>
    <t>TINTA ESMALTE SINTETICO PREMIUM FOSCO</t>
  </si>
  <si>
    <t>TINTA ESMALTE SINTETICO STANDARD ACETINADO</t>
  </si>
  <si>
    <t>TINTA ESMALTE SINTETICO STANDARD BRILHANTE</t>
  </si>
  <si>
    <t>TINTA ESMALTE SINTETICO STANDARD FOSCO</t>
  </si>
  <si>
    <t>TINTA LATEX ACRILICA ECONOMICA, COR BRANCA</t>
  </si>
  <si>
    <t>TINTA LATEX ACRILICA PREMIUM, COR BRANCO FOSCO</t>
  </si>
  <si>
    <t>TINTA LATEX ACRILICA STANDARD, COR BRANCA</t>
  </si>
  <si>
    <t>TINTA LATEX ACRILICA SUPER PREMIUM, COR BRANCO FOSCO</t>
  </si>
  <si>
    <t>TINTA MINERAL IMPERMEAVEL EM PO, BRANCA</t>
  </si>
  <si>
    <t>TINTA/RESINA ACRILICA PREMIUM PARA CERAMICA, PEDRAS E OUTROS</t>
  </si>
  <si>
    <t>TIRANTE COM ELO, EM ARAME GALVANIZADO RIGIDO, NUMERO 10, COMPRIMENTO 2000 MM, PARA PENDURAL DE FORRO REMOVIVEL</t>
  </si>
  <si>
    <t>TIRANTE EM FERRO GALVANIZADO PARA CONTRAVENTAMENTO DE TELHA CANALETE 90, 1/4" X 400 MM</t>
  </si>
  <si>
    <t>TOALHEIRO PLASTICO TIPO DISPENSER PARA PAPEL TOALHA INTERFOLHADO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</si>
  <si>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</si>
  <si>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</si>
  <si>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</si>
  <si>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</si>
  <si>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</si>
  <si>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</si>
  <si>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</si>
  <si>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</si>
  <si>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</si>
  <si>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</si>
  <si>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</si>
  <si>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</si>
  <si>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</si>
  <si>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TOMADAS (2 MODULOS) 2P+T 10A, 250V, CONJUNTO MONTADO PARA EMBUTIR 4" X 2" (PLACA + SUPORTE + MODULOS)</t>
  </si>
  <si>
    <t>TOPOGRAFO (HORISTA)</t>
  </si>
  <si>
    <t>TOPOGRAFO (MENSALISTA)</t>
  </si>
  <si>
    <t>TORNEIRA DE BOIA BALAO METALICO, VAZAO TOTAL, PARA CAIXA D'AGUA, AGUA QUENTE, ROSCA 1/2 ", COM HASTE, TORNEIRA E BALAO METALICOS</t>
  </si>
  <si>
    <t>TORNEIRA DE BOIA BALAO METALICO, VAZAO TOTAL, PARA CAIXA D'AGUA, AGUA QUENTE, ROSCA 3/4 ", COM HASTE, TORNEIRA E BALAO METALICOS</t>
  </si>
  <si>
    <t>TORNEIRA DE BOIA CONVENCIONAL PARA CAIXA D'AGUA, 1", AGUA FRIA, COM HASTE E TORNEIRA METALICOS E BALAO PLASTICO</t>
  </si>
  <si>
    <t>TORNEIRA DE BOIA CONVENCIONAL PARA CAIXA D'AGUA, 2", AGUA FRIA, COM HASTE E TORNEIRA METALICOS E BALAO PLASTICO</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</si>
  <si>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</si>
  <si>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</si>
  <si>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AGUA FRIA, 1/2", COM HASTE E TORNEIRA METALICOS E BALAO PLASTICO</t>
  </si>
  <si>
    <t>TORNEIRA DE BOIA CONVENCIONAL PARA CAIXA D'AGUA, AGUA FRIA, 3/4", COM HASTE E TORNEIRA METALICOS E BALAO PLASTICO</t>
  </si>
  <si>
    <t>TORNEIRA DE BOIA VAZAO TOTAL PARA CAIXA D'AGUA, AGUA FRIA, BITOLA 1", COM HASTE E TORNEIRA METALICOS E BALAO PLASTICO</t>
  </si>
  <si>
    <t>TORNEIRA DE BOIA VAZAO TOTAL PARA CAIXA D'AGUA, AGUA FRIA, BITOLA 1/2", COM HASTE E TORNEIRA METALICOS E BALAO PLASTICO</t>
  </si>
  <si>
    <t>TORNEIRA DE BOIA VAZAO TOTAL PARA CAIXA D'AGUA, AGUA FRIA, BITOLA 3/4", COM HASTE E TORNEIRA METALICOS E BALAO PLASTICO</t>
  </si>
  <si>
    <t>TORNEIRA DE MESA PARA LAVATORIO, METALICA CROMADA, COM MISTURADOR MONOCOMANDO, BICA BAIXA</t>
  </si>
  <si>
    <t>TORNEIRA DE MESA PARA LAVATORIO, METALICA CROMADA, COM SENSOR DE APROXIMACAO ELETRICO, BIVOLT</t>
  </si>
  <si>
    <t>TORNEIRA DE MESA/BANCADA, PARA LAVATORIO, FIXA, METALICA CROMADA, PADRAO POPULAR, 1/2" OU 3/4"</t>
  </si>
  <si>
    <t>TORNEIRA DE METAL AMARELO, PARA TANQUE / JARDIM, DE PAREDE, COM BICO PLASTICO, CANO CURTO, AREA EXTERNA, PADRAO POPULAR / USO GERAL, 1/2" OU 3/4"</t>
  </si>
  <si>
    <t>TORNEIRA DE METAL AMARELO, PARA TANQUE / JARDIM, DE PAREDE, SEM BICO, CANO CURTO, PADRAO POPULAR / USO GERAL, 1/2" OU 3/4"</t>
  </si>
  <si>
    <t>TORNEIRA ELETRICA DE PAREDE, PLASTICA, BICA ALTA, PARA COZINHA, 5500 W (110/220 V)</t>
  </si>
  <si>
    <t>TORNEIRA METALICA CROMADA CANO CURTO, SEM BICO, SEM AREJADOR, DE PAREDE, PARA TANQUE E USO GERAL, 1/2" OU 3/4"</t>
  </si>
  <si>
    <t>TORNEIRA METALICA CROMADA DE MESA PARA LAVATORIO, BICA ALTA, COM AREJADOR</t>
  </si>
  <si>
    <t>TORNEIRA METALICA CROMADA DE MESA PARA LAVATORIO, COM SENSOR DE PRESENCA A PILHA, COM AREJADOR EMBUTIDO</t>
  </si>
  <si>
    <t>TORNEIRA METALICA CROMADA DE MESA, PARA LAVATORIO, TEMPORIZADA PRESSAO FECHAMENTO AUTOMATICO, BICA BAIXA</t>
  </si>
  <si>
    <t>TORNEIRA METALICA CROMADA DE PAREDE LONGA PARA LAVATORIO, COM AREJADOR, ACIONAMENTO ALAVANCA, 1/4 DE VOLTA</t>
  </si>
  <si>
    <t>TORNEIRA METALICA CROMADA DE PAREDE, PARA COZINHA, BICA MOVEL, COM AREJADOR, 1/2" OU 3/4"</t>
  </si>
  <si>
    <t>TORNEIRA METALICA CROMADA PARA JARDIM / TANQUE, COM BICO PLASTICO, CANO LONGO, DE PAREDE, PADRAO POPULAR / USO GERAL, 1/2" OU 3/4"</t>
  </si>
  <si>
    <t>TORNEIRA METALICA CROMADA PARA TANQUE / JARDIM, SEM BICO, CANO LONGO, DE PAREDE, PADRAO POPULAR / USO GERAL, 1/2" OU 3/4"</t>
  </si>
  <si>
    <t>TORNEIRA METALICA CROMADA, CANO CURTO, COM AREJADOR, SEM BICO PLASTICO, DE PAREDE, PARA USO GERAL, 1/2" OU 3/4"</t>
  </si>
  <si>
    <t>TORNEIRA METALICA CROMADA, DE MESA/BANCADA, PARA COZINHA, BICA MOVEL, COM AREJADOR, 1/2" OU 3/4"</t>
  </si>
  <si>
    <t>TORNEIRA METALICA CROMADA, RETA, DE PAREDE, PARA COZINHA, COM AREJADOR, PADRAO POPULAR, 1/2" OU 3/4"</t>
  </si>
  <si>
    <t>TORNEIRA METALICA CROMADA, RETA, DE PAREDE, PARA COZINHA, SEM BICO, SEM AREJADOR, PADRAO POPULAR, 1/2" OU 3/4"</t>
  </si>
  <si>
    <t>TORNEIRA PLASTICA DE BOIA CONVENCIONAL PARA CAIXA DE AGUA, AGUA FRIA, 3/4 ", COM HASTE METALICA E COM TORNEIRA E BALAO PLASTICOS (PADRAO POPULAR)</t>
  </si>
  <si>
    <t>TORNEIRA PLASTICA DE BOIA PARA CAIXA DE DESCARGA, 1/2", BALAO E TORNEIRA PLASTICOS, COM HASTE METALICA</t>
  </si>
  <si>
    <t>TORNEIRA PLASTICA DE MESA, BICA MOVEL, PARA COZINHA 1/2"</t>
  </si>
  <si>
    <t>TORNEIRA PLASTICA PARA TANQUE 1/2" OU 3/4"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</si>
  <si>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</si>
  <si>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</si>
  <si>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</si>
  <si>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</si>
  <si>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</si>
  <si>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</si>
  <si>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</si>
  <si>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</si>
  <si>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</si>
  <si>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</si>
  <si>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</si>
  <si>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</si>
  <si>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 - ENCARGOS COMPLEMENTARES)</t>
  </si>
  <si>
    <t>TRANSPORTE - MENSALISTA (COLETADO CAIXA - ENCARGOS COMPLEMENTARES)</t>
  </si>
  <si>
    <t>TRATOR DE ESTEIRAS, POTENCIA 125 HP, PESO OPERACIONAL DE 12,9 T, COM LAMINA COM CAPACIDADE DE 2,7 M3</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</si>
  <si>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</si>
  <si>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</si>
  <si>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</si>
  <si>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</si>
  <si>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</si>
  <si>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</si>
  <si>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</si>
  <si>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</si>
  <si>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</si>
  <si>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</si>
  <si>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</si>
  <si>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</si>
  <si>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</si>
  <si>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</si>
  <si>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 / PRENDEDOR DE PORTA, EM LATAO CROMADO, MONTADO EM PISO</t>
  </si>
  <si>
    <t>TRAVA-QUEDAS EM ACO PARA CORDA DE 12 MM, EXTENSOR DE 25 X 300 MM, COM MOSQUETAO TIPO GANCHO TRAVA DUPLA</t>
  </si>
  <si>
    <t>TRELICA NERVURADA (ESPACADOR), ALTURA = 120,0 MM, DIAMETRO DOS BANZOS INFERIORES E SUPERIOR = 6,0 MM, DIAMETRO DA DIAGONAL = 4,2 MM</t>
  </si>
  <si>
    <t>TRILHO PANTOGRAFICO CONCAVO, TIPO U, EM ALUMINIO, COM DIMENSOES DE APROX *35 X 35* MM, PARA ROLDANA DE PORTA DE CORRER</t>
  </si>
  <si>
    <t>TRILHO PANTOGRAFICO RETO, EM ALUMINIO, TIPO U, COM DIMENSOES DE *38 X 38* MM PARA PORTA DE CORRER</t>
  </si>
  <si>
    <t>TRILHO QUADRADO FRISADO PARA RODIZIO (VERGALHAO MACICO), EM ALUMINIO, COM DIMENSOES DE *6 X 6* MM</t>
  </si>
  <si>
    <t>TRINCHA CERDAS GRIS 1.1/2" (38 MM)</t>
  </si>
  <si>
    <t>TROLEY MANUAL CAPACIDADE 1 T</t>
  </si>
  <si>
    <t>TUBO / MANGUEIRA PRETA EM POLIETILENO, LINHA PESADA OU REFORCADA, TIPO ESPAGUETE, PARA INJECAO DE CALDA DE CIMENTO, D = 1/2", ESPESSURA 1,5 MM</t>
  </si>
  <si>
    <t>TUBO 26" EM CHAPA PRETA, E= 3/16", 147 KG/6 M</t>
  </si>
  <si>
    <t>TUBO 30" EM CHAPA PRETA, E= 1/4", 175 KG/6 M</t>
  </si>
  <si>
    <t>TUBO 30" EM CHAPA PRETA, E= 3/8", 177 KG/6 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</si>
  <si>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</si>
  <si>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</si>
  <si>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</si>
  <si>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</si>
  <si>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</si>
  <si>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</si>
  <si>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</si>
  <si>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</si>
  <si>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 1/4", E= *3,56 MM, SCHEDULE 40, *3,38* KG/M</t>
  </si>
  <si>
    <t>TUBO ACO CARBONO SEM COSTURA 1", E= *3,38 MM, SCHEDULE 40, *2,50*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</si>
  <si>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</si>
  <si>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</si>
  <si>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</si>
  <si>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</si>
  <si>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</si>
  <si>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</si>
  <si>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</si>
  <si>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 E= *5,49 MM, SCHEDULE 40, *11,28*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</si>
  <si>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</si>
  <si>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</si>
  <si>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</si>
  <si>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</si>
  <si>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5", E= *6,55 MM, SCHEDULE 40, *21,75*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</si>
  <si>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</si>
  <si>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</si>
  <si>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</si>
  <si>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</si>
  <si>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</si>
  <si>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</si>
  <si>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(4"), E = 3,75 MM, *10,55* KG/M (NBR 5580)</t>
  </si>
  <si>
    <t>TUBO ACO GALVANIZADO COM COSTURA, CLASSE LEVE, DN 15 MM (1/2"), E = 2,25 MM, *1,2* KG/M (NBR 5580)</t>
  </si>
  <si>
    <t>TUBO ACO GALVANIZADO COM COSTURA, CLASSE LEVE, DN 20 MM (3/4"), E = 2,25 MM, *1,3* KG/M (NBR 5580)</t>
  </si>
  <si>
    <t>TUBO ACO GALVANIZADO COM COSTURA, CLASSE LEVE, DN 25 MM (1"), E = 2,65 MM, *2,11* KG/M (NBR 5580)</t>
  </si>
  <si>
    <t>TUBO ACO GALVANIZADO COM COSTURA, CLASSE LEVE, DN 32 MM (1 1/4"), E = 2,65 MM, *2,71* KG/M (NBR 5580)</t>
  </si>
  <si>
    <t>TUBO ACO GALVANIZADO COM COSTURA, CLASSE LEVE, DN 40 MM (1 1/2"), E = 3,00 MM, *3,48* KG/M (NBR 5580)</t>
  </si>
  <si>
    <t>TUBO ACO GALVANIZADO COM COSTURA, CLASSE LEVE, DN 50 MM (2"), E = 3,00 MM, *4,40* KG/M (NBR 5580)</t>
  </si>
  <si>
    <t>TUBO ACO GALVANIZADO COM COSTURA, CLASSE LEVE, DN 65 MM (2 1/2"), E = 3,35 MM, * 6,23* KG/M (NBR 5580)</t>
  </si>
  <si>
    <t>TUBO ACO GALVANIZADO COM COSTURA, CLASSE LEVE, DN 80 MM (3"), E = 3,35 MM, *7,32* KG/M (NBR 5580)</t>
  </si>
  <si>
    <t>TUBO ACO GALVANIZADO COM COSTURA, CLASSE MEDIA, DN 1", E = 3,38 MM, PESO 2,50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</si>
  <si>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</si>
  <si>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</si>
  <si>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</si>
  <si>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2", E = *3,65* MM, PESO *5,10* KG/M (NBR 5580)</t>
  </si>
  <si>
    <t>TUBO ACO GALVANIZADO COM COSTURA, CLASSE MEDIA, DN 2.1/2", E = *3,65* MM, PESO *6,51* KG/M (NBR 5580)</t>
  </si>
  <si>
    <t>TUBO ACO GALVANIZADO COM COSTURA, CLASSE MEDIA, DN 3", E = *4,05* MM, PESO *8,47* KG/M (NBR 5580)</t>
  </si>
  <si>
    <t>TUBO ACO GALVANIZADO COM COSTURA, CLASSE MEDIA, DN 3/4", E = *2,65* MM, PESO *1,58*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</si>
  <si>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</si>
  <si>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</si>
  <si>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</si>
  <si>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</si>
  <si>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</si>
  <si>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</si>
  <si>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</si>
  <si>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</si>
  <si>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</si>
  <si>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</si>
  <si>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</si>
  <si>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500 MM (DRENAGEM/ESGOTO)</t>
  </si>
  <si>
    <t>TUBO CORRUGADO PEAD, PAREDE DUPLA, INTERNA LISA, JEI, DN/DI *1000* MM, PARA SANEAMENTO (DRENAGEM/ESGOTO)</t>
  </si>
  <si>
    <t>TUBO CORRUGADO PEAD, PAREDE DUPLA, INTERNA LISA, JEI, DN/DI *400* MM, PARA SANEAMENTO (DRENAGEM/ESGOTO)</t>
  </si>
  <si>
    <t>TUBO CORRUGADO PEAD, PAREDE DUPLA, INTERNA LISA, JEI, DN/DI *800* MM, PARA SANEAMENTO (DRENAGEM/ESGOTO)</t>
  </si>
  <si>
    <t>TUBO CORRUGADO PEAD, PAREDE DUPLA, INTERNA LISA, JEI, DN/DI 1200 MM, PARA SANEAMENTO (DRENAGEM/ESGOTO)</t>
  </si>
  <si>
    <t>TUBO CORRUGADO PEAD, PAREDE DUPLA, INTERNA LISA, JEI, DN/DI 250 MM, PARA SANEAMENTO (DRENAGEM/ESGOTO)</t>
  </si>
  <si>
    <t>TUBO CORRUGADO PEAD, PAREDE DUPLA, INTERNA LISA, JEI, DN/DI 300 MM, PARA SANEAMENTO (DRENAGEM/ESGOTO)</t>
  </si>
  <si>
    <t>TUBO CORRUGADO PEAD, PAREDE DUPLA, INTERNA LISA, JEI, DN/DI 600 MM, PARA SANEAMENTO (DRENAGEM/ESGOTO)</t>
  </si>
  <si>
    <t>TUBO CPVC SOLDAVEL, 35 MM, AGUA QUENTE PREDIAL (NBR 15884)</t>
  </si>
  <si>
    <t>TUBO CPVC, SOLDAVEL, 114 MM, AGUA QUENTE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</si>
  <si>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</si>
  <si>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</si>
  <si>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</si>
  <si>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</si>
  <si>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</si>
  <si>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</si>
  <si>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</si>
  <si>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</si>
  <si>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</si>
  <si>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</si>
  <si>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</si>
  <si>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</si>
  <si>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</si>
  <si>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</si>
  <si>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</si>
  <si>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</si>
  <si>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</si>
  <si>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</si>
  <si>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</si>
  <si>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1/2" (42 MM), PARA INSTALACOES DE MEDIA PRESSAO PARA GASES COMBUSTIVEIS E MEDICINAIS</t>
  </si>
  <si>
    <t>TUBO DE COBRE CLASSE "A", DN = 1 1/4" (35 MM), PARA INSTALACOES DE MEDIA PRESSAO PARA GASES COMBUSTIVEIS E MEDICINAIS</t>
  </si>
  <si>
    <t>TUBO DE COBRE CLASSE "A", DN = 1" (28 MM), PARA INSTALACOES DE MEDIA PRESSAO PARA GASES COMBUSTIVEIS E MEDICINAIS</t>
  </si>
  <si>
    <t>TUBO DE COBRE CLASSE "A", DN = 1/2" (15 MM), PARA INSTALACOES DE MEDIA PRESSAO PARA GASES COMBUSTIVEIS E MEDICINAIS</t>
  </si>
  <si>
    <t>TUBO DE COBRE CLASSE "A", DN = 2 1/2" (66 MM), PARA INSTALACOES DE MEDIA PRESSAO PARA GASES COMBUSTIVEIS E MEDICINAIS</t>
  </si>
  <si>
    <t>TUBO DE COBRE CLASSE "A", DN = 2" (54 MM), PARA INSTALACOES DE MEDIA PRESSAO PARA GASES COMBUSTIVEIS E MEDICINAIS</t>
  </si>
  <si>
    <t>TUBO DE COBRE CLASSE "A", DN = 3" (79 MM), PARA INSTALACOES DE MEDIA PRESSAO PARA GASES COMBUSTIVEIS E MEDICINAIS</t>
  </si>
  <si>
    <t>TUBO DE COBRE CLASSE "A", DN = 3/4" (22 MM), PARA INSTALACOES DE MEDIA PRESSAO PARA GASES COMBUSTIVEIS E MEDICINAIS</t>
  </si>
  <si>
    <t>TUBO DE COBRE CLASSE "A", DN = 4"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</si>
  <si>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</si>
  <si>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</si>
  <si>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</si>
  <si>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</si>
  <si>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</si>
  <si>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</si>
  <si>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</si>
  <si>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</si>
  <si>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</si>
  <si>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</si>
  <si>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</si>
  <si>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</si>
  <si>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</si>
  <si>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</si>
  <si>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</si>
  <si>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</si>
  <si>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</si>
  <si>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</si>
  <si>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</si>
  <si>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</si>
  <si>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</si>
  <si>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</si>
  <si>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</si>
  <si>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</si>
  <si>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</si>
  <si>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</si>
  <si>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PA-1, COM ENCAIXE PONTA E BOLSA, DIAMETRO NOMINAL DE = 600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</si>
  <si>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</si>
  <si>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</si>
  <si>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</si>
  <si>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</si>
  <si>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</si>
  <si>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</si>
  <si>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</si>
  <si>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</si>
  <si>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</si>
  <si>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</si>
  <si>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</si>
  <si>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</si>
  <si>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</si>
  <si>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</si>
  <si>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</si>
  <si>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</si>
  <si>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</si>
  <si>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</si>
  <si>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</si>
  <si>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</si>
  <si>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</si>
  <si>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</si>
  <si>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</si>
  <si>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</si>
  <si>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</si>
  <si>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</si>
  <si>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</si>
  <si>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</si>
  <si>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</si>
  <si>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</si>
  <si>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</si>
  <si>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</si>
  <si>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</si>
  <si>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</si>
  <si>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</si>
  <si>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</si>
  <si>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</si>
  <si>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ARMADO, PRE MOLDADO PARA AGUAS PLUVIAIS, CLASSE PA-1, COM ENCAIXE PONTA E BOLSA, DIAMETRO NOMINAL DE 500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</si>
  <si>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</si>
  <si>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</si>
  <si>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</si>
  <si>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</si>
  <si>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</si>
  <si>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</si>
  <si>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</si>
  <si>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</si>
  <si>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</si>
  <si>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</si>
  <si>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</si>
  <si>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</si>
  <si>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</si>
  <si>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</si>
  <si>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</si>
  <si>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</si>
  <si>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</si>
  <si>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</si>
  <si>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</si>
  <si>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</si>
  <si>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DESCARGA, TIPO BENGALA, PARA LIGACAO CAIXA DE DESCARGA - EMBUTIR, PVC, 40 MM X 150 CM</t>
  </si>
  <si>
    <t>TUBO DE DESCIDA EXTERNO, DE PVC, PARA CAIXA DE DESCARGA EXTERNA ALTA - DIAMETRO DE 40 MM E ALTURA DE APROXIMADAMENTE 1,55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</si>
  <si>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</si>
  <si>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</si>
  <si>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</si>
  <si>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</si>
  <si>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</si>
  <si>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</si>
  <si>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</si>
  <si>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</si>
  <si>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</si>
  <si>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</si>
  <si>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</si>
  <si>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</si>
  <si>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</si>
  <si>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(SDR 26 - PN 05) PARA REDE DE AGUA OU ESGOTO (NBR 15561)</t>
  </si>
  <si>
    <t>TUBO DE POLIETILENO DE ALTA DENSIDADE, PEAD, PE-80, DE = 110 MM X 10,0 MM PAREDE, (SDR 11 - PN 12,5) PARA REDE DE AGUA OU ESGOTO (NBR 15561)</t>
  </si>
  <si>
    <t>TUBO DE POLIETILENO DE ALTA DENSIDADE, PEAD, PE-80, DE = 160 MM X 14,6 MM PAREDE, (SDR 11 - PN 12,5) PARA REDE DE AGUA OU ESGOTO (NBR 15561)</t>
  </si>
  <si>
    <t>TUBO DE POLIETILENO DE ALTA DENSIDADE, PEAD, PE-80, DE = 900 MM X 34,7 MM PAREDE, (SDR 26 - PN 05) PARA REDE DE AGUA OU ESGOTO (NBR 15561)</t>
  </si>
  <si>
    <t>TUBO DE POLIETILENO DE ALTA DENSIDADE, PEAD, PE-80, DE= 200 MM X 18,2 MM PAREDE, (SDR 11 - PN 12,5) PARA REDE DE AGUA OU ESGOTO (NBR 15561)</t>
  </si>
  <si>
    <t>TUBO DE POLIETILENO DE ALTA DENSIDADE, PEAD, PE-80, DE= 315 MM X 28,7 MM PAREDE, (SDR 11 - PN 12,5) PARA REDE DE AGUA OU ESGOTO (NBR 15561)</t>
  </si>
  <si>
    <t>TUBO DE POLIETILENO DE ALTA DENSIDADE, PEAD, PE-80, DE= 400 MM X 36,4 MM PAREDE, (SDR 11 - PN 12,5) PARA REDE DE AGUA OU ESGOTO (NBR 15561)</t>
  </si>
  <si>
    <t>TUBO DE POLIETILENO DE ALTA DENSIDADE, PEAD, PE-80, DE= 50 MM X 4,6 MM PAREDE, (SDR 11 - PN 12,5) PARA REDE DE AGUA OU ESGOTO ( NBR 15561)</t>
  </si>
  <si>
    <t>TUBO DE POLIETILENO DE ALTA DENSIDADE, PEAD, PE-80, DE= 500 MM X 45,5 MM PAREDE, (SDR 11 - PN 12,5) PARA REDE DE AGUA OU ESGOTO (NBR 15561)</t>
  </si>
  <si>
    <t>TUBO DE POLIETILENO DE ALTA DENSIDADE, PEAD, PE-80, DE= 630 MM X 57,3 MM PAREDE (SDR 11 - PN 12,5) PARA REDE DE AGUA OU ESGOTO (NBR 15561)</t>
  </si>
  <si>
    <t>TUBO DE POLIETILENO DE ALTA DENSIDADE, PEAD, PE-80, DE= 730 MM X 34,1 MM PAREDE, (SDR 21 - PN 06) PARA REDE DE AGUA OU ESGOTO (NBR 15561)</t>
  </si>
  <si>
    <t>TUBO DE POLIETILENO DE ALTA DENSIDADE, PEAD, PE-80, DE= 75 MM X 6,9 MM PAREDE, (SRD 11 - PN 12,5) PARA REDE DE AGUA OU ESGOTO (NBR 15561)</t>
  </si>
  <si>
    <t>TUBO DE POLIETILENO DE ALTA DENSIDADE, PEAD, PE-80, DE= 800 MM X 30,8 MM PAREDE, (SDR 26 - PN 05) PARA REDE DE AGUA OU ESGOTO (NBR 15561)</t>
  </si>
  <si>
    <t>TUBO DE PVC, PBL, TIPO LEVE, DN = 250 MM, PARA VENTILACAO</t>
  </si>
  <si>
    <t>TUBO DE PVC, PBL, TIPO LEVE, DN = 300 MM, PARA VENTILACAO</t>
  </si>
  <si>
    <t>TUBO DE REVESTIMENTO, EM ACO, CORPO SCHEDULE 40, PONTEIRA SCHEDULE 80, ROSQUEAVEL E SEGMENTADO PARA PERFURACAO, DIAMETRO 10" (273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</si>
  <si>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</si>
  <si>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</si>
  <si>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</si>
  <si>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</si>
  <si>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</si>
  <si>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(200 MM)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</si>
  <si>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</si>
  <si>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</si>
  <si>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</si>
  <si>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</si>
  <si>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 PARA AGUA QUENTE E FRIA</t>
  </si>
  <si>
    <t>TUBO MONOCAMADA PEX, DN 20 MM, PARA AGUA QUENTE E FRIA</t>
  </si>
  <si>
    <t>TUBO MONOCAMADA PEX, DN 25 MM, PARA AGUA QUENTE E FRIA</t>
  </si>
  <si>
    <t>TUBO MONOCAMADA PEX, DN 32 MM, PARA AGUA QUENTE E FRIA</t>
  </si>
  <si>
    <t>TUBO MULTICAMADA PEX GAS, DN *16* MM</t>
  </si>
  <si>
    <t>TUBO MULTICAMADA PEX GAS, DN *20* MM</t>
  </si>
  <si>
    <t>TUBO MULTICAMADA PEX GAS, DN *26* MM</t>
  </si>
  <si>
    <t>TUBO MULTICAMADA PEX GAS, DN *32* MM</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</si>
  <si>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</si>
  <si>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</si>
  <si>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</si>
  <si>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</si>
  <si>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</si>
  <si>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</si>
  <si>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</si>
  <si>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</si>
  <si>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</si>
  <si>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20, SOLDAVEL, DN 32 MM PARA AGUA FRIA OU QUENTE PREDIAL</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</si>
  <si>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</si>
  <si>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</si>
  <si>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</si>
  <si>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</si>
  <si>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</si>
  <si>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</si>
  <si>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</si>
  <si>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</si>
  <si>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</si>
  <si>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CORRUGADO, PAREDE DUPLA, JE, DN 150 MM/ DE 160 MM, REDE COLETORA ESGOTO</t>
  </si>
  <si>
    <t>TUBO PVC CORRUGADO, PAREDE DUPLA, JE, DN 200 MM/ DE 200 MM, REDE COLETORA ESGOTO</t>
  </si>
  <si>
    <t>TUBO PVC CORRUGADO, PAREDE DUPLA, JE, DN 250 MM/ DE 250 MM, REDE COLETORA ESGOTO</t>
  </si>
  <si>
    <t>TUBO PVC CORRUGADO, PAREDE DUPLA, JE, DN 300 MM/ DE 315 MM, REDE COLETORA ESGOTO</t>
  </si>
  <si>
    <t>TUBO PVC CORRUGADO, PAREDE DUPLA, JE, DN 350 MM/ DE 355 MM, REDE COLETORA ESGOTO</t>
  </si>
  <si>
    <t>TUBO PVC CORRUGADO, PAREDE DUPLA, JE, DN 400 MM/ DE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</si>
  <si>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</si>
  <si>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</si>
  <si>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</si>
  <si>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</si>
  <si>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</si>
  <si>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</si>
  <si>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</si>
  <si>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</si>
  <si>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</si>
  <si>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</si>
  <si>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</si>
  <si>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</si>
  <si>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</si>
  <si>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</si>
  <si>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</si>
  <si>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</si>
  <si>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</si>
  <si>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</si>
  <si>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</si>
  <si>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100 MM, PARA ESGOTO PREDIAL (NBR 5688)</t>
  </si>
  <si>
    <t>TUBO PVC SERIE NORMAL, DN 150 MM, PARA ESGOTO PREDIAL (NBR 5688)</t>
  </si>
  <si>
    <t>TUBO PVC SERIE NORMAL, DN 40 MM, PARA ESGOTO PREDIAL (NBR 5688)</t>
  </si>
  <si>
    <t>TUBO PVC SERIE NORMAL, DN 50 MM, PARA ESGOTO PREDIAL (NBR 5688)</t>
  </si>
  <si>
    <t>TUBO PVC SERIE NORMAL, DN 75 MM, PARA ESGOTO PREDIAL (NBR 5688)</t>
  </si>
  <si>
    <t>TUBO PVC, RIGIDO, CORRUGADO, PERFURADO DN 100 MM, PARA DRENAGEM, SISTEMA IRRIGACAO</t>
  </si>
  <si>
    <t>TUBO PVC, ROSCAVEL, 1 1/2", AGUA FRIA PREDIAL</t>
  </si>
  <si>
    <t>TUBO PVC, ROSCAVEL, 1 1/4", AGUA FRIA PREDIAL</t>
  </si>
  <si>
    <t>TUBO PVC, ROSCAVEL, 1", AGUA FRIA PREDIAL</t>
  </si>
  <si>
    <t>TUBO PVC, ROSCAVEL, 1/2", AGUA FRIA PREDIAL</t>
  </si>
  <si>
    <t>TUBO PVC, ROSCAVEL, 2 1/2", AGUA FRIA PREDIAL</t>
  </si>
  <si>
    <t>TUBO PVC, ROSCAVEL, 2", PARA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</si>
  <si>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</si>
  <si>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</si>
  <si>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</si>
  <si>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</si>
  <si>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</si>
  <si>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DE 110 MM, AGUA FRIA (NBR-5648)</t>
  </si>
  <si>
    <t>TUBO PVC, SOLDAVEL, DE 20 MM, AGUA FRIA (NBR-5648)</t>
  </si>
  <si>
    <t>TUBO PVC, SOLDAVEL, DE 25 MM, AGUA FRIA (NBR-5648)</t>
  </si>
  <si>
    <t>TUBO PVC, SOLDAVEL, DE 32 MM, AGUA FRIA (NBR-5648)</t>
  </si>
  <si>
    <t>TUBO PVC, SOLDAVEL, DE 40 MM, AGUA FRIA (NBR-5648)</t>
  </si>
  <si>
    <t>TUBO PVC, SOLDAVEL, DE 50 MM, AGUA FRIA (NBR-5648)</t>
  </si>
  <si>
    <t>TUBO PVC, SOLDAVEL, DE 60 MM, AGUA FRIA (NBR-5648)</t>
  </si>
  <si>
    <t>TUBO PVC, SOLDAVEL, DE 75 MM, AGUA FRIA (NBR-5648)</t>
  </si>
  <si>
    <t>TUBO PVC, SOLDAVEL, DE 85 MM, AGUA FRIA (NBR-5648)</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</si>
  <si>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</si>
  <si>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</si>
  <si>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</si>
  <si>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</si>
  <si>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</si>
  <si>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</si>
  <si>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</si>
  <si>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</si>
  <si>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</si>
  <si>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</si>
  <si>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</si>
  <si>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2"</t>
  </si>
  <si>
    <t>UNIAO COM ASSENTO CONICO DE FERRO LONGO (MACHO-FEMEA), DIAMETRO 3'</t>
  </si>
  <si>
    <t>UNIAO COM ASSENTO CONICO DE FERRO LONGO (MACHO-FEMEA), DIAMETRO 3/4"</t>
  </si>
  <si>
    <t>UNIAO COM ASSENTO CONICO DE FERRO LONGO (MACHO-FEMEA), DIAMETRO 4"</t>
  </si>
  <si>
    <t>UNIAO COM FLANGE PPR, COM PARAFUSOS,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</si>
  <si>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</si>
  <si>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</si>
  <si>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</si>
  <si>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</si>
  <si>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t>
  </si>
  <si>
    <t>UNIAO DE FERRO GALVANIZADO, COM ROSCA BSP, COM ASSENTO PLANO, DE 1/2"</t>
  </si>
  <si>
    <t>UNIAO DE FERRO GALVANIZADO, COM ROSCA BSP, COM ASSENTO PLANO, DE 2 1/2"</t>
  </si>
  <si>
    <t>UNIAO DE FERRO GALVANIZADO, COM ROSCA BSP, COM ASSENTO PLANO, DE 2"</t>
  </si>
  <si>
    <t>UNIAO DE FERRO GALVANIZADO, COM ROSCA BSP, COM ASSENTO PLANO, DE 3"</t>
  </si>
  <si>
    <t>UNIAO DE FERRO GALVANIZADO, COM ROSCA BSP, COM ASSENTO PLANO, DE 3/4"</t>
  </si>
  <si>
    <t>UNIAO DE FERRO GALVANIZADO, COM ROSCA BSP, COM ASSENTO PLANO, DE 4"</t>
  </si>
  <si>
    <t>UNIAO DUPLA PPR DN 25 MM, PARA AGUA QUENTE PREDIAL</t>
  </si>
  <si>
    <t>UNIAO DUPLA PPR, DN 20 MM, PARA AGUA QUENTE PREDIAL</t>
  </si>
  <si>
    <t>UNIAO EM POLIPROPILENO (PP), PARA TUBO EM PEAD, 20 MM - LIGACAO PREDIAL DE AGUA</t>
  </si>
  <si>
    <t>UNIAO EM POLIPROPILENO (PP), PARA TUBO EM PEAD, 32 MM - LIGACAO PREDIAL DE AGUA</t>
  </si>
  <si>
    <t>UNIAO PVC, ROSCAVEL 1/2", AGUA FRIA PREDIAL</t>
  </si>
  <si>
    <t>UNIAO PVC, ROSCAVEL, 1 1/2", AGUA FRIA PREDIAL</t>
  </si>
  <si>
    <t>UNIAO PVC, ROSCAVEL, 1", AGUA FRIA PREDIAL</t>
  </si>
  <si>
    <t>UNIAO PVC, ROSCAVEL, 3/4",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</si>
  <si>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</si>
  <si>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</si>
  <si>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</si>
  <si>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</si>
  <si>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</si>
  <si>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</si>
  <si>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</si>
  <si>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</si>
  <si>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</si>
  <si>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</si>
  <si>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</si>
  <si>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</si>
  <si>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</si>
  <si>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</si>
  <si>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</si>
  <si>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</si>
  <si>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</si>
  <si>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</si>
  <si>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</si>
  <si>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</si>
  <si>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</si>
  <si>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</si>
  <si>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</si>
  <si>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</si>
  <si>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</si>
  <si>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</si>
  <si>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</si>
  <si>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</si>
  <si>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</si>
  <si>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</si>
  <si>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</si>
  <si>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E ACABAMENTO METALICO CROMADO</t>
  </si>
  <si>
    <t>VALVULA DE DESCARGA METALICA, BASE 1 1/4" E ACABAMENTO METALICO CROMADO</t>
  </si>
  <si>
    <t>VALVULA DE ESCOAMENTO PARA TANQUE, EM METAL CROMADO, 1.1/2 ", SEM LADRAO, COM TAMPAO PLASTICO</t>
  </si>
  <si>
    <t>VALVULA DE ESFERA BRUTA EM BRONZE, BITOLA 1 1/2"</t>
  </si>
  <si>
    <t>VALVULA DE ESFERA BRUTA EM BRONZE, BITOLA 1 1/4"</t>
  </si>
  <si>
    <t>VALVULA DE ESFERA BRUTA EM BRONZE, BITOLA 1"</t>
  </si>
  <si>
    <t>VALVULA DE ESFERA BRUTA EM BRONZE, BITOLA 1/2"</t>
  </si>
  <si>
    <t>VALVULA DE ESFERA BRUTA EM BRONZE, BITOLA 2"</t>
  </si>
  <si>
    <t>VALVULA DE ESFERA BRUTA EM BRONZE, BITOLA 3/4"</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</si>
  <si>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</si>
  <si>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</si>
  <si>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</si>
  <si>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</si>
  <si>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</si>
  <si>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 PARA FUNDO DE POCO</t>
  </si>
  <si>
    <t>VALVULA DE RETENCAO DE BRONZE, PE COM CRIVOS, EXTREMIDADE COM ROSCA, DE 3/4",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</si>
  <si>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</si>
  <si>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</si>
  <si>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</si>
  <si>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 400 PSI, TAMPA DE PORCA DE UNIAO, EXTREMIDADES COM ROSCA</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</si>
  <si>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</si>
  <si>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</si>
  <si>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</si>
  <si>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 400 PSI, TAMPA DE PORCA DE UNIAO, EXTREMIDADES COM ROSCA</t>
  </si>
  <si>
    <t>VALVULA DE RETENCAO HORIZONTAL, DE BRONZE (PN-25), 3/4",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</si>
  <si>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</si>
  <si>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</si>
  <si>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</si>
  <si>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 200 PSI, EXTREMIDADES COM ROSCA</t>
  </si>
  <si>
    <t>VALVULA DE RETENCAO VERTICAL, DE BRONZE (PN-16), 1/2", 200 PSI, EXTREMIDADES COM ROSCA</t>
  </si>
  <si>
    <t>VALVULA DE RETENCAO VERTICAL, DE BRONZE (PN-16), 2 1/2", 200 PSI, EXTREMIDADES COM ROSCA</t>
  </si>
  <si>
    <t>VALVULA DE RETENCAO VERTICAL, DE BRONZE (PN-16), 2", 200 PSI, EXTREMIDADES COM ROSCA</t>
  </si>
  <si>
    <t>VALVULA DE RETENCAO VERTICAL, DE BRONZE (PN-16), 3", 200 PSI, EXTREMIDADES COM ROSCA</t>
  </si>
  <si>
    <t>VALVULA DE RETENCAO VERTICAL, DE BRONZE (PN-16), 3/4", 200 PSI, EXTREMIDADES COM ROSCA</t>
  </si>
  <si>
    <t>VALVULA DE RETENCAO VERTICAL, DE BRONZE (PN-16), 4", 200 PSI, EXTREMIDADES COM ROSCA</t>
  </si>
  <si>
    <t>VALVULA EM METAL CROMADO PARA LAVATORIO, 1" SEM LADRAO</t>
  </si>
  <si>
    <t>VALVULA EM METAL CROMADO PARA PIA AMERICANA 3.1/2 X 1.1/2"</t>
  </si>
  <si>
    <t>VALVULA EM PLASTICO BRANCO PARA LAVATORIO 1 ", SEM UNHO, COM LADRAO</t>
  </si>
  <si>
    <t>VALVULA EM PLASTICO BRANCO PARA TANQUE 1.1/4" X 1.1/2 ", SEM UNHO E SEM LADRAO</t>
  </si>
  <si>
    <t>VALVULA EM PLASTICO BRANCO PARA TANQUE OU LAVATORIO 1 ", SEM UNHO E SEM LADRAO</t>
  </si>
  <si>
    <t>VALVULA EM PLASTICO CROMADO PARA LAVATORIO 1 ", SEM UNHO, COM LADRAO</t>
  </si>
  <si>
    <t>VALVULA EM PLASTICO CROMADO TIPO AMERICANA PARA PIA DE COZINHA 3.1/2" X 1.1/2 ", SEM ADAPTADOR</t>
  </si>
  <si>
    <t>VARA FINA PARA CREMONA, EM FERRO ZINCADO BRANCO, COM DIAMETRO DE APROX 10 MM E COMPRIMENTO DE 1,20 M</t>
  </si>
  <si>
    <t>VARA FINA PARA CREMONA, EM FERRO ZINCADO BRANCO, COM DIAMETRO DE APROX 10 MM E COMPRIMENTO DE 1,50 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</si>
  <si>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</si>
  <si>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</si>
  <si>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</si>
  <si>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</si>
  <si>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</si>
  <si>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</si>
  <si>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</si>
  <si>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</si>
  <si>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VASSOURA 40 CM COM CABO</t>
  </si>
  <si>
    <t>VASSOURA MECANICA REBOCAVEL COM ESCOVA CILINDRICA LARGURA UTIL DE VARRIMENTO = 2,44M</t>
  </si>
  <si>
    <t>VEDACAO DE CALHA, EM BORRACHA COR PRETA, MEDIDA ENTRE 119 E 170 MM, PARA DRENAGEM PLUVIAL PREDIAL</t>
  </si>
  <si>
    <t>VERGALHAO ZINCADO ROSCA TOTAL, 1/4" (6,3 MM)</t>
  </si>
  <si>
    <t>VERNIZ A BASE RESINA ALQUIDICA COM POLIURETANO PARA MADEIRA, COM FILTRO SOLAR, BRILHANTE, USO INTERNO E EXTERNO</t>
  </si>
  <si>
    <t>VERNIZ MARITIMO PREMIUM PARA MADEIRA, COM FILTRO SOLAR, BRILHANTE, USO INTERNO E EXTERNO</t>
  </si>
  <si>
    <t>VERNIZ TIPO COPAL PARA MADEIRA, BRILHANTE, USO INTERNO</t>
  </si>
  <si>
    <t>VEU DE POLIESTER PARA IMPERMEABILIZACAO</t>
  </si>
  <si>
    <t>VEU DE VIDRO/VEU DE SUPERFICIE 30 A 35 G/M2</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</si>
  <si>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</si>
  <si>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</si>
  <si>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</si>
  <si>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</si>
  <si>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4 TEMPOS A GASOLINA DE 5,5 HP (5,5 CV)</t>
  </si>
  <si>
    <t>VIBRADOR DE IMERSAO, DIAMETRO DA PONTEIRA DE *45* MM, COM MOTOR ELETRICO TRIFASICO DE 2 HP (2 CV)</t>
  </si>
  <si>
    <t>VIBROACABADORA DE ASFALTO SOBRE ESTEIRAS, LARG. PAVIM. 2,13 M A 4,55 M, POT. 74 KW/ 100 HP, CAP. 400  T/ H</t>
  </si>
  <si>
    <t>VIBROACABADORA DE ASFALTO SOBRE ESTEIRAS, LARG. PAVIM. 2,60 M A 5,75 M, POT. 110 HP, CAP. 450 T/ H</t>
  </si>
  <si>
    <t>VIBROACABADORA DE ASFALTO SOBRE ESTEIRAS, LARG. PAVIM. MAX. 8,00 M, POT. 100 KW/ 134 HP, CAP.  600 T/ H</t>
  </si>
  <si>
    <t>VIBROACABADORA DE ASFALTO SOBRE ESTEIRAS, LARG. PAVIMENT. 1,90 A 5,3 M, POT. 78 KW/105 HP, CAP. 450 T/H</t>
  </si>
  <si>
    <t>VIBROACABADORA DE ASFALTO SOBRE RODAS, LARGURA DE PAVIMENTACAO DE 1,70 A 4,20 M, POTENCIA 78 KW/105 HP, CAPACIDADE 300 T/H</t>
  </si>
  <si>
    <t>VIDRACEIRO (HORISTA)</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</si>
  <si>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</si>
  <si>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</si>
  <si>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</si>
  <si>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</si>
  <si>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</si>
  <si>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</si>
  <si>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</si>
  <si>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</si>
  <si>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</si>
  <si>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</si>
  <si>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</si>
  <si>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</si>
  <si>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</si>
  <si>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</si>
  <si>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</si>
  <si>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</si>
  <si>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</si>
  <si>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</si>
  <si>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</si>
  <si>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</si>
  <si>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ARAMADO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</si>
  <si>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</si>
  <si>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</si>
  <si>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</si>
  <si>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</si>
  <si>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</si>
  <si>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</si>
  <si>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</si>
  <si>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*7,5 X 10* CM EM PINUS, MISTA OU EQUIVALENTE DA REGIAO - BRUTA</t>
  </si>
  <si>
    <t>VIGA *7,5 X 15 CM EM PINUS, MISTA OU EQUIVALENTE DA REGIAO - BRUTA</t>
  </si>
  <si>
    <t>VIGA APARELHADA *6 X 12* CM, EM MACARANDUBA/MASSARANDUBA, ANGELIM OU EQUIVALENTE DA REGIAO</t>
  </si>
  <si>
    <t>VIGA APARELHADA *6 X 16* CM, EM MACARANDUBA/MASSARANDUBA, ANGELIM OU EQUIVALENTE DA REGIAO</t>
  </si>
  <si>
    <t>VIGA DE ESCORAMENTO H20, DE MADEIRA, PESO DE 5,00 A 5,20 KG/M, COM EXTREMIDADES PLASTICAS</t>
  </si>
  <si>
    <t>VIGA NAO APARELHADA *6 X 12* CM, EM MACARANDUBA/MASSARANDUBA, ANGELIM OU EQUIVALENTE DA REGIAO - BRUTA</t>
  </si>
  <si>
    <t>VIGA NAO APARELHADA *6 X 16* CM, EM MACARANDUBA/MASSARANDUBA, ANGELIM OU EQUIVALENTE DA REGIAO - BRUTA</t>
  </si>
  <si>
    <t>VIGA NAO APARELHADA *6 X 20* CM, EM MACARANDUBA/MASSARANDUBA, ANGELIM OU EQUIVALENTE DA REGIAO - BRUTA</t>
  </si>
  <si>
    <t>VIGA NAO APARELHADA *8 X 16* CM EM MACARANDUBA/MASSARANDUBA, ANGELIM OU EQUIVALENTE DA REGIAO - BRUTA</t>
  </si>
  <si>
    <t>VIGIA DIURNO (HORISTA)</t>
  </si>
  <si>
    <t>VIGIA DIURNO (MENSALISTA)</t>
  </si>
  <si>
    <t>Aparelho de apoio de neoprene fretado para estruturas moldadas no local - fornecimento e instalação</t>
  </si>
  <si>
    <t>dm³</t>
  </si>
  <si>
    <t>Aparelho de apoio de neoprene fretado para estruturas pré-moldadas - fornecimento e instalação</t>
  </si>
  <si>
    <t>Aparelho de apoio metálico elastomérico fixo com capacidade de 1.500 kN - fornecimento e instalação</t>
  </si>
  <si>
    <t>un</t>
  </si>
  <si>
    <t>Aparelho de apoio metálico elastomérico fixo com capacidade de 10.000 kN - fornecimento e instalação</t>
  </si>
  <si>
    <t>Aparelho de apoio metálico elastomérico fixo com capacidade de 2.500 kN - fornecimento e instalação</t>
  </si>
  <si>
    <t>Aparelho de apoio metálico elastomérico fixo com capacidade de 4.000 kN - fornecimento e instalação</t>
  </si>
  <si>
    <t>Aparelho de apoio metálico elastomérico fixo com capacidade de 5.500 kN - fornecimento e instalação</t>
  </si>
  <si>
    <t>Aparelho de apoio metálico elastomérico fixo com capacidade de 7.500 kN - fornecimento e instalação</t>
  </si>
  <si>
    <t>Aparelho de apoio metálico elastomérico fixo com capacidade de 700 kN - fornecimento e instalação</t>
  </si>
  <si>
    <t>Aparelho de apoio metálico elastomérico multidirecional com capacidade de 1.500 kN - fornecimento e instalação</t>
  </si>
  <si>
    <t>Aparelho de apoio metálico elastomérico multidirecional com capacidade de 10.000 kN - fornecimento e instalação</t>
  </si>
  <si>
    <t>Aparelho de apoio metálico elastomérico multidirecional com capacidade de 2.500 kN - fornecimento e instalação</t>
  </si>
  <si>
    <t>Aparelho de apoio metálico elastomérico multidirecional com capacidade de 4.000 kN - fornecimento e instalação</t>
  </si>
  <si>
    <t>Aparelho de apoio metálico elastomérico multidirecional com capacidade de 5.500 kN - fornecimento e instalação</t>
  </si>
  <si>
    <t>Aparelho de apoio metálico elastomérico multidirecional com capacidade de 7.500 kN - fornecimento e instalação</t>
  </si>
  <si>
    <t>Aparelho de apoio metálico elastomérico multidirecional com capacidade de 700 kN - fornecimento e instalação</t>
  </si>
  <si>
    <t>Aparelho de apoio metálico elastomérico unidirecional com capacidade de 1.500 kN - fornecimento e instalação</t>
  </si>
  <si>
    <t>Aparelho de apoio metálico elastomérico unidirecional com capacidade de 10.000 kN - fornecimento e instalação</t>
  </si>
  <si>
    <t>Aparelho de apoio metálico elastomérico unidirecional com capacidade de 2.500 kN - fornecimento e instalação</t>
  </si>
  <si>
    <t>Aparelho de apoio metálico elastomérico unidirecional com capacidade de 4.000 kN - fornecimento e instalação</t>
  </si>
  <si>
    <t>Aparelho de apoio metálico elastomérico unidirecional com capacidade de 5.500 kN - fornecimento e instalação</t>
  </si>
  <si>
    <t>Aparelho de apoio metálico elastomérico unidirecional com capacidade de 7.500 kN - fornecimento e instalação</t>
  </si>
  <si>
    <t>Aparelho de apoio metálico elastomérico unidirecional com capacidade de 700 kN - fornecimento e instalação</t>
  </si>
  <si>
    <t>Aparelho de apoio metálico esférico fixo com capacidade de 1.000 kN - fornecimento e instalação</t>
  </si>
  <si>
    <t>Aparelho de apoio metálico esférico fixo com capacidade de 1.500 kN - fornecimento e instalação</t>
  </si>
  <si>
    <t>Aparelho de apoio metálico esférico fixo com capacidade de 10.000 kN - fornecimento e instalação</t>
  </si>
  <si>
    <t>Aparelho de apoio metálico esférico fixo com capacidade de 2.000 kN - fornecimento e instalação</t>
  </si>
  <si>
    <t>Aparelho de apoio metálico esférico fixo com capacidade de 2.500 kN - fornecimento e instalação</t>
  </si>
  <si>
    <t>Aparelho de apoio metálico esférico fixo com capacidade de 3.000 kN - fornecimento e instalação</t>
  </si>
  <si>
    <t>Aparelho de apoio metálico esférico fixo com capacidade de 3.500 kN - fornecimento e instalação</t>
  </si>
  <si>
    <t>Aparelho de apoio metálico esférico fixo com capacidade de 4.000 kN - fornecimento e instalação</t>
  </si>
  <si>
    <t>Aparelho de apoio metálico esférico fixo com capacidade de 4.500 kN - fornecimento e instalação</t>
  </si>
  <si>
    <t>Aparelho de apoio metálico esférico fixo com capacidade de 5.000 kN - fornecimento e instalação</t>
  </si>
  <si>
    <t>Aparelho de apoio metálico esférico fixo com capacidade de 5.500 kN - fornecimento e instalação</t>
  </si>
  <si>
    <t>Aparelho de apoio metálico esférico fixo com capacidade de 6.000 kN - fornecimento e instalação</t>
  </si>
  <si>
    <t>Aparelho de apoio metálico esférico fixo com capacidade de 6.500 kN - fornecimento e instalação</t>
  </si>
  <si>
    <t>Aparelho de apoio metálico esférico fixo com capacidade de 7.000 kN - fornecimento e instalação</t>
  </si>
  <si>
    <t>Aparelho de apoio metálico esférico fixo com capacidade de 7.500 kN - fornecimento e instalação</t>
  </si>
  <si>
    <t>Aparelho de apoio metálico esférico fixo com capacidade de 8.000 kN - fornecimento e instalação</t>
  </si>
  <si>
    <t>Aparelho de apoio metálico esférico fixo com capacidade de 8.500 kN - fornecimento e instalação</t>
  </si>
  <si>
    <t>Aparelho de apoio metálico esférico fixo com capacidade de 9.000 kN - fornecimento e instalação</t>
  </si>
  <si>
    <t>Aparelho de apoio metálico esférico fixo com capacidade de 9.500 kN - fornecimento e instalação</t>
  </si>
  <si>
    <t>Aparelho de apoio metálico esférico multidirecional com capacidade de 1.000 kN - fornecimento e instalação</t>
  </si>
  <si>
    <t>Aparelho de apoio metálico esférico multidirecional com capacidade de 1.500 kN - fornecimento e instalação</t>
  </si>
  <si>
    <t>Aparelho de apoio metálico esférico multidirecional com capacidade de 10.000 kN - fornecimento e instalação</t>
  </si>
  <si>
    <t>Aparelho de apoio metálico esférico multidirecional com capacidade de 2.000 kN - fornecimento e instalação</t>
  </si>
  <si>
    <t>Aparelho de apoio metálico esférico multidirecional com capacidade de 2.500 kN - fornecimento e instalação</t>
  </si>
  <si>
    <t>Aparelho de apoio metálico esférico multidirecional com capacidade de 3.000 kN - fornecimento e instalação</t>
  </si>
  <si>
    <t>Aparelho de apoio metálico esférico multidirecional com capacidade de 3.500 kN - fornecimento e instalação</t>
  </si>
  <si>
    <t>Aparelho de apoio metálico esférico multidirecional com capacidade de 4.000 kN - fornecimento e instalação</t>
  </si>
  <si>
    <t>Aparelho de apoio metálico esférico multidirecional com capacidade de 4.500 kN - fornecimento e instalação</t>
  </si>
  <si>
    <t>Aparelho de apoio metálico esférico multidirecional com capacidade de 5.000 kN - fornecimento e instalação</t>
  </si>
  <si>
    <t>Aparelho de apoio metálico esférico multidirecional com capacidade de 5.500 kN - fornecimento e instalação</t>
  </si>
  <si>
    <t>Aparelho de apoio metálico esférico multidirecional com capacidade de 6.000 kN - fornecimento e instalação</t>
  </si>
  <si>
    <t>Aparelho de apoio metálico esférico multidirecional com capacidade de 6.500 kN - fornecimento e instalação</t>
  </si>
  <si>
    <t>Aparelho de apoio metálico esférico multidirecional com capacidade de 7.000 kN - fornecimento e instalação</t>
  </si>
  <si>
    <t>Aparelho de apoio metálico esférico multidirecional com capacidade de 7.500 kN - fornecimento e instalação</t>
  </si>
  <si>
    <t>Aparelho de apoio metálico esférico multidirecional com capacidade de 8.000 kN - fornecimento e instalação</t>
  </si>
  <si>
    <t>Aparelho de apoio metálico esférico multidirecional com capacidade de 8.500 kN - fornecimento e instalação</t>
  </si>
  <si>
    <t>Aparelho de apoio metálico esférico multidirecional com capacidade de 9.000 kN - fornecimento e instalação</t>
  </si>
  <si>
    <t>Aparelho de apoio metálico esférico multidirecional com capacidade de 9.500 kN - fornecimento e instalação</t>
  </si>
  <si>
    <t>Aparelho de apoio metálico esférico unidirecional com capacidade de 1.000 kN - fornecimento e instalação</t>
  </si>
  <si>
    <t>Aparelho de apoio metálico esférico unidirecional com capacidade de 1.500 kN - fornecimento e instalação</t>
  </si>
  <si>
    <t>Aparelho de apoio metálico esférico unidirecional com capacidade de 10.000 kN - fornecimento e instalação</t>
  </si>
  <si>
    <t>Aparelho de apoio metálico esférico unidirecional com capacidade de 2.000 kN - fornecimento e instalação</t>
  </si>
  <si>
    <t>Aparelho de apoio metálico esférico unidirecional com capacidade de 2.500 kN - fornecimento e instalação</t>
  </si>
  <si>
    <t>Aparelho de apoio metálico esférico unidirecional com capacidade de 3.000 kN - fornecimento e instalação</t>
  </si>
  <si>
    <t>Aparelho de apoio metálico esférico unidirecional com capacidade de 3.500 kN - fornecimento e instalação</t>
  </si>
  <si>
    <t>Aparelho de apoio metálico esférico unidirecional com capacidade de 4.000 kN - fornecimento e instalação</t>
  </si>
  <si>
    <t>Aparelho de apoio metálico esférico unidirecional com capacidade de 4.500 kN - fornecimento e instalação</t>
  </si>
  <si>
    <t>Aparelho de apoio metálico esférico unidirecional com capacidade de 5.000 kN - fornecimento e instalação</t>
  </si>
  <si>
    <t>Aparelho de apoio metálico esférico unidirecional com capacidade de 5.500 kN - fornecimento e instalação</t>
  </si>
  <si>
    <t>Aparelho de apoio metálico esférico unidirecional com capacidade de 6.000 kN - fornecimento e instalação</t>
  </si>
  <si>
    <t>Aparelho de apoio metálico esférico unidirecional com capacidade de 6.500 kN - fornecimento e instalação</t>
  </si>
  <si>
    <t>Aparelho de apoio metálico esférico unidirecional com capacidade de 7.000 kN - fornecimento e instalação</t>
  </si>
  <si>
    <t>Aparelho de apoio metálico esférico unidirecional com capacidade de 7.500 kN - fornecimento e instalação</t>
  </si>
  <si>
    <t>Aparelho de apoio metálico esférico unidirecional com capacidade de 8.000 kN - fornecimento e instalação</t>
  </si>
  <si>
    <t>Aparelho de apoio metálico esférico unidirecional com capacidade de 8.500 kN - fornecimento e instalação</t>
  </si>
  <si>
    <t>Aparelho de apoio metálico esférico unidirecional com capacidade de 9.000 kN - fornecimento e instalação</t>
  </si>
  <si>
    <t>Aparelho de apoio metálico esférico unidirecional com capacidade de 9.500 kN - fornecimento e instalação</t>
  </si>
  <si>
    <t>Junta de dilatação em elastômero e perfil VV - L = 20 mm e H = 40 mm - fornecimento e instalação</t>
  </si>
  <si>
    <t>Junta de dilatação em elastômero e perfil VV - L = 25 mm e H = 50 mm - fornecimento e instalação</t>
  </si>
  <si>
    <t>Junta de dilatação em elastômero e perfil VV - L = 35 mm e H = 60 mm - fornecimento e instalação</t>
  </si>
  <si>
    <t>Junta de dilatação em elastômero e perfil VV - L = 40 mm e H = 70 mm - fornecimento e instalação</t>
  </si>
  <si>
    <t>Junta de dilatação em elastômero e perfil VV - L = 50 mm e H = 80 mm - fornecimento e instalação</t>
  </si>
  <si>
    <t>Junta de dilatação em perfil extrudado de borracha vulcanizada</t>
  </si>
  <si>
    <t>Lábios poliméricos em junta de pavimento de concreto - L = 20 mm e H = 30 mm - confecção e assentamento</t>
  </si>
  <si>
    <t>Armação em aço CA-25 - fornecimento, preparo e colocação</t>
  </si>
  <si>
    <t>kg</t>
  </si>
  <si>
    <t>Armação em aço CA-50 - fornecimento, preparo e colocação</t>
  </si>
  <si>
    <t>Armação em aço CA-60 - fornecimento, preparo e colocação</t>
  </si>
  <si>
    <t>Chumbador tipo espera em aço CA-25 para fixação de estrutura metálica em concreto - fornecimento e instalação</t>
  </si>
  <si>
    <t>Luva de emenda com rosca cônica para aço CA-50 - D = 12,5 mm - fornecimento e instalação</t>
  </si>
  <si>
    <t>Luva de emenda com rosca cônica para aço CA-50 - D = 16 mm - fornecimento e instalação</t>
  </si>
  <si>
    <t>Luva de emenda com rosca cônica para aço CA-50 - D = 20 mm - fornecimento e instalação</t>
  </si>
  <si>
    <t>Luva de emenda com rosca cônica para aço CA-50 - D = 25 mm - fornecimento e instalação</t>
  </si>
  <si>
    <t>Luva de emenda com rosca cônica para aço CA-50 - D = 32 mm - fornecimento e instalação</t>
  </si>
  <si>
    <t>Luva de emenda prensada para aço CA-50 - D = 12,5 mm - fornecimento e instalação</t>
  </si>
  <si>
    <t>Luva de emenda prensada para aço CA-50 - D = 16 mm - fornecimento e instalação</t>
  </si>
  <si>
    <t>Luva de emenda prensada para aço CA-50 - D = 20 mm - fornecimento e instalação</t>
  </si>
  <si>
    <t>Luva de emenda prensada para aço CA-50 - D = 25 mm - fornecimento e instalação</t>
  </si>
  <si>
    <t>Luva de emenda prensada para aço CA-50 - D = 32 mm - fornecimento e instalação</t>
  </si>
  <si>
    <t>Tela de aço eletrossoldada - fornecimento, preparo e colocação</t>
  </si>
  <si>
    <t>Treliça nervurada três barras longitudinais interligadas por duas diagonais sinusoidal - fornecimento e instalação</t>
  </si>
  <si>
    <t>Arco metálico galvanizado tipo MP 152S - arco alto - vão = 10,08 m e altura = 6,12 m - aterro rodoviário mínimo = 0,90 m e máximo = 5,00 m - areia e brita comerciais</t>
  </si>
  <si>
    <t>Arco metálico galvanizado tipo MP 152S - arco alto - vão = 10,08 m e altura = 6,12 m - aterro rodoviário mínimo = 0,90 m e máximo = 5,00 m - areia extraída e brita produzida</t>
  </si>
  <si>
    <t>Arco metálico galvanizado tipo MP 152S - arco alto - vão = 10,31 m e altura = 6,17 m - aterro rodoviário mínimo = 0,90 m e máximo = 4,90 m - areia e brita comerciais</t>
  </si>
  <si>
    <t>Arco metálico galvanizado tipo MP 152S - arco alto - vão = 10,31 m e altura = 6,17 m - aterro rodoviário mínimo = 0,90 m e máximo = 4,90 m - areia extraída e brita produzida</t>
  </si>
  <si>
    <t>Arco metálico galvanizado tipo MP 152S - arco alto - vão = 10,36 m e altura = 5,38 m - aterro rodoviário mínimo = 1,20 m e máximo = 3,60 m - areia e brita comerciais</t>
  </si>
  <si>
    <t>Arco metálico galvanizado tipo MP 152S - arco alto - vão = 10,36 m e altura = 5,38 m - aterro rodoviário mínimo = 1,20 m e máximo = 3,60 m - areia extraída e brita produzida</t>
  </si>
  <si>
    <t>Arco metálico galvanizado tipo MP 152S - arco alto - vão = 10,54 m e altura = 6,05 m - aterro rodoviário mínimo = 1,20 m e máximo = 4,20 m - areia e brita comerciais</t>
  </si>
  <si>
    <t>Arco metálico galvanizado tipo MP 152S - arco alto - vão = 10,54 m e altura = 6,05 m - aterro rodoviário mínimo = 1,20 m e máximo = 4,20 m - areia extraída e brita produzida</t>
  </si>
  <si>
    <t>Arco metálico galvanizado tipo MP 152S - arco alto - vão = 10,57 m e altura = 5,41 m - aterro rodoviário mínimo = 1,20 m e máximo = 4,10 m - areia e brita comerciais</t>
  </si>
  <si>
    <t>Arco metálico galvanizado tipo MP 152S - arco alto - vão = 10,57 m e altura = 5,41 m - aterro rodoviário mínimo = 1,20 m e máximo = 4,10 m - areia extraída e brita produzida</t>
  </si>
  <si>
    <t>Arco metálico galvanizado tipo MP 152S - arco alto - vão = 10,74 m e altura = 6,48 m - aterro rodoviário mínimo = 1,20 m e máximo = 4,70 m - areia e brita comerciais</t>
  </si>
  <si>
    <t>Arco metálico galvanizado tipo MP 152S - arco alto - vão = 10,74 m e altura = 6,48 m - aterro rodoviário mínimo = 1,20 m e máximo = 4,70 m - areia extraída e brita produzida</t>
  </si>
  <si>
    <t>Arco metálico galvanizado tipo MP 152S - arco alto - vão = 10,77 m e altura = 6,10 m - aterro rodoviário mínimo = 1,20 m e máximo = 4,70 m - areia e brita comerciais</t>
  </si>
  <si>
    <t>Arco metálico galvanizado tipo MP 152S - arco alto - vão = 10,77 m e altura = 6,10 m - aterro rodoviário mínimo = 1,20 m e máximo = 4,70 m - areia extraída e brita produzida</t>
  </si>
  <si>
    <t>Arco metálico galvanizado tipo MP 152S - arco alto - vão = 10,97 m e altura = 6,53 m - aterro rodoviário mínimo = 1,20 m e máximo = 4,70 m - areia e brita comerciais</t>
  </si>
  <si>
    <t>Arco metálico galvanizado tipo MP 152S - arco alto - vão = 10,97 m e altura = 6,53 m - aterro rodoviário mínimo = 1,20 m e máximo = 4,70 m - areia extraída e brita produzida</t>
  </si>
  <si>
    <t>Arco metálico galvanizado tipo MP 152S - arco alto - vão = 11,35 m e altura = 7,12 m - aterro rodoviário mínimo = 1,20 m e máximo = 4,70 m - areia e brita comerciais</t>
  </si>
  <si>
    <t>Arco metálico galvanizado tipo MP 152S - arco alto - vão = 11,35 m e altura = 7,12 m - aterro rodoviário mínimo = 1,20 m e máximo = 4,70 m - areia extraída e brita produzida</t>
  </si>
  <si>
    <t>Arco metálico galvanizado tipo MP 152S - arco alto - vão = 11,58 m e altura = 7,16 m - aterro rodoviário mínimo = 1,20 m e máximo = 6,40 m - areia e brita comerciais</t>
  </si>
  <si>
    <t>Arco metálico galvanizado tipo MP 152S - arco alto - vão = 11,58 m e altura = 7,16 m - aterro rodoviário mínimo = 1,20 m e máximo = 6,40 m - areia extraída e brita produzida</t>
  </si>
  <si>
    <t>Arco metálico galvanizado tipo MP 152S - arco alto - vão = 6,12 m e altura = 2,77 m - aterro rodoviário mínimo = 0,75 m e máximo = 5,40 m - areia e brita comerciais</t>
  </si>
  <si>
    <t>Arco metálico galvanizado tipo MP 152S - arco alto - vão = 6,12 m e altura = 2,77 m - aterro rodoviário mínimo = 0,75 m e máximo = 5,40 m - areia extraída e brita produzida</t>
  </si>
  <si>
    <t>Arco metálico galvanizado tipo MP 152S - arco alto - vão = 6,30 m e altura = 3,68 m - aterro rodoviário mínimo = 0,75 m e máximo = 7,50 m - areia e brita comerciais</t>
  </si>
  <si>
    <t>Arco metálico galvanizado tipo MP 152S - arco alto - vão = 6,30 m e altura = 3,68 m - aterro rodoviário mínimo = 0,75 m e máximo = 7,50 m - areia extraída e brita produzida</t>
  </si>
  <si>
    <t>Arco metálico galvanizado tipo MP 152S - arco alto - vão = 6,55 m e altura = 3,56 m - aterro rodoviário mínimo = 0,75 m e máximo = 4,9 m - areia extraída e brita produzida</t>
  </si>
  <si>
    <t>Arco metálico galvanizado tipo MP 152S - arco alto - vão = 6,55 m e altura = 3,56 m - aterro rodoviário mínimo = 0,75 m e máximo = 4,90 m - areia e brita comerciais</t>
  </si>
  <si>
    <t>Arco metálico galvanizado tipo MP 152S - arco alto - vão = 6,78 m e altura = 3,61 m - aterro rodoviário mínimo = 0,75 m e máximo = 4,80 m - areia e brita comerciais</t>
  </si>
  <si>
    <t>Arco metálico galvanizado tipo MP 152S - arco alto - vão = 6,78 m e altura = 3,61 m - aterro rodoviário mínimo = 0,75 m e máximo = 4,80 m - areia extraída e brita produzida</t>
  </si>
  <si>
    <t>Arco metálico galvanizado tipo MP 152S - arco alto - vão = 6,96 m e altura = 4,42 m - aterro rodoviário mínimo = 0,75 m e máximo = 8,10 m - areia e brita comerciais</t>
  </si>
  <si>
    <t>Arco metálico galvanizado tipo MP 152S - arco alto - vão = 6,96 m e altura = 4,42 m - aterro rodoviário mínimo = 0,75 m e máximo = 8,10 m - areia extraída e brita produzida</t>
  </si>
  <si>
    <t>Arco metálico galvanizado tipo MP 152S - arco alto - vão = 6,99 m e altura = 4,27 m - aterro rodoviário mínimo = 0,75 m e máximo = 5,70 m - areia e brita comerciais</t>
  </si>
  <si>
    <t>Arco metálico galvanizado tipo MP 152S - arco alto - vão = 6,99 m e altura = 4,27 m - aterro rodoviário mínimo = 0,75 m e máximo = 5,70 m - areia extraída e brita produzida</t>
  </si>
  <si>
    <t>Arco metálico galvanizado tipo MP 152S - arco alto - vão = 7,01 m e altura = 3,63 m - aterro rodoviário mínimo = 0,75 m e máximo = 4,60 m - areia e brita comerciais</t>
  </si>
  <si>
    <t>Arco metálico galvanizado tipo MP 152S - arco alto - vão = 7,01 m e altura = 3,63 m - aterro rodoviário mínimo = 0,75 m e máximo = 4,60 m - areia extraída e brita produzida</t>
  </si>
  <si>
    <t>Arco metálico galvanizado tipo MP 152S - arco alto - vão = 7,24 m e altura = 3,68 m - aterro rodoviário mínimo = 0,90 m e máximo = 4,4 m - areia e brita comerciais</t>
  </si>
  <si>
    <t>Arco metálico galvanizado tipo MP 152S - arco alto - vão = 7,24 m e altura = 3,68 m - aterro rodoviário mínimo = 0,90 m e máximo = 4,40 m - areia extraída e brita produzida</t>
  </si>
  <si>
    <t>Arco metálico galvanizado tipo MP 152S - arco alto - vão = 7,42 m e altura = 4,52 m - aterro rodoviário mínimo = 0,90 m e máximo = 6,40 m - areia e brita comerciais</t>
  </si>
  <si>
    <t>Arco metálico galvanizado tipo MP 152S - arco alto - vão = 7,42 m e altura = 4,52 m - aterro rodoviário mínimo = 0,90 m e máximo = 6,40 m - areia extraída e brita produzida</t>
  </si>
  <si>
    <t>Arco metálico galvanizado tipo MP 152S - arco alto - vão = 7,47 m e altura = 4,19 m - aterro rodoviário mínimo = 0,90 m e máximo = 4,30 m - areia e brita comerciais</t>
  </si>
  <si>
    <t>Arco metálico galvanizado tipo MP 152S - arco alto - vão = 7,47 m e altura = 4,19 m - aterro rodoviário mínimo = 0,90 m e máximo = 4,30 m - areia extraída e brita produzida</t>
  </si>
  <si>
    <t>Arco metálico galvanizado tipo MP 152S - arco alto - vão = 7,67 m e altura = 3,99 m - aterro rodoviário mínimo = 0,90 m e máximo = 4,10 m - areia e brita comerciais</t>
  </si>
  <si>
    <t>Arco metálico galvanizado tipo MP 152S - arco alto - vão = 7,67 m e altura = 3,99 m - aterro rodoviário mínimo = 0,90 m e máximo = 4,10 m - areia extraída e brita produzida</t>
  </si>
  <si>
    <t>Arco metálico galvanizado tipo MP 152S - arco alto - vão = 7,85 m e altura = 4,60 m - aterro rodoviário mínimo = 0,90 m e máximo = 6,00 m - areia e brita comerciais</t>
  </si>
  <si>
    <t>Arco metálico galvanizado tipo MP 152S - arco alto - vão = 7,85 m e altura = 4,60 m - aterro rodoviário mínimo = 0,90 m e máximo = 6,00 m - areia extraída e brita produzida</t>
  </si>
  <si>
    <t>Arco metálico galvanizado tipo MP 152S - arco alto - vão = 7,90 m e altura = 4,04 m - aterro rodoviário mínimo = 0,90 m e máximo = 4,00 m - areia e brita comerciais</t>
  </si>
  <si>
    <t>Arco metálico galvanizado tipo MP 152S - arco alto - vão = 7,90 m e altura = 4,04 m - aterro rodoviário mínimo = 0,90 m e máximo = 4,00 m - areia extraída e brita produzida</t>
  </si>
  <si>
    <t>Arco metálico galvanizado tipo MP 152S - arco alto - vão = 8,08 m e altura = 4,65 m - aterro rodoviário mínimo = 0,90 m e máximo = 5,80 m - areia e brita comerciais</t>
  </si>
  <si>
    <t>Arco metálico galvanizado tipo MP 152S - arco alto - vão = 8,08 m e altura = 4,65 m - aterro rodoviário mínimo = 0,90 m e máximo = 5,80 m - areia extraída e brita produzida</t>
  </si>
  <si>
    <t>Arco metálico galvanizado tipo MP 152S - arco alto - vão = 8,31 m e altura = 4,70 m - aterro rodoviário mínimo = 0,90 m e máximo = 5,60 m - areia e brita comerciais</t>
  </si>
  <si>
    <t>Arco metálico galvanizado tipo MP 152S - arco alto - vão = 8,31 m e altura = 4,70 m - aterro rodoviário mínimo = 0,90 m e máximo = 5,60 m - areia extraída e brita produzida</t>
  </si>
  <si>
    <t>Arco metálico galvanizado tipo MP 152S - arco alto - vão = 8,36 m e altura = 4,11 m - aterro rodoviário mínimo = 0,90 m e máximo = 3,70 m - areia e brita comerciais</t>
  </si>
  <si>
    <t>Arco metálico galvanizado tipo MP 152S - arco alto - vão = 8,36 m e altura = 4,11 m - aterro rodoviário mínimo = 0,90 m e máximo = 3,70 m - areia extraída e brita produzida</t>
  </si>
  <si>
    <t>Arco metálico galvanizado tipo MP 152S - arco alto - vão = 8,59 m e altura = 4,39 m - aterro rodoviário mínimo = 0,90 m e máximo = 3,60 m - areia e brita comerciais</t>
  </si>
  <si>
    <t>Arco metálico galvanizado tipo MP 152S - arco alto - vão = 8,59 m e altura = 4,39 m - aterro rodoviário mínimo = 0,90 m e máximo = 3,60 m - areia extraída e brita produzida</t>
  </si>
  <si>
    <t>Arco metálico galvanizado tipo MP 152S - arco alto - vão = 8,97 m e altura = 5,00 m - aterro rodoviário mínimo = 0,90 m e máximo = 5,80 m - areia e brita comerciais</t>
  </si>
  <si>
    <t>Arco metálico galvanizado tipo MP 152S - arco alto - vão = 8,97 m e altura = 5,00 m - aterro rodoviário mínimo = 0,90 m e máximo = 5,80 m - areia extraída e brita produzida</t>
  </si>
  <si>
    <t>Arco metálico galvanizado tipo MP 152S - arco alto - vão = 9,17 m e altura = 5,49 m - aterro rodoviário mínimo = 0,90 m e máximo = 5,60 m - areia e brita comerciais</t>
  </si>
  <si>
    <t>Arco metálico galvanizado tipo MP 152S - arco alto - vão = 9,17 m e altura = 5,49 m - aterro rodoviário mínimo = 0,90 m e máximo = 5,60 m - areia extraída e brita produzida</t>
  </si>
  <si>
    <t>Arco metálico galvanizado tipo MP 152S - arco alto - vão = 9,22 m e altura = 4,70 m - aterro rodoviário mínimo = 0,90 m e máximo = 4,10 m - areia e brita comerciais</t>
  </si>
  <si>
    <t>Arco metálico galvanizado tipo MP 152S - arco alto - vão = 9,22 m e altura = 4,70 m - aterro rodoviário mínimo = 0,90 m e máximo = 4,10 m - areia extraída e brita produzida</t>
  </si>
  <si>
    <t>Arco metálico galvanizado tipo MP 152S - arco alto - vão = 9,45 m e altura = 4,75 m - aterro rodoviário mínimo = 0,90 m e máximo = 4,00 m - areia e brita comerciais</t>
  </si>
  <si>
    <t>Arco metálico galvanizado tipo MP 152S - arco alto - vão = 9,45 m e altura = 4,75 m - aterro rodoviário mínimo = 0,90 m e máximo = 4,00 m - areia extraída e brita produzida</t>
  </si>
  <si>
    <t>Arco metálico galvanizado tipo MP 152S - arco alto - vão = 9,63 m e altura = 5,59 m - aterro rodoviário mínimo = 0,90 m e máximo = 5,30 m - areia e brita comerciais</t>
  </si>
  <si>
    <t>Arco metálico galvanizado tipo MP 152S - arco alto - vão = 9,63 m e altura = 5,59 m - aterro rodoviário mínimo = 0,90 m e máximo = 5,30 m - areia extraída e brita produzida</t>
  </si>
  <si>
    <t>Arco metálico galvanizado tipo MP 152S - arco alto - vão = 9,65 m e altura = 5,41 m - aterro rodoviário mínimo = 0,90 m e máximo = 4,70 m - areia e brita comerciais</t>
  </si>
  <si>
    <t>Arco metálico galvanizado tipo MP 152S - arco alto - vão = 9,65 m e altura = 5,41 m - aterro rodoviário mínimo = 0,90 m e máximo = 4,70 m - areia extraída e brita produzida</t>
  </si>
  <si>
    <t>Arco metálico galvanizado tipo MP 152S - arco alto - vão = 9,68 m e altura = 5,23 m - aterro rodoviário mínimo = 0,90 m e máximo = 3,90 m - areia e brita comerciais</t>
  </si>
  <si>
    <t>Arco metálico galvanizado tipo MP 152S - arco alto - vão = 9,68 m e altura = 5,23 m - aterro rodoviário mínimo = 0,90 m e máximo = 3,90 m - areia extraída e brita produzida</t>
  </si>
  <si>
    <t>Arco metálico galvanizado tipo MP 152S - arco alto - vão = 9,86 m e altura = 6,07 m - aterro rodoviário mínimo = 0,90 m e máximo = 5,20 m - areia e brita comerciais</t>
  </si>
  <si>
    <t>Arco metálico galvanizado tipo MP 152S - arco alto - vão = 9,86 m e altura = 6,07 m - aterro rodoviário mínimo = 0,90 m e máximo = 5,20 m - areia extraída e brita produzida</t>
  </si>
  <si>
    <t>Arco metálico galvanizado tipo MP 152S - arco alto - vão = 9,91 m e altura = 5,28 m - aterro rodoviário mínimo = 0,90 m e máximo = 3,80 m - areia e brita comerciais</t>
  </si>
  <si>
    <t>Arco metálico galvanizado tipo MP 152S - arco alto - vão = 9,91 m e altura = 5,28 m - aterro rodoviário mínimo = 0,90 m e máximo = 3,80 m - areia extraída e brita produzida</t>
  </si>
  <si>
    <t>Arco metálico galvanizado tipo MP 152S - ovoide - vão = 7,21 m e altura = 7,82 m - aterro rodoviário mínimo = 0,75 m e máximo = 6,70 m - areia e brita comerciais</t>
  </si>
  <si>
    <t>Arco metálico galvanizado tipo MP 152S - ovoide - vão = 7,21 m e altura = 7,82 m - aterro rodoviário mínimo = 0,75 m e máximo = 6,70 m - areia extraída e brita produzida</t>
  </si>
  <si>
    <t>Arco metálico galvanizado tipo MP 152S - ovoide - vão = 7,31 m e altura = 7,87 m - aterro rodoviário mínimo = 0,90 m e máximo = 6,80 m - areia e brita comerciais</t>
  </si>
  <si>
    <t>Arco metálico galvanizado tipo MP 152S - ovoide - vão = 7,31 m e altura = 7,87 m - aterro rodoviário mínimo = 0,90 m e máximo = 6,80 m - areia extraída e brita produzida</t>
  </si>
  <si>
    <t>Arco metálico galvanizado tipo MP 152S - ovoide - vão = 7,57 m e altura = 8,44 m - aterro rodoviário mínimo = 0,90 m e máximo = 5,60 m - areia e brita comerciais</t>
  </si>
  <si>
    <t>Arco metálico galvanizado tipo MP 152S - ovoide - vão = 7,57 m e altura = 8,44 m - aterro rodoviário mínimo = 0,90 m e máximo = 5,60 m - areia extraída e brita produzida</t>
  </si>
  <si>
    <t>Arco metálico galvanizado tipo MP 152S - ovoide - vão = 7,77 m e altura = 7,90 m - aterro rodoviário mínimo = 0,90 m e máximo = 6,80 m - areia e brita comerciais</t>
  </si>
  <si>
    <t>Arco metálico galvanizado tipo MP 152S - ovoide - vão = 7,77 m e altura = 7,90 m - aterro rodoviário mínimo = 0,90 m e máximo = 6,80 m - areia extraída e brita produzida</t>
  </si>
  <si>
    <t>Arco metálico galvanizado tipo MP 152S - ovoide - vão = 8,13 m e altura = 8,01 m - aterro rodoviário mínimo = 0,90 m e máximo = 3,50 m - areia e brita comerciais</t>
  </si>
  <si>
    <t>Arco metálico galvanizado tipo MP 152S - ovoide - vão = 8,13 m e altura = 8,01 m - aterro rodoviário mínimo = 0,90 m e máximo = 3,50 m - areia extraída e brita produzida</t>
  </si>
  <si>
    <t>Arco metálico galvanizado tipo MP 152S - ovoide - vão = 8,36 m e altura = 8,23 m - aterro rodoviário mínimo = 0,90 m e máximo = 4,30 m - areia e brita comerciais</t>
  </si>
  <si>
    <t>Arco metálico galvanizado tipo MP 152S - ovoide - vão = 8,36 m e altura = 8,23 m - aterro rodoviário mínimo = 0,90 m e máximo = 4,30 m - areia extraída e brita produzida</t>
  </si>
  <si>
    <t>Arco metálico galvanizado tipo MP 152S - ovoide - vão = 8,56 m e altura = 8,48 m - aterro rodoviário mínimo = 0,90 m e máximo = 5,30 m - areia e brita comerciais</t>
  </si>
  <si>
    <t>Arco metálico galvanizado tipo MP 152S - ovoide - vão = 8,56 m e altura = 8,48 m - aterro rodoviário mínimo = 0,90 m e máximo = 5,30 m - areia extraída e brita produzida</t>
  </si>
  <si>
    <t>Arco metálico galvanizado tipo MP 152S - ovoide - vão = 8,71 m e altura = 9,32 m - aterro rodoviário mínimo = 0,90 m e máximo = 6,00 m - areia e brita comerciais</t>
  </si>
  <si>
    <t>Arco metálico galvanizado tipo MP 152S - ovoide - vão = 8,71 m e altura = 9,32 m - aterro rodoviário mínimo = 0,90 m e máximo = 6,00 m - areia extraída e brita produzida</t>
  </si>
  <si>
    <t>Arco metálico galvanizado tipo MP 152S - ovoide - vão = 9,15 m e altura = 9,04 m - aterro rodoviário mínimo = 0,90 m e máximo = 4,70 m - areia e brita comerciais</t>
  </si>
  <si>
    <t>Arco metálico galvanizado tipo MP 152S - ovoide - vão = 9,15 m e altura = 9,04 m - aterro rodoviário mínimo = 0,90 m e máximo = 4,70 m - areia extraída e brita produzida</t>
  </si>
  <si>
    <t>Arco metálico galvanizado tipo MP 152S - ovoide - vão = 9,15 m e altura = 9,50 m - aterro rodoviário mínimo = 0,90 m e máximo = 5,70 m - areia e brita comerciais</t>
  </si>
  <si>
    <t>Arco metálico galvanizado tipo MP 152S - ovoide - vão = 9,15 m e altura = 9,50 m - aterro rodoviário mínimo = 0,90 m e máximo = 5,70 m - areia extraída e brita produzida</t>
  </si>
  <si>
    <t>Argamassa de solo-cimento com 10% de cimento e material de jazida - preparo e injeção em tunnel liner</t>
  </si>
  <si>
    <t>m³</t>
  </si>
  <si>
    <t>Bueiro metálico com chapas múltiplas MP 100 com revestimento em epóxi - D = 0,60 m - brita comercial</t>
  </si>
  <si>
    <t>Bueiro metálico com chapas múltiplas MP 100 com revestimento em epóxi - D = 0,60 m - brita produzida</t>
  </si>
  <si>
    <t>Bueiro metálico com chapas múltiplas MP 100 com revestimento em epóxi - D = 0,70 m - brita comercial</t>
  </si>
  <si>
    <t>Bueiro metálico com chapas múltiplas MP 100 com revestimento em epóxi - D = 0,70 m - brita produzida</t>
  </si>
  <si>
    <t>Bueiro metálico com chapas múltiplas MP 100 com revestimento em epóxi - D = 0,80 m - brita comercial</t>
  </si>
  <si>
    <t>Bueiro metálico com chapas múltiplas MP 100 com revestimento em epóxi - D = 0,80 m - brita produzida</t>
  </si>
  <si>
    <t>Bueiro metálico com chapas múltiplas MP 100 com revestimento em epóxi - D = 0,90 m - brita comercial</t>
  </si>
  <si>
    <t>Bueiro metálico com chapas múltiplas MP 100 com revestimento em epóxi - D = 0,90 m - brita produzida</t>
  </si>
  <si>
    <t>Bueiro metálico com chapas múltiplas MP 100 com revestimento em epóxi - D = 1,00 m - brita comercial</t>
  </si>
  <si>
    <t>Bueiro metálico com chapas múltiplas MP 100 com revestimento em epóxi - D = 1,00 m - brita produzida</t>
  </si>
  <si>
    <t>Bueiro metálico com chapas múltiplas MP 100 com revestimento em epóxi - D = 1,10 m - brita comercial</t>
  </si>
  <si>
    <t>Bueiro metálico com chapas múltiplas MP 100 com revestimento em epóxi - D = 1,10 m - brita produzida</t>
  </si>
  <si>
    <t>Bueiro metálico com chapas múltiplas MP 100 com revestimento em epóxi - D = 1,20 m - brita comercial</t>
  </si>
  <si>
    <t>Bueiro metálico com chapas múltiplas MP 100 com revestimento em epóxi - D = 1,20 m - brita produzida</t>
  </si>
  <si>
    <t>Bueiro metálico com chapas múltiplas MP 100 com revestimento em epóxi - D = 1,30 m - brita comercial</t>
  </si>
  <si>
    <t>Bueiro metálico com chapas múltiplas MP 100 com revestimento em epóxi - D = 1,30 m - brita produzida</t>
  </si>
  <si>
    <t>Bueiro metálico com chapas múltiplas MP 100 com revestimento em epóxi - D = 1,40 m - brita comercial</t>
  </si>
  <si>
    <t>Bueiro metálico com chapas múltiplas MP 100 com revestimento em epóxi - D = 1,40 m - brita produzida</t>
  </si>
  <si>
    <t>Bueiro metálico com chapas múltiplas MP 100 com revestimento em epóxi - D = 1,50 m - brita comercial</t>
  </si>
  <si>
    <t>Bueiro metálico com chapas múltiplas MP 100 com revestimento em epóxi - D = 1,50 m - brita produzida</t>
  </si>
  <si>
    <t>Bueiro metálico com chapas múltiplas MP 100 com revestimento em epóxi - D = 1,60 m - brita comercial</t>
  </si>
  <si>
    <t>Bueiro metálico com chapas múltiplas MP 100 com revestimento em epóxi - D = 1,60 m - brita produzida</t>
  </si>
  <si>
    <t>Bueiro metálico com chapas múltiplas MP 100 com revestimento em epóxi - D = 1,70 m - brita comercial</t>
  </si>
  <si>
    <t>Bueiro metálico com chapas múltiplas MP 100 com revestimento em epóxi - D = 1,70 m - brita produzida</t>
  </si>
  <si>
    <t>Bueiro metálico com chapas múltiplas MP 100 com revestimento em epóxi - D = 1,80 m - brita comercial</t>
  </si>
  <si>
    <t>Bueiro metálico com chapas múltiplas MP 100 com revestimento em epóxi - D = 1,80 m - brita produzida</t>
  </si>
  <si>
    <t>Bueiro metálico com chapas múltiplas MP 100 com revestimento em epóxi - D = 1,90 m - brita comercial</t>
  </si>
  <si>
    <t>Bueiro metálico com chapas múltiplas MP 100 com revestimento em epóxi - D = 1,90 m - brita produzida</t>
  </si>
  <si>
    <t>Bueiro metálico com chapas múltiplas MP 100 com revestimento em epóxi - D = 2,00 m - brita comercial</t>
  </si>
  <si>
    <t>Bueiro metálico com chapas múltiplas MP 100 com revestimento em epóxi - D = 2,00 m - brita produzida</t>
  </si>
  <si>
    <t>Bueiro metálico com chapas múltiplas MP 100 com revestimento em epóxi - D = 2,10 m - brita comercial</t>
  </si>
  <si>
    <t>Bueiro metálico com chapas múltiplas MP 100 com revestimento em epóxi - D = 2,10 m - brita produzida</t>
  </si>
  <si>
    <t>Bueiro metálico com chapas múltiplas MP 100 com revestimento em epóxi - D = 2,20 m - brita comercial</t>
  </si>
  <si>
    <t>Bueiro metálico com chapas múltiplas MP 100 com revestimento em epóxi - D = 2,20 m - brita produzida</t>
  </si>
  <si>
    <t>Bueiro metálico com chapas múltiplas MP 100 com revestimento em epóxi - D = 2,30 m - brita comercial</t>
  </si>
  <si>
    <t>Bueiro metálico com chapas múltiplas MP 100 com revestimento em epóxi - D = 2,30 m - brita produzida</t>
  </si>
  <si>
    <t>Bueiro metálico com chapas múltiplas MP 100 com revestimento em epóxi - D = 2,40 m - brita comercial</t>
  </si>
  <si>
    <t>Bueiro metálico com chapas múltiplas MP 100 com revestimento em epóxi - D = 2,40 m - brita produzida</t>
  </si>
  <si>
    <t>Bueiro metálico com chapas múltiplas MP 100 com revestimento em epóxi - D = 2,50 m - brita comercial</t>
  </si>
  <si>
    <t>Bueiro metálico com chapas múltiplas MP 100 com revestimento em epóxi - D = 2,50 m - brita produzida</t>
  </si>
  <si>
    <t>Bueiro metálico com chapas múltiplas MP 100 com revestimento em epóxi - D = 2,60 m - brita comercial</t>
  </si>
  <si>
    <t>Bueiro metálico com chapas múltiplas MP 100 com revestimento em epóxi - D = 2,60 m - brita produzida</t>
  </si>
  <si>
    <t>Bueiro metálico com chapas múltiplas MP 100 com revestimento em epóxi - D = 2,70 m - brita comercial</t>
  </si>
  <si>
    <t>Bueiro metálico com chapas múltiplas MP 100 com revestimento em epóxi - D = 2,70 m - brita produzida</t>
  </si>
  <si>
    <t>Bueiro metálico com chapas múltiplas MP 100 com revestimento em epóxi - D = 2,80 m - brita comercial</t>
  </si>
  <si>
    <t>Bueiro metálico com chapas múltiplas MP 100 com revestimento em epóxi - D = 2,80 m - brita produzida</t>
  </si>
  <si>
    <t>Bueiro metálico com chapas múltiplas MP 100 galvanizadas - D = 0,60 m - brita comercial</t>
  </si>
  <si>
    <t>Bueiro metálico com chapas múltiplas MP 100 galvanizadas - D = 0,60 m - brita produzida</t>
  </si>
  <si>
    <t>Bueiro metálico com chapas múltiplas MP 100 galvanizadas - D = 0,70 m - brita comercial</t>
  </si>
  <si>
    <t>Bueiro metálico com chapas múltiplas MP 100 galvanizadas - D = 0,70 m - brita produzida</t>
  </si>
  <si>
    <t>Bueiro metálico com chapas múltiplas MP 100 galvanizadas - D = 0,80 m - brita comercial</t>
  </si>
  <si>
    <t>Bueiro metálico com chapas múltiplas MP 100 galvanizadas - D = 0,80 m - brita produzida</t>
  </si>
  <si>
    <t>Bueiro metálico com chapas múltiplas MP 100 galvanizadas - D = 0,90 m - brita comercial</t>
  </si>
  <si>
    <t>Bueiro metálico com chapas múltiplas MP 100 galvanizadas - D = 0,90 m - brita produzida</t>
  </si>
  <si>
    <t>Bueiro metálico com chapas múltiplas MP 100 galvanizadas - D = 1,00 m - brita comercial</t>
  </si>
  <si>
    <t>Bueiro metálico com chapas múltiplas MP 100 galvanizadas - D = 1,00 m - brita produzida</t>
  </si>
  <si>
    <t>Bueiro metálico com chapas múltiplas MP 100 galvanizadas - D = 1,10 m - brita comercial</t>
  </si>
  <si>
    <t>Bueiro metálico com chapas múltiplas MP 100 galvanizadas - D = 1,10 m - brita produzida</t>
  </si>
  <si>
    <t>Bueiro metálico com chapas múltiplas MP 100 galvanizadas - D = 1,20 m - brita comercial</t>
  </si>
  <si>
    <t>Bueiro metálico com chapas múltiplas MP 100 galvanizadas - D = 1,20 m - brita produzida</t>
  </si>
  <si>
    <t>Bueiro metálico com chapas múltiplas MP 100 galvanizadas - D = 1,30 m - brita comercial</t>
  </si>
  <si>
    <t>Bueiro metálico com chapas múltiplas MP 100 galvanizadas - D = 1,30 m - brita produzida</t>
  </si>
  <si>
    <t>Bueiro metálico com chapas múltiplas MP 100 galvanizadas - D = 1,40 m - brita comercial</t>
  </si>
  <si>
    <t>Bueiro metálico com chapas múltiplas MP 100 galvanizadas - D = 1,40 m - brita produzida</t>
  </si>
  <si>
    <t>Bueiro metálico com chapas múltiplas MP 100 galvanizadas - D = 1,50 m - brita comercial</t>
  </si>
  <si>
    <t>Bueiro metálico com chapas múltiplas MP 100 galvanizadas - D = 1,50 m - brita produzida</t>
  </si>
  <si>
    <t>Bueiro metálico com chapas múltiplas MP 100 galvanizadas - D = 1,60 m - brita comercial</t>
  </si>
  <si>
    <t>Bueiro metálico com chapas múltiplas MP 100 galvanizadas - D = 1,60 m - brita produzida</t>
  </si>
  <si>
    <t>Bueiro metálico com chapas múltiplas MP 100 galvanizadas - D = 1,70 m - brita comercial</t>
  </si>
  <si>
    <t>Bueiro metálico com chapas múltiplas MP 100 galvanizadas - D = 1,70 m - brita produzida</t>
  </si>
  <si>
    <t>Bueiro metálico com chapas múltiplas MP 100 galvanizadas - D = 1,80 m - brita comercial</t>
  </si>
  <si>
    <t>Bueiro metálico com chapas múltiplas MP 100 galvanizadas - D = 1,80 m - brita produzida</t>
  </si>
  <si>
    <t>Bueiro metálico com chapas múltiplas MP 100 galvanizadas - D = 1,90 m - brita comercial</t>
  </si>
  <si>
    <t>Bueiro metálico com chapas múltiplas MP 100 galvanizadas - D = 1,90 m - brita produzida</t>
  </si>
  <si>
    <t>Bueiro metálico com chapas múltiplas MP 100 galvanizadas - D = 2,00 m - brita comercial</t>
  </si>
  <si>
    <t>Bueiro metálico com chapas múltiplas MP 100 galvanizadas - D = 2,00 m - brita produzida</t>
  </si>
  <si>
    <t>Bueiro metálico com chapas múltiplas MP 100 galvanizadas - D = 2,10 m - brita comercial</t>
  </si>
  <si>
    <t>Bueiro metálico com chapas múltiplas MP 100 galvanizadas - D = 2,10 m - brita produzida</t>
  </si>
  <si>
    <t>Bueiro metálico com chapas múltiplas MP 100 galvanizadas - D = 2,20 m - brita comercial</t>
  </si>
  <si>
    <t>Bueiro metálico com chapas múltiplas MP 100 galvanizadas - D = 2,20 m - brita produzida</t>
  </si>
  <si>
    <t>Bueiro metálico com chapas múltiplas MP 100 galvanizadas - D = 2,30 m - brita comercial</t>
  </si>
  <si>
    <t>Bueiro metálico com chapas múltiplas MP 100 galvanizadas - D = 2,30 m - brita produzida</t>
  </si>
  <si>
    <t>Bueiro metálico com chapas múltiplas MP 100 galvanizadas - D = 2,40 m - brita comercial</t>
  </si>
  <si>
    <t>Bueiro metálico com chapas múltiplas MP 100 galvanizadas - D = 2,40 m - brita produzida</t>
  </si>
  <si>
    <t>Bueiro metálico com chapas múltiplas MP 100 galvanizadas - D = 2,50 m - brita comercial</t>
  </si>
  <si>
    <t>Bueiro metálico com chapas múltiplas MP 100 galvanizadas - D = 2,50 m - brita produzida</t>
  </si>
  <si>
    <t>Bueiro metálico com chapas múltiplas MP 100 galvanizadas - D = 2,60 m - brita comercial</t>
  </si>
  <si>
    <t>Bueiro metálico com chapas múltiplas MP 100 galvanizadas - D = 2,60 m - brita produzida</t>
  </si>
  <si>
    <t>Bueiro metálico com chapas múltiplas MP 100 galvanizadas - D = 2,70 m - brita comercial</t>
  </si>
  <si>
    <t>Bueiro metálico com chapas múltiplas MP 100 galvanizadas - D = 2,70 m - brita produzida</t>
  </si>
  <si>
    <t>Bueiro metálico com chapas múltiplas MP 100 galvanizadas - D = 2,80 m - brita comercial</t>
  </si>
  <si>
    <t>Bueiro metálico com chapas múltiplas MP 100 galvanizadas - D = 2,80 m - brita produzida</t>
  </si>
  <si>
    <t>Bueiro metálico com chapas múltiplas MP 152 com revestimento em epóxi - D = 1,50 m - brita comercial</t>
  </si>
  <si>
    <t>Bueiro metálico com chapas múltiplas MP 152 com revestimento em epóxi - D = 1,50 m - brita produzida</t>
  </si>
  <si>
    <t>Bueiro metálico com chapas múltiplas MP 152 com revestimento em epóxi - D = 1,80 m - brita comercial</t>
  </si>
  <si>
    <t>Bueiro metálico com chapas múltiplas MP 152 com revestimento em epóxi - D = 1,80 m - brita produzida</t>
  </si>
  <si>
    <t>Bueiro metálico com chapas múltiplas MP 152 com revestimento em epóxi - D = 1,90 m - brita comercial</t>
  </si>
  <si>
    <t>Bueiro metálico com chapas múltiplas MP 152 com revestimento em epóxi - D = 1,90 m - brita produzida</t>
  </si>
  <si>
    <t>Bueiro metálico com chapas múltiplas MP 152 com revestimento em epóxi - D = 2,15 m - brita comercial</t>
  </si>
  <si>
    <t>Bueiro metálico com chapas múltiplas MP 152 com revestimento em epóxi - D = 2,15 m - brita produzida</t>
  </si>
  <si>
    <t>Bueiro metálico com chapas múltiplas MP 152 com revestimento em epóxi - D = 2,30 m - brita comercial</t>
  </si>
  <si>
    <t>Bueiro metálico com chapas múltiplas MP 152 com revestimento em epóxi - D = 2,30 m - brita produzida</t>
  </si>
  <si>
    <t>Bueiro metálico com chapas múltiplas MP 152 com revestimento em epóxi - D = 2,65 m - brita comercial</t>
  </si>
  <si>
    <t>Bueiro metálico com chapas múltiplas MP 152 com revestimento em epóxi - D = 2,65 m - brita produzida</t>
  </si>
  <si>
    <t>Bueiro metálico com chapas múltiplas MP 152 com revestimento em epóxi - D = 3,05 m - brita comercial</t>
  </si>
  <si>
    <t>Bueiro metálico com chapas múltiplas MP 152 com revestimento em epóxi - D = 3,05 m - brita produzida</t>
  </si>
  <si>
    <t>Bueiro metálico com chapas múltiplas MP 152 com revestimento em epóxi - D = 3,20 m - brita comercial</t>
  </si>
  <si>
    <t>Bueiro metálico com chapas múltiplas MP 152 com revestimento em epóxi - D = 3,20 m - brita produzida</t>
  </si>
  <si>
    <t>Bueiro metálico com chapas múltiplas MP 152 com revestimento em epóxi - D = 3,40 m - brita comercial</t>
  </si>
  <si>
    <t>Bueiro metálico com chapas múltiplas MP 152 com revestimento em epóxi - D = 3,40 m - brita produzida</t>
  </si>
  <si>
    <t>Bueiro metálico com chapas múltiplas MP 152 com revestimento em epóxi - D = 3,65 m - brita comercial</t>
  </si>
  <si>
    <t>Bueiro metálico com chapas múltiplas MP 152 com revestimento em epóxi - D = 3,65 m - brita produzida</t>
  </si>
  <si>
    <t>Bueiro metálico com chapas múltiplas MP 152 com revestimento em epóxi - D = 3,80 m - brita comercial</t>
  </si>
  <si>
    <t>Bueiro metálico com chapas múltiplas MP 152 com revestimento em epóxi - D = 3,80 m - brita produzida</t>
  </si>
  <si>
    <t>Bueiro metálico com chapas múltiplas MP 152 com revestimento em epóxi - D = 4,20 m - brita comercial</t>
  </si>
  <si>
    <t>Bueiro metálico com chapas múltiplas MP 152 com revestimento em epóxi - D = 4,20 m - brita produzida</t>
  </si>
  <si>
    <t>Bueiro metálico com chapas múltiplas MP 152 com revestimento em epóxi - D = 4,60 m - brita comercial</t>
  </si>
  <si>
    <t>Bueiro metálico com chapas múltiplas MP 152 com revestimento em epóxi - D = 4,60 m - brita produzida</t>
  </si>
  <si>
    <t>Bueiro metálico com chapas múltiplas MP 152 com revestimento em epóxi - D = 4,80 m - brita comercial</t>
  </si>
  <si>
    <t>Bueiro metálico com chapas múltiplas MP 152 com revestimento em epóxi - D = 4,80 m - brita produzida</t>
  </si>
  <si>
    <t>Bueiro metálico com chapas múltiplas MP 152 com revestimento em epóxi - D = 5,00 m - brita comercial</t>
  </si>
  <si>
    <t>Bueiro metálico com chapas múltiplas MP 152 com revestimento em epóxi - D = 5,00 m - brita produzida</t>
  </si>
  <si>
    <t>Bueiro metálico com chapas múltiplas MP 152 com revestimento em epóxi - D = 5,35 m - brita comercial</t>
  </si>
  <si>
    <t>Bueiro metálico com chapas múltiplas MP 152 com revestimento em epóxi - D = 5,35 m - brita produzida</t>
  </si>
  <si>
    <t>Bueiro metálico com chapas múltiplas MP 152 com revestimento em epóxi - D = 5,70 m - brita comercial</t>
  </si>
  <si>
    <t>Bueiro metálico com chapas múltiplas MP 152 com revestimento em epóxi - D = 5,70 m - brita produzida</t>
  </si>
  <si>
    <t>Bueiro metálico com chapas múltiplas MP 152 com revestimento em epóxi - D = 6,10 m - brita comercial</t>
  </si>
  <si>
    <t>Bueiro metálico com chapas múltiplas MP 152 com revestimento em epóxi - D = 6,10 m - brita produzida</t>
  </si>
  <si>
    <t>Bueiro metálico com chapas múltiplas MP 152 com revestimento em epóxi - D = 6,50 m - brita comercial</t>
  </si>
  <si>
    <t>Bueiro metálico com chapas múltiplas MP 152 com revestimento em epóxi - D = 6,50 m - brita produzida</t>
  </si>
  <si>
    <t>Bueiro metálico com chapas múltiplas MP 152 com revestimento em epóxi - D = 6,85 m - brita comercial</t>
  </si>
  <si>
    <t>Bueiro metálico com chapas múltiplas MP 152 com revestimento em epóxi - D = 6,85 m - brita produzida</t>
  </si>
  <si>
    <t>Bueiro metálico com chapas múltiplas MP 152 com revestimento em epóxi - D = 7,25 m - brita comercial</t>
  </si>
  <si>
    <t>Bueiro metálico com chapas múltiplas MP 152 com revestimento em epóxi - D = 7,25 m - brita produzida</t>
  </si>
  <si>
    <t>Bueiro metálico com chapas múltiplas MP 152 galvanizadas - D = 1,50 m - brita comercial</t>
  </si>
  <si>
    <t>Bueiro metálico com chapas múltiplas MP 152 galvanizadas - D = 1,50 m - brita produzida</t>
  </si>
  <si>
    <t>Bueiro metálico com chapas múltiplas MP 152 galvanizadas - D = 1,80 m - brita comercial</t>
  </si>
  <si>
    <t>Bueiro metálico com chapas múltiplas MP 152 galvanizadas - D = 1,80 m - brita produzida</t>
  </si>
  <si>
    <t>Bueiro metálico com chapas múltiplas MP 152 galvanizadas - D = 1,90 m - brita comercial</t>
  </si>
  <si>
    <t>Bueiro metálico com chapas múltiplas MP 152 galvanizadas - D = 1,90 m - brita produzida</t>
  </si>
  <si>
    <t>Bueiro metálico com chapas múltiplas MP 152 galvanizadas - D = 2,15 m - brita comercial</t>
  </si>
  <si>
    <t>Bueiro metálico com chapas múltiplas MP 152 galvanizadas - D = 2,15 m - brita produzida</t>
  </si>
  <si>
    <t>Bueiro metálico com chapas múltiplas MP 152 galvanizadas - D = 2,30 m - brita comercial</t>
  </si>
  <si>
    <t>Bueiro metálico com chapas múltiplas MP 152 galvanizadas - D = 2,30 m - brita produzida</t>
  </si>
  <si>
    <t>Bueiro metálico com chapas múltiplas MP 152 galvanizadas - D = 2,65 m - brita comercial</t>
  </si>
  <si>
    <t>Bueiro metálico com chapas múltiplas MP 152 galvanizadas - D = 2,65 m - brita produzida</t>
  </si>
  <si>
    <t>Bueiro metálico com chapas múltiplas MP 152 galvanizadas - D = 3,05 m - brita comercial</t>
  </si>
  <si>
    <t>Bueiro metálico com chapas múltiplas MP 152 galvanizadas - D = 3,05 m - brita produzida</t>
  </si>
  <si>
    <t>Bueiro metálico com chapas múltiplas MP 152 galvanizadas - D = 3,20 m - brita comercial</t>
  </si>
  <si>
    <t>Bueiro metálico com chapas múltiplas MP 152 galvanizadas - D = 3,20 m - brita produzida</t>
  </si>
  <si>
    <t>Bueiro metálico com chapas múltiplas MP 152 galvanizadas - D = 3,40 m - brita comercial</t>
  </si>
  <si>
    <t>Bueiro metálico com chapas múltiplas MP 152 galvanizadas - D = 3,40 m - brita produzida</t>
  </si>
  <si>
    <t>Bueiro metálico com chapas múltiplas MP 152 galvanizadas - D = 3,65 m - brita comercial</t>
  </si>
  <si>
    <t>Bueiro metálico com chapas múltiplas MP 152 galvanizadas - D = 3,65 m - brita produzida</t>
  </si>
  <si>
    <t>Bueiro metálico com chapas múltiplas MP 152 galvanizadas - D = 3,80 m - brita comercial</t>
  </si>
  <si>
    <t>Bueiro metálico com chapas múltiplas MP 152 galvanizadas - D = 3,80 m - brita produzida</t>
  </si>
  <si>
    <t>Bueiro metálico com chapas múltiplas MP 152 galvanizadas - D = 4,20 m - brita comercial</t>
  </si>
  <si>
    <t>Bueiro metálico com chapas múltiplas MP 152 galvanizadas - D = 4,20 m - brita produzida</t>
  </si>
  <si>
    <t>Bueiro metálico com chapas múltiplas MP 152 galvanizadas - D = 4,60 m - brita comercial</t>
  </si>
  <si>
    <t>Bueiro metálico com chapas múltiplas MP 152 galvanizadas - D = 4,60 m - brita produzida</t>
  </si>
  <si>
    <t>Bueiro metálico com chapas múltiplas MP 152 galvanizadas - D = 4,80 m - brita comercial</t>
  </si>
  <si>
    <t>Bueiro metálico com chapas múltiplas MP 152 galvanizadas - D = 4,80 m - brita produzida</t>
  </si>
  <si>
    <t>Bueiro metálico com chapas múltiplas MP 152 galvanizadas - D = 5,00 m - brita comercial</t>
  </si>
  <si>
    <t>Bueiro metálico com chapas múltiplas MP 152 galvanizadas - D = 5,00 m - brita produzida</t>
  </si>
  <si>
    <t>Bueiro metálico com chapas múltiplas MP 152 galvanizadas - D = 5,35 m - brita comercial</t>
  </si>
  <si>
    <t>Bueiro metálico com chapas múltiplas MP 152 galvanizadas - D = 5,35 m - brita produzida</t>
  </si>
  <si>
    <t>Bueiro metálico com chapas múltiplas MP 152 galvanizadas - D = 5,70 m - brita comercial</t>
  </si>
  <si>
    <t>Bueiro metálico com chapas múltiplas MP 152 galvanizadas - D = 5,70 m - brita produzida</t>
  </si>
  <si>
    <t>Bueiro metálico com chapas múltiplas MP 152 galvanizadas - D = 6,10 m - brita comercial</t>
  </si>
  <si>
    <t>Bueiro metálico com chapas múltiplas MP 152 galvanizadas - D = 6,10 m - brita produzida</t>
  </si>
  <si>
    <t>Bueiro metálico com chapas múltiplas MP 152 galvanizadas - D = 6,50 m - brita comercial</t>
  </si>
  <si>
    <t>Bueiro metálico com chapas múltiplas MP 152 galvanizadas - D = 6,50 m - brita produzida</t>
  </si>
  <si>
    <t>Bueiro metálico com chapas múltiplas MP 152 galvanizadas - D = 6,85 m - brita comercial</t>
  </si>
  <si>
    <t>Bueiro metálico com chapas múltiplas MP 152 galvanizadas - D = 6,85 m - brita produzida</t>
  </si>
  <si>
    <t>Bueiro metálico com chapas múltiplas MP 152 galvanizadas - D = 7,25 m - brita comercial</t>
  </si>
  <si>
    <t>Bueiro metálico com chapas múltiplas MP 152 galvanizadas - D = 7,25 m - brita produzida</t>
  </si>
  <si>
    <t>Bueiro metálico com chapas múltiplas MP 152 galvanizadas - lenticular - vão = 1,95 m e altura = 1,40 m - aterro rodoviário mínimo = 0,60 m e máximo = 8,40 m - brita comercial</t>
  </si>
  <si>
    <t>Bueiro metálico com chapas múltiplas MP 152 galvanizadas - lenticular - vão = 1,95 m e altura = 1,40 m - aterro rodoviário mínimo = 0,60 m e máximo = 8,40 m - brita produzida</t>
  </si>
  <si>
    <t>Bueiro metálico com chapas múltiplas MP 152 galvanizadas - lenticular - vão = 2,15 m e altura = 1,50 m - aterro rodoviário mínimo = 0,60 m e máximo = 7,50 m - brita comercial</t>
  </si>
  <si>
    <t>Bueiro metálico com chapas múltiplas MP 152 galvanizadas - lenticular - vão = 2,15 m e altura = 1,50 m - aterro rodoviário mínimo = 0,60 m e máximo = 7,50 m - brita produzida</t>
  </si>
  <si>
    <t>Bueiro metálico com chapas múltiplas MP 152 galvanizadas - lenticular - vão = 2,30 m e altura = 1,60 m - aterro rodoviário mínimo = 0,60 m e máximo = 7,20 m - brita comercial</t>
  </si>
  <si>
    <t>Bueiro metálico com chapas múltiplas MP 152 galvanizadas - lenticular - vão = 2,30 m e altura = 1,60 m - aterro rodoviário mínimo = 0,60 m e máximo = 7,20 m - brita produzida</t>
  </si>
  <si>
    <t>Bueiro metálico com chapas múltiplas MP 152 galvanizadas - lenticular - vão = 2,55 m e altura = 1,65 m - aterro rodoviário mínimo = 0,60 m e máximo = 6,50 m - brita comercial</t>
  </si>
  <si>
    <t>Bueiro metálico com chapas múltiplas MP 152 galvanizadas - lenticular - vão = 2,55 m e altura = 1,65 m - aterro rodoviário mínimo = 0,60 m e máximo = 6,50 m - brita produzida</t>
  </si>
  <si>
    <t>Bueiro metálico com chapas múltiplas MP 152 galvanizadas - lenticular - vão = 2,70 m e altura = 1,85 m - aterro rodoviário mínimo = 0,60 m e máximo = 6,60 m - brita comercial</t>
  </si>
  <si>
    <t>Bueiro metálico com chapas múltiplas MP 152 galvanizadas - lenticular - vão = 2,70 m e altura = 1,85 m - aterro rodoviário mínimo = 0,60 m e máximo = 6,60 m - brita produzida</t>
  </si>
  <si>
    <t>Bueiro metálico com chapas múltiplas MP 152 galvanizadas - lenticular - vão = 2,75 m e altura = 1,90 m - aterro rodoviário mínimo = 0,60 m e máximo = 6,50 m - brita comercial</t>
  </si>
  <si>
    <t>Bueiro metálico com chapas múltiplas MP 152 galvanizadas - lenticular - vão = 2,75 m e altura = 1,90 m - aterro rodoviário mínimo = 0,60 m e máximo = 6,50 m - brita produzida</t>
  </si>
  <si>
    <t>Bueiro metálico com chapas múltiplas MP 152 galvanizadas - lenticular - vão = 3,00 m e altura = 2,00 m - aterro rodoviário mínimo = 0,60 m e máximo = 6,00 m - brita comercial</t>
  </si>
  <si>
    <t>Bueiro metálico com chapas múltiplas MP 152 galvanizadas - lenticular - vão = 3,00 m e altura = 2,00 m - aterro rodoviário mínimo = 0,60 m e máximo = 6,00 m - brita produzida</t>
  </si>
  <si>
    <t>Bueiro metálico com chapas múltiplas MP 152 galvanizadas - lenticular - vão = 3,20 m e altura = 2,10 m - aterro rodoviário mínimo = 0,60 m e máximo = 5,60 m - brita comercial</t>
  </si>
  <si>
    <t>Bueiro metálico com chapas múltiplas MP 152 galvanizadas - lenticular - vão = 3,20 m e altura = 2,10 m - aterro rodoviário mínimo = 0,60 m e máximo = 5,60 m - brita produzida</t>
  </si>
  <si>
    <t>Bueiro metálico com chapas múltiplas MP 152 galvanizadas - lenticular - vão = 3,35 m e altura = 2,15 m - aterro rodoviário mínimo = 0,60 m e máximo = 5,30 m - brita comercial</t>
  </si>
  <si>
    <t>Bueiro metálico com chapas múltiplas MP 152 galvanizadas - lenticular - vão = 3,35 m e altura = 2,15 m - aterro rodoviário mínimo = 0,60 m e máximo = 5,30 m - brita produzida</t>
  </si>
  <si>
    <t>Bueiro metálico com chapas múltiplas MP 152 galvanizadas - lenticular - vão = 3,55 m e altura = 2,25 m - aterro rodoviário mínimo = 0,60 m e máximo = 5,00 m - brita comercial</t>
  </si>
  <si>
    <t>Bueiro metálico com chapas múltiplas MP 152 galvanizadas - lenticular - vão = 3,55 m e altura = 2,25 m - aterro rodoviário mínimo = 0,60 m e máximo = 5,00 m - brita produzida</t>
  </si>
  <si>
    <t>Bueiro metálico com chapas múltiplas MP 152 galvanizadas - lenticular - vão = 3,70 m e altura = 2,35 m - aterro rodoviário mínimo = 0,60 m e máximo = 4,90 m - brita comercial</t>
  </si>
  <si>
    <t>Bueiro metálico com chapas múltiplas MP 152 galvanizadas - lenticular - vão = 3,70 m e altura = 2,35 m - aterro rodoviário mínimo = 0,60 m e máximo = 4,90 m - brita produzida</t>
  </si>
  <si>
    <t>Bueiro metálico com chapas múltiplas MP 152 galvanizadas - lenticular - vão = 3,90 m e altura = 2,45 m - aterro rodoviário mínimo = 0,60 m e máximo = 4,60 m - brita comercial</t>
  </si>
  <si>
    <t>Bueiro metálico com chapas múltiplas MP 152 galvanizadas - lenticular - vão = 3,90 m e altura = 2,45 m - aterro rodoviário mínimo = 0,60 m e máximo = 4,60 m - brita produzida</t>
  </si>
  <si>
    <t>Bueiro metálico com chapas múltiplas MP 152 galvanizadas - lenticular - vão = 4,00 m e altura = 2,55 m - aterro rodoviário mínimo = 0,60 m e máximo = 4,50 m - brita comercial</t>
  </si>
  <si>
    <t>Bueiro metálico com chapas múltiplas MP 152 galvanizadas - lenticular - vão = 4,00 m e altura = 2,55 m - aterro rodoviário mínimo = 0,60 m e máximo = 4,50 m - brita produzida</t>
  </si>
  <si>
    <t>Bueiro metálico com chapas múltiplas MP 152 galvanizadas - lenticular - vão = 4,15 m e altura = 2,80 m - aterro rodoviário mínimo = 0,60 m e máximo = 6,80 m - brita comercial</t>
  </si>
  <si>
    <t>Bueiro metálico com chapas múltiplas MP 152 galvanizadas - lenticular - vão = 4,15 m e altura = 2,80 m - aterro rodoviário mínimo = 0,60 m e máximo = 6,80 m - brita produzida</t>
  </si>
  <si>
    <t>Bueiro metálico com chapas múltiplas MP 152 galvanizadas - lenticular - vão = 4,40 m e altura = 2,90 m - aterro rodoviário mínimo = 0,60 m e máximo = 6,40 m - brita comercial</t>
  </si>
  <si>
    <t>Bueiro metálico com chapas múltiplas MP 152 galvanizadas - lenticular - vão = 4,40 m e altura = 2,90 m - aterro rodoviário mínimo = 0,60 m e máximo = 6,40 m - brita produzida</t>
  </si>
  <si>
    <t>Bueiro metálico com chapas múltiplas MP 152 galvanizadas - lenticular - vão = 4,60 m e altura = 3,00 m - aterro rodoviário mínimo = 0,60 m e máximo = 6,10 m - brita comercial</t>
  </si>
  <si>
    <t>Bueiro metálico com chapas múltiplas MP 152 galvanizadas - lenticular - vão = 4,60 m e altura = 3,00 m - aterro rodoviário mínimo = 0,60 m e máximo = 6,10 m - brita produzida</t>
  </si>
  <si>
    <t>Bueiro metálico com chapas múltiplas MP 152 galvanizadas - lenticular - vão = 4,80 m e altura = 3,05 m - aterro rodoviário mínimo = 0,60 m e máximo = 5,80 m - brita comercial</t>
  </si>
  <si>
    <t>Bueiro metálico com chapas múltiplas MP 152 galvanizadas - lenticular - vão = 4,80 m e altura = 3,05 m - aterro rodoviário mínimo = 0,60 m e máximo = 5,80 m - brita produzida</t>
  </si>
  <si>
    <t>Bueiro metálico com chapas múltiplas MP 152 galvanizadas - lenticular - vão = 5,05 m e altura = 3,15 m - aterro rodoviário mínimo = 0,90 m e máximo = 5,50 m - brita comercial</t>
  </si>
  <si>
    <t>Bueiro metálico com chapas múltiplas MP 152 galvanizadas - lenticular - vão = 5,05 m e altura = 3,15 m - aterro rodoviário mínimo = 0,90 m e máximo = 5,50 m - brita produzida</t>
  </si>
  <si>
    <t>Bueiro metálico com chapas múltiplas MP 152 galvanizadas - lenticular - vão = 5,25 m e altura = 3,25 m - aterro rodoviário mínimo = 0,90 m e máximo = 5,30 m - brita comercial</t>
  </si>
  <si>
    <t>Bueiro metálico com chapas múltiplas MP 152 galvanizadas - lenticular - vão = 5,25 m e altura = 3,25 m - aterro rodoviário mínimo = 0,90 m e máximo = 5,30 m - brita produzida</t>
  </si>
  <si>
    <t>Bueiro metálico com chapas múltiplas MP 152 galvanizadas - lenticular - vão = 5,45 m e altura = 3,35 m - aterro rodoviário mínimo = 0,90 m e máximo = 5,10 m - brita comercial</t>
  </si>
  <si>
    <t>Bueiro metálico com chapas múltiplas MP 152 galvanizadas - lenticular - vão = 5,45 m e altura = 3,35 m - aterro rodoviário mínimo = 0,90 m e máximo = 5,10 m - brita produzida</t>
  </si>
  <si>
    <t>Bueiro metálico com chapas múltiplas MP 152 galvanizadas - lenticular - vão = 5,60 m e altura = 3,40 m - aterro rodoviário mínimo = 0,90 m e máximo = 4,90 m - brita comercial</t>
  </si>
  <si>
    <t>Bueiro metálico com chapas múltiplas MP 152 galvanizadas - lenticular - vão = 5,60 m e altura = 3,40 m - aterro rodoviário mínimo = 0,90 m e máximo = 4,90 m - brita produzida</t>
  </si>
  <si>
    <t>Bueiro metálico com chapas múltiplas MP 152 galvanizadas - lenticular - vão = 5,80 m e altura = 3,50 m - aterro rodoviário mínimo = 0,90 m e máximo = 4,70 m - brita comercial</t>
  </si>
  <si>
    <t>Bueiro metálico com chapas múltiplas MP 152 galvanizadas - lenticular - vão = 5,80 m e altura = 3,50 m - aterro rodoviário mínimo = 0,90 m e máximo = 4,70 m - brita produzida</t>
  </si>
  <si>
    <t>Bueiro metálico com chapas múltiplas MP 152 galvanizadas - lenticular - vão = 5,90 m e altura = 3,55 m - aterro rodoviário mínimo = 0,90 m e máximo = 4,70 m - brita comercial</t>
  </si>
  <si>
    <t>Bueiro metálico com chapas múltiplas MP 152 galvanizadas - lenticular - vão = 5,90 m e altura = 3,55 m - aterro rodoviário mínimo = 0,90 m e máximo = 4,70 m - brita produzida</t>
  </si>
  <si>
    <t>Bueiro metálico com chapas múltiplas MP 152 galvanizadas - lenticular - vão = 6,10 m e altura = 3,65 m - aterro rodoviário mínimo = 0,90 m e máximo = 4,50 m - brita comercial</t>
  </si>
  <si>
    <t>Bueiro metálico com chapas múltiplas MP 152 galvanizadas - lenticular - vão = 6,10 m e altura = 3,65 m - aterro rodoviário mínimo = 0,90 m e máximo = 4,50 m - brita produzida</t>
  </si>
  <si>
    <t>Bueiro metálico com chapas múltiplas MP 152 galvanizadas - lenticular - vão = 6,25 m e altura = 3,65 m - aterro rodoviário mínimo = 0,90 m e máximo = 4,30 m - brita comercial</t>
  </si>
  <si>
    <t>Bueiro metálico com chapas múltiplas MP 152 galvanizadas - lenticular - vão = 6,25 m e altura = 3,65 m - aterro rodoviário mínimo = 0,90 m e máximo = 4,30 m - brita produzida</t>
  </si>
  <si>
    <t>Bueiro metálico com chapas múltiplas MP 152 galvanizadas - lenticular - vão = 6,40 m e altura = 3,75 m - aterro rodoviário mínimo = 0,90 m e máximo = 4,30 m - brita comercial</t>
  </si>
  <si>
    <t>Bueiro metálico com chapas múltiplas MP 152 galvanizadas - lenticular - vão = 6,40 m e altura = 3,75 m - aterro rodoviário mínimo = 0,90 m e máximo = 4,30 m - brita produzida</t>
  </si>
  <si>
    <t>Bueiro metálico com chapas múltiplas MP 152 galvanizadas - lenticular - vão = 6,60 m e altura = 3,85 m - aterro rodoviário mínimo = 0,90 m e máximo = 4,10 m - brita comercial</t>
  </si>
  <si>
    <t>Bueiro metálico com chapas múltiplas MP 152 galvanizadas - lenticular - vão = 6,60 m e altura = 3,85 m - aterro rodoviário mínimo = 0,90 m e máximo = 4,10 m - brita produzida</t>
  </si>
  <si>
    <t>Bueiro metálico com chapas múltiplas MP 152 galvanizadas - passagem de gado - vão = 2,20 m e altura = 2,25 m -aterro rodoviário mínimo = 0,30 m e máximo = 8,90 m - brita comercial</t>
  </si>
  <si>
    <t>Bueiro metálico com chapas múltiplas MP 152 galvanizadas - passagem de gado - vão = 2,20 m e altura = 2,25 m -aterro rodoviário mínimo = 0,30 m e máximo = 8,90 m - brita produzida</t>
  </si>
  <si>
    <t>Bueiro metálico com chapas múltiplas MP 152 galvanizadas - passagem de gado - vão = 2,90 m e altura = 3,10 m - aterro rodoviário mínimo = 0,60 m e máximo = 11,40 m - brita comercial</t>
  </si>
  <si>
    <t>Bueiro metálico com chapas múltiplas MP 152 galvanizadas - passagem de gado - vão = 2,90 m e altura = 3,10 m - aterro rodoviário mínimo = 0,60 m e máximo = 11,40 m - brita produzida</t>
  </si>
  <si>
    <t>Bueiro metálico com chapas múltiplas MP 152 galvanizadas - passagem inferior - vão = 3,70 m e altura = 3,50 m - aterro rodoviário mínimo = 0,60 m e máximo = 10,30 m - brita comercial</t>
  </si>
  <si>
    <t>Bueiro metálico com chapas múltiplas MP 152 galvanizadas - passagem inferior - vão = 3,70 m e altura = 3,50 m - aterro rodoviário mínimo = 0,60 m e máximo = 10,30 m - brita produzida</t>
  </si>
  <si>
    <t>Bueiro metálico com chapas múltiplas MP 152 galvanizadas - passagem inferior - vão = 3,90 m e altura = 3,60 m - aterro rodoviário mínimo = 0,60 m e máximo = 9,80 m - brita comercial</t>
  </si>
  <si>
    <t>Bueiro metálico com chapas múltiplas MP 152 galvanizadas - passagem inferior - vão = 3,90 m e altura = 3,60 m - aterro rodoviário mínimo = 0,60 m e máximo = 9,80 m - brita produzida</t>
  </si>
  <si>
    <t>Bueiro metálico com chapas múltiplas MP 152 galvanizadas - passagem inferior - vão = 4,00 m e altura = 3,75 m - aterro rodoviário mínimo = 0,60 m e máximo = 9,50 m - brita comercial</t>
  </si>
  <si>
    <t>Bueiro metálico com chapas múltiplas MP 152 galvanizadas - passagem inferior - vão = 4,00 m e altura = 3,75 m - aterro rodoviário mínimo = 0,60 m e máximo = 9,50 m - brita produzida</t>
  </si>
  <si>
    <t>Bueiro metálico com chapas múltiplas MP 152 galvanizadas - passagem inferior - vão = 4,20 m e altura = 3,90 m - aterro rodoviário mínimo = 0,60 m e máximo = 9,10 m - brita comercial</t>
  </si>
  <si>
    <t>Bueiro metálico com chapas múltiplas MP 152 galvanizadas - passagem inferior - vão = 4,20 m e altura = 3,90 m - aterro rodoviário mínimo = 0,60 m e máximo = 9,10 m - brita produzida</t>
  </si>
  <si>
    <t>Bueiro metálico com chapas múltiplas MP 152 galvanizadas - passagem inferior - vão = 4,25 m e altura = 4,10 m - aterro rodoviário mínimo = 0,60 m e máximo = 8,90 m - brita comercial</t>
  </si>
  <si>
    <t>Bueiro metálico com chapas múltiplas MP 152 galvanizadas - passagem inferior - vão = 4,25 m e altura = 4,10 m - aterro rodoviário mínimo = 0,60 m e máximo = 8,90 m - brita produzida</t>
  </si>
  <si>
    <t>Bueiro metálico com chapas múltiplas MP 152 galvanizadas - passagem inferior - vão = 4,40 m e altura = 4,25 m - aterro rodoviário mínimo = 0,60 m e máximo = 8,60 m - brita comercial</t>
  </si>
  <si>
    <t>Bueiro metálico com chapas múltiplas MP 152 galvanizadas - passagem inferior - vão = 4,40 m e altura = 4,25 m - aterro rodoviário mínimo = 0,60 m e máximo = 8,60 m - brita produzida</t>
  </si>
  <si>
    <t>Bueiro metálico com chapas múltiplas MP 152 galvanizadas - passagem inferior - vão = 4,50 m e altura = 4,40 m - aterro rodoviário mínimo = 0,60 m e máximo = 8,40 m - brita comercial</t>
  </si>
  <si>
    <t>Bueiro metálico com chapas múltiplas MP 152 galvanizadas - passagem inferior - vão = 4,50 m e altura = 4,40 m - aterro rodoviário mínimo = 0,60 m e máximo = 8,40 m - brita produzida</t>
  </si>
  <si>
    <t>Bueiro metálico com chapas múltiplas MP 152 galvanizadas - passagem inferior - vão = 4,70 m e altura = 4,50 m - aterro rodoviário mínimo = 0,60 m e máximo = 8,90 m - brita comercial</t>
  </si>
  <si>
    <t>Bueiro metálico com chapas múltiplas MP 152 galvanizadas - passagem inferior - vão = 4,70 m e altura = 4,50 m - aterro rodoviário mínimo = 0,60 m e máximo = 8,90 m - brita produzida</t>
  </si>
  <si>
    <t>Bueiro metálico com chapas múltiplas MP 152 galvanizadas - passagem inferior - vão = 4,80 m e altura = 4,75 m - aterro rodoviário mínimo = 0,90 m e máximo = 9,00 m - brita comercial</t>
  </si>
  <si>
    <t>Bueiro metálico com chapas múltiplas MP 152 galvanizadas - passagem inferior - vão = 4,80 m e altura = 4,75 m - aterro rodoviário mínimo = 0,90 m e máximo = 9,00 m - brita produzida</t>
  </si>
  <si>
    <t>Bueiro metálico com chapas múltiplas MP 152 galvanizadas - passagem inferior - vão = 5,00 m e altura = 4,85 m - aterro rodoviário mínimo = 0,90 m e máximo = 8,60 m - brita comercial</t>
  </si>
  <si>
    <t>Bueiro metálico com chapas múltiplas MP 152 galvanizadas - passagem inferior - vão = 5,00 m e altura = 4,85 m - aterro rodoviário mínimo = 0,90 m e máximo = 8,60 m - brita produzida</t>
  </si>
  <si>
    <t>Bueiro metálico com chapas múltiplas MP 152 galvanizadas - passagem inferior - vão = 5,15 m e altura = 4,90 m - aterro rodoviário mínimo = 0,90 m e máximo = 8,50 m - brita comercial</t>
  </si>
  <si>
    <t>Bueiro metálico com chapas múltiplas MP 152 galvanizadas - passagem inferior - vão = 5,15 m e altura = 4,90 m - aterro rodoviário mínimo = 0,90 m e máximo = 8,50 m - brita produzida</t>
  </si>
  <si>
    <t>Bueiro metálico com chapas múltiplas MP 152 galvanizadas - passagem inferior - vão = 5,25 m e altura = 5,00 m - aterro rodoviário mínimo = 0,90 m e máximo = 8,40 m - brita comercial</t>
  </si>
  <si>
    <t>Bueiro metálico com chapas múltiplas MP 152 galvanizadas - passagem inferior - vão = 5,25 m e altura = 5,00 m - aterro rodoviário mínimo = 0,90 m e máximo = 8,40 m - brita produzida</t>
  </si>
  <si>
    <t>Bueiro metálico com chapas múltiplas MP 152 galvanizadas - passagem inferior - vão = 5,30 m e altura = 5,30 m - aterro rodoviário mínimo = 0,90 m e máximo = 9,60 m - brita comercial</t>
  </si>
  <si>
    <t>Bueiro metálico com chapas múltiplas MP 152 galvanizadas - passagem inferior - vão = 5,30 m e altura = 5,30 m - aterro rodoviário mínimo = 0,90 m e máximo = 9,60 m - brita produzida</t>
  </si>
  <si>
    <t>Bueiro metálico com chapas múltiplas MP 152 galvanizadas - passagem inferior - vão = 5,65 m e altura = 5,25 m - aterro rodoviário mínimo = 0,90 m e máximo = 9,00 m - brita comercial</t>
  </si>
  <si>
    <t>Bueiro metálico com chapas múltiplas MP 152 galvanizadas - passagem inferior - vão = 5,65 m e altura = 5,25 m - aterro rodoviário mínimo = 0,90 m e máximo = 9,00 m - brita produzida</t>
  </si>
  <si>
    <t>Bueiro metálico com chapas múltiplas MP 152 galvanizadas - passagem inferior - vão = 5,85 m e altura = 5,30 m - aterro rodoviário mínimo = 0,90 m e máximo = 8,40 m - brita comercial</t>
  </si>
  <si>
    <t>Bueiro metálico com chapas múltiplas MP 152 galvanizadas - passagem inferior - vão = 5,85 m e altura = 5,30 m - aterro rodoviário mínimo = 0,90 m e máximo = 8,40 m - brita produzida</t>
  </si>
  <si>
    <t>Bueiro metálico com chapas múltiplas MP 152 galvanizadas - passagem inferior - vão = 6,00 m e altura = 5,45 m - aterro rodoviário mínimo = 0,90 m e máximo = 8,30 m - brita comercial</t>
  </si>
  <si>
    <t>Bueiro metálico com chapas múltiplas MP 152 galvanizadas - passagem inferior - vão = 6,00 m e altura = 5,45 m - aterro rodoviário mínimo = 0,90 m e máximo = 8,30 m - brita produzida</t>
  </si>
  <si>
    <t>Bueiro metálico com chapas múltiplas MP 152 galvanizadas - passagem inferior - vão = 6,25 m e altura = 5,50 m - aterro rodoviário mínimo = 0,90 m e máximo = 7,90 m - brita comercial</t>
  </si>
  <si>
    <t>Bueiro metálico com chapas múltiplas MP 152 galvanizadas - passagem inferior - vão = 6,25 m e altura = 5,50 m - aterro rodoviário mínimo = 0,90 m e máximo = 7,90 m - brita produzida</t>
  </si>
  <si>
    <t>Bueiro metálico sem interrupção de tráfego - D = 1,20 m - chapa com epóxi - escavado em material de 1ª categoria - aterro ferroviário máximo = 12,90 m</t>
  </si>
  <si>
    <t>Bueiro metálico sem interrupção de tráfego - D = 1,20 m - chapa com epóxi - escavado em material de 1ª categoria - aterro rodoviário máximo = 9,00 m</t>
  </si>
  <si>
    <t>Bueiro metálico sem interrupção de tráfego - D = 1,20 m - chapa com epóxi - escavado em material de 2ª categoria - aterro ferroviário máximo = 12,90 m</t>
  </si>
  <si>
    <t>Bueiro metálico sem interrupção de tráfego - D = 1,20 m - chapa com epóxi - escavado em material de 2ª categoria - aterro rodoviário máximo = 9,00 m</t>
  </si>
  <si>
    <t>Bueiro metálico sem interrupção de tráfego - D = 1,20 m - chapa com epóxi - escavado em material de 3ª categoria - aterro ferroviário máximo = 12,90 m</t>
  </si>
  <si>
    <t>Bueiro metálico sem interrupção de tráfego - D = 1,20 m - chapa com epóxi - escavado em material de 3ª categoria - aterro rodoviário máximo = 9,00 m</t>
  </si>
  <si>
    <t>Bueiro metálico sem interrupção de tráfego - D = 1,20 m - chapa galvanizada - escavado em material de 1ª categoria - aterro ferroviário máximo = 12,90 m</t>
  </si>
  <si>
    <t>Bueiro metálico sem interrupção de tráfego - D = 1,20 m - chapa galvanizada - escavado em material de 1ª categoria - aterro rodoviário máximo = 9,00 m</t>
  </si>
  <si>
    <t>Bueiro metálico sem interrupção de tráfego - D = 1,20 m - chapa galvanizada - escavado em material de 2ª categoria - aterro ferroviário máximo = 12,90 m</t>
  </si>
  <si>
    <t>Bueiro metálico sem interrupção de tráfego - D = 1,20 m - chapa galvanizada - escavado em material de 2ª categoria - aterro rodoviário máximo = 9,00 m</t>
  </si>
  <si>
    <t>Bueiro metálico sem interrupção de tráfego - D = 1,20 m - chapa galvanizada - escavado em material de 3ª categoria - aterro ferroviário máximo = 12,90 m</t>
  </si>
  <si>
    <t>Bueiro metálico sem interrupção de tráfego - D = 1,20 m - chapa galvanizada - escavado em material de 3ª categoria - aterro rodoviário máximo = 9,00 m</t>
  </si>
  <si>
    <t>Bueiro metálico sem interrupção de tráfego - D = 1,40 m - chapa com epóxi - escavado em material de 1ª categoria - aterro ferroviário máximo = 11,00 m</t>
  </si>
  <si>
    <t>Bueiro metálico sem interrupção de tráfego - D = 1,40 m - chapa com epóxi - escavado em material de 1ª categoria - aterro rodoviário máximo = 7,70 m</t>
  </si>
  <si>
    <t>Bueiro metálico sem interrupção de tráfego - D = 1,40 m - chapa com epóxi - escavado em material de 2ª categoria - aterro ferroviário máximo = 11,00 m</t>
  </si>
  <si>
    <t>Bueiro metálico sem interrupção de tráfego - D = 1,40 m - chapa com epóxi - escavado em material de 2ª categoria - aterro rodoviário máximo = 7,70 m</t>
  </si>
  <si>
    <t>Bueiro metálico sem interrupção de tráfego - D = 1,40 m - chapa com epóxi - escavado em material de 3ª categoria - aterro ferroviário máximo = 11,00 m</t>
  </si>
  <si>
    <t>Bueiro metálico sem interrupção de tráfego - D = 1,40 m - chapa com epóxi - escavado em material de 3ª categoria - aterro rodoviário máximo = 7,70 m</t>
  </si>
  <si>
    <t>Bueiro metálico sem interrupção de tráfego - D = 1,40 m - chapa galvanizada - escavado em material de 1ª categoria - aterro ferroviário máximo = 11,00 m</t>
  </si>
  <si>
    <t>Bueiro metálico sem interrupção de tráfego - D = 1,40 m - chapa galvanizada - escavado em material de 1ª categoria - aterro rodoviário máximo = 7,70 m</t>
  </si>
  <si>
    <t>Bueiro metálico sem interrupção de tráfego - D = 1,40 m - chapa galvanizada - escavado em material de 2ª categoria - aterro ferroviário máximo = 11,00 m</t>
  </si>
  <si>
    <t>Bueiro metálico sem interrupção de tráfego - D = 1,40 m - chapa galvanizada - escavado em material de 2ª categoria - aterro rodoviário máximo = 7,70 m</t>
  </si>
  <si>
    <t>Bueiro metálico sem interrupção de tráfego - D = 1,40 m - chapa galvanizada - escavado em material de 3ª categoria - aterro ferroviário máximo = 11,00 m</t>
  </si>
  <si>
    <t>Bueiro metálico sem interrupção de tráfego - D = 1,40 m - chapa galvanizada - escavado em material de 3ª categoria - aterro rodoviário máximo = 7,70 m</t>
  </si>
  <si>
    <t>Bueiro metálico sem interrupção de tráfego - D = 1,60 m - chapa com epóxi - escavado em material de 1ª categoria - aterro ferroviário máximo = 9,60 m</t>
  </si>
  <si>
    <t>Bueiro metálico sem interrupção de tráfego - D = 1,60 m - chapa com epóxi - escavado em material de 1ª categoria - aterro rodoviário máximo = 6,70 m</t>
  </si>
  <si>
    <t>Bueiro metálico sem interrupção de tráfego - D = 1,60 m - chapa com epóxi - escavado em material de 2ª categoria - aterro ferroviário máximo = 9,60 m</t>
  </si>
  <si>
    <t>Bueiro metálico sem interrupção de tráfego - D = 1,60 m - chapa com epóxi - escavado em material de 2ª categoria - aterro rodoviário máximo = 6,70 m</t>
  </si>
  <si>
    <t>Bueiro metálico sem interrupção de tráfego - D = 1,60 m - chapa com epóxi - escavado em material de 3ª categoria - aterro ferroviário máximo = 9,60 m</t>
  </si>
  <si>
    <t>Bueiro metálico sem interrupção de tráfego - D = 1,60 m - chapa com epóxi - escavado em material de 3ª categoria - aterro rodoviário máximo = 6,70 m</t>
  </si>
  <si>
    <t>Bueiro metálico sem interrupção de tráfego - D = 1,60 m - chapa galvanizada - escavado em material de 1ª categoria - aterro ferroviário máximo = 9,60 m</t>
  </si>
  <si>
    <t>Bueiro metálico sem interrupção de tráfego - D = 1,60 m - chapa galvanizada - escavado em material de 1ª categoria - aterro rodoviário máximo = 6,70 m</t>
  </si>
  <si>
    <t>Bueiro metálico sem interrupção de tráfego - D = 1,60 m - chapa galvanizada - escavado em material de 2ª categoria - aterro ferroviário máximo = 9,60 m</t>
  </si>
  <si>
    <t>Bueiro metálico sem interrupção de tráfego - D = 1,60 m - chapa galvanizada - escavado em material de 2ª categoria - aterro rodoviário máximo = 6,70 m</t>
  </si>
  <si>
    <t>Bueiro metálico sem interrupção de tráfego - D = 1,60 m - chapa galvanizada - escavado em material de 3ª categoria - aterro ferroviário máximo = 9,60 m</t>
  </si>
  <si>
    <t>Bueiro metálico sem interrupção de tráfego - D = 1,60 m - chapa galvanizada - escavado em material de 3ª categoria - aterro rodoviário máximo = 6,70 m</t>
  </si>
  <si>
    <t>Bueiro metálico sem interrupção de tráfego - D = 1,80 m - chapa com epóxi - escavado em material de 1ª categoria - aterro ferroviário máximo = 8,00 m</t>
  </si>
  <si>
    <t>Bueiro metálico sem interrupção de tráfego - D = 1,80 m - chapa com epóxi - escavado em material de 1ª categoria - aterro rodoviário máximo = 6,00 m</t>
  </si>
  <si>
    <t>Bueiro metálico sem interrupção de tráfego - D = 1,80 m - chapa com epóxi - escavado em material de 2ª categoria - aterro ferroviário máximo = 8,00 m</t>
  </si>
  <si>
    <t>Bueiro metálico sem interrupção de tráfego - D = 1,80 m - chapa com epóxi - escavado em material de 2ª categoria - aterro rodoviário máximo = 6,00 m</t>
  </si>
  <si>
    <t>Bueiro metálico sem interrupção de tráfego - D = 1,80 m - chapa com epóxi - escavado em material de 3ª categoria - aterro ferroviário máximo = 8,00 m</t>
  </si>
  <si>
    <t>Bueiro metálico sem interrupção de tráfego - D = 1,80 m - chapa com epóxi - escavado em material de 3ª categoria - aterro rodoviário máximo = 6,00 m</t>
  </si>
  <si>
    <t>Bueiro metálico sem interrupção de tráfego - D = 1,80 m - chapa galvanizada - escavado em material de 1ª categoria - aterro ferroviário máximo = 8,00 m</t>
  </si>
  <si>
    <t>Bueiro metálico sem interrupção de tráfego - D = 1,80 m - chapa galvanizada - escavado em material de 1ª categoria - aterro rodoviário máximo = 6,00 m</t>
  </si>
  <si>
    <t>Bueiro metálico sem interrupção de tráfego - D = 1,80 m - chapa galvanizada - escavado em material de 2ª categoria - aterro ferroviário máximo = 8,00 m</t>
  </si>
  <si>
    <t>Bueiro metálico sem interrupção de tráfego - D = 1,80 m - chapa galvanizada - escavado em material de 2ª categoria - aterro rodoviário máximo = 6,00 m</t>
  </si>
  <si>
    <t>Bueiro metálico sem interrupção de tráfego - D = 1,80 m - chapa galvanizada - escavado em material de 3ª categoria - aterro ferroviário máximo = 8,00 m</t>
  </si>
  <si>
    <t>Bueiro metálico sem interrupção de tráfego - D = 1,80 m - chapa galvanizada - escavado em material de 3ª categoria - aterro rodoviário máximo = 6,00 m</t>
  </si>
  <si>
    <t>Bueiro metálico sem interrupção de tráfego - D = 2,00 m - chapa com epóxi - escavado em material de 1ª categoria - aterro ferroviário máximo = 6,90 m</t>
  </si>
  <si>
    <t>Bueiro metálico sem interrupção de tráfego - D = 2,00 m - chapa com epóxi - escavado em material de 1ª categoria - aterro rodoviário máximo = 5,40 m</t>
  </si>
  <si>
    <t>Bueiro metálico sem interrupção de tráfego - D = 2,00 m - chapa com epóxi - escavado em material de 2ª categoria - aterro ferroviário máximo = 6,90 m</t>
  </si>
  <si>
    <t>Bueiro metálico sem interrupção de tráfego - D = 2,00 m - chapa com epóxi - escavado em material de 2ª categoria - aterro rodoviário máximo = 5,40 m</t>
  </si>
  <si>
    <t>Bueiro metálico sem interrupção de tráfego - D = 2,00 m - chapa com epóxi - escavado em material de 3ª categoria - aterro ferroviário máximo = 6,90 m</t>
  </si>
  <si>
    <t>Bueiro metálico sem interrupção de tráfego - D = 2,00 m - chapa com epóxi - escavado em material de 3ª categoria - aterro rodoviário máximo = 5,40 m</t>
  </si>
  <si>
    <t>Bueiro metálico sem interrupção de tráfego - D = 2,00 m - chapa galvanizada - escavado em material de 1ª categoria - aterro ferroviário máximo = 6,90 m</t>
  </si>
  <si>
    <t>Bueiro metálico sem interrupção de tráfego - D = 2,00 m - chapa galvanizada - escavado em material de 1ª categoria - aterro rodoviário máximo = 5,40 m</t>
  </si>
  <si>
    <t>Bueiro metálico sem interrupção de tráfego - D = 2,00 m - chapa galvanizada - escavado em material de 2ª categoria - aterro ferroviário máximo = 6,90 m</t>
  </si>
  <si>
    <t>Bueiro metálico sem interrupção de tráfego - D = 2,00 m - chapa galvanizada - escavado em material de 2ª categoria - aterro rodoviário máximo = 5,40 m</t>
  </si>
  <si>
    <t>Bueiro metálico sem interrupção de tráfego - D = 2,00 m - chapa galvanizada - escavado em material de 3ª categoria - aterro ferroviário máximo = 6,90 m</t>
  </si>
  <si>
    <t>Bueiro metálico sem interrupção de tráfego - D = 2,00 m - chapa galvanizada - escavado em material de 3ª categoria - aterro rodoviário máximo = 5,40 m</t>
  </si>
  <si>
    <t>Bueiro metálico sem interrupção de tráfego - D = 2,20 m - chapa com epóxi - escavado em material de 1ª categoria - aterro ferroviário máximo = 7,90 m</t>
  </si>
  <si>
    <t>Bueiro metálico sem interrupção de tráfego - D = 2,20 m - chapa com epóxi - escavado em material de 1ª categoria - aterro rodoviário máximo = 4,90 m</t>
  </si>
  <si>
    <t>Bueiro metálico sem interrupção de tráfego - D = 2,20 m - chapa com epóxi - escavado em material de 2ª categoria - aterro ferroviário máximo = 7,90 m</t>
  </si>
  <si>
    <t>Bueiro metálico sem interrupção de tráfego - D = 2,20 m - chapa com epóxi - escavado em material de 2ª categoria - aterro rodoviário máximo = 4,90 m</t>
  </si>
  <si>
    <t>Bueiro metálico sem interrupção de tráfego - D = 2,20 m - chapa com epóxi - escavado em material de 3ª categoria - aterro ferroviário máximo = 7,90 m</t>
  </si>
  <si>
    <t>Bueiro metálico sem interrupção de tráfego - D = 2,20 m - chapa com epóxi - escavado em material de 3ª categoria - aterro rodoviário máximo = 4,90 m</t>
  </si>
  <si>
    <t>Bueiro metálico sem interrupção de tráfego - D = 2,20 m - chapa galvanizada - escavado em material de 1ª categoria - aterro ferroviário máximo = 7,90 m</t>
  </si>
  <si>
    <t>Bueiro metálico sem interrupção de tráfego - D = 2,20 m - chapa galvanizada - escavado em material de 1ª categoria - aterro rodoviário máximo = 4,90 m</t>
  </si>
  <si>
    <t>Bueiro metálico sem interrupção de tráfego - D = 2,20 m - chapa galvanizada - escavado em material de 2ª categoria - aterro ferroviário máximo = 7,90 m</t>
  </si>
  <si>
    <t>Bueiro metálico sem interrupção de tráfego - D = 2,20 m - chapa galvanizada - escavado em material de 2ª categoria - aterro rodoviário máximo = 4,90 m</t>
  </si>
  <si>
    <t>Bueiro metálico sem interrupção de tráfego - D = 2,20 m - chapa galvanizada - escavado em material de 3ª categoria - aterro ferroviário máximo = 7,90 m</t>
  </si>
  <si>
    <t>Bueiro metálico sem interrupção de tráfego - D = 2,20 m - chapa galvanizada - escavado em material de 3ª categoria - aterro rodoviário máximo = 4,90 m</t>
  </si>
  <si>
    <t>Bueiro metálico sem interrupção de tráfego - D = 2,40 m - chapa com epóxi - escavado em material de 1ª categoria - aterro ferroviário máximo = 7,00 m</t>
  </si>
  <si>
    <t>Bueiro metálico sem interrupção de tráfego - D = 2,40 m - chapa com epóxi - escavado em material de 1ª categoria - aterro rodoviário máximo = 4,50 m</t>
  </si>
  <si>
    <t>Bueiro metálico sem interrupção de tráfego - D = 2,40 m - chapa com epóxi - escavado em material de 2ª categoria - aterro ferroviário máximo = 7,00 m</t>
  </si>
  <si>
    <t>Bueiro metálico sem interrupção de tráfego - D = 2,40 m - chapa com epóxi - escavado em material de 2ª categoria - aterro rodoviário máximo = 4,50 m</t>
  </si>
  <si>
    <t>Bueiro metálico sem interrupção de tráfego - D = 2,40 m - chapa com epóxi - escavado em material de 3ª categoria - aterro ferroviário máximo = 7,00 m</t>
  </si>
  <si>
    <t>Bueiro metálico sem interrupção de tráfego - D = 2,40 m - chapa com epóxi - escavado em material de 3ª categoria - aterro rodoviário máximo = 4,50 m</t>
  </si>
  <si>
    <t>Bueiro metálico sem interrupção de tráfego - D = 2,40 m - chapa galvanizada - escavado em material de 1ª categoria - aterro ferroviário máximo = 7,00 m</t>
  </si>
  <si>
    <t>Bueiro metálico sem interrupção de tráfego - D = 2,40 m - chapa galvanizada - escavado em material de 1ª categoria - aterro rodoviário máximo = 4,50 m</t>
  </si>
  <si>
    <t>Bueiro metálico sem interrupção de tráfego - D = 2,40 m - chapa galvanizada - escavado em material de 2ª categoria - aterro ferroviário máximo = 7,00 m</t>
  </si>
  <si>
    <t>Bueiro metálico sem interrupção de tráfego - D = 2,40 m - chapa galvanizada - escavado em material de 2ª categoria - aterro rodoviário máximo = 4,50 m</t>
  </si>
  <si>
    <t>Bueiro metálico sem interrupção de tráfego - D = 2,40 m - chapa galvanizada - escavado em material de 3ª categoria - aterro ferroviário máximo = 7,00 m</t>
  </si>
  <si>
    <t>Bueiro metálico sem interrupção de tráfego - D = 2,40 m - chapa galvanizada - escavado em material de 3ª categoria - aterro rodoviário máximo = 4,50 m</t>
  </si>
  <si>
    <t>Bueiro metálico sem interrupção de tráfego - D = 2,60 m - chapa com epóxi - escavado em material de 1ª categoria - aterro ferroviário máximo = 6,40 m</t>
  </si>
  <si>
    <t>Bueiro metálico sem interrupção de tráfego - D = 2,60 m - chapa com epóxi - escavado em material de 1ª categoria - aterro rodoviário máximo = 4,10 m</t>
  </si>
  <si>
    <t>Bueiro metálico sem interrupção de tráfego - D = 2,60 m - chapa com epóxi - escavado em material de 2ª categoria - aterro ferroviário máximo = 6,40 m</t>
  </si>
  <si>
    <t>Bueiro metálico sem interrupção de tráfego - D = 2,60 m - chapa com epóxi - escavado em material de 2ª categoria - aterro rodoviário máximo = 4,10 m</t>
  </si>
  <si>
    <t>Bueiro metálico sem interrupção de tráfego - D = 2,60 m - chapa com epóxi - escavado em material de 3ª categoria - aterro ferroviário máximo = 6,40 m</t>
  </si>
  <si>
    <t>Bueiro metálico sem interrupção de tráfego - D = 2,60 m - chapa com epóxi - escavado em material de 3ª categoria - aterro rodoviário máximo = 4,10 m</t>
  </si>
  <si>
    <t>Bueiro metálico sem interrupção de tráfego - D = 2,60 m - chapa galvanizada - escavado em material de 1ª categoria - aterro ferroviário máximo = 6,40 m</t>
  </si>
  <si>
    <t>Bueiro metálico sem interrupção de tráfego - D = 2,60 m - chapa galvanizada - escavado em material de 1ª categoria - aterro rodoviário máximo = 4,10 m</t>
  </si>
  <si>
    <t>Bueiro metálico sem interrupção de tráfego - D = 2,60 m - chapa galvanizada - escavado em material de 2ª categoria - aterro ferroviário máximo = 6,40 m</t>
  </si>
  <si>
    <t>Bueiro metálico sem interrupção de tráfego - D = 2,60 m - chapa galvanizada - escavado em material de 2ª categoria - aterro rodoviário máximo = 4,10 m</t>
  </si>
  <si>
    <t>Bueiro metálico sem interrupção de tráfego - D = 2,60 m - chapa galvanizada - escavado em material de 3ª categoria - aterro ferroviário máximo = 6,40 m</t>
  </si>
  <si>
    <t>Bueiro metálico sem interrupção de tráfego - D = 2,60 m - chapa galvanizada - escavado em material de 3ª categoria - aterro rodoviário máximo = 4,10 m</t>
  </si>
  <si>
    <t>Bueiro metálico sem interrupção de tráfego - D = 2,80 m - chapa com epóxi - escavado em material de 1ª categoria - aterro ferroviário máximo = 5,50 m</t>
  </si>
  <si>
    <t>Bueiro metálico sem interrupção de tráfego - D = 2,80 m - chapa com epóxi - escavado em material de 1ª categoria - aterro rodoviário máximo = 3,80 m</t>
  </si>
  <si>
    <t>Bueiro metálico sem interrupção de tráfego - D = 2,80 m - chapa com epóxi - escavado em material de 2ª categoria - aterro ferroviário máximo = 5,50 m</t>
  </si>
  <si>
    <t>Bueiro metálico sem interrupção de tráfego - D = 2,80 m - chapa com epóxi - escavado em material de 2ª categoria - aterro rodoviário máximo = 3,80 m</t>
  </si>
  <si>
    <t>Bueiro metálico sem interrupção de tráfego - D = 2,80 m - chapa com epóxi - escavado em material de 3ª categoria - aterro ferroviário máximo = 5,50 m</t>
  </si>
  <si>
    <t>Bueiro metálico sem interrupção de tráfego - D = 2,80 m - chapa com epóxi - escavado em material de 3ª categoria - aterro rodoviário máximo = 3,80 m</t>
  </si>
  <si>
    <t>Bueiro metálico sem interrupção de tráfego - D = 2,80 m - chapa galvanizada - escavado em material de 1ª categoria - aterro ferroviário máximo = 5,50 m</t>
  </si>
  <si>
    <t>Bueiro metálico sem interrupção de tráfego - D = 2,80 m - chapa galvanizada - escavado em material de 1ª categoria - aterro rodoviário máximo = 3,80 m</t>
  </si>
  <si>
    <t>Bueiro metálico sem interrupção de tráfego - D = 2,80 m - chapa galvanizada - escavado em material de 2ª categoria - aterro ferroviário máximo = 5,50 m</t>
  </si>
  <si>
    <t>Bueiro metálico sem interrupção de tráfego - D = 2,80 m - chapa galvanizada - escavado em material de 2ª categoria - aterro rodoviário máximo = 3,80 m</t>
  </si>
  <si>
    <t>Bueiro metálico sem interrupção de tráfego - D = 2,80 m - chapa galvanizada - escavado em material de 3ª categoria - aterro ferroviário máximo = 5,50 m</t>
  </si>
  <si>
    <t>Bueiro metálico sem interrupção de tráfego - D = 2,80 m - chapa galvanizada - escavado em material de 3ª categoria - aterro rodoviário máximo = 3,80 m</t>
  </si>
  <si>
    <t>Bueiro metálico sem interrupção de tráfego - D = 3,00 m - chapa com epóxi - escavado em material de 1ª categoria - aterro ferroviário máximo = 4,70 m</t>
  </si>
  <si>
    <t>Bueiro metálico sem interrupção de tráfego - D = 3,00 m - chapa com epóxi - escavado em material de 1ª categoria - aterro rodoviário máximo = 3,60 m</t>
  </si>
  <si>
    <t>Bueiro metálico sem interrupção de tráfego - D = 3,00 m - chapa com epóxi - escavado em material de 2ª categoria - aterro ferroviário máximo = 4,70 m</t>
  </si>
  <si>
    <t>Bueiro metálico sem interrupção de tráfego - D = 3,00 m - chapa com epóxi - escavado em material de 2ª categoria - aterro rodoviário máximo = 3,60 m</t>
  </si>
  <si>
    <t>Bueiro metálico sem interrupção de tráfego - D = 3,00 m - chapa com epóxi - escavado em material de 3ª categoria - aterro ferroviário máximo = 4,70 m</t>
  </si>
  <si>
    <t>Bueiro metálico sem interrupção de tráfego - D = 3,00 m - chapa com epóxi - escavado em material de 3ª categoria - aterro rodoviário máximo = 3,60 m</t>
  </si>
  <si>
    <t>Bueiro metálico sem interrupção de tráfego - D = 3,00 m - chapa galvanizada - escavado em material de 1ª categoria - aterro ferroviário máximo = 4,70 m</t>
  </si>
  <si>
    <t>Bueiro metálico sem interrupção de tráfego - D = 3,00 m - chapa galvanizada - escavado em material de 1ª categoria - aterro rodoviário máximo = 3,60 m</t>
  </si>
  <si>
    <t>Bueiro metálico sem interrupção de tráfego - D = 3,00 m - chapa galvanizada - escavado em material de 2ª categoria - aterro ferroviário máximo = 4,70 m</t>
  </si>
  <si>
    <t>Bueiro metálico sem interrupção de tráfego - D = 3,00 m - chapa galvanizada - escavado em material de 2ª categoria - aterro rodoviário máximo = 3,60 m</t>
  </si>
  <si>
    <t>Bueiro metálico sem interrupção de tráfego - D = 3,00 m - chapa galvanizada - escavado em material de 3ª categoria - aterro ferroviário máximo = 4,70 m</t>
  </si>
  <si>
    <t>Bueiro metálico sem interrupção de tráfego - D = 3,00 m - chapa galvanizada - escavado em material de 3ª categoria - aterro rodoviário máximo = 3,60 m</t>
  </si>
  <si>
    <t>Bueiro metálico sem interrupção de tráfego - D = 3,20 m - chapa com epóxi - escavado em material de 1ª categoria - aterro ferroviário máximo = 4,00 m</t>
  </si>
  <si>
    <t>Bueiro metálico sem interrupção de tráfego - D = 3,20 m - chapa com epóxi - escavado em material de 1ª categoria - aterro rodoviário máximo = 4,80 m</t>
  </si>
  <si>
    <t>Bueiro metálico sem interrupção de tráfego - D = 3,20 m - chapa com epóxi - escavado em material de 2ª categoria - aterro ferroviário máximo = 4,00 m</t>
  </si>
  <si>
    <t>Bueiro metálico sem interrupção de tráfego - D = 3,20 m - chapa com epóxi - escavado em material de 2ª categoria - aterro rodoviário máximo = 4,80 m</t>
  </si>
  <si>
    <t>Bueiro metálico sem interrupção de tráfego - D = 3,20 m - chapa com epóxi - escavado em material de 3ª categoria - aterro ferroviário máximo = 4,00 m</t>
  </si>
  <si>
    <t>Bueiro metálico sem interrupção de tráfego - D = 3,20 m - chapa com epóxi - escavado em material de 3ª categoria - aterro rodoviário máximo = 4,80 m</t>
  </si>
  <si>
    <t>Bueiro metálico sem interrupção de tráfego - D = 3,20 m - chapa galvanizada - escavado em material de 1ª categoria - aterro ferroviário máximo = 4,00 m</t>
  </si>
  <si>
    <t>Bueiro metálico sem interrupção de tráfego - D = 3,20 m - chapa galvanizada - escavado em material de 1ª categoria - aterro rodoviário máximo = 4,80 m</t>
  </si>
  <si>
    <t>Bueiro metálico sem interrupção de tráfego - D = 3,20 m - chapa galvanizada - escavado em material de 2ª categoria - aterro ferroviário máximo = 4,00 m</t>
  </si>
  <si>
    <t>Bueiro metálico sem interrupção de tráfego - D = 3,20 m - chapa galvanizada - escavado em material de 2ª categoria - aterro rodoviário máximo = 4,80 m</t>
  </si>
  <si>
    <t>Bueiro metálico sem interrupção de tráfego - D = 3,20 m - chapa galvanizada - escavado em material de 3ª categoria - aterro ferroviário máximo = 4,00 m</t>
  </si>
  <si>
    <t>Bueiro metálico sem interrupção de tráfego - D = 3,20 m - chapa galvanizada - escavado em material de 3ª categoria - aterro rodoviário máximo = 4,80 m</t>
  </si>
  <si>
    <t>Bueiro metálico sem interrupção de tráfego - D = 3,40 m - chapa galvanizada - escavado em material de 1ª categoria - aterro ferroviário máximo = 7,00 m</t>
  </si>
  <si>
    <t>Bueiro metálico sem interrupção de tráfego - D = 3,40 m - chapa galvanizada - escavado em material de 1ª categoria - aterro rodoviário máximo = 4,50 m</t>
  </si>
  <si>
    <t>Bueiro metálico sem interrupção de tráfego - D = 3,40 m - chapa galvanizada - escavado em material de 2ª categoria - aterro ferroviário máximo = 7,00 m</t>
  </si>
  <si>
    <t>Bueiro metálico sem interrupção de tráfego - D = 3,40 m - chapa galvanizada - escavado em material de 2ª categoria - aterro rodoviário máximo = 4,50 m</t>
  </si>
  <si>
    <t>Bueiro metálico sem interrupção de tráfego - D = 3,40 m - chapa galvanizada - escavado em material de 3ª categoria - aterro ferroviário máximo = 7,00 m</t>
  </si>
  <si>
    <t>Bueiro metálico sem interrupção de tráfego - D = 3,40 m - chapa galvanizada - escavado em material de 3ª categoria - aterro rodoviário máximo = 4,50 m</t>
  </si>
  <si>
    <t>Bueiro metálico sem interrupção de tráfego - D = 3,60 m - chapa galvanizada - escavado em material de 1ª categoria - aterro ferroviário máximo = 6,60 m</t>
  </si>
  <si>
    <t>Bueiro metálico sem interrupção de tráfego - D = 3,60 m - chapa galvanizada - escavado em material de 1ª categoria - aterro rodoviário máximo = 4,30 m</t>
  </si>
  <si>
    <t>Bueiro metálico sem interrupção de tráfego - D = 3,60 m - chapa galvanizada - escavado em material de 2ª categoria - aterro ferroviário máximo = 6,60 m</t>
  </si>
  <si>
    <t>Bueiro metálico sem interrupção de tráfego - D = 3,60 m - chapa galvanizada - escavado em material de 2ª categoria - aterro rodoviário máximo = 4,30 m</t>
  </si>
  <si>
    <t>Bueiro metálico sem interrupção de tráfego - D = 3,60 m - chapa galvanizada - escavado em material de 3ª categoria - aterro ferroviário máximo = 6,60 m</t>
  </si>
  <si>
    <t>Bueiro metálico sem interrupção de tráfego - D = 3,60 m - chapa galvanizada - escavado em material de 3ª categoria - aterro rodoviário máximo = 4,30 m</t>
  </si>
  <si>
    <t>Bueiro metálico sem interrupção de tráfego - D = 3,80 m - chapa galvanizada - escavado em material de 1ª categoria - aterro ferroviário máximo = 6,20 m</t>
  </si>
  <si>
    <t>Bueiro metálico sem interrupção de tráfego - D = 3,80 m - chapa galvanizada - escavado em material de 1ª categoria - aterro rodoviário máximo = 4,00 m</t>
  </si>
  <si>
    <t>Bueiro metálico sem interrupção de tráfego - D = 3,80 m - chapa galvanizada - escavado em material de 2ª categoria - aterro ferroviário máximo = 6,20 m</t>
  </si>
  <si>
    <t>Bueiro metálico sem interrupção de tráfego - D = 3,80 m - chapa galvanizada - escavado em material de 2ª categoria - aterro rodoviário máximo = 4,00 m</t>
  </si>
  <si>
    <t>Bueiro metálico sem interrupção de tráfego - D = 3,80 m - chapa galvanizada - escavado em material de 3ª categoria - aterro ferroviário máximo = 6,20 m</t>
  </si>
  <si>
    <t>Bueiro metálico sem interrupção de tráfego - D = 3,80 m - chapa galvanizada - escavado em material de 3ª categoria - aterro rodoviário máximo = 4,00 m</t>
  </si>
  <si>
    <t>Bueiro metálico sem interrupção de tráfego - D = 4,00 m - chapa galvanizada - escavado em material de 1ª categoria - aterro ferroviário máximo = 5,10 m</t>
  </si>
  <si>
    <t>Bueiro metálico sem interrupção de tráfego - D = 4,00 m - chapa galvanizada - escavado em material de 1ª categoria - aterro rodoviário máximo = 3,10 m</t>
  </si>
  <si>
    <t>Bueiro metálico sem interrupção de tráfego - D = 4,00 m - chapa galvanizada - escavado em material de 2ª categoria - aterro ferroviário máximo = 5,10 m</t>
  </si>
  <si>
    <t>Bueiro metálico sem interrupção de tráfego - D = 4,00 m - chapa galvanizada - escavado em material de 2ª categoria - aterro rodoviário máximo = 3,10 m</t>
  </si>
  <si>
    <t>Bueiro metálico sem interrupção de tráfego - D = 4,00 m - chapa galvanizada - escavado em material de 3ª categoria - aterro ferroviário máximo = 5,10 m</t>
  </si>
  <si>
    <t>Bueiro metálico sem interrupção de tráfego - D = 4,00 m - chapa galvanizada - escavado em material de 3ª categoria - aterro rodoviário máximo = 3,10 m</t>
  </si>
  <si>
    <t>Bueiro metálico sem interrupção de tráfego - D = 4,20 m - chapa galvanizada - escavado em material de 1ª categoria - aterro ferroviário máximo = 4,80 m</t>
  </si>
  <si>
    <t>Bueiro metálico sem interrupção de tráfego - D = 4,20 m - chapa galvanizada - escavado em material de 1ª categoria - aterro rodoviário máximo = 4,40 m</t>
  </si>
  <si>
    <t>Bueiro metálico sem interrupção de tráfego - D = 4,20 m - chapa galvanizada - escavado em material de 2ª categoria - aterro ferroviário máximo = 4,80 m</t>
  </si>
  <si>
    <t>Bueiro metálico sem interrupção de tráfego - D = 4,20 m - chapa galvanizada - escavado em material de 2ª categoria - aterro rodoviário máximo = 4,40 m</t>
  </si>
  <si>
    <t>Bueiro metálico sem interrupção de tráfego - D = 4,20 m - chapa galvanizada - escavado em material de 3ª categoria - aterro ferroviário máximo = 4,80 m</t>
  </si>
  <si>
    <t>Bueiro metálico sem interrupção de tráfego - D = 4,20 m - chapa galvanizada - escavado em material de 3ª categoria - aterro rodoviário máximo = 4,40 m</t>
  </si>
  <si>
    <t>Bueiro metálico sem interrupção de tráfego - D = 4,40 m - chapa galvanizada - escavado em material de 1ª categoria - aterro ferroviário máximo = 4,20 m</t>
  </si>
  <si>
    <t>Bueiro metálico sem interrupção de tráfego - D = 4,40 m - chapa galvanizada - escavado em material de 1ª categoria - aterro rodoviário máximo = 4,20 m</t>
  </si>
  <si>
    <t>Bueiro metálico sem interrupção de tráfego - D = 4,40 m - chapa galvanizada - escavado em material de 2ª categoria - aterro ferroviário máximo = 4,20 m</t>
  </si>
  <si>
    <t>Bueiro metálico sem interrupção de tráfego - D = 4,40 m - chapa galvanizada - escavado em material de 2ª categoria - aterro rodoviário máximo = 4,20 m</t>
  </si>
  <si>
    <t>Bueiro metálico sem interrupção de tráfego - D = 4,40 m - chapa galvanizada - escavado em material de 3ª categoria - aterro ferroviário máximo = 4,20 m</t>
  </si>
  <si>
    <t>Bueiro metálico sem interrupção de tráfego - D = 4,40 m - chapa galvanizada - escavado em material de 3ª categoria - aterro rodoviário máximo = 4,20 m</t>
  </si>
  <si>
    <t>Bueiro metálico sem interrupção de tráfego - D = 4,60 m - chapa galvanizada - escavado em material de 1ª categoria - aterro ferroviário máximo = 4,00 m</t>
  </si>
  <si>
    <t>Bueiro metálico sem interrupção de tráfego - D = 4,60 m - chapa galvanizada - escavado em material de 1ª categoria - aterro rodoviário máximo = 4,00 m</t>
  </si>
  <si>
    <t>Bueiro metálico sem interrupção de tráfego - D = 4,60 m - chapa galvanizada - escavado em material de 2ª categoria - aterro ferroviário máximo = 4,00 m</t>
  </si>
  <si>
    <t>Bueiro metálico sem interrupção de tráfego - D = 4,60 m - chapa galvanizada - escavado em material de 2ª categoria - aterro rodoviário máximo = 4,00 m</t>
  </si>
  <si>
    <t>Bueiro metálico sem interrupção de tráfego - D = 4,60 m - chapa galvanizada - escavado em material de 3ª categoria - aterro ferroviário máximo = 4,00 m</t>
  </si>
  <si>
    <t>Bueiro metálico sem interrupção de tráfego - D = 4,60 m - chapa galvanizada - escavado em material de 3ª categoria - aterro rodoviário máximo = 4,00 m</t>
  </si>
  <si>
    <t>Bueiro metálico sem interrupção de tráfego - D = 4,80 m - chapa galvanizada - escavado em material de 1ª categoria - aterro ferroviário máximo = 5,10 m</t>
  </si>
  <si>
    <t>Bueiro metálico sem interrupção de tráfego - D = 4,80 m - chapa galvanizada - escavado em material de 1ª categoria - aterro rodoviário máximo = 5,50 m</t>
  </si>
  <si>
    <t>Bueiro metálico sem interrupção de tráfego - D = 4,80 m - chapa galvanizada - escavado em material de 2ª categoria - aterro ferroviário máximo = 5,10 m</t>
  </si>
  <si>
    <t>Bueiro metálico sem interrupção de tráfego - D = 4,80 m - chapa galvanizada - escavado em material de 2ª categoria - aterro rodoviário máximo = 5,50 m</t>
  </si>
  <si>
    <t>Bueiro metálico sem interrupção de tráfego - D = 4,80 m - chapa galvanizada - escavado em material de 3ª categoria - aterro ferroviário máximo = 5,10 m</t>
  </si>
  <si>
    <t>Bueiro metálico sem interrupção de tráfego - D = 4,80 m - chapa galvanizada - escavado em material de 3ª categoria - aterro rodoviário máximo = 5,50 m</t>
  </si>
  <si>
    <t>Bueiro metálico sem interrupção de tráfego - D = 5,00 m - chapa galvanizada - escavado em material de 1ª categoria - aterro ferroviário máximo = 4,80 m</t>
  </si>
  <si>
    <t>Bueiro metálico sem interrupção de tráfego - D = 5,00 m - chapa galvanizada - escavado em material de 1ª categoria - aterro rodoviário máximo = 5,30 m</t>
  </si>
  <si>
    <t>Bueiro metálico sem interrupção de tráfego - D = 5,00 m - chapa galvanizada - escavado em material de 2ª categoria - aterro ferroviário máximo = 4,80 m</t>
  </si>
  <si>
    <t>Bueiro metálico sem interrupção de tráfego - D = 5,00 m - chapa galvanizada - escavado em material de 2ª categoria - aterro rodoviário máximo = 5,30 m</t>
  </si>
  <si>
    <t>Bueiro metálico sem interrupção de tráfego - D = 5,00 m - chapa galvanizada - escavado em material de 3ª categoria - aterro ferroviário máximo = 4,80 m</t>
  </si>
  <si>
    <t>Bueiro metálico sem interrupção de tráfego - D = 5,00 m - chapa galvanizada - escavado em material de 3ª categoria - aterro rodoviário máximo = 5,30 m</t>
  </si>
  <si>
    <t>Sistema de escoramento telescópico regulável para tunnel liner</t>
  </si>
  <si>
    <t>Boca de BDCC 1,50 x 1,50 m - esconsidade 0° - areia e brita comerciais</t>
  </si>
  <si>
    <t>Boca de BDCC 1,50 x 1,50 m - esconsidade 0° - areia extraída e brita produzida</t>
  </si>
  <si>
    <t>Boca de BDCC 1,50 x 1,50 m - esconsidade 15° - areia e brita comerciais</t>
  </si>
  <si>
    <t>Boca de BDCC 1,50 x 1,50 m - esconsidade 15° - areia extraída e brita produzida</t>
  </si>
  <si>
    <t>Boca de BDCC 1,50 x 1,50 m - esconsidade 30° - areia e brita comerciais</t>
  </si>
  <si>
    <t>Boca de BDCC 1,50 x 1,50 m - esconsidade 30° - areia extraída e brita produzida</t>
  </si>
  <si>
    <t>Boca de BDCC 1,50 x 1,50 m - esconsidade 45° - areia e brita comerciais</t>
  </si>
  <si>
    <t>Boca de BDCC 1,50 x 1,50 m - esconsidade 45° - areia extraída e brita produzida</t>
  </si>
  <si>
    <t>Boca de BDCC 2,00 x 2,00 m - esconsidade 0° - areia e brita comerciais</t>
  </si>
  <si>
    <t>Boca de BDCC 2,00 x 2,00 m - esconsidade 0° - areia extraída e brita produzida</t>
  </si>
  <si>
    <t>Boca de BDCC 2,00 x 2,00 m - esconsidade 15° - areia e brita comerciais</t>
  </si>
  <si>
    <t>Boca de BDCC 2,00 x 2,00 m - esconsidade 15° - areia extraída e brita produzida</t>
  </si>
  <si>
    <t>Boca de BDCC 2,00 x 2,00 m - esconsidade 30° - areia e brita comerciais</t>
  </si>
  <si>
    <t>Boca de BDCC 2,00 x 2,00 m - esconsidade 30° - areia extraída e brita produzida</t>
  </si>
  <si>
    <t>Boca de BDCC 2,00 x 2,00 m - esconsidade 45° - areia e brita comerciais</t>
  </si>
  <si>
    <t>Boca de BDCC 2,00 x 2,00 m - esconsidade 45° - areia extraída e brita produzida</t>
  </si>
  <si>
    <t>Boca de BDCC 2,50 x 2,50 m - esconsidade 0° - areia e brita comerciais</t>
  </si>
  <si>
    <t>Boca de BDCC 2,50 x 2,50 m - esconsidade 0° - areia extraída e brita produzida</t>
  </si>
  <si>
    <t>Boca de BDCC 2,50 x 2,50 m - esconsidade 15° - areia e brita comerciais</t>
  </si>
  <si>
    <t>Boca de BDCC 2,50 x 2,50 m - esconsidade 15° - areia extraída e brita produzida</t>
  </si>
  <si>
    <t>Boca de BDCC 2,50 x 2,50 m - esconsidade 30° - areia e brita comerciais</t>
  </si>
  <si>
    <t>Boca de BDCC 2,50 x 2,50 m - esconsidade 30° - areia extraída e brita produzida</t>
  </si>
  <si>
    <t>Boca de BDCC 2,50 x 2,50 m - esconsidade 45° - areia e brita comerciais</t>
  </si>
  <si>
    <t>Boca de BDCC 2,50 x 2,50 m - esconsidade 45° - areia extraída e brita produzida</t>
  </si>
  <si>
    <t>Boca de BDCC 3,00 x 3,00 m - esconsidade 0° - areia e brita comerciais</t>
  </si>
  <si>
    <t>Boca de BDCC 3,00 x 3,00 m - esconsidade 0° - areia extraída e brita produzida</t>
  </si>
  <si>
    <t>Boca de BDCC 3,00 x 3,00 m - esconsidade 15° - areia e brita comerciais</t>
  </si>
  <si>
    <t>Boca de BDCC 3,00 x 3,00 m - esconsidade 15° - areia extraída e brita produzida</t>
  </si>
  <si>
    <t>Boca de BDCC 3,00 x 3,00 m - esconsidade 30° - areia e brita comerciais</t>
  </si>
  <si>
    <t>Boca de BDCC 3,00 x 3,00 m - esconsidade 30° - areia extraída e brita produzida</t>
  </si>
  <si>
    <t>Boca de BDCC 3,00 x 3,00 m - esconsidade 45° - areia e brita comerciais</t>
  </si>
  <si>
    <t>Boca de BDCC 3,00 x 3,00 m - esconsidade 45° - areia extraída e brita produzida</t>
  </si>
  <si>
    <t>Boca de BSCC 1,50 x 1,50 m - esconsidade 0° - areia e brita comerciais</t>
  </si>
  <si>
    <t>Boca de BSCC 1,50 x 1,50 m - esconsidade 0° - areia extraída e brita produzida</t>
  </si>
  <si>
    <t>Boca de BSCC 1,50 x 1,50 m - esconsidade 15° - areia e brita comerciais</t>
  </si>
  <si>
    <t>Boca de BSCC 1,50 x 1,50 m - esconsidade 15° - areia extraída e brita produzida</t>
  </si>
  <si>
    <t>Boca de BSCC 1,50 x 1,50 m - esconsidade 30° - areia e brita comerciais</t>
  </si>
  <si>
    <t>Boca de BSCC 1,50 x 1,50 m - esconsidade 30° - areia extraída e brita produzida</t>
  </si>
  <si>
    <t>Boca de BSCC 1,50 x 1,50 m - esconsidade 45° - areia e brita comerciais</t>
  </si>
  <si>
    <t>Boca de BSCC 1,50 x 1,50 m - esconsidade 45° - areia extraída e brita produzida</t>
  </si>
  <si>
    <t>Boca de BSCC 2,00 x 2,00 m - esconsidade 0° - areia e brita comerciais</t>
  </si>
  <si>
    <t>Boca de BSCC 2,00 x 2,00 m - esconsidade 0° - areia extraída e brita produzida</t>
  </si>
  <si>
    <t>Boca de BSCC 2,00 x 2,00 m - esconsidade 15° - areia e brita comerciais</t>
  </si>
  <si>
    <t>Boca de BSCC 2,00 x 2,00 m - esconsidade 15° - areia extraída e brita produzida</t>
  </si>
  <si>
    <t>Boca de BSCC 2,00 x 2,00 m - esconsidade 30° - areia e brita comerciais</t>
  </si>
  <si>
    <t>Boca de BSCC 2,00 x 2,00 m - esconsidade 30° - areia extraída e brita produzida</t>
  </si>
  <si>
    <t>Boca de BSCC 2,00 x 2,00 m - esconsidade 45° - areia e brita comerciais</t>
  </si>
  <si>
    <t>Boca de BSCC 2,00 x 2,00 m - esconsidade 45° - areia extraída e brita produzida</t>
  </si>
  <si>
    <t>Boca de BSCC 2,50 x 2,50 m - esconsidade 0° - areia e brita comerciais</t>
  </si>
  <si>
    <t>Boca de BSCC 2,50 x 2,50 m - esconsidade 0° - areia extraída e brita produzida</t>
  </si>
  <si>
    <t>Boca de BSCC 2,50 x 2,50 m - esconsidade 15° - areia e brita comerciais</t>
  </si>
  <si>
    <t>Boca de BSCC 2,50 x 2,50 m - esconsidade 15° - areia extraída e brita produzida</t>
  </si>
  <si>
    <t>Boca de BSCC 2,50 x 2,50 m - esconsidade 30° - areia e brita comerciais</t>
  </si>
  <si>
    <t>Boca de BSCC 2,50 x 2,50 m - esconsidade 30° - areia extraída e brita produzida</t>
  </si>
  <si>
    <t>Boca de BSCC 2,50 x 2,50 m - esconsidade 45° - areia e brita comerciais</t>
  </si>
  <si>
    <t>Boca de BSCC 2,50 x 2,50 m - esconsidade 45° - areia extraída e brita produzida</t>
  </si>
  <si>
    <t>Boca de BSCC 3,00 x 3,00 m - esconsidade 0° - areia e brita comerciais</t>
  </si>
  <si>
    <t>Boca de BSCC 3,00 x 3,00 m - esconsidade 0° - areia extraída e brita produzida</t>
  </si>
  <si>
    <t>Boca de BSCC 3,00 x 3,00 m - esconsidade 15° - areia e brita comerciais</t>
  </si>
  <si>
    <t>Boca de BSCC 3,00 x 3,00 m - esconsidade 15° - areia extraída e brita produzida</t>
  </si>
  <si>
    <t>Boca de BSCC 3,00 x 3,00 m - esconsidade 30° - areia e brita comerciais</t>
  </si>
  <si>
    <t>Boca de BSCC 3,00 x 3,00 m - esconsidade 30° - areia extraída e brita produzida</t>
  </si>
  <si>
    <t>Boca de BSCC 3,00 x 3,00 m - esconsidade 45° - areia e brita comerciais</t>
  </si>
  <si>
    <t>Boca de BSCC 3,00 x 3,00 m - esconsidade 45° - areia extraída e brita produzida</t>
  </si>
  <si>
    <t>Boca de BTCC 1,50 x 1,50 m - esconsidade 0° - areia e brita comerciais</t>
  </si>
  <si>
    <t>Boca de BTCC 1,50 x 1,50 m - esconsidade 0° - areia extraída e brita produzida</t>
  </si>
  <si>
    <t>Boca de BTCC 1,50 x 1,50 m - esconsidade 15° - areia e brita comerciais</t>
  </si>
  <si>
    <t>Boca de BTCC 1,50 x 1,50 m - esconsidade 15° - areia extraída e brita produzida</t>
  </si>
  <si>
    <t>Boca de BTCC 1,50 x 1,50 m - esconsidade 30° - areia e brita comerciais</t>
  </si>
  <si>
    <t>Boca de BTCC 1,50 x 1,50 m - esconsidade 30° - areia extraída e brita produzida</t>
  </si>
  <si>
    <t>Boca de BTCC 1,50 x 1,50 m - esconsidade 45° - areia e brita comerciais</t>
  </si>
  <si>
    <t>Boca de BTCC 1,50 x 1,50 m - esconsidade 45° - areia extraída e brita produzida</t>
  </si>
  <si>
    <t>Boca de BTCC 2,00 x 2,00 m - esconsidade 0° - areia e brita comerciais</t>
  </si>
  <si>
    <t>Boca de BTCC 2,00 x 2,00 m - esconsidade 0° - areia extraída e brita produzida</t>
  </si>
  <si>
    <t>Boca de BTCC 2,00 x 2,00 m - esconsidade 15° - areia e brita comerciais</t>
  </si>
  <si>
    <t>Boca de BTCC 2,00 x 2,00 m - esconsidade 15° - areia extraída e brita produzida</t>
  </si>
  <si>
    <t>Boca de BTCC 2,00 x 2,00 m - esconsidade 30° - areia e brita comerciais</t>
  </si>
  <si>
    <t>Boca de BTCC 2,00 x 2,00 m - esconsidade 30° - areia extraída e brita produzida</t>
  </si>
  <si>
    <t>Boca de BTCC 2,00 x 2,00 m - esconsidade 45° - areia e brita comerciais</t>
  </si>
  <si>
    <t>Boca de BTCC 2,00 x 2,00 m - esconsidade 45° - areia extraída e brita produzida</t>
  </si>
  <si>
    <t>Boca de BTCC 2,50 x 2,50 m - esconsidade 0° - areia e brita comerciais</t>
  </si>
  <si>
    <t>Boca de BTCC 2,50 x 2,50 m - esconsidade 0° - areia extraída e brita produzida</t>
  </si>
  <si>
    <t>Boca de BTCC 2,50 x 2,50 m - esconsidade 15° - areia e brita comerciais</t>
  </si>
  <si>
    <t>Boca de BTCC 2,50 x 2,50 m - esconsidade 15° - areia extraída e brita produzida</t>
  </si>
  <si>
    <t>Boca de BTCC 2,50 x 2,50 m - esconsidade 30° - areia e brita comerciais</t>
  </si>
  <si>
    <t>Boca de BTCC 2,50 x 2,50 m - esconsidade 30° - areia extraída e brita produzida</t>
  </si>
  <si>
    <t>Boca de BTCC 2,50 x 2,50 m - esconsidade 45° - areia e brita comerciais</t>
  </si>
  <si>
    <t>Boca de BTCC 2,50 x 2,50 m - esconsidade 45° - areia extraída e brita produzida</t>
  </si>
  <si>
    <t>Boca de BTCC 3,00 x 3,00 m - esconsidade 0° - areia e brita comerciais</t>
  </si>
  <si>
    <t>Boca de BTCC 3,00 x 3,00 m - esconsidade 0° - areia extraída e brita produzida</t>
  </si>
  <si>
    <t>Boca de BTCC 3,00 x 3,00 m - esconsidade 15° - areia e brita comerciais</t>
  </si>
  <si>
    <t>Boca de BTCC 3,00 x 3,00 m - esconsidade 15° - areia extraída e brita produzida</t>
  </si>
  <si>
    <t>Boca de BTCC 3,00 x 3,00 m - esconsidade 30° - areia e brita comerciais</t>
  </si>
  <si>
    <t>Boca de BTCC 3,00 x 3,00 m - esconsidade 30° - areia extraída e brita produzida</t>
  </si>
  <si>
    <t>Boca de BTCC 3,00 x 3,00 m - esconsidade 45° - areia e brita comerciais</t>
  </si>
  <si>
    <t>Boca de BTCC 3,00 x 3,00 m - esconsidade 45° - areia extraída e brita produzida</t>
  </si>
  <si>
    <t>Corpo de BDCC 1,50 x 1,50 m - moldado no local - altura do aterro 0,00 a 1,00 m - areia e brita comerciais</t>
  </si>
  <si>
    <t>Corpo de BDCC 1,50 x 1,50 m - moldado no local - altura do aterro 0,00 a 1,00 m - areia extraída e brita produzida</t>
  </si>
  <si>
    <t>Corpo de BDCC 1,50 x 1,50 m - moldado no local - altura do aterro 1,00 a 2,50 m - areia e brita comerciais</t>
  </si>
  <si>
    <t>Corpo de BDCC 1,50 x 1,50 m - moldado no local - altura do aterro 1,00 a 2,50 m - areia extraída e brita produzida</t>
  </si>
  <si>
    <t>Corpo de BDCC 1,50 x 1,50 m - moldado no local - altura do aterro 10,00 a 12,50 m - areia e brita comerciais</t>
  </si>
  <si>
    <t>Corpo de BDCC 1,50 x 1,50 m - moldado no local - altura do aterro 10,00 a 12,50 m - areia extraída e brita produzida</t>
  </si>
  <si>
    <t>Corpo de BDCC 1,50 x 1,50 m - moldado no local - altura do aterro 12,50 a 15,00 m - areia e brita comerciais</t>
  </si>
  <si>
    <t>Corpo de BDCC 1,50 x 1,50 m - moldado no local - altura do aterro 12,50 a 15,00 m - areia extraída e brita produzida</t>
  </si>
  <si>
    <t>Corpo de BDCC 1,50 x 1,50 m - moldado no local - altura do aterro 2,50 a 5,00 m - areia e brita comerciais</t>
  </si>
  <si>
    <t>Corpo de BDCC 1,50 x 1,50 m - moldado no local - altura do aterro 2,50 a 5,00 m - areia extraída e brita produzida</t>
  </si>
  <si>
    <t>Corpo de BDCC 1,50 x 1,50 m - moldado no local - altura do aterro 5,00 a 7,50 m - areia e brita comerciais</t>
  </si>
  <si>
    <t>Corpo de BDCC 1,50 x 1,50 m - moldado no local - altura do aterro 5,00 a 7,50 m - areia extraída e brita produzida</t>
  </si>
  <si>
    <t>Corpo de BDCC 1,50 x 1,50 m - moldado no local - altura do aterro 7,50 a 10,00 m - areia e brita comerciais</t>
  </si>
  <si>
    <t>Corpo de BDCC 1,50 x 1,50 m - moldado no local - altura do aterro 7,50 a 10,00 m - areia extraída e brita produzida</t>
  </si>
  <si>
    <t>Corpo de BDCC 2,00 x 2,00 m - moldado no local - altura do aterro 0,00 a 1,00 m - areia e brita comerciais</t>
  </si>
  <si>
    <t>Corpo de BDCC 2,00 x 2,00 m - moldado no local - altura do aterro 0,00 a 1,00 m - areia extraída e brita produzida</t>
  </si>
  <si>
    <t>Corpo de BDCC 2,00 x 2,00 m - moldado no local - altura do aterro 1,00 a 2,50 m - areia e brita comerciais</t>
  </si>
  <si>
    <t>Corpo de BDCC 2,00 x 2,00 m - moldado no local - altura do aterro 1,00 a 2,50 m - areia extraída e brita produzida</t>
  </si>
  <si>
    <t>Corpo de BDCC 2,00 x 2,00 m - moldado no local - altura do aterro 10,00 a 12,50 m - areia e brita comerciais</t>
  </si>
  <si>
    <t>Corpo de BDCC 2,00 x 2,00 m - moldado no local - altura do aterro 10,00 a 12,50 m - areia extraída e brita produzida</t>
  </si>
  <si>
    <t>Corpo de BDCC 2,00 x 2,00 m - moldado no local - altura do aterro 12,50 a 15,00 m - areia e brita comerciais</t>
  </si>
  <si>
    <t>Corpo de BDCC 2,00 x 2,00 m - moldado no local - altura do aterro 12,50 a 15,00 m - areia extraída e brita produzida</t>
  </si>
  <si>
    <t>Corpo de BDCC 2,00 x 2,00 m - moldado no local - altura do aterro 2,50 a 5,00 m - areia e brita comerciais</t>
  </si>
  <si>
    <t>Corpo de BDCC 2,00 x 2,00 m - moldado no local - altura do aterro 2,50 a 5,00 m - areia extraída e brita produzida</t>
  </si>
  <si>
    <t>Corpo de BDCC 2,00 x 2,00 m - moldado no local - altura do aterro 5,00 a 7,50 m - areia e brita comerciais</t>
  </si>
  <si>
    <t>Corpo de BDCC 2,00 x 2,00 m - moldado no local - altura do aterro 5,00 a 7,50 m - areia extraída e brita produzida</t>
  </si>
  <si>
    <t>Corpo de BDCC 2,00 x 2,00 m - moldado no local - altura do aterro 7,50 a 10,00 m - areia e brita comerciais</t>
  </si>
  <si>
    <t>Corpo de BDCC 2,00 x 2,00 m - moldado no local - altura do aterro 7,50 a 10,00 m - areia extraída e brita produzida</t>
  </si>
  <si>
    <t>Corpo de BDCC 2,50 x 2,50 m - moldado no local - altura do aterro 0,00 a 1,00 m - areia e brita comerciais</t>
  </si>
  <si>
    <t>Corpo de BDCC 2,50 x 2,50 m - moldado no local - altura do aterro 0,00 a 1,00 m - areia extraída e brita produzida</t>
  </si>
  <si>
    <t>Corpo de BDCC 2,50 x 2,50 m - moldado no local - altura do aterro 1,00 a 2,50 m - areia e brita comerciais</t>
  </si>
  <si>
    <t>Corpo de BDCC 2,50 x 2,50 m - moldado no local - altura do aterro 1,00 a 2,50 m - areia extraída e brita produzida</t>
  </si>
  <si>
    <t>Corpo de BDCC 2,50 x 2,50 m - moldado no local - altura do aterro 10,00 a 12,50 m - areia e brita comerciais</t>
  </si>
  <si>
    <t>Corpo de BDCC 2,50 x 2,50 m - moldado no local - altura do aterro 10,00 a 12,50 m - areia extraída e brita produzida</t>
  </si>
  <si>
    <t>Corpo de BDCC 2,50 x 2,50 m - moldado no local - altura do aterro 12,50 a 15,00 m - areia e brita comerciais</t>
  </si>
  <si>
    <t>Corpo de BDCC 2,50 x 2,50 m - moldado no local - altura do aterro 12,50 a 15,00 m - areia extraída e brita produzida</t>
  </si>
  <si>
    <t>Corpo de BDCC 2,50 x 2,50 m - moldado no local - altura do aterro 2,50 a 5,00 m - areia e brita comerciais</t>
  </si>
  <si>
    <t>Corpo de BDCC 2,50 x 2,50 m - moldado no local - altura do aterro 2,50 a 5,00 m - areia extraída e brita produzida</t>
  </si>
  <si>
    <t>Corpo de BDCC 2,50 x 2,50 m - moldado no local - altura do aterro 5,00 a 7,50 m - areia e brita comerciais</t>
  </si>
  <si>
    <t>Corpo de BDCC 2,50 x 2,50 m - moldado no local - altura do aterro 5,00 a 7,50 m - areia extraída e brita produzida</t>
  </si>
  <si>
    <t>Corpo de BDCC 2,50 x 2,50 m - moldado no local - altura do aterro 7,50 a 10,00 m - areia e brita comerciais</t>
  </si>
  <si>
    <t>Corpo de BDCC 2,50 x 2,50 m - moldado no local - altura do aterro 7,50 a 10,00 m - areia extraída e brita produzida</t>
  </si>
  <si>
    <t>Corpo de BDCC 3,00 x 3,00 m - moldado no local - altura do aterro 0,00 a 1,00 m - areia e brita comerciais</t>
  </si>
  <si>
    <t>Corpo de BDCC 3,00 x 3,00 m - moldado no local - altura do aterro 0,00 a 1,00 m - areia extraída e brita produzida</t>
  </si>
  <si>
    <t>Corpo de BDCC 3,00 x 3,00 m - moldado no local - altura do aterro 1,00 a 2,50 m - areia e brita comerciais</t>
  </si>
  <si>
    <t>Corpo de BDCC 3,00 x 3,00 m - moldado no local - altura do aterro 1,00 a 2,50 m - areia extraída e brita produzida</t>
  </si>
  <si>
    <t>Corpo de BDCC 3,00 x 3,00 m - moldado no local - altura do aterro 10,00 a 12,50 m - areia e brita comerciais</t>
  </si>
  <si>
    <t>Corpo de BDCC 3,00 x 3,00 m - moldado no local - altura do aterro 10,00 a 12,50 m - areia extraída e brita produzida</t>
  </si>
  <si>
    <t>Corpo de BDCC 3,00 x 3,00 m - moldado no local - altura do aterro 12,50 a 15,00 m - areia e brita comerciais</t>
  </si>
  <si>
    <t>Corpo de BDCC 3,00 x 3,00 m - moldado no local - altura do aterro 12,50 a 15,00 m - areia extraída e brita produzida</t>
  </si>
  <si>
    <t>Corpo de BDCC 3,00 x 3,00 m - moldado no local - altura do aterro 2,50 a 5,00 m - areia e brita comerciais</t>
  </si>
  <si>
    <t>Corpo de BDCC 3,00 x 3,00 m - moldado no local - altura do aterro 2,50 a 5,00 m - areia extraída e brita produzida</t>
  </si>
  <si>
    <t>Corpo de BDCC 3,00 x 3,00 m - moldado no local - altura do aterro 5,00 a 7,50 m - areia e brita comerciais</t>
  </si>
  <si>
    <t>Corpo de BDCC 3,00 x 3,00 m - moldado no local - altura do aterro 5,00 a 7,50 m - areia extraída e brita produzida</t>
  </si>
  <si>
    <t>Corpo de BDCC 3,00 x 3,00 m - moldado no local - altura do aterro 7,50 a 10,00 m - areia e brita comerciais</t>
  </si>
  <si>
    <t>Corpo de BDCC 3,00 x 3,00 m - moldado no local - altura do aterro 7,50 a 10,00 m - areia extraída e brita produzida</t>
  </si>
  <si>
    <t>Corpo de BSCC 1,50 x 1,50 m - moldado no local - altura do aterro 0,00 a 1,00 m - areia e brita comerciais</t>
  </si>
  <si>
    <t>Corpo de BSCC 1,50 x 1,50 m - moldado no local - altura do aterro 0,00 a 1,00 m - areia extraída e brita produzida</t>
  </si>
  <si>
    <t>Corpo de BSCC 1,50 x 1,50 m - moldado no local - altura do aterro 1,00 a 2,50 m - areia e brita comerciais</t>
  </si>
  <si>
    <t>Corpo de BSCC 1,50 x 1,50 m - moldado no local - altura do aterro 1,00 a 2,50 m - areia extraída e brita produzida</t>
  </si>
  <si>
    <t>Corpo de BSCC 1,50 x 1,50 m - moldado no local - altura do aterro 10,00 a 12,50 m - areia e brita comerciais</t>
  </si>
  <si>
    <t>Corpo de BSCC 1,50 x 1,50 m - moldado no local - altura do aterro 10,00 a 12,50 m - areia extraída e brita produzida</t>
  </si>
  <si>
    <t>Corpo de BSCC 1,50 x 1,50 m - moldado no local - altura do aterro 12,50 a 15,00 m - areia e brita comerciais</t>
  </si>
  <si>
    <t>Corpo de BSCC 1,50 x 1,50 m - moldado no local - altura do aterro 12,50 a 15,00 m - areia extraída e brita produzida</t>
  </si>
  <si>
    <t>Corpo de BSCC 1,50 x 1,50 m - moldado no local - altura do aterro 2,50 a 5,00 m - areia e brita comerciais</t>
  </si>
  <si>
    <t>Corpo de BSCC 1,50 x 1,50 m - moldado no local - altura do aterro 2,50 a 5,00 m - areia extraída e brita produzida</t>
  </si>
  <si>
    <t>Corpo de BSCC 1,50 x 1,50 m - moldado no local - altura do aterro 5,00 a 7,50 m - areia e brita comerciais</t>
  </si>
  <si>
    <t>Corpo de BSCC 1,50 x 1,50 m - moldado no local - altura do aterro 5,00 a 7,50 m - areia extraída e brita produzida</t>
  </si>
  <si>
    <t>Corpo de BSCC 1,50 x 1,50 m - moldado no local - altura do aterro 7,50 a 10,00 m - areia e brita comerciais</t>
  </si>
  <si>
    <t>Corpo de BSCC 1,50 x 1,50 m - moldado no local - altura do aterro 7,50 a 10,00 m - areia extraída e brita produzida</t>
  </si>
  <si>
    <t>Corpo de BSCC 2,00 x 2,00 m - moldado no local - altura do aterro 0,00 a 1,00 m - areia e brita comerciais</t>
  </si>
  <si>
    <t>Corpo de BSCC 2,00 x 2,00 m - moldado no local - altura do aterro 0,00 a 1,00 m - areia extraída e brita produzida</t>
  </si>
  <si>
    <t>Corpo de BSCC 2,00 x 2,00 m - moldado no local - altura do aterro 1,00 a 2,50 m - areia e brita comerciais</t>
  </si>
  <si>
    <t>Corpo de BSCC 2,00 x 2,00 m - moldado no local - altura do aterro 1,00 a 2,50 m - areia extraída e brita produzida</t>
  </si>
  <si>
    <t>Corpo de BSCC 2,00 x 2,00 m - moldado no local - altura do aterro 10,00 a 12,50 m - areia e brita comerciais</t>
  </si>
  <si>
    <t>Corpo de BSCC 2,00 x 2,00 m - moldado no local - altura do aterro 10,00 a 12,50 m - areia extraída e brita produzida</t>
  </si>
  <si>
    <t>Corpo de BSCC 2,00 x 2,00 m - moldado no local - altura do aterro 12,50 a 15,00 m - areia e brita comerciais</t>
  </si>
  <si>
    <t>Corpo de BSCC 2,00 x 2,00 m - moldado no local - altura do aterro 12,50 a 15,00 m - areia extraída e brita produzida</t>
  </si>
  <si>
    <t>Corpo de BSCC 2,00 x 2,00 m - moldado no local - altura do aterro 2,50 a 5,00 m - areia e brita comerciais</t>
  </si>
  <si>
    <t>Corpo de BSCC 2,00 x 2,00 m - moldado no local - altura do aterro 2,50 a 5,00 m - areia extraída e brita produzida</t>
  </si>
  <si>
    <t>Corpo de BSCC 2,00 x 2,00 m - moldado no local - altura do aterro 5,00 a 7,50 m - areia e brita comerciais</t>
  </si>
  <si>
    <t>Corpo de BSCC 2,00 x 2,00 m - moldado no local - altura do aterro 5,00 a 7,50 m - areia extraída e brita produzida</t>
  </si>
  <si>
    <t>Corpo de BSCC 2,00 x 2,00 m - moldado no local - altura do aterro 7,50 a 10,00 m - areia e brita comerciais</t>
  </si>
  <si>
    <t>Corpo de BSCC 2,00 x 2,00 m - moldado no local - altura do aterro 7,50 a 10,00 m - areia extraída e brita produzida</t>
  </si>
  <si>
    <t>Corpo de BSCC 2,50 x 2,50 m - moldado no local - altura do aterro 0,00 a 1,00 m - areia e brita comerciais</t>
  </si>
  <si>
    <t>Corpo de BSCC 2,50 x 2,50 m - moldado no local - altura do aterro 0,00 a 1,00 m - areia extraída e brita produzida</t>
  </si>
  <si>
    <t>Corpo de BSCC 2,50 x 2,50 m - moldado no local - altura do aterro 1,00 a 2,50 m - areia e brita comerciais</t>
  </si>
  <si>
    <t>Corpo de BSCC 2,50 x 2,50 m - moldado no local - altura do aterro 1,00 a 2,50 m - areia extraída e brita produzida</t>
  </si>
  <si>
    <t>Corpo de BSCC 2,50 x 2,50 m - moldado no local - altura do aterro 10,00 a 12,50 m - areia e brita comerciais</t>
  </si>
  <si>
    <t>Corpo de BSCC 2,50 x 2,50 m - moldado no local - altura do aterro 10,00 a 12,50 m - areia extraída e brita produzida</t>
  </si>
  <si>
    <t>Corpo de BSCC 2,50 x 2,50 m - moldado no local - altura do aterro 12,50 a 15,00 m - areia e brita comerciais</t>
  </si>
  <si>
    <t>Corpo de BSCC 2,50 x 2,50 m - moldado no local - altura do aterro 12,50 a 15,00 m - areia extraída e brita produzida</t>
  </si>
  <si>
    <t>Corpo de BSCC 2,50 x 2,50 m - moldado no local - altura do aterro 2,50 a 5,00 m - areia e brita comerciais</t>
  </si>
  <si>
    <t>Corpo de BSCC 2,50 x 2,50 m - moldado no local - altura do aterro 2,50 a 5,00 m - areia extraída e brita produzida</t>
  </si>
  <si>
    <t>Corpo de BSCC 2,50 x 2,50 m - moldado no local - altura do aterro 5,00 a 7,50 m - areia e brita comerciais</t>
  </si>
  <si>
    <t>Corpo de BSCC 2,50 x 2,50 m - moldado no local - altura do aterro 5,00 a 7,50 m - areia extraída e brita produzida</t>
  </si>
  <si>
    <t>Corpo de BSCC 2,50 x 2,50 m - moldado no local - altura do aterro 7,50 a 10,00 m - areia e brita comerciais</t>
  </si>
  <si>
    <t>Corpo de BSCC 2,50 x 2,50 m - moldado no local - altura do aterro 7,50 a 10,00 m - areia extraída e brita produzida</t>
  </si>
  <si>
    <t>Corpo de BSCC 3,00 x 3,00 m - moldado no local - altura do aterro 0,00 a 1,00 m - areia e brita comerciais</t>
  </si>
  <si>
    <t>Corpo de BSCC 3,00 x 3,00 m - moldado no local - altura do aterro 0,00 a 1,00 m - areia extraída e brita produzida</t>
  </si>
  <si>
    <t>Corpo de BSCC 3,00 x 3,00 m - moldado no local - altura do aterro 1,00 a 2,50 m - areia e brita comerciais</t>
  </si>
  <si>
    <t>Corpo de BSCC 3,00 x 3,00 m - moldado no local - altura do aterro 1,00 a 2,50 m - areia extraída e brita produzida</t>
  </si>
  <si>
    <t>Corpo de BSCC 3,00 x 3,00 m - moldado no local - altura do aterro 10,00 a 12,50 m - areia e brita comerciais</t>
  </si>
  <si>
    <t>Corpo de BSCC 3,00 x 3,00 m - moldado no local - altura do aterro 10,00 a 12,50 m - areia extraída e brita produzida</t>
  </si>
  <si>
    <t>Corpo de BSCC 3,00 x 3,00 m - moldado no local - altura do aterro 12,50 a 15,00 m - areia e brita comerciais</t>
  </si>
  <si>
    <t>Corpo de BSCC 3,00 x 3,00 m - moldado no local - altura do aterro 12,50 a 15,00 m - areia extraída e brita produzida</t>
  </si>
  <si>
    <t>Corpo de BSCC 3,00 x 3,00 m - moldado no local - altura do aterro 2,50 a 5,00 m - areia e brita comerciais</t>
  </si>
  <si>
    <t>Corpo de BSCC 3,00 x 3,00 m - moldado no local - altura do aterro 2,50 a 5,00 m - areia extraída e brita produzida</t>
  </si>
  <si>
    <t>Corpo de BSCC 3,00 x 3,00 m - moldado no local - altura do aterro 5,00 a 7,50 m - areia e brita comerciais</t>
  </si>
  <si>
    <t>Corpo de BSCC 3,00 x 3,00 m - moldado no local - altura do aterro 5,00 a 7,50 m - areia extraída e brita produzida</t>
  </si>
  <si>
    <t>Corpo de BSCC 3,00 x 3,00 m - moldado no local - altura do aterro 7,50 a 10,00 m - areia e brita comerciais</t>
  </si>
  <si>
    <t>Corpo de BSCC 3,00 x 3,00 m - moldado no local - altura do aterro 7,50 a 10,00 m - areia extraída e brita produzida</t>
  </si>
  <si>
    <t>Corpo de BTCC 1,50 x 1,50 m - moldado no local - altura do aterro 0,00 a 1,00 m - areia e brita comerciais</t>
  </si>
  <si>
    <t>Corpo de BTCC 1,50 x 1,50 m - moldado no local - altura do aterro 0,00 a 1,00 m - areia extraída e brita produzida</t>
  </si>
  <si>
    <t>Corpo de BTCC 1,50 x 1,50 m - moldado no local - altura do aterro 1,00 a 2,50 m - areia e brita comerciais</t>
  </si>
  <si>
    <t>Corpo de BTCC 1,50 x 1,50 m - moldado no local - altura do aterro 1,00 a 2,50 m - areia extraída e brita produzida</t>
  </si>
  <si>
    <t>Corpo de BTCC 1,50 x 1,50 m - moldado no local - altura do aterro 10,00 a 12,50 m - areia e brita comerciais</t>
  </si>
  <si>
    <t>Corpo de BTCC 1,50 x 1,50 m - moldado no local - altura do aterro 10,00 a 12,50 m - areia extraída e brita produzida</t>
  </si>
  <si>
    <t>Corpo de BTCC 1,50 x 1,50 m - moldado no local - altura do aterro 12,50 a 15,00 m - areia e brita comerciais</t>
  </si>
  <si>
    <t>Corpo de BTCC 1,50 x 1,50 m - moldado no local - altura do aterro 12,50 a 15,00 m - areia extraída e brita produzida</t>
  </si>
  <si>
    <t>Corpo de BTCC 1,50 x 1,50 m - moldado no local - altura do aterro 2,50 a 5,00 m - areia e brita comerciais</t>
  </si>
  <si>
    <t>Corpo de BTCC 1,50 x 1,50 m - moldado no local - altura do aterro 2,50 a 5,00 m - areia extraída e brita produzida</t>
  </si>
  <si>
    <t>Corpo de BTCC 1,50 x 1,50 m - moldado no local - altura do aterro 5,00 a 7,50 m - areia e brita comerciais</t>
  </si>
  <si>
    <t>Corpo de BTCC 1,50 x 1,50 m - moldado no local - altura do aterro 5,00 a 7,50 m - areia extraída e brita produzida</t>
  </si>
  <si>
    <t>Corpo de BTCC 1,50 x 1,50 m - moldado no local - altura do aterro 7,50 a 10,00 m - areia e brita comerciais</t>
  </si>
  <si>
    <t>Corpo de BTCC 1,50 x 1,50 m - moldado no local - altura do aterro 7,50 a 10,00 m - areia extraída e brita produzida</t>
  </si>
  <si>
    <t>Corpo de BTCC 2,00 x 2,00 m - moldado no local - altura do aterro 0,00 a 1,00 m - areia e brita comerciais</t>
  </si>
  <si>
    <t>Corpo de BTCC 2,00 x 2,00 m - moldado no local - altura do aterro 0,00 a 1,00 m - areia extraída e brita produzida</t>
  </si>
  <si>
    <t>Corpo de BTCC 2,00 x 2,00 m - moldado no local - altura do aterro 1,00 a 2,50 m - areia e brita comerciais</t>
  </si>
  <si>
    <t>Corpo de BTCC 2,00 x 2,00 m - moldado no local - altura do aterro 1,00 a 2,50 m - areia extraída e brita produzida</t>
  </si>
  <si>
    <t>Corpo de BTCC 2,00 x 2,00 m - moldado no local - altura do aterro 10,00 a 12,50 m - areia e brita comerciais</t>
  </si>
  <si>
    <t>Corpo de BTCC 2,00 x 2,00 m - moldado no local - altura do aterro 10,00 a 12,50 m - areia extraída e brita produzida</t>
  </si>
  <si>
    <t>Corpo de BTCC 2,00 x 2,00 m - moldado no local - altura do aterro 12,50 a 15,00 m - areia e brita comerciais</t>
  </si>
  <si>
    <t>Corpo de BTCC 2,00 x 2,00 m - moldado no local - altura do aterro 12,50 a 15,00 m - areia extraída e brita produzida</t>
  </si>
  <si>
    <t>Corpo de BTCC 2,00 x 2,00 m - moldado no local - altura do aterro 2,50 a 5,00 m - areia e brita comerciais</t>
  </si>
  <si>
    <t>Corpo de BTCC 2,00 x 2,00 m - moldado no local - altura do aterro 2,50 a 5,00 m - areia extraída e brita produzida</t>
  </si>
  <si>
    <t>Corpo de BTCC 2,00 x 2,00 m - moldado no local - altura do aterro 5,00 a 7,50 m - areia e brita comerciais</t>
  </si>
  <si>
    <t>Corpo de BTCC 2,00 x 2,00 m - moldado no local - altura do aterro 5,00 a 7,50 m - areia extraída e brita produzida</t>
  </si>
  <si>
    <t>Corpo de BTCC 2,00 x 2,00 m - moldado no local - altura do aterro 7,50 a 10,00 m - areia e brita comerciais</t>
  </si>
  <si>
    <t>Corpo de BTCC 2,00 x 2,00 m - moldado no local - altura do aterro 7,50 a 10,00 m - areia extraída e brita produzida</t>
  </si>
  <si>
    <t>Corpo de BTCC 2,50 x 2,50 m - moldado no local - altura do aterro 0,00 a 1,00 m - areia e brita comerciais</t>
  </si>
  <si>
    <t>Corpo de BTCC 2,50 x 2,50 m - moldado no local - altura do aterro 0,00 a 1,00 m - areia extraída e brita produzida</t>
  </si>
  <si>
    <t>Corpo de BTCC 2,50 x 2,50 m - moldado no local - altura do aterro 1,00 a 2,50 m - areia e brita comerciais</t>
  </si>
  <si>
    <t>Corpo de BTCC 2,50 x 2,50 m - moldado no local - altura do aterro 1,00 a 2,50 m - areia extraída e brita produzida</t>
  </si>
  <si>
    <t>Corpo de BTCC 2,50 x 2,50 m - moldado no local - altura do aterro 10,00 a 12,50 m - areia e brita comerciais</t>
  </si>
  <si>
    <t>Corpo de BTCC 2,50 x 2,50 m - moldado no local - altura do aterro 10,00 a 12,50 m - areia extraída e brita produzida</t>
  </si>
  <si>
    <t>Corpo de BTCC 2,50 x 2,50 m - moldado no local - altura do aterro 12,50 a 15,00 m - areia e brita comerciais</t>
  </si>
  <si>
    <t>Corpo de BTCC 2,50 x 2,50 m - moldado no local - altura do aterro 12,50 a 15,00 m - areia extraída e brita produzida</t>
  </si>
  <si>
    <t>Corpo de BTCC 2,50 x 2,50 m - moldado no local - altura do aterro 2,50 a 5,00 m - areia e brita comerciais</t>
  </si>
  <si>
    <t>Corpo de BTCC 2,50 x 2,50 m - moldado no local - altura do aterro 2,50 a 5,00 m - areia extraída e brita produzida</t>
  </si>
  <si>
    <t>Corpo de BTCC 2,50 x 2,50 m - moldado no local - altura do aterro 5,00 a 7,50 m - areia e brita comerciais</t>
  </si>
  <si>
    <t>Corpo de BTCC 2,50 x 2,50 m - moldado no local - altura do aterro 5,00 a 7,50 m - areia extraída e brita produzida</t>
  </si>
  <si>
    <t>Corpo de BTCC 2,50 x 2,50 m - moldado no local - altura do aterro 7,50 a 10,00 m - areia e brita comerciais</t>
  </si>
  <si>
    <t>Corpo de BTCC 2,50 x 2,50 m - moldado no local - altura do aterro 7,50 a 10,00 m - areia extraída e brita produzida</t>
  </si>
  <si>
    <t>Corpo de BTCC 3,00 x 3,00 m - moldado no local - altura do aterro 0,00 a 1,00 m - areia e brita comerciais</t>
  </si>
  <si>
    <t>Corpo de BTCC 3,00 x 3,00 m - moldado no local - altura do aterro 0,00 a 1,00 m - areia extraída e brita produzida</t>
  </si>
  <si>
    <t>Corpo de BTCC 3,00 x 3,00 m - moldado no local - altura do aterro 1,00 a 2,50 m - areia e brita comerciais</t>
  </si>
  <si>
    <t>Corpo de BTCC 3,00 x 3,00 m - moldado no local - altura do aterro 1,00 a 2,50 m - areia extraída e brita produzida</t>
  </si>
  <si>
    <t>Corpo de BTCC 3,00 x 3,00 m - moldado no local - altura do aterro 10,00 a 12,50 m - areia e brita comerciais</t>
  </si>
  <si>
    <t>Corpo de BTCC 3,00 x 3,00 m - moldado no local - altura do aterro 10,00 a 12,50 m - areia extraída e brita produzida</t>
  </si>
  <si>
    <t>Corpo de BTCC 3,00 x 3,00 m - moldado no local - altura do aterro 12,50 a 15,00 m - areia e brita comerciais</t>
  </si>
  <si>
    <t>Corpo de BTCC 3,00 x 3,00 m - moldado no local - altura do aterro 12,50 a 15,00 m - areia extraída e brita produzida</t>
  </si>
  <si>
    <t>Corpo de BTCC 3,00 x 3,00 m - moldado no local - altura do aterro 2,50 a 5,00 m - areia e brita comerciais</t>
  </si>
  <si>
    <t>Corpo de BTCC 3,00 x 3,00 m - moldado no local - altura do aterro 2,50 a 5,00 m - areia extraída e brita produzida</t>
  </si>
  <si>
    <t>Corpo de BTCC 3,00 x 3,00 m - moldado no local - altura do aterro 5,00 a 7,50 m - areia e brita comerciais</t>
  </si>
  <si>
    <t>Corpo de BTCC 3,00 x 3,00 m - moldado no local - altura do aterro 5,00 a 7,50 m - areia extraída e brita produzida</t>
  </si>
  <si>
    <t>Corpo de BTCC 3,00 x 3,00 m - moldado no local - altura do aterro 7,50 a 10,00 m - areia e brita comerciais</t>
  </si>
  <si>
    <t>Corpo de BTCC 3,00 x 3,00 m - moldado no local - altura do aterro 7,50 a 10,00 m - areia extraída e brita produzida</t>
  </si>
  <si>
    <t>Boca de BDTC D = 0,80 m - esconsidade 0° - areia e brita comerciais - alas retas</t>
  </si>
  <si>
    <t>Boca de BDTC D = 0,80 m - esconsidade 0° - areia extraída e brita produzida - alas retas</t>
  </si>
  <si>
    <t>Boca de BDTC D = 0,80 m - esconsidade 10° - areia e brita comerciais - alas retas</t>
  </si>
  <si>
    <t>Boca de BDTC D = 0,80 m - esconsidade 10° - areia extraída e brita produzida - alas retas</t>
  </si>
  <si>
    <t>Boca de BDTC D = 0,80 m - esconsidade 15° - areia e brita comerciais - alas retas</t>
  </si>
  <si>
    <t>Boca de BDTC D = 0,80 m - esconsidade 15° - areia extraída e brita produzida - alas retas</t>
  </si>
  <si>
    <t>Boca de BDTC D = 0,80 m - esconsidade 20° - areia e brita comerciais - alas retas</t>
  </si>
  <si>
    <t>Boca de BDTC D = 0,80 m - esconsidade 20° - areia extraída e brita produzida - alas retas</t>
  </si>
  <si>
    <t>Boca de BDTC D = 0,80 m - esconsidade 25° - areia e brita comerciais - alas retas</t>
  </si>
  <si>
    <t>Boca de BDTC D = 0,80 m - esconsidade 25° - areia extraída e brita produzida - alas retas</t>
  </si>
  <si>
    <t>Boca de BDTC D = 0,80 m - esconsidade 30° - areia e brita comerciais - alas retas</t>
  </si>
  <si>
    <t>Boca de BDTC D = 0,80 m - esconsidade 30° - areia extraída e brita produzida - alas retas</t>
  </si>
  <si>
    <t>Boca de BDTC D = 0,80 m - esconsidade 35° - areia e brita comerciais - alas retas</t>
  </si>
  <si>
    <t>Boca de BDTC D = 0,80 m - esconsidade 35° - areia extraída e brita produzida - alas retas</t>
  </si>
  <si>
    <t>Boca de BDTC D = 0,80 m - esconsidade 40° - areia e brita comerciais - alas retas</t>
  </si>
  <si>
    <t>Boca de BDTC D = 0,80 m - esconsidade 40° - areia extraída e brita produzida - alas retas</t>
  </si>
  <si>
    <t>Boca de BDTC D = 0,80 m - esconsidade 45° - areia e brita comerciais - alas retas</t>
  </si>
  <si>
    <t>Boca de BDTC D = 0,80 m - esconsidade 45° - areia extraída e brita produzida - alas retas</t>
  </si>
  <si>
    <t>Boca de BDTC D = 0,80 m - esconsidade 5° - areia e brita comerciais - alas retas</t>
  </si>
  <si>
    <t>Boca de BDTC D = 0,80 m - esconsidade 5° - areia extraída e brita produzida - alas retas</t>
  </si>
  <si>
    <t>Boca de BDTC D = 1,00 m - esconsidade 0° - areia e brita comerciais - alas esconsas</t>
  </si>
  <si>
    <t>Boca de BDTC D = 1,00 m - esconsidade 0° - areia e brita comerciais - alas retas</t>
  </si>
  <si>
    <t>Boca de BDTC D = 1,00 m - esconsidade 0° - areia extraída e brita produzida - alas esconsas</t>
  </si>
  <si>
    <t>Boca de BDTC D = 1,00 m - esconsidade 0° - areia extraída e brita produzida - alas retas</t>
  </si>
  <si>
    <t>Boca de BDTC D = 1,00 m - esconsidade 10° - areia e brita comerciais - alas retas</t>
  </si>
  <si>
    <t>Boca de BDTC D = 1,00 m - esconsidade 10° - areia extraída e brita produzida - alas retas</t>
  </si>
  <si>
    <t>Boca de BDTC D = 1,00 m - esconsidade 15° - areia e brita comerciais - alas esconsas</t>
  </si>
  <si>
    <t>Boca de BDTC D = 1,00 m - esconsidade 15° - areia e brita comerciais - alas retas</t>
  </si>
  <si>
    <t>Boca de BDTC D = 1,00 m - esconsidade 15° - areia extraída e brita produzida - alas esconsas</t>
  </si>
  <si>
    <t>Boca de BDTC D = 1,00 m - esconsidade 15° - areia extraída e brita produzida - alas retas</t>
  </si>
  <si>
    <t>Boca de BDTC D = 1,00 m - esconsidade 20° - areia e brita comerciais - alas retas</t>
  </si>
  <si>
    <t>Boca de BDTC D = 1,00 m - esconsidade 20° - areia extraída e brita produzida - alas retas</t>
  </si>
  <si>
    <t>Boca de BDTC D = 1,00 m - esconsidade 25° - areia e brita comerciais - alas retas</t>
  </si>
  <si>
    <t>Boca de BDTC D = 1,00 m - esconsidade 25° - areia extraída e brita produzida - alas retas</t>
  </si>
  <si>
    <t>Boca de BDTC D = 1,00 m - esconsidade 30° - areia e brita comerciais - alas esconsas</t>
  </si>
  <si>
    <t>Boca de BDTC D = 1,00 m - esconsidade 30° - areia e brita comerciais - alas retas</t>
  </si>
  <si>
    <t>Boca de BDTC D = 1,00 m - esconsidade 30° - areia extraída e brita produzida - alas esconsas</t>
  </si>
  <si>
    <t>Boca de BDTC D = 1,00 m - esconsidade 30° - areia extraída e brita produzida - alas retas</t>
  </si>
  <si>
    <t>Boca de BDTC D = 1,00 m - esconsidade 35° - areia e brita comerciais - alas retas</t>
  </si>
  <si>
    <t>Boca de BDTC D = 1,00 m - esconsidade 35° - areia extraída e brita produzida - alas retas</t>
  </si>
  <si>
    <t>Boca de BDTC D = 1,00 m - esconsidade 40° - areia e brita comerciais - alas retas</t>
  </si>
  <si>
    <t>Boca de BDTC D = 1,00 m - esconsidade 40° - areia extraída e brita produzida - alas retas</t>
  </si>
  <si>
    <t>Boca de BDTC D = 1,00 m - esconsidade 45° - areia e brita comerciais - alas esconsas</t>
  </si>
  <si>
    <t>Boca de BDTC D = 1,00 m - esconsidade 45° - areia e brita comerciais - alas retas</t>
  </si>
  <si>
    <t>Boca de BDTC D = 1,00 m - esconsidade 45° - areia extraída e brita produzida - alas esconsas</t>
  </si>
  <si>
    <t>Boca de BDTC D = 1,00 m - esconsidade 45° - areia extraída e brita produzida - alas retas</t>
  </si>
  <si>
    <t>Boca de BDTC D = 1,00 m - esconsidade 5° - areia e brita comerciais - alas retas</t>
  </si>
  <si>
    <t>Boca de BDTC D = 1,00 m - esconsidade 5° - areia extraída e brita produzida - alas retas</t>
  </si>
  <si>
    <t>Boca de BDTC D = 1,20 m - esconsidade 0° - areia e brita comerciais - alas esconsas</t>
  </si>
  <si>
    <t>Boca de BDTC D = 1,20 m - esconsidade 0° - areia e brita comerciais - alas retas</t>
  </si>
  <si>
    <t>Boca de BDTC D = 1,20 m - esconsidade 0° - areia extraída e brita produzida - alas esconsas</t>
  </si>
  <si>
    <t>Boca de BDTC D = 1,20 m - esconsidade 0° - areia extraída e brita produzida - alas retas</t>
  </si>
  <si>
    <t>Boca de BDTC D = 1,20 m - esconsidade 10° - areia e brita comerciais - alas retas</t>
  </si>
  <si>
    <t>Boca de BDTC D = 1,20 m - esconsidade 10° - areia extraída e brita produzida - alas retas</t>
  </si>
  <si>
    <t>Boca de BDTC D = 1,20 m - esconsidade 15° - areia e brita comerciais - alas esconsas</t>
  </si>
  <si>
    <t>Boca de BDTC D = 1,20 m - esconsidade 15° - areia e brita comerciais - alas retas</t>
  </si>
  <si>
    <t>Boca de BDTC D = 1,20 m - esconsidade 15° - areia extraída e brita produzida - alas esconsas</t>
  </si>
  <si>
    <t>Boca de BDTC D = 1,20 m - esconsidade 15° - areia extraída e brita produzida - alas retas</t>
  </si>
  <si>
    <t>Boca de BDTC D = 1,20 m - esconsidade 20° - areia e brita comerciais - alas retas</t>
  </si>
  <si>
    <t>Boca de BDTC D = 1,20 m - esconsidade 20° - areia extraída e brita produzida - alas retas</t>
  </si>
  <si>
    <t>Boca de BDTC D = 1,20 m - esconsidade 25° - areia e brita comerciais - alas retas</t>
  </si>
  <si>
    <t>Boca de BDTC D = 1,20 m - esconsidade 25° - areia extraída e brita produzida - alas retas</t>
  </si>
  <si>
    <t>Boca de BDTC D = 1,20 m - esconsidade 30° - areia e brita comerciais - alas esconsas</t>
  </si>
  <si>
    <t>Boca de BDTC D = 1,20 m - esconsidade 30° - areia e brita comerciais - alas retas</t>
  </si>
  <si>
    <t>Boca de BDTC D = 1,20 m - esconsidade 30° - areia extraída e brita produzida - alas esconsas</t>
  </si>
  <si>
    <t>Boca de BDTC D = 1,20 m - esconsidade 30° - areia extraída e brita produzida - alas retas</t>
  </si>
  <si>
    <t>Boca de BDTC D = 1,20 m - esconsidade 35° - areia e brita comerciais - alas retas</t>
  </si>
  <si>
    <t>Boca de BDTC D = 1,20 m - esconsidade 35° - areia extraída e brita produzida - alas retas</t>
  </si>
  <si>
    <t>Boca de BDTC D = 1,20 m - esconsidade 40° - areia e brita comerciais - alas retas</t>
  </si>
  <si>
    <t>Boca de BDTC D = 1,20 m - esconsidade 40° - areia extraída e brita produzida - alas retas</t>
  </si>
  <si>
    <t>Boca de BDTC D = 1,20 m - esconsidade 45° - areia e brita comerciais - alas esconsas</t>
  </si>
  <si>
    <t>Boca de BDTC D = 1,20 m - esconsidade 45° - areia e brita comerciais - alas retas</t>
  </si>
  <si>
    <t>Boca de BDTC D = 1,20 m - esconsidade 45° - areia extraída e brita produzida - alas esconsas</t>
  </si>
  <si>
    <t>Boca de BDTC D = 1,20 m - esconsidade 45° - areia extraída e brita produzida - alas retas</t>
  </si>
  <si>
    <t>Boca de BDTC D = 1,20 m - esconsidade 5° - areia e brita comerciais - alas retas</t>
  </si>
  <si>
    <t>Boca de BDTC D = 1,20 m - esconsidade 5° - areia extraída e brita produzida - alas retas</t>
  </si>
  <si>
    <t>Boca de BDTC D = 1,50 m - esconsidade 0° - areia e brita comerciais - alas esconsas</t>
  </si>
  <si>
    <t>Boca de BDTC D = 1,50 m - esconsidade 0° - areia e brita comerciais - alas retas</t>
  </si>
  <si>
    <t>Boca de BDTC D = 1,50 m - esconsidade 0° - areia extraída e brita produzida - alas esconsas</t>
  </si>
  <si>
    <t>Boca de BDTC D = 1,50 m - esconsidade 0° - areia extraída e brita produzida - alas retas</t>
  </si>
  <si>
    <t>Boca de BDTC D = 1,50 m - esconsidade 10° - areia e brita comerciais - alas retas</t>
  </si>
  <si>
    <t>Boca de BDTC D = 1,50 m - esconsidade 10° - areia extraída e brita produzida - alas retas</t>
  </si>
  <si>
    <t>Boca de BDTC D = 1,50 m - esconsidade 15° - areia e brita comerciais - alas esconsas</t>
  </si>
  <si>
    <t>Boca de BDTC D = 1,50 m - esconsidade 15° - areia e brita comerciais - alas retas</t>
  </si>
  <si>
    <t>Boca de BDTC D = 1,50 m - esconsidade 15° - areia extraída e brita produzida - alas esconsas</t>
  </si>
  <si>
    <t>Boca de BDTC D = 1,50 m - esconsidade 15° - areia extraída e brita produzida - alas retas</t>
  </si>
  <si>
    <t>Boca de BDTC D = 1,50 m - esconsidade 20° - areia e brita comerciais - alas retas</t>
  </si>
  <si>
    <t>Boca de BDTC D = 1,50 m - esconsidade 20° - areia extraída e brita produzida - alas retas</t>
  </si>
  <si>
    <t>Boca de BDTC D = 1,50 m - esconsidade 25° - areia e brita comerciais - alas retas</t>
  </si>
  <si>
    <t>Boca de BDTC D = 1,50 m - esconsidade 25° - areia extraída e brita produzida - alas retas</t>
  </si>
  <si>
    <t>Boca de BDTC D = 1,50 m - esconsidade 30° - areia e brita comerciais - alas esconsas</t>
  </si>
  <si>
    <t>Boca de BDTC D = 1,50 m - esconsidade 30° - areia e brita comerciais - alas retas</t>
  </si>
  <si>
    <t>Boca de BDTC D = 1,50 m - esconsidade 30° - areia extraída e brita produzida - alas esconsas</t>
  </si>
  <si>
    <t>Boca de BDTC D = 1,50 m - esconsidade 30° - areia extraída e brita produzida - alas retas</t>
  </si>
  <si>
    <t>Boca de BDTC D = 1,50 m - esconsidade 35° - areia e brita comerciais - alas retas</t>
  </si>
  <si>
    <t>Boca de BDTC D = 1,50 m - esconsidade 35° - areia extraída e brita produzida - alas retas</t>
  </si>
  <si>
    <t>Boca de BDTC D = 1,50 m - esconsidade 40° - areia e brita comerciais - alas retas</t>
  </si>
  <si>
    <t>Boca de BDTC D = 1,50 m - esconsidade 40° - areia extraída e brita produzida - alas retas</t>
  </si>
  <si>
    <t>Boca de BDTC D = 1,50 m - esconsidade 45° - areia e brita comerciais - alas esconsas</t>
  </si>
  <si>
    <t>Boca de BDTC D = 1,50 m - esconsidade 45° - areia e brita comerciais - alas retas</t>
  </si>
  <si>
    <t>Boca de BDTC D = 1,50 m - esconsidade 45° - areia extraída e brita produzida - alas esconsas</t>
  </si>
  <si>
    <t>Boca de BDTC D = 1,50 m - esconsidade 45° - areia extraída e brita produzida - alas retas</t>
  </si>
  <si>
    <t>Boca de BDTC D = 1,50 m - esconsidade 5° - areia e brita comerciais - alas retas</t>
  </si>
  <si>
    <t>Boca de BDTC D = 1,50 m - esconsidade 5° - areia extraída e brita produzida - alas retas</t>
  </si>
  <si>
    <t>Boca de BSTC D = 0,40 m - esconsidade 0° - areia e brita comerciais - alas retas</t>
  </si>
  <si>
    <t>Boca de BSTC D = 0,40 m - esconsidade 0° - areia extraída e brita produzida - alas retas</t>
  </si>
  <si>
    <t>Boca de BSTC D = 0,40 m - esconsidade 10° - areia e brita comerciais - alas retas</t>
  </si>
  <si>
    <t>Boca de BSTC D = 0,40 m - esconsidade 10° - areia extraída e brita produzida - alas retas</t>
  </si>
  <si>
    <t>Boca de BSTC D = 0,40 m - esconsidade 15° - areia e brita comerciais - alas retas</t>
  </si>
  <si>
    <t>Boca de BSTC D = 0,40 m - esconsidade 15° - areia extraída e brita produzida - alas retas</t>
  </si>
  <si>
    <t>Boca de BSTC D = 0,40 m - esconsidade 20° - areia e brita comerciais - alas retas</t>
  </si>
  <si>
    <t>Boca de BSTC D = 0,40 m - esconsidade 20° - areia extraída e brita produzida - alas retas</t>
  </si>
  <si>
    <t>Boca de BSTC D = 0,40 m - esconsidade 25° - areia e brita comerciais - alas retas</t>
  </si>
  <si>
    <t>Boca de BSTC D = 0,40 m - esconsidade 25° - areia extraída e brita produzida - alas retas</t>
  </si>
  <si>
    <t>Boca de BSTC D = 0,40 m - esconsidade 30° - areia e brita comerciais - alas retas</t>
  </si>
  <si>
    <t>Boca de BSTC D = 0,40 m - esconsidade 30° - areia extraída e brita produzida - alas retas</t>
  </si>
  <si>
    <t>Boca de BSTC D = 0,40 m - esconsidade 35° - areia e brita comerciais - alas retas</t>
  </si>
  <si>
    <t>Boca de BSTC D = 0,40 m - esconsidade 35° - areia extraída e brita produzida - alas retas</t>
  </si>
  <si>
    <t>Boca de BSTC D = 0,40 m - esconsidade 40° - areia e brita comerciais - alas retas</t>
  </si>
  <si>
    <t>Boca de BSTC D = 0,40 m - esconsidade 40° - areia extraída e brita produzida - alas retas</t>
  </si>
  <si>
    <t>Boca de BSTC D = 0,40 m - esconsidade 45° - areia e brita comerciais - alas retas</t>
  </si>
  <si>
    <t>Boca de BSTC D = 0,40 m - esconsidade 45° - areia extraída e brita produzida - alas retas</t>
  </si>
  <si>
    <t>Boca de BSTC D = 0,40 m - esconsidade 5° - areia e brita comerciais - alas retas</t>
  </si>
  <si>
    <t>Boca de BSTC D = 0,40 m - esconsidade 5° - areia extraída e brita produzida - alas retas</t>
  </si>
  <si>
    <t>Boca de BSTC D = 0,60 m - esconsidade 0° - areia e brita comerciais - alas esconsas</t>
  </si>
  <si>
    <t>Boca de BSTC D = 0,60 m - esconsidade 0° - areia e brita comerciais - alas retas</t>
  </si>
  <si>
    <t>Boca de BSTC D = 0,60 m - esconsidade 0° - areia extraída e brita produzida - alas esconsas</t>
  </si>
  <si>
    <t>Boca de BSTC D = 0,60 m - esconsidade 0° - areia extraída e brita produzida - alas retas</t>
  </si>
  <si>
    <t>Boca de BSTC D = 0,60 m - esconsidade 10° - areia e brita comerciais - alas retas</t>
  </si>
  <si>
    <t>Boca de BSTC D = 0,60 m - esconsidade 10° - areia extraída e brita produzida - alas retas</t>
  </si>
  <si>
    <t>Boca de BSTC D = 0,60 m - esconsidade 15° - areia e brita comerciais - alas esconsas</t>
  </si>
  <si>
    <t>Boca de BSTC D = 0,60 m - esconsidade 15° - areia e brita comerciais - alas retas</t>
  </si>
  <si>
    <t>Boca de BSTC D = 0,60 m - esconsidade 15° - areia extraída e brita produzida - alas esconsas</t>
  </si>
  <si>
    <t>Boca de BSTC D = 0,60 m - esconsidade 15° - areia extraída e brita produzida - alas retas</t>
  </si>
  <si>
    <t>Boca de BSTC D = 0,60 m - esconsidade 20° - areia e brita comerciais - alas retas</t>
  </si>
  <si>
    <t>Boca de BSTC D = 0,60 m - esconsidade 20° - areia extraída e brita produzida - alas retas</t>
  </si>
  <si>
    <t>Boca de BSTC D = 0,60 m - esconsidade 25° - areia e brita comerciais - alas retas</t>
  </si>
  <si>
    <t>Boca de BSTC D = 0,60 m - esconsidade 25° - areia extraída e brita produzida - alas retas</t>
  </si>
  <si>
    <t>Boca de BSTC D = 0,60 m - esconsidade 30° - areia e brita comerciais - alas esconsas</t>
  </si>
  <si>
    <t>Boca de BSTC D = 0,60 m - esconsidade 30° - areia e brita comerciais - alas retas</t>
  </si>
  <si>
    <t>Boca de BSTC D = 0,60 m - esconsidade 30° - areia extraída e brita produzida - alas esconsas</t>
  </si>
  <si>
    <t>Boca de BSTC D = 0,60 m - esconsidade 30° - areia extraída e brita produzida - alas retas</t>
  </si>
  <si>
    <t>Boca de BSTC D = 0,60 m - esconsidade 35° - areia e brita comerciais - alas retas</t>
  </si>
  <si>
    <t>Boca de BSTC D = 0,60 m - esconsidade 35° - areia extraída e brita produzida - alas retas</t>
  </si>
  <si>
    <t>Boca de BSTC D = 0,60 m - esconsidade 40° - areia e brita comerciais - alas retas</t>
  </si>
  <si>
    <t>Boca de BSTC D = 0,60 m - esconsidade 40° - areia extraída e brita produzida - alas retas</t>
  </si>
  <si>
    <t>Boca de BSTC D = 0,60 m - esconsidade 45° - areia e brita comerciais - alas esconsas</t>
  </si>
  <si>
    <t>Boca de BSTC D = 0,60 m - esconsidade 45° - areia e brita comerciais - alas retas</t>
  </si>
  <si>
    <t>Boca de BSTC D = 0,60 m - esconsidade 45° - areia extraída e brita produzida - alas esconsas</t>
  </si>
  <si>
    <t>Boca de BSTC D = 0,60 m - esconsidade 45° - areia extraída e brita produzida - alas retas</t>
  </si>
  <si>
    <t>Boca de BSTC D = 0,60 m - esconsidade 5° - areia e brita comerciais - alas retas</t>
  </si>
  <si>
    <t>Boca de BSTC D = 0,60 m - esconsidade 5° - areia extraída e brita produzida - alas retas</t>
  </si>
  <si>
    <t>Boca de BSTC D = 0,80 m - esconsidade 0° - areia e brita comerciais - alas esconsas</t>
  </si>
  <si>
    <t>Boca de BSTC D = 0,80 m - esconsidade 0° - areia e brita comerciais - alas retas</t>
  </si>
  <si>
    <t>Boca de BSTC D = 0,80 m - esconsidade 0° - areia extraída e brita produzida - alas esconsas</t>
  </si>
  <si>
    <t>Boca de BSTC D = 0,80 m - esconsidade 0° - areia extraída e brita produzida - alas retas</t>
  </si>
  <si>
    <t>Boca de BSTC D = 0,80 m - esconsidade 10° - areia e brita comerciais - alas retas</t>
  </si>
  <si>
    <t>Boca de BSTC D = 0,80 m - esconsidade 10° - areia extraída e brita produzida - alas retas</t>
  </si>
  <si>
    <t>Boca de BSTC D = 0,80 m - esconsidade 15° - areia e brita comerciais - alas esconsas</t>
  </si>
  <si>
    <t>Boca de BSTC D = 0,80 m - esconsidade 15° - areia e brita comerciais - alas retas</t>
  </si>
  <si>
    <t>Boca de BSTC D = 0,80 m - esconsidade 15° - areia extraída e brita produzida - alas esconsas</t>
  </si>
  <si>
    <t>Boca de BSTC D = 0,80 m - esconsidade 15° - areia extraída e brita produzida - alas retas</t>
  </si>
  <si>
    <t>Boca de BSTC D = 0,80 m - esconsidade 20° - areia e brita comerciais - alas retas</t>
  </si>
  <si>
    <t>Boca de BSTC D = 0,80 m - esconsidade 20° - areia extraída e brita produzida - alas retas</t>
  </si>
  <si>
    <t>Boca de BSTC D = 0,80 m - esconsidade 25° - areia e brita comerciais - alas retas</t>
  </si>
  <si>
    <t>Boca de BSTC D = 0,80 m - esconsidade 25° - areia extraída e brita produzida - alas retas</t>
  </si>
  <si>
    <t>Boca de BSTC D = 0,80 m - esconsidade 30° - areia e brita comerciais - alas esconsas</t>
  </si>
  <si>
    <t>Boca de BSTC D = 0,80 m - esconsidade 30° - areia e brita comerciais - alas retas</t>
  </si>
  <si>
    <t>Boca de BSTC D = 0,80 m - esconsidade 30° - areia extraída e brita produzida - alas esconsas</t>
  </si>
  <si>
    <t>Boca de BSTC D = 0,80 m - esconsidade 30° - areia extraída e brita produzida - alas retas</t>
  </si>
  <si>
    <t>Boca de BSTC D = 0,80 m - esconsidade 35° - areia e brita comerciais - alas retas</t>
  </si>
  <si>
    <t>Boca de BSTC D = 0,80 m - esconsidade 35° - areia extraída e brita produzida - alas retas</t>
  </si>
  <si>
    <t>Boca de BSTC D = 0,80 m - esconsidade 40° - areia e brita comerciais - alas retas</t>
  </si>
  <si>
    <t>Boca de BSTC D = 0,80 m - esconsidade 40° - areia extraída e brita produzida - alas retas</t>
  </si>
  <si>
    <t>Boca de BSTC D = 0,80 m - esconsidade 45° - areia e brita comerciais - alas esconsas</t>
  </si>
  <si>
    <t>Boca de BSTC D = 0,80 m - esconsidade 45° - areia e brita comerciais - alas retas</t>
  </si>
  <si>
    <t>Boca de BSTC D = 0,80 m - esconsidade 45° - areia extraída e brita produzida - alas esconsas</t>
  </si>
  <si>
    <t>Boca de BSTC D = 0,80 m - esconsidade 45° - areia extraída e brita produzida - alas retas</t>
  </si>
  <si>
    <t>Boca de BSTC D = 0,80 m - esconsidade 5° - areia e brita comerciais - alas retas</t>
  </si>
  <si>
    <t>Boca de BSTC D = 0,80 m - esconsidade 5° - areia extraída e brita produzida - alas retas</t>
  </si>
  <si>
    <t>Boca de BSTC D = 1,00 m - esconsidade 0° - areia e brita comerciais - alas esconsas</t>
  </si>
  <si>
    <t>Boca de BSTC D = 1,00 m - esconsidade 0° - areia e brita comerciais - alas retas</t>
  </si>
  <si>
    <t>Boca de BSTC D = 1,00 m - esconsidade 0° - areia extraída e brita produzida - alas esconsas</t>
  </si>
  <si>
    <t>Boca de BSTC D = 1,00 m - esconsidade 0° - areia extraída e brita produzida - alas retas</t>
  </si>
  <si>
    <t>Boca de BSTC D = 1,00 m - esconsidade 10° - areia e brita comerciais - alas retas</t>
  </si>
  <si>
    <t>Boca de BSTC D = 1,00 m - esconsidade 10° - areia extraída e brita produzida - alas retas</t>
  </si>
  <si>
    <t>Boca de BSTC D = 1,00 m - esconsidade 15° - areia e brita comerciais - alas esconsas</t>
  </si>
  <si>
    <t>Boca de BSTC D = 1,00 m - esconsidade 15° - areia e brita comerciais - alas retas</t>
  </si>
  <si>
    <t>Boca de BSTC D = 1,00 m - esconsidade 15° - areia extraída e brita produzida - alas esconsas</t>
  </si>
  <si>
    <t>Boca de BSTC D = 1,00 m - esconsidade 15° - areia extraída e brita produzida - alas retas</t>
  </si>
  <si>
    <t>Boca de BSTC D = 1,00 m - esconsidade 20° - areia e brita comerciais - alas retas</t>
  </si>
  <si>
    <t>Boca de BSTC D = 1,00 m - esconsidade 20° - areia extraída e brita produzida - alas retas</t>
  </si>
  <si>
    <t>Boca de BSTC D = 1,00 m - esconsidade 25° - areia e brita comerciais - alas retas</t>
  </si>
  <si>
    <t>Boca de BSTC D = 1,00 m - esconsidade 25° - areia extraída e brita produzida - alas retas</t>
  </si>
  <si>
    <t>Boca de BSTC D = 1,00 m - esconsidade 30° - areia e brita comerciais - alas esconsas</t>
  </si>
  <si>
    <t>Boca de BSTC D = 1,00 m - esconsidade 30° - areia e brita comerciais - alas retas</t>
  </si>
  <si>
    <t>Boca de BSTC D = 1,00 m - esconsidade 30° - areia extraída e brita produzida - alas esconsas</t>
  </si>
  <si>
    <t>Boca de BSTC D = 1,00 m - esconsidade 30° - areia extraída e brita produzida - alas retas</t>
  </si>
  <si>
    <t>Boca de BSTC D = 1,00 m - esconsidade 35° - areia e brita comerciais - alas retas</t>
  </si>
  <si>
    <t>Boca de BSTC D = 1,00 m - esconsidade 35° - areia extraída e brita produzida - alas retas</t>
  </si>
  <si>
    <t>Boca de BSTC D = 1,00 m - esconsidade 40° - areia e brita comerciais - alas retas</t>
  </si>
  <si>
    <t>Boca de BSTC D = 1,00 m - esconsidade 40° - areia extraída e brita produzida - alas retas</t>
  </si>
  <si>
    <t>Boca de BSTC D = 1,00 m - esconsidade 45° - areia e brita comerciais - alas esconsas</t>
  </si>
  <si>
    <t>Boca de BSTC D = 1,00 m - esconsidade 45° - areia e brita comerciais - alas retas</t>
  </si>
  <si>
    <t>Boca de BSTC D = 1,00 m - esconsidade 45° - areia extraída e brita produzida - alas esconsas</t>
  </si>
  <si>
    <t>Boca de BSTC D = 1,00 m - esconsidade 45° - areia extraída e brita produzida - alas retas</t>
  </si>
  <si>
    <t>Boca de BSTC D = 1,00 m - esconsidade 5° - areia e brita comerciais - alas retas</t>
  </si>
  <si>
    <t>Boca de BSTC D = 1,00 m - esconsidade 5° - areia extraída e brita produzida - alas retas</t>
  </si>
  <si>
    <t>Boca de BSTC D = 1,20 m - esconsidade 0° - areia e brita comerciais - alas esconsas</t>
  </si>
  <si>
    <t>Boca de BSTC D = 1,20 m - esconsidade 0° - areia e brita comerciais - alas retas</t>
  </si>
  <si>
    <t>Boca de BSTC D = 1,20 m - esconsidade 0° - areia extraída e brita produzida - alas esconsas</t>
  </si>
  <si>
    <t>Boca de BSTC D = 1,20 m - esconsidade 0° - areia extraída e brita produzida - alas retas</t>
  </si>
  <si>
    <t>Boca de BSTC D = 1,20 m - esconsidade 10° - areia e brita comerciais - alas retas</t>
  </si>
  <si>
    <t>Boca de BSTC D = 1,20 m - esconsidade 10° - areia extraída e brita produzida - alas retas</t>
  </si>
  <si>
    <t>Boca de BSTC D = 1,20 m - esconsidade 15° - areia e brita comerciais - alas esconsas</t>
  </si>
  <si>
    <t>Boca de BSTC D = 1,20 m - esconsidade 15° - areia e brita comerciais - alas retas</t>
  </si>
  <si>
    <t>Boca de BSTC D = 1,20 m - esconsidade 15° - areia extraída e brita produzida - alas esconsas</t>
  </si>
  <si>
    <t>Boca de BSTC D = 1,20 m - esconsidade 15° - areia extraída e brita produzida - alas retas</t>
  </si>
  <si>
    <t>Boca de BSTC D = 1,20 m - esconsidade 20° - areia e brita comerciais - alas retas</t>
  </si>
  <si>
    <t>Boca de BSTC D = 1,20 m - esconsidade 20° - areia extraída e brita produzida - alas retas</t>
  </si>
  <si>
    <t>Boca de BSTC D = 1,20 m - esconsidade 25° - areia e brita comerciais - alas retas</t>
  </si>
  <si>
    <t>Boca de BSTC D = 1,20 m - esconsidade 25° - areia extraída e brita produzida - alas retas</t>
  </si>
  <si>
    <t>Boca de BSTC D = 1,20 m - esconsidade 30° - areia e brita comerciais - alas esconsas</t>
  </si>
  <si>
    <t>Boca de BSTC D = 1,20 m - esconsidade 30° - areia e brita comerciais - alas retas</t>
  </si>
  <si>
    <t>Boca de BSTC D = 1,20 m - esconsidade 30° - areia extraída e brita produzida - alas esconsas</t>
  </si>
  <si>
    <t>Boca de BSTC D = 1,20 m - esconsidade 30° - areia extraída e brita produzida - alas retas</t>
  </si>
  <si>
    <t>Boca de BSTC D = 1,20 m - esconsidade 35° - areia e brita comerciais - alas retas</t>
  </si>
  <si>
    <t>Boca de BSTC D = 1,20 m - esconsidade 35° - areia extraída e brita produzida - alas retas</t>
  </si>
  <si>
    <t>Boca de BSTC D = 1,20 m - esconsidade 40° - areia e brita comerciais - alas retas</t>
  </si>
  <si>
    <t>Boca de BSTC D = 1,20 m - esconsidade 40° - areia extraída e brita produzida - alas retas</t>
  </si>
  <si>
    <t>Boca de BSTC D = 1,20 m - esconsidade 45° - areia e brita comerciais - alas esconsas</t>
  </si>
  <si>
    <t>Boca de BSTC D = 1,20 m - esconsidade 45° - areia e brita comerciais - alas retas</t>
  </si>
  <si>
    <t>Boca de BSTC D = 1,20 m - esconsidade 45° - areia extraída e brita produzida - alas esconsas</t>
  </si>
  <si>
    <t>Boca de BSTC D = 1,20 m - esconsidade 45° - areia extraída e brita produzida - alas retas</t>
  </si>
  <si>
    <t>Boca de BSTC D = 1,20 m - esconsidade 5° - areia e brita comerciais - alas retas</t>
  </si>
  <si>
    <t>Boca de BSTC D = 1,20 m - esconsidade 5° - areia extraída e brita produzida - alas retas</t>
  </si>
  <si>
    <t>Boca de BSTC D = 1,50 m - esconsidade 0° - areia e brita comerciais - alas esconsas</t>
  </si>
  <si>
    <t>Boca de BSTC D = 1,50 m - esconsidade 0° - areia e brita comerciais - alas retas</t>
  </si>
  <si>
    <t>Boca de BSTC D = 1,50 m - esconsidade 0° - areia extraída e brita produzida - alas esconsas</t>
  </si>
  <si>
    <t>Boca de BSTC D = 1,50 m - esconsidade 0° - areia extraída e brita produzida - alas retas</t>
  </si>
  <si>
    <t>Boca de BSTC D = 1,50 m - esconsidade 10° - areia e brita comerciais - alas retas</t>
  </si>
  <si>
    <t>Boca de BSTC D = 1,50 m - esconsidade 10° - areia extraída e brita produzida - alas retas</t>
  </si>
  <si>
    <t>Boca de BSTC D = 1,50 m - esconsidade 15° - areia e brita comerciais - alas esconsas</t>
  </si>
  <si>
    <t>Boca de BSTC D = 1,50 m - esconsidade 15° - areia e brita comerciais - alas retas</t>
  </si>
  <si>
    <t>Boca de BSTC D = 1,50 m - esconsidade 15° - areia extraída e brita produzida - alas esconsas</t>
  </si>
  <si>
    <t>Boca de BSTC D = 1,50 m - esconsidade 15° - areia extraída e brita produzida - alas retas</t>
  </si>
  <si>
    <t>Boca de BSTC D = 1,50 m - esconsidade 20° - areia e brita comerciais - alas retas</t>
  </si>
  <si>
    <t>Boca de BSTC D = 1,50 m - esconsidade 20° - areia extraída e brita produzida - alas retas</t>
  </si>
  <si>
    <t>Boca de BSTC D = 1,50 m - esconsidade 25° - areia e brita comerciais - alas retas</t>
  </si>
  <si>
    <t>Boca de BSTC D = 1,50 m - esconsidade 25° - areia extraída e brita produzida - alas retas</t>
  </si>
  <si>
    <t>Boca de BSTC D = 1,50 m - esconsidade 30° - areia e brita comerciais - alas esconsas</t>
  </si>
  <si>
    <t>Boca de BSTC D = 1,50 m - esconsidade 30° - areia e brita comerciais - alas retas</t>
  </si>
  <si>
    <t>Boca de BSTC D = 1,50 m - esconsidade 30° - areia extraída e brita produzida - alas esconsas</t>
  </si>
  <si>
    <t>Boca de BSTC D = 1,50 m - esconsidade 30° - areia extraída e brita produzida - alas retas</t>
  </si>
  <si>
    <t>Boca de BSTC D = 1,50 m - esconsidade 35° - areia e brita comerciais - alas retas</t>
  </si>
  <si>
    <t>Boca de BSTC D = 1,50 m - esconsidade 35° - areia extraída e brita produzida - alas retas</t>
  </si>
  <si>
    <t>Boca de BSTC D = 1,50 m - esconsidade 40° - areia e brita comerciais - alas retas</t>
  </si>
  <si>
    <t>Boca de BSTC D = 1,50 m - esconsidade 40° - areia extraída e brita produzida - alas retas</t>
  </si>
  <si>
    <t>Boca de BSTC D = 1,50 m - esconsidade 45° - areia e brita comerciais - alas esconsas</t>
  </si>
  <si>
    <t>Boca de BSTC D = 1,50 m - esconsidade 45° - areia e brita comerciais - alas retas</t>
  </si>
  <si>
    <t>Boca de BSTC D = 1,50 m - esconsidade 45° - areia extraída e brita produzida - alas esconsas</t>
  </si>
  <si>
    <t>Boca de BSTC D = 1,50 m - esconsidade 45° - areia extraída e brita produzida - alas retas</t>
  </si>
  <si>
    <t>Boca de BSTC D = 1,50 m - esconsidade 5° - areia e brita comerciais - alas retas</t>
  </si>
  <si>
    <t>Boca de BSTC D = 1,50 m - esconsidade 5° - areia extraída e brita produzida - alas retas</t>
  </si>
  <si>
    <t>Boca de BTTC D = 1,00 m - esconsidade 0° - areia e brita comerciais - alas esconsas</t>
  </si>
  <si>
    <t>Boca de BTTC D = 1,00 m - esconsidade 0° - areia e brita comerciais - alas retas</t>
  </si>
  <si>
    <t>Boca de BTTC D = 1,00 m - esconsidade 0° - areia extraída e brita produzida - alas esconsas</t>
  </si>
  <si>
    <t>Boca de BTTC D = 1,00 m - esconsidade 0° - areia extraída e brita produzida - alas retas</t>
  </si>
  <si>
    <t>Boca de BTTC D = 1,00 m - esconsidade 10° - areia e brita comerciais - alas retas</t>
  </si>
  <si>
    <t>Boca de BTTC D = 1,00 m - esconsidade 10° - areia extraída e brita produzida - alas retas</t>
  </si>
  <si>
    <t>Boca de BTTC D = 1,00 m - esconsidade 15° - areia e brita comerciais - alas esconsas</t>
  </si>
  <si>
    <t>Boca de BTTC D = 1,00 m - esconsidade 15° - areia e brita comerciais - alas retas</t>
  </si>
  <si>
    <t>Boca de BTTC D = 1,00 m - esconsidade 15° - areia extraída e brita produzida - alas esconsas</t>
  </si>
  <si>
    <t>Boca de BTTC D = 1,00 m - esconsidade 15° - areia extraída e brita produzida - alas retas</t>
  </si>
  <si>
    <t>Boca de BTTC D = 1,00 m - esconsidade 20° - areia e brita comerciais - alas retas</t>
  </si>
  <si>
    <t>Boca de BTTC D = 1,00 m - esconsidade 20° - areia extraída e brita produzida - alas retas</t>
  </si>
  <si>
    <t>Boca de BTTC D = 1,00 m - esconsidade 25° - areia e brita comerciais - alas retas</t>
  </si>
  <si>
    <t>Boca de BTTC D = 1,00 m - esconsidade 25° - areia extraída e brita produzida - alas retas</t>
  </si>
  <si>
    <t>Boca de BTTC D = 1,00 m - esconsidade 30° - areia e brita comerciais - alas esconsas</t>
  </si>
  <si>
    <t>Boca de BTTC D = 1,00 m - esconsidade 30° - areia e brita comerciais - alas retas</t>
  </si>
  <si>
    <t>Boca de BTTC D = 1,00 m - esconsidade 30° - areia extraída e brita produzida - alas esconsas</t>
  </si>
  <si>
    <t>Boca de BTTC D = 1,00 m - esconsidade 30° - areia extraída e brita produzida - alas retas</t>
  </si>
  <si>
    <t>Boca de BTTC D = 1,00 m - esconsidade 35° - areia e brita comerciais - alas retas</t>
  </si>
  <si>
    <t>Boca de BTTC D = 1,00 m - esconsidade 35° - areia extraída e brita produzida - alas retas</t>
  </si>
  <si>
    <t>Boca de BTTC D = 1,00 m - esconsidade 40° - areia e brita comerciais - alas retas</t>
  </si>
  <si>
    <t>Boca de BTTC D = 1,00 m - esconsidade 40° - areia extraída e brita produzida - alas retas</t>
  </si>
  <si>
    <t>Boca de BTTC D = 1,00 m - esconsidade 45° - areia e brita comerciais - alas esconsas</t>
  </si>
  <si>
    <t>Boca de BTTC D = 1,00 m - esconsidade 45° - areia e brita comerciais - alas retas</t>
  </si>
  <si>
    <t>Boca de BTTC D = 1,00 m - esconsidade 45° - areia extraída e brita produzida - alas esconsas</t>
  </si>
  <si>
    <t>Boca de BTTC D = 1,00 m - esconsidade 45° - areia extraída e brita produzida - alas retas</t>
  </si>
  <si>
    <t>Boca de BTTC D = 1,00 m - esconsidade 5° - areia e brita comerciais - alas retas</t>
  </si>
  <si>
    <t>Boca de BTTC D = 1,00 m - esconsidade 5° - areia extraída e brita produzida - alas retas</t>
  </si>
  <si>
    <t>Boca de BTTC D = 1,20 m - esconsidade 0° - areia e brita comerciais - alas esconsas</t>
  </si>
  <si>
    <t>Boca de BTTC D = 1,20 m - esconsidade 0° - areia e brita comerciais - alas retas</t>
  </si>
  <si>
    <t>Boca de BTTC D = 1,20 m - esconsidade 0° - areia extraída e brita produzida - alas esconsas</t>
  </si>
  <si>
    <t>Boca de BTTC D = 1,20 m - esconsidade 0° - areia extraída e brita produzida - alas retas</t>
  </si>
  <si>
    <t>Boca de BTTC D = 1,20 m - esconsidade 10° - areia e brita comerciais - alas retas</t>
  </si>
  <si>
    <t>Boca de BTTC D = 1,20 m - esconsidade 10° - areia extraída e brita produzida - alas retas</t>
  </si>
  <si>
    <t>Boca de BTTC D = 1,20 m - esconsidade 15° - areia e brita comerciais - alas esconsas</t>
  </si>
  <si>
    <t>Boca de BTTC D = 1,20 m - esconsidade 15° - areia e brita comerciais - alas retas</t>
  </si>
  <si>
    <t>Boca de BTTC D = 1,20 m - esconsidade 15° - areia extraída e brita produzida - alas esconsas</t>
  </si>
  <si>
    <t>Boca de BTTC D = 1,20 m - esconsidade 15° - areia extraída e brita produzida - alas retas</t>
  </si>
  <si>
    <t>Boca de BTTC D = 1,20 m - esconsidade 20° - areia e brita comerciais - alas retas</t>
  </si>
  <si>
    <t>Boca de BTTC D = 1,20 m - esconsidade 20° - areia extraída e brita produzida - alas retas</t>
  </si>
  <si>
    <t>Boca de BTTC D = 1,20 m - esconsidade 25° - areia e brita comerciais - alas retas</t>
  </si>
  <si>
    <t>Boca de BTTC D = 1,20 m - esconsidade 25° - areia extraída e brita produzida - alas retas</t>
  </si>
  <si>
    <t>Boca de BTTC D = 1,20 m - esconsidade 30° - areia e brita comerciais - alas esconsas</t>
  </si>
  <si>
    <t>Boca de BTTC D = 1,20 m - esconsidade 30° - areia e brita comerciais - alas retas</t>
  </si>
  <si>
    <t>Boca de BTTC D = 1,20 m - esconsidade 30° - areia extraída e brita produzida - alas esconsas</t>
  </si>
  <si>
    <t>Boca de BTTC D = 1,20 m - esconsidade 30° - areia extraída e brita produzida - alas retas</t>
  </si>
  <si>
    <t>Boca de BTTC D = 1,20 m - esconsidade 35° - areia e brita comerciais - alas retas</t>
  </si>
  <si>
    <t>Boca de BTTC D = 1,20 m - esconsidade 35° - areia extraída e brita produzida - alas retas</t>
  </si>
  <si>
    <t>Boca de BTTC D = 1,20 m - esconsidade 40° - areia e brita comerciais - alas retas</t>
  </si>
  <si>
    <t>Boca de BTTC D = 1,20 m - esconsidade 40° - areia extraída e brita produzida - alas retas</t>
  </si>
  <si>
    <t>Boca de BTTC D = 1,20 m - esconsidade 45° - areia e brita comerciais - alas esconsas</t>
  </si>
  <si>
    <t>Boca de BTTC D = 1,20 m - esconsidade 45° - areia e brita comerciais - alas retas</t>
  </si>
  <si>
    <t>Boca de BTTC D = 1,20 m - esconsidade 45° - areia extraída e brita produzida - alas esconsas</t>
  </si>
  <si>
    <t>Boca de BTTC D = 1,20 m - esconsidade 45° - areia extraída e brita produzida - alas retas</t>
  </si>
  <si>
    <t>Boca de BTTC D = 1,20 m - esconsidade 5° - areia e brita comerciais - alas retas</t>
  </si>
  <si>
    <t>Boca de BTTC D = 1,20 m - esconsidade 5° - areia extraída e brita produzida - alas retas</t>
  </si>
  <si>
    <t>Boca de BTTC D = 1,50 m - esconsidade 0° - areia e brita comerciais - alas esconsas</t>
  </si>
  <si>
    <t>Boca de BTTC D = 1,50 m - esconsidade 0° - areia e brita comerciais - alas retas</t>
  </si>
  <si>
    <t>Boca de BTTC D = 1,50 m - esconsidade 0° - areia extraída e brita produzida - alas esconsas</t>
  </si>
  <si>
    <t>Boca de BTTC D = 1,50 m - esconsidade 0° - areia extraída e brita produzida - alas retas</t>
  </si>
  <si>
    <t>Boca de BTTC D = 1,50 m - esconsidade 10° - areia e brita comerciais - alas retas</t>
  </si>
  <si>
    <t>Boca de BTTC D = 1,50 m - esconsidade 10° - areia extraída e brita produzida - alas retas</t>
  </si>
  <si>
    <t>Boca de BTTC D = 1,50 m - esconsidade 15° - areia e brita comerciais - alas esconsas</t>
  </si>
  <si>
    <t>Boca de BTTC D = 1,50 m - esconsidade 15° - areia e brita comerciais - alas retas</t>
  </si>
  <si>
    <t>Boca de BTTC D = 1,50 m - esconsidade 15° - areia extraída e brita produzida - alas esconsas</t>
  </si>
  <si>
    <t>Boca de BTTC D = 1,50 m - esconsidade 15° - areia extraída e brita produzida - alas retas</t>
  </si>
  <si>
    <t>Boca de BTTC D = 1,50 m - esconsidade 20° - areia e brita comerciais - alas retas</t>
  </si>
  <si>
    <t>Boca de BTTC D = 1,50 m - esconsidade 20° - areia extraída e brita produzida - alas retas</t>
  </si>
  <si>
    <t>Boca de BTTC D = 1,50 m - esconsidade 25° - areia e brita comerciais - alas retas</t>
  </si>
  <si>
    <t>Boca de BTTC D = 1,50 m - esconsidade 25° - areia extraída e brita produzida - alas retas</t>
  </si>
  <si>
    <t>Boca de BTTC D = 1,50 m - esconsidade 30° - areia e brita comerciais - alas esconsas</t>
  </si>
  <si>
    <t>Boca de BTTC D = 1,50 m - esconsidade 30° - areia e brita comerciais - alas retas</t>
  </si>
  <si>
    <t>Boca de BTTC D = 1,50 m - esconsidade 30° - areia extraída e brita produzida - alas esconsas</t>
  </si>
  <si>
    <t>Boca de BTTC D = 1,50 m - esconsidade 35° - areia e brita comerciais - alas retas</t>
  </si>
  <si>
    <t>Boca de BTTC D = 1,50 m - esconsidade 35° - areia extraída e brita produzida - alas retas</t>
  </si>
  <si>
    <t>Boca de BTTC D = 1,50 m - esconsidade 40° - areia e brita comerciais - alas retas</t>
  </si>
  <si>
    <t>Boca de BTTC D = 1,50 m - esconsidade 40° - areia extraída e brita produzida - alas retas</t>
  </si>
  <si>
    <t>Boca de BTTC D = 1,50 m - esconsidade 45° - areia e brita comerciais - alas esconsas</t>
  </si>
  <si>
    <t>Boca de BTTC D = 1,50 m - esconsidade 45° - areia e brita comerciais - alas retas</t>
  </si>
  <si>
    <t>Boca de BTTC D = 1,50 m - esconsidade 45° - areia extraída e brita produzida - alas esconsas</t>
  </si>
  <si>
    <t>Boca de BTTC D = 1,50 m - esconsidade 45° - areia extraída e brita produzida - alas retas</t>
  </si>
  <si>
    <t>Boca de BTTC D = 1,50 m - esconsidade 5° - areia e brita comerciais - alas retas</t>
  </si>
  <si>
    <t>Boca de BTTC D = 1,50 m - esconsidade 5° - areia extraída e brita produzida - alas retas</t>
  </si>
  <si>
    <t>Boca de BTTC D = 1,50 m esconsidade 30° - areia extraída e brita produzida - alas retas</t>
  </si>
  <si>
    <t>Confecção de tubos de concreto armado D = 0,60 m PA1 - areia e brita comerciais</t>
  </si>
  <si>
    <t>Confecção de tubos de concreto armado D = 0,60 m PA1 - areia extraída e brita produzida</t>
  </si>
  <si>
    <t>Confecção de tubos de concreto armado D = 0,60 m PA2 - areia e brita comerciais</t>
  </si>
  <si>
    <t>Confecção de tubos de concreto armado D = 0,60 m PA2 - areia extraída e brita produzida</t>
  </si>
  <si>
    <t>Confecção de tubos de concreto armado D = 0,60 m PA3 - areia e brita comerciais</t>
  </si>
  <si>
    <t>Confecção de tubos de concreto armado D = 0,60 m PA3 - areia extraída e brita produzida</t>
  </si>
  <si>
    <t>Confecção de tubos de concreto armado D = 0,60 m PA4 - areia e brita comerciais</t>
  </si>
  <si>
    <t>Confecção de tubos de concreto armado D = 0,60 m PA4 - areia extraída e brita produzida</t>
  </si>
  <si>
    <t>Confecção de tubos de concreto armado D = 0,80 m PA1 - areia e brita comerciais</t>
  </si>
  <si>
    <t>Confecção de tubos de concreto armado D = 0,80 m PA1 - areia extraída e brita produzida</t>
  </si>
  <si>
    <t>Confecção de tubos de concreto armado D = 0,80 m PA2 - areia e brita comerciais</t>
  </si>
  <si>
    <t>Confecção de tubos de concreto armado D = 0,80 m PA2 - areia extraída e brita produzida</t>
  </si>
  <si>
    <t>Confecção de tubos de concreto armado D = 0,80 m PA3 - areia e brita comerciais</t>
  </si>
  <si>
    <t>Confecção de tubos de concreto armado D = 0,80 m PA3 - areia extraída e brita produzida</t>
  </si>
  <si>
    <t>Confecção de tubos de concreto armado D = 0,80 m PA4 - areia e brita comerciais</t>
  </si>
  <si>
    <t>Confecção de tubos de concreto armado D = 0,80 m PA4 - areia extraída e brita produzida</t>
  </si>
  <si>
    <t>Confecção de tubos de concreto armado D = 1,00 m PA1 - areia e brita comerciais</t>
  </si>
  <si>
    <t>Confecção de tubos de concreto armado D = 1,00 m PA1 - areia extraída e brita produzida</t>
  </si>
  <si>
    <t>Confecção de tubos de concreto armado D = 1,00 m PA2 - areia e brita comerciais</t>
  </si>
  <si>
    <t>Confecção de tubos de concreto armado D = 1,00 m PA2 - areia extraída e brita produzida</t>
  </si>
  <si>
    <t>Confecção de tubos de concreto armado D = 1,00 m PA3 - areia e brita comerciais</t>
  </si>
  <si>
    <t>Confecção de tubos de concreto armado D = 1,00 m PA3 - areia extraída e brita produzida</t>
  </si>
  <si>
    <t>Confecção de tubos de concreto armado D = 1,00 m PA4 - areia e brita comerciais</t>
  </si>
  <si>
    <t>Confecção de tubos de concreto armado D = 1,00 m PA4 - areia extraída e brita produzida</t>
  </si>
  <si>
    <t>Confecção de tubos de concreto armado D = 1,20 m PA1 - areia e brita comerciais</t>
  </si>
  <si>
    <t>Confecção de tubos de concreto armado D = 1,20 m PA1 - areia extraída e brita produzida</t>
  </si>
  <si>
    <t>Confecção de tubos de concreto armado D = 1,20 m PA2 - areia e brita comerciais</t>
  </si>
  <si>
    <t>Confecção de tubos de concreto armado D = 1,20 m PA2 - areia extraída e brita produzida</t>
  </si>
  <si>
    <t>Confecção de tubos de concreto armado D = 1,20 m PA3 - areia e brita comerciais</t>
  </si>
  <si>
    <t>Confecção de tubos de concreto armado D = 1,20 m PA3 - areia extraída e brita produzida</t>
  </si>
  <si>
    <t>Confecção de tubos de concreto armado D = 1,20 m PA4 - areia e brita comerciais</t>
  </si>
  <si>
    <t>Confecção de tubos de concreto armado D = 1,20 m PA4 - areia extraída e brita produzida</t>
  </si>
  <si>
    <t>Confecção de tubos de concreto armado D = 1,50 m PA1 - areia e brita comerciais</t>
  </si>
  <si>
    <t>Confecção de tubos de concreto armado D = 1,50 m PA1 - areia extraída e brita produzida</t>
  </si>
  <si>
    <t>Confecção de tubos de concreto armado D = 1,50 m PA2 - areia e brita comerciais</t>
  </si>
  <si>
    <t>Confecção de tubos de concreto armado D = 1,50 m PA2 - areia extraída e brita produzida</t>
  </si>
  <si>
    <t>Confecção de tubos de concreto armado D = 1,50 m PA3 - areia e brita comerciais</t>
  </si>
  <si>
    <t>Confecção de tubos de concreto armado D = 1,50 m PA3 - areia extraída e brita produzida</t>
  </si>
  <si>
    <t>Confecção de tubos de concreto armado D = 1,50 m PA4 - areia e brita comerciais</t>
  </si>
  <si>
    <t>Confecção de tubos de concreto armado D = 1,50 m PA4 - areia extraída e brita produzida</t>
  </si>
  <si>
    <t>Corpo de BDTC D = 0,80 m PA1 - areia extraída e brita e pedra de mão produzidas</t>
  </si>
  <si>
    <t>Corpo de BDTC D = 0,80 m PA1 - areia, brita e pedra de mão comerciais</t>
  </si>
  <si>
    <t>Corpo de BDTC D = 0,80 m PA2 - areia extraída e brita e pedra de mão produzidas</t>
  </si>
  <si>
    <t>Corpo de BDTC D = 0,80 m PA2 - areia, brita e pedra de mão comerciais</t>
  </si>
  <si>
    <t>Corpo de BDTC D = 0,80 m PA3 - areia extraída e brita e pedra de mão produzidas</t>
  </si>
  <si>
    <t>Corpo de BDTC D = 0,80 m PA3 - areia, brita e pedra de mão comerciais</t>
  </si>
  <si>
    <t>Corpo de BDTC D = 0,80 m PA4 - areia extraída e brita e pedra de mão produzidas</t>
  </si>
  <si>
    <t>Corpo de BDTC D = 0,80 m PA4 - areia, brita e pedra de mão comerciais</t>
  </si>
  <si>
    <t>Corpo de BDTC D = 1,00 m PA1 - areia extraída e brita e pedra de mão produzidas</t>
  </si>
  <si>
    <t>Corpo de BDTC D = 1,00 m PA1 - areia, brita e pedra de mão comerciais</t>
  </si>
  <si>
    <t>Corpo de BDTC D = 1,00 m PA2 - areia extraída e brita e pedra de mão produzidas</t>
  </si>
  <si>
    <t>Corpo de BDTC D = 1,00 m PA2 - areia, brita e pedra de mão comerciais</t>
  </si>
  <si>
    <t>Corpo de BDTC D = 1,00 m PA3 - areia extraída e brita e pedra de mão produzidas</t>
  </si>
  <si>
    <t>Corpo de BDTC D = 1,00 m PA3 - areia, brita e pedra de mão comerciais</t>
  </si>
  <si>
    <t>Corpo de BDTC D = 1,00 m PA4 - areia extraída e brita e pedra de mão produzidas</t>
  </si>
  <si>
    <t>Corpo de BDTC D = 1,00 m PA4 - areia, brita e pedra de mão comerciais</t>
  </si>
  <si>
    <t>Corpo de BDTC D = 1,20 m PA1 - areia extraída e brita e pedra de mão produzidas</t>
  </si>
  <si>
    <t>Corpo de BDTC D = 1,20 m PA1 - areia, brita e pedra de mão comerciais</t>
  </si>
  <si>
    <t>Corpo de BDTC D = 1,20 m PA2 - areia extraída e brita e pedra de mão produzidas</t>
  </si>
  <si>
    <t>Corpo de BDTC D = 1,20 m PA2 - areia, brita e pedra de mão comerciais</t>
  </si>
  <si>
    <t>Corpo de BDTC D = 1,20 m PA3 - areia extraída e brita e pedra de mão produzidas</t>
  </si>
  <si>
    <t>Corpo de BDTC D = 1,20 m PA3 - areia, brita e pedra de mão comerciais</t>
  </si>
  <si>
    <t>Corpo de BDTC D = 1,20 m PA4 - areia extraída e brita e pedra de mão produzidas</t>
  </si>
  <si>
    <t>Corpo de BDTC D = 1,20 m PA4 - areia, brita e pedra de mão comerciais</t>
  </si>
  <si>
    <t>Corpo de BDTC D = 1,50 m PA1 - areia extraída e brita e pedra de mão produzidas</t>
  </si>
  <si>
    <t>Corpo de BDTC D = 1,50 m PA1 - areia, brita e pedra de mão comerciais</t>
  </si>
  <si>
    <t>Corpo de BDTC D = 1,50 m PA2 - areia extraída e brita e pedra de mão produzidas</t>
  </si>
  <si>
    <t>Corpo de BDTC D = 1,50 m PA2 - areia, brita e pedra de mão comerciais</t>
  </si>
  <si>
    <t>Corpo de BDTC D = 1,50 m PA3 - areia extraída e brita e pedra de mão produzidas</t>
  </si>
  <si>
    <t>Corpo de BDTC D = 1,50 m PA3 - areia, brita e pedra de mão comerciais</t>
  </si>
  <si>
    <t>Corpo de BDTC D = 1,50 m PA4 - areia extraída e brita e pedra de mão produzidas</t>
  </si>
  <si>
    <t>Corpo de BDTC D = 1,50 m PA4 - areia, brita e pedra de mão comerciais</t>
  </si>
  <si>
    <t>Corpo de BSTC D = 0,40 m PA1 - areia extraída e brita e pedra de mão produzidas</t>
  </si>
  <si>
    <t>Corpo de BSTC D = 0,40 m PA1 - areia, brita e pedra de mão comerciais</t>
  </si>
  <si>
    <t>Corpo de BSTC D = 0,40 m PA2 - areia extraída e brita e pedra de mão produzidas</t>
  </si>
  <si>
    <t>Corpo de BSTC D = 0,40 m PA2 - areia, brita e pedra de mão comerciais</t>
  </si>
  <si>
    <t>Corpo de BSTC D = 0,40 m PA3 - areia extraída e brita e pedra de mão produzidas</t>
  </si>
  <si>
    <t>Corpo de BSTC D = 0,40 m PA3 - areia, brita e pedra de mão comerciais</t>
  </si>
  <si>
    <t>Corpo de BSTC D = 0,40 m PA4 - areia extraída e brita e pedra de mão produzidas</t>
  </si>
  <si>
    <t>Corpo de BSTC D = 0,40 m PA4 - areia, brita e pedra de mão comerciais</t>
  </si>
  <si>
    <t>Corpo de BSTC D = 0,60 m PA1 - areia extraída e brita e pedra de mão produzidas</t>
  </si>
  <si>
    <t>Corpo de BSTC D = 0,60 m PA1 - areia, brita e pedra de mão comerciais</t>
  </si>
  <si>
    <t>Corpo de BSTC D = 0,60 m PA2 - areia extraída e brita e pedra de mão produzidas</t>
  </si>
  <si>
    <t>Corpo de BSTC D = 0,60 m PA2 - areia, brita e pedra de mão comerciais</t>
  </si>
  <si>
    <t>Corpo de BSTC D = 0,60 m PA3 - areia extraída e brita e pedra de mão produzidas</t>
  </si>
  <si>
    <t>Corpo de BSTC D = 0,60 m PA3 - areia, brita e pedra de mão comerciais</t>
  </si>
  <si>
    <t>Corpo de BSTC D = 0,60 m PA4 - areia extraída e brita e pedra de mão produzidas</t>
  </si>
  <si>
    <t>Corpo de BSTC D = 0,60 m PA4 - areia, brita e pedra de mão comerciais</t>
  </si>
  <si>
    <t>Corpo de BSTC D = 0,80 m PA1 - areia extraída e brita e pedra de mão produzidas</t>
  </si>
  <si>
    <t>Corpo de BSTC D = 0,80 m PA1 - areia, brita e pedra de mão comerciais</t>
  </si>
  <si>
    <t>Corpo de BSTC D = 0,80 m PA2 - areia extraída e brita e pedra de mão produzidas</t>
  </si>
  <si>
    <t>Corpo de BSTC D = 0,80 m PA2 - areia, brita e pedra de mão comerciais</t>
  </si>
  <si>
    <t>Corpo de BSTC D = 0,80 m PA3 - areia extraída e brita e pedra de mão produzidas</t>
  </si>
  <si>
    <t>Corpo de BSTC D = 0,80 m PA3 - areia, brita e pedra de mão comerciais</t>
  </si>
  <si>
    <t>Corpo de BSTC D = 0,80 m PA4 - areia extraída e brita e pedra de mão produzidas</t>
  </si>
  <si>
    <t>Corpo de BSTC D = 0,80 m PA4 - areia, brita e pedra de mão comerciais</t>
  </si>
  <si>
    <t>Corpo de BSTC D = 1,00 m PA1 - areia extraída e brita e pedra de mão produzidas</t>
  </si>
  <si>
    <t>Corpo de BSTC D = 1,00 m PA1 - areia, brita e pedra de mão comerciais</t>
  </si>
  <si>
    <t>Corpo de BSTC D = 1,00 m PA2 - areia extraída e brita e pedra de mão produzidas</t>
  </si>
  <si>
    <t>Corpo de BSTC D = 1,00 m PA2 - areia, brita e pedra de mão comerciais</t>
  </si>
  <si>
    <t>Corpo de BSTC D = 1,00 m PA3 - areia extraída e brita e pedra de mão produzidas</t>
  </si>
  <si>
    <t>Corpo de BSTC D = 1,00 m PA3 - areia, brita e pedra de mão comerciais</t>
  </si>
  <si>
    <t>Corpo de BSTC D = 1,00 m PA4 - areia extraída e brita e pedra de mão produzidas</t>
  </si>
  <si>
    <t>Corpo de BSTC D = 1,00 m PA4 - areia, brita e pedra de mão comerciais</t>
  </si>
  <si>
    <t>Corpo de BSTC D = 1,20 m PA1 - areia extraída e brita e pedra de mão produzidas</t>
  </si>
  <si>
    <t>Corpo de BSTC D = 1,20 m PA1 - areia, brita e pedra de mão comerciais</t>
  </si>
  <si>
    <t>Corpo de BSTC D = 1,20 m PA2 - areia extraída e brita e pedra de mão produzidas</t>
  </si>
  <si>
    <t>Corpo de BSTC D = 1,20 m PA2 - areia, brita e pedra de mão comerciais</t>
  </si>
  <si>
    <t>Corpo de BSTC D = 1,20 m PA3 - areia extraída e brita e pedra de mão produzidas</t>
  </si>
  <si>
    <t>Corpo de BSTC D = 1,20 m PA3 - areia, brita e pedra de mão comerciais</t>
  </si>
  <si>
    <t>Corpo de BSTC D = 1,20 m PA4 - areia extraída e brita e pedra de mão produzidas</t>
  </si>
  <si>
    <t>Corpo de BSTC D = 1,20 m PA4 - areia, brita e pedra de mão comerciais</t>
  </si>
  <si>
    <t>Corpo de BSTC D = 1,50 m PA1 - areia extraída e brita e pedra de mão produzidas</t>
  </si>
  <si>
    <t>Corpo de BSTC D = 1,50 m PA1 - areia, brita e pedra de mão comerciais</t>
  </si>
  <si>
    <t>Corpo de BSTC D = 1,50 m PA2 - areia extraída e brita e pedra de mão produzidas</t>
  </si>
  <si>
    <t>Corpo de BSTC D = 1,50 m PA2 - areia, brita e pedra de mão comerciais</t>
  </si>
  <si>
    <t>Corpo de BSTC D = 1,50 m PA3 - areia extraída e brita e pedra de mão produzidas</t>
  </si>
  <si>
    <t>Corpo de BSTC D = 1,50 m PA3 - areia, brita e pedra de mão comerciais</t>
  </si>
  <si>
    <t>Corpo de BSTC D = 1,50 m PA4 - areia extraída e brita e pedra de mão produzidas</t>
  </si>
  <si>
    <t>Corpo de BSTC D = 1,50 m PA4 - areia, brita e pedra de mão comerciais</t>
  </si>
  <si>
    <t>Corpo de BTTC D = 1,00 m PA1 - areia extraída e brita e pedra de mão produzidas</t>
  </si>
  <si>
    <t>Corpo de BTTC D = 1,00 m PA1 - areia, brita e pedra de mão comerciais</t>
  </si>
  <si>
    <t>Corpo de BTTC D = 1,00 m PA2 - areia extraída e brita e pedra de mão produzidas</t>
  </si>
  <si>
    <t>Corpo de BTTC D = 1,00 m PA2 - areia, brita e pedra de mão comerciais</t>
  </si>
  <si>
    <t>Corpo de BTTC D = 1,00 m PA3 - areia extraída e brita e pedra de mão produzidas</t>
  </si>
  <si>
    <t>Corpo de BTTC D = 1,00 m PA3 - areia, brita e pedra de mão comerciais</t>
  </si>
  <si>
    <t>Corpo de BTTC D = 1,00 m PA4 - areia extraída e brita e pedra de mão produzidas</t>
  </si>
  <si>
    <t>Corpo de BTTC D = 1,00 m PA4 - areia, brita e pedra de mão comerciais</t>
  </si>
  <si>
    <t>Corpo de BTTC D = 1,20 m PA1 - areia extraída e brita e pedra de mão produzidas</t>
  </si>
  <si>
    <t>Corpo de BTTC D = 1,20 m PA1 - areia, brita e pedra de mão comerciais</t>
  </si>
  <si>
    <t>Corpo de BTTC D = 1,20 m PA2 - areia extraída e brita e pedra de mão produzidas</t>
  </si>
  <si>
    <t>Corpo de BTTC D = 1,20 m PA2 - areia, brita e pedra de mão comerciais</t>
  </si>
  <si>
    <t>Corpo de BTTC D = 1,20 m PA3 - areia extraída e brita e pedra de mão produzidas</t>
  </si>
  <si>
    <t>Corpo de BTTC D = 1,20 m PA3 - areia, brita e pedra de mão comerciais</t>
  </si>
  <si>
    <t>Corpo de BTTC D = 1,20 m PA4 - areia extraída e brita e pedra de mão produzidas</t>
  </si>
  <si>
    <t>Corpo de BTTC D = 1,20 m PA4 - areia, brita e pedra de mão comerciais</t>
  </si>
  <si>
    <t>Corpo de BTTC D = 1,50 m PA1 - areia extraída e brita e pedra de mão produzidas</t>
  </si>
  <si>
    <t>Corpo de BTTC D = 1,50 m PA1 - areia, brita e pedra de mão comerciais</t>
  </si>
  <si>
    <t>Corpo de BTTC D = 1,50 m PA2 - areia extraída e brita e pedra de mão produzidas</t>
  </si>
  <si>
    <t>Corpo de BTTC D = 1,50 m PA2 - areia, brita e pedra de mão comerciais</t>
  </si>
  <si>
    <t>Corpo de BTTC D = 1,50 m PA3 - areia extraída e brita e pedra de mão produzidas</t>
  </si>
  <si>
    <t>Corpo de BTTC D = 1,50 m PA3 - areia, brita e pedra de mão comerciais</t>
  </si>
  <si>
    <t>Corpo de BTTC D = 1,50 m PA4 - areia extraída e brita e pedra de mão produzidas</t>
  </si>
  <si>
    <t>Corpo de BTTC D = 1,50 m PA4 - areia, brita e pedra de mão comerciais</t>
  </si>
  <si>
    <t>Dentes para bueiros duplos D = 0,80 m - areia extraída e brita e pedra de mão produzidas</t>
  </si>
  <si>
    <t>Dentes para bueiros duplos D = 0,80 m - areia, brita e pedra de mão comerciais</t>
  </si>
  <si>
    <t>Dentes para bueiros duplos D = 1,00 m - areia extraída e brita e pedra de mão produzidas</t>
  </si>
  <si>
    <t>Dentes para bueiros duplos D = 1,00 m - areia, brita e pedra de mão comerciais</t>
  </si>
  <si>
    <t>Dentes para bueiros duplos D = 1,20 m - areia extraída e brita e pedra de mão produzidas</t>
  </si>
  <si>
    <t>Dentes para bueiros duplos D = 1,20 m - areia, brita e pedra de mão comerciais</t>
  </si>
  <si>
    <t>Dentes para bueiros duplos D = 1,50 m - areia extraída e brita e pedra de mão produzidas</t>
  </si>
  <si>
    <t>Dentes para bueiros duplos D = 1,50 m - areia, brita e pedra de mão comerciais</t>
  </si>
  <si>
    <t>Dentes para bueiros simples D = 0,40 m - areia extraída e brita e pedra de mão produzidas</t>
  </si>
  <si>
    <t>Dentes para bueiros simples D = 0,40 m - areia, brita e pedra de mão comerciais</t>
  </si>
  <si>
    <t>Dentes para bueiros simples D = 0,60 m - areia extraída e brita e pedra de mão produzidas</t>
  </si>
  <si>
    <t>Dentes para bueiros simples D = 0,60 m - areia, brita e pedra de mão comerciais</t>
  </si>
  <si>
    <t>Dentes para bueiros simples D = 0,80 m - areia extraída e brita e pedra de mão produzidas</t>
  </si>
  <si>
    <t>Dentes para bueiros simples D = 0,80 m - areia, brita e pedra de mão comerciais</t>
  </si>
  <si>
    <t>Dentes para bueiros simples D = 1,00 m - areia extraída e brita e pedra de mão produzidas</t>
  </si>
  <si>
    <t>Dentes para bueiros simples D = 1,00 m - areia, brita e pedra de mão comerciais</t>
  </si>
  <si>
    <t>Dentes para bueiros simples D = 1,20 m - areia extraída e brita e pedra de mão produzidas</t>
  </si>
  <si>
    <t>Dentes para bueiros simples D = 1,20 m - areia, brita e pedra de mão comerciais</t>
  </si>
  <si>
    <t>Dentes para bueiros simples D = 1,50 m - areia extraída e brita e pedra de mão produzidas</t>
  </si>
  <si>
    <t>Dentes para bueiros simples D = 1,50 m - areia, brita e pedra de mão comerciais</t>
  </si>
  <si>
    <t>Dentes para bueiros triplos D = 1,00 m - areia extraída e brita e pedra de mão produzidas</t>
  </si>
  <si>
    <t>Dentes para bueiros triplos D = 1,00 m - areia, brita e pedra de mão comerciais</t>
  </si>
  <si>
    <t>Dentes para bueiros triplos D = 1,20 m - areia extraída e brita e pedra de mão produzidas</t>
  </si>
  <si>
    <t>Dentes para bueiros triplos D = 1,20 m - areia, brita e pedra de mão comerciais</t>
  </si>
  <si>
    <t>Dentes para bueiros triplos D = 1,50 m - areia extraída e brita e pedra de mão produzidas</t>
  </si>
  <si>
    <t>Dentes para bueiros triplos D = 1,50 m - areia, brita e pedra de mão comerciais</t>
  </si>
  <si>
    <t>Alvenaria de blocos de concreto 19 x 19 x 39 cm com espessura de 20 cm com argamassa traço 1:0,5:3,5 - areia comercial</t>
  </si>
  <si>
    <t>m²</t>
  </si>
  <si>
    <t>Alvenaria de blocos de concreto 19 x 19 x 39 cm com espessura de 20 cm com argamassa traço 1:0,5:3,5 - areia extraída</t>
  </si>
  <si>
    <t>Bacia de contenção para tanque de emulsão de 30.000 l - inclusive demolição</t>
  </si>
  <si>
    <t>Canaleta perfil cartola 50 x 70 x 3 mm - aba 20 mm</t>
  </si>
  <si>
    <t>Chapisco com argamassa de cimento e areia 1:3 - aplicação manual</t>
  </si>
  <si>
    <t>Cobertura em chapas zincadas com espessura de 0,43 mm - utilização 2 vezes</t>
  </si>
  <si>
    <t>Depósito de óleo para oficina - inclusive demolição</t>
  </si>
  <si>
    <t>Dique de contenção para usina de asfalto a quente - inclusive demolição</t>
  </si>
  <si>
    <t>Emboço com argamassa de cimento, cal hidratada e areia 1:2:8 com espessura de 2 cm - aplicação manual</t>
  </si>
  <si>
    <t>Fornecimento e instalação de extintor de espuma 10 l</t>
  </si>
  <si>
    <t>Instalação da central de britagem com capacidade de 80 m³/h</t>
  </si>
  <si>
    <t>Instalação da central de concreto com capacidade de 150 m³/h</t>
  </si>
  <si>
    <t>Instalação da central de concreto com capacidade de 30 m³/h</t>
  </si>
  <si>
    <t>Instalação da central de concreto com capacidade de 40 m³/h</t>
  </si>
  <si>
    <t>Instalação da usina de asfalto a quente capacidade de 120 t/h</t>
  </si>
  <si>
    <t>Instalação da usina de pré-misturado a frio com capacidade de 60 t/h</t>
  </si>
  <si>
    <t>Instalação da usina misturadora de solos com capacidade de 300 t/h</t>
  </si>
  <si>
    <t>Lastro de brita comercial - espalhamento mecânico</t>
  </si>
  <si>
    <t>Montagem e desmontagem da central de britagem com capacidade de 80 m³/h - inclusive construção de aterro, construção e demolição de rampa e bases</t>
  </si>
  <si>
    <t>Montagem e desmontagem da central de concreto com capacidade de 150 m³/h - inclusive construção e demolição de bases, rampas e depósitos de agregados</t>
  </si>
  <si>
    <t>Montagem e desmontagem da central de concreto com capacidade de 30 m³/h - inclusive construção e demolição de bases, rampas e depósitos de agregados</t>
  </si>
  <si>
    <t>Montagem e desmontagem da central de concreto com capacidade de 40 m³/h - inclusive construção e demolição de bases, rampas e depósitos de agregados</t>
  </si>
  <si>
    <t>Montagem e desmontagem da usina de asfalto a quente com capacidade de 120 t/h - inclusive construção e demolição de bases, rampas, depósitos de agregados e dique de contenção</t>
  </si>
  <si>
    <t>Montagem e desmontagem da usina de pré-misturado a frio com capacidade de 60 t/h - inclusive construção e demolição de bases, rampas, depósitos de agregados e bacia de contenção</t>
  </si>
  <si>
    <t>Montagem e desmontagem da usina misturadora de solos com capacidade de 300 t/h - inclusive construção e demolição de bases, rampas e depósitos de agregados</t>
  </si>
  <si>
    <t>Muro em alvenaria de blocos de concreto com espessura de 0,20 m h = 1,0 m</t>
  </si>
  <si>
    <t>Posto de combustível - com reaproveitamento de 2 vezes do tanque/bomba/cobertura - inclusive demolição</t>
  </si>
  <si>
    <t>Rampa de lavagem - inclusive demolição</t>
  </si>
  <si>
    <t>Rampa para acesso do misturador de agregados para centrais de 30 m³ e 40 m³ - inclusive demolição</t>
  </si>
  <si>
    <t>Rampa para acesso do misturador de agregados para central de 150 m³ - inclusive demolição</t>
  </si>
  <si>
    <t>Rampa para acesso do misturador de agregados para central de britagem - inclusive demolição</t>
  </si>
  <si>
    <t>Rampa para acesso do misturador de agregados para PMF - inclusive demolição</t>
  </si>
  <si>
    <t>Rampa para acesso do misturador de agregados para usina de asfalto a quente - inclusive demolição</t>
  </si>
  <si>
    <t>Rampa para acesso do misturador de agregados para usina de solos - inclusive demolição</t>
  </si>
  <si>
    <t>Selador acrílico - camada de fundo com aplicação manual</t>
  </si>
  <si>
    <t>Sistema separador água e óleo, inclusive demolição</t>
  </si>
  <si>
    <t>Tinta látex - duas camadas com aplicação manual</t>
  </si>
  <si>
    <t>Adensamento de concreto por vibrador de imersão</t>
  </si>
  <si>
    <t>Argamassa autoadensável para reparos e grauteamento - confecção em misturador e lançamento manual</t>
  </si>
  <si>
    <t>Argamassa de cimento e areia 1:1 - confecção em betoneira e lançamento manual - areia comercial</t>
  </si>
  <si>
    <t>Argamassa de cimento e areia 1:1 - confecção em betoneira e lançamento manual - areia extraída</t>
  </si>
  <si>
    <t>Argamassa de cimento e areia 1:2 - confecção em betoneira e lançamento manual - areia comercial</t>
  </si>
  <si>
    <t>Argamassa de cimento e areia 1:2 - confecção em betoneira e lançamento manual - areia extraída</t>
  </si>
  <si>
    <t>Argamassa de cimento e areia 1:3 - confecção em betoneira e lançamento manual - areia comercial</t>
  </si>
  <si>
    <t>Argamassa de cimento e areia 1:3 - confecção em betoneira e lançamento manual - areia extraída</t>
  </si>
  <si>
    <t>Argamassa de cimento e areia 1:3 com 8% de microssílica - confecção em betoneira e lançamento manual - areia comercial</t>
  </si>
  <si>
    <t>Argamassa de cimento e areia 1:3 com 8% de microssílica - confecção em betoneira e lançamento manual - areia extraída</t>
  </si>
  <si>
    <t>Argamassa de cimento e areia 1:4 - confecção em betoneira e lançamento manual - areia comercial</t>
  </si>
  <si>
    <t>Argamassa de cimento e areia 1:4 - confecção em betoneira e lançamento manual - areia extraída</t>
  </si>
  <si>
    <t>Argamassa de cimento e areia com aditivo aglutinante 1:8 - confecção em betoneira e lançamento manual - areia comercial</t>
  </si>
  <si>
    <t>Argamassa de cimento e areia com aditivo aglutinante 1:8 - confecção em betoneira e lançamento manual - areia extraída</t>
  </si>
  <si>
    <t>Argamassa de cimento, cal hidratada e areia 1:0,5:3,5 - confecção em betoneira e lançamento manual - areia comercial</t>
  </si>
  <si>
    <t>Argamassa de cimento, cal hidratada e areia 1:0,5:3,5 - confecção em betoneira e lançamento manual - areia extraída</t>
  </si>
  <si>
    <t>Argamassa de cimento, cal hidratada e areia 1:0,5:8 - confecção em betoneira e lançamento manual - areia comercial</t>
  </si>
  <si>
    <t>Argamassa de cimento, cal hidratada e areia 1:0,5:8 - confecção em betoneira e lançamento manual - areia extraída</t>
  </si>
  <si>
    <t>Argamassa de cimento, cal hidratada e areia 1:1:6 - confecção em betoneira e lançamento manual - areia comercial</t>
  </si>
  <si>
    <t>Argamassa de cimento, cal hidratada e areia 1:1:6 - confecção em betoneira e lançamento manual - areia extraída</t>
  </si>
  <si>
    <t>Argamassa de cimento, cal hidratada e areia 1:2:10 - confecção em betoneira e lançamento manual - areia comercial</t>
  </si>
  <si>
    <t>Argamassa de cimento, cal hidratada e areia 1:2:10 - confecção em betoneira e lançamento manual - areia extraída</t>
  </si>
  <si>
    <t>Argamassa de cimento, cal hidratada e areia 1:2:6 - confecção em betoneira e lançamento manual - areia comercial</t>
  </si>
  <si>
    <t>Argamassa de cimento, cal hidratada e areia 1:2:6 - confecção em betoneira e lançamento manual - areia extraída</t>
  </si>
  <si>
    <t>Argamassa de cimento, cal hidratada e areia 1:2:7 - confecção em betoneira e lançamento manual - areia comercial</t>
  </si>
  <si>
    <t>Argamassa de cimento, cal hidratada e areia 1:2:7 - confecção em betoneira e lançamento manual - areia extraída</t>
  </si>
  <si>
    <t>Argamassa de cimento, cal hidratada e areia 1:2:8 - confecção em betoneira e lançamento manual - areia comercial</t>
  </si>
  <si>
    <t>Argamassa de cimento, cal hidratada e areia 1:2:8 - confecção em betoneira e lançamento manual - areia extraída</t>
  </si>
  <si>
    <t>Argamassa de cimento, cal hidratada e areia 1:2:9 - confecção em betoneira e lançamento manual - areia comercial</t>
  </si>
  <si>
    <t>Argamassa de cimento, cal hidratada e areia 1:2:9 - confecção em betoneira e lançamento manual - areia extraída</t>
  </si>
  <si>
    <t>Argamassa para reparos e grauteamento - confecção em misturador e lançamento manual</t>
  </si>
  <si>
    <t>Argamassa polimérica de alto desempenho projetada para reparos superficiais e reforços estruturais - confecção em misturador e lançamento projetado</t>
  </si>
  <si>
    <t>Concreto</t>
  </si>
  <si>
    <t>Concreto autoadensável com silicato de alumínio fck = 20 MPa - confecção em betoneira e lançamento manual - areia e brita comerciais</t>
  </si>
  <si>
    <t>Concreto autoadensável com silicato de alumínio fck = 20 MPa - confecção em betoneira e lançamento manual - areia extraída e brita produzida</t>
  </si>
  <si>
    <t>Concreto autoadensável com silicato de alumínio fck = 20 MPa - confecção em central dosadora de 30 m³/h - areia e brita comerciais</t>
  </si>
  <si>
    <t>Concreto autoadensável com silicato de alumínio fck = 25 MPa - confecção em central dosadora de 30 m³/h - areia e brita comerciais</t>
  </si>
  <si>
    <t>Concreto autoadensável com silicato de alumínio fck = 30 MPa - confecção em central dosadora de 30 m³/h - areia e brita comerciais</t>
  </si>
  <si>
    <t>Concreto autoadensável com silicato de alumínio fck = 35 MPa - confecção em central dosadora de 30 m³/h - areia e brita comerciais</t>
  </si>
  <si>
    <t>Concreto autoadensável com silicato de alumínio fck = 40 MPa - confecção em central dosadora de 30 m³/h - areia e brita comerciais</t>
  </si>
  <si>
    <t>Concreto autoadensável com silicato de alumínio fck = 45 MPa - confecção em central dosadora de 30 m³/h - areia e brita comerciais</t>
  </si>
  <si>
    <t>Concreto autoadensável com silicato de alumínio fck = 50 MPa - confecção em central dosadora de 30 m³/h - areia e brita comerciais</t>
  </si>
  <si>
    <t>Concreto ciclópico fck = 20 MPa - confecção em betoneira e lançamento manual - areia extraída, brita e pedra de mão produzidas</t>
  </si>
  <si>
    <t>Concreto ciclópico fck = 20 MPa - confecção em betoneira e lançamento manual - areia, brita e pedra de mão comerciais</t>
  </si>
  <si>
    <t>Concreto com 10% de microssílica fck = 45 MPa - confecção em central dosadora de 30 m³/h - areia e brita comerciais</t>
  </si>
  <si>
    <t>Concreto com 10% de microssílica fck = 50 MPa - confecção em central dosadora de 30 m³/h - areia e brita comerciais</t>
  </si>
  <si>
    <t>Concreto com 8% de microssílica fck = 25 MPa - confecção em central dosadora de 30 m³/h - areia e brita comerciais</t>
  </si>
  <si>
    <t>Concreto com 8% de microssílica fck = 30 MPa - confecção em central dosadora de 30 m³/h - areia e brita comerciais</t>
  </si>
  <si>
    <t>Concreto com 8% de microssílica fck = 35 MPa - confecção em central dosadora de 30 m³/h - areia e brita comerciais</t>
  </si>
  <si>
    <t>Concreto com 8% de microssílica fck = 40 MPa - confecção em central dosadora de 30 m³/h - areia e brita comerciais</t>
  </si>
  <si>
    <t>Concreto com látex SBR fck = 25 MPa - confecção em betoneira e lançamento manual - areia e brita comerciais</t>
  </si>
  <si>
    <t>Concreto com látex SBR fck = 30 MPa - confecção em betoneira e lançamento manual - areia e brita comerciais</t>
  </si>
  <si>
    <t>Concreto fck = 15 MPa - confecção em betoneira e lançamento manual - areia e brita comerciais</t>
  </si>
  <si>
    <t>Concreto fck = 15 MPa - confecção em betoneira e lançamento manual - areia extraída e brita produzida</t>
  </si>
  <si>
    <t>Concreto fck = 20 MPa - confecção em betoneira e lançamento manual - areia e brita comerciais</t>
  </si>
  <si>
    <t>Concreto fck = 20 MPa - confecção em betoneira e lançamento manual - areia extraída e brita produzida</t>
  </si>
  <si>
    <t>Concreto fck = 20 MPa - confecção em central dosadora de 30 m³/h - areia e brita comerciais</t>
  </si>
  <si>
    <t>Concreto fck = 20 MPa - confecção em central dosadora de 30 m³/h - areia extraída e brita produzida</t>
  </si>
  <si>
    <t>Concreto fck = 20 MPa - confecção em central dosadora de 40 m³/h - areia e brita comerciais</t>
  </si>
  <si>
    <t>Concreto fck = 20 MPa - confecção em central dosadora de 40 m³/h - areia extraída e brita produzida</t>
  </si>
  <si>
    <t>Concreto fck = 25 MPa - confecção em betoneira e lançamento manual - areia e brita comerciais</t>
  </si>
  <si>
    <t>Concreto fck = 25 MPa - confecção em betoneira e lançamento manual - areia extraída e brita produzida</t>
  </si>
  <si>
    <t>Concreto fck = 25 MPa - confecção em central dosadora de 30 m³/h - areia e brita comerciais</t>
  </si>
  <si>
    <t>Concreto fck = 25 MPa - confecção em central dosadora de 30 m³/h - areia extraída e brita produzida</t>
  </si>
  <si>
    <t>Concreto fck = 25 MPa - confecção em central dosadora de 40 m³/h - areia e brita comerciais</t>
  </si>
  <si>
    <t>Concreto fck = 25 MPa - confecção em central dosadora de 40 m³/h - areia extraída e brita produzida</t>
  </si>
  <si>
    <t>Concreto fck = 25 MPa para pré-moldados (mourões) - confecção em betoneira e lançamento manual - areia e brita comerciais</t>
  </si>
  <si>
    <t>Concreto fck = 25 MPa para pré-moldados (mourões) - confecção em betoneira e lançamento manual - areia extraída e brita produzida</t>
  </si>
  <si>
    <t>Concreto fck = 30 MPa - confecção em betoneira e lançamento manual - areia e brita comerciais</t>
  </si>
  <si>
    <t>Concreto fck = 30 MPa - confecção em betoneira e lançamento manual - areia extraída e brita produzida</t>
  </si>
  <si>
    <t>Concreto fck = 30 MPa - confecção em central dosadora de 30 m³/h - areia e brita comerciais</t>
  </si>
  <si>
    <t>Concreto fck = 30 MPa - confecção em central dosadora de 30 m³/h - areia extraída e brita produzida</t>
  </si>
  <si>
    <t>Concreto fck = 30 MPa - confecção em central dosadora de 40 m³/h - areia e brita comerciais</t>
  </si>
  <si>
    <t>Concreto fck = 30 MPa - confecção em central dosadora de 40 m³/h - areia extraída e brita produzida</t>
  </si>
  <si>
    <t>Concreto fck = 35 MPa - confecção em betoneira e lançamento manual - areia e brita comerciais</t>
  </si>
  <si>
    <t>Concreto fck = 35 MPa - confecção em betoneira e lançamento manual - areia extraída e brita produzida</t>
  </si>
  <si>
    <t>Concreto fck = 40 MPa - confecção em betoneira e lançamento manual - areia e brita comerciais</t>
  </si>
  <si>
    <t>Concreto fck = 40 MPa - confecção em betoneira e lançamento manual - areia extraída e brita produzida</t>
  </si>
  <si>
    <t>Concreto fctm,k = 4,5 MPa - confecção em central dosadora de 30 m³/h - areia e brita comerciais</t>
  </si>
  <si>
    <t>Concreto fctm,k = 4,5 MPa - confecção em central dosadora de 30 m³/h - areia extraída e brita produzida</t>
  </si>
  <si>
    <t>Concreto magro - confecção em betoneira e lançamento manual - areia e brita comerciais</t>
  </si>
  <si>
    <t>Concreto magro - confecção em betoneira e lançamento manual - areia extraída e brita produzida</t>
  </si>
  <si>
    <t>Concreto para bombeamento fck = 25 MPa - confecção em central dosadora de 30 m³/h - areia e brita comerciais</t>
  </si>
  <si>
    <t>Concreto para bombeamento fck = 25 MPa - confecção em central dosadora de 30 m³/h - areia extraída e brita produzida</t>
  </si>
  <si>
    <t>Concreto para bombeamento fck = 25 MPa - confecção em central dosadora de 40 m³/h - areia e brita comerciais</t>
  </si>
  <si>
    <t>Concreto para bombeamento fck = 25 MPa - confecção em central dosadora de 40 m³/h - areia extraída e brita produzida</t>
  </si>
  <si>
    <t>Concreto para bombeamento fck = 30 MPa - confecção em central dosadora de 30 m³/h - areia e brita comerciais</t>
  </si>
  <si>
    <t>Concreto para bombeamento fck = 30 MPa - confecção em central dosadora de 30 m³/h - areia extraída e brita produzida</t>
  </si>
  <si>
    <t>Concreto para bombeamento fck = 30 MPa - confecção em central dosadora de 40 m³/h - areia e brita comerciais</t>
  </si>
  <si>
    <t>Concreto para bombeamento fck = 30 MPa - confecção em central dosadora de 40 m³/h - areia extraída e brita produzida</t>
  </si>
  <si>
    <t>Concreto para bombeamento fck = 35 MPa - confecção em central dosadora de 30 m³/h - areia e brita comerciais</t>
  </si>
  <si>
    <t>Concreto para bombeamento fck = 35 MPa - confecção em central dosadora de 30 m³/h - areia extraída e brita produzida</t>
  </si>
  <si>
    <t>Concreto para bombeamento fck = 35 MPa - confecção em central dosadora de 40 m³/h - areia e brita comerciais</t>
  </si>
  <si>
    <t>Concreto para bombeamento fck = 35 MPa - confecção em central dosadora de 40 m³/h - areia extraída e brita produzida</t>
  </si>
  <si>
    <t>Concreto para bombeamento fck = 40 MPa - confecção em central dosadora de 30 m³/h - areia e brita comerciais</t>
  </si>
  <si>
    <t>Concreto para bombeamento fck = 40 MPa - confecção em central dosadora de 30 m³/h - areia extraída e brita produzida</t>
  </si>
  <si>
    <t>Concreto para bombeamento fck = 40 MPa - confecção em central dosadora de 40 m³/h - areia e brita comerciais</t>
  </si>
  <si>
    <t>Concreto para bombeamento fck = 40 MPa - confecção em central dosadora de 40 m³/h - areia extraída e brita produzida</t>
  </si>
  <si>
    <t>Concreto para sub-base adensado por vibração fck = 7,5 MPa - confecção em central dosadora de 30 m³/h - areia e brita comerciais</t>
  </si>
  <si>
    <t>Concreto para sub-base adensado por vibração fck = 7,5 MPa - confecção em central dosadora de 30 m³/h - areia extraída e brita produzida</t>
  </si>
  <si>
    <t>Concreto poroso para tubos de drenagem fck = 25 MPa - confecção em betoneira e lançamento manual - areia e brita comerciais</t>
  </si>
  <si>
    <t>Concreto poroso para tubos de drenagem fck = 25 MPa - confecção em betoneira e lançamento manual - areia extraída e brita produzida</t>
  </si>
  <si>
    <t>Concreto submerso fck = 20 MPa - confecção em central dosadora de 30 m³/h - areia e brita comerciais</t>
  </si>
  <si>
    <t>Concreto submerso fck = 25 MPa - confecção em central dosadora de 30 m³/h - areia e brita comerciais</t>
  </si>
  <si>
    <t>Concreto submerso fck = 30 MPa - confecção em central dosadora de 30 m³/h - areia e brita comerciais</t>
  </si>
  <si>
    <t>Concreto submerso fck = 35 MPa - confecção em central dosadora de 30 m³/h - areia e brita comerciais</t>
  </si>
  <si>
    <t>Concreto submerso fck = 40 MPa - confecção em central dosadora de 30 m³/h - areia e brita comerciais</t>
  </si>
  <si>
    <t>Lançamento livre de concreto usinado por meio de caminhão betoneira - confecção em central dosadora de 30 m³/h</t>
  </si>
  <si>
    <t>Lançamento livre de concreto usinado por meio de caminhão betoneira - confecção em central dosadora de 40 m³/h</t>
  </si>
  <si>
    <t>Lançamento manual de concreto usinado - confecção em central dosadora de 30 m³/h</t>
  </si>
  <si>
    <t>Lançamento manual de concreto usinado - confecção em central dosadora de 40 m³/h</t>
  </si>
  <si>
    <t>Lançamento mecânico de concreto com bomba lança sobre chassi com capacidade de 50 m³/h - confecção em central dosadora de 40 m³/h</t>
  </si>
  <si>
    <t>Lançamento mecânico de concreto com bomba rebocável com capacidade de 30 m³/h - confecção em central dosadora de 30 m³/h</t>
  </si>
  <si>
    <t>Lançamento mecânico de concreto com bomba rebocável com capacidade de 41 m³/h - confecção em central dosadora de 40 m³/h</t>
  </si>
  <si>
    <t>Microconcreto autoadensável para reparos e grauteamento - confecção em misturador e lançamento manual</t>
  </si>
  <si>
    <t>Microconcreto para reparos e grauteamento - confecção em misturador e lançamento manual</t>
  </si>
  <si>
    <t>Concreto fck = 20 MPa para projeção via seca - confecção em betoneira - areia e brita comerciais</t>
  </si>
  <si>
    <t>Concreto fck = 25 MPa para projeção via seca - confecção em betoneira - areia e brita comerciais</t>
  </si>
  <si>
    <t>Concreto fck = 30 MPa para projeção via seca - confecção em betoneira - areia e brita comerciais</t>
  </si>
  <si>
    <t>Concreto fck = 30 MPa para projeção via úmida - confecção em central dosadora de 30 m³/h - areia e brita comerciais</t>
  </si>
  <si>
    <t>Concreto fck = 40 MPa para projeção via seca - confecção em betoneira - areia e brita comerciais</t>
  </si>
  <si>
    <t>Concreto fck = 40 MPa para projeção via úmida - confecção em central dosadora de 30 m³/h - areia e brita comerciais</t>
  </si>
  <si>
    <t>Concreto projetado via seca fck = 20 MPa aplicado em pisos</t>
  </si>
  <si>
    <t>Concreto projetado via seca fck = 20 MPa aplicado em superfícies inclinadas e verticais</t>
  </si>
  <si>
    <t>Concreto projetado via seca fck = 20 MPa aplicado em teto</t>
  </si>
  <si>
    <t>Concreto projetado via seca fck = 25 MPa aplicado em pisos</t>
  </si>
  <si>
    <t>Concreto projetado via seca fck = 25 MPa aplicado em superfícies inclinadas e verticais</t>
  </si>
  <si>
    <t>Concreto projetado via seca fck = 25 MPa aplicado em teto</t>
  </si>
  <si>
    <t>Concreto projetado via seca fck = 30 MPa aplicado em pisos</t>
  </si>
  <si>
    <t>Concreto projetado via seca fck = 30 MPa aplicado em superfícies inclinadas e verticais</t>
  </si>
  <si>
    <t>Concreto projetado via seca fck = 30 MPa aplicado em teto</t>
  </si>
  <si>
    <t>Concreto projetado via seca fck = 40 MPa aplicado em pisos</t>
  </si>
  <si>
    <t>Concreto projetado via seca fck = 40 MPa aplicado em superfícies inclinadas e verticais</t>
  </si>
  <si>
    <t>Concreto projetado via seca fck = 40 MPa via seca aplicado em teto</t>
  </si>
  <si>
    <t>Concreto projetado via úmida fck = 30 MPa aplicado em túneis classe I com seção de 20 a 40 m²</t>
  </si>
  <si>
    <t>Concreto projetado via úmida fck = 30 MPa aplicado em túneis classe I com seção de 40 a 60 m²</t>
  </si>
  <si>
    <t>Concreto projetado via úmida fck = 30 MPa aplicado em túneis classe I com seção de 60 a 90 m²</t>
  </si>
  <si>
    <t>Concreto projetado via úmida fck = 30 MPa aplicado em túneis classe I com seção superior a 90 m²</t>
  </si>
  <si>
    <t>Concreto projetado via úmida fck = 30 MPa aplicado em túneis classe II com seção de 20 a 40 m²</t>
  </si>
  <si>
    <t>Concreto projetado via úmida fck = 30 MPa aplicado em túneis classe II com seção de 40 a 60 m²</t>
  </si>
  <si>
    <t>Concreto projetado via úmida fck = 30 MPa aplicado em túneis classe II com seção de 60 a 90 m²</t>
  </si>
  <si>
    <t>Concreto projetado via úmida fck = 30 MPa aplicado em túneis classe II com seção superior a 90 m²</t>
  </si>
  <si>
    <t>Concreto projetado via úmida fck = 30 MPa aplicado em túneis classe III com seção de 20 a 40 m²</t>
  </si>
  <si>
    <t>Concreto projetado via úmida fck = 30 MPa aplicado em túneis classe III com seção de 40 a 60 m²</t>
  </si>
  <si>
    <t>Concreto projetado via úmida fck = 30 MPa aplicado em túneis classe III com seção de 60 a 90 m²</t>
  </si>
  <si>
    <t>Concreto projetado via úmida fck = 30 MPa aplicado em túneis classe III com seção superior a 90 m²</t>
  </si>
  <si>
    <t>Concreto projetado via úmida fck = 30 MPa aplicado em túneis classe IV com seção de 20 a 40 m²</t>
  </si>
  <si>
    <t>Concreto projetado via úmida fck = 30 MPa aplicado em túneis classe IV com seção de 40 a 60 m²</t>
  </si>
  <si>
    <t>Concreto projetado via úmida fck = 30 MPa aplicado em túneis classe IV com seção de 60 a 90 m²</t>
  </si>
  <si>
    <t>Concreto projetado via úmida fck = 30 MPa aplicado em túneis classe IV com seção superior a 90 m²</t>
  </si>
  <si>
    <t>Concreto projetado via úmida fck = 30 MPa aplicado em túneis classe V com seção de 20 a 40 m²</t>
  </si>
  <si>
    <t>Concreto projetado via úmida fck = 30 MPa aplicado em túneis classe V com seção de 40 a 60 m²</t>
  </si>
  <si>
    <t>Concreto projetado via úmida fck = 30 MPa aplicado em túneis classe V com seção de 60 a 90 m²</t>
  </si>
  <si>
    <t>Concreto projetado via úmida fck = 30 MPa aplicado em túneis classe V com seção superior a 90 m²</t>
  </si>
  <si>
    <t>Concreto projetado via úmida fck = 30 MPa aplicado em túneis classe VI com seção de 20 a 40 m²</t>
  </si>
  <si>
    <t>Concreto projetado via úmida fck = 30 MPa aplicado em túneis classe VI com seção de 40 a 60 m²</t>
  </si>
  <si>
    <t>Concreto projetado via úmida fck = 30 MPa aplicado em túneis classe VI com seção de 60 a 90 m²</t>
  </si>
  <si>
    <t>Concreto projetado via úmida fck = 30 MPa aplicado em túneis classe VI com seção superior a 90 m²</t>
  </si>
  <si>
    <t>Concreto projetado via úmida fck = 40 MPa aplicado em túneis classe I com seção de 20 a 40 m²</t>
  </si>
  <si>
    <t>Concreto projetado via úmida fck = 40 MPa aplicado em túneis classe I com seção de 40 a 60 m²</t>
  </si>
  <si>
    <t>Concreto projetado via úmida fck = 40 MPa aplicado em túneis classe I com seção de 60 a 90 m²</t>
  </si>
  <si>
    <t>Concreto projetado via úmida fck = 40 MPa aplicado em túneis classe I com seção superior a 90 m²</t>
  </si>
  <si>
    <t>Concreto projetado via úmida fck = 40 MPa aplicado em túneis classe II com seção de 20 a 40 m²</t>
  </si>
  <si>
    <t>Concreto projetado via úmida fck = 40 MPa aplicado em túneis classe II com seção de 40 a 60 m²</t>
  </si>
  <si>
    <t>Concreto projetado via úmida fck = 40 MPa aplicado em túneis classe II com seção de 60 a 90 m²</t>
  </si>
  <si>
    <t>Concreto projetado via úmida fck = 40 MPa aplicado em túneis classe II com seção superior a 90 m²</t>
  </si>
  <si>
    <t>Concreto projetado via úmida fck = 40 MPa aplicado em túneis classe III com seção de 20 a 40 m²</t>
  </si>
  <si>
    <t>Concreto projetado via úmida fck = 40 MPa aplicado em túneis classe III com seção de 40 a 60 m²</t>
  </si>
  <si>
    <t>Concreto projetado via úmida fck = 40 MPa aplicado em túneis classe III com seção de 60 a 90 m²</t>
  </si>
  <si>
    <t>Concreto projetado via úmida fck = 40 MPa aplicado em túneis classe III com seção superior a 90 m²</t>
  </si>
  <si>
    <t>Concreto projetado via úmida fck = 40 MPa aplicado em túneis classe IV com seção de 20 a 40 m²</t>
  </si>
  <si>
    <t>Concreto projetado via úmida fck = 40 MPa aplicado em túneis classe IV com seção de 40 a 60 m²</t>
  </si>
  <si>
    <t>Concreto projetado via úmida fck = 40 MPa aplicado em túneis classe IV com seção de 60 a 90 m²</t>
  </si>
  <si>
    <t>Concreto projetado via úmida fck = 40 MPa aplicado em túneis classe IV com seção superior a 90 m²</t>
  </si>
  <si>
    <t>Concreto projetado via úmida fck = 40 MPa aplicado em túneis classe V com seção de 20 a 40 m²</t>
  </si>
  <si>
    <t>Concreto projetado via úmida fck = 40 MPa aplicado em túneis classe V com seção de 40 a 60 m²</t>
  </si>
  <si>
    <t>Concreto projetado via úmida fck = 40 MPa aplicado em túneis classe V com seção de 60 a 90 m²</t>
  </si>
  <si>
    <t>Concreto projetado via úmida fck = 40 MPa aplicado em túneis classe V com seção superior a 90 m²</t>
  </si>
  <si>
    <t>Concreto projetado via úmida fck = 40 MPa aplicado em túneis classe VI com seção de 20 a 40 m²</t>
  </si>
  <si>
    <t>Concreto projetado via úmida fck = 40 MPa aplicado em túneis classe VI com seção de 40 a 60 m²</t>
  </si>
  <si>
    <t>Concreto projetado via úmida fck = 40 MPa aplicado em túneis classe VI com seção de 60 a 90 m²</t>
  </si>
  <si>
    <t>Concreto projetado via úmida fck = 40 MPa aplicado em túneis classe VI com seção superior a 90 m²</t>
  </si>
  <si>
    <t>Corte a plasma CNC em chapa com espessura de 6,3 a 10 mm</t>
  </si>
  <si>
    <t>Corte a plasma manual em chapa de aço-carbono com espessura de 4 a 8 mm</t>
  </si>
  <si>
    <t>Corte a plasma manual em chapa de aço-carbono com espessura de 9 a 25 mm</t>
  </si>
  <si>
    <t>Corte a plasma manual em chapa de alumínio com espessura de 1,5 mm</t>
  </si>
  <si>
    <t>Corte de barras de aço CA-50 com maçarico oxiacetileno</t>
  </si>
  <si>
    <t>cm²</t>
  </si>
  <si>
    <t>Corte de cantoneira de alumínio</t>
  </si>
  <si>
    <t>Corte de chapa de aço com guilhotina hidráulica</t>
  </si>
  <si>
    <t>Corte de chapas de aço com espessura de 12,5 mm com maçarico oxiacetileno</t>
  </si>
  <si>
    <t>Corte de chapas de aço com espessura de 16 mm com maçarico oxiacetileno</t>
  </si>
  <si>
    <t>Corte de chapas de aço com espessura de 3 mm com maçarico oxiacetileno</t>
  </si>
  <si>
    <t>Corte de chapas de aço com espessura de 5 mm com maçarico oxiacetileno</t>
  </si>
  <si>
    <t>Corte de chapas de aço com espessura de 6,3 mm com maçarico oxiacetileno</t>
  </si>
  <si>
    <t>Corte de chapas de aço com espessura de 8 mm com maçarico oxiacetileno</t>
  </si>
  <si>
    <t>Corte de chapas de aço com espessura de 9,5 mm com maçarico oxiacetileno</t>
  </si>
  <si>
    <t>Corte de perfil metálico com máquina policorte com espessura de até 1/8"</t>
  </si>
  <si>
    <t>Corte de perfis metálicos com maçarico oxiacetileno</t>
  </si>
  <si>
    <t>Corte de trilho TR45 com utilização de equipamento leve</t>
  </si>
  <si>
    <t>Corte de trilho TR57 com utilização de equipamento leve</t>
  </si>
  <si>
    <t>Corte de trilho TR68 com utilização de equipamento leve</t>
  </si>
  <si>
    <t>Corte de trilho UIC60 com utilização de equipamento leve</t>
  </si>
  <si>
    <t>Dobramento de chapas metálicas com espessuras de até 10 mm</t>
  </si>
  <si>
    <t>Furação de trilho TR45 com utilização de equipamento leve</t>
  </si>
  <si>
    <t>Furação de trilho TR57 com utilização de equipamento leve</t>
  </si>
  <si>
    <t>Furação de trilho TR68 com utilização de equipamento leve</t>
  </si>
  <si>
    <t>Furação de trilho UIC60 com utilização de equipamento leve</t>
  </si>
  <si>
    <t>Perfuração de chapas metálicas com espessura de até 3 mm - D = 25 mm</t>
  </si>
  <si>
    <t>Solda com maçarico oxiacetileno de chapas de aço de 12,5 mm</t>
  </si>
  <si>
    <t>Solda com maçarico oxiacetileno de chapas de aço de 16 mm</t>
  </si>
  <si>
    <t>Solda com maçarico oxiacetileno de chapas de aço de 6,3 mm</t>
  </si>
  <si>
    <t>Solda com maçarico oxiacetileno de chapas de aço de 8 mm</t>
  </si>
  <si>
    <t>Solda com maçarico oxiacetileno de chapas de aço de 9,5 mm</t>
  </si>
  <si>
    <t>Solda elétrica manual de perfis metálicos e chapas de aço com eletrodo E70XX para beneficiamento de aço naval</t>
  </si>
  <si>
    <t>Solda tipo MIG/MAG automatizada</t>
  </si>
  <si>
    <t>Solda tipo MIG/MAG manual</t>
  </si>
  <si>
    <t>Contenção em areia-cimento ensacada com mistura de areia com 8% de cimento - confecção e assentamento</t>
  </si>
  <si>
    <t>Contenção em solo-cimento ensacado com mistura de solo de jazida com 8% de cimento - confecção e assentamento</t>
  </si>
  <si>
    <t>Enrocamento de pedra arrumada manualmente - pedra de mão comercial - fornecimento e assentamento</t>
  </si>
  <si>
    <t>Enrocamento de pedra arrumada manualmente - pedra de mão produzida - confecção e assentamento</t>
  </si>
  <si>
    <t>Enrocamento de pedra espalhada e compactada mecanicamente - pedra de mão comercial - fornecimento e assentamento</t>
  </si>
  <si>
    <t>Enrocamento de pedra jogada - pedra de mão comercial - fornecimento e assentamento</t>
  </si>
  <si>
    <t>Enrocamento de pedra jogada - pedra de mão produzida - confecção e assentamento</t>
  </si>
  <si>
    <t>Fabricação de blocos segmentais de face pré-moldados - C = 40 cm, L = 40 cm e H = 20 cm - massa de 25 kg</t>
  </si>
  <si>
    <t>Geocélula em PEAD, paredes perfuradas, soldadas - altura de 100 mm e 1.206 cm² de área de célula - fornecimento e instalação</t>
  </si>
  <si>
    <t>Geocélula em PEAD, paredes perfuradas, soldadas - altura de 100 mm e 289 cm² de área de célula - fornecimento e instalação</t>
  </si>
  <si>
    <t>Geocélula em PEAD, paredes perfuradas, soldadas - altura de 100 mm e 460 cm² de área de célula - fornecimento e instalação</t>
  </si>
  <si>
    <t>Geocélula em PEAD, paredes perfuradas, soldadas - altura de 150 mm e 1.206 cm² de área de célula - fornecimento e instalação</t>
  </si>
  <si>
    <t>Geocélula em PEAD, paredes perfuradas, soldadas - altura de 150 mm e 289 cm² de área de célula - fornecimento e instalação</t>
  </si>
  <si>
    <t>Geocélula em PEAD, paredes perfuradas, soldadas - altura de 150 mm e 460 cm² de área de célula - fornecimento e instalação</t>
  </si>
  <si>
    <t>Geocélula em PEAD, paredes perfuradas, soldadas - altura de 200 mm e 1.206 cm² de área de célula - fornecimento e instalação</t>
  </si>
  <si>
    <t>Geocélula em PEAD, paredes perfuradas, soldadas - altura de 200 mm e 289 cm² de área de célula - fornecimento e instalação</t>
  </si>
  <si>
    <t>Geocélula em PEAD, paredes perfuradas, soldadas - altura de 200 mm e 460 cm² de área de célula - fornecimento e instalação</t>
  </si>
  <si>
    <t>Geocélula em PEAD, paredes perfuradas, soldadas - altura de 75 mm e 1.206 cm² de área de célula - fornecimento e instalação</t>
  </si>
  <si>
    <t>Geocélula em PEAD, paredes perfuradas, soldadas - altura de 75 mm e 289 cm² de área de célula - fornecimento e instalação</t>
  </si>
  <si>
    <t>Geocélula em PEAD, paredes perfuradas, soldadas - altura de 75 mm e 460 cm² de área de célula - fornecimento e instalação</t>
  </si>
  <si>
    <t>Geogrelha unidirecional com resistência à tração de 100 kN/m - fornecimento e instalação</t>
  </si>
  <si>
    <t>Geogrelha unidirecional com resistência à tração de 150 kN/m - fornecimento e instalação</t>
  </si>
  <si>
    <t>Geogrelha unidirecional com resistência à tração de 200 kN/m - fornecimento e instalação</t>
  </si>
  <si>
    <t>Geogrelha unidirecional com resistência à tração de 300 kN/m - fornecimento e instalação</t>
  </si>
  <si>
    <t>Geogrelha unidirecional com resistência à tração de 400 kN/m - fornecimento e instalação</t>
  </si>
  <si>
    <t>Geogrelha unidirecional com resistência à tração de 50 kN/m - fornecimento e instalação</t>
  </si>
  <si>
    <t>Geogrelha unidirecional com resistência à tração de 90 kN/m - fornecimento e instalação</t>
  </si>
  <si>
    <t>Muro em blocos segmentais de face pré-moldados - C = 40 cm, L = 40 cm, e H = 20 cm com altura de 4 a 6 m - confecção e assentamento</t>
  </si>
  <si>
    <t>Muro em blocos segmentais de face pré-moldados - C = 40 cm, L = 40 cm, e H = 20 cm com altura de 6 a 8 m - confecção e assentamento</t>
  </si>
  <si>
    <t>Muro em blocos segmentais de face pré-moldados - C = 40 cm, L = 40 cm, e H = 20 cm com altura de 8 a 10 m - confecção e assentamento</t>
  </si>
  <si>
    <t>Muro em blocos segmentais de face pré-moldados - C = 40 cm, L = 40 cm, e H = 20 cm com altura de até 4 m - confecção e assentamento</t>
  </si>
  <si>
    <t>Pedra argamassada com cimento e areia 1:3 - areia e pedra de mão comercial - fornecimento e assentamento</t>
  </si>
  <si>
    <t>Pedra argamassada com cimento e areia 1:3 - areia extraída e pedra de mão produzida - confecção e assentamento</t>
  </si>
  <si>
    <t>Proteção de taludes rochosos com telas metálicas - resistência longitudinal à tração de 121 kN/m - fornecimento e posicionamento - inclusive cabos de aço, grampos e clipes de junção</t>
  </si>
  <si>
    <t>Tela metálica dobrada em L para muro em solo reforçado - C = 200 cm, L = 40 cm e H = 40 cm - fornecimento e instalação</t>
  </si>
  <si>
    <t>Tela metálica dobrada em L para muro em solo reforçado - C = 200 cm, L = 50 cm e H = 50 cm - fornecimento e instalação</t>
  </si>
  <si>
    <t>Abertura em muro de alvenaria de pedra argamassada com martelete</t>
  </si>
  <si>
    <t>Apicoamento manual de concreto</t>
  </si>
  <si>
    <t>Demolição de concreto armado com martelete e corte oxiacetileno</t>
  </si>
  <si>
    <t>Demolição de concreto simples com martelete</t>
  </si>
  <si>
    <t>Demolição manual de concreto armado</t>
  </si>
  <si>
    <t>Demolição manual de concreto simples</t>
  </si>
  <si>
    <t>Demolição manual de construções provisórias de madeira - sem reaproveitamento</t>
  </si>
  <si>
    <t>Demolição manual de construções provisórias de madeira, sem fechamento lateral e sem pavimentação</t>
  </si>
  <si>
    <t>Demolição mecânica de alvenaria com carregadeira de pneus</t>
  </si>
  <si>
    <t>Demolição mecânica de alvenaria com escavadeira hidráulica</t>
  </si>
  <si>
    <t>Demolição mecânica de concreto armado com escavadeira hidráulica</t>
  </si>
  <si>
    <t>Demolição mecânica de concreto simples com escavadeira hidráulica</t>
  </si>
  <si>
    <t>Fresagem de piso de concreto</t>
  </si>
  <si>
    <t>Perfuração em concreto com coroa diamantada - D = 100 mm</t>
  </si>
  <si>
    <t>Perfuração em concreto com coroa diamantada - D = 16 mm</t>
  </si>
  <si>
    <t>Perfuração em concreto com coroa diamantada - D = 20 mm</t>
  </si>
  <si>
    <t>Perfuração em concreto com coroa diamantada - D = 25 mm</t>
  </si>
  <si>
    <t>Perfuração em concreto com coroa diamantada - D = 32 mm</t>
  </si>
  <si>
    <t>Perfuração em concreto com coroa diamantada - D = 38 mm</t>
  </si>
  <si>
    <t>Perfuração em concreto com coroa diamantada - D = 44 mm</t>
  </si>
  <si>
    <t>Perfuração em concreto com coroa diamantada - D = 50 mm</t>
  </si>
  <si>
    <t>Perfuração em concreto com coroa diamantada - D = 63 mm</t>
  </si>
  <si>
    <t>Perfuração em concreto com coroa diamantada - D = 75 mm</t>
  </si>
  <si>
    <t>Perfuração em concreto com martelete elétrico - D = 10 mm</t>
  </si>
  <si>
    <t>Perfuração em concreto com martelete elétrico - D = 13,0 mm</t>
  </si>
  <si>
    <t>Perfuração em concreto com martelete elétrico - D = 14 mm</t>
  </si>
  <si>
    <t>Remoção de cerca com mourões de concreto</t>
  </si>
  <si>
    <t>Remoção de painel publicitário, tipo outdoor, com estrutura e suportes em madeira</t>
  </si>
  <si>
    <t>Remoção de paralelepípedos</t>
  </si>
  <si>
    <t>Remoção de tubos de concreto com diâmetro de 0,40 m a 1,00 m em valas e bueiros</t>
  </si>
  <si>
    <t>Remoção de tubos de concreto com diâmetro de 1,20 m a 1,50 m em valas e bueiros</t>
  </si>
  <si>
    <t>Derrocagem subaquática de material de 3ª categoria - carga e limpeza - plataforma com clamshell - flutuante e batelão rebocado de 100 t montado na obra - DMT até 200 m</t>
  </si>
  <si>
    <t>Derrocagem subaquática de material de 3ª categoria - carga e limpeza - plataforma com clamshell - flutuante e batelão rebocado de 100 t montado na obra - DMT de 1.000 a 1200 m</t>
  </si>
  <si>
    <t>Derrocagem subaquática de material de 3ª categoria - carga e limpeza - plataforma com clamshell - flutuante e batelão rebocado de 100 t montado na obra - DMT de 1.200 a 1.400 m</t>
  </si>
  <si>
    <t>Derrocagem subaquática de material de 3ª categoria - carga e limpeza - plataforma com clamshell - flutuante e batelão rebocado de 100 t montado na obra - DMT de 1.400 a 1.600 m</t>
  </si>
  <si>
    <t>Derrocagem subaquática de material de 3ª categoria - carga e limpeza - plataforma com clamshell - flutuante e batelão rebocado de 100 t montado na obra - DMT de 1.600 a 1.800 m</t>
  </si>
  <si>
    <t>Derrocagem subaquática de material de 3ª categoria - carga e limpeza - plataforma com clamshell - flutuante e batelão rebocado de 100 t montado na obra - DMT de 1.800 a 2.000 m</t>
  </si>
  <si>
    <t>Derrocagem subaquática de material de 3ª categoria - carga e limpeza - plataforma com clamshell - flutuante e batelão rebocado de 100 t montado na obra - DMT de 2.000 a 2.500 m</t>
  </si>
  <si>
    <t>Derrocagem subaquática de material de 3ª categoria - carga e limpeza - plataforma com clamshell - flutuante e batelão rebocado de 100 t montado na obra - DMT de 2.500 a 3.000 m</t>
  </si>
  <si>
    <t>Derrocagem subaquática de material de 3ª categoria - carga e limpeza - plataforma com clamshell - flutuante e batelão rebocado de 100 t montado na obra - DMT de 200 a 400 m</t>
  </si>
  <si>
    <t>Derrocagem subaquática de material de 3ª categoria - carga e limpeza - plataforma com clamshell - flutuante e batelão rebocado de 100 t montado na obra - DMT de 3.000 m</t>
  </si>
  <si>
    <t>Derrocagem subaquática de material de 3ª categoria - carga e limpeza - plataforma com clamshell - flutuante e batelão rebocado de 100 t montado na obra - DMT de 400 a 600 m</t>
  </si>
  <si>
    <t>Derrocagem subaquática de material de 3ª categoria - carga e limpeza - plataforma com clamshell - flutuante e batelão rebocado de 100 t montado na obra - DMT de 600 a 800 m</t>
  </si>
  <si>
    <t>Derrocagem subaquática de material de 3ª categoria - carga e limpeza - plataforma com clamshell - flutuante e batelão rebocado de 100 t montado na obra - DMT de 800 a 1.000 m</t>
  </si>
  <si>
    <t>Derrocagem subaquática de material de 3ª categoria - carga e limpeza - plataforma com clamshell - flutuante montado na obra - sem transporte</t>
  </si>
  <si>
    <t>Derrocagem subaquática de material de 3ª categoria - carga e limpeza - plataforma flutuante com clamshell - sem transporte</t>
  </si>
  <si>
    <t>Derrocagem subaquática de material de 3ª categoria - carga e limpeza - plataforma flutuante com clamshell e batelão rebocado de 100 t - DMT até 200 m</t>
  </si>
  <si>
    <t>Derrocagem subaquática de material de 3ª categoria - carga e limpeza - plataforma flutuante com clamshell e batelão rebocado de 100 t - DMT de 1.000 a 1.200 m</t>
  </si>
  <si>
    <t>Derrocagem subaquática de material de 3ª categoria - carga e limpeza - plataforma flutuante com clamshell e batelão rebocado de 100 t - DMT de 1.200 a 1.400 m</t>
  </si>
  <si>
    <t>Derrocagem subaquática de material de 3ª categoria - carga e limpeza - plataforma flutuante com clamshell e batelão rebocado de 100 t - DMT de 1.400 a 1.600 m</t>
  </si>
  <si>
    <t>Derrocagem subaquática de material de 3ª categoria - carga e limpeza - plataforma flutuante com clamshell e batelão rebocado de 100 t - DMT de 1.600 a 1.800 m</t>
  </si>
  <si>
    <t>Derrocagem subaquática de material de 3ª categoria - carga e limpeza - plataforma flutuante com clamshell e batelão rebocado de 100 t - DMT de 1.800 a 2.000 m</t>
  </si>
  <si>
    <t>Derrocagem subaquática de material de 3ª categoria - carga e limpeza - plataforma flutuante com clamshell e batelão rebocado de 100 t - DMT de 2.000 a 2.500 m</t>
  </si>
  <si>
    <t>Derrocagem subaquática de material de 3ª categoria - carga e limpeza - plataforma flutuante com clamshell e batelão rebocado de 100 t - DMT de 2.500 a 3.000 m</t>
  </si>
  <si>
    <t>Derrocagem subaquática de material de 3ª categoria - carga e limpeza - plataforma flutuante com clamshell e batelão rebocado de 100 t - DMT de 200 a 400 m</t>
  </si>
  <si>
    <t>Derrocagem subaquática de material de 3ª categoria - carga e limpeza - plataforma flutuante com clamshell e batelão rebocado de 100 t - DMT de 3.000 m</t>
  </si>
  <si>
    <t>Derrocagem subaquática de material de 3ª categoria - carga e limpeza - plataforma flutuante com clamshell e batelão rebocado de 100 t - DMT de 400 a 600 m</t>
  </si>
  <si>
    <t>Derrocagem subaquática de material de 3ª categoria - carga e limpeza - plataforma flutuante com clamshell e batelão rebocado de 100 t - DMT de 600 a 800 m</t>
  </si>
  <si>
    <t>Derrocagem subaquática de material de 3ª categoria - carga e limpeza - plataforma flutuante com clamshell e batelão rebocado de 100 t - DMT de 800 a 1.000 m</t>
  </si>
  <si>
    <t>Derrocagem subaquática de material de 3ª categoria - carga e limpeza com draga backhoe de 7 m³ - sem transporte</t>
  </si>
  <si>
    <t>Derrocagem subaquática de material de 3ª categoria - carga e limpeza com draga backhoe de 7 m³ - transporte com batelão autopropelido de 300 m³ - DMT até 200 m</t>
  </si>
  <si>
    <t>Derrocagem subaquática de material de 3ª categoria - carga e limpeza com draga backhoe de 7 m³ - transporte com batelão autopropelido de 300 m³ - DMT de 1.000 a 1.200 m</t>
  </si>
  <si>
    <t>Derrocagem subaquática de material de 3ª categoria - carga e limpeza com draga backhoe de 7 m³ - transporte com batelão autopropelido de 300 m³ - DMT de 1.200 a 1.400 m</t>
  </si>
  <si>
    <t>Derrocagem subaquática de material de 3ª categoria - carga e limpeza com draga backhoe de 7 m³ - transporte com batelão autopropelido de 300 m³ - DMT de 1.400 a 1.600 m</t>
  </si>
  <si>
    <t>Derrocagem subaquática de material de 3ª categoria - carga e limpeza com draga backhoe de 7 m³ - transporte com batelão autopropelido de 300 m³ - DMT de 1.600 a 1.800 m</t>
  </si>
  <si>
    <t>Derrocagem subaquática de material de 3ª categoria - carga e limpeza com draga backhoe de 7 m³ - transporte com batelão autopropelido de 300 m³ - DMT de 1.800 a 2.000 m</t>
  </si>
  <si>
    <t>Derrocagem subaquática de material de 3ª categoria - carga e limpeza com draga backhoe de 7 m³ - transporte com batelão autopropelido de 300 m³ - DMT de 2.000 a 2.500 m</t>
  </si>
  <si>
    <t>Derrocagem subaquática de material de 3ª categoria - carga e limpeza com draga backhoe de 7 m³ - transporte com batelão autopropelido de 300 m³ - DMT de 2.500 a 3.000 m</t>
  </si>
  <si>
    <t>Derrocagem subaquática de material de 3ª categoria - carga e limpeza com draga backhoe de 7 m³ - transporte com batelão autopropelido de 300 m³ - DMT de 200 a 400 m</t>
  </si>
  <si>
    <t>Derrocagem subaquática de material de 3ª categoria - carga e limpeza com draga backhoe de 7 m³ - transporte com batelão autopropelido de 300 m³ - DMT de 3.000 m</t>
  </si>
  <si>
    <t>Derrocagem subaquática de material de 3ª categoria - carga e limpeza com draga backhoe de 7 m³ - transporte com batelão autopropelido de 300 m³ - DMT de 400 a 600 m</t>
  </si>
  <si>
    <t>Derrocagem subaquática de material de 3ª categoria - carga e limpeza com draga backhoe de 7 m³ - transporte com batelão autopropelido de 300 m³ - DMT de 600 a 800 m</t>
  </si>
  <si>
    <t>Derrocagem subaquática de material de 3ª categoria - carga e limpeza com draga backhoe de 7 m³ - transporte com batelão autopropelido de 300 m³ - DMT de 800 a 1.000 m</t>
  </si>
  <si>
    <t>Derrocagem subaquática de material de 3ª categoria - malha de 1,5 m² - perfuração e detonação - plataforma autoelevatória com três torres de perfuração</t>
  </si>
  <si>
    <t>Derrocagem subaquática de material de 3ª categoria - malha de 1,5 m² - perfuração e detonação - plataforma autoelevatória montada na obra com três torres de perfuração</t>
  </si>
  <si>
    <t>Derrocagem subaquática de material de 3ª categoria - malha de 1,5 m² - perfuração e detonação - plataforma flutuante com duas torres de perfuração</t>
  </si>
  <si>
    <t>Derrocagem subaquática de material de 3ª categoria - malha de 1,5 m² - perfuração e detonação - plataforma flutuante com três torres de perfuração</t>
  </si>
  <si>
    <t>Derrocagem subaquática de material de 3ª categoria - malha de 1,5 m² - perfuração e detonação - plataforma flutuante com uma torre de perfuração</t>
  </si>
  <si>
    <t>Derrocagem subaquática de material de 3ª categoria - malha de 1,5 m² - perfuração e detonação - plataforma montada na obra com duas torres de perfuração</t>
  </si>
  <si>
    <t>Derrocagem subaquática de material de 3ª categoria - malha de 1,5 m² - perfuração e detonação - plataforma montada na obra com três torres de perfuração</t>
  </si>
  <si>
    <t>Derrocagem subaquática de material de 3ª categoria - malha de 1,5 m² - perfuração e detonação - plataforma montada na obra com uma torre de perfuração</t>
  </si>
  <si>
    <t>Derrocagem subaquática de material de 3ª categoria - malha de 2,5 m² - perfuração e detonação - plataforma com duas torres de perfuração</t>
  </si>
  <si>
    <t>Derrocagem subaquática de material de 3ª categoria - malha de 4,0 m² - perfuração e detonação - plataforma com duas torres de perfuração</t>
  </si>
  <si>
    <t>Levantamento batimétrico monofeixe longitudinal</t>
  </si>
  <si>
    <t>km</t>
  </si>
  <si>
    <t>Levantamento batimétrico monofeixe transversal</t>
  </si>
  <si>
    <t>Levantamento batimétrico multifeixe</t>
  </si>
  <si>
    <t>Levantamento hidrométrico com ADCP em rios com velocidade de corrente acima de 1,5 m/s</t>
  </si>
  <si>
    <t>Levantamento hidrométrico com ADCP em rios com velocidade de corrente de 0,5 a 1,0 m/s</t>
  </si>
  <si>
    <t>Levantamento hidrométrico com ADCP em rios com velocidade de corrente de 1,0 a 1,5 m/s</t>
  </si>
  <si>
    <t>Dragagem de areia fina com draga de sucção e recalque - bomba de 1.350 kW e cortador de 170 kW - distância de recalque de 1.100 a 1.300 m</t>
  </si>
  <si>
    <t>Dragagem de areia fina com draga de sucção e recalque - bomba de 1.350 kW e cortador de 170 kW - distância de recalque de 1.300 a 1.500 m</t>
  </si>
  <si>
    <t>Dragagem de areia fina com draga de sucção e recalque - bomba de 1.350 kW e cortador de 170 kW - distância de recalque de 1.500 a 1.700 m</t>
  </si>
  <si>
    <t>Dragagem de areia fina com draga de sucção e recalque - bomba de 1.350 kW e cortador de 170 kW - distância de recalque de 1.700 a 1.900 m</t>
  </si>
  <si>
    <t>Dragagem de areia fina com draga de sucção e recalque - bomba de 1.350 kW e cortador de 170 kW - distância de recalque de 1.900 a 2.100 m</t>
  </si>
  <si>
    <t>Dragagem de areia fina com draga de sucção e recalque - bomba de 1.350 kW e cortador de 170 kW - distância de recalque de 10.100 a 10.300 m</t>
  </si>
  <si>
    <t>Dragagem de areia fina com draga de sucção e recalque - bomba de 1.350 kW e cortador de 170 kW - distância de recalque de 10.300 a 10.500 m</t>
  </si>
  <si>
    <t>Dragagem de areia fina com draga de sucção e recalque - bomba de 1.350 kW e cortador de 170 kW - distância de recalque de 10.500 a 10.700 m</t>
  </si>
  <si>
    <t>Dragagem de areia fina com draga de sucção e recalque - bomba de 1.350 kW e cortador de 170 kW - distância de recalque de 10.700 a 10.900 m</t>
  </si>
  <si>
    <t>Dragagem de areia fina com draga de sucção e recalque - bomba de 1.350 kW e cortador de 170 kW - distância de recalque de 10.900 a 11.100 m</t>
  </si>
  <si>
    <t>Dragagem de areia fina com draga de sucção e recalque - bomba de 1.350 kW e cortador de 170 kW - distância de recalque de 11.100 a 11.300 m</t>
  </si>
  <si>
    <t>Dragagem de areia fina com draga de sucção e recalque - bomba de 1.350 kW e cortador de 170 kW - distância de recalque de 11.300 a 11.500 m</t>
  </si>
  <si>
    <t>Dragagem de areia fina com draga de sucção e recalque - bomba de 1.350 kW e cortador de 170 kW - distância de recalque de 11.500 a 11.700 m</t>
  </si>
  <si>
    <t>Dragagem de areia fina com draga de sucção e recalque - bomba de 1.350 kW e cortador de 170 kW - distância de recalque de 11.700 a 11.900 m</t>
  </si>
  <si>
    <t>Dragagem de areia fina com draga de sucção e recalque - bomba de 1.350 kW e cortador de 170 kW - distância de recalque de 11.900 a 12.100 m</t>
  </si>
  <si>
    <t>Dragagem de areia fina com draga de sucção e recalque - bomba de 1.350 kW e cortador de 170 kW - distância de recalque de 2.100 a 2.300 m</t>
  </si>
  <si>
    <t>Dragagem de areia fina com draga de sucção e recalque - bomba de 1.350 kW e cortador de 170 kW - distância de recalque de 2.300 a 2.500 m</t>
  </si>
  <si>
    <t>Dragagem de areia fina com draga de sucção e recalque - bomba de 1.350 kW e cortador de 170 kW - distância de recalque de 2.500 a 2.700 m</t>
  </si>
  <si>
    <t>Dragagem de areia fina com draga de sucção e recalque - bomba de 1.350 kW e cortador de 170 kW - distância de recalque de 2.700 a 2.900 m</t>
  </si>
  <si>
    <t>Dragagem de areia fina com draga de sucção e recalque - bomba de 1.350 kW e cortador de 170 kW - distância de recalque de 2.900 a 3.100 m</t>
  </si>
  <si>
    <t>Dragagem de areia fina com draga de sucção e recalque - bomba de 1.350 kW e cortador de 170 kW - distância de recalque de 3.100 a 3.300 m</t>
  </si>
  <si>
    <t>Dragagem de areia fina com draga de sucção e recalque - bomba de 1.350 kW e cortador de 170 kW - distância de recalque de 3.300 a 3.500 m</t>
  </si>
  <si>
    <t>Dragagem de areia fina com draga de sucção e recalque - bomba de 1.350 kW e cortador de 170 kW - distância de recalque de 3.500 a 3.700 m</t>
  </si>
  <si>
    <t>Dragagem de areia fina com draga de sucção e recalque - bomba de 1.350 kW e cortador de 170 kW - distância de recalque de 3.700 a 3.900 m</t>
  </si>
  <si>
    <t>Dragagem de areia fina com draga de sucção e recalque - bomba de 1.350 kW e cortador de 170 kW - distância de recalque de 3.900 a 4.100 m</t>
  </si>
  <si>
    <t>Dragagem de areia fina com draga de sucção e recalque - bomba de 1.350 kW e cortador de 170 kW - distância de recalque de 4.100 a 4.300 m</t>
  </si>
  <si>
    <t>Dragagem de areia fina com draga de sucção e recalque - bomba de 1.350 kW e cortador de 170 kW - distância de recalque de 4.300 a 4.500 m</t>
  </si>
  <si>
    <t>Dragagem de areia fina com draga de sucção e recalque - bomba de 1.350 kW e cortador de 170 kW - distância de recalque de 4.500 a 4.700 m</t>
  </si>
  <si>
    <t>Dragagem de areia fina com draga de sucção e recalque - bomba de 1.350 kW e cortador de 170 kW - distância de recalque de 4.700 a 4.900 m</t>
  </si>
  <si>
    <t>Dragagem de areia fina com draga de sucção e recalque - bomba de 1.350 kW e cortador de 170 kW - distância de recalque de 4.900 a 5.100 m</t>
  </si>
  <si>
    <t>Dragagem de areia fina com draga de sucção e recalque - bomba de 1.350 kW e cortador de 170 kW - distância de recalque de 5.100 a 5.300 m</t>
  </si>
  <si>
    <t>Dragagem de areia fina com draga de sucção e recalque - bomba de 1.350 kW e cortador de 170 kW - distância de recalque de 5.300 a 5.500 m</t>
  </si>
  <si>
    <t>Dragagem de areia fina com draga de sucção e recalque - bomba de 1.350 kW e cortador de 170 kW - distância de recalque de 5.500 a 5.700 m</t>
  </si>
  <si>
    <t>Dragagem de areia fina com draga de sucção e recalque - bomba de 1.350 kW e cortador de 170 kW - distância de recalque de 5.700 a 5.900 m</t>
  </si>
  <si>
    <t>Dragagem de areia fina com draga de sucção e recalque - bomba de 1.350 kW e cortador de 170 kW - distância de recalque de 5.900 a 6.100 m</t>
  </si>
  <si>
    <t>Dragagem de areia fina com draga de sucção e recalque - bomba de 1.350 kW e cortador de 170 kW - distância de recalque de 500 a 700 m</t>
  </si>
  <si>
    <t>Dragagem de areia fina com draga de sucção e recalque - bomba de 1.350 kW e cortador de 170 kW - distância de recalque de 6.100 a 6.300 m</t>
  </si>
  <si>
    <t>Dragagem de areia fina com draga de sucção e recalque - bomba de 1.350 kW e cortador de 170 kW - distância de recalque de 6.300 a 6.500 m</t>
  </si>
  <si>
    <t>Dragagem de areia fina com draga de sucção e recalque - bomba de 1.350 kW e cortador de 170 kW - distância de recalque de 6.500 a 6.700 m</t>
  </si>
  <si>
    <t>Dragagem de areia fina com draga de sucção e recalque - bomba de 1.350 kW e cortador de 170 kW - distância de recalque de 6.700 a 6.900 m</t>
  </si>
  <si>
    <t>Dragagem de areia fina com draga de sucção e recalque - bomba de 1.350 kW e cortador de 170 kW - distância de recalque de 6.900 a 7.100 m</t>
  </si>
  <si>
    <t>Dragagem de areia fina com draga de sucção e recalque - bomba de 1.350 kW e cortador de 170 kW - distância de recalque de 7.100 a 7.300 m</t>
  </si>
  <si>
    <t>Dragagem de areia fina com draga de sucção e recalque - bomba de 1.350 kW e cortador de 170 kW - distância de recalque de 7.300 a 7.500 m</t>
  </si>
  <si>
    <t>Dragagem de areia fina com draga de sucção e recalque - bomba de 1.350 kW e cortador de 170 kW - distância de recalque de 7.500 a 7.700 m</t>
  </si>
  <si>
    <t>Dragagem de areia fina com draga de sucção e recalque - bomba de 1.350 kW e cortador de 170 kW - distância de recalque de 7.700 a 7.900 m</t>
  </si>
  <si>
    <t>Dragagem de areia fina com draga de sucção e recalque - bomba de 1.350 kW e cortador de 170 kW - distância de recalque de 7.900 a 8.100 m</t>
  </si>
  <si>
    <t>Dragagem de areia fina com draga de sucção e recalque - bomba de 1.350 kW e cortador de 170 kW - distância de recalque de 700 a 900 m</t>
  </si>
  <si>
    <t>Dragagem de areia fina com draga de sucção e recalque - bomba de 1.350 kW e cortador de 170 kW - distância de recalque de 8.100 a 8.300 m</t>
  </si>
  <si>
    <t>Dragagem de areia fina com draga de sucção e recalque - bomba de 1.350 kW e cortador de 170 kW - distância de recalque de 8.300 a 8.500 m</t>
  </si>
  <si>
    <t>Dragagem de areia fina com draga de sucção e recalque - bomba de 1.350 kW e cortador de 170 kW - distância de recalque de 8.500 a 8.700 m</t>
  </si>
  <si>
    <t>Dragagem de areia fina com draga de sucção e recalque - bomba de 1.350 kW e cortador de 170 kW - distância de recalque de 8.700 a 8.900 m</t>
  </si>
  <si>
    <t>Dragagem de areia fina com draga de sucção e recalque - bomba de 1.350 kW e cortador de 170 kW - distância de recalque de 8.900 a 9.100 m</t>
  </si>
  <si>
    <t>Dragagem de areia fina com draga de sucção e recalque - bomba de 1.350 kW e cortador de 170 kW - distância de recalque de 9.100 a 9.300 m</t>
  </si>
  <si>
    <t>Dragagem de areia fina com draga de sucção e recalque - bomba de 1.350 kW e cortador de 170 kW - distância de recalque de 9.300 a 9.500 m</t>
  </si>
  <si>
    <t>Dragagem de areia fina com draga de sucção e recalque - bomba de 1.350 kW e cortador de 170 kW - distância de recalque de 9.500 a 9.700 m</t>
  </si>
  <si>
    <t>Dragagem de areia fina com draga de sucção e recalque - bomba de 1.350 kW e cortador de 170 kW - distância de recalque de 9.700 a 9.900 m</t>
  </si>
  <si>
    <t>Dragagem de areia fina com draga de sucção e recalque - bomba de 1.350 kW e cortador de 170 kW - distância de recalque de 9.900 a 10.100 m</t>
  </si>
  <si>
    <t>Dragagem de areia fina com draga de sucção e recalque - bomba de 1.350 kW e cortador de 170 kW - distância de recalque de 900 a 1.100 m</t>
  </si>
  <si>
    <t>Dragagem de areia fina com draga de sucção e recalque - bomba de 1.350 kW e cortador de 170 kW - distância de recalque de até 500 m</t>
  </si>
  <si>
    <t>Dragagem de areia fina com draga de sucção e recalque - bomba de 294 kW e cortador de 30 kW - distância de recalque de 1.100 a 1.300 m</t>
  </si>
  <si>
    <t>Dragagem de areia fina com draga de sucção e recalque - bomba de 294 kW e cortador de 30 kW - distância de recalque de 1.300 a 1.500 m</t>
  </si>
  <si>
    <t>Dragagem de areia fina com draga de sucção e recalque - bomba de 294 kW e cortador de 30 kW - distância de recalque de 1.500 a 1.700 m</t>
  </si>
  <si>
    <t>Dragagem de areia fina com draga de sucção e recalque - bomba de 294 kW e cortador de 30 kW - distância de recalque de 1.700 a 1.900 m</t>
  </si>
  <si>
    <t>Dragagem de areia fina com draga de sucção e recalque - bomba de 294 kW e cortador de 30 kW - distância de recalque de 1.900 a 2.100 m</t>
  </si>
  <si>
    <t>Dragagem de areia fina com draga de sucção e recalque - bomba de 294 kW e cortador de 30 kW - distância de recalque de 2.100 a 2.300 m</t>
  </si>
  <si>
    <t>Dragagem de areia fina com draga de sucção e recalque - bomba de 294 kW e cortador de 30 kW - distância de recalque de 2.300 a 2.500 m</t>
  </si>
  <si>
    <t>Dragagem de areia fina com draga de sucção e recalque - bomba de 294 kW e cortador de 30 kW - distância de recalque de 2.500 a 2.700 m</t>
  </si>
  <si>
    <t>Dragagem de areia fina com draga de sucção e recalque - bomba de 294 kW e cortador de 30 kW - distância de recalque de 2.700 a 2.900 m</t>
  </si>
  <si>
    <t>Dragagem de areia fina com draga de sucção e recalque - bomba de 294 kW e cortador de 30 kW - distância de recalque de 2.900 a 3.100 m</t>
  </si>
  <si>
    <t>Dragagem de areia fina com draga de sucção e recalque - bomba de 294 kW e cortador de 30 kW - distância de recalque de 3.100 a 3.300 m</t>
  </si>
  <si>
    <t>Dragagem de areia fina com draga de sucção e recalque - bomba de 294 kW e cortador de 30 kW - distância de recalque de 3.300 a 3.500 m</t>
  </si>
  <si>
    <t>Dragagem de areia fina com draga de sucção e recalque - bomba de 294 kW e cortador de 30 kW - distância de recalque de 3.500 a 3.700 m</t>
  </si>
  <si>
    <t>Dragagem de areia fina com draga de sucção e recalque - bomba de 294 kW e cortador de 30 kW - distância de recalque de 3.700 a 3.900 m</t>
  </si>
  <si>
    <t>Dragagem de areia fina com draga de sucção e recalque - bomba de 294 kW e cortador de 30 kW - distância de recalque de 3.900 a 4.100 m</t>
  </si>
  <si>
    <t>Dragagem de areia fina com draga de sucção e recalque - bomba de 294 kW e cortador de 30 kW - distância de recalque de 500 a 700 m</t>
  </si>
  <si>
    <t>Dragagem de areia fina com draga de sucção e recalque - bomba de 294 kW e cortador de 30 kW - distância de recalque de 700 a 900 m</t>
  </si>
  <si>
    <t>Dragagem de areia fina com draga de sucção e recalque - bomba de 294 kW e cortador de 30 kW - distância de recalque de 900 a 1.100 m</t>
  </si>
  <si>
    <t>Dragagem de areia fina com draga de sucção e recalque - bomba de 294 kW e cortador de 30 kW - distância de recalque de até 500 m</t>
  </si>
  <si>
    <t>Dragagem de areia fina com draga de sucção e recalque - bomba de 483 kW e cortador de 55 kW - distância de recalque de 1.100 a 1.300 m</t>
  </si>
  <si>
    <t>Dragagem de areia fina com draga de sucção e recalque - bomba de 483 kW e cortador de 55 kW - distância de recalque de 1.300 a 1.500 m</t>
  </si>
  <si>
    <t>Dragagem de areia fina com draga de sucção e recalque - bomba de 483 kW e cortador de 55 kW - distância de recalque de 1.500 a 1.700 m</t>
  </si>
  <si>
    <t>Dragagem de areia fina com draga de sucção e recalque - bomba de 483 kW e cortador de 55 kW - distância de recalque de 1.700 a 1.900 m</t>
  </si>
  <si>
    <t>Dragagem de areia fina com draga de sucção e recalque - bomba de 483 kW e cortador de 55 kW - distância de recalque de 1.900 a 2.100 m</t>
  </si>
  <si>
    <t>Dragagem de areia fina com draga de sucção e recalque - bomba de 483 kW e cortador de 55 kW - distância de recalque de 2.100 a 2.300 m</t>
  </si>
  <si>
    <t>Dragagem de areia fina com draga de sucção e recalque - bomba de 483 kW e cortador de 55 kW - distância de recalque de 2.300 a 2.500 m</t>
  </si>
  <si>
    <t>Dragagem de areia fina com draga de sucção e recalque - bomba de 483 kW e cortador de 55 kW - distância de recalque de 2.500 a 2.700 m</t>
  </si>
  <si>
    <t>Dragagem de areia fina com draga de sucção e recalque - bomba de 483 kW e cortador de 55 kW - distância de recalque de 2.700 a 2.900 m</t>
  </si>
  <si>
    <t>Dragagem de areia fina com draga de sucção e recalque - bomba de 483 kW e cortador de 55 kW - distância de recalque de 2.900 a 3.100 m</t>
  </si>
  <si>
    <t>Dragagem de areia fina com draga de sucção e recalque - bomba de 483 kW e cortador de 55 kW - distância de recalque de 3.100 a 3.300 m</t>
  </si>
  <si>
    <t>Dragagem de areia fina com draga de sucção e recalque - bomba de 483 kW e cortador de 55 kW - distância de recalque de 3.300 a 3.500 m</t>
  </si>
  <si>
    <t>Dragagem de areia fina com draga de sucção e recalque - bomba de 483 kW e cortador de 55 kW - distância de recalque de 3.500 a 3.700 m</t>
  </si>
  <si>
    <t>Dragagem de areia fina com draga de sucção e recalque - bomba de 483 kW e cortador de 55 kW - distância de recalque de 3.700 a 3.900 m</t>
  </si>
  <si>
    <t>Dragagem de areia fina com draga de sucção e recalque - bomba de 483 kW e cortador de 55 kW - distância de recalque de 3.900 a 4.100 m</t>
  </si>
  <si>
    <t>Dragagem de areia fina com draga de sucção e recalque - bomba de 483 kW e cortador de 55 kW - distância de recalque de 4.100 a 4.300 m</t>
  </si>
  <si>
    <t>Dragagem de areia fina com draga de sucção e recalque - bomba de 483 kW e cortador de 55 kW - distância de recalque de 4.300 a 4.500 m</t>
  </si>
  <si>
    <t>Dragagem de areia fina com draga de sucção e recalque - bomba de 483 kW e cortador de 55 kW - distância de recalque de 4.500 a 4.700 m</t>
  </si>
  <si>
    <t>Dragagem de areia fina com draga de sucção e recalque - bomba de 483 kW e cortador de 55 kW - distância de recalque de 4.700 a 4.900 m</t>
  </si>
  <si>
    <t>Dragagem de areia fina com draga de sucção e recalque - bomba de 483 kW e cortador de 55 kW - distância de recalque de 4.900 a 5.100 m</t>
  </si>
  <si>
    <t>Dragagem de areia fina com draga de sucção e recalque - bomba de 483 kW e cortador de 55 kW - distância de recalque de 5.100 a 5.300 m</t>
  </si>
  <si>
    <t>Dragagem de areia fina com draga de sucção e recalque - bomba de 483 kW e cortador de 55 kW - distância de recalque de 5.300 a 5.500 m</t>
  </si>
  <si>
    <t>Dragagem de areia fina com draga de sucção e recalque - bomba de 483 kW e cortador de 55 kW - distância de recalque de 5.500 a 5.700 m</t>
  </si>
  <si>
    <t>Dragagem de areia fina com draga de sucção e recalque - bomba de 483 kW e cortador de 55 kW - distância de recalque de 5.700 a 5.900 m</t>
  </si>
  <si>
    <t>Dragagem de areia fina com draga de sucção e recalque - bomba de 483 kW e cortador de 55 kW - distância de recalque de 5.900 a 6.100 m</t>
  </si>
  <si>
    <t>Dragagem de areia fina com draga de sucção e recalque - bomba de 483 kW e cortador de 55 kW - distância de recalque de 500 a 700 m</t>
  </si>
  <si>
    <t>Dragagem de areia fina com draga de sucção e recalque - bomba de 483 kW e cortador de 55 kW - distância de recalque de 6.100 a 6.300 m</t>
  </si>
  <si>
    <t>Dragagem de areia fina com draga de sucção e recalque - bomba de 483 kW e cortador de 55 kW - distância de recalque de 6.300 a 6.500 m</t>
  </si>
  <si>
    <t>Dragagem de areia fina com draga de sucção e recalque - bomba de 483 kW e cortador de 55 kW - distância de recalque de 6.500 a 6.700 m</t>
  </si>
  <si>
    <t>Dragagem de areia fina com draga de sucção e recalque - bomba de 483 kW e cortador de 55 kW - distância de recalque de 6.700 a 6.900 m</t>
  </si>
  <si>
    <t>Dragagem de areia fina com draga de sucção e recalque - bomba de 483 kW e cortador de 55 kW - distância de recalque de 6.900 a 7.100 m</t>
  </si>
  <si>
    <t>Dragagem de areia fina com draga de sucção e recalque - bomba de 483 kW e cortador de 55 kW - distância de recalque de 7.100 a 7.300 m</t>
  </si>
  <si>
    <t>Dragagem de areia fina com draga de sucção e recalque - bomba de 483 kW e cortador de 55 kW - distância de recalque de 7.300 a 7.500 m</t>
  </si>
  <si>
    <t>Dragagem de areia fina com draga de sucção e recalque - bomba de 483 kW e cortador de 55 kW - distância de recalque de 7.500 a 7.700 m</t>
  </si>
  <si>
    <t>Dragagem de areia fina com draga de sucção e recalque - bomba de 483 kW e cortador de 55 kW - distância de recalque de 7.700 a 7.900 m</t>
  </si>
  <si>
    <t>Dragagem de areia fina com draga de sucção e recalque - bomba de 483 kW e cortador de 55 kW - distância de recalque de 700 a 900 m</t>
  </si>
  <si>
    <t>Dragagem de areia fina com draga de sucção e recalque - bomba de 483 kW e cortador de 55 kW - distância de recalque de 900 a 1.100 m</t>
  </si>
  <si>
    <t>Dragagem de areia fina com draga de sucção e recalque - bomba de 483 kW e cortador de 55 kW - distância de recalque de até 500 m</t>
  </si>
  <si>
    <t>Dragagem de areia fina com draga de sucção e recalque - bomba de 746 kW e cortador de 110 kW - distância de recalque de 1.100 a 1.300 m</t>
  </si>
  <si>
    <t>Dragagem de areia fina com draga de sucção e recalque - bomba de 746 kW e cortador de 110 kW - distância de recalque de 1.300 a 1.500 m</t>
  </si>
  <si>
    <t>Dragagem de areia fina com draga de sucção e recalque - bomba de 746 kW e cortador de 110 kW - distância de recalque de 1.500 a 1.700 m</t>
  </si>
  <si>
    <t>Dragagem de areia fina com draga de sucção e recalque - bomba de 746 kW e cortador de 110 kW - distância de recalque de 1.700 a 1.900 m</t>
  </si>
  <si>
    <t>Dragagem de areia fina com draga de sucção e recalque - bomba de 746 kW e cortador de 110 kW - distância de recalque de 1.900 a 2.100 m</t>
  </si>
  <si>
    <t>Dragagem de areia fina com draga de sucção e recalque - bomba de 746 kW e cortador de 110 kW - distância de recalque de 2.100 a 2.300 m</t>
  </si>
  <si>
    <t>Dragagem de areia fina com draga de sucção e recalque - bomba de 746 kW e cortador de 110 kW - distância de recalque de 2.300 a 2.500 m</t>
  </si>
  <si>
    <t>Dragagem de areia fina com draga de sucção e recalque - bomba de 746 kW e cortador de 110 kW - distância de recalque de 2.500 a 2.700 m</t>
  </si>
  <si>
    <t>Dragagem de areia fina com draga de sucção e recalque - bomba de 746 kW e cortador de 110 kW - distância de recalque de 2.700 a 2.900 m</t>
  </si>
  <si>
    <t>Dragagem de areia fina com draga de sucção e recalque - bomba de 746 kW e cortador de 110 kW - distância de recalque de 2.900 a 3.100 m</t>
  </si>
  <si>
    <t>Dragagem de areia fina com draga de sucção e recalque - bomba de 746 kW e cortador de 110 kW - distância de recalque de 3.100 a 3.300 m</t>
  </si>
  <si>
    <t>Dragagem de areia fina com draga de sucção e recalque - bomba de 746 kW e cortador de 110 kW - distância de recalque de 3.300 a 3.500 m</t>
  </si>
  <si>
    <t>Dragagem de areia fina com draga de sucção e recalque - bomba de 746 kW e cortador de 110 kW - distância de recalque de 3.500 a 3.700 m</t>
  </si>
  <si>
    <t>Dragagem de areia fina com draga de sucção e recalque - bomba de 746 kW e cortador de 110 kW - distância de recalque de 3.700 a 3.900 m</t>
  </si>
  <si>
    <t>Dragagem de areia fina com draga de sucção e recalque - bomba de 746 kW e cortador de 110 kW - distância de recalque de 3.900 a 4.100 m</t>
  </si>
  <si>
    <t>Dragagem de areia fina com draga de sucção e recalque - bomba de 746 kW e cortador de 110 kW - distância de recalque de 4.100 a 4.300 m</t>
  </si>
  <si>
    <t>Dragagem de areia fina com draga de sucção e recalque - bomba de 746 kW e cortador de 110 kW - distância de recalque de 4.300 a 4.500 m</t>
  </si>
  <si>
    <t>Dragagem de areia fina com draga de sucção e recalque - bomba de 746 kW e cortador de 110 kW - distância de recalque de 4.500 a 4.700 m</t>
  </si>
  <si>
    <t>Dragagem de areia fina com draga de sucção e recalque - bomba de 746 kW e cortador de 110 kW - distância de recalque de 4.700 a 4.900 m</t>
  </si>
  <si>
    <t>Dragagem de areia fina com draga de sucção e recalque - bomba de 746 kW e cortador de 110 kW - distância de recalque de 4.900 a 5.100 m</t>
  </si>
  <si>
    <t>Dragagem de areia fina com draga de sucção e recalque - bomba de 746 kW e cortador de 110 kW - distância de recalque de 5.100 a 5.300 m</t>
  </si>
  <si>
    <t>Dragagem de areia fina com draga de sucção e recalque - bomba de 746 kW e cortador de 110 kW - distância de recalque de 5.300 a 5.500 m</t>
  </si>
  <si>
    <t>Dragagem de areia fina com draga de sucção e recalque - bomba de 746 kW e cortador de 110 kW - distância de recalque de 5.500 a 5.700 m</t>
  </si>
  <si>
    <t>Dragagem de areia fina com draga de sucção e recalque - bomba de 746 kW e cortador de 110 kW - distância de recalque de 5.700 a 5.900 m</t>
  </si>
  <si>
    <t>Dragagem de areia fina com draga de sucção e recalque - bomba de 746 kW e cortador de 110 kW - distância de recalque de 5.900 a 6.100 m</t>
  </si>
  <si>
    <t>Dragagem de areia fina com draga de sucção e recalque - bomba de 746 kW e cortador de 110 kW - distância de recalque de 500 a 700 m</t>
  </si>
  <si>
    <t>Dragagem de areia fina com draga de sucção e recalque - bomba de 746 kW e cortador de 110 kW - distância de recalque de 6.100 a 6.300 m</t>
  </si>
  <si>
    <t>Dragagem de areia fina com draga de sucção e recalque - bomba de 746 kW e cortador de 110 kW - distância de recalque de 6.300 a 6.500 m</t>
  </si>
  <si>
    <t>Dragagem de areia fina com draga de sucção e recalque - bomba de 746 kW e cortador de 110 kW - distância de recalque de 6.500 a 6.700 m</t>
  </si>
  <si>
    <t>Dragagem de areia fina com draga de sucção e recalque - bomba de 746 kW e cortador de 110 kW - distância de recalque de 6.700 a 6.900 m</t>
  </si>
  <si>
    <t>Dragagem de areia fina com draga de sucção e recalque - bomba de 746 kW e cortador de 110 kW - distância de recalque de 6.900 a 7.100 m</t>
  </si>
  <si>
    <t>Dragagem de areia fina com draga de sucção e recalque - bomba de 746 kW e cortador de 110 kW - distância de recalque de 7.100 a 7.300 m</t>
  </si>
  <si>
    <t>Dragagem de areia fina com draga de sucção e recalque - bomba de 746 kW e cortador de 110 kW - distância de recalque de 7.300 a 7.500 m</t>
  </si>
  <si>
    <t>Dragagem de areia fina com draga de sucção e recalque - bomba de 746 kW e cortador de 110 kW - distância de recalque de 7.500 a 7.700 m</t>
  </si>
  <si>
    <t>Dragagem de areia fina com draga de sucção e recalque - bomba de 746 kW e cortador de 110 kW - distância de recalque de 7.700 a 7.900 m</t>
  </si>
  <si>
    <t>Dragagem de areia fina com draga de sucção e recalque - bomba de 746 kW e cortador de 110 kW - distância de recalque de 7.900 a 8.100 m</t>
  </si>
  <si>
    <t>Dragagem de areia fina com draga de sucção e recalque - bomba de 746 kW e cortador de 110 kW - distância de recalque de 700 a 900 m</t>
  </si>
  <si>
    <t>Dragagem de areia fina com draga de sucção e recalque - bomba de 746 kW e cortador de 110 kW - distância de recalque de 8.100 a 8.300 m</t>
  </si>
  <si>
    <t>Dragagem de areia fina com draga de sucção e recalque - bomba de 746 kW e cortador de 110 kW - distância de recalque de 8.300 a 8.500 m</t>
  </si>
  <si>
    <t>Dragagem de areia fina com draga de sucção e recalque - bomba de 746 kW e cortador de 110 kW - distância de recalque de 8.500 a 8.700 m</t>
  </si>
  <si>
    <t>Dragagem de areia fina com draga de sucção e recalque - bomba de 746 kW e cortador de 110 kW - distância de recalque de 8.700 a 8.900 m</t>
  </si>
  <si>
    <t>Dragagem de areia fina com draga de sucção e recalque - bomba de 746 kW e cortador de 110 kW - distância de recalque de 8.900 a 9.100 m</t>
  </si>
  <si>
    <t>Dragagem de areia fina com draga de sucção e recalque - bomba de 746 kW e cortador de 110 kW - distância de recalque de 9.100 a 9.300 m</t>
  </si>
  <si>
    <t>Dragagem de areia fina com draga de sucção e recalque - bomba de 746 kW e cortador de 110 kW - distância de recalque de 9.300 a 9.500 m</t>
  </si>
  <si>
    <t>Dragagem de areia fina com draga de sucção e recalque - bomba de 746 kW e cortador de 110 kW - distância de recalque de 9.500 a 9.700 m</t>
  </si>
  <si>
    <t>Dragagem de areia fina com draga de sucção e recalque - bomba de 746 kW e cortador de 110 kW - distância de recalque de 9.700 a 9.900 m</t>
  </si>
  <si>
    <t>Dragagem de areia fina com draga de sucção e recalque - bomba de 746 kW e cortador de 110 kW - distância de recalque de 9.900 a 10.100 m</t>
  </si>
  <si>
    <t>Dragagem de areia fina com draga de sucção e recalque - bomba de 746 kW e cortador de 110 kW - distância de recalque de 900 a 1.100 m</t>
  </si>
  <si>
    <t>Dragagem de areia fina com draga de sucção e recalque - bomba de 746 kW e cortador de 110 kW - distância de recalque de até 500 m</t>
  </si>
  <si>
    <t>Dragagem de areia fina com draga hopper - capacidade da cisterna de 1.000 m³ - DMT de 1.500 a 1.800 m</t>
  </si>
  <si>
    <t>Dragagem de areia fina com draga hopper - capacidade da cisterna de 1.000 m³ - DMT de 1.800 a 2.100 m</t>
  </si>
  <si>
    <t>Dragagem de areia fina com draga hopper - capacidade da cisterna de 1.000 m³ - DMT de 2.100 a 2.400 m</t>
  </si>
  <si>
    <t>Dragagem de areia fina com draga hopper - capacidade da cisterna de 1.000 m³ - DMT de 2.400 a 2.700 m</t>
  </si>
  <si>
    <t>Dragagem de areia fina com draga hopper - capacidade da cisterna de 1.000 m³ - DMT de 2.700 a 3.000 m</t>
  </si>
  <si>
    <t>Dragagem de areia fina com draga hopper - capacidade da cisterna de 1.000 m³ - DMT de 3.000 m</t>
  </si>
  <si>
    <t>Dragagem de areia fina com draga hopper - capacidade da cisterna de 10.000 m³ - DMT de 1.500 a 1.800 m</t>
  </si>
  <si>
    <t>Dragagem de areia fina com draga hopper - capacidade da cisterna de 10.000 m³ - DMT de 1.800 a 2.100 m</t>
  </si>
  <si>
    <t>Dragagem de areia fina com draga hopper - capacidade da cisterna de 10.000 m³ - DMT de 2.100 a 2.400 m</t>
  </si>
  <si>
    <t>Dragagem de areia fina com draga hopper - capacidade da cisterna de 10.000 m³ - DMT de 2.400 a 2.700 m</t>
  </si>
  <si>
    <t>Dragagem de areia fina com draga hopper - capacidade da cisterna de 10.000 m³ - DMT de 2.700 a 3.000 m</t>
  </si>
  <si>
    <t>Dragagem de areia fina com draga hopper - capacidade da cisterna de 10.000 m³ - DMT de 3.000 m</t>
  </si>
  <si>
    <t>Dragagem de areia fina com draga hopper - capacidade da cisterna de 15.000 m³ - DMT de 1.500 a 1.800 m</t>
  </si>
  <si>
    <t>Dragagem de areia fina com draga hopper - capacidade da cisterna de 15.000 m³ - DMT de 1.800 a 2.100 m</t>
  </si>
  <si>
    <t>Dragagem de areia fina com draga hopper - capacidade da cisterna de 15.000 m³ - DMT de 2.100 a 2.400 m</t>
  </si>
  <si>
    <t>Dragagem de areia fina com draga hopper - capacidade da cisterna de 15.000 m³ - DMT de 2.400 a 2.700 m</t>
  </si>
  <si>
    <t>Dragagem de areia fina com draga hopper - capacidade da cisterna de 15.000 m³ - DMT de 2.700 a 3.000 m</t>
  </si>
  <si>
    <t>Dragagem de areia fina com draga hopper - capacidade da cisterna de 15.000 m³ - DMT de 3.000 m</t>
  </si>
  <si>
    <t>Dragagem de areia fina com draga hopper - capacidade da cisterna de 2.000 m³ - DMT de 1.500 a 1.800 m</t>
  </si>
  <si>
    <t>Dragagem de areia fina com draga hopper - capacidade da cisterna de 2.000 m³ - DMT de 1.800 a 2.100 m</t>
  </si>
  <si>
    <t>Dragagem de areia fina com draga hopper - capacidade da cisterna de 2.000 m³ - DMT de 2.100 a 2.400 m</t>
  </si>
  <si>
    <t>Dragagem de areia fina com draga hopper - capacidade da cisterna de 2.000 m³ - DMT de 2.400 a 2.700 m</t>
  </si>
  <si>
    <t>Dragagem de areia fina com draga hopper - capacidade da cisterna de 2.000 m³ - DMT de 2.700 a 3.000 m</t>
  </si>
  <si>
    <t>Dragagem de areia fina com draga hopper - capacidade da cisterna de 2.000 m³ - DMT de 3.000 m</t>
  </si>
  <si>
    <t>Dragagem de areia fina com draga hopper - capacidade da cisterna de 20.000 m³ - DMT de 1.500 a 1.800 m</t>
  </si>
  <si>
    <t>Dragagem de areia fina com draga hopper - capacidade da cisterna de 20.000 m³ - DMT de 1.800 a 2.100 m</t>
  </si>
  <si>
    <t>Dragagem de areia fina com draga hopper - capacidade da cisterna de 20.000 m³ - DMT de 2.100 a 2.400 m</t>
  </si>
  <si>
    <t>Dragagem de areia fina com draga hopper - capacidade da cisterna de 20.000 m³ - DMT de 2.400 a 2.700 m</t>
  </si>
  <si>
    <t>Dragagem de areia fina com draga hopper - capacidade da cisterna de 20.000 m³ - DMT de 2.700 a 3.000 m</t>
  </si>
  <si>
    <t>Dragagem de areia fina com draga hopper - capacidade da cisterna de 20.000 m³ - DMT de 3.000 m</t>
  </si>
  <si>
    <t>Dragagem de areia fina com draga hopper - capacidade da cisterna de 3.000 m³ - DMT de 1.500 a 1.800 m</t>
  </si>
  <si>
    <t>Dragagem de areia fina com draga hopper - capacidade da cisterna de 3.000 m³ - DMT de 1.800 a 2.100 m</t>
  </si>
  <si>
    <t>Dragagem de areia fina com draga hopper - capacidade da cisterna de 3.000 m³ - DMT de 2.100 a 2.400 m</t>
  </si>
  <si>
    <t>Dragagem de areia fina com draga hopper - capacidade da cisterna de 3.000 m³ - DMT de 2.400 a 2.700 m</t>
  </si>
  <si>
    <t>Dragagem de areia fina com draga hopper - capacidade da cisterna de 3.000 m³ - DMT de 2.700 a 3.000 m</t>
  </si>
  <si>
    <t>Dragagem de areia fina com draga hopper - capacidade da cisterna de 3.000 m³ - DMT de 3.000 m</t>
  </si>
  <si>
    <t>Dragagem de areia fina com draga hopper - capacidade da cisterna de 4.000 m³ - DMT de 1.500 a 1.800 m</t>
  </si>
  <si>
    <t>Dragagem de areia fina com draga hopper - capacidade da cisterna de 4.000 m³ - DMT de 1.800 a 2.100 m</t>
  </si>
  <si>
    <t>Dragagem de areia fina com draga hopper - capacidade da cisterna de 4.000 m³ - DMT de 2.100 a 2.400 m</t>
  </si>
  <si>
    <t>Dragagem de areia fina com draga hopper - capacidade da cisterna de 4.000 m³ - DMT de 2.400 a 2.700 m</t>
  </si>
  <si>
    <t>Dragagem de areia fina com draga hopper - capacidade da cisterna de 4.000 m³ - DMT de 2.700 a 3.000 m</t>
  </si>
  <si>
    <t>Dragagem de areia fina com draga hopper - capacidade da cisterna de 4.000 m³ - DMT de 3.000 m</t>
  </si>
  <si>
    <t>Dragagem de areia fina com draga hopper - capacidade da cisterna de 5.000 m³ - DMT de 1.500 a 1.800 m</t>
  </si>
  <si>
    <t>Dragagem de areia fina com draga hopper - capacidade da cisterna de 5.000 m³ - DMT de 1.800 a 2.100 m</t>
  </si>
  <si>
    <t>Dragagem de areia fina com draga hopper - capacidade da cisterna de 5.000 m³ - DMT de 2.100 a 2.400 m</t>
  </si>
  <si>
    <t>Dragagem de areia fina com draga hopper - capacidade da cisterna de 5.000 m³ - DMT de 2.400 a 2.700 m</t>
  </si>
  <si>
    <t>Dragagem de areia fina com draga hopper - capacidade da cisterna de 5.000 m³ - DMT de 2.700 a 3.000 m</t>
  </si>
  <si>
    <t>Dragagem de areia fina com draga hopper - capacidade da cisterna de 5.000 m³ - DMT de 3.000 m</t>
  </si>
  <si>
    <t>Dragagem de areia fina com draga hopper - capacidade da cisterna de 750 m³ - DMT de 1.500 a 1.800 m</t>
  </si>
  <si>
    <t>Dragagem de areia fina com draga hopper - capacidade da cisterna de 750 m³ - DMT de 1.800 a 2.100 m</t>
  </si>
  <si>
    <t>Dragagem de areia fina com draga hopper - capacidade da cisterna de 750 m³ - DMT de 2.100 a 2.400 m</t>
  </si>
  <si>
    <t>Dragagem de areia fina com draga hopper - capacidade da cisterna de 750 m³ - DMT de 2.400 a 2.700 m</t>
  </si>
  <si>
    <t>Dragagem de areia fina com draga hopper - capacidade da cisterna de 750 m³ - DMT de 2.700 a 3.000 m</t>
  </si>
  <si>
    <t>Dragagem de areia fina com draga hopper - capacidade da cisterna de 750 m³ - DMT de 3.000 m</t>
  </si>
  <si>
    <t>Dragagem de areia grossa com draga de sucção e recalque - bomba de 1.350 kW e cortador de 170 kW - distância de recalque de 1.100 a 1.300 m</t>
  </si>
  <si>
    <t>Dragagem de areia grossa com draga de sucção e recalque - bomba de 1.350 kW e cortador de 170 kW - distância de recalque de 1.300 a 1.500 m</t>
  </si>
  <si>
    <t>Dragagem de areia grossa com draga de sucção e recalque - bomba de 1.350 kW e cortador de 170 kW - distância de recalque de 1.500 a 1.700 m</t>
  </si>
  <si>
    <t>Dragagem de areia grossa com draga de sucção e recalque - bomba de 1.350 kW e cortador de 170 kW - distância de recalque de 1.700 a 1.900 m</t>
  </si>
  <si>
    <t>Dragagem de areia grossa com draga de sucção e recalque - bomba de 1.350 kW e cortador de 170 kW - distância de recalque de 1.900 a 2.100 m</t>
  </si>
  <si>
    <t>Dragagem de areia grossa com draga de sucção e recalque - bomba de 1.350 kW e cortador de 170 kW - distância de recalque de 2.100 a 2.300 m</t>
  </si>
  <si>
    <t>Dragagem de areia grossa com draga de sucção e recalque - bomba de 1.350 kW e cortador de 170 kW - distância de recalque de 2.300 a 2.500 m</t>
  </si>
  <si>
    <t>Dragagem de areia grossa com draga de sucção e recalque - bomba de 1.350 kW e cortador de 170 kW - distância de recalque de 2.500 a 2.700 m</t>
  </si>
  <si>
    <t>Dragagem de areia grossa com draga de sucção e recalque - bomba de 1.350 kW e cortador de 170 kW - distância de recalque de 2.700 a 2.900 m</t>
  </si>
  <si>
    <t>Dragagem de areia grossa com draga de sucção e recalque - bomba de 1.350 kW e cortador de 170 kW - distância de recalque de 2.900 a 3.100 m</t>
  </si>
  <si>
    <t>Dragagem de areia grossa com draga de sucção e recalque - bomba de 1.350 kW e cortador de 170 kW - distância de recalque de 3.100 a 3.300 m</t>
  </si>
  <si>
    <t>Dragagem de areia grossa com draga de sucção e recalque - bomba de 1.350 kW e cortador de 170 kW - distância de recalque de 3.300 a 3.500 m</t>
  </si>
  <si>
    <t>Dragagem de areia grossa com draga de sucção e recalque - bomba de 1.350 kW e cortador de 170 kW - distância de recalque de 3.500 a 3.700 m</t>
  </si>
  <si>
    <t>Dragagem de areia grossa com draga de sucção e recalque - bomba de 1.350 kW e cortador de 170 kW - distância de recalque de 3.700 a 3.900 m</t>
  </si>
  <si>
    <t>Dragagem de areia grossa com draga de sucção e recalque - bomba de 1.350 kW e cortador de 170 kW - distância de recalque de 3.900 a 4.100 m</t>
  </si>
  <si>
    <t>Dragagem de areia grossa com draga de sucção e recalque - bomba de 1.350 kW e cortador de 170 kW - distância de recalque de 4.100 a 4.300 m</t>
  </si>
  <si>
    <t>Dragagem de areia grossa com draga de sucção e recalque - bomba de 1.350 kW e cortador de 170 kW - distância de recalque de 4.300 a 4.500 m</t>
  </si>
  <si>
    <t>Dragagem de areia grossa com draga de sucção e recalque - bomba de 1.350 kW e cortador de 170 kW - distância de recalque de 4.500 a 4.700 m</t>
  </si>
  <si>
    <t>Dragagem de areia grossa com draga de sucção e recalque - bomba de 1.350 kW e cortador de 170 kW - distância de recalque de 4.700 a 4.900 m</t>
  </si>
  <si>
    <t>Dragagem de areia grossa com draga de sucção e recalque - bomba de 1.350 kW e cortador de 170 kW - distância de recalque de 4.900 a 5.100 m</t>
  </si>
  <si>
    <t>Dragagem de areia grossa com draga de sucção e recalque - bomba de 1.350 kW e cortador de 170 kW - distância de recalque de 5.100 a 5.300 m</t>
  </si>
  <si>
    <t>Dragagem de areia grossa com draga de sucção e recalque - bomba de 1.350 kW e cortador de 170 kW - distância de recalque de 5.300 a 5.500 m</t>
  </si>
  <si>
    <t>Dragagem de areia grossa com draga de sucção e recalque - bomba de 1.350 kW e cortador de 170 kW - distância de recalque de 5.500 a 5.700 m</t>
  </si>
  <si>
    <t>Dragagem de areia grossa com draga de sucção e recalque - bomba de 1.350 kW e cortador de 170 kW - distância de recalque de 5.700 a 5.900 m</t>
  </si>
  <si>
    <t>Dragagem de areia grossa com draga de sucção e recalque - bomba de 1.350 kW e cortador de 170 kW - distância de recalque de 500 a 700 m</t>
  </si>
  <si>
    <t>Dragagem de areia grossa com draga de sucção e recalque - bomba de 1.350 kW e cortador de 170 kW - distância de recalque de 700 a 900 m</t>
  </si>
  <si>
    <t>Dragagem de areia grossa com draga de sucção e recalque - bomba de 1.350 kW e cortador de 170 kW - distância de recalque de 900 a 1.100 m</t>
  </si>
  <si>
    <t>Dragagem de areia grossa com draga de sucção e recalque - bomba de 1.350 kW e cortador de 170 kW - distância de recalque de até 500 m</t>
  </si>
  <si>
    <t>Dragagem de areia grossa com draga de sucção e recalque - bomba de 294 kW e cortador de 30 kW - distância de recalque de 1.100 a 1.300 m</t>
  </si>
  <si>
    <t>Dragagem de areia grossa com draga de sucção e recalque - bomba de 294 kW e cortador de 30 kW - distância de recalque de 1.300 a 1.500 m</t>
  </si>
  <si>
    <t>Dragagem de areia grossa com draga de sucção e recalque - bomba de 294 kW e cortador de 30 kW - distância de recalque de 1.500 a 1.700 m</t>
  </si>
  <si>
    <t>Dragagem de areia grossa com draga de sucção e recalque - bomba de 294 kW e cortador de 30 kW - distância de recalque de 1.700 a 1.900 m</t>
  </si>
  <si>
    <t>Dragagem de areia grossa com draga de sucção e recalque - bomba de 294 kW e cortador de 30 kW - distância de recalque de 1.900 a 2.100 m</t>
  </si>
  <si>
    <t>Dragagem de areia grossa com draga de sucção e recalque - bomba de 294 kW e cortador de 30 kW - distância de recalque de 2.100 a 2.300 m</t>
  </si>
  <si>
    <t>Dragagem de areia grossa com draga de sucção e recalque - bomba de 294 kW e cortador de 30 kW - distância de recalque de 2.300 a 2.500 m</t>
  </si>
  <si>
    <t>Dragagem de areia grossa com draga de sucção e recalque - bomba de 294 kW e cortador de 30 kW - distância de recalque de 500 a 700 m</t>
  </si>
  <si>
    <t>Dragagem de areia grossa com draga de sucção e recalque - bomba de 294 kW e cortador de 30 kW - distância de recalque de 700 a 900 m</t>
  </si>
  <si>
    <t>Dragagem de areia grossa com draga de sucção e recalque - bomba de 294 kW e cortador de 30 kW - distância de recalque de 900 a 1.100 m</t>
  </si>
  <si>
    <t>Dragagem de areia grossa com draga de sucção e recalque - bomba de 294 kW e cortador de 30 kW - distância de recalque de até 500 m</t>
  </si>
  <si>
    <t>Dragagem de areia grossa com draga de sucção e recalque - bomba de 483 kW e cortador de 55 kW - distância de recalque de 1.100 a 1.300 m</t>
  </si>
  <si>
    <t>Dragagem de areia grossa com draga de sucção e recalque - bomba de 483 kW e cortador de 55 kW - distância de recalque de 1.300 a 1.500 m</t>
  </si>
  <si>
    <t>Dragagem de areia grossa com draga de sucção e recalque - bomba de 483 kW e cortador de 55 kW - distância de recalque de 1.500 a 1.700 m</t>
  </si>
  <si>
    <t>Dragagem de areia grossa com draga de sucção e recalque - bomba de 483 kW e cortador de 55 kW - distância de recalque de 1.700 a 1.900 m</t>
  </si>
  <si>
    <t>Dragagem de areia grossa com draga de sucção e recalque - bomba de 483 kW e cortador de 55 kW - distância de recalque de 1.900 a 2.100 m</t>
  </si>
  <si>
    <t>Dragagem de areia grossa com draga de sucção e recalque - bomba de 483 kW e cortador de 55 kW - distância de recalque de 2.100 a 2.300 m</t>
  </si>
  <si>
    <t>Dragagem de areia grossa com draga de sucção e recalque - bomba de 483 kW e cortador de 55 kW - distância de recalque de 2.300 a 2.500 m</t>
  </si>
  <si>
    <t>Dragagem de areia grossa com draga de sucção e recalque - bomba de 483 kW e cortador de 55 kW - distância de recalque de 2.500 a 2.700 m</t>
  </si>
  <si>
    <t>Dragagem de areia grossa com draga de sucção e recalque - bomba de 483 kW e cortador de 55 kW - distância de recalque de 2.700 a 2.900 m</t>
  </si>
  <si>
    <t>Dragagem de areia grossa com draga de sucção e recalque - bomba de 483 kW e cortador de 55 kW - distância de recalque de 2.900 a 3.100 m</t>
  </si>
  <si>
    <t>Dragagem de areia grossa com draga de sucção e recalque - bomba de 483 kW e cortador de 55 kW - distância de recalque de 3.100 a 3.300 m</t>
  </si>
  <si>
    <t>Dragagem de areia grossa com draga de sucção e recalque - bomba de 483 kW e cortador de 55 kW - distância de recalque de 3.300 a 3.500 m</t>
  </si>
  <si>
    <t>Dragagem de areia grossa com draga de sucção e recalque - bomba de 483 kW e cortador de 55 kW - distância de recalque de 3.500 a 3.700 m</t>
  </si>
  <si>
    <t>Dragagem de areia grossa com draga de sucção e recalque - bomba de 483 kW e cortador de 55 kW - distância de recalque de 500 a 700 m</t>
  </si>
  <si>
    <t>Dragagem de areia grossa com draga de sucção e recalque - bomba de 483 kW e cortador de 55 kW - distância de recalque de 700 a 900 m</t>
  </si>
  <si>
    <t>Dragagem de areia grossa com draga de sucção e recalque - bomba de 483 kW e cortador de 55 kW - distância de recalque de 900 a 1.100 m</t>
  </si>
  <si>
    <t>Dragagem de areia grossa com draga de sucção e recalque - bomba de 483 kW e cortador de 55 kW - distância de recalque de até 500 m</t>
  </si>
  <si>
    <t>Dragagem de areia grossa com draga de sucção e recalque - bomba de 746 kW e cortador de 110 kW - distância de recalque de 1.100 a 1.300 m</t>
  </si>
  <si>
    <t>Dragagem de areia grossa com draga de sucção e recalque - bomba de 746 kW e cortador de 110 kW - distância de recalque de 1.300 a 1.500 m</t>
  </si>
  <si>
    <t>Dragagem de areia grossa com draga de sucção e recalque - bomba de 746 kW e cortador de 110 kW - distância de recalque de 1.500 a 1.700 m</t>
  </si>
  <si>
    <t>Dragagem de areia grossa com draga de sucção e recalque - bomba de 746 kW e cortador de 110 kW - distância de recalque de 1.700 a 1.900 m</t>
  </si>
  <si>
    <t>Dragagem de areia grossa com draga de sucção e recalque - bomba de 746 kW e cortador de 110 kW - distância de recalque de 1.900 a 2.100 m</t>
  </si>
  <si>
    <t>Dragagem de areia grossa com draga de sucção e recalque - bomba de 746 kW e cortador de 110 kW - distância de recalque de 2.100 a 2.300 m</t>
  </si>
  <si>
    <t>Dragagem de areia grossa com draga de sucção e recalque - bomba de 746 kW e cortador de 110 kW - distância de recalque de 2.300 a 2.500 m</t>
  </si>
  <si>
    <t>Dragagem de areia grossa com draga de sucção e recalque - bomba de 746 kW e cortador de 110 kW - distância de recalque de 2.500 a 2.700 m</t>
  </si>
  <si>
    <t>Dragagem de areia grossa com draga de sucção e recalque - bomba de 746 kW e cortador de 110 kW - distância de recalque de 2.700 a 2.900 m</t>
  </si>
  <si>
    <t>Dragagem de areia grossa com draga de sucção e recalque - bomba de 746 kW e cortador de 110 kW - distância de recalque de 2.900 a 3.100 m</t>
  </si>
  <si>
    <t>Dragagem de areia grossa com draga de sucção e recalque - bomba de 746 kW e cortador de 110 kW - distância de recalque de 3.100 a 3.300 m</t>
  </si>
  <si>
    <t>Dragagem de areia grossa com draga de sucção e recalque - bomba de 746 kW e cortador de 110 kW - distância de recalque de 3.300 a 3.500 m</t>
  </si>
  <si>
    <t>Dragagem de areia grossa com draga de sucção e recalque - bomba de 746 kW e cortador de 110 kW - distância de recalque de 3.500 a 3.700 m</t>
  </si>
  <si>
    <t>Dragagem de areia grossa com draga de sucção e recalque - bomba de 746 kW e cortador de 110 kW - distância de recalque de 3.700 a 3.900 m</t>
  </si>
  <si>
    <t>Dragagem de areia grossa com draga de sucção e recalque - bomba de 746 kW e cortador de 110 kW - distância de recalque de 3.900 a 4.100 m</t>
  </si>
  <si>
    <t>Dragagem de areia grossa com draga de sucção e recalque - bomba de 746 kW e cortador de 110 kW - distância de recalque de 4.100 a 4.300 m</t>
  </si>
  <si>
    <t>Dragagem de areia grossa com draga de sucção e recalque - bomba de 746 kW e cortador de 110 kW - distância de recalque de 4.300 a 4.500 m</t>
  </si>
  <si>
    <t>Dragagem de areia grossa com draga de sucção e recalque - bomba de 746 kW e cortador de 110 kW - distância de recalque de 500 a 700 m</t>
  </si>
  <si>
    <t>Dragagem de areia grossa com draga de sucção e recalque - bomba de 746 kW e cortador de 110 kW - distância de recalque de 700 a 900 m</t>
  </si>
  <si>
    <t>Dragagem de areia grossa com draga de sucção e recalque - bomba de 746 kW e cortador de 110 kW - distância de recalque de 900 a 1.100 m</t>
  </si>
  <si>
    <t>Dragagem de areia grossa com draga de sucção e recalque - bomba de 746 kW e cortador de 110 kW - distância de recalque de até 500 m</t>
  </si>
  <si>
    <t>Dragagem de areia grossa com draga hopper - capacidade da cisterna de 1.000 m³ - DMT de 1.500 a 1.800 m</t>
  </si>
  <si>
    <t>Dragagem de areia grossa com draga hopper - capacidade da cisterna de 1.000 m³ - DMT de 1.800 a 2.100 m</t>
  </si>
  <si>
    <t>Dragagem de areia grossa com draga hopper - capacidade da cisterna de 1.000 m³ - DMT de 2.100 a 2.400 m</t>
  </si>
  <si>
    <t>Dragagem de areia grossa com draga hopper - capacidade da cisterna de 1.000 m³ - DMT de 2.400 a 2.700 m</t>
  </si>
  <si>
    <t>Dragagem de areia grossa com draga hopper - capacidade da cisterna de 1.000 m³ - DMT de 2.700 a 3.000 m</t>
  </si>
  <si>
    <t>Dragagem de areia grossa com draga hopper - capacidade da cisterna de 1.000 m³ - DMT de 3.000 m</t>
  </si>
  <si>
    <t>Dragagem de areia grossa com draga hopper - capacidade da cisterna de 10.000 m³ - DMT de 1.500 a 1.800 m</t>
  </si>
  <si>
    <t>Dragagem de areia grossa com draga hopper - capacidade da cisterna de 10.000 m³ - DMT de 1.800 a 2.100 m</t>
  </si>
  <si>
    <t>Dragagem de areia grossa com draga hopper - capacidade da cisterna de 10.000 m³ - DMT de 2.100 a 2.400 m</t>
  </si>
  <si>
    <t>Dragagem de areia grossa com draga hopper - capacidade da cisterna de 10.000 m³ - DMT de 2.400 a 2.700 m</t>
  </si>
  <si>
    <t>Dragagem de areia grossa com draga hopper - capacidade da cisterna de 10.000 m³ - DMT de 2.700 a 3.000 m</t>
  </si>
  <si>
    <t>Dragagem de areia grossa com draga hopper - capacidade da cisterna de 10.000 m³ - DMT de 3.000 m</t>
  </si>
  <si>
    <t>Dragagem de areia grossa com draga hopper - capacidade da cisterna de 15.000 m³ - DMT de 1.500 a 1.800 m</t>
  </si>
  <si>
    <t>Dragagem de areia grossa com draga hopper - capacidade da cisterna de 15.000 m³ - DMT de 1.800 a 2.100 m</t>
  </si>
  <si>
    <t>Dragagem de areia grossa com draga hopper - capacidade da cisterna de 15.000 m³ - DMT de 2.100 a 2.400 m</t>
  </si>
  <si>
    <t>Dragagem de areia grossa com draga hopper - capacidade da cisterna de 15.000 m³ - DMT de 2.400 a 2.700 m</t>
  </si>
  <si>
    <t>Dragagem de areia grossa com draga hopper - capacidade da cisterna de 15.000 m³ - DMT de 2.700 a 3.000 m</t>
  </si>
  <si>
    <t>Dragagem de areia grossa com draga hopper - capacidade da cisterna de 15.000 m³ - DMT de 3.000 m</t>
  </si>
  <si>
    <t>Dragagem de areia grossa com draga hopper - capacidade da cisterna de 2.000 m³ - DMT de 1.500 a 1.800 m</t>
  </si>
  <si>
    <t>Dragagem de areia grossa com draga hopper - capacidade da cisterna de 2.000 m³ - DMT de 1.800 a 2.100 m</t>
  </si>
  <si>
    <t>Dragagem de areia grossa com draga hopper - capacidade da cisterna de 2.000 m³ - DMT de 2.100 a 2.400 m</t>
  </si>
  <si>
    <t>Dragagem de areia grossa com draga hopper - capacidade da cisterna de 2.000 m³ - DMT de 2.400 a 2.700 m</t>
  </si>
  <si>
    <t>Dragagem de areia grossa com draga hopper - capacidade da cisterna de 2.000 m³ - DMT de 2.700 a 3.000 m</t>
  </si>
  <si>
    <t>Dragagem de areia grossa com draga hopper - capacidade da cisterna de 2.000 m³ - DMT de 3.000 m</t>
  </si>
  <si>
    <t>Dragagem de areia grossa com draga hopper - capacidade da cisterna de 20.000 m³ - DMT de 1.500 a 1.800 m</t>
  </si>
  <si>
    <t>Dragagem de areia grossa com draga hopper - capacidade da cisterna de 20.000 m³ - DMT de 1.800 a 2.100 m</t>
  </si>
  <si>
    <t>Dragagem de areia grossa com draga hopper - capacidade da cisterna de 20.000 m³ - DMT de 2.100 a 2.400 m</t>
  </si>
  <si>
    <t>Dragagem de areia grossa com draga hopper - capacidade da cisterna de 20.000 m³ - DMT de 2.400 a 2.700 m</t>
  </si>
  <si>
    <t>Dragagem de areia grossa com draga hopper - capacidade da cisterna de 20.000 m³ - DMT de 2.700 a 3.000 m</t>
  </si>
  <si>
    <t>Dragagem de areia grossa com draga hopper - capacidade da cisterna de 20.000 m³ - DMT de 3.000 m</t>
  </si>
  <si>
    <t>Dragagem de areia grossa com draga hopper - capacidade da cisterna de 3.000 m³ - DMT de 1.500 a 1.800 m</t>
  </si>
  <si>
    <t>Dragagem de areia grossa com draga hopper - capacidade da cisterna de 3.000 m³ - DMT de 1.800 a 2.100 m</t>
  </si>
  <si>
    <t>Dragagem de areia grossa com draga hopper - capacidade da cisterna de 3.000 m³ - DMT de 2.100 a 2.400 m</t>
  </si>
  <si>
    <t>Dragagem de areia grossa com draga hopper - capacidade da cisterna de 3.000 m³ - DMT de 2.400 a 2.700 m</t>
  </si>
  <si>
    <t>Dragagem de areia grossa com draga hopper - capacidade da cisterna de 3.000 m³ - DMT de 2.700 a 3.000 m</t>
  </si>
  <si>
    <t>Dragagem de areia grossa com draga hopper - capacidade da cisterna de 3.000 m³ - DMT de 3.000 m</t>
  </si>
  <si>
    <t>Dragagem de areia grossa com draga hopper - capacidade da cisterna de 4.000 m³ - DMT de 1.500 a 1.800 m</t>
  </si>
  <si>
    <t>Dragagem de areia grossa com draga hopper - capacidade da cisterna de 4.000 m³ - DMT de 1.800 a 2.100 m</t>
  </si>
  <si>
    <t>Dragagem de areia grossa com draga hopper - capacidade da cisterna de 4.000 m³ - DMT de 2.100 a 2.400 m</t>
  </si>
  <si>
    <t>Dragagem de areia grossa com draga hopper - capacidade da cisterna de 4.000 m³ - DMT de 2.400 a 2.700 m</t>
  </si>
  <si>
    <t>Dragagem de areia grossa com draga hopper - capacidade da cisterna de 4.000 m³ - DMT de 2.700 a 3.000 m</t>
  </si>
  <si>
    <t>Dragagem de areia grossa com draga hopper - capacidade da cisterna de 4.000 m³ - DMT de 3.000 m</t>
  </si>
  <si>
    <t>Dragagem de areia grossa com draga hopper - capacidade da cisterna de 5.000 m³ - DMT de 1.500 a 1.800 m</t>
  </si>
  <si>
    <t>Dragagem de areia grossa com draga hopper - capacidade da cisterna de 5.000 m³ - DMT de 1.800 a 2.100 m</t>
  </si>
  <si>
    <t>Dragagem de areia grossa com draga hopper - capacidade da cisterna de 5.000 m³ - DMT de 2.100 a 2.400 m</t>
  </si>
  <si>
    <t>Dragagem de areia grossa com draga hopper - capacidade da cisterna de 5.000 m³ - DMT de 2.400 a 2.700 m</t>
  </si>
  <si>
    <t>Dragagem de areia grossa com draga hopper - capacidade da cisterna de 5.000 m³ - DMT de 2.700 a 3.000 m</t>
  </si>
  <si>
    <t>Dragagem de areia grossa com draga hopper - capacidade da cisterna de 5.000 m³ - DMT de 3.000 m</t>
  </si>
  <si>
    <t>Dragagem de areia grossa com draga hopper - capacidade da cisterna de 750 m³ - DMT de 1.500 a 1.800 m</t>
  </si>
  <si>
    <t>Dragagem de areia grossa com draga hopper - capacidade da cisterna de 750 m³ - DMT de 1.800 a 2.100 m</t>
  </si>
  <si>
    <t>Dragagem de areia grossa com draga hopper - capacidade da cisterna de 750 m³ - DMT de 2.100 a 2.400 m</t>
  </si>
  <si>
    <t>Dragagem de areia grossa com draga hopper - capacidade da cisterna de 750 m³ - DMT de 2.400 a 2.700 m</t>
  </si>
  <si>
    <t>Dragagem de areia grossa com draga hopper - capacidade da cisterna de 750 m³ - DMT de 2.700 a 3.000 m</t>
  </si>
  <si>
    <t>Dragagem de areia grossa com draga hopper - capacidade da cisterna de 750 m³ - DMT de 3.000 m</t>
  </si>
  <si>
    <t>Dragagem de areia média com draga de sucção e recalque - bomba de 1.350 kW e cortador de 170 kW - distância de recalque de 1.100 a 1.300 m</t>
  </si>
  <si>
    <t>Dragagem de areia média com draga de sucção e recalque - bomba de 1.350 kW e cortador de 170 kW - distância de recalque de 1.300 a 1.500 m</t>
  </si>
  <si>
    <t>Dragagem de areia média com draga de sucção e recalque - bomba de 1.350 kW e cortador de 170 kW - distância de recalque de 1.500 a 1.700 m</t>
  </si>
  <si>
    <t>Dragagem de areia média com draga de sucção e recalque - bomba de 1.350 kW e cortador de 170 kW - distância de recalque de 1.700 a 1.900 m</t>
  </si>
  <si>
    <t>Dragagem de areia média com draga de sucção e recalque - bomba de 1.350 kW e cortador de 170 kW - distância de recalque de 1.900 a 2.100 m</t>
  </si>
  <si>
    <t>Dragagem de areia média com draga de sucção e recalque - bomba de 1.350 kW e cortador de 170 kW - distância de recalque de 2.100 a 2.300 m</t>
  </si>
  <si>
    <t>Dragagem de areia média com draga de sucção e recalque - bomba de 1.350 kW e cortador de 170 kW - distância de recalque de 2.300 a 2.500 m</t>
  </si>
  <si>
    <t>Dragagem de areia média com draga de sucção e recalque - bomba de 1.350 kW e cortador de 170 kW - distância de recalque de 2.500 a 2.700 m</t>
  </si>
  <si>
    <t>Dragagem de areia média com draga de sucção e recalque - bomba de 1.350 kW e cortador de 170 kW - distância de recalque de 2.700 a 2.900 m</t>
  </si>
  <si>
    <t>Dragagem de areia média com draga de sucção e recalque - bomba de 1.350 kW e cortador de 170 kW - distância de recalque de 2.900 a 3.100 m</t>
  </si>
  <si>
    <t>Dragagem de areia média com draga de sucção e recalque - bomba de 1.350 kW e cortador de 170 kW - distância de recalque de 3.100 a 3.300 m</t>
  </si>
  <si>
    <t>Dragagem de areia média com draga de sucção e recalque - bomba de 1.350 kW e cortador de 170 kW - distância de recalque de 3.300 a 3.500 m</t>
  </si>
  <si>
    <t>Dragagem de areia média com draga de sucção e recalque - bomba de 1.350 kW e cortador de 170 kW - distância de recalque de 3.500 a 3.700 m</t>
  </si>
  <si>
    <t>Dragagem de areia média com draga de sucção e recalque - bomba de 1.350 kW e cortador de 170 kW - distância de recalque de 3.700 a 3.900 m</t>
  </si>
  <si>
    <t>Dragagem de areia média com draga de sucção e recalque - bomba de 1.350 kW e cortador de 170 kW - distância de recalque de 3.900 a 4.100 m</t>
  </si>
  <si>
    <t>Dragagem de areia média com draga de sucção e recalque - bomba de 1.350 kW e cortador de 170 kW - distância de recalque de 4.100 a 4.300 m</t>
  </si>
  <si>
    <t>Dragagem de areia média com draga de sucção e recalque - bomba de 1.350 kW e cortador de 170 kW - distância de recalque de 4.300 a 4.500 m</t>
  </si>
  <si>
    <t>Dragagem de areia média com draga de sucção e recalque - bomba de 1.350 kW e cortador de 170 kW - distância de recalque de 4.500 a 4.700 m</t>
  </si>
  <si>
    <t>Dragagem de areia média com draga de sucção e recalque - bomba de 1.350 kW e cortador de 170 kW - distância de recalque de 4.700 a 4.900 m</t>
  </si>
  <si>
    <t>Dragagem de areia média com draga de sucção e recalque - bomba de 1.350 kW e cortador de 170 kW - distância de recalque de 4.900 a 5.100 m</t>
  </si>
  <si>
    <t>Dragagem de areia média com draga de sucção e recalque - bomba de 1.350 kW e cortador de 170 kW - distância de recalque de 5.100 a 5.300 m</t>
  </si>
  <si>
    <t>Dragagem de areia média com draga de sucção e recalque - bomba de 1.350 kW e cortador de 170 kW - distância de recalque de 5.300 a 5.500 m</t>
  </si>
  <si>
    <t>Dragagem de areia média com draga de sucção e recalque - bomba de 1.350 kW e cortador de 170 kW - distância de recalque de 5.500 a 5.700 m</t>
  </si>
  <si>
    <t>Dragagem de areia média com draga de sucção e recalque - bomba de 1.350 kW e cortador de 170 kW - distância de recalque de 5.700 a 5.900 m</t>
  </si>
  <si>
    <t>Dragagem de areia média com draga de sucção e recalque - bomba de 1.350 kW e cortador de 170 kW - distância de recalque de 5.900 a 6.100 m</t>
  </si>
  <si>
    <t>Dragagem de areia média com draga de sucção e recalque - bomba de 1.350 kW e cortador de 170 kW - distância de recalque de 500 a 700 m</t>
  </si>
  <si>
    <t>Dragagem de areia média com draga de sucção e recalque - bomba de 1.350 kW e cortador de 170 kW - distância de recalque de 6.100 a 6.300 m</t>
  </si>
  <si>
    <t>Dragagem de areia média com draga de sucção e recalque - bomba de 1.350 kW e cortador de 170 kW - distância de recalque de 6.300 a 6.500 m</t>
  </si>
  <si>
    <t>Dragagem de areia média com draga de sucção e recalque - bomba de 1.350 kW e cortador de 170 kW - distância de recalque de 6.500 a 6.700 m</t>
  </si>
  <si>
    <t>Dragagem de areia média com draga de sucção e recalque - bomba de 1.350 kW e cortador de 170 kW - distância de recalque de 6.700 a 6.900 m</t>
  </si>
  <si>
    <t>Dragagem de areia média com draga de sucção e recalque - bomba de 1.350 kW e cortador de 170 kW - distância de recalque de 6.900 a 7.100 m</t>
  </si>
  <si>
    <t>Dragagem de areia média com draga de sucção e recalque - bomba de 1.350 kW e cortador de 170 kW - distância de recalque de 7.100 a 7.300 m</t>
  </si>
  <si>
    <t>Dragagem de areia média com draga de sucção e recalque - bomba de 1.350 kW e cortador de 170 kW - distância de recalque de 7.300 a 7.500 m</t>
  </si>
  <si>
    <t>Dragagem de areia média com draga de sucção e recalque - bomba de 1.350 kW e cortador de 170 kW - distância de recalque de 7.500 a 7.700 m</t>
  </si>
  <si>
    <t>Dragagem de areia média com draga de sucção e recalque - bomba de 1.350 kW e cortador de 170 kW - distância de recalque de 7.700 a 7.900 m</t>
  </si>
  <si>
    <t>Dragagem de areia média com draga de sucção e recalque - bomba de 1.350 kW e cortador de 170 kW - distância de recalque de 700 a 900 m</t>
  </si>
  <si>
    <t>Dragagem de areia média com draga de sucção e recalque - bomba de 1.350 kW e cortador de 170 kW - distância de recalque de 900 a 1.100 m</t>
  </si>
  <si>
    <t>Dragagem de areia média com draga de sucção e recalque - bomba de 1.350 kW e cortador de 170 kW - distância de recalque de até 500 m</t>
  </si>
  <si>
    <t>Dragagem de areia média com draga de sucção e recalque - bomba de 294 kW e cortador de 30 kW - distância de recalque de 1.100 a 1.300 m</t>
  </si>
  <si>
    <t>Dragagem de areia média com draga de sucção e recalque - bomba de 294 kW e cortador de 30 kW - distância de recalque de 1.300 a 1.500 m</t>
  </si>
  <si>
    <t>Dragagem de areia média com draga de sucção e recalque - bomba de 294 kW e cortador de 30 kW - distância de recalque de 1.500 a 1.700 m</t>
  </si>
  <si>
    <t>Dragagem de areia média com draga de sucção e recalque - bomba de 294 kW e cortador de 30 kW - distância de recalque de 1.700 a 1.900 m</t>
  </si>
  <si>
    <t>Dragagem de areia média com draga de sucção e recalque - bomba de 294 kW e cortador de 30 kW - distância de recalque de 1.900 a 2.100 m</t>
  </si>
  <si>
    <t>Dragagem de areia média com draga de sucção e recalque - bomba de 294 kW e cortador de 30 kW - distância de recalque de 2.100 a 2.300 m</t>
  </si>
  <si>
    <t>Dragagem de areia média com draga de sucção e recalque - bomba de 294 kW e cortador de 30 kW - distância de recalque de 2.300 a 2.500 m</t>
  </si>
  <si>
    <t>Dragagem de areia média com draga de sucção e recalque - bomba de 294 kW e cortador de 30 kW - distância de recalque de 2.500 a 2.700 m</t>
  </si>
  <si>
    <t>Dragagem de areia média com draga de sucção e recalque - bomba de 294 kW e cortador de 30 kW - distância de recalque de 2.700 a 2.900 m</t>
  </si>
  <si>
    <t>Dragagem de areia média com draga de sucção e recalque - bomba de 294 kW e cortador de 30 kW - distância de recalque de 2.900 a 3.100 m</t>
  </si>
  <si>
    <t>Dragagem de areia média com draga de sucção e recalque - bomba de 294 kW e cortador de 30 kW - distância de recalque de 3.100 a 3.300 m</t>
  </si>
  <si>
    <t>Dragagem de areia média com draga de sucção e recalque - bomba de 294 kW e cortador de 30 kW - distância de recalque de 3.300 a 3.500 m</t>
  </si>
  <si>
    <t>Dragagem de areia média com draga de sucção e recalque - bomba de 294 kW e cortador de 30 kW - distância de recalque de 500 a 700 m</t>
  </si>
  <si>
    <t>Dragagem de areia média com draga de sucção e recalque - bomba de 294 kW e cortador de 30 kW - distância de recalque de 700 a 900 m</t>
  </si>
  <si>
    <t>Dragagem de areia média com draga de sucção e recalque - bomba de 294 kW e cortador de 30 kW - distância de recalque de 900 a 1.100 m</t>
  </si>
  <si>
    <t>Dragagem de areia média com draga de sucção e recalque - bomba de 294 kW e cortador de 30 kW - distância de recalque de até 500 m</t>
  </si>
  <si>
    <t>Dragagem de areia média com draga de sucção e recalque - bomba de 483 kW e cortador de 55 kW - distância de recalque de 1.100 a 1.300 m</t>
  </si>
  <si>
    <t>Dragagem de areia média com draga de sucção e recalque - bomba de 483 kW e cortador de 55 kW - distância de recalque de 1.300 a 1.500 m</t>
  </si>
  <si>
    <t>Dragagem de areia média com draga de sucção e recalque - bomba de 483 kW e cortador de 55 kW - distância de recalque de 1.500 a 1.700 m</t>
  </si>
  <si>
    <t>Dragagem de areia média com draga de sucção e recalque - bomba de 483 kW e cortador de 55 kW - distância de recalque de 1.700 a 1.900 m</t>
  </si>
  <si>
    <t>Dragagem de areia média com draga de sucção e recalque - bomba de 483 kW e cortador de 55 kW - distância de recalque de 1.900 a 2.100 m</t>
  </si>
  <si>
    <t>Dragagem de areia média com draga de sucção e recalque - bomba de 483 kW e cortador de 55 kW - distância de recalque de 2.100 a 2.300 m</t>
  </si>
  <si>
    <t>Dragagem de areia média com draga de sucção e recalque - bomba de 483 kW e cortador de 55 kW - distância de recalque de 2.300 a 2.500 m</t>
  </si>
  <si>
    <t>Dragagem de areia média com draga de sucção e recalque - bomba de 483 kW e cortador de 55 kW - distância de recalque de 2.500 a 2.700 m</t>
  </si>
  <si>
    <t>Dragagem de areia média com draga de sucção e recalque - bomba de 483 kW e cortador de 55 kW - distância de recalque de 2.700 a 2.900 m</t>
  </si>
  <si>
    <t>Dragagem de areia média com draga de sucção e recalque - bomba de 483 kW e cortador de 55 kW - distância de recalque de 2.900 a 3.100 m</t>
  </si>
  <si>
    <t>Dragagem de areia média com draga de sucção e recalque - bomba de 483 kW e cortador de 55 kW - distância de recalque de 3.100 a 3.300 m</t>
  </si>
  <si>
    <t>Dragagem de areia média com draga de sucção e recalque - bomba de 483 kW e cortador de 55 kW - distância de recalque de 3.300 a 3.500 m</t>
  </si>
  <si>
    <t>Dragagem de areia média com draga de sucção e recalque - bomba de 483 kW e cortador de 55 kW - distância de recalque de 3.500 a 3.700 m</t>
  </si>
  <si>
    <t>Dragagem de areia média com draga de sucção e recalque - bomba de 483 kW e cortador de 55 kW - distância de recalque de 3.700 a 3.900 m</t>
  </si>
  <si>
    <t>Dragagem de areia média com draga de sucção e recalque - bomba de 483 kW e cortador de 55 kW - distância de recalque de 3.900 a 4.100 m</t>
  </si>
  <si>
    <t>Dragagem de areia média com draga de sucção e recalque - bomba de 483 kW e cortador de 55 kW - distância de recalque de 4.100 a 4.300 m</t>
  </si>
  <si>
    <t>Dragagem de areia média com draga de sucção e recalque - bomba de 483 kW e cortador de 55 kW - distância de recalque de 4.300 a 4.500 m</t>
  </si>
  <si>
    <t>Dragagem de areia média com draga de sucção e recalque - bomba de 483 kW e cortador de 55 kW - distância de recalque de 4.500 a 4.700 m</t>
  </si>
  <si>
    <t>Dragagem de areia média com draga de sucção e recalque - bomba de 483 kW e cortador de 55 kW - distância de recalque de 4.700 a 4.900 m</t>
  </si>
  <si>
    <t>Dragagem de areia média com draga de sucção e recalque - bomba de 483 kW e cortador de 55 kW - distância de recalque de 4.900 a 5.100 m</t>
  </si>
  <si>
    <t>Dragagem de areia média com draga de sucção e recalque - bomba de 483 kW e cortador de 55 kW - distância de recalque de 500 a 700 m</t>
  </si>
  <si>
    <t>Dragagem de areia média com draga de sucção e recalque - bomba de 483 kW e cortador de 55 kW - distância de recalque de 700 a 900 m</t>
  </si>
  <si>
    <t>Dragagem de areia média com draga de sucção e recalque - bomba de 483 kW e cortador de 55 kW - distância de recalque de 900 a 1.100 m</t>
  </si>
  <si>
    <t>Dragagem de areia média com draga de sucção e recalque - bomba de 483 kW e cortador de 55 kW - distância de recalque de até 500 m</t>
  </si>
  <si>
    <t>Dragagem de areia média com draga de sucção e recalque - bomba de 746 kW e cortador de 110 kW - distância de recalque de 1.100 a 1.300 m</t>
  </si>
  <si>
    <t>Dragagem de areia média com draga de sucção e recalque - bomba de 746 kW e cortador de 110 kW - distância de recalque de 1.300 a 1.500 m</t>
  </si>
  <si>
    <t>Dragagem de areia média com draga de sucção e recalque - bomba de 746 kW e cortador de 110 kW - distância de recalque de 1.500 a 1.700 m</t>
  </si>
  <si>
    <t>Dragagem de areia média com draga de sucção e recalque - bomba de 746 kW e cortador de 110 kW - distância de recalque de 1.700 a 1.900 m</t>
  </si>
  <si>
    <t>Dragagem de areia média com draga de sucção e recalque - bomba de 746 kW e cortador de 110 kW - distância de recalque de 1.900 a 2.100 m</t>
  </si>
  <si>
    <t>Dragagem de areia média com draga de sucção e recalque - bomba de 746 kW e cortador de 110 kW - distância de recalque de 2.100 a 2.300 m</t>
  </si>
  <si>
    <t>Dragagem de areia média com draga de sucção e recalque - bomba de 746 kW e cortador de 110 kW - distância de recalque de 2.300 a 2.500 m</t>
  </si>
  <si>
    <t>Dragagem de areia média com draga de sucção e recalque - bomba de 746 kW e cortador de 110 kW - distância de recalque de 2.500 a 2.700 m</t>
  </si>
  <si>
    <t>Dragagem de areia média com draga de sucção e recalque - bomba de 746 kW e cortador de 110 kW - distância de recalque de 2.700 a 2.900 m</t>
  </si>
  <si>
    <t>Dragagem de areia média com draga de sucção e recalque - bomba de 746 kW e cortador de 110 kW - distância de recalque de 2.900 a 3.100 m</t>
  </si>
  <si>
    <t>Dragagem de areia média com draga de sucção e recalque - bomba de 746 kW e cortador de 110 kW - distância de recalque de 3.100 a 3.300 m</t>
  </si>
  <si>
    <t>Dragagem de areia média com draga de sucção e recalque - bomba de 746 kW e cortador de 110 kW - distância de recalque de 3.300 a 3.500 m</t>
  </si>
  <si>
    <t>Dragagem de areia média com draga de sucção e recalque - bomba de 746 kW e cortador de 110 kW - distância de recalque de 3.500 a 3.700 m</t>
  </si>
  <si>
    <t>Dragagem de areia média com draga de sucção e recalque - bomba de 746 kW e cortador de 110 kW - distância de recalque de 3.700 a 3.900 m</t>
  </si>
  <si>
    <t>Dragagem de areia média com draga de sucção e recalque - bomba de 746 kW e cortador de 110 kW - distância de recalque de 3.900 a 4.100 m</t>
  </si>
  <si>
    <t>Dragagem de areia média com draga de sucção e recalque - bomba de 746 kW e cortador de 110 kW - distância de recalque de 4.100 a 4.300 m</t>
  </si>
  <si>
    <t>Dragagem de areia média com draga de sucção e recalque - bomba de 746 kW e cortador de 110 kW - distância de recalque de 4.300 a 4.500 m</t>
  </si>
  <si>
    <t>Dragagem de areia média com draga de sucção e recalque - bomba de 746 kW e cortador de 110 kW - distância de recalque de 4.500 a 4.700 m</t>
  </si>
  <si>
    <t>Dragagem de areia média com draga de sucção e recalque - bomba de 746 kW e cortador de 110 kW - distância de recalque de 4.700 a 4.900 m</t>
  </si>
  <si>
    <t>Dragagem de areia média com draga de sucção e recalque - bomba de 746 kW e cortador de 110 kW - distância de recalque de 4.900 a 5.100 m</t>
  </si>
  <si>
    <t>Dragagem de areia média com draga de sucção e recalque - bomba de 746 kW e cortador de 110 kW - distância de recalque de 5.100 a 5.300 m</t>
  </si>
  <si>
    <t>Dragagem de areia média com draga de sucção e recalque - bomba de 746 kW e cortador de 110 kW - distância de recalque de 5.300 a 5.500 m</t>
  </si>
  <si>
    <t>Dragagem de areia média com draga de sucção e recalque - bomba de 746 kW e cortador de 110 kW - distância de recalque de 5.500 a 5.700 m</t>
  </si>
  <si>
    <t>Dragagem de areia média com draga de sucção e recalque - bomba de 746 kW e cortador de 110 kW - distância de recalque de 5.700 a 5.900 m</t>
  </si>
  <si>
    <t>Dragagem de areia média com draga de sucção e recalque - bomba de 746 kW e cortador de 110 kW - distância de recalque de 5.900 a 6.100 m</t>
  </si>
  <si>
    <t>Dragagem de areia média com draga de sucção e recalque - bomba de 746 kW e cortador de 110 kW - distância de recalque de 500 a 700 m</t>
  </si>
  <si>
    <t>Dragagem de areia média com draga de sucção e recalque - bomba de 746 kW e cortador de 110 kW - distância de recalque de 700 a 900 m</t>
  </si>
  <si>
    <t>Dragagem de areia média com draga de sucção e recalque - bomba de 746 kW e cortador de 110 kW - distância de recalque de 900 a 1.100 m</t>
  </si>
  <si>
    <t>Dragagem de areia média com draga de sucção e recalque - bomba de 746 kW e cortador de 110 kW - distância de recalque de até 500 m</t>
  </si>
  <si>
    <t>Dragagem de areia média com draga hopper - capacidade da cisterna de 1.000 m³ - DMT de 1.500 a 1.800 m</t>
  </si>
  <si>
    <t>Dragagem de areia média com draga hopper - capacidade da cisterna de 1.000 m³ - DMT de 1.800 a 2.100 m</t>
  </si>
  <si>
    <t>Dragagem de areia média com draga hopper - capacidade da cisterna de 1.000 m³ - DMT de 2.100 a 2.400 m</t>
  </si>
  <si>
    <t>Dragagem de areia média com draga hopper - capacidade da cisterna de 1.000 m³ - DMT de 2.400 a 2.700 m</t>
  </si>
  <si>
    <t>Dragagem de areia média com draga hopper - capacidade da cisterna de 1.000 m³ - DMT de 2.700 a 3.000 m</t>
  </si>
  <si>
    <t>Dragagem de areia média com draga hopper - capacidade da cisterna de 1.000 m³ - DMT de 3.000 m</t>
  </si>
  <si>
    <t>Dragagem de areia média com draga hopper - capacidade da cisterna de 10.000 m³ - DMT de 1.500 a 1.800 m</t>
  </si>
  <si>
    <t>Dragagem de areia média com draga hopper - capacidade da cisterna de 10.000 m³ - DMT de 1.800 a 2.100 m</t>
  </si>
  <si>
    <t>Dragagem de areia média com draga hopper - capacidade da cisterna de 10.000 m³ - DMT de 2.100 a 2.400 m</t>
  </si>
  <si>
    <t>Dragagem de areia média com draga hopper - capacidade da cisterna de 10.000 m³ - DMT de 2.400 a 2.700 m</t>
  </si>
  <si>
    <t>Dragagem de areia média com draga hopper - capacidade da cisterna de 10.000 m³ - DMT de 2.700 a 3.000 m</t>
  </si>
  <si>
    <t>Dragagem de areia média com draga hopper - capacidade da cisterna de 10.000 m³ - DMT de 3.000 m</t>
  </si>
  <si>
    <t>Dragagem de areia média com draga hopper - capacidade da cisterna de 15.000 m³ - DMT de 1.500 a 1.800 m</t>
  </si>
  <si>
    <t>Dragagem de areia média com draga hopper - capacidade da cisterna de 15.000 m³ - DMT de 1.800 a 2.100 m</t>
  </si>
  <si>
    <t>Dragagem de areia média com draga hopper - capacidade da cisterna de 15.000 m³ - DMT de 2.100 a 2.400 m</t>
  </si>
  <si>
    <t>Dragagem de areia média com draga hopper - capacidade da cisterna de 15.000 m³ - DMT de 2.400 a 2.700 m</t>
  </si>
  <si>
    <t>Dragagem de areia média com draga hopper - capacidade da cisterna de 15.000 m³ - DMT de 2.700 a 3.000 m</t>
  </si>
  <si>
    <t>Dragagem de areia média com draga hopper - capacidade da cisterna de 15.000 m³ - DMT de 3.000 m</t>
  </si>
  <si>
    <t>Dragagem de areia média com draga hopper - capacidade da cisterna de 2.000 m³ - DMT de 1.500 a 1.800 m</t>
  </si>
  <si>
    <t>Dragagem de areia média com draga hopper - capacidade da cisterna de 2.000 m³ - DMT de 1.800 a 2.100 m</t>
  </si>
  <si>
    <t>Dragagem de areia média com draga hopper - capacidade da cisterna de 2.000 m³ - DMT de 2.100 a 2.400 m</t>
  </si>
  <si>
    <t>Dragagem de areia média com draga hopper - capacidade da cisterna de 2.000 m³ - DMT de 2.400 a 2.700 m</t>
  </si>
  <si>
    <t>Dragagem de areia média com draga hopper - capacidade da cisterna de 2.000 m³ - DMT de 2.700 a 3.000 m</t>
  </si>
  <si>
    <t>Dragagem de areia média com draga hopper - capacidade da cisterna de 2.000 m³ - DMT de 3.000 m</t>
  </si>
  <si>
    <t>Dragagem de areia média com draga hopper - capacidade da cisterna de 20.000 m³ - DMT de 1.500 a 1.800 m</t>
  </si>
  <si>
    <t>Dragagem de areia média com draga hopper - capacidade da cisterna de 20.000 m³ - DMT de 1.800 a 2.100 m</t>
  </si>
  <si>
    <t>Dragagem de areia média com draga hopper - capacidade da cisterna de 20.000 m³ - DMT de 2.100 a 2.400 m</t>
  </si>
  <si>
    <t>Dragagem de areia média com draga hopper - capacidade da cisterna de 20.000 m³ - DMT de 2.400 a 2.700 m</t>
  </si>
  <si>
    <t>Dragagem de areia média com draga hopper - capacidade da cisterna de 20.000 m³ - DMT de 2.700 a 3.000 m</t>
  </si>
  <si>
    <t>Dragagem de areia média com draga hopper - capacidade da cisterna de 20.000 m³ - DMT de 3.000 m</t>
  </si>
  <si>
    <t>Dragagem de areia média com draga hopper - capacidade da cisterna de 3.000 m³ - DMT de 1.500 a 1.800 m</t>
  </si>
  <si>
    <t>Dragagem de areia média com draga hopper - capacidade da cisterna de 3.000 m³ - DMT de 1.800 a 2.100 m</t>
  </si>
  <si>
    <t>Dragagem de areia média com draga hopper - capacidade da cisterna de 3.000 m³ - DMT de 2.100 a 2.400 m</t>
  </si>
  <si>
    <t>Dragagem de areia média com draga hopper - capacidade da cisterna de 3.000 m³ - DMT de 2.400 a 2.700 m</t>
  </si>
  <si>
    <t>Dragagem de areia média com draga hopper - capacidade da cisterna de 3.000 m³ - DMT de 2.700 a 3.000 m</t>
  </si>
  <si>
    <t>Dragagem de areia média com draga hopper - capacidade da cisterna de 3.000 m³ - DMT de 3.000 m</t>
  </si>
  <si>
    <t>Dragagem de areia média com draga hopper - capacidade da cisterna de 4.000 m³ - DMT de 1.500 a 1.800 m</t>
  </si>
  <si>
    <t>Dragagem de areia média com draga hopper - capacidade da cisterna de 4.000 m³ - DMT de 1.800 a 2.100 m</t>
  </si>
  <si>
    <t>Dragagem de areia média com draga hopper - capacidade da cisterna de 4.000 m³ - DMT de 2.100 a 2.400 m</t>
  </si>
  <si>
    <t>Dragagem de areia média com draga hopper - capacidade da cisterna de 4.000 m³ - DMT de 2.400 a 2.700 m</t>
  </si>
  <si>
    <t>Dragagem de areia média com draga hopper - capacidade da cisterna de 4.000 m³ - DMT de 2.700 a 3.000 m</t>
  </si>
  <si>
    <t>Dragagem de areia média com draga hopper - capacidade da cisterna de 4.000 m³ - DMT de 3.000 m</t>
  </si>
  <si>
    <t>Dragagem de areia média com draga hopper - capacidade da cisterna de 5.000 m³ - DMT de 1.500 a 1.800 m</t>
  </si>
  <si>
    <t>Dragagem de areia média com draga hopper - capacidade da cisterna de 5.000 m³ - DMT de 1.800 a 2.100 m</t>
  </si>
  <si>
    <t>Dragagem de areia média com draga hopper - capacidade da cisterna de 5.000 m³ - DMT de 2.100 a 2.400 m</t>
  </si>
  <si>
    <t>Dragagem de areia média com draga hopper - capacidade da cisterna de 5.000 m³ - DMT de 2.400 a 2.700 m</t>
  </si>
  <si>
    <t>Dragagem de areia média com draga hopper - capacidade da cisterna de 5.000 m³ - DMT de 2.700 a 3.000 m</t>
  </si>
  <si>
    <t>Dragagem de areia média com draga hopper - capacidade da cisterna de 5.000 m³ - DMT de 3.000 m</t>
  </si>
  <si>
    <t>Dragagem de areia média com draga hopper - capacidade da cisterna de 750 m³ - DMT de 1.500 a 1.800 m</t>
  </si>
  <si>
    <t>Dragagem de areia média com draga hopper - capacidade da cisterna de 750 m³ - DMT de 1.800 a 2.100 m</t>
  </si>
  <si>
    <t>Dragagem de areia média com draga hopper - capacidade da cisterna de 750 m³ - DMT de 2.100 a 2.400 m</t>
  </si>
  <si>
    <t>Dragagem de areia média com draga hopper - capacidade da cisterna de 750 m³ - DMT de 2.400 a 2.700 m</t>
  </si>
  <si>
    <t>Dragagem de areia média com draga hopper - capacidade da cisterna de 750 m³ - DMT de 2.700 a 3.000 m</t>
  </si>
  <si>
    <t>Dragagem de areia média com draga hopper - capacidade da cisterna de 750 m³ - DMT de 3.000 m</t>
  </si>
  <si>
    <t>Dragagem de cascalho com draga de sucção e recalque - bomba de 1.350 kW e cortador de 170 kW - distância de recalque de 1.100 a 1.300 m</t>
  </si>
  <si>
    <t>Dragagem de cascalho com draga de sucção e recalque - bomba de 1.350 kW e cortador de 170 kW - distância de recalque de 1.300 a 1.500 m</t>
  </si>
  <si>
    <t>Dragagem de cascalho com draga de sucção e recalque - bomba de 1.350 kW e cortador de 170 kW - distância de recalque de 1.500 a 1.700 m</t>
  </si>
  <si>
    <t>Dragagem de cascalho com draga de sucção e recalque - bomba de 1.350 kW e cortador de 170 kW - distância de recalque de 1.700 a 1.900 m</t>
  </si>
  <si>
    <t>Dragagem de cascalho com draga de sucção e recalque - bomba de 1.350 kW e cortador de 170 kW - distância de recalque de 1.900 a 2.100 m</t>
  </si>
  <si>
    <t>Dragagem de cascalho com draga de sucção e recalque - bomba de 1.350 kW e cortador de 170 kW - distância de recalque de 2.100 a 2.300 m</t>
  </si>
  <si>
    <t>Dragagem de cascalho com draga de sucção e recalque - bomba de 1.350 kW e cortador de 170 kW - distância de recalque de 500 a 700 m</t>
  </si>
  <si>
    <t>Dragagem de cascalho com draga de sucção e recalque - bomba de 1.350 kW e cortador de 170 kW - distância de recalque de 700 a 900 m</t>
  </si>
  <si>
    <t>Dragagem de cascalho com draga de sucção e recalque - bomba de 1.350 kW e cortador de 170 kW - distância de recalque de 900 a 1.100 m</t>
  </si>
  <si>
    <t>Dragagem de cascalho com draga de sucção e recalque - bomba de 1.350 kW e cortador de 170 kW - distância de recalque de até 500 m</t>
  </si>
  <si>
    <t>Dragagem de cascalho com draga de sucção e recalque - bomba de 294 kW e cortador de 30 kW - distância de recalque de 1.100 a 1.300 m</t>
  </si>
  <si>
    <t>Dragagem de cascalho com draga de sucção e recalque - bomba de 294 kW e cortador de 30 kW - distância de recalque de 1.300 a 1.500 m</t>
  </si>
  <si>
    <t>Dragagem de cascalho com draga de sucção e recalque - bomba de 294 kW e cortador de 30 kW - distância de recalque de 500 a 700 m</t>
  </si>
  <si>
    <t>Dragagem de cascalho com draga de sucção e recalque - bomba de 294 kW e cortador de 30 kW - distância de recalque de 700 a 900 m</t>
  </si>
  <si>
    <t>Dragagem de cascalho com draga de sucção e recalque - bomba de 294 kW e cortador de 30 kW - distância de recalque de 900 a 1.100 m</t>
  </si>
  <si>
    <t>Dragagem de cascalho com draga de sucção e recalque - bomba de 294 kW e cortador de 30 kW - distância de recalque de até 500 m</t>
  </si>
  <si>
    <t>Dragagem de cascalho com draga de sucção e recalque - bomba de 483 kW e cortador de 55 kW - distância de recalque até 500 m</t>
  </si>
  <si>
    <t>Dragagem de cascalho com draga de sucção e recalque - bomba de 483 kW e cortador de 55 kW - distância de recalque de 1.100 a 1.300 m</t>
  </si>
  <si>
    <t>Dragagem de cascalho com draga de sucção e recalque - bomba de 483 kW e cortador de 55 kW - distância de recalque de 1.300 a 1.500 m</t>
  </si>
  <si>
    <t>Dragagem de cascalho com draga de sucção e recalque - bomba de 483 kW e cortador de 55 kW - distância de recalque de 500 a 700 m</t>
  </si>
  <si>
    <t>Dragagem de cascalho com draga de sucção e recalque - bomba de 483 kW e cortador de 55 kW - distância de recalque de 700 a 900 m</t>
  </si>
  <si>
    <t>Dragagem de cascalho com draga de sucção e recalque - bomba de 483 kW e cortador de 55 kW - distância de recalque de 900 a 1.100 m</t>
  </si>
  <si>
    <t>Dragagem de cascalho com draga de sucção e recalque - bomba de 746 kW e cortador de 110 kW - distância de recalque de 1.100 a 1.300 m</t>
  </si>
  <si>
    <t>Dragagem de cascalho com draga de sucção e recalque - bomba de 746 kW e cortador de 110 kW - distância de recalque de 1.300 a 1.500 m</t>
  </si>
  <si>
    <t>Dragagem de cascalho com draga de sucção e recalque - bomba de 746 kW e cortador de 110 kW - distância de recalque de 1.500 a 1.700 m</t>
  </si>
  <si>
    <t>Dragagem de cascalho com draga de sucção e recalque - bomba de 746 kW e cortador de 110 kW - distância de recalque de 1.700 a 1.900 m</t>
  </si>
  <si>
    <t>Dragagem de cascalho com draga de sucção e recalque - bomba de 746 kW e cortador de 110 kW - distância de recalque de 500 a 700 m</t>
  </si>
  <si>
    <t>Dragagem de cascalho com draga de sucção e recalque - bomba de 746 kW e cortador de 110 kW - distância de recalque de 700 a 900 m</t>
  </si>
  <si>
    <t>Dragagem de cascalho com draga de sucção e recalque - bomba de 746 kW e cortador de 110 kW - distância de recalque de 900 a 1.100 m</t>
  </si>
  <si>
    <t>Dragagem de cascalho com draga de sucção e recalque - bomba de 746 kW e cortador de 110 kW - distância de recalque de até 500 m</t>
  </si>
  <si>
    <t>Dragagem de cascalho com draga hopper - capacidade da cisterna de 1.000 m³ - DMT de 1.500 a 1.800 m</t>
  </si>
  <si>
    <t>Dragagem de cascalho com draga hopper - capacidade da cisterna de 1.000 m³ - DMT de 1.800 a 2.100 m</t>
  </si>
  <si>
    <t>Dragagem de cascalho com draga hopper - capacidade da cisterna de 1.000 m³ - DMT de 2.100 a 2.400 m</t>
  </si>
  <si>
    <t>Dragagem de cascalho com draga hopper - capacidade da cisterna de 1.000 m³ - DMT de 2.400 a 2.700 m</t>
  </si>
  <si>
    <t>Dragagem de cascalho com draga hopper - capacidade da cisterna de 1.000 m³ - DMT de 2.700 a 3.000 m</t>
  </si>
  <si>
    <t>Dragagem de cascalho com draga hopper - capacidade da cisterna de 1.000 m³ - DMT de 3.000 m</t>
  </si>
  <si>
    <t>Dragagem de cascalho com draga hopper - capacidade da cisterna de 10.000 m³ - DMT de 1.500 a 1.800 m</t>
  </si>
  <si>
    <t>Dragagem de cascalho com draga hopper - capacidade da cisterna de 10.000 m³ - DMT de 1.800 a 2.100 m</t>
  </si>
  <si>
    <t>Dragagem de cascalho com draga hopper - capacidade da cisterna de 10.000 m³ - DMT de 2.100 a 2.400 m</t>
  </si>
  <si>
    <t>Dragagem de cascalho com draga hopper - capacidade da cisterna de 10.000 m³ - DMT de 2.400 a 2.700 m</t>
  </si>
  <si>
    <t>Dragagem de cascalho com draga hopper - capacidade da cisterna de 10.000 m³ - DMT de 2.700 a 3.000 m</t>
  </si>
  <si>
    <t>Dragagem de cascalho com draga hopper - capacidade da cisterna de 10.000 m³ - DMT de 3.000 m</t>
  </si>
  <si>
    <t>Dragagem de cascalho com draga hopper - capacidade da cisterna de 15.000 m³ - DMT de 1.500 a 1.800 m</t>
  </si>
  <si>
    <t>Dragagem de cascalho com draga hopper - capacidade da cisterna de 15.000 m³ - DMT de 1.800 a 2.100 m</t>
  </si>
  <si>
    <t>Dragagem de cascalho com draga hopper - capacidade da cisterna de 15.000 m³ - DMT de 2.100 a 2.400 m</t>
  </si>
  <si>
    <t>Dragagem de cascalho com draga hopper - capacidade da cisterna de 15.000 m³ - DMT de 2.400 a 2.700 m</t>
  </si>
  <si>
    <t>Dragagem de cascalho com draga hopper - capacidade da cisterna de 15.000 m³ - DMT de 2.700 a 3.000 m</t>
  </si>
  <si>
    <t>Dragagem de cascalho com draga hopper - capacidade da cisterna de 15.000 m³ - DMT de 3.000 m</t>
  </si>
  <si>
    <t>Dragagem de cascalho com draga hopper - capacidade da cisterna de 2.000 m³ - DMT de 1.500 a 1.800 m</t>
  </si>
  <si>
    <t>Dragagem de cascalho com draga hopper - capacidade da cisterna de 2.000 m³ - DMT de 1.800 a 2.100 m</t>
  </si>
  <si>
    <t>Dragagem de cascalho com draga hopper - capacidade da cisterna de 2.000 m³ - DMT de 2.100 a 2.400 m</t>
  </si>
  <si>
    <t>Dragagem de cascalho com draga hopper - capacidade da cisterna de 2.000 m³ - DMT de 2.400 a 2.700 m</t>
  </si>
  <si>
    <t>Dragagem de cascalho com draga hopper - capacidade da cisterna de 2.000 m³ - DMT de 2.700 a 3.000 m</t>
  </si>
  <si>
    <t>Dragagem de cascalho com draga hopper - capacidade da cisterna de 2.000 m³ - DMT de 3.000 m</t>
  </si>
  <si>
    <t>Dragagem de cascalho com draga hopper - capacidade da cisterna de 20.000 m³ - DMT de 1.500 a 1.800 m</t>
  </si>
  <si>
    <t>Dragagem de cascalho com draga hopper - capacidade da cisterna de 20.000 m³ - DMT de 1.800 a 2.100 m</t>
  </si>
  <si>
    <t>Dragagem de cascalho com draga hopper - capacidade da cisterna de 20.000 m³ - DMT de 2.100 a 2.400 m</t>
  </si>
  <si>
    <t>Dragagem de cascalho com draga hopper - capacidade da cisterna de 20.000 m³ - DMT de 2.400 a 2.700 m</t>
  </si>
  <si>
    <t>Dragagem de cascalho com draga hopper - capacidade da cisterna de 20.000 m³ - DMT de 2.700 a 3.000 m</t>
  </si>
  <si>
    <t>Dragagem de cascalho com draga hopper - capacidade da cisterna de 20.000 m³ - DMT de 3.000 m</t>
  </si>
  <si>
    <t>Dragagem de cascalho com draga hopper - capacidade da cisterna de 3.000 m³ - DMT de 1.500 a 1.800 m</t>
  </si>
  <si>
    <t>Dragagem de cascalho com draga hopper - capacidade da cisterna de 3.000 m³ - DMT de 1.800 a 2.100 m</t>
  </si>
  <si>
    <t>Dragagem de cascalho com draga hopper - capacidade da cisterna de 3.000 m³ - DMT de 2.100 a 2.400 m</t>
  </si>
  <si>
    <t>Dragagem de cascalho com draga hopper - capacidade da cisterna de 3.000 m³ - DMT de 2.400 a 2.700 m</t>
  </si>
  <si>
    <t>Dragagem de cascalho com draga hopper - capacidade da cisterna de 3.000 m³ - DMT de 2.700 a 3.000 m</t>
  </si>
  <si>
    <t>Dragagem de cascalho com draga hopper - capacidade da cisterna de 3.000 m³ - DMT de 3.000 m</t>
  </si>
  <si>
    <t>Dragagem de cascalho com draga hopper - capacidade da cisterna de 4.000 m³ - DMT de 1.500 a 1.800 m</t>
  </si>
  <si>
    <t>Dragagem de cascalho com draga hopper - capacidade da cisterna de 4.000 m³ - DMT de 1.800 a 2.100 m</t>
  </si>
  <si>
    <t>Dragagem de cascalho com draga hopper - capacidade da cisterna de 4.000 m³ - DMT de 2.100 a 2.400 m</t>
  </si>
  <si>
    <t>Dragagem de cascalho com draga hopper - capacidade da cisterna de 4.000 m³ - DMT de 2.400 a 2.700 m</t>
  </si>
  <si>
    <t>Dragagem de cascalho com draga hopper - capacidade da cisterna de 4.000 m³ - DMT de 2.700 a 3.000 m</t>
  </si>
  <si>
    <t>Dragagem de cascalho com draga hopper - capacidade da cisterna de 4.000 m³ - DMT de 3.000 m</t>
  </si>
  <si>
    <t>Dragagem de cascalho com draga hopper - capacidade da cisterna de 5.000 m³ - DMT de 1.500 a 1.800 m</t>
  </si>
  <si>
    <t>Dragagem de cascalho com draga hopper - capacidade da cisterna de 5.000 m³ - DMT de 1.800 a 2.100 m</t>
  </si>
  <si>
    <t>Dragagem de cascalho com draga hopper - capacidade da cisterna de 5.000 m³ - DMT de 2.100 a 2.400 m</t>
  </si>
  <si>
    <t>Dragagem de cascalho com draga hopper - capacidade da cisterna de 5.000 m³ - DMT de 2.400 a 2.700 m</t>
  </si>
  <si>
    <t>Dragagem de cascalho com draga hopper - capacidade da cisterna de 5.000 m³ - DMT de 2.700 a 3.000 m</t>
  </si>
  <si>
    <t>Dragagem de cascalho com draga hopper - capacidade da cisterna de 5.000 m³ - DMT de 3.000 m</t>
  </si>
  <si>
    <t>Dragagem de cascalho com draga hopper - capacidade da cisterna de 750 m³ - DMT de 1.500 a 1.800 m</t>
  </si>
  <si>
    <t>Dragagem de cascalho com draga hopper - capacidade da cisterna de 750 m³ - DMT de 1.800 a 2.100 m</t>
  </si>
  <si>
    <t>Dragagem de cascalho com draga hopper - capacidade da cisterna de 750 m³ - DMT de 2.100 a 2.400 m</t>
  </si>
  <si>
    <t>Dragagem de cascalho com draga hopper - capacidade da cisterna de 750 m³ - DMT de 2.400 a 2.700 m</t>
  </si>
  <si>
    <t>Dragagem de cascalho com draga hopper - capacidade da cisterna de 750 m³ - DMT de 2.700 a 3.000 m</t>
  </si>
  <si>
    <t>Dragagem de cascalho com draga hopper - capacidade da cisterna de 750 m³ - DMT de 3.000 m</t>
  </si>
  <si>
    <t>Dragagem de cascalho fino com draga de sucção e recalque - bomba de 1.350 kW e cortador de 170 kW - distância de recalque de 1.100 a 1.300 m</t>
  </si>
  <si>
    <t>Dragagem de cascalho fino com draga de sucção e recalque - bomba de 1.350 kW e cortador de 170 kW - distância de recalque de 1.300 a 1.500 m</t>
  </si>
  <si>
    <t>Dragagem de cascalho fino com draga de sucção e recalque - bomba de 1.350 kW e cortador de 170 kW - distância de recalque de 1.500 a 1.700 m</t>
  </si>
  <si>
    <t>Dragagem de cascalho fino com draga de sucção e recalque - bomba de 1.350 kW e cortador de 170 kW - distância de recalque de 1.700 a 1.900 m</t>
  </si>
  <si>
    <t>Dragagem de cascalho fino com draga de sucção e recalque - bomba de 1.350 kW e cortador de 170 kW - distância de recalque de 1.900 a 2.100 m</t>
  </si>
  <si>
    <t>Dragagem de cascalho fino com draga de sucção e recalque - bomba de 1.350 kW e cortador de 170 kW - distância de recalque de 2.100 a 2.300 m</t>
  </si>
  <si>
    <t>Dragagem de cascalho fino com draga de sucção e recalque - bomba de 1.350 kW e cortador de 170 kW - distância de recalque de 2.300 a 2.500 m</t>
  </si>
  <si>
    <t>Dragagem de cascalho fino com draga de sucção e recalque - bomba de 1.350 kW e cortador de 170 kW - distância de recalque de 2.500 a 2.700 m</t>
  </si>
  <si>
    <t>Dragagem de cascalho fino com draga de sucção e recalque - bomba de 1.350 kW e cortador de 170 kW - distância de recalque de 2.700 a 2.900 m</t>
  </si>
  <si>
    <t>Dragagem de cascalho fino com draga de sucção e recalque - bomba de 1.350 kW e cortador de 170 kW - distância de recalque de 2.900 a 3.100 m</t>
  </si>
  <si>
    <t>Dragagem de cascalho fino com draga de sucção e recalque - bomba de 1.350 kW e cortador de 170 kW - distância de recalque de 3.100 a 3.300 m</t>
  </si>
  <si>
    <t>Dragagem de cascalho fino com draga de sucção e recalque - bomba de 1.350 kW e cortador de 170 kW - distância de recalque de 3.300 a 3.500 m</t>
  </si>
  <si>
    <t>Dragagem de cascalho fino com draga de sucção e recalque - bomba de 1.350 kW e cortador de 170 kW - distância de recalque de 3.500 a 3.700 m</t>
  </si>
  <si>
    <t>Dragagem de cascalho fino com draga de sucção e recalque - bomba de 1.350 kW e cortador de 170 kW - distância de recalque de 3.700 a 3.900 m</t>
  </si>
  <si>
    <t>Dragagem de cascalho fino com draga de sucção e recalque - bomba de 1.350 kW e cortador de 170 kW - distância de recalque de 3.900 a 4.100 m</t>
  </si>
  <si>
    <t>Dragagem de cascalho fino com draga de sucção e recalque - bomba de 1.350 kW e cortador de 170 kW - distância de recalque de 500 a 700 m</t>
  </si>
  <si>
    <t>Dragagem de cascalho fino com draga de sucção e recalque - bomba de 1.350 kW e cortador de 170 kW - distância de recalque de 700 a 900 m</t>
  </si>
  <si>
    <t>Dragagem de cascalho fino com draga de sucção e recalque - bomba de 1.350 kW e cortador de 170 kW - distância de recalque de 900 a 1.100 m</t>
  </si>
  <si>
    <t>Dragagem de cascalho fino com draga de sucção e recalque - bomba de 1.350 kW e cortador de 170 kW - distância de recalque de até 500 m</t>
  </si>
  <si>
    <t>Dragagem de cascalho fino com draga de sucção e recalque - bomba de 294 kW e cortador de 30 kW - distância de recalque de 1.100 a 1.300 m</t>
  </si>
  <si>
    <t>Dragagem de cascalho fino com draga de sucção e recalque - bomba de 294 kW e cortador de 30 kW - distância de recalque de 1.300 a 1.500 m</t>
  </si>
  <si>
    <t>Dragagem de cascalho fino com draga de sucção e recalque - bomba de 294 kW e cortador de 30 kW - distância de recalque de 1.500 a 1.700 m</t>
  </si>
  <si>
    <t>Dragagem de cascalho fino com draga de sucção e recalque - bomba de 294 kW e cortador de 30 kW - distância de recalque de 500 a 700 m</t>
  </si>
  <si>
    <t>Dragagem de cascalho fino com draga de sucção e recalque - bomba de 294 kW e cortador de 30 kW - distância de recalque de 700 a 900 m</t>
  </si>
  <si>
    <t>Dragagem de cascalho fino com draga de sucção e recalque - bomba de 294 kW e cortador de 30 kW - distância de recalque de 900 a 1.100 m</t>
  </si>
  <si>
    <t>Dragagem de cascalho fino com draga de sucção e recalque - bomba de 294 kW e cortador de 30 kW - distância de recalque de até 500 m</t>
  </si>
  <si>
    <t>Dragagem de cascalho fino com draga de sucção e recalque - bomba de 483 kW e cortador de 55 kW - distância de recalque de 1.100 a 1.300 m</t>
  </si>
  <si>
    <t>Dragagem de cascalho fino com draga de sucção e recalque - bomba de 483 kW e cortador de 55 kW - distância de recalque de 1.300 a 1.500 m</t>
  </si>
  <si>
    <t>Dragagem de cascalho fino com draga de sucção e recalque - bomba de 483 kW e cortador de 55 kW - distância de recalque de 1.500 a 1.700 m</t>
  </si>
  <si>
    <t>Dragagem de cascalho fino com draga de sucção e recalque - bomba de 483 kW e cortador de 55 kW - distância de recalque de 1.700 a 1.900 m</t>
  </si>
  <si>
    <t>Dragagem de cascalho fino com draga de sucção e recalque - bomba de 483 kW e cortador de 55 kW - distância de recalque de 1.900 a 2.100 m</t>
  </si>
  <si>
    <t>Dragagem de cascalho fino com draga de sucção e recalque - bomba de 483 kW e cortador de 55 kW - distância de recalque de 2.100 a 2.300 m</t>
  </si>
  <si>
    <t>Dragagem de cascalho fino com draga de sucção e recalque - bomba de 483 kW e cortador de 55 kW - distância de recalque de 2.300 a 2.500 m</t>
  </si>
  <si>
    <t>Dragagem de cascalho fino com draga de sucção e recalque - bomba de 483 kW e cortador de 55 kW - distância de recalque de 500 a 700 m</t>
  </si>
  <si>
    <t>Dragagem de cascalho fino com draga de sucção e recalque - bomba de 483 kW e cortador de 55 kW - distância de recalque de 700 a 900 m</t>
  </si>
  <si>
    <t>Dragagem de cascalho fino com draga de sucção e recalque - bomba de 483 kW e cortador de 55 kW - distância de recalque de 900 a 1.100 m</t>
  </si>
  <si>
    <t>Dragagem de cascalho fino com draga de sucção e recalque - bomba de 483 kW e cortador de 55 kW - distância de recalque de até 500 m</t>
  </si>
  <si>
    <t>Dragagem de cascalho fino com draga de sucção e recalque - bomba de 746 kW e cortador de 110 kW - distância de recalque de 1.100 a 1.300 m</t>
  </si>
  <si>
    <t>Dragagem de cascalho fino com draga de sucção e recalque - bomba de 746 kW e cortador de 110 kW - distância de recalque de 1.300 a 1.500 m</t>
  </si>
  <si>
    <t>Dragagem de cascalho fino com draga de sucção e recalque - bomba de 746 kW e cortador de 110 kW - distância de recalque de 1.500 a 1.700 m</t>
  </si>
  <si>
    <t>Dragagem de cascalho fino com draga de sucção e recalque - bomba de 746 kW e cortador de 110 kW - distância de recalque de 1.700 a 1.900 m</t>
  </si>
  <si>
    <t>Dragagem de cascalho fino com draga de sucção e recalque - bomba de 746 kW e cortador de 110 kW - distância de recalque de 1.900 a 2.100 m</t>
  </si>
  <si>
    <t>Dragagem de cascalho fino com draga de sucção e recalque - bomba de 746 kW e cortador de 110 kW - distância de recalque de 2.100 a 2.300 m</t>
  </si>
  <si>
    <t>Dragagem de cascalho fino com draga de sucção e recalque - bomba de 746 kW e cortador de 110 kW - distância de recalque de 2.300 a 2.500 m</t>
  </si>
  <si>
    <t>Dragagem de cascalho fino com draga de sucção e recalque - bomba de 746 kW e cortador de 110 kW - distância de recalque de 2.500 a 2.700 m</t>
  </si>
  <si>
    <t>Dragagem de cascalho fino com draga de sucção e recalque - bomba de 746 kW e cortador de 110 kW - distância de recalque de 2.700 a 2.900 m</t>
  </si>
  <si>
    <t>Dragagem de cascalho fino com draga de sucção e recalque - bomba de 746 kW e cortador de 110 kW - distância de recalque de 2.900 a 3.100 m</t>
  </si>
  <si>
    <t>Dragagem de cascalho fino com draga de sucção e recalque - bomba de 746 kW e cortador de 110 kW - distância de recalque de 500 a 700 m</t>
  </si>
  <si>
    <t>Dragagem de cascalho fino com draga de sucção e recalque - bomba de 746 kW e cortador de 110 kW - distância de recalque de 700 a 900 m</t>
  </si>
  <si>
    <t>Dragagem de cascalho fino com draga de sucção e recalque - bomba de 746 kW e cortador de 110 kW - distância de recalque de 900 a 1.100 m</t>
  </si>
  <si>
    <t>Dragagem de cascalho fino com draga de sucção e recalque - bomba de 746 kW e cortador de 110 kW - distância de recalque de até 500 m</t>
  </si>
  <si>
    <t>Dragagem de cascalho fino com draga hopper - capacidade da cisterna de 1.000 m³ - DMT de 1.500 a 1.800 m</t>
  </si>
  <si>
    <t>Dragagem de cascalho fino com draga hopper - capacidade da cisterna de 1.000 m³ - DMT de 1.800 a 2.100 m</t>
  </si>
  <si>
    <t>Dragagem de cascalho fino com draga hopper - capacidade da cisterna de 1.000 m³ - DMT de 2.100 a 2.400 m</t>
  </si>
  <si>
    <t>Dragagem de cascalho fino com draga hopper - capacidade da cisterna de 1.000 m³ - DMT de 2.400 a 2.700 m</t>
  </si>
  <si>
    <t>Dragagem de cascalho fino com draga hopper - capacidade da cisterna de 1.000 m³ - DMT de 2.700 a 3.000 m</t>
  </si>
  <si>
    <t>Dragagem de cascalho fino com draga hopper - capacidade da cisterna de 1.000 m³ - DMT de 3.000 m</t>
  </si>
  <si>
    <t>Dragagem de cascalho fino com draga hopper - capacidade da cisterna de 10.000 m³ - DMT de 1.500 a 1.800 m</t>
  </si>
  <si>
    <t>Dragagem de cascalho fino com draga hopper - capacidade da cisterna de 10.000 m³ - DMT de 1.800 a 2.100 m</t>
  </si>
  <si>
    <t>Dragagem de cascalho fino com draga hopper - capacidade da cisterna de 10.000 m³ - DMT de 2.100 a 2.400 m</t>
  </si>
  <si>
    <t>Dragagem de cascalho fino com draga hopper - capacidade da cisterna de 10.000 m³ - DMT de 2.400 a 2.700 m</t>
  </si>
  <si>
    <t>Dragagem de cascalho fino com draga hopper - capacidade da cisterna de 10.000 m³ - DMT de 2.700 a 3.000 m</t>
  </si>
  <si>
    <t>Dragagem de cascalho fino com draga hopper - capacidade da cisterna de 10.000 m³ - DMT de 3.000 m</t>
  </si>
  <si>
    <t>Dragagem de cascalho fino com draga hopper - capacidade da cisterna de 15.000 m³ - DMT de 1.500 a 1.800 m</t>
  </si>
  <si>
    <t>Dragagem de cascalho fino com draga hopper - capacidade da cisterna de 15.000 m³ - DMT de 1.800 a 2.100 m</t>
  </si>
  <si>
    <t>Dragagem de cascalho fino com draga hopper - capacidade da cisterna de 15.000 m³ - DMT de 2.100 a 2.400 m</t>
  </si>
  <si>
    <t>Dragagem de cascalho fino com draga hopper - capacidade da cisterna de 15.000 m³ - DMT de 2.400 a 2.700 m</t>
  </si>
  <si>
    <t>Dragagem de cascalho fino com draga hopper - capacidade da cisterna de 15.000 m³ - DMT de 2.700 a 3.000 m</t>
  </si>
  <si>
    <t>Dragagem de cascalho fino com draga hopper - capacidade da cisterna de 15.000 m³ - DMT de 3.000 m</t>
  </si>
  <si>
    <t>Dragagem de cascalho fino com draga hopper - capacidade da cisterna de 2.000 m³ - DMT de 1.500 a 1.800 m</t>
  </si>
  <si>
    <t>Dragagem de cascalho fino com draga hopper - capacidade da cisterna de 2.000 m³ - DMT de 1.800 a 2.100 m</t>
  </si>
  <si>
    <t>Dragagem de cascalho fino com draga hopper - capacidade da cisterna de 2.000 m³ - DMT de 2.100 a 2.400 m</t>
  </si>
  <si>
    <t>Dragagem de cascalho fino com draga hopper - capacidade da cisterna de 2.000 m³ - DMT de 2.400 a 2.700 m</t>
  </si>
  <si>
    <t>Dragagem de cascalho fino com draga hopper - capacidade da cisterna de 2.000 m³ - DMT de 2.700 a 3.000 m</t>
  </si>
  <si>
    <t>Dragagem de cascalho fino com draga hopper - capacidade da cisterna de 2.000 m³ - DMT de 3.000 m</t>
  </si>
  <si>
    <t>Dragagem de cascalho fino com draga hopper - capacidade da cisterna de 20.000 m³ - DMT de 1.500 a 1.800 m</t>
  </si>
  <si>
    <t>Dragagem de cascalho fino com draga hopper - capacidade da cisterna de 20.000 m³ - DMT de 1.800 a 2.100 m</t>
  </si>
  <si>
    <t>Dragagem de cascalho fino com draga hopper - capacidade da cisterna de 20.000 m³ - DMT de 2.100 a 2.400 m</t>
  </si>
  <si>
    <t>Dragagem de cascalho fino com draga hopper - capacidade da cisterna de 20.000 m³ - DMT de 2.400 a 2.700 m</t>
  </si>
  <si>
    <t>Dragagem de cascalho fino com draga hopper - capacidade da cisterna de 20.000 m³ - DMT de 2.700 a 3.000 m</t>
  </si>
  <si>
    <t>Dragagem de cascalho fino com draga hopper - capacidade da cisterna de 20.000 m³ - DMT de 3.000 m</t>
  </si>
  <si>
    <t>Dragagem de cascalho fino com draga hopper - capacidade da cisterna de 3.000 m³ - DMT de 1.500 a 1.800 m</t>
  </si>
  <si>
    <t>Dragagem de cascalho fino com draga hopper - capacidade da cisterna de 3.000 m³ - DMT de 1.800 a 2.100 m</t>
  </si>
  <si>
    <t>Dragagem de cascalho fino com draga hopper - capacidade da cisterna de 3.000 m³ - DMT de 2.100 a 2.400 m</t>
  </si>
  <si>
    <t>Dragagem de cascalho fino com draga hopper - capacidade da cisterna de 3.000 m³ - DMT de 2.400 a 2.700 m</t>
  </si>
  <si>
    <t>Dragagem de cascalho fino com draga hopper - capacidade da cisterna de 3.000 m³ - DMT de 2.700 a 3.000 m</t>
  </si>
  <si>
    <t>Dragagem de cascalho fino com draga hopper - capacidade da cisterna de 3.000 m³ - DMT de 3.000 m</t>
  </si>
  <si>
    <t>Dragagem de cascalho fino com draga hopper - capacidade da cisterna de 4.000 m³ - DMT de 1.500 a 1.800 m</t>
  </si>
  <si>
    <t>Dragagem de cascalho fino com draga hopper - capacidade da cisterna de 4.000 m³ - DMT de 1.800 a 2.100 m</t>
  </si>
  <si>
    <t>Dragagem de cascalho fino com draga hopper - capacidade da cisterna de 4.000 m³ - DMT de 2.100 a 2.400 m</t>
  </si>
  <si>
    <t>Dragagem de cascalho fino com draga hopper - capacidade da cisterna de 4.000 m³ - DMT de 2.400 a 2.700 m</t>
  </si>
  <si>
    <t>Dragagem de cascalho fino com draga hopper - capacidade da cisterna de 4.000 m³ - DMT de 2.700 a 3.000 m</t>
  </si>
  <si>
    <t>Dragagem de cascalho fino com draga hopper - capacidade da cisterna de 4.000 m³ - DMT de 3.000 m</t>
  </si>
  <si>
    <t>Dragagem de cascalho fino com draga hopper - capacidade da cisterna de 5.000 m³ - DMT de 1.500 a 1.800 m</t>
  </si>
  <si>
    <t>Dragagem de cascalho fino com draga hopper - capacidade da cisterna de 5.000 m³ - DMT de 1.800 a 2.100 m</t>
  </si>
  <si>
    <t>Dragagem de cascalho fino com draga hopper - capacidade da cisterna de 5.000 m³ - DMT de 2.100 a 2.400 m</t>
  </si>
  <si>
    <t>Dragagem de cascalho fino com draga hopper - capacidade da cisterna de 5.000 m³ - DMT de 2.400 a 2.700 m</t>
  </si>
  <si>
    <t>Dragagem de cascalho fino com draga hopper - capacidade da cisterna de 5.000 m³ - DMT de 2.700 a 3.000 m</t>
  </si>
  <si>
    <t>Dragagem de cascalho fino com draga hopper - capacidade da cisterna de 5.000 m³ - DMT de 3.000 m</t>
  </si>
  <si>
    <t>Dragagem de cascalho fino com draga hopper - capacidade da cisterna de 750 m³ - DMT de 1.500 a 1.800 m</t>
  </si>
  <si>
    <t>Dragagem de cascalho fino com draga hopper - capacidade da cisterna de 750 m³ - DMT de 1.800 a 2.100 m</t>
  </si>
  <si>
    <t>Dragagem de cascalho fino com draga hopper - capacidade da cisterna de 750 m³ - DMT de 2.100 a 2.400 m</t>
  </si>
  <si>
    <t>Dragagem de cascalho fino com draga hopper - capacidade da cisterna de 750 m³ - DMT de 2.400 a 2.700 m</t>
  </si>
  <si>
    <t>Dragagem de cascalho fino com draga hopper - capacidade da cisterna de 750 m³ - DMT de 2.700 a 3.000 m</t>
  </si>
  <si>
    <t>Dragagem de cascalho fino com draga hopper - capacidade da cisterna de 750 m³ - DMT de 3.000 m</t>
  </si>
  <si>
    <t>Dragagem de material de 1ª categoria com clamshell sobre pontão flutuante - capacidade da caçamba de 4,6 m³ - transporte com batelão sem propulsão com capacidade de 100 t - DMT 0 a 300 m</t>
  </si>
  <si>
    <t>Dragagem de material de 1ª categoria com clamshell sobre pontão flutuante - capacidade da caçamba de 4,6 m³ - transporte com batelão sem propulsão com capacidade de 100 t - DMT 1.200 a 1.500 m</t>
  </si>
  <si>
    <t>Dragagem de material de 1ª categoria com clamshell sobre pontão flutuante - capacidade da caçamba de 4,6 m³ - transporte com batelão sem propulsão com capacidade de 100 t - DMT 1.500 a 1.800 m</t>
  </si>
  <si>
    <t>Dragagem de material de 1ª categoria com clamshell sobre pontão flutuante - capacidade da caçamba de 4,6 m³ - transporte com batelão sem propulsão com capacidade de 100 t - DMT 1.800 a 2.100 m</t>
  </si>
  <si>
    <t>Dragagem de material de 1ª categoria com clamshell sobre pontão flutuante - capacidade da caçamba de 4,6 m³ - transporte com batelão sem propulsão com capacidade de 100 t - DMT 2.100 a 2.400 m</t>
  </si>
  <si>
    <t>Dragagem de material de 1ª categoria com clamshell sobre pontão flutuante - capacidade da caçamba de 4,6 m³ - transporte com batelão sem propulsão com capacidade de 100 t - DMT 2.400 a 2.700 m</t>
  </si>
  <si>
    <t>Dragagem de material de 1ª categoria com clamshell sobre pontão flutuante - capacidade da caçamba de 4,6 m³ - transporte com batelão sem propulsão com capacidade de 100 t - DMT 2.700 a 3.000 m</t>
  </si>
  <si>
    <t>Dragagem de material de 1ª categoria com clamshell sobre pontão flutuante - capacidade da caçamba de 4,6 m³ - transporte com batelão sem propulsão com capacidade de 100 t - DMT 300 a 600 m</t>
  </si>
  <si>
    <t>Dragagem de material de 1ª categoria com clamshell sobre pontão flutuante - capacidade da caçamba de 4,6 m³ - transporte com batelão sem propulsão com capacidade de 100 t - DMT 600 a 900 m</t>
  </si>
  <si>
    <t>Dragagem de material de 1ª categoria com clamshell sobre pontão flutuante - capacidade da caçamba de 4,6 m³ - transporte com batelão sem propulsão com capacidade de 100 t - DMT 900 a 1.200 m</t>
  </si>
  <si>
    <t>Dragagem de material de 1ª categoria com clamshell sobre pontão flutuante - capacidade da caçamba de 4,6 m³ - transporte com batelão sem propulsão com capacidade de 100 t - DMT de 3.000 m</t>
  </si>
  <si>
    <t>Dragagem de material de 1ª categoria com dragline - caçamba de 2,1 m³ - caminho de serviço em leito natural - DMT 1.000 a 1.200 m - com caminhão de 14 m³ e carregadeira</t>
  </si>
  <si>
    <t>Dragagem de material de 1ª categoria com dragline - caçamba de 2,1 m³ - caminho de serviço em leito natural - DMT 1.200 a 1.400 m - com caminhão de 14 m³ e carregadeira</t>
  </si>
  <si>
    <t>Dragagem de material de 1ª categoria com dragline - caçamba de 2,1 m³ - caminho de serviço em leito natural - DMT 1.400 a 1.600 m - com caminhão de 14 m³ e carregadeira</t>
  </si>
  <si>
    <t>Dragagem de material de 1ª categoria com dragline - caçamba de 2,1 m³ - caminho de serviço em leito natural - DMT 1.600 a 1.800 m - com caminhão de 14 m³ e carregadeira</t>
  </si>
  <si>
    <t>Dragagem de material de 1ª categoria com dragline - caçamba de 2,1 m³ - caminho de serviço em leito natural - DMT 1.800 a 2.000 m - com caminhão de 14 m³ e carregadeira</t>
  </si>
  <si>
    <t>Dragagem de material de 1ª categoria com dragline - caçamba de 2,1 m³ - caminho de serviço em leito natural - DMT 2.000 a 2.500 m - com caminhão de 14 m³ e carregadeira</t>
  </si>
  <si>
    <t>Dragagem de material de 1ª categoria com dragline - caçamba de 2,1 m³ - caminho de serviço em leito natural - DMT 2.500 a 3.000 m - com caminhão de 14 m³ e carregadeira</t>
  </si>
  <si>
    <t>Dragagem de material de 1ª categoria com dragline - caçamba de 2,1 m³ - caminho de serviço em leito natural - DMT 200 a 400 m - com caminhão de 14 m³ e carregadeira</t>
  </si>
  <si>
    <t>Dragagem de material de 1ª categoria com dragline - caçamba de 2,1 m³ - caminho de serviço em leito natural - DMT 400 a 600 m - com caminhão de 14 m³ e carregadeira</t>
  </si>
  <si>
    <t>Dragagem de material de 1ª categoria com dragline - caçamba de 2,1 m³ - caminho de serviço em leito natural - DMT 50 a 200 m - com caminhão de 14 m³ e carregadeira</t>
  </si>
  <si>
    <t>Dragagem de material de 1ª categoria com dragline - caçamba de 2,1 m³ - caminho de serviço em leito natural - DMT 600 a 800 m - com caminhão de 14 m³ e carregadeira</t>
  </si>
  <si>
    <t>Dragagem de material de 1ª categoria com dragline - caçamba de 2,1 m³ - caminho de serviço em leito natural - DMT 800 a 1.000 m - com caminhão de 14 m³ e carregadeira</t>
  </si>
  <si>
    <t>Dragagem de material de 1ª categoria com dragline - caçamba de 2,1 m³ - caminho de serviço em leito natural - DMT de 3.000 m - com caminhão de 14 m³ e carregadeira</t>
  </si>
  <si>
    <t>Dragagem de material de 1ª categoria com dragline - caçamba de 2,1 m³ - caminho de serviço em revestimento primário - DMT 1.000 a 1.200 m - com caminhão de 14 m³ e carregadeira</t>
  </si>
  <si>
    <t>Dragagem de material de 1ª categoria com dragline - caçamba de 2,1 m³ - caminho de serviço em revestimento primário - DMT 1.200 a 1.400 m - com caminhão de 14 m³ e carregadeira</t>
  </si>
  <si>
    <t>Dragagem de material de 1ª categoria com dragline - caçamba de 2,1 m³ - caminho de serviço em revestimento primário - DMT 1.400 a 1.600 m - com caminhão de 14 m³ e carregadeira</t>
  </si>
  <si>
    <t>Dragagem de material de 1ª categoria com dragline - caçamba de 2,1 m³ - caminho de serviço em revestimento primário - DMT 1.600 a 1.800 m - com caminhão de 14 m³ e carregadeira</t>
  </si>
  <si>
    <t>Dragagem de material de 1ª categoria com dragline - caçamba de 2,1 m³ - caminho de serviço em revestimento primário - DMT 1.800 a 2.000 m - com caminhão de 14 m³ e carregadeira</t>
  </si>
  <si>
    <t>Dragagem de material de 1ª categoria com dragline - caçamba de 2,1 m³ - caminho de serviço em revestimento primário - DMT 2.000 a 2.500 m - com caminhão de 14 m³ e carregadeira</t>
  </si>
  <si>
    <t>Dragagem de material de 1ª categoria com dragline - caçamba de 2,1 m³ - caminho de serviço em revestimento primário - DMT 2.500 a 3.000 m - com caminhão de 14 m³ e carregadeira</t>
  </si>
  <si>
    <t>Dragagem de material de 1ª categoria com dragline - caçamba de 2,1 m³ - caminho de serviço em revestimento primário - DMT 200 a 400 m - com caminhão de 14 m³ e carregadeira</t>
  </si>
  <si>
    <t>Dragagem de material de 1ª categoria com dragline - caçamba de 2,1 m³ - caminho de serviço em revestimento primário - DMT 400 a 600 m - com caminhão de 14 m³ e carregadeira</t>
  </si>
  <si>
    <t>Dragagem de material de 1ª categoria com dragline - caçamba de 2,1 m³ - caminho de serviço em revestimento primário - DMT 50 a 200 m - com caminhão de 14 m³ e carregadeira</t>
  </si>
  <si>
    <t>Dragagem de material de 1ª categoria com dragline - caçamba de 2,1 m³ - caminho de serviço em revestimento primário - DMT 600 a 800 m - com caminhão de 14 m³ e carregadeira</t>
  </si>
  <si>
    <t>Dragagem de material de 1ª categoria com dragline - caçamba de 2,1 m³ - caminho de serviço em revestimento primário - DMT 800 a 1.000 m - com caminhão de 14 m³ e carregadeira</t>
  </si>
  <si>
    <t>Dragagem de material de 1ª categoria com dragline - caçamba de 2,1 m³ - caminho de serviço em revestimento primário - DMT de 3.000 m - com caminhão de 14 m³ e carregadeira</t>
  </si>
  <si>
    <t>Dragagem de material de 1ª categoria com dragline - caçamba de 2,1 m³ - caminho de serviço pavimentado - DMT 1.000 a 1.200 m - com caminhão de 14 m³ e carregadeira</t>
  </si>
  <si>
    <t>Dragagem de material de 1ª categoria com dragline - caçamba de 2,1 m³ - caminho de serviço pavimentado - DMT 1.200 a 1.400 m - com caminhão de 14 m³ e carregadeira</t>
  </si>
  <si>
    <t>Dragagem de material de 1ª categoria com dragline - caçamba de 2,1 m³ - caminho de serviço pavimentado - DMT 1.400 a 1.600 m - com caminhão de 14 m³ e carregadeira</t>
  </si>
  <si>
    <t>Dragagem de material de 1ª categoria com dragline - caçamba de 2,1 m³ - caminho de serviço pavimentado - DMT 1.600 a 1.800 m - com caminhão de 14 m³ e carregadeira</t>
  </si>
  <si>
    <t>Dragagem de material de 1ª categoria com dragline - caçamba de 2,1 m³ - caminho de serviço pavimentado - DMT 1.800 a 2.000 m - com caminhão de 14 m³ e carregadeira</t>
  </si>
  <si>
    <t>Dragagem de material de 1ª categoria com dragline - caçamba de 2,1 m³ - caminho de serviço pavimentado - DMT 2.000 a 2.500 m - com caminhão de 14 m³ e carregadeira</t>
  </si>
  <si>
    <t>Dragagem de material de 1ª categoria com dragline - caçamba de 2,1 m³ - caminho de serviço pavimentado - DMT 2.500 a 3.000 m - com caminhão de 14 m³ e carregadeira</t>
  </si>
  <si>
    <t>Dragagem de material de 1ª categoria com dragline - caçamba de 2,1 m³ - caminho de serviço pavimentado - DMT 200 a 400 m - com caminhão de 14 m³ e carregadeira</t>
  </si>
  <si>
    <t>Dragagem de material de 1ª categoria com dragline - caçamba de 2,1 m³ - caminho de serviço pavimentado - DMT 400 a 600 m - com caminhão de 14 m³ e carregadeira</t>
  </si>
  <si>
    <t>Dragagem de material de 1ª categoria com dragline - caçamba de 2,1 m³ - caminho de serviço pavimentado - DMT 50 a 200 m - com caminhão de 14 m³ e carregadeira</t>
  </si>
  <si>
    <t>Dragagem de material de 1ª categoria com dragline - caçamba de 2,1 m³ - caminho de serviço pavimentado - DMT 600 a 800 m - com caminhão de 14 m³ e carregadeira</t>
  </si>
  <si>
    <t>Dragagem de material de 1ª categoria com dragline - caçamba de 2,1 m³ - caminho de serviço pavimentado - DMT 800 a 1.000 m - com caminhão de 14 m³ e carregadeira</t>
  </si>
  <si>
    <t>Dragagem de material de 1ª categoria com dragline - caçamba de 2,1 m³ - caminho de serviço pavimentado - DMT de 3.000 m - com caminhão de 14 m³ e carregadeira</t>
  </si>
  <si>
    <t>Dragagem de material de 1ª categoria com dragline - caçamba de 2,1 m³ - DMT até 50 m</t>
  </si>
  <si>
    <t>Dragagem de material de 1ª categoria com escavadeira hidráulica - capacidade de caçamba de 1,56 m³ - caminho de serviço em leito natural - DMT 1.000 a 1.200 m</t>
  </si>
  <si>
    <t>Dragagem de material de 1ª categoria com escavadeira hidráulica - capacidade de caçamba de 1,56 m³ - caminho de serviço em leito natural - DMT 1.200 a 1.400 m</t>
  </si>
  <si>
    <t>Dragagem de material de 1ª categoria com escavadeira hidráulica - capacidade de caçamba de 1,56 m³ - caminho de serviço em leito natural - DMT 1.400 a 1.600 m</t>
  </si>
  <si>
    <t>Dragagem de material de 1ª categoria com escavadeira hidráulica - capacidade de caçamba de 1,56 m³ - caminho de serviço em leito natural - DMT 1.600 a 1.800 m</t>
  </si>
  <si>
    <t>Dragagem de material de 1ª categoria com escavadeira hidráulica - capacidade de caçamba de 1,56 m³ - caminho de serviço em leito natural - DMT 1.800 a 2.000 m</t>
  </si>
  <si>
    <t>Dragagem de material de 1ª categoria com escavadeira hidráulica - capacidade de caçamba de 1,56 m³ - caminho de serviço em leito natural - DMT 2.000 a 2.500 m</t>
  </si>
  <si>
    <t>Dragagem de material de 1ª categoria com escavadeira hidráulica - capacidade de caçamba de 1,56 m³ - caminho de serviço em leito natural - DMT 2.500 a 3.000 m</t>
  </si>
  <si>
    <t>Dragagem de material de 1ª categoria com escavadeira hidráulica - capacidade de caçamba de 1,56 m³ - caminho de serviço em leito natural - DMT 200 a 400 m</t>
  </si>
  <si>
    <t>Dragagem de material de 1ª categoria com escavadeira hidráulica - capacidade de caçamba de 1,56 m³ - caminho de serviço em leito natural - DMT 3.000 m</t>
  </si>
  <si>
    <t>Dragagem de material de 1ª categoria com escavadeira hidráulica - capacidade de caçamba de 1,56 m³ - caminho de serviço em leito natural - DMT 400 a 600 m</t>
  </si>
  <si>
    <t>Dragagem de material de 1ª categoria com escavadeira hidráulica - capacidade de caçamba de 1,56 m³ - caminho de serviço em leito natural - DMT 50 a 200 m</t>
  </si>
  <si>
    <t>Dragagem de material de 1ª categoria com escavadeira hidráulica - capacidade de caçamba de 1,56 m³ - caminho de serviço em leito natural - DMT 600 a 800 m</t>
  </si>
  <si>
    <t>Dragagem de material de 1ª categoria com escavadeira hidráulica - capacidade de caçamba de 1,56 m³ - caminho de serviço em leito natural - DMT 800 a 1.000 m</t>
  </si>
  <si>
    <t>Dragagem de material de 1ª categoria com escavadeira hidráulica - capacidade de caçamba de 1,56 m³ - caminho de serviço em revestimento primário - DMT 1.000 a 1.200 m</t>
  </si>
  <si>
    <t>Dragagem de material de 1ª categoria com escavadeira hidráulica - capacidade de caçamba de 1,56 m³ - caminho de serviço em revestimento primário - DMT 1.200 a 1.400 m</t>
  </si>
  <si>
    <t>Dragagem de material de 1ª categoria com escavadeira hidráulica - capacidade de caçamba de 1,56 m³ - caminho de serviço em revestimento primário - DMT 1.400 a 1.600 m</t>
  </si>
  <si>
    <t>Dragagem de material de 1ª categoria com escavadeira hidráulica - capacidade de caçamba de 1,56 m³ - caminho de serviço em revestimento primário - DMT 1.600 a 1.800 m</t>
  </si>
  <si>
    <t>Dragagem de material de 1ª categoria com escavadeira hidráulica - capacidade de caçamba de 1,56 m³ - caminho de serviço em revestimento primário - DMT 1.800 a 2.000 m</t>
  </si>
  <si>
    <t>Dragagem de material de 1ª categoria com escavadeira hidráulica - capacidade de caçamba de 1,56 m³ - caminho de serviço em revestimento primário - DMT 2.000 a 2.500 m</t>
  </si>
  <si>
    <t>Dragagem de material de 1ª categoria com escavadeira hidráulica - capacidade de caçamba de 1,56 m³ - caminho de serviço em revestimento primário - DMT 2.500 a 3.000 m</t>
  </si>
  <si>
    <t>Dragagem de material de 1ª categoria com escavadeira hidráulica - capacidade de caçamba de 1,56 m³ - caminho de serviço em revestimento primário - DMT 200 a 400 m</t>
  </si>
  <si>
    <t>Dragagem de material de 1ª categoria com escavadeira hidráulica - capacidade de caçamba de 1,56 m³ - caminho de serviço em revestimento primário - DMT 3.000 m</t>
  </si>
  <si>
    <t>Dragagem de material de 1ª categoria com escavadeira hidráulica - capacidade de caçamba de 1,56 m³ - caminho de serviço em revestimento primário - DMT 400 a 600 m</t>
  </si>
  <si>
    <t>Dragagem de material de 1ª categoria com escavadeira hidráulica - capacidade de caçamba de 1,56 m³ - caminho de serviço em revestimento primário - DMT 50 a 200 m</t>
  </si>
  <si>
    <t>Dragagem de material de 1ª categoria com escavadeira hidráulica - capacidade de caçamba de 1,56 m³ - caminho de serviço em revestimento primário - DMT 600 a 800 m</t>
  </si>
  <si>
    <t>Dragagem de material de 1ª categoria com escavadeira hidráulica - capacidade de caçamba de 1,56 m³ - caminho de serviço em revestimento primário - DMT 800 a 1.000 m</t>
  </si>
  <si>
    <t>Dragagem de material de 1ª categoria com escavadeira hidráulica - capacidade de caçamba de 1,56 m³ - caminho de serviço pavimentado - DMT 1.000 a 1.200 m</t>
  </si>
  <si>
    <t>Dragagem de material de 1ª categoria com escavadeira hidráulica - capacidade de caçamba de 1,56 m³ - caminho de serviço pavimentado - DMT 1.200 a 1.400 m</t>
  </si>
  <si>
    <t>Dragagem de material de 1ª categoria com escavadeira hidráulica - capacidade de caçamba de 1,56 m³ - caminho de serviço pavimentado - DMT 1.400 a 1.600 m</t>
  </si>
  <si>
    <t>Dragagem de material de 1ª categoria com escavadeira hidráulica - capacidade de caçamba de 1,56 m³ - caminho de serviço pavimentado - DMT 1.600 a 1.800 m</t>
  </si>
  <si>
    <t>Dragagem de material de 1ª categoria com escavadeira hidráulica - capacidade de caçamba de 1,56 m³ - caminho de serviço pavimentado - DMT 1.800 a 2.000 m</t>
  </si>
  <si>
    <t>Dragagem de material de 1ª categoria com escavadeira hidráulica - capacidade de caçamba de 1,56 m³ - caminho de serviço pavimentado - DMT 2.000 a 2.500 m</t>
  </si>
  <si>
    <t>Dragagem de material de 1ª categoria com escavadeira hidráulica - capacidade de caçamba de 1,56 m³ - caminho de serviço pavimentado - DMT 2.500 a 3.000 m</t>
  </si>
  <si>
    <t>Dragagem de material de 1ª categoria com escavadeira hidráulica - capacidade de caçamba de 1,56 m³ - caminho de serviço pavimentado - DMT 200 a 400 m</t>
  </si>
  <si>
    <t>Dragagem de material de 1ª categoria com escavadeira hidráulica - capacidade de caçamba de 1,56 m³ - caminho de serviço pavimentado - DMT 3.000 m</t>
  </si>
  <si>
    <t>Dragagem de material de 1ª categoria com escavadeira hidráulica - capacidade de caçamba de 1,56 m³ - caminho de serviço pavimentado - DMT 400 a 600 m</t>
  </si>
  <si>
    <t>Dragagem de material de 1ª categoria com escavadeira hidráulica - capacidade de caçamba de 1,56 m³ - caminho de serviço pavimentado - DMT 50 a 200 m</t>
  </si>
  <si>
    <t>Dragagem de material de 1ª categoria com escavadeira hidráulica - capacidade de caçamba de 1,56 m³ - caminho de serviço pavimentado - DMT 600 a 800 m</t>
  </si>
  <si>
    <t>Dragagem de material de 1ª categoria com escavadeira hidráulica - capacidade de caçamba de 1,56 m³ - caminho de serviço pavimentado - DMT 800 a 1.000 m</t>
  </si>
  <si>
    <t>Dragagem de material de 1ª categoria com escavadeira hidráulica - capacidade de caçamba de 1,56 m³ - DMT 0 a 50 m</t>
  </si>
  <si>
    <t>Dragagem de material de 1ª categoria com escavadeira hidráulica sobre pontão flutuante - capacidade da caçamba de 1,56 m³ - transporte com batelão sem propulsão com capacidade de 100 t - DMT 0 a 300 m</t>
  </si>
  <si>
    <t>Dragagem de material de 1ª categoria com escavadeira hidráulica sobre pontão flutuante - capacidade da caçamba de 1,56 m³ - transporte com batelão sem propulsão com capacidade de 100 t - DMT 1.200 a 1.500 m</t>
  </si>
  <si>
    <t>Dragagem de material de 1ª categoria com escavadeira hidráulica sobre pontão flutuante - capacidade da caçamba de 1,56 m³ - transporte com batelão sem propulsão com capacidade de 100 t - DMT 1.500 a 1.800 m</t>
  </si>
  <si>
    <t>Dragagem de material de 1ª categoria com escavadeira hidráulica sobre pontão flutuante - capacidade da caçamba de 1,56 m³ - transporte com batelão sem propulsão com capacidade de 100 t - DMT 1.800 a 2.100 m</t>
  </si>
  <si>
    <t>Dragagem de material de 1ª categoria com escavadeira hidráulica sobre pontão flutuante - capacidade da caçamba de 1,56 m³ - transporte com batelão sem propulsão com capacidade de 100 t - DMT 2.100 a 2.400 m</t>
  </si>
  <si>
    <t>Dragagem de material de 1ª categoria com escavadeira hidráulica sobre pontão flutuante - capacidade da caçamba de 1,56 m³ - transporte com batelão sem propulsão com capacidade de 100 t - DMT 2.400 a 2.700 m</t>
  </si>
  <si>
    <t>Dragagem de material de 1ª categoria com escavadeira hidráulica sobre pontão flutuante - capacidade da caçamba de 1,56 m³ - transporte com batelão sem propulsão com capacidade de 100 t - DMT 2.700 a 3.000 m</t>
  </si>
  <si>
    <t>Dragagem de material de 1ª categoria com escavadeira hidráulica sobre pontão flutuante - capacidade da caçamba de 1,56 m³ - transporte com batelão sem propulsão com capacidade de 100 t - DMT 300 a 600 m</t>
  </si>
  <si>
    <t>Dragagem de material de 1ª categoria com escavadeira hidráulica sobre pontão flutuante - capacidade da caçamba de 1,56 m³ - transporte com batelão sem propulsão com capacidade de 100 t - DMT 600 a 900 m</t>
  </si>
  <si>
    <t>Dragagem de material de 1ª categoria com escavadeira hidráulica sobre pontão flutuante - capacidade da caçamba de 1,56 m³ - transporte com batelão sem propulsão com capacidade de 100 t - DMT 900 a 1.200 m</t>
  </si>
  <si>
    <t>Dragagem de material de 1ª categoria com escavadeira hidráulica sobre pontão flutuante - capacidade da caçamba de 1,56 m³ - transporte com batelão sem propulsão com capacidade de 100 t - DMT de 3.000 m</t>
  </si>
  <si>
    <t>Dragagem de silte com draga hopper - capacidade da cisterna de 1.000 m³ - DMT de 1.500 a 1.800 m</t>
  </si>
  <si>
    <t>Dragagem de silte com draga hopper - capacidade da cisterna de 1.000 m³ - DMT de 1.800 a 2.100 m</t>
  </si>
  <si>
    <t>Dragagem de silte com draga hopper - capacidade da cisterna de 1.000 m³ - DMT de 2.100 a 2.400 m</t>
  </si>
  <si>
    <t>Dragagem de silte com draga hopper - capacidade da cisterna de 1.000 m³ - DMT de 2.400 a 2.700 m</t>
  </si>
  <si>
    <t>Dragagem de silte com draga hopper - capacidade da cisterna de 1.000 m³ - DMT de 2.700 a 3.000 m</t>
  </si>
  <si>
    <t>Dragagem de silte com draga hopper - capacidade da cisterna de 1.000 m³ - DMT de 3.000 m</t>
  </si>
  <si>
    <t>Dragagem de silte com draga hopper - capacidade da cisterna de 10.000 m³ - DMT de 1.500 a 1.800 m</t>
  </si>
  <si>
    <t>Dragagem de silte com draga hopper - capacidade da cisterna de 10.000 m³ - DMT de 1.800 a 2.100 m</t>
  </si>
  <si>
    <t>Dragagem de silte com draga hopper - capacidade da cisterna de 10.000 m³ - DMT de 2.100 a 2.400 m</t>
  </si>
  <si>
    <t>Dragagem de silte com draga hopper - capacidade da cisterna de 10.000 m³ - DMT de 2.400 a 2.700 m</t>
  </si>
  <si>
    <t>Dragagem de silte com draga hopper - capacidade da cisterna de 10.000 m³ - DMT de 2.700 a 3.000 m</t>
  </si>
  <si>
    <t>Dragagem de silte com draga hopper - capacidade da cisterna de 10.000 m³ - DMT de 3.000 m</t>
  </si>
  <si>
    <t>Dragagem de silte com draga hopper - capacidade da cisterna de 15.000 m³ - DMT de 1.500 a 1.800 m</t>
  </si>
  <si>
    <t>Dragagem de silte com draga hopper - capacidade da cisterna de 15.000 m³ - DMT de 1.800 a 2.100 m</t>
  </si>
  <si>
    <t>Dragagem de silte com draga hopper - capacidade da cisterna de 15.000 m³ - DMT de 2.100 a 2.400 m</t>
  </si>
  <si>
    <t>Dragagem de silte com draga hopper - capacidade da cisterna de 15.000 m³ - DMT de 2.400 a 2.700 m</t>
  </si>
  <si>
    <t>Dragagem de silte com draga hopper - capacidade da cisterna de 15.000 m³ - DMT de 2.700 a 3.000 m</t>
  </si>
  <si>
    <t>Dragagem de silte com draga hopper - capacidade da cisterna de 15.000 m³ - DMT de 3.000 m</t>
  </si>
  <si>
    <t>Dragagem de silte com draga hopper - capacidade da cisterna de 2.000 m³ - DMT de 1.500 a 1.800 m</t>
  </si>
  <si>
    <t>Dragagem de silte com draga hopper - capacidade da cisterna de 2.000 m³ - DMT de 1.800 a 2.100 m</t>
  </si>
  <si>
    <t>Dragagem de silte com draga hopper - capacidade da cisterna de 2.000 m³ - DMT de 2.100 a 2.400 m</t>
  </si>
  <si>
    <t>Dragagem de silte com draga hopper - capacidade da cisterna de 2.000 m³ - DMT de 2.400 a 2.700 m</t>
  </si>
  <si>
    <t>Dragagem de silte com draga hopper - capacidade da cisterna de 2.000 m³ - DMT de 2.700 a 3.000 m</t>
  </si>
  <si>
    <t>Dragagem de silte com draga hopper - capacidade da cisterna de 2.000 m³ - DMT de 3.000 m</t>
  </si>
  <si>
    <t>Dragagem de silte com draga hopper - capacidade da cisterna de 20.000 m³ - DMT de 1.500 a 1.800 m</t>
  </si>
  <si>
    <t>Dragagem de silte com draga hopper - capacidade da cisterna de 20.000 m³ - DMT de 1.800 a 2.100 m</t>
  </si>
  <si>
    <t>Dragagem de silte com draga hopper - capacidade da cisterna de 20.000 m³ - DMT de 2.100 a 2.400 m</t>
  </si>
  <si>
    <t>Dragagem de silte com draga hopper - capacidade da cisterna de 20.000 m³ - DMT de 2.400 a 2.700 m</t>
  </si>
  <si>
    <t>Dragagem de silte com draga hopper - capacidade da cisterna de 20.000 m³ - DMT de 2.700 a 3.000 m</t>
  </si>
  <si>
    <t>Dragagem de silte com draga hopper - capacidade da cisterna de 20.000 m³ - DMT de 3.000 m</t>
  </si>
  <si>
    <t>Dragagem de silte com draga hopper - capacidade da cisterna de 3.000 m³ - DMT de 1.500 a 1.800 m</t>
  </si>
  <si>
    <t>Dragagem de silte com draga hopper - capacidade da cisterna de 3.000 m³ - DMT de 1.800 a 2.100 m</t>
  </si>
  <si>
    <t>Dragagem de silte com draga hopper - capacidade da cisterna de 3.000 m³ - DMT de 2.100 a 2.400 m</t>
  </si>
  <si>
    <t>Dragagem de silte com draga hopper - capacidade da cisterna de 3.000 m³ - DMT de 2.400 a 2.700 m</t>
  </si>
  <si>
    <t>Dragagem de silte com draga hopper - capacidade da cisterna de 3.000 m³ - DMT de 2.700 a 3.000 m</t>
  </si>
  <si>
    <t>Dragagem de silte com draga hopper - capacidade da cisterna de 3.000 m³ - DMT de 3.000 m</t>
  </si>
  <si>
    <t>Dragagem de silte com draga hopper - capacidade da cisterna de 4.000 m³ - DMT de 1.500 a 1.800 m</t>
  </si>
  <si>
    <t>Dragagem de silte com draga hopper - capacidade da cisterna de 4.000 m³ - DMT de 1.800 a 2.100 m</t>
  </si>
  <si>
    <t>Dragagem de silte com draga hopper - capacidade da cisterna de 4.000 m³ - DMT de 2.100 a 2.400 m</t>
  </si>
  <si>
    <t>Dragagem de silte com draga hopper - capacidade da cisterna de 4.000 m³ - DMT de 2.400 a 2.700 m</t>
  </si>
  <si>
    <t>Dragagem de silte com draga hopper - capacidade da cisterna de 4.000 m³ - DMT de 2.700 a 3.000 m</t>
  </si>
  <si>
    <t>Dragagem de silte com draga hopper - capacidade da cisterna de 4.000 m³ - DMT de 3.000 m</t>
  </si>
  <si>
    <t>Dragagem de silte com draga hopper - capacidade da cisterna de 5.000 m³ - DMT de 1.500 a 1.800 m</t>
  </si>
  <si>
    <t>Dragagem de silte com draga hopper - capacidade da cisterna de 5.000 m³ - DMT de 1.800 a 2.100 m</t>
  </si>
  <si>
    <t>Dragagem de silte com draga hopper - capacidade da cisterna de 5.000 m³ - DMT de 2.100 a 2.400 m</t>
  </si>
  <si>
    <t>Dragagem de silte com draga hopper - capacidade da cisterna de 5.000 m³ - DMT de 2.400 a 2.700 m</t>
  </si>
  <si>
    <t>Dragagem de silte com draga hopper - capacidade da cisterna de 5.000 m³ - DMT de 2.700 a 3.000 m</t>
  </si>
  <si>
    <t>Dragagem de silte com draga hopper - capacidade da cisterna de 5.000 m³ - DMT de 3.000 m</t>
  </si>
  <si>
    <t>Dragagem de silte com draga hopper - capacidade da cisterna de 750 m³ - DMT de 1.500 a 1.800 m</t>
  </si>
  <si>
    <t>Dragagem de silte com draga hopper - capacidade da cisterna de 750 m³ - DMT de 1.800 a 2.100 m</t>
  </si>
  <si>
    <t>Dragagem de silte com draga hopper - capacidade da cisterna de 750 m³ - DMT de 2.100 a 2.400 m</t>
  </si>
  <si>
    <t>Dragagem de silte com draga hopper - capacidade da cisterna de 750 m³ - DMT de 2.400 a 2.700 m</t>
  </si>
  <si>
    <t>Dragagem de silte com draga hopper - capacidade da cisterna de 750 m³ - DMT de 2.700 a 3.000 m</t>
  </si>
  <si>
    <t>Dragagem de silte com draga hopper - capacidade da cisterna de 750 m³ - DMT de 3.000 m</t>
  </si>
  <si>
    <t>Alvenaria de blocos de concreto 19 x 19 x 39 cm com espessura de 20 cm - areia comercial</t>
  </si>
  <si>
    <t>Alvenaria de blocos de concreto 19 x 19 x 39 cm com espessura de 20 cm - areia extraída</t>
  </si>
  <si>
    <t>Aplicação de geotêxtil não-tecido agulhado com resistência à tração longitudinal de 14 kN/m</t>
  </si>
  <si>
    <t>Aplicação de geotêxtil não-tecido agulhado com resistência à tração longitudinal de 31 kN/m</t>
  </si>
  <si>
    <t>Boca de lobo combinada - chapéu e grelha simples - BLC 01 - areia e brita comerciais</t>
  </si>
  <si>
    <t>Boca de lobo combinada - chapéu e grelha simples - BLC 01 - areia extraída e brita produzida</t>
  </si>
  <si>
    <t>Boca de lobo combinada - chapéu e grelha simples - BLC 02 - areia e brita comerciais</t>
  </si>
  <si>
    <t>Boca de lobo combinada - chapéu e grelha simples - BLC 02 - areia extraída e brita produzida</t>
  </si>
  <si>
    <t>Boca de lobo dupla - grelha de concreto - BLDG 01 - areia e brita comerciais</t>
  </si>
  <si>
    <t>Boca de lobo dupla - grelha de concreto - BLDG 01 - areia extraída e brita produzida</t>
  </si>
  <si>
    <t>Boca de lobo dupla - grelha de concreto - BLDG 02 - areia e brita comerciais</t>
  </si>
  <si>
    <t>Boca de lobo dupla - grelha de concreto - BLDG 02 - areia extraída e brita produzida</t>
  </si>
  <si>
    <t>Boca de lobo dupla - grelha de concreto - BLDG 03 - areia e brita comerciais</t>
  </si>
  <si>
    <t>Boca de lobo dupla - grelha de concreto - BLDG 03 - areia extraída e brita produzida</t>
  </si>
  <si>
    <t>Boca de lobo dupla - grelha de concreto - BLDG 04 - areia e brita comerciais</t>
  </si>
  <si>
    <t>Boca de lobo dupla - grelha de concreto - BLDG 04 - areia extraída e brita produzida</t>
  </si>
  <si>
    <t>Boca de lobo simples - BLS 01 - areia e brita comerciais</t>
  </si>
  <si>
    <t>Boca de lobo simples - BLS 01 - areia extraída e brita produzida</t>
  </si>
  <si>
    <t>Boca de lobo simples - BLS 02 - areia e brita comerciais</t>
  </si>
  <si>
    <t>Boca de lobo simples - BLS 02 - areia extraída e brita produzida</t>
  </si>
  <si>
    <t>Boca de lobo simples - grelha de concreto - BLSG 01 - areia e brita comerciais</t>
  </si>
  <si>
    <t>Boca de lobo simples - grelha de concreto - BLSG 01 - areia extraída e brita produzida</t>
  </si>
  <si>
    <t>Boca de lobo simples - grelha de concreto - BLSG 02 - areia e brita comerciais</t>
  </si>
  <si>
    <t>Boca de lobo simples - grelha de concreto - BLSG 02 - areia extraída e brita produzida</t>
  </si>
  <si>
    <t>Boca de lobo simples - grelha de concreto - BLSG 03 - areia e brita comerciais</t>
  </si>
  <si>
    <t>Boca de lobo simples - grelha de concreto - BLSG 03 - areia extraída e brita produzida</t>
  </si>
  <si>
    <t>Boca de lobo simples - grelha de concreto - BLSG 04 - areia e brita comerciais</t>
  </si>
  <si>
    <t>Boca de lobo simples - grelha de concreto - BLSG 04 - areia extraída e brita produzida</t>
  </si>
  <si>
    <t>Boca de saída para dreno longitudinal profundo - BSD 01 - tubo de concreto perfurado - areia e brita comerciais</t>
  </si>
  <si>
    <t>Boca de saída para dreno longitudinal profundo - BSD 01 - tubo de concreto perfurado - areia extraída e brita produzida</t>
  </si>
  <si>
    <t>Boca de saída para dreno longitudinal profundo - BSD 01 - tubo de PEAD - areia e brita comerciais</t>
  </si>
  <si>
    <t>Boca de saída para dreno longitudinal profundo - BSD 01 - tubo de PEAD - areia extraída e brita produzida</t>
  </si>
  <si>
    <t>Boca de saída para dreno longitudinal profundo - BSD 02 - tubo de concreto perfurado - areia e brita comerciais</t>
  </si>
  <si>
    <t>Boca de saída para dreno longitudinal profundo - BSD 02 - tubo de concreto perfurado - areia extraída e brita produzida</t>
  </si>
  <si>
    <t>Boca de saída para dreno longitudinal profundo - BSD 02 - tubo de PEAD - areia e brita comerciais</t>
  </si>
  <si>
    <t>Boca de saída para dreno longitudinal profundo - BSD 02 - tubo de PEAD - areia extraída e brita produzida</t>
  </si>
  <si>
    <t>Boca de saída para dreno sub-horizontal em material de 1ª categoria - BSD 04 - areia e brita comerciais</t>
  </si>
  <si>
    <t>Boca de saída para dreno sub-horizontal em material de 1ª categoria - BSD 04 - areia extraída e brita produzida</t>
  </si>
  <si>
    <t>Boca de saída para dreno sub-horizontal em material de 2ª categoria - BSD 04 - areia e brita comerciais</t>
  </si>
  <si>
    <t>Boca de saída para dreno sub-horizontal em material de 2ª categoria - BSD 04 - areia extraída e brita produzida</t>
  </si>
  <si>
    <t>Boca de saída para dreno subsuperficial - BSD 03 - areia e brita comerciais</t>
  </si>
  <si>
    <t>Boca de saída para dreno subsuperficial - BSD 03 - areia extraída e brita produzida</t>
  </si>
  <si>
    <t>Caixa coletora de sarjeta - CCS 200-60 A - com grelha de concreto - areia e brita comerciais</t>
  </si>
  <si>
    <t>Caixa coletora de sarjeta - CCS 200-60 A - com grelha de concreto - areia extraída e brita produzida</t>
  </si>
  <si>
    <t>Caixa coletora de sarjeta - CCS 200-60 B - com grelha de aço - areia e brita comerciais</t>
  </si>
  <si>
    <t>Caixa coletora de sarjeta - CCS 200-60 B - com grelha de aço - areia extraída e brita produzida</t>
  </si>
  <si>
    <t>Caixa coletora de sarjeta - CCS 200-80 A - com grelha de concreto - areia e brita comerciais</t>
  </si>
  <si>
    <t>Caixa coletora de sarjeta - CCS 200-80 A - com grelha de concreto - areia extraída e brita produzida</t>
  </si>
  <si>
    <t>Caixa coletora de sarjeta - CCS 200-80 B - com grelha de aço - areia e brita comerciais</t>
  </si>
  <si>
    <t>Caixa coletora de sarjeta - CCS 200-80 B - com grelha de aço - areia extraída e brita produzida</t>
  </si>
  <si>
    <t>Caixa coletora de sarjeta - CCS 250-100 A - com grelha de concreto - areia e brita comerciais</t>
  </si>
  <si>
    <t>Caixa coletora de sarjeta - CCS 250-100 A - com grelha de concreto - areia extraída e brita produzida</t>
  </si>
  <si>
    <t>Caixa coletora de sarjeta - CCS 250-100 B - com grelha de aço - areia e brita comerciais</t>
  </si>
  <si>
    <t>Caixa coletora de sarjeta - CCS 250-100 B - com grelha de aço - areia extraída e brita produzida</t>
  </si>
  <si>
    <t>Caixa coletora de sarjeta - CCS 250-120 A - com grelha de concreto - areia e brita comerciais</t>
  </si>
  <si>
    <t>Caixa coletora de sarjeta - CCS 250-120 A - com grelha de concreto - areia extraída e brita produzida</t>
  </si>
  <si>
    <t>Caixa coletora de sarjeta - CCS 250-120 B - com grelha de aço - areia e brita comerciais</t>
  </si>
  <si>
    <t>Caixa coletora de sarjeta - CCS 250-120 B - com grelha de aço - areia extraída e brita produzida</t>
  </si>
  <si>
    <t>Caixa coletora de sarjeta - CCS 250-60 A - com grelha de concreto - areia e brita comerciais</t>
  </si>
  <si>
    <t>Caixa coletora de sarjeta - CCS 250-60 A - com grelha de concreto - areia extraída e brita produzida</t>
  </si>
  <si>
    <t>Caixa coletora de sarjeta - CCS 250-60 B - com grelha de aço - areia e brita comerciais</t>
  </si>
  <si>
    <t>Caixa coletora de sarjeta - CCS 250-60 B - com grelha de aço - areia extraída e brita produzida</t>
  </si>
  <si>
    <t>Caixa coletora de sarjeta - CCS 250-80 A - com grelha de concreto - areia e brita comerciais</t>
  </si>
  <si>
    <t>Caixa coletora de sarjeta - CCS 250-80 A - com grelha de concreto - areia extraída e brita produzida</t>
  </si>
  <si>
    <t>Caixa coletora de sarjeta - CCS 250-80 B - com grelha de aço - areia e brita comerciais</t>
  </si>
  <si>
    <t>Caixa coletora de sarjeta - CCS 250-80 B - com grelha de aço - areia extraída e brita produzida</t>
  </si>
  <si>
    <t>Caixa coletora de sarjeta - CCS 300-100 A - com grelha de concreto - areia e brita comerciais</t>
  </si>
  <si>
    <t>Caixa coletora de sarjeta - CCS 300-100 A - com grelha de concreto - areia extraída e brita produzida</t>
  </si>
  <si>
    <t>Caixa coletora de sarjeta - CCS 300-100 B - com grelha de aço - areia e brita comerciais</t>
  </si>
  <si>
    <t>Caixa coletora de sarjeta - CCS 300-100 B - com grelha de aço - areia extraída e brita produzida</t>
  </si>
  <si>
    <t>Caixa coletora de sarjeta - CCS 300-120 A - com grelha de concreto - areia e brita comerciais</t>
  </si>
  <si>
    <t>Caixa coletora de sarjeta - CCS 300-120 A - com grelha de concreto - areia extraída e brita produzida</t>
  </si>
  <si>
    <t>Caixa coletora de sarjeta - CCS 300-120 B - com grelha de aço - areia e brita comerciais</t>
  </si>
  <si>
    <t>Caixa coletora de sarjeta - CCS 300-120 B - com grelha de aço - areia extraída e brita produzida</t>
  </si>
  <si>
    <t>Caixa coletora de sarjeta - CCS 300-60 A - com grelha de concreto - areia e brita comerciais</t>
  </si>
  <si>
    <t>Caixa coletora de sarjeta - CCS 300-60 A - com grelha de concreto - areia extraída e brita produzida</t>
  </si>
  <si>
    <t>Caixa coletora de sarjeta - CCS 300-60 B - com grelha de aço - areia e brita comerciais</t>
  </si>
  <si>
    <t>Caixa coletora de sarjeta - CCS 300-60 B - com grelha de aço - areia extraída e brita produzida</t>
  </si>
  <si>
    <t>Caixa coletora de sarjeta - CCS 300-80 A - com grelha de concreto - areia e brita comerciais</t>
  </si>
  <si>
    <t>Caixa coletora de sarjeta - CCS 300-80 A - com grelha de concreto - areia extraída e brita produzida</t>
  </si>
  <si>
    <t>Caixa coletora de sarjeta - CCS 300-80 B - com grelha de aço - areia e brita comerciais</t>
  </si>
  <si>
    <t>Caixa coletora de sarjeta - CCS 300-80 B - com grelha de aço - areia extraída e brita produzida</t>
  </si>
  <si>
    <t>Caixa coletora de sarjeta - CCS 350-100 A - com grelha de concreto - areia e brita comerciais</t>
  </si>
  <si>
    <t>Caixa coletora de sarjeta - CCS 350-100 A - com grelha de concreto - areia extraída e brita produzida</t>
  </si>
  <si>
    <t>Caixa coletora de sarjeta - CCS 350-100 B - com grelha de aço - areia e brita comerciais</t>
  </si>
  <si>
    <t>Caixa coletora de sarjeta - CCS 350-100 B - com grelha de aço - areia extraída e brita produzida</t>
  </si>
  <si>
    <t>Caixa coletora de sarjeta - CCS 350-120 A - com grelha de concreto - areia e brita comerciais</t>
  </si>
  <si>
    <t>Caixa coletora de sarjeta - CCS 350-120 A - com grelha de concreto - areia extraída e brita produzida</t>
  </si>
  <si>
    <t>Caixa coletora de sarjeta - CCS 350-120 B - com grelha de aço - areia e brita comerciais</t>
  </si>
  <si>
    <t>Caixa coletora de sarjeta - CCS 350-120 B - com grelha de aço - areia extraída e brita produzida</t>
  </si>
  <si>
    <t>Caixa coletora de sarjeta - CCS 350-60 A - com grelha de concreto - areia e brita comerciais</t>
  </si>
  <si>
    <t>Caixa coletora de sarjeta - CCS 350-60 A - com grelha de concreto - areia extraída e brita produzida</t>
  </si>
  <si>
    <t>Caixa coletora de sarjeta - CCS 350-60 B - com grelha de aço - areia e brita comerciais</t>
  </si>
  <si>
    <t>Caixa coletora de sarjeta - CCS 350-60 B - com grelha de aço - areia extraída e brita produzida</t>
  </si>
  <si>
    <t>Caixa coletora de sarjeta - CCS 350-80 A - com grelha de concreto - areia e brita comerciais</t>
  </si>
  <si>
    <t>Caixa coletora de sarjeta - CCS 350-80 A - com grelha de concreto - areia extraída e brita produzida</t>
  </si>
  <si>
    <t>Caixa coletora de sarjeta - CCS 350-80 B - com grelha de aço - areia e brita comerciais</t>
  </si>
  <si>
    <t>Caixa coletora de sarjeta - CCS 350-80 B - com grelha de aço - areia extraída e brita produzida</t>
  </si>
  <si>
    <t>Caixa coletora de sarjeta - CCS 400-100 A - com grelha de concreto - areia e brita comerciais</t>
  </si>
  <si>
    <t>Caixa coletora de sarjeta - CCS 400-100 A - com grelha de concreto - areia extraída e brita produzida</t>
  </si>
  <si>
    <t>Caixa coletora de sarjeta - CCS 400-100 B - com grelha de aço - areia e brita comerciais</t>
  </si>
  <si>
    <t>Caixa coletora de sarjeta - CCS 400-100 B - com grelha de aço - areia extraída e brita produzida</t>
  </si>
  <si>
    <t>Caixa coletora de sarjeta - CCS 400-120 A - com grelha de concreto - areia e brita comerciais</t>
  </si>
  <si>
    <t>Caixa coletora de sarjeta - CCS 400-120 A - com grelha de concreto - areia extraída e brita produzida</t>
  </si>
  <si>
    <t>Caixa coletora de sarjeta - CCS 400-120 B - com grelha de aço - areia e brita comerciais</t>
  </si>
  <si>
    <t>Caixa coletora de sarjeta - CCS 400-120 B - com grelha de aço - areia extraída e brita produzida</t>
  </si>
  <si>
    <t>Caixa coletora de sarjeta - CCS 400-60 A - com grelha de concreto - areia e brita comerciais</t>
  </si>
  <si>
    <t>Caixa coletora de sarjeta - CCS 400-60 A - com grelha de concreto - areia extraída e brita produzida</t>
  </si>
  <si>
    <t>Caixa coletora de sarjeta - CCS 400-60 B - com grelha de aço - areia e brita comerciais</t>
  </si>
  <si>
    <t>Caixa coletora de sarjeta - CCS 400-60 B - com grelha de aço - areia extraída e brita produzida</t>
  </si>
  <si>
    <t>Caixa coletora de sarjeta - CCS 400-80 A - com grelha de concreto - areia e brita comerciais</t>
  </si>
  <si>
    <t>Caixa coletora de sarjeta - CCS 400-80 A - com grelha de concreto - areia extraída e brita produzida</t>
  </si>
  <si>
    <t>Caixa coletora de sarjeta - CCS 400-80 B - com grelha de aço - areia e brita comerciais</t>
  </si>
  <si>
    <t>Caixa coletora de sarjeta - CCS 400-80 B - com grelha de aço - areia extraída e brita produzida</t>
  </si>
  <si>
    <t>Caixa coletora de talvegue - CCT 01 - areia e brita comerciais</t>
  </si>
  <si>
    <t>Caixa coletora de talvegue - CCT 01 - areia extraída e brita produzida</t>
  </si>
  <si>
    <t>Caixa coletora de talvegue - CCT 02 - areia e brita comerciais</t>
  </si>
  <si>
    <t>Caixa coletora de talvegue - CCT 02 - areia extraída e brita produzida</t>
  </si>
  <si>
    <t>Caixa coletora de talvegue - CCT 03 - areia e brita comerciais</t>
  </si>
  <si>
    <t>Caixa coletora de talvegue - CCT 03 - areia extraída e brita produzida</t>
  </si>
  <si>
    <t>Caixa coletora de talvegue - CCT 04 - areia e brita comerciais</t>
  </si>
  <si>
    <t>Caixa coletora de talvegue - CCT 04 - areia extraída e brita produzida</t>
  </si>
  <si>
    <t>Caixa coletora de talvegue - CCT 05 - areia e brita comerciais</t>
  </si>
  <si>
    <t>Caixa coletora de talvegue - CCT 05 - areia extraída e brita produzida</t>
  </si>
  <si>
    <t>Caixa coletora de talvegue - CCT 06 - areia e brita comerciais</t>
  </si>
  <si>
    <t>Caixa coletora de talvegue - CCT 06 - areia extraída e brita produzida</t>
  </si>
  <si>
    <t>Caixa coletora de talvegue - CCT 07 - areia e brita comerciais</t>
  </si>
  <si>
    <t>Caixa coletora de talvegue - CCT 07 - areia extraída e brita produzida</t>
  </si>
  <si>
    <t>Caixa coletora de talvegue - CCT 08 - areia e brita comerciais</t>
  </si>
  <si>
    <t>Caixa coletora de talvegue - CCT 08 - areia extraída e brita produzida</t>
  </si>
  <si>
    <t>Caixa coletora de talvegue - CCT 09 - areia e brita comerciais</t>
  </si>
  <si>
    <t>Caixa coletora de talvegue - CCT 09 - areia extraída e brita produzida</t>
  </si>
  <si>
    <t>Caixa coletora de talvegue - CCT 10 - areia e brita comerciais</t>
  </si>
  <si>
    <t>Caixa coletora de talvegue - CCT 10 - areia extraída e brita produzida</t>
  </si>
  <si>
    <t>Caixa coletora de talvegue - CCT 11 - areia e brita comerciais</t>
  </si>
  <si>
    <t>Caixa coletora de talvegue - CCT 11 - areia extraída e brita produzida</t>
  </si>
  <si>
    <t>Caixa coletora de talvegue - CCT 12 - areia e brita comerciais</t>
  </si>
  <si>
    <t>Caixa coletora de talvegue - CCT 12 - areia extraída e brita produzida</t>
  </si>
  <si>
    <t>Caixa coletora de talvegue - CCT 13 - areia e brita comerciais</t>
  </si>
  <si>
    <t>Caixa coletora de talvegue - CCT 13 - areia extraída e brita produzida</t>
  </si>
  <si>
    <t>Caixa coletora de talvegue - CCT 14 - areia e brita comerciais</t>
  </si>
  <si>
    <t>Caixa coletora de talvegue - CCT 14 - areia extraída e brita produzida</t>
  </si>
  <si>
    <t>Caixa coletora de talvegue - CCT 15 - areia e brita comerciais</t>
  </si>
  <si>
    <t>Caixa coletora de talvegue - CCT 15 - areia extraída e brita produzida</t>
  </si>
  <si>
    <t>Caixa coletora de talvegue - CCT 16 - areia e brita comerciais</t>
  </si>
  <si>
    <t>Caixa coletora de talvegue - CCT 16 - areia extraída e brita produzida</t>
  </si>
  <si>
    <t>Caixa coletora de talvegue - CCT 17 - areia e brita comerciais</t>
  </si>
  <si>
    <t>Caixa coletora de talvegue - CCT 17 - areia extraída e brita produzida</t>
  </si>
  <si>
    <t>Caixa coletora de talvegue - CCT 18 - areia e brita comerciais</t>
  </si>
  <si>
    <t>Caixa coletora de talvegue - CCT 18 - areia extraída e brita produzida</t>
  </si>
  <si>
    <t>Caixa coletora de talvegue - CCT 19 - areia e brita comerciais</t>
  </si>
  <si>
    <t>Caixa coletora de talvegue - CCT 19 - areia extraída e brita produzida</t>
  </si>
  <si>
    <t>Caixa coletora de talvegue - CCT 20 - areia e brita comerciais</t>
  </si>
  <si>
    <t>Caixa coletora de talvegue - CCT 20 - areia extraída e brita produzida</t>
  </si>
  <si>
    <t>Caixa de ligação e passagem - CLP 01 - areia e brita comerciais</t>
  </si>
  <si>
    <t>Caixa de ligação e passagem - CLP 01 - areia extraída e brita produzida</t>
  </si>
  <si>
    <t>Caixa de ligação e passagem - CLP 02 - areia e brita comerciais</t>
  </si>
  <si>
    <t>Caixa de ligação e passagem - CLP 02 - areia extraída e brita produzida</t>
  </si>
  <si>
    <t>Caixa de ligação e passagem - CLP 03 - areia e brita comerciais</t>
  </si>
  <si>
    <t>Caixa de ligação e passagem - CLP 03 - areia extraída e brita produzida</t>
  </si>
  <si>
    <t>Caixa de ligação e passagem - CLP 04 - areia e brita comerciais</t>
  </si>
  <si>
    <t>Caixa de ligação e passagem - CLP 04 - areia extraída e brita produzida</t>
  </si>
  <si>
    <t>Caixa de ligação e passagem - CLP 05 - areia e brita comerciais</t>
  </si>
  <si>
    <t>Caixa de ligação e passagem - CLP 05 - areia extraída e brita produzida</t>
  </si>
  <si>
    <t>Caixa de ligação e passagem - CLP 06 - areia e brita comerciais</t>
  </si>
  <si>
    <t>Caixa de ligação e passagem - CLP 06 - areia extraída e brita produzida</t>
  </si>
  <si>
    <t>Caixa de ligação e passagem - CLP 07 - areia e brita comerciais</t>
  </si>
  <si>
    <t>Caixa de ligação e passagem - CLP 07 - areia extraída e brita produzida</t>
  </si>
  <si>
    <t>Caixa de ligação e passagem - CLP 08 - areia e brita comerciais</t>
  </si>
  <si>
    <t>Caixa de ligação e passagem - CLP 08 - areia extraída e brita produzida</t>
  </si>
  <si>
    <t>Caixa de ligação e passagem - CLP 09 - areia e brita comerciais</t>
  </si>
  <si>
    <t>Caixa de ligação e passagem - CLP 09 - areia extraída e brita produzida</t>
  </si>
  <si>
    <t>Caixa de ligação e passagem - CLP 10 - areia e brita comerciais</t>
  </si>
  <si>
    <t>Caixa de ligação e passagem - CLP 10 - areia extraída e brita produzida</t>
  </si>
  <si>
    <t>Caixa de ligação e passagem - CLP 11 - areia e brita comerciais</t>
  </si>
  <si>
    <t>Caixa de ligação e passagem - CLP 11 - areia extraída e brita produzida</t>
  </si>
  <si>
    <t>Caixa de ligação e passagem - CLP 12 - areia e brita comerciais</t>
  </si>
  <si>
    <t>Caixa de ligação e passagem - CLP 12 - areia extraída e brita produzida</t>
  </si>
  <si>
    <t>Caixa de ligação e passagem - CLP 13 - areia e brita comerciais</t>
  </si>
  <si>
    <t>Caixa de ligação e passagem - CLP 13 - areia extraída e brita produzida</t>
  </si>
  <si>
    <t>Caixa de ligação e passagem - CLP 14 - areia e brita comerciais</t>
  </si>
  <si>
    <t>Caixa de ligação e passagem - CLP 14 - areia extraída e brita produzida</t>
  </si>
  <si>
    <t>Caixa de ligação e passagem - CLP 15 - areia e brita comerciais</t>
  </si>
  <si>
    <t>Caixa de ligação e passagem - CLP 15 - areia extraída e brita produzida</t>
  </si>
  <si>
    <t>Caixa de ligação e passagem - CLP 16 - areia e brita comerciais</t>
  </si>
  <si>
    <t>Caixa de ligação e passagem - CLP 16 - areia extraída e brita produzida</t>
  </si>
  <si>
    <t>Caixa de ligação e passagem - CLP 17 - areia e brita comerciais</t>
  </si>
  <si>
    <t>Caixa de ligação e passagem - CLP 17 - areia extraída e brita produzida</t>
  </si>
  <si>
    <t>Caixa de ligação e passagem - CLP 18 - areia e brita comerciais</t>
  </si>
  <si>
    <t>Caixa de ligação e passagem - CLP 18 - areia extraída e brita produzida</t>
  </si>
  <si>
    <t>Camada drenante para proteção de muros de contenção - areia comercial</t>
  </si>
  <si>
    <t>Camada drenante para proteção de muros de contenção - areia extraída</t>
  </si>
  <si>
    <t>Camada drenante para proteção de muros de contenção - brita comercial</t>
  </si>
  <si>
    <t>Camada drenante para proteção de muros de contenção - brita produzida</t>
  </si>
  <si>
    <t>Canal em polietileno e polipropileno com efeito autolimpante e abertura de captação em ferro fundido dúctil - carga de controle de 900 kN - 100,0 x 21,0 x 57,9 cm - fornecimento e instalação em pavimento de asfalto</t>
  </si>
  <si>
    <t>Canal em polietileno e polipropileno com efeito autolimpante e abertura de captação em ferro fundido dúctil - carga de controle de 900 kN - 100,0 x 25,2 x 66,5 cm - fornecimento e instalação em pavimento de asfalto</t>
  </si>
  <si>
    <t>Canal em polietileno e polipropileno com efeito autolimpante e abertura de captação em ferro fundido dúctil - carga de controle de 900 kN - 100,0 x 42,0 x 95,0 cm - fornecimento e instalação em pavimento de asfalto</t>
  </si>
  <si>
    <t>Canal em polietileno e polipropileno com efeito autolimpante e abertura de captação em ferro fundido dúctil - carga de controle de 900 kN - 114,2 x 78,0 x 106,0 cm - fornecimento e instalação em pavimento de asfalto</t>
  </si>
  <si>
    <t>Canal em polietileno e polipropileno com efeito autolimpante e grelha de encaixe em ferro fundido dúctil - carga de controle de 400 kN - 100,0 x 14,7 x 18,6 cm - fornecimento e instalação em pavimento de asfalto</t>
  </si>
  <si>
    <t>Canal em polietileno e polipropileno com efeito autolimpante e grelha de encaixe em ferro fundido dúctil - carga de controle de 400 kN - 100,0 x 24,7 x 23,6 cm - fornecimento e instalação em pavimento de asfalto</t>
  </si>
  <si>
    <t>Canal em polietileno e polipropileno com efeito autolimpante e grelha de encaixe em ferro fundido dúctil - carga de controle de 400 kN - 100,0 x 34,9 x 29,4 cm - fornecimento e instalação em pavimento de asfalto</t>
  </si>
  <si>
    <t>Canal em polietileno e polipropileno com efeito autolimpante e grelha de encaixe em ferro fundido dúctil - carga de controle de 600 kN - 100,0 x 16,0 x 15,0 cm - fornecimento e instalação em pavimento de asfalto</t>
  </si>
  <si>
    <t>Canal em polietileno e polipropileno com efeito autolimpante e grelha de encaixe em ferro fundido dúctil - carga de controle de 600 kN - 100,0 x 21,2 x 21,0 cm - fornecimento e instalação em pavimento de asfalto</t>
  </si>
  <si>
    <t>Canal em polietileno e polipropileno com efeito autolimpante e grelha de encaixe em ferro fundido dúctil - carga de controle de 600 kN - 100,0 x 26,2 x 20,0 cm - fornecimento e instalação em pavimento de asfalto</t>
  </si>
  <si>
    <t>Canal em polietileno e polipropileno com efeito autolimpante e grelha de encaixe em poliamida reforçada - carga de controle de 250 kN - 100,0 x 16,0 x 15,0 cm - fornecimento e instalação em pavimento de asfalto</t>
  </si>
  <si>
    <t>Canal em polietileno e polipropileno com efeito autolimpante e grelha de encaixe em poliamida reforçada - carga de controle de 250 kN - 100,0 x 16,0 x 20,0 cm - fornecimento e instalação em pavimento de asfalto</t>
  </si>
  <si>
    <t>Canal em polietileno e polipropileno com efeito autolimpante e grelha de encaixe em poliamida reforçada - carga de controle de 250 kN - 100,0 x 16,0 x 7,5 cm - fornecimento e instalação em pavimento de asfalto</t>
  </si>
  <si>
    <t>Canal monobloco com corpo e grelha em concreto polímero com efeito autolimpante - carga de controle de 400 kN - 100,0 x 15,0 x 23,0 cm - fornecimento e instalação em pavimento de asfalto</t>
  </si>
  <si>
    <t>Canal monobloco com corpo e grelha em concreto polímero com efeito autolimpante - carga de controle de 400 kN - 100,0 x 15,0 x 23,0 cm - fornecimento e instalação em pavimento de concreto</t>
  </si>
  <si>
    <t>Canal monobloco com corpo e grelha em concreto polímero com efeito autolimpante - carga de controle de 400 kN - 100,0 x 25,0 x 32,0 cm - fornecimento e instalação em pavimento de asfalto</t>
  </si>
  <si>
    <t>Canal monobloco com corpo e grelha em concreto polímero com efeito autolimpante - carga de controle de 400 kN - 100,0 x 25,0 x 32,0 cm - fornecimento e instalação em pavimento de concreto</t>
  </si>
  <si>
    <t>Canal monobloco com corpo e grelha em concreto polímero com efeito autolimpante - carga de controle de 900 kN - 100,0 x 16,0 x 26,5 cm - fornecimento e instalação em pavimento de asfalto</t>
  </si>
  <si>
    <t>Canal monobloco com corpo e grelha em concreto polímero com efeito autolimpante - carga de controle de 900 kN - 100,0 x 16,0 x 26,5 cm - fornecimento e instalação em pavimento de concreto</t>
  </si>
  <si>
    <t>Canal monobloco com corpo e grelha em concreto polímero com efeito autolimpante - carga de controle de 900 kN - 100,0 x 21,0 x 28,0 cm - fornecimento e instalação em pavimento de asfalto</t>
  </si>
  <si>
    <t>Canal monobloco com corpo e grelha em concreto polímero com efeito autolimpante - carga de controle de 900 kN - 100,0 x 21,0 x 28,0 cm - fornecimento e instalação em pavimento de concreto</t>
  </si>
  <si>
    <t>Canal monobloco com corpo e grelha em concreto polímero com efeito autolimpante - carga de controle de 900 kN - 100,0 x 21,0 x 38,0 cm - fornecimento e instalação em pavimento de asfalto</t>
  </si>
  <si>
    <t>Canal monobloco com corpo e grelha em concreto polímero com efeito autolimpante - carga de controle de 900 kN - 100,0 x 21,0 x 38,0 cm - fornecimento e instalação em pavimento de concreto</t>
  </si>
  <si>
    <t>Canal monobloco com corpo e grelha em concreto polímero com efeito autolimpante - carga de controle de 900 kN - 100,0 x 21,0 x 48,0 cm - fornecimento e instalação em pavimento de asfalto</t>
  </si>
  <si>
    <t>Canal monobloco com corpo e grelha em concreto polímero com efeito autolimpante - carga de controle de 900 kN - 100,0 x 21,0 x 48,0 cm - fornecimento e instalação em pavimento de concreto</t>
  </si>
  <si>
    <t>Canal monobloco com corpo e grelha em concreto polímero com efeito autolimpante - carga de controle de 900 kN - 100,0 x 26,0 x 33,0 cm - fornecimento e instalação em pavimento de asfalto</t>
  </si>
  <si>
    <t>Canal monobloco com corpo e grelha em concreto polímero com efeito autolimpante - carga de controle de 900 kN - 100,0 x 26,0 x 33,0 cm - fornecimento e instalação em pavimento de concreto</t>
  </si>
  <si>
    <t>Canal monobloco com corpo e grelha em concreto polímero com efeito autolimpante - carga de controle de 900 kN - 100,0 x 26,0 x 53,0 cm - fornecimento e instalação em pavimento de asfalto</t>
  </si>
  <si>
    <t>Canal monobloco com corpo e grelha em concreto polímero com efeito autolimpante - carga de controle de 900 kN - 100,0 x 26,0 x 53,0 cm - fornecimento e instalação em pavimento de concreto</t>
  </si>
  <si>
    <t>Canal monobloco com corpo e grelha em concreto polímero com efeito autolimpante - carga de controle de 900 kN - 200,0 x 40,0 x 59,5 cm - fornecimento e instalação em pavimento de asfalto</t>
  </si>
  <si>
    <t>Canal monobloco com corpo e grelha em concreto polímero com efeito autolimpante - carga de controle de 900 kN - 200,0 x 40,0 x 59,5 cm - fornecimento e instalação em pavimento de concreto</t>
  </si>
  <si>
    <t>Canaleta de concreto - CAU 01 - seção de 20 x 20 cm - espessura de 10 cm - apoiada em toda a extensão</t>
  </si>
  <si>
    <t>Canaleta de concreto - CAU 02 - seção de 25 x 25 cm - espessura de 10 cm - apoiada em toda a extensão</t>
  </si>
  <si>
    <t>Canaleta de concreto - CAU 03 - seção de 30 x 30 cm - espessura de 10 cm - apoiada em toda a extensão</t>
  </si>
  <si>
    <t>Canaleta de concreto - CAU 04 - seção de 35 x 35 cm - espessura de 10 cm - apoiada em toda a extensão</t>
  </si>
  <si>
    <t>Canaleta de concreto - CAU 05 - seção de 40 x 40 cm - espessura de 10 cm - apoiada em toda a extensão</t>
  </si>
  <si>
    <t>Canaleta de concreto - CAU 06 - seção de 50 x 50 cm - espessura de 10 cm - apoiada em toda a extensão</t>
  </si>
  <si>
    <t>Canaleta de concreto - CAU 07 - seção de 60 x 60 cm - espessura de 10 cm - apoiada em toda a extensão</t>
  </si>
  <si>
    <t>Canaleta meia cana D = 0,30 m assente sobre lastro de areia - areia e brita comerciais - fornecimento e instalação</t>
  </si>
  <si>
    <t>Canaleta meia cana D = 0,30 m assente sobre lastro de areia - areia extraída e brita produzida - fornecimento e instalação</t>
  </si>
  <si>
    <t>Canaleta meia cana D = 0,40 m assente sobre lastro de areia - areia e brita comerciais - fornecimento e instalação</t>
  </si>
  <si>
    <t>Canaleta meia cana D = 0,40 m assente sobre lastro de areia - areia extraída e brita produzida - fornecimento e instalação</t>
  </si>
  <si>
    <t>Chaminé dos poços de visita - CPV 01 - areia e brita comerciais</t>
  </si>
  <si>
    <t>Chaminé dos poços de visita - CPV 01 - areia extraída e brita produzida</t>
  </si>
  <si>
    <t>Chaminé dos poços de visita - CPV 02 - areia e brita comerciais</t>
  </si>
  <si>
    <t>Chaminé dos poços de visita - CPV 02 - areia extraída e brita produzida</t>
  </si>
  <si>
    <t>Chaminé dos poços de visita - CPV 03 - areia e brita comerciais</t>
  </si>
  <si>
    <t>Chaminé dos poços de visita - CPV 03 - areia extraída e brita produzida</t>
  </si>
  <si>
    <t>Chaminé dos poços de visita - CPV 04 - areia e brita comerciais</t>
  </si>
  <si>
    <t>Chaminé dos poços de visita - CPV 04 - areia extraída e brita produzida</t>
  </si>
  <si>
    <t>Chaminé dos poços de visita - CPV 05 - areia e brita comerciais</t>
  </si>
  <si>
    <t>Chaminé dos poços de visita - CPV 05 - areia extraída e brita produzida</t>
  </si>
  <si>
    <t>Chaminé dos poços de visita - CPV 06 - areia e brita comerciais</t>
  </si>
  <si>
    <t>Chaminé dos poços de visita - CPV 06 - areia extraída e brita produzida</t>
  </si>
  <si>
    <t>Chaminé dos poços de visita - CPV 07 - areia e brita comerciais</t>
  </si>
  <si>
    <t>Chaminé dos poços de visita - CPV 07 - areia extraída e brita produzida</t>
  </si>
  <si>
    <t>Colchão drenante com espalhamento e compactação mecânicos - brita produzida</t>
  </si>
  <si>
    <t>Coluna drenante D = 20 cm - areia comercial</t>
  </si>
  <si>
    <t>Coluna drenante D = 20 cm - areia extraída</t>
  </si>
  <si>
    <t>Descida d'água de aterros em degraus - DAD 110-26 - areia e brita comerciais</t>
  </si>
  <si>
    <t>Descida d'água de aterros em degraus - DAD 110-26 - areia extraída e brita produzida</t>
  </si>
  <si>
    <t>Descida d'água de aterros em degraus - DAD 125-30 - areia e brita comerciais</t>
  </si>
  <si>
    <t>Descida d'água de aterros em degraus - DAD 125-30 - areia extraída e brita produzida</t>
  </si>
  <si>
    <t>Descida d'água de aterros em degraus - DAD 170-35 - areia e brita comerciais</t>
  </si>
  <si>
    <t>Descida d'água de aterros em degraus - DAD 170-35 - areia extraída e brita produzida</t>
  </si>
  <si>
    <t>Descida d'água de aterros em degraus - DAD 200-40 - areia e brita comerciais</t>
  </si>
  <si>
    <t>Descida d'água de aterros em degraus - DAD 200-40 - areia extraída e brita produzida</t>
  </si>
  <si>
    <t>Descida d'água de aterros em degraus - DAD 240-54 - areia e brita comerciais</t>
  </si>
  <si>
    <t>Descida d'água de aterros em degraus - DAD 240-54 - areia extraída e brita produzida</t>
  </si>
  <si>
    <t>Descida d'água de aterros em degraus - DAD 320-35 - areia e brita comerciais</t>
  </si>
  <si>
    <t>Descida d'água de aterros em degraus - DAD 320-35 - areia extraída e brita produzida</t>
  </si>
  <si>
    <t>Descida d'água de aterros em degraus - DAD 370-45 - areia e brita comerciais</t>
  </si>
  <si>
    <t>Descida d'água de aterros em degraus - DAD 370-45 - areia extraída e brita produzida</t>
  </si>
  <si>
    <t>Descida d'água de aterros em degraus - DAD 435-55 - areia e brita comerciais</t>
  </si>
  <si>
    <t>Descida d'água de aterros em degraus - DAD 435-55 - areia extraída e brita produzida</t>
  </si>
  <si>
    <t>Descida d'água de aterros em degraus - DAD 470-35 - areia e brita comerciais</t>
  </si>
  <si>
    <t>Descida d'água de aterros em degraus - DAD 470-35 - areia extraída e brita produzida</t>
  </si>
  <si>
    <t>Descida d'água de aterros em degraus - DAD 60-36 - areia e brita comerciais</t>
  </si>
  <si>
    <t>Descida d'água de aterros em degraus - DAD 60-36 - areia extraída e brita produzida</t>
  </si>
  <si>
    <t>Descida d'água de aterros em degraus - DAD 608-50 - areia e brita comerciais</t>
  </si>
  <si>
    <t>Descida d'água de aterros em degraus - DAD 608-50 - areia extraída e brita produzida</t>
  </si>
  <si>
    <t>Descida d'água de aterros tipo rápido - DAR 40-20 - areia e brita comerciais</t>
  </si>
  <si>
    <t>Descida d'água de aterros tipo rápido - DAR 40-20 - areia extraída e brita produzida</t>
  </si>
  <si>
    <t>Descida d'água de aterros tipo rápido - DAR 60-30 - areia e brita comerciais</t>
  </si>
  <si>
    <t>Descida d'água de aterros tipo rápido - DAR 60-30 - areia extraída e brita produzida</t>
  </si>
  <si>
    <t>Descida d'água de cortes em degraus - DCD 100-50 - areia e brita comerciais</t>
  </si>
  <si>
    <t>Descida d'água de cortes em degraus - DCD 100-50 - areia extraída e brita produzida</t>
  </si>
  <si>
    <t>Descida d'água de cortes em degraus - DCD 40-40 - areia e brita comerciais</t>
  </si>
  <si>
    <t>Descida d'água de cortes em degraus - DCD 40-40 - areia extraída e brita produzida</t>
  </si>
  <si>
    <t>Descida d'água de cortes em degraus - DCD 60-30 - areia e brita comerciais</t>
  </si>
  <si>
    <t>Descida d'água de cortes em degraus - DCD 60-30 - areia extraída e brita produzida</t>
  </si>
  <si>
    <t>Descida d'água de cortes em degraus - DCD 80-40 - areia e brita comerciais</t>
  </si>
  <si>
    <t>Descida d'água de cortes em degraus - DCD 80-40 - areia extraída e brita produzida</t>
  </si>
  <si>
    <t>Dissipador de energia - DEB 180-263 - areia extraída e brita e pedra de mão produzidas</t>
  </si>
  <si>
    <t>Dissipador de energia - DEB 180-263 - areia, brita e pedra de mão comerciais</t>
  </si>
  <si>
    <t>Dissipador de energia - DEB 240-316 - areia extraída e brita e pedra de mão produzidas</t>
  </si>
  <si>
    <t>Dissipador de energia - DEB 240-316 - areia, brita e pedra de mão comerciais</t>
  </si>
  <si>
    <t>Dissipador de energia - DEB 300-366 - areia extraída e brita e pedra de mão produzidas</t>
  </si>
  <si>
    <t>Dissipador de energia - DEB 300-366 - areia, brita e pedra de mão comerciais</t>
  </si>
  <si>
    <t>Dissipador de energia - DEB 300-511 - areia extraída e brita e pedra de mão produzidas</t>
  </si>
  <si>
    <t>Dissipador de energia - DEB 300-511 - areia, brita e pedra de mão comerciais</t>
  </si>
  <si>
    <t>Dissipador de energia - DEB 300-666 - areia extraída e brita e pedra de mão produzidas</t>
  </si>
  <si>
    <t>Dissipador de energia - DEB 300-666 - areia, brita e pedra de mão comerciais</t>
  </si>
  <si>
    <t>Dissipador de energia - DEB 360-414 - areia extraída e brita e pedra de mão produzidas</t>
  </si>
  <si>
    <t>Dissipador de energia - DEB 360-414 - areia, brita e pedra de mão comerciais</t>
  </si>
  <si>
    <t>Dissipador de energia - DEB 360-584 - areia extraída e brita e pedra de mão produzidas</t>
  </si>
  <si>
    <t>Dissipador de energia - DEB 360-584 - areia, brita e pedra de mão comerciais</t>
  </si>
  <si>
    <t>Dissipador de energia - DEB 360-754 - areia extraída e brita e pedra de mão produzidas</t>
  </si>
  <si>
    <t>Dissipador de energia - DEB 360-754 - areia, brita e pedra de mão comerciais</t>
  </si>
  <si>
    <t>Dissipador de energia - DEB 450-551 - areia extraída e brita e pedra de mão produzidas</t>
  </si>
  <si>
    <t>Dissipador de energia - DEB 450-551 - areia, brita e pedra de mão comerciais</t>
  </si>
  <si>
    <t>Dissipador de energia - DEB 450-746 - areia extraída e brita e pedra de mão produzidas</t>
  </si>
  <si>
    <t>Dissipador de energia - DEB 450-746 - areia, brita e pedra de mão comerciais</t>
  </si>
  <si>
    <t>Dissipador de energia - DEB 450-956 - areia extraída e brita e pedra de mão produzidas</t>
  </si>
  <si>
    <t>Dissipador de energia - DEB 450-956 - areia, brita e pedra de mão comerciais</t>
  </si>
  <si>
    <t>Dissipador de energia - DED 01 A - areia extraída e brita e pedra de mão produzidas</t>
  </si>
  <si>
    <t>Dissipador de energia - DED 01 A - areia, brita e pedra de mão comerciais</t>
  </si>
  <si>
    <t>Dissipador de energia - DED 01 B - areia e brita comerciais</t>
  </si>
  <si>
    <t>Dissipador de energia - DED 01 B - areia extraída e brita produzida</t>
  </si>
  <si>
    <t>Dissipador de energia - DED 02 A - areia extraída e brita e pedra de mão produzidas</t>
  </si>
  <si>
    <t>Dissipador de energia - DED 02 A - areia, brita e pedra de mão comerciais</t>
  </si>
  <si>
    <t>Dissipador de energia - DED 02 B - areia e brita comerciais</t>
  </si>
  <si>
    <t>Dissipador de energia - DED 02 B - areia extraída e brita produzida</t>
  </si>
  <si>
    <t>Dissipador de energia - DED 03 A - areia extraída e brita e pedra de mão produzidas</t>
  </si>
  <si>
    <t>Dissipador de energia - DED 03 A - areia, brita e pedra de mão comerciais</t>
  </si>
  <si>
    <t>Dissipador de energia - DED 03 B - areia e brita comerciais</t>
  </si>
  <si>
    <t>Dissipador de energia - DED 03 B - areia extraída e brita produzida</t>
  </si>
  <si>
    <t>Dissipador de energia - DED 04 A - areia extraída e brita e pedra de mão produzidas</t>
  </si>
  <si>
    <t>Dissipador de energia - DED 04 A - areia, brita e pedra de mão comerciais</t>
  </si>
  <si>
    <t>Dissipador de energia - DED 04 B - areia e brita comerciais</t>
  </si>
  <si>
    <t>Dissipador de energia - DED 04 B - areia extraída e brita produzida</t>
  </si>
  <si>
    <t>Dissipador de energia - DED 05 A - areia extraída e brita e pedra de mão produzidas</t>
  </si>
  <si>
    <t>Dissipador de energia - DED 05 A - areia, brita e pedra de mão comerciais</t>
  </si>
  <si>
    <t>Dissipador de energia - DED 05 B - areia e brita comerciais</t>
  </si>
  <si>
    <t>Dissipador de energia - DED 05 B - areia extraída e brita produzida</t>
  </si>
  <si>
    <t>Dissipador de energia - DED 06 A - areia extraída e brita e pedra de mão produzidas</t>
  </si>
  <si>
    <t>Dissipador de energia - DED 06 A - areia, brita e pedra de mão comerciais</t>
  </si>
  <si>
    <t>Dissipador de energia - DED 06 B - areia e brita comerciais</t>
  </si>
  <si>
    <t>Dissipador de energia - DED 06 B - areia extraída e brita produzida</t>
  </si>
  <si>
    <t>Dissipador de energia - DED 07 A - areia extraída e brita e pedra de mão produzidas</t>
  </si>
  <si>
    <t>Dissipador de energia - DED 07 A - areia, brita e pedra de mão comerciais</t>
  </si>
  <si>
    <t>Dissipador de energia - DED 07 B - areia e brita comerciais</t>
  </si>
  <si>
    <t>Dissipador de energia - DED 07 B - areia extraída e brita produzida</t>
  </si>
  <si>
    <t>Dissipador de energia - DED 08 A - areia extraída e brita e pedra de mão produzidas</t>
  </si>
  <si>
    <t>Dissipador de energia - DED 08 A - areia, brita e pedra de mão comerciais</t>
  </si>
  <si>
    <t>Dissipador de energia - DED 08 B - areia e brita comerciais</t>
  </si>
  <si>
    <t>Dissipador de energia - DED 08 B - areia extraída e brita produzida</t>
  </si>
  <si>
    <t>Dissipador de energia - DED 09 A - areia extraída e brita e pedra de mão produzidas</t>
  </si>
  <si>
    <t>Dissipador de energia - DED 09 A - areia, brita e pedra de mão comerciais</t>
  </si>
  <si>
    <t>Dissipador de energia - DED 09 B - areia e brita comerciais</t>
  </si>
  <si>
    <t>Dissipador de energia - DED 09 B - areia extraída e brita produzida</t>
  </si>
  <si>
    <t>Dissipador de energia - DED 10 A - areia extraída e brita e pedra de mão produzidas</t>
  </si>
  <si>
    <t>Dissipador de energia - DED 10 A - areia, brita e pedra de mão comerciais</t>
  </si>
  <si>
    <t>Dissipador de energia - DED 10 B - areia e brita comerciais</t>
  </si>
  <si>
    <t>Dissipador de energia - DED 10 B - areia extraída e brita produzida</t>
  </si>
  <si>
    <t>Dissipador de energia - DED 11 A - areia extraída e brita e pedra de mão produzidas</t>
  </si>
  <si>
    <t>Dissipador de energia - DED 11 A - areia, brita e pedra de mão comerciais</t>
  </si>
  <si>
    <t>Dissipador de energia - DED 11 B - areia e brita comerciais</t>
  </si>
  <si>
    <t>Dissipador de energia - DED 11 B - areia extraída e brita produzida</t>
  </si>
  <si>
    <t>Dissipador de energia - DED 12 A - areia extraída e brita e pedra de mão produzidas</t>
  </si>
  <si>
    <t>Dissipador de energia - DED 12 A - areia, brita e pedra de mão comerciais</t>
  </si>
  <si>
    <t>Dissipador de energia - DED 12 B - areia e brita comerciais</t>
  </si>
  <si>
    <t>Dissipador de energia - DED 12 B - areia extraída e brita produzida</t>
  </si>
  <si>
    <t>Dissipador de energia - DED 13 A - areia extraída e brita e pedra de mão produzidas</t>
  </si>
  <si>
    <t>Dissipador de energia - DED 13 A - areia, brita e pedra de mão comerciais</t>
  </si>
  <si>
    <t>Dissipador de energia - DED 13 B - areia e brita comerciais</t>
  </si>
  <si>
    <t>Dissipador de energia - DED 13 B - areia extraída e brita produzida</t>
  </si>
  <si>
    <t>Dissipador de energia - DES 100-300 - areia extraída e brita e pedra de mão produzidas</t>
  </si>
  <si>
    <t>Dissipador de energia - DES 100-300 - areia, brita e pedra de mão comerciais</t>
  </si>
  <si>
    <t>Dissipador de energia - DES 108-324 - areia extraída e brita e pedra de mão produzidas</t>
  </si>
  <si>
    <t>Dissipador de energia - DES 108-324 - areia, brita e pedra de mão comerciais</t>
  </si>
  <si>
    <t>Dissipador de energia - DES 120-360 - areia extraída e brita e pedra de mão produzidas</t>
  </si>
  <si>
    <t>Dissipador de energia - DES 120-360 - areia, brita e pedra de mão comerciais</t>
  </si>
  <si>
    <t>Dissipador de energia - DES 125-375 - areia extraída e brita e pedra de mão produzidas</t>
  </si>
  <si>
    <t>Dissipador de energia - DES 125-375 - areia, brita e pedra de mão comerciais</t>
  </si>
  <si>
    <t>Dissipador de energia - DES 150-450 - areia extraída e brita e pedra de mão produzidas</t>
  </si>
  <si>
    <t>Dissipador de energia - DES 150-450 - areia, brita e pedra de mão comerciais</t>
  </si>
  <si>
    <t>Dissipador de energia - DES 160-480 - areia extraída e brita e pedra de mão produzidas</t>
  </si>
  <si>
    <t>Dissipador de energia - DES 160-480 - areia, brita e pedra de mão comerciais</t>
  </si>
  <si>
    <t>Dissipador de energia - DES 60-180 - areia extraída e brita e pedra de mão produzidas</t>
  </si>
  <si>
    <t>Dissipador de energia - DES 60-180 - areia, brita e pedra de mão comerciais</t>
  </si>
  <si>
    <t>Dissipador de energia - DES 73-219 - areia extraída e brita e pedra de mão produzidas</t>
  </si>
  <si>
    <t>Dissipador de energia - DES 73-219 - areia, brita e pedra de mão comerciais</t>
  </si>
  <si>
    <t>Dissipador de energia - DES 80-240 - areia extraída e brita e pedra de mão produzidas</t>
  </si>
  <si>
    <t>Dissipador de energia - DES 80-240 - areia, brita e pedra de mão comerciais</t>
  </si>
  <si>
    <t>Dissipador de energia - DES 88-264 - areia extraída e brita e pedra de mão produzidas</t>
  </si>
  <si>
    <t>Dissipador de energia - DES 88-264 - areia, brita e pedra de mão comerciais</t>
  </si>
  <si>
    <t>Dissipador de energia - DES 90-270 - areia extraída e brita e pedra de mão produzidas</t>
  </si>
  <si>
    <t>Dissipador de energia - DES 90-270 - areia, brita e pedra de mão comerciais</t>
  </si>
  <si>
    <t>Dreno de pavimento em microvala com geocomposto drenante H = 0,40 m - inclusive corte, enchimento com areia e selo asfáltico</t>
  </si>
  <si>
    <t>Dreno de pavimento em microvala com geocomposto drenante H = 0,60 m - inclusive corte, enchimento com areia e selo asfáltico</t>
  </si>
  <si>
    <t>Dreno de PVC D = 100 mm para OAE - fornecimento e instalação</t>
  </si>
  <si>
    <t>Dreno de PVC D = 150 mm para OAE - fornecimento e instalação</t>
  </si>
  <si>
    <t>Dreno de PVC D = 75 mm para OAE - fornecimento e instalação</t>
  </si>
  <si>
    <t>Dreno em tubo de aço galvanizado D = 100 mm em OAE - fornecimento e instalação</t>
  </si>
  <si>
    <t>Dreno em tubo de aço galvanizado D = 80 mm em OAE - fornecimento e instalação</t>
  </si>
  <si>
    <t>Dreno longitudinal de pavimento H = 0,40 m - com geocomposto drenante</t>
  </si>
  <si>
    <t>Dreno longitudinal de pavimento H = 0,60 m - com geocomposto drenante</t>
  </si>
  <si>
    <t>Dreno longitudinal de pavimento H = 1,00 m - com geocomposto drenante</t>
  </si>
  <si>
    <t>Dreno longitudinal de pavimento H = 1,50 m - com geocomposto drenante</t>
  </si>
  <si>
    <t>Dreno longitudinal profundo em tubo de concreto D = 0,40 m em vala de H = 1,10 m e L = 1,00 m com brita envolta em geotêxtil</t>
  </si>
  <si>
    <t>Dreno longitudinal profundo para corte em rocha - DPR 01 - tubo de concreto perfurado e brita comercial</t>
  </si>
  <si>
    <t>Dreno longitudinal profundo para corte em rocha - DPR 01 - tubo de concreto perfurado e brita produzida</t>
  </si>
  <si>
    <t>Dreno longitudinal profundo para corte em rocha - DPR 01 - tubo PEAD e brita comercial</t>
  </si>
  <si>
    <t>Dreno longitudinal profundo para corte em rocha - DPR 01 - tubo PEAD e brita produzida</t>
  </si>
  <si>
    <t>Dreno longitudinal profundo para corte em rocha - DPR 02 - tubo de concreto perfurado e brita comercial</t>
  </si>
  <si>
    <t>Dreno longitudinal profundo para corte em rocha - DPR 02 - tubo de concreto perfurado e brita produzida</t>
  </si>
  <si>
    <t>Dreno longitudinal profundo para corte em rocha - DPR 02 - tubo PEAD e brita comercial</t>
  </si>
  <si>
    <t>Dreno longitudinal profundo para corte em rocha - DPR 02 - tubo PEAD e brita produzida</t>
  </si>
  <si>
    <t>Dreno longitudinal profundo para corte em rocha - DPR 03 - brita comercial</t>
  </si>
  <si>
    <t>Dreno longitudinal profundo para corte em rocha - DPR 03 - brita produzida</t>
  </si>
  <si>
    <t>Dreno longitudinal profundo para corte em rocha - DPR 04 - brita comercial</t>
  </si>
  <si>
    <t>Dreno longitudinal profundo para corte em rocha - DPR 04 - brita produzida</t>
  </si>
  <si>
    <t>Dreno longitudinal profundo para corte em rocha - DPR 05 - tubo de concreto poroso e areia comercial</t>
  </si>
  <si>
    <t>Dreno longitudinal profundo para corte em rocha - DPR 05 - tubo de concreto poroso e areia extraída</t>
  </si>
  <si>
    <t>Dreno longitudinal profundo para corte em solo - DPS 01 - tubo PEAD e areia comercial</t>
  </si>
  <si>
    <t>Dreno longitudinal profundo para corte em solo - DPS 01 - tubo PEAD e areia extraída</t>
  </si>
  <si>
    <t>Dreno longitudinal profundo para corte em solo - DPS 02 - tubo PEAD e areia comercial</t>
  </si>
  <si>
    <t>Dreno longitudinal profundo para corte em solo - DPS 02 - tubo PEAD e areia extraída</t>
  </si>
  <si>
    <t>Dreno longitudinal profundo para corte em solo - DPS 03 - tubo de concreto perfurado, areia e brita comerciais - madeira com utilização de 5 vezes</t>
  </si>
  <si>
    <t>Dreno longitudinal profundo para corte em solo - DPS 03 - tubo de concreto perfurado, areia extraída e brita produzida - madeira com utilização de 5 vezes</t>
  </si>
  <si>
    <t>Dreno longitudinal profundo para corte em solo - DPS 03 - tubo PEAD, areia e brita comerciais - madeira com utilização de 5 vezes</t>
  </si>
  <si>
    <t>Dreno longitudinal profundo para corte em solo - DPS 03 - tubo PEAD, areia extraída e brita produzida - madeira com utilização de 5 vezes</t>
  </si>
  <si>
    <t>Dreno longitudinal profundo para corte em solo - DPS 04 - tubo de concreto perfurado, areia e brita comerciais - madeira com utilização de 5 vezes</t>
  </si>
  <si>
    <t>Dreno longitudinal profundo para corte em solo - DPS 04 - tubo de concreto perfurado, areia extraída e brita produzida - madeira com utilização de 5 vezes</t>
  </si>
  <si>
    <t>Dreno longitudinal profundo para corte em solo - DPS 04 - tubo PEAD, areia e brita comerciais - madeira com utilização de 5 vezes</t>
  </si>
  <si>
    <t>Dreno longitudinal profundo para corte em solo - DPS 04 - tubo PEAD, areia extraída e brita produzida - madeira com utilização de 5 vezes</t>
  </si>
  <si>
    <t>Dreno longitudinal profundo para corte em solo - DPS 05 - dreno cego - brita comercial</t>
  </si>
  <si>
    <t>Dreno longitudinal profundo para corte em solo - DPS 05 - dreno cego - brita produzida</t>
  </si>
  <si>
    <t>Dreno longitudinal profundo para corte em solo - DPS 06 - dreno cego - brita comercial</t>
  </si>
  <si>
    <t>Dreno longitudinal profundo para corte em solo - DPS 06 - dreno cego - brita produzida</t>
  </si>
  <si>
    <t>Dreno longitudinal profundo para corte em solo - DPS 07 - tubo de concreto perfurado e brita comercial</t>
  </si>
  <si>
    <t>Dreno longitudinal profundo para corte em solo - DPS 07 - tubo de concreto perfurado e brita produzida</t>
  </si>
  <si>
    <t>Dreno longitudinal profundo para corte em solo - DPS 07 - tubo PEAD e brita comercial</t>
  </si>
  <si>
    <t>Dreno longitudinal profundo para corte em solo - DPS 07 - tubo PEAD e brita produzida</t>
  </si>
  <si>
    <t>Dreno longitudinal profundo para corte em solo - DPS 08 - tubo de concreto perfurado e brita comercial</t>
  </si>
  <si>
    <t>Dreno longitudinal profundo para corte em solo - DPS 08 - tubo de concreto perfurado e brita produzida</t>
  </si>
  <si>
    <t>Dreno longitudinal profundo para corte em solo - DPS 08 - tubo PEAD e brita comercial</t>
  </si>
  <si>
    <t>Dreno longitudinal profundo para corte em solo - DPS 08 - tubo PEAD e brita produzida</t>
  </si>
  <si>
    <t>Dreno profundo H = 1,0 m - com geocomposto drenante - inclusive escavação e reaterro</t>
  </si>
  <si>
    <t>Dreno profundo H = 1,5 m - com geocomposto drenante - inclusive escavação e reaterro</t>
  </si>
  <si>
    <t>Dreno sub-horizontal - DSH 01 - material de 1ª categoria</t>
  </si>
  <si>
    <t>Dreno sub-horizontal - DSH 01 - material de 2ª categoria</t>
  </si>
  <si>
    <t>Dreno subsuperficial - DSS 01 - tubo de concreto perfurado e areia comercial</t>
  </si>
  <si>
    <t>Dreno subsuperficial - DSS 01 - tubo de concreto perfurado e areia extraída</t>
  </si>
  <si>
    <t>Dreno subsuperficial - DSS 01 - tubo PEAD e areia comercial</t>
  </si>
  <si>
    <t>Dreno subsuperficial - DSS 01 - tubo PEAD e areia extraída</t>
  </si>
  <si>
    <t>Dreno subsuperficial - DSS 02 - brita comercial</t>
  </si>
  <si>
    <t>Dreno subsuperficial - DSS 02 - brita produzida</t>
  </si>
  <si>
    <t>Dreno subsuperficial - DSS 03 - brita comercial</t>
  </si>
  <si>
    <t>Dreno subsuperficial - DSS 03 - brita produzida</t>
  </si>
  <si>
    <t>Dreno subsuperficial - DSS 04 - tubo de concreto perfurado e brita comercial</t>
  </si>
  <si>
    <t>Dreno subsuperficial - DSS 04 - tubo de concreto perfurado e brita produzida</t>
  </si>
  <si>
    <t>Dreno subsuperficial - DSS 04 - tubo PEAD e brita comercial</t>
  </si>
  <si>
    <t>Dreno subsuperficial - DSS 04 - tubo PEAD e brita produzida</t>
  </si>
  <si>
    <t>Dreno tipo barbacã - DRB 01 - D = 75 mm em estrutura de contenção de encosta - excluso o tubo de drenagem</t>
  </si>
  <si>
    <t>Dreno tipo barbacã - DRB 02 - D = 50 mm em estrutura de contenção de encosta - excluso o tubo de drenagem</t>
  </si>
  <si>
    <t>Enchimento de junta de concreto com argamassa asfáltica de densidade 1.700 kg/m³ - espessura de 1 cm</t>
  </si>
  <si>
    <t>Entrada para descida d'água - EDA 01 A - areia e brita comerciais</t>
  </si>
  <si>
    <t>Entrada para descida d'água - EDA 01 A - areia extraída e brita produzida</t>
  </si>
  <si>
    <t>Entrada para descida d'água - EDA 01 B - areia e brita comerciais</t>
  </si>
  <si>
    <t>Entrada para descida d'água - EDA 01 B - areia extraída e brita produzida</t>
  </si>
  <si>
    <t>Entrada para descida d'água - EDA 02 A - areia e brita comerciais</t>
  </si>
  <si>
    <t>Entrada para descida d'água - EDA 02 A - areia extraída e brita produzida</t>
  </si>
  <si>
    <t>Entrada para descida d'água - EDA 02 B - areia e brita comerciais</t>
  </si>
  <si>
    <t>Entrada para descida d'água - EDA 02 B - areia extraída e brita produzida</t>
  </si>
  <si>
    <t>Entrada para descida d'água - EDA 03 A - areia e brita comerciais</t>
  </si>
  <si>
    <t>Entrada para descida d'água - EDA 03 A - areia extraída e brita produzida</t>
  </si>
  <si>
    <t>Entrada para descida d'água - EDA 03 B - areia e brita comerciais</t>
  </si>
  <si>
    <t>Entrada para descida d'água - EDA 03 B - areia extraída e brita produzida</t>
  </si>
  <si>
    <t>Entrada para descida d'água - EDA 04 A - areia e brita comerciais</t>
  </si>
  <si>
    <t>Entrada para descida d'água - EDA 04 A - areia extraída e brita produzida</t>
  </si>
  <si>
    <t>Entrada para descida d'água - EDA 04 B - areia e brita comerciais</t>
  </si>
  <si>
    <t>Entrada para descida d'água - EDA 04 B - areia extraída e brita produzida</t>
  </si>
  <si>
    <t>Entrada para descida d'água - EDA 05 A - areia e brita comerciais</t>
  </si>
  <si>
    <t>Entrada para descida d'água - EDA 05 A - areia extraída e brita produzida</t>
  </si>
  <si>
    <t>Entrada para descida d'água - EDA 05 B - areia e brita comerciais</t>
  </si>
  <si>
    <t>Entrada para descida d'água - EDA 05 B - areia extraída e brita produzida</t>
  </si>
  <si>
    <t>Entrada para descida d'água - EDA 06 A - areia e brita comerciais</t>
  </si>
  <si>
    <t>Entrada para descida d'água - EDA 06 A - areia extraída e brita produzida</t>
  </si>
  <si>
    <t>Entrada para descida d'água - EDA 06 B - areia e brita comerciais</t>
  </si>
  <si>
    <t>Entrada para descida d'água - EDA 06 B - areia extraída e brita produzida</t>
  </si>
  <si>
    <t>Entrada para descida d'água - EDA 07 A - areia e brita comerciais</t>
  </si>
  <si>
    <t>Entrada para descida d'água - EDA 07 A - areia extraída e brita produzida</t>
  </si>
  <si>
    <t>Entrada para descida d'água - EDA 07 B - areia e brita comerciais</t>
  </si>
  <si>
    <t>Entrada para descida d'água - EDA 07 B - areia extraída e brita produzida</t>
  </si>
  <si>
    <t>Entrada para descida d'água - EDA 08 A - areia e brita comerciais</t>
  </si>
  <si>
    <t>Entrada para descida d'água - EDA 08 A - areia extraída e brita produzida</t>
  </si>
  <si>
    <t>Entrada para descida d'água - EDA 08 B - areia e brita comerciais</t>
  </si>
  <si>
    <t>Entrada para descida d'água - EDA 08 B - areia extraída e brita produzida</t>
  </si>
  <si>
    <t>Entrada para descida d'água - EDA 09 A - areia e brita comerciais</t>
  </si>
  <si>
    <t>Entrada para descida d'água - EDA 09 A - areia extraída e brita produzida</t>
  </si>
  <si>
    <t>Entrada para descida d'água - EDA 09 B - areia e brita comerciais</t>
  </si>
  <si>
    <t>Entrada para descida d'água - EDA 09 B - areia extraída e brita produzida</t>
  </si>
  <si>
    <t>Entrada para descida d'água - EDA 10 A - areia e brita comerciais</t>
  </si>
  <si>
    <t>Entrada para descida d'água - EDA 10 A - areia extraída e brita produzida</t>
  </si>
  <si>
    <t>Entrada para descida d'água - EDA 10 B - areia e brita comerciais</t>
  </si>
  <si>
    <t>Entrada para descida d'água - EDA 10 B - areia extraída e brita produzida</t>
  </si>
  <si>
    <t>Entrada para descida d'água - EDA 11 A - areia e brita comerciais</t>
  </si>
  <si>
    <t>Entrada para descida d'água - EDA 11 A - areia extraída e brita produzida</t>
  </si>
  <si>
    <t>Entrada para descida d'água - EDA 11 B - areia e brita comerciais</t>
  </si>
  <si>
    <t>Entrada para descida d'água - EDA 11 B - areia extraída e brita produzida</t>
  </si>
  <si>
    <t>Entrada para descida d'água - EDA 12 A - areia e brita comerciais</t>
  </si>
  <si>
    <t>Entrada para descida d'água - EDA 12 A - areia extraída e brita produzida</t>
  </si>
  <si>
    <t>Entrada para descida d'água - EDA 12 B - areia e brita comerciais</t>
  </si>
  <si>
    <t>Entrada para descida d'água - EDA 12 B - areia extraída e brita produzida</t>
  </si>
  <si>
    <t>Entrada para descida d'água - EDA 13 A - areia e brita comerciais</t>
  </si>
  <si>
    <t>Entrada para descida d'água - EDA 13 A - areia extraída e brita produzida</t>
  </si>
  <si>
    <t>Entrada para descida d'água - EDA 13 B - areia e brita comerciais</t>
  </si>
  <si>
    <t>Entrada para descida d'água - EDA 13 B - areia extraída e brita produzida</t>
  </si>
  <si>
    <t>Entrada para descida d'água - EDA 14 A - areia e brita comerciais</t>
  </si>
  <si>
    <t>Entrada para descida d'água - EDA 14 A - areia extraída e brita produzida</t>
  </si>
  <si>
    <t>Entrada para descida d'água - EDA 14 B - areia e brita comerciais</t>
  </si>
  <si>
    <t>Entrada para descida d'água - EDA 14 B - areia extraída e brita produzida</t>
  </si>
  <si>
    <t>Entrada para descida d'água - EDA 15 A - areia e brita comerciais</t>
  </si>
  <si>
    <t>Entrada para descida d'água - EDA 15 A - areia extraída e brita produzida</t>
  </si>
  <si>
    <t>Entrada para descida d'água - EDA 15 B - areia e brita comerciais</t>
  </si>
  <si>
    <t>Entrada para descida d'água - EDA 15 B - areia extraída e brita produzida</t>
  </si>
  <si>
    <t>Entrada para descida d'água - EDA 16 A - areia e brita comerciais</t>
  </si>
  <si>
    <t>Entrada para descida d'água - EDA 16 A - areia extraída e brita produzida</t>
  </si>
  <si>
    <t>Entrada para descida d'água - EDA 16 B - areia e brita comerciais</t>
  </si>
  <si>
    <t>Entrada para descida d'água - EDA 16 B - areia extraída e brita produzida</t>
  </si>
  <si>
    <t>Envelope de brita para tubos com diâmetro externo de 75 a 110 mm - L = 15 cm e H = 15 cm</t>
  </si>
  <si>
    <t>Escavação mecânica de vala para drenagem com valetadeira em material de 1ª categoria</t>
  </si>
  <si>
    <t>Escavação mecânica de vala trapezoidal ou triangular em material de 1ª categoria para drenagem superficial com retroescavadeira - 0,10 m² ≤ seção &lt; 0,15 m²</t>
  </si>
  <si>
    <t>Escavação mecânica de vala trapezoidal ou triangular em material de 1ª categoria para drenagem superficial com retroescavadeira - 0,15 m² ≤ seção &lt; 0,20 m²</t>
  </si>
  <si>
    <t>Escavação mecânica de vala trapezoidal ou triangular em material de 1ª categoria para drenagem superficial com retroescavadeira - 0,20 m² ≤ seção &lt; 0,30 m²</t>
  </si>
  <si>
    <t>Escavação mecânica de vala trapezoidal ou triangular em material de 1ª categoria para drenagem superficial com retroescavadeira - 0,30 m² ≤ seção &lt; 0,50 m²</t>
  </si>
  <si>
    <t>Escavação mecânica de vala trapezoidal ou triangular em material de 1ª categoria para drenagem superficial com retroescavadeira - seção &lt; 0,10 m²</t>
  </si>
  <si>
    <t>Esgotamento de água com bomba submersa</t>
  </si>
  <si>
    <t>h</t>
  </si>
  <si>
    <t>Esgotamento de dreno horizontal profundo a vácuo</t>
  </si>
  <si>
    <t>Geodreno vertical para tratamento de solos moles</t>
  </si>
  <si>
    <t>Grelha de concreto 54 x 100 cm para boca-de-lobo - areia e brita comerciais - sobrecarga do trem tipo TB 45</t>
  </si>
  <si>
    <t>Grelha de concreto 54 x 100 cm para boca-de-lobo - areia extraída e brita produzida - sobrecarga do trem tipo TB 45</t>
  </si>
  <si>
    <t>Lastro de areia comercial - espalhamento manual</t>
  </si>
  <si>
    <t>Lastro de areia comercial - espalhamento mecânico</t>
  </si>
  <si>
    <t>Lastro de areia extraída - espalhamento manual</t>
  </si>
  <si>
    <t>Lastro de areia extraída - espalhamento mecânico</t>
  </si>
  <si>
    <t>Lastro de brita comercial compactado com soquete vibratório - espalhamento manual</t>
  </si>
  <si>
    <t>Lastro de brita produzida compactado com soquete vibratório - espalhamento manual</t>
  </si>
  <si>
    <t>Lastro de pedra de mão ou rachão - espalhamento manual</t>
  </si>
  <si>
    <t>Meio-fio de concreto - MFC 01 - areia e brita comerciais - fôrma de madeira</t>
  </si>
  <si>
    <t>Meio-fio de concreto - MFC 01 - areia extraída e brita produzida - fôrma de madeira</t>
  </si>
  <si>
    <t>Meio-fio de concreto - MFC 01 moldado no local com extrusora e concreto usinado - areia e brita comerciais</t>
  </si>
  <si>
    <t>Meio-fio de concreto - MFC 01 moldado no local com extrusora e concreto usinado - areia extraída e brita produzida</t>
  </si>
  <si>
    <t>Meio-fio de concreto - MFC 02 - areia e brita comerciais - fôrma de madeira</t>
  </si>
  <si>
    <t>Meio-fio de concreto - MFC 02 - areia extraída e brita produzida - fôrma de madeira</t>
  </si>
  <si>
    <t>Meio-fio de concreto - MFC 02 moldado no local com extrusora e concreto usinado - areia e brita comerciais</t>
  </si>
  <si>
    <t>Meio-fio de concreto - MFC 02 moldado no local com extrusora e concreto usinado - areia extraída e brita produzida</t>
  </si>
  <si>
    <t>Meio-fio de concreto - MFC 03 - areia e brita comerciais - fôrma de madeira</t>
  </si>
  <si>
    <t>Meio-fio de concreto - MFC 03 - areia extraída e brita produzida - fôrma de madeira</t>
  </si>
  <si>
    <t>Meio-fio de concreto - MFC 03 moldado no local com extrusora e concreto usinado - areia e brita comerciais</t>
  </si>
  <si>
    <t>Meio-fio de concreto - MFC 03 moldado no local com extrusora e concreto usinado - areia extraída e brita produzida</t>
  </si>
  <si>
    <t>Meio-fio de concreto - MFC 04 - areia e brita comerciais - fôrma de madeira</t>
  </si>
  <si>
    <t>Meio-fio de concreto - MFC 04 - areia extraída e brita produzida - fôrma de madeira</t>
  </si>
  <si>
    <t>Meio-fio de concreto - MFC 04 moldado no local com extrusora e concreto usinado - areia e brita comerciais</t>
  </si>
  <si>
    <t>Meio-fio de concreto - MFC 04 moldado no local com extrusora e concreto usinado - areia extraída e brita produzida</t>
  </si>
  <si>
    <t>Meio-fio de concreto - MFC 05 - areia e brita comerciais - fôrma de madeira</t>
  </si>
  <si>
    <t>Meio-fio de concreto - MFC 05 - areia extraída e brita produzida - fôrma de madeira</t>
  </si>
  <si>
    <t>Meio-fio de concreto - MFC 05 moldado no local com extrusora e concreto usinado - areia e brita comerciais</t>
  </si>
  <si>
    <t>Meio-fio de concreto - MFC 05 moldado no local com extrusora e concreto usinado - areia extraída e brita produzida</t>
  </si>
  <si>
    <t>Meio-fio de concreto - MFC 06 - areia e brita comerciais - fôrma de madeira</t>
  </si>
  <si>
    <t>Meio-fio de concreto - MFC 06 - areia extraída e brita produzida - fôrma de madeira</t>
  </si>
  <si>
    <t>Meio-fio de concreto - MFC 06 moldado no local com extrusora e concreto usinado - areia e brita comerciais</t>
  </si>
  <si>
    <t>Meio-fio de concreto - MFC 06 moldado no local com extrusora e concreto usinado - areia extraída e brita produzida</t>
  </si>
  <si>
    <t>Meio-fio de concreto - MFC 07 - areia e brita comerciais - fôrma de madeira</t>
  </si>
  <si>
    <t>Meio-fio de concreto - MFC 07 - areia extraída e brita produzida - fôrma de madeira</t>
  </si>
  <si>
    <t>Meio-fio de concreto - MFC 07 moldado no local com extrusora e concreto usinado - areia e brita comerciais</t>
  </si>
  <si>
    <t>Meio-fio de concreto - MFC 07 moldado no local com extrusora e concreto usinado - areia extraída e brita produzida</t>
  </si>
  <si>
    <t>Meio-fio de concreto - MFC 08 - areia e brita comerciais - fôrma de madeira</t>
  </si>
  <si>
    <t>Meio-fio de concreto - MFC 08 - areia extraída e brita produzida - fôrma de madeira</t>
  </si>
  <si>
    <t>Meio-fio de concreto - MFC 08 moldado no local com extrusora e concreto usinado - areia e brita comerciais</t>
  </si>
  <si>
    <t>Meio-fio de concreto - MFC 08 moldado no local com extrusora e concreto usinado - areia extraída e brita produzida</t>
  </si>
  <si>
    <t>Microvala para dreno de pavimento com geocomposto drenante H = 0,4 m</t>
  </si>
  <si>
    <t>Microvala para dreno de pavimento com geocomposto drenante H = 0,6 m</t>
  </si>
  <si>
    <t>Perfuração para dreno sub-horizontal em material de 1ª categoria com D = 75 mm (linha NW)</t>
  </si>
  <si>
    <t>Perfuração para dreno sub-horizontal em material de 2ª categoria com D = 75 mm (linha NW)</t>
  </si>
  <si>
    <t>Poço de visita - PVI 01 - areia e brita comerciais</t>
  </si>
  <si>
    <t>Poço de visita - PVI 01 - areia extraída e brita produzida</t>
  </si>
  <si>
    <t>Poço de visita - PVI 02 - areia e brita comerciais</t>
  </si>
  <si>
    <t>Poço de visita - PVI 02 - areia extraída e brita produzida</t>
  </si>
  <si>
    <t>Poço de visita - PVI 03 - areia e brita comerciais</t>
  </si>
  <si>
    <t>Poço de visita - PVI 03 - areia extraída e brita produzida</t>
  </si>
  <si>
    <t>Poço de visita - PVI 04 - areia e brita comerciais</t>
  </si>
  <si>
    <t>Poço de visita - PVI 04 - areia extraída e brita produzida</t>
  </si>
  <si>
    <t>Poço de visita - PVI 05 - areia e brita comerciais</t>
  </si>
  <si>
    <t>Poço de visita - PVI 05 - areia extraída e brita produzida</t>
  </si>
  <si>
    <t>Poço de visita - PVI 06 - areia e brita comerciais</t>
  </si>
  <si>
    <t>Poço de visita - PVI 06 - areia extraída e brita produzida</t>
  </si>
  <si>
    <t>Poço de visita - PVI 07 - areia e brita comerciais</t>
  </si>
  <si>
    <t>Poço de visita - PVI 07 - areia extraída e brita produzida</t>
  </si>
  <si>
    <t>Poço de visita - PVI 08 - areia e brita comerciais</t>
  </si>
  <si>
    <t>Poço de visita - PVI 08 - areia extraída e brita produzida</t>
  </si>
  <si>
    <t>Poço de visita - PVI 09 - areia e brita comerciais</t>
  </si>
  <si>
    <t>Poço de visita - PVI 09 - areia extraída e brita produzida</t>
  </si>
  <si>
    <t>Poço de visita - PVI 10 - areia e brita comerciais</t>
  </si>
  <si>
    <t>Poço de visita - PVI 10 - areia extraída e brita produzida</t>
  </si>
  <si>
    <t>Poço de visita - PVI 11 - areia e brita comerciais</t>
  </si>
  <si>
    <t>Poço de visita - PVI 11 - areia extraída e brita produzida</t>
  </si>
  <si>
    <t>Poço de visita - PVI 12 - areia e brita comerciais</t>
  </si>
  <si>
    <t>Poço de visita - PVI 12 - areia extraída e brita produzida</t>
  </si>
  <si>
    <t>Poço de visita - PVI 13 - areia e brita comerciais</t>
  </si>
  <si>
    <t>Poço de visita - PVI 13 - areia extraída e brita produzida</t>
  </si>
  <si>
    <t>Poço de visita - PVI 14 - areia e brita comerciais</t>
  </si>
  <si>
    <t>Poço de visita - PVI 14 - areia extraída e brita produzida</t>
  </si>
  <si>
    <t>Poço de visita - PVI 15 - areia e brita comerciais</t>
  </si>
  <si>
    <t>Poço de visita - PVI 15 - areia extraída e brita produzida</t>
  </si>
  <si>
    <t>Poço de visita - PVI 16 - areia e brita comerciais</t>
  </si>
  <si>
    <t>Poço de visita - PVI 16 - areia extraída e brita produzida</t>
  </si>
  <si>
    <t>Poço de visita - PVI 17 - areia e brita comerciais</t>
  </si>
  <si>
    <t>Poço de visita - PVI 17 - areia extraída e brita produzida</t>
  </si>
  <si>
    <t>Poço de visita - PVI 18 - areia e brita comerciais</t>
  </si>
  <si>
    <t>Poço de visita - PVI 18 - areia extraída e brita produzida</t>
  </si>
  <si>
    <t>Reaterro e compactação em vala de dreno com geocomposto</t>
  </si>
  <si>
    <t>Sarjeta trapezoidal de canteiro central de concreto - SZCC 100-25 - areia e brita comerciais</t>
  </si>
  <si>
    <t>Sarjeta trapezoidal de canteiro central de concreto - SZCC 100-25 - areia extraída e brita produzida</t>
  </si>
  <si>
    <t>Sarjeta trapezoidal de canteiro central de concreto - SZCC 100-25 moldada no local com extrusora e concreto usinado - areia e brita comerciais</t>
  </si>
  <si>
    <t>Sarjeta trapezoidal de canteiro central de concreto - SZCC 100-25 moldada no local com extrusora e concreto usinado - areia extraída e brita produzida</t>
  </si>
  <si>
    <t>Sarjeta trapezoidal de canteiro central de concreto - SZCC 140-35 - areia e brita comerciais</t>
  </si>
  <si>
    <t>Sarjeta trapezoidal de canteiro central de concreto - SZCC 140-35 - areia extraída e brita produzida</t>
  </si>
  <si>
    <t>Sarjeta trapezoidal de canteiro central de concreto - SZCC 140-35 moldada no local com extrusora e concreto usinado - areia e brita comerciais</t>
  </si>
  <si>
    <t>Sarjeta trapezoidal de canteiro central de concreto - SZCC 140-35 moldada no local com extrusora e concreto usinado - areia extraída e brita produzida</t>
  </si>
  <si>
    <t>Sarjeta trapezoidal de concreto - SZC 60-20 - escavação mecânica - areia e brita comerciais</t>
  </si>
  <si>
    <t>Sarjeta trapezoidal de concreto - SZC 60-20 - escavação mecânica - areia extraída e brita produzida</t>
  </si>
  <si>
    <t>Sarjeta trapezoidal de concreto - SZC 60-20 moldada no local com extrusora e concreto usinado - escavação mecânica - areia e brita comerciais</t>
  </si>
  <si>
    <t>Sarjeta trapezoidal de concreto - SZC 60-20 moldada no local com extrusora e concreto usinado - escavação mecânica - areia extraída e brita produzida</t>
  </si>
  <si>
    <t>Sarjeta trapezoidal de concreto - SZC 90-30 - escavação mecânica - areia e brita comerciais</t>
  </si>
  <si>
    <t>Sarjeta trapezoidal de concreto - SZC 90-30 - escavação mecânica - areia extraída e brita produzida</t>
  </si>
  <si>
    <t>Sarjeta trapezoidal de concreto - SZC 90-30 moldada no local com extrusora e concreto usinado - escavação mecânica - areia e brita comerciais</t>
  </si>
  <si>
    <t>Sarjeta trapezoidal de concreto - SZC 90-30 moldada no local com extrusora e concreto usinado - escavação mecânica - areia extraída e brita produzida</t>
  </si>
  <si>
    <t>Sarjeta trapezoidal de grama - SZG 60-20 - escavação mecânica</t>
  </si>
  <si>
    <t>Sarjeta trapezoidal de grama - SZG 90-30 - escavação mecânica</t>
  </si>
  <si>
    <t>Sarjeta trapezoidal sem revestimento - SZT 60-20 - escavação mecânica</t>
  </si>
  <si>
    <t>Sarjeta trapezoidal sem revestimento - SZT 90-30 - escavação mecânica</t>
  </si>
  <si>
    <t>Sarjeta triangular de canteiro central de concreto - STCC 100-25 - areia e brita comerciais</t>
  </si>
  <si>
    <t>Sarjeta triangular de canteiro central de concreto - STCC 100-25 - areia extraída e brita produzida</t>
  </si>
  <si>
    <t>Sarjeta triangular de canteiro central de concreto - STCC 100-25 moldada no local com extrusora e concreto usinado - areia e brita comerciais</t>
  </si>
  <si>
    <t>Sarjeta triangular de canteiro central de concreto - STCC 100-25 moldada no local com extrusora e concreto usinado - areia extraída e brita produzida</t>
  </si>
  <si>
    <t>Sarjeta triangular de canteiro central de concreto - STCC 140-35 - areia e brita comerciais</t>
  </si>
  <si>
    <t>Sarjeta triangular de canteiro central de concreto - STCC 140-35 - areia extraída e brita produzida</t>
  </si>
  <si>
    <t>Sarjeta triangular de canteiro central de concreto - STCC 140-35 moldada no local com extrusora e concreto usinado - areia e brita comerciais</t>
  </si>
  <si>
    <t>Sarjeta triangular de canteiro central de concreto - STCC 140-35 moldada no local com extrusora e concreto usinado - areia extraída e brita produzida</t>
  </si>
  <si>
    <t>Sarjeta triangular de canteiro central de grama - STCG 100-25 - escavação mecânica</t>
  </si>
  <si>
    <t>Sarjeta triangular de canteiro central de grama - STCG 140-35 - escavação mecânica</t>
  </si>
  <si>
    <t>Sarjeta triangular de canteiro central de grama - STCG 200-25 - escavação mecânica</t>
  </si>
  <si>
    <t>Sarjeta triangular de canteiro central de grama - STCG 300-37,5 - escavação mecânica</t>
  </si>
  <si>
    <t>Sarjeta triangular de concreto - STC 100-20 - escavação mecânica - areia e brita comerciais</t>
  </si>
  <si>
    <t>Sarjeta triangular de concreto - STC 100-20 - escavação mecânica - areia extraída e brita produzida</t>
  </si>
  <si>
    <t>Sarjeta triangular de concreto - STC 100-20 moldada no local com extrusora e concreto usinado - escavação mecânica - areia e brita comerciais</t>
  </si>
  <si>
    <t>Sarjeta triangular de concreto - STC 100-20 moldada no local com extrusora e concreto usinado - escavação mecânica - areia extraída e brita produzida</t>
  </si>
  <si>
    <t>Sarjeta triangular de concreto - STC 100-21 - escavação mecânica - areia e brita comerciais</t>
  </si>
  <si>
    <t>Sarjeta triangular de concreto - STC 100-21 - escavação mecânica - areia extraída e brita produzida</t>
  </si>
  <si>
    <t>Sarjeta triangular de concreto - STC 100-21 moldada no local com extrusora e concreto usinado - escavação mecânica - areia e brita comerciais</t>
  </si>
  <si>
    <t>Sarjeta triangular de concreto - STC 100-21 moldada no local com extrusora e concreto usinado - escavação mecânica - areia extraída e brita produzida</t>
  </si>
  <si>
    <t>Sarjeta triangular de concreto - STC 108-25 - escavação mecânica - areia e brita comerciais</t>
  </si>
  <si>
    <t>Sarjeta triangular de concreto - STC 108-25 - escavação mecânica - areia extraída e brita produzida</t>
  </si>
  <si>
    <t>Sarjeta triangular de concreto - STC 108-25 moldada no local com extrusora e concreto usinado - escavação mecânica - areia e brita comerciais</t>
  </si>
  <si>
    <t>Sarjeta triangular de concreto - STC 108-25 moldada no local com extrusora e concreto usinado - escavação mecânica - areia extraída e brita produzida</t>
  </si>
  <si>
    <t>Sarjeta triangular de concreto - STC 125-25 - escavação mecânica - areia e brita comerciais</t>
  </si>
  <si>
    <t>Sarjeta triangular de concreto - STC 125-25 - escavação mecânica - areia extraída e brita produzida</t>
  </si>
  <si>
    <t>Sarjeta triangular de concreto - STC 125-25 moldada no local com extrusora e concreto usinado - escavação mecânica - areia e brita comerciais</t>
  </si>
  <si>
    <t>Sarjeta triangular de concreto - STC 125-25 moldada no local com extrusora e concreto usinado - escavação mecânica - areia extraída e brita produzida</t>
  </si>
  <si>
    <t>Sarjeta triangular de concreto - STC 125-27 - escavação mecânica - areia e brita comerciais</t>
  </si>
  <si>
    <t>Sarjeta triangular de concreto - STC 125-27 - escavação mecânica - areia extraída e brita produzida</t>
  </si>
  <si>
    <t>Sarjeta triangular de concreto - STC 125-27 moldada no local com extrusora e concreto usinado - escavação mecânica - areia e brita comerciais</t>
  </si>
  <si>
    <t>Sarjeta triangular de concreto - STC 125-27 moldada no local com extrusora e concreto usinado - escavação mecânica - areia extraída e brita produzida</t>
  </si>
  <si>
    <t>Sarjeta triangular de concreto - STC 150-30 - escavação mecânica - areia e brita comerciais</t>
  </si>
  <si>
    <t>Sarjeta triangular de concreto - STC 150-30 - escavação mecânica - areia extraída e brita produzida</t>
  </si>
  <si>
    <t>Sarjeta triangular de concreto - STC 150-30 moldada no local com extrusora e concreto usinado - escavação mecânica - areia e brita comerciais</t>
  </si>
  <si>
    <t>Sarjeta triangular de concreto - STC 150-30 moldada no local com extrusora e concreto usinado - escavação mecânica - areia extraída e brita produzida</t>
  </si>
  <si>
    <t>Sarjeta triangular de concreto - STC 150-32 - escavação mecânica - areia e brita comerciais</t>
  </si>
  <si>
    <t>Sarjeta triangular de concreto - STC 150-32 - escavação mecânica - areia extraída e brita produzida</t>
  </si>
  <si>
    <t>Sarjeta triangular de concreto - STC 150-32 moldada no local com extrusora e concreto usinado - escavação mecânica - areia e brita comerciais</t>
  </si>
  <si>
    <t>Sarjeta triangular de concreto - STC 150-32 moldada no local com extrusora e concreto usinado - escavação mecânica - areia extraída e brita produzida</t>
  </si>
  <si>
    <t>Sarjeta triangular de concreto - STC 73-15 - escavação mecânica - areia e brita comerciais</t>
  </si>
  <si>
    <t>Sarjeta triangular de concreto - STC 73-15 - escavação mecânica - areia extraída e brita produzida</t>
  </si>
  <si>
    <t>Sarjeta triangular de concreto - STC 73-15 moldada no local com extrusora e concreto usinado - escavação mecânica - areia e brita comerciais</t>
  </si>
  <si>
    <t>Sarjeta triangular de concreto - STC 73-15 moldada no local com extrusora e concreto usinado - escavação mecânica - areia extraída e brita produzida</t>
  </si>
  <si>
    <t>Sarjeta triangular de concreto - STC 80-15 - escavação mecânica - areia e brita comerciais</t>
  </si>
  <si>
    <t>Sarjeta triangular de concreto - STC 80-15 - escavação mecânica - areia extraída e brita produzida</t>
  </si>
  <si>
    <t>Sarjeta triangular de concreto - STC 80-15 moldada no local com extrusora e concreto usinado - escavação mecânica - areia e brita comerciais</t>
  </si>
  <si>
    <t>Sarjeta triangular de concreto - STC 80-15 moldada no local com extrusora e concreto usinado - escavação mecânica - areia extraída e brita produzida</t>
  </si>
  <si>
    <t>Sarjeta triangular de concreto - STC 80-17 - escavação mecânica - areia e brita comerciais</t>
  </si>
  <si>
    <t>Sarjeta triangular de concreto - STC 80-17 - escavação mecânica - areia extraída e brita produzida</t>
  </si>
  <si>
    <t>Sarjeta triangular de concreto - STC 80-17 moldada no local com extrusora e concreto usinado - escavação mecânica - areia e brita comerciais</t>
  </si>
  <si>
    <t>Sarjeta triangular de concreto - STC 80-17 moldada no local com extrusora e concreto usinado - escavação mecânica - areia extraída e brita produzida</t>
  </si>
  <si>
    <t>Sarjeta triangular de concreto - STC 88-20 - escavação mecânica - areia e brita comerciais</t>
  </si>
  <si>
    <t>Sarjeta triangular de concreto - STC 88-20 - escavação mecânica - areia extraída e brita produzida</t>
  </si>
  <si>
    <t>Sarjeta triangular de concreto - STC 88-20 moldada no local com extrusora e concreto usinado - escavação mecânica - areia e brita comerciais</t>
  </si>
  <si>
    <t>Sarjeta triangular de concreto - STC 88-20 moldada no local com extrusora e concreto usinado - escavação mecânica - areia extraída e brita produzida</t>
  </si>
  <si>
    <t>Sarjeta triangular de grama - STG 100-20 - escavação mecânica</t>
  </si>
  <si>
    <t>Sarjeta triangular de grama - STG 125-25 - escavação mecânica</t>
  </si>
  <si>
    <t>Sarjeta triangular de grama - STG 80-15 - escavação mecânica</t>
  </si>
  <si>
    <t>Sarjeta triangular sem revestimento - STT 100-20 - escavação mecânica</t>
  </si>
  <si>
    <t>Sarjeta triangular sem revestimento - STT 125-25 - escavação mecânica</t>
  </si>
  <si>
    <t>Sarjeta triangular sem revestimento - STT 80-15 - escavação mecânica</t>
  </si>
  <si>
    <t>Selo asfáltico de microvala para dreno de pavimento com geocomposto</t>
  </si>
  <si>
    <t>Transposição de segmentos de sarjeta - TSS 120 - areia e brita comerciais</t>
  </si>
  <si>
    <t>Transposição de segmentos de sarjeta - TSS 120 - areia extraída e brita produzida</t>
  </si>
  <si>
    <t>Transposição de segmentos de sarjeta - TSS 130 - areia e brita comerciais</t>
  </si>
  <si>
    <t>Transposição de segmentos de sarjeta - TSS 130 - areia extraída e brita produzida</t>
  </si>
  <si>
    <t>Transposição de segmentos de sarjeta - TSS 140 - areia e brita comerciais</t>
  </si>
  <si>
    <t>Transposição de segmentos de sarjeta - TSS 140 - areia extraída e brita produzida</t>
  </si>
  <si>
    <t>Transposição de segmentos de sarjeta - TSS 150 - areia e brita comerciais</t>
  </si>
  <si>
    <t>Transposição de segmentos de sarjeta - TSS 150 - areia extraída e brita produzida</t>
  </si>
  <si>
    <t>Transposição de segmentos de sarjeta - TSS 170 - areia e brita comerciais</t>
  </si>
  <si>
    <t>Transposição de segmentos de sarjeta - TSS 170 - areia extraída e brita produzida</t>
  </si>
  <si>
    <t>Transposição de segmentos de sarjeta - TSS 200 - areia e brita comerciais</t>
  </si>
  <si>
    <t>Transposição de segmentos de sarjeta - TSS 200 - areia extraída e brita produzida</t>
  </si>
  <si>
    <t>Tubo de concreto PA1 comercial para drenagem - D = 0,50 m - fornecimento e instalação</t>
  </si>
  <si>
    <t>Tubo de concreto PA1 comercial para drenagem - D = 0,60 m - fornecimento e instalação</t>
  </si>
  <si>
    <t>Tubo de concreto PA1 comercial para drenagem - D = 0,80 m - fornecimento e instalação</t>
  </si>
  <si>
    <t>Tubo de concreto PA1 comercial para drenagem - D = 1,00 m - fornecimento e instalação</t>
  </si>
  <si>
    <t>Tubo de concreto PA1 comercial para drenagem - D = 1,20 m - fornecimento e instalação</t>
  </si>
  <si>
    <t>Tubo de concreto PA1 comercial para drenagem - D = 1,50 m - fornecimento e instalação</t>
  </si>
  <si>
    <t>Tubo de concreto PA1 produzido na obra para drenagem - D = 0,60 m - areia e brita comerciais - fornecimento e instalação</t>
  </si>
  <si>
    <t>Tubo de concreto PA1 produzido na obra para drenagem - D = 0,60 m - areia extraída e brita produzida - fornecimento e instalação</t>
  </si>
  <si>
    <t>Tubo de concreto PA1 produzido na obra para drenagem - D = 0,80 m - areia e brita comerciais - fornecimento e instalação</t>
  </si>
  <si>
    <t>Tubo de concreto PA1 produzido na obra para drenagem - D = 0,80 m - areia extraída e brita produzida - fornecimento e instalação</t>
  </si>
  <si>
    <t>Tubo de concreto PA1 produzido na obra para drenagem - D = 1,00 m - areia e brita comerciais - fornecimento e instalação</t>
  </si>
  <si>
    <t>Tubo de concreto PA1 produzido na obra para drenagem - D = 1,00 m - areia extraída e brita produzida - fornecimento e instalação</t>
  </si>
  <si>
    <t>Tubo de concreto PA1 produzido na obra para drenagem - D = 1,20 m - areia e brita comerciais - fornecimento e instalação</t>
  </si>
  <si>
    <t>Tubo de concreto PA1 produzido na obra para drenagem - D = 1,20 m - areia extraída e brita produzida - fornecimento e instalação</t>
  </si>
  <si>
    <t>Tubo de concreto PA1 produzido na obra para drenagem - D = 1,50 m - areia e brita comerciais - fornecimento e instalação</t>
  </si>
  <si>
    <t>Tubo de concreto PA1 produzido na obra para drenagem - D = 1,50 m - areia extraída e brita produzida - fornecimento e instalação</t>
  </si>
  <si>
    <t>Tubo de concreto PA2 comercial para drenagem - D = 0,50 m - fornecimento e instalação</t>
  </si>
  <si>
    <t>Tubo de concreto PA2 comercial para drenagem - D = 0,60 m - fornecimento e instalação</t>
  </si>
  <si>
    <t>Tubo de concreto PA2 comercial para drenagem - D = 0,80 m - fornecimento e instalação</t>
  </si>
  <si>
    <t>Tubo de concreto PA2 comercial para drenagem - D = 1,00 m - fornecimento e instalação</t>
  </si>
  <si>
    <t>Tubo de concreto PA2 comercial para drenagem - D = 1,20 m - fornecimento e instalação</t>
  </si>
  <si>
    <t>Tubo de concreto PA2 comercial para drenagem - D = 1,50 m - fornecimento e instalação</t>
  </si>
  <si>
    <t>Tubo de concreto PA2 produzido na obra para drenagem - D = 0,60 m - areia e brita comerciais - fornecimento e instalação</t>
  </si>
  <si>
    <t>Tubo de concreto PA2 produzido na obra para drenagem - D = 0,60 m - areia extraída e brita produzida - fornecimento e instalação</t>
  </si>
  <si>
    <t>Tubo de concreto PA2 produzido na obra para drenagem - D = 0,80 m - areia e brita comerciais - fornecimento e instalação</t>
  </si>
  <si>
    <t>Tubo de concreto PA2 produzido na obra para drenagem - D = 0,80 m - areia extraída e brita produzida - fornecimento e instalação</t>
  </si>
  <si>
    <t>Tubo de concreto PA2 produzido na obra para drenagem - D = 1,00 m - areia e brita comerciais - fornecimento e instalação</t>
  </si>
  <si>
    <t>Tubo de concreto PA2 produzido na obra para drenagem - D = 1,00 m - areia extraída e brita produzida - fornecimento e instalação</t>
  </si>
  <si>
    <t>Tubo de concreto PA2 produzido na obra para drenagem - D = 1,20 m - areia e brita comerciais - fornecimento e instalação</t>
  </si>
  <si>
    <t>Tubo de concreto PA2 produzido na obra para drenagem - D = 1,20 m - areia extraída e brita produzida - fornecimento e instalação</t>
  </si>
  <si>
    <t>Tubo de concreto PA2 produzido na obra para drenagem - D = 1,50 m - areia e brita comerciais - fornecimento e instalação</t>
  </si>
  <si>
    <t>Tubo de concreto PA2 produzido na obra para drenagem - D = 1,50 m - areia extraída e brita produzida - fornecimento e instalação</t>
  </si>
  <si>
    <t>Tubo de concreto PA3 comercial para drenagem - D = 0,50 m - fornecimento e instalação</t>
  </si>
  <si>
    <t>Tubo de concreto PA3 comercial para drenagem - D = 0,60 m - fornecimento e instalação</t>
  </si>
  <si>
    <t>Tubo de concreto PA3 comercial para drenagem - D = 0,80 m - fornecimento e instalação</t>
  </si>
  <si>
    <t>Tubo de concreto PA3 comercial para drenagem - D = 1,00 m - fornecimento e instalação</t>
  </si>
  <si>
    <t>Tubo de concreto PA3 comercial para drenagem - D = 1,20 m - fornecimento e instalação</t>
  </si>
  <si>
    <t>Tubo de concreto PA3 comercial para drenagem - D = 1,50 m - fornecimento e instalação</t>
  </si>
  <si>
    <t>Tubo de concreto PA3 produzido na obra para drenagem - D = 0,60 m - areia e brita comerciais - fornecimento e instalação</t>
  </si>
  <si>
    <t>Tubo de concreto PA3 produzido na obra para drenagem - D = 0,60 m - areia extraída e brita produzida - fornecimento e instalação</t>
  </si>
  <si>
    <t>Tubo de concreto PA3 produzido na obra para drenagem - D = 0,80 m - areia e brita comerciais - fornecimento e instalação</t>
  </si>
  <si>
    <t>Tubo de concreto PA3 produzido na obra para drenagem - D = 0,80 m - areia extraída e brita produzida - fornecimento e instalação</t>
  </si>
  <si>
    <t>Tubo de concreto PA3 produzido na obra para drenagem - D = 1,00 m - areia e brita comerciais - fornecimento e instalação</t>
  </si>
  <si>
    <t>Tubo de concreto PA3 produzido na obra para drenagem - D = 1,00 m - areia extraída e brita produzida - fornecimento e instalação</t>
  </si>
  <si>
    <t>Tubo de concreto PA3 produzido na obra para drenagem - D = 1,20 m - areia e brita comerciais - fornecimento e instalação</t>
  </si>
  <si>
    <t>Tubo de concreto PA3 produzido na obra para drenagem - D = 1,20 m - areia extraída e brita produzida - fornecimento e instalação</t>
  </si>
  <si>
    <t>Tubo de concreto PA3 produzido na obra para drenagem - D = 1,50 m - areia e brita comerciais - fornecimento e instalação</t>
  </si>
  <si>
    <t>Tubo de concreto PA3 produzido na obra para drenagem - D = 1,50 m - areia extraída e brita produzida - fornecimento e instalação</t>
  </si>
  <si>
    <t>Tubo de concreto PA4 comercial para drenagem - D = 0,50 m - fornecimento e instalação</t>
  </si>
  <si>
    <t>Tubo de concreto PA4 comercial para drenagem - D = 0,60 m - fornecimento e instalação</t>
  </si>
  <si>
    <t>Tubo de concreto PA4 comercial para drenagem - D = 0,80 m - fornecimento e instalação</t>
  </si>
  <si>
    <t>Tubo de concreto PA4 comercial para drenagem - D = 1,00 m - fornecimento e instalação</t>
  </si>
  <si>
    <t>Tubo de concreto PA4 comercial para drenagem - D = 1,20 m - fornecimento e instalação</t>
  </si>
  <si>
    <t>Tubo de concreto PA4 comercial para drenagem - D = 1,50 m - fornecimento e instalação</t>
  </si>
  <si>
    <t>Tubo de concreto PA4 produzido na obra para drenagem - D = 0,60 m - areia e brita comerciais - fornecimento e instalação</t>
  </si>
  <si>
    <t>Tubo de concreto PA4 produzido na obra para drenagem - D = 0,60 m - areia extraída e brita produzida - fornecimento e instalação</t>
  </si>
  <si>
    <t>Tubo de concreto PA4 produzido na obra para drenagem - D = 0,80 m - areia e brita comerciais - fornecimento e instalação</t>
  </si>
  <si>
    <t>Tubo de concreto PA4 produzido na obra para drenagem - D = 0,80 m - areia extraída e brita produzida - fornecimento e instalação</t>
  </si>
  <si>
    <t>Tubo de concreto PA4 produzido na obra para drenagem - D = 1,00 m - areia e brita comerciais - fornecimento e instalação</t>
  </si>
  <si>
    <t>Tubo de concreto PA4 produzido na obra para drenagem - D = 1,00 m - areia extraída e brita produzida - fornecimento e instalação</t>
  </si>
  <si>
    <t>Tubo de concreto PA4 produzido na obra para drenagem - D = 1,20 m - areia e brita comerciais - fornecimento e instalação</t>
  </si>
  <si>
    <t>Tubo de concreto PA4 produzido na obra para drenagem - D = 1,20 m - areia extraída e brita produzida - fornecimento e instalação</t>
  </si>
  <si>
    <t>Tubo de concreto PA4 produzido na obra para drenagem - D = 1,50 m - areia e brita comerciais - fornecimento e instalação</t>
  </si>
  <si>
    <t>Tubo de concreto PA4 produzido na obra para drenagem - D = 1,50 m - areia extraída e brita produzida - fornecimento e instalação</t>
  </si>
  <si>
    <t>Tubo de concreto perfurado produzido na obra para drenagem - D = 0,40 m - fornecimento e instalação</t>
  </si>
  <si>
    <t>Tubo de PVC para dreno tipo barbacã - D = 50 mm - fornecimento e instalação</t>
  </si>
  <si>
    <t>Tubo de PVC para dreno tipo barbacã - D = 75 mm - fornecimento e instalação</t>
  </si>
  <si>
    <t>Tubo PEAD para drenagem - D = 1.000 mm - fornecimento e instalação</t>
  </si>
  <si>
    <t>Tubo PEAD para drenagem - D = 1.050 mm - fornecimento e instalação</t>
  </si>
  <si>
    <t>Tubo PEAD para drenagem - D = 1.200 mm - fornecimento e instalação</t>
  </si>
  <si>
    <t>Tubo PEAD para drenagem - D = 1.500 mm - fornecimento e instalação</t>
  </si>
  <si>
    <t>Tubo PEAD para drenagem - D = 400 mm - fornecimento e instalação</t>
  </si>
  <si>
    <t>Tubo PEAD para drenagem - D = 450 mm - fornecimento e instalação</t>
  </si>
  <si>
    <t>Tubo PEAD para drenagem - D = 500 mm - fornecimento e instalação</t>
  </si>
  <si>
    <t>Tubo PEAD para drenagem - D = 600 mm - fornecimento e instalação</t>
  </si>
  <si>
    <t>Tubo PEAD para drenagem - D = 750 mm - fornecimento e instalação</t>
  </si>
  <si>
    <t>Tubo PEAD para drenagem - D = 800 mm - fornecimento e instalação</t>
  </si>
  <si>
    <t>Tubo PEAD para drenagem - D = 900 mm - fornecimento e instalação</t>
  </si>
  <si>
    <t>Valeta de proteção de aterro sem revestimento - VPAT 120-30 - escavação mecânica</t>
  </si>
  <si>
    <t>Valeta de proteção de aterro sem revestimento - VPAT 160-30 - escavação mecânica</t>
  </si>
  <si>
    <t>Valeta de proteção de aterros com revestimento de concreto - VPAC 120-30 - escavação mecânica - areia e brita comerciais</t>
  </si>
  <si>
    <t>Valeta de proteção de aterros com revestimento de concreto - VPAC 120-30 - escavação mecânica - areia extraída e brita produzida</t>
  </si>
  <si>
    <t>Valeta de proteção de aterros com revestimento de concreto - VPAC 160-30 - escavação mecânica - areia e brita comerciais</t>
  </si>
  <si>
    <t>Valeta de proteção de aterros com revestimento de concreto - VPAC 160-30 - escavação mecânica - areia extraída e brita produzida</t>
  </si>
  <si>
    <t>Valeta de proteção de aterros com revestimento vegetal - VPAG 120-30 - escavação mecânica</t>
  </si>
  <si>
    <t>Valeta de proteção de aterros com revestimento vegetal - VPAG 160-30 - escavação mecânica</t>
  </si>
  <si>
    <t>Valeta de proteção de corte sem revestimento - VPCT 120-30 - escavação mecânica</t>
  </si>
  <si>
    <t>Valeta de proteção de corte sem revestimento - VPCT 160-30 - escavação mecânica</t>
  </si>
  <si>
    <t>Valeta de proteção de cortes com revestimento de concreto - VPCC 120-30 - escavação mecânica - areia e brita comerciais</t>
  </si>
  <si>
    <t>Valeta de proteção de cortes com revestimento de concreto - VPCC 120-30 - escavação mecânica - areia extraída e brita produzida</t>
  </si>
  <si>
    <t>Valeta de proteção de cortes com revestimento de concreto - VPCC 160-30 - escavação mecânica - areia e brita comerciais</t>
  </si>
  <si>
    <t>Valeta de proteção de cortes com revestimento de concreto - VPCC 160-30 - escavação mecânica - areia extraída e brita produzida</t>
  </si>
  <si>
    <t>Valeta de proteção de cortes com revestimento vegetal - VPCG 120-30 - escavação mecânica</t>
  </si>
  <si>
    <t>Valeta de proteção de cortes com revestimento vegetal - VPCG 160-30 - escavação mecânica</t>
  </si>
  <si>
    <t>Escoramento com estacas de perfis metálicos W 250 x 38,5 kg/m, espaçadas em 1,5 m, intercaladas com prancha de madeira com espessura de 5 cm e ficha de 0 a 0,2 H - sem reaproveitamento - fornecimento e instalação</t>
  </si>
  <si>
    <t>Escoramento com estacas de perfis metálicos W 250 x 38,5 kg/m, espaçadas em 1,5 m, intercaladas com prancha de madeira com espessura de 5 cm e ficha de 0,20 a 0,4 H - sem reaproveitamento - fornecimento e instalação</t>
  </si>
  <si>
    <t>Escoramento com estacas de perfis metálicos W 250 x 38,5 kg/m, espaçadas em 1,5 m, intercaladas com prancha de madeira com espessura de 5 cm e ficha de 0,40 a 0,6 H - sem reaproveitamento - fornecimento e instalação</t>
  </si>
  <si>
    <t>Escoramento com perfis metálicos W 150 x 18,0 kg/m a cada metro e chapas de aço - estroncas a cada 2 m não incluídas - profundidade de até 10 m - aço com utilização de 20 vezes - fornecimento, instalação e retirada</t>
  </si>
  <si>
    <t>Escoramento com pontaletes D = 10 cm - utilização de 1 vez - confecção, instalação e retirada</t>
  </si>
  <si>
    <t>Escoramento com pontaletes D = 10 cm - utilização de 2 vezes - confecção, instalação e retirada</t>
  </si>
  <si>
    <t>Escoramento com pontaletes D = 10 cm - utilização de 3 vezes - confecção, instalação e retirada</t>
  </si>
  <si>
    <t>Escoramento com pontaletes D = 10 cm - utilização de 5 vezes - confecção, instalação e retirada</t>
  </si>
  <si>
    <t>Escoramento com pontaletes D = 15 cm - utilização de 1 vez - confecção e instalação</t>
  </si>
  <si>
    <t>Escoramento com pontaletes D = 15 cm - utilização de 2 vezes - confecção, instalação e retirada</t>
  </si>
  <si>
    <t>Escoramento com pontaletes D = 15 cm - utilização de 3 vezes - confecção, instalação e retirada</t>
  </si>
  <si>
    <t>Escoramento com pontaletes D = 15 cm - utilização de 5 vezes - confecção, instalação e retirada</t>
  </si>
  <si>
    <t>Escoramento contínuo de valas com tábuas de 2,5 x 30 cm e longarinas de 6 x 16 cm - estroncas a cada metro não incluídas - profundidade de até 4 m - madeira com utilização de 3 vezes - confecção, instalação e retirada</t>
  </si>
  <si>
    <t>Escoramento contínuo de valas com tábuas de 2,5 x 30 cm e longarinas de 6 x 16 cm - estroncas a cada metro não incluídas - profundidade de até 4 m - madeira sem reaproveitamento - confecção e instalação</t>
  </si>
  <si>
    <t>Escoramento metálico com quadro tubular contraventado - capacidade de carga até 3,8 t/m² - quadro de 1,0 x 1,0 x 1,25 m - utilização de 50 vezes - fornecimento, instalação e retirada</t>
  </si>
  <si>
    <t>Escoramento metálico tubular galvanizado para formas com capacidade de 2.100 a 750 kg por unidade - regulável de 3,0 a 4,5 m - utilização de 20 vezes - fornecimento, instalação e retirada</t>
  </si>
  <si>
    <t>Escoramento metálico tubular galvanizado para formas com capacidade de 3.200 a 1.600 kg por unidade - regulável de 1,8 a 3,0 m - utilização de 20 vezes - fornecimento, instalação e retirada</t>
  </si>
  <si>
    <t>Escoramento para corpo de bueiros celulares - utilização de 3 vezes - confecção, instalação e retirada</t>
  </si>
  <si>
    <t>Estroncas em perfil metálico W 150 x 18,0 kg/m - utilização de 20 vezes</t>
  </si>
  <si>
    <t>Estroncas para valas com D = 15 cm - madeira com utilização de 3 vezes</t>
  </si>
  <si>
    <t>Estroncas para valas com D = 15 cm - madeira sem reaproveitamento</t>
  </si>
  <si>
    <t>Estroncas para valas com D = 20 cm - madeira com utilização de 3 vezes</t>
  </si>
  <si>
    <t>Estroncas para valas com D = 20 cm - madeira sem reaproveitamento</t>
  </si>
  <si>
    <t>Apoio náutico para a colocação da armação em camisa metálica</t>
  </si>
  <si>
    <t>Apoio náutico para a escavação com perfuratriz tipo Wirth em rocha com média dureza e média abrasão - resistência à compressão menor que 80 MPa - D = 600 a 1.800 mm</t>
  </si>
  <si>
    <t>Apoio náutico para a escavação com perfuratriz tipo Wirth em rocha de alta dureza e alta abrasão - resistência à compressão acima de 80 MPa - D = 600 a 1.800 mm</t>
  </si>
  <si>
    <t>Apoio náutico para a escavação com perfuratriz tipo Wirth em solo D = 600 a 1.800 mm</t>
  </si>
  <si>
    <t>Apoio náutico para a execução da concretagem de camisas metálicas</t>
  </si>
  <si>
    <t>Apoio náutico para a execução da cravação de camisa metálica D = 600 a 1.800 mm</t>
  </si>
  <si>
    <t>Armação de estaca escavada ou estaca barrete em aço CA-50 com apoio de guindaste - fornecimento, preparo e colocação</t>
  </si>
  <si>
    <t>Arrasamento de estacas de concreto com seção de até 900 cm²</t>
  </si>
  <si>
    <t>Arrasamento de estacas de concreto com seção superior à 900 cm²</t>
  </si>
  <si>
    <t>Berço para pré-moldagem de estacas protendidas com capacidade de 19 m³, inclusive formas metálicas - utilização de 100 vezes</t>
  </si>
  <si>
    <t>Camisa metálica com espessura de 12,5 mm D = 1.400 mm - cravada com martelo vibratório - sem escavação - cravação</t>
  </si>
  <si>
    <t>Camisa metálica com espessura de 12,5 mm D = 1.400 mm - para passagem de lâmina d'água - posicionamento</t>
  </si>
  <si>
    <t>Camisa metálica com espessura de 12,5 mm D = 1.500 mm - cravada com martelo vibratório - sem escavação - cravação</t>
  </si>
  <si>
    <t>Camisa metálica com espessura de 12,5 mm D = 1.500 mm - para passagem de lâmina d'água - posicionamento</t>
  </si>
  <si>
    <t>Camisa metálica com espessura de 12,5 mm D = 1.600 mm - cravada com martelo vibratório - sem escavação - cravação</t>
  </si>
  <si>
    <t>Camisa metálica com espessura de 12,5 mm D = 1.600 mm - para passagem de lâmina d'água - posicionamento</t>
  </si>
  <si>
    <t>Camisa metálica com espessura de 12,5 mm D = 1.700 mm - cravada com martelo vibratório - sem escavação - cravação</t>
  </si>
  <si>
    <t>Camisa metálica com espessura de 12,5 mm D = 1.700 mm - para passagem de lâmina d'água - posicionamento</t>
  </si>
  <si>
    <t>Camisa metálica com espessura de 12,5 mm D = 1.800 mm - cravada com martelo vibratório - sem escavação - cravação</t>
  </si>
  <si>
    <t>Camisa metálica com espessura de 12,5 mm D = 1.800 mm - para passagem de lâmina d'água - posicionamento</t>
  </si>
  <si>
    <t>Camisa metálica com espessura de 16 mm D = 1.500 mm - cravada com martelo vibratório - sem escavação - cravação</t>
  </si>
  <si>
    <t>Camisa metálica com espessura de 16 mm D = 1.500 mm - para passagem de lâmina d'água - posicionamento</t>
  </si>
  <si>
    <t>Camisa metálica com espessura de 16 mm D = 1.600 mm - cravada com martelo vibratório - sem escavação - cravação</t>
  </si>
  <si>
    <t>Camisa metálica com espessura de 16 mm D = 1.600 mm - para passagem de lâmina d'água - posicionamento</t>
  </si>
  <si>
    <t>Camisa metálica com espessura de 16 mm D = 1.700 mm - cravada com martelo vibratório - sem escavação - cravação</t>
  </si>
  <si>
    <t>Camisa metálica com espessura de 16 mm D = 1.700 mm - para passagem de lâmina d'água - posicionamento</t>
  </si>
  <si>
    <t>Camisa metálica com espessura de 16 mm D = 1.800 mm - cravada com martelo vibratório - sem escavação - cravação</t>
  </si>
  <si>
    <t>Camisa metálica com espessura de 16 mm D = 1.800 mm - para passagem de lâmina d'água - posicionamento</t>
  </si>
  <si>
    <t>Camisa metálica com espessura de 6,3 mm D = 1.000 mm - cravada com martelo vibratório - sem escavação - cravação</t>
  </si>
  <si>
    <t>Camisa metálica com espessura de 6,3 mm D = 1.000 mm - para passagem de lâmina d'água - posicionamento</t>
  </si>
  <si>
    <t>Camisa metálica com espessura de 6,3 mm D = 400 mm - cravada com martelo vibratório - sem escavação - cravação</t>
  </si>
  <si>
    <t>Camisa metálica com espessura de 6,3 mm D = 400 mm - para passagem de lâmina d'água - posicionamento</t>
  </si>
  <si>
    <t>Camisa metálica com espessura de 6,3 mm D = 500 mm - cravada com martelo vibratório - sem escavação - cravação</t>
  </si>
  <si>
    <t>Camisa metálica com espessura de 6,3 mm D = 500 mm - para passagem de lâmina d'água - posicionamento</t>
  </si>
  <si>
    <t>Camisa metálica com espessura de 6,3 mm D = 600 mm - cravada com martelo vibratório - sem escavação - cravação</t>
  </si>
  <si>
    <t>Camisa metálica com espessura de 6,3 mm D = 600 mm - para passagem de lâmina d'água - posicionamento</t>
  </si>
  <si>
    <t>Camisa metálica com espessura de 6,3 mm D = 700 mm - cravada com martelo vibratório - sem escavação - cravação</t>
  </si>
  <si>
    <t>Camisa metálica com espessura de 6,3 mm D = 700 mm - para passagem de lâmina d'água - posicionamento</t>
  </si>
  <si>
    <t>Camisa metálica com espessura de 6,3 mm D = 800 mm - cravada com martelo vibratório - sem escavação - cravação</t>
  </si>
  <si>
    <t>Camisa metálica com espessura de 6,3 mm D = 800 mm - para passagem de lâmina d'água - posicionamento</t>
  </si>
  <si>
    <t>Camisa metálica com espessura de 6,3 mm D = 900 mm - cravada com martelo vibratório - sem escavação - cravação</t>
  </si>
  <si>
    <t>Camisa metálica com espessura de 6,3 mm D = 900 mm - para passagem de lâmina d'água - posicionamento</t>
  </si>
  <si>
    <t>Camisa metálica com espessura de 8 mm D = 1.000 mm - cravada com martelo vibratório - sem escavação - cravação</t>
  </si>
  <si>
    <t>Camisa metálica com espessura de 8 mm D = 1.000 mm - para passagem de lâmina d'água - posicionamento</t>
  </si>
  <si>
    <t>Camisa metálica com espessura de 8 mm D = 1.100 mm - cravada com martelo vibratório - sem escavação - cravação</t>
  </si>
  <si>
    <t>Camisa metálica com espessura de 8 mm D = 1.100 mm - para passagem de lâmina d'água - posicionamento</t>
  </si>
  <si>
    <t>Camisa metálica com espessura de 8 mm D = 1.200 mm - cravada com martelo vibratório - sem escavação - cravação</t>
  </si>
  <si>
    <t>Camisa metálica com espessura de 8 mm D = 1.200 mm - para passagem de lâmina d'água - posicionamento</t>
  </si>
  <si>
    <t>Camisa metálica com espessura de 8 mm D = 700 mm - cravada com martelo vibratório - sem escavação - cravação</t>
  </si>
  <si>
    <t>Camisa metálica com espessura de 8 mm D = 700 mm - para passagem de lâmina d'água - posicionamento</t>
  </si>
  <si>
    <t>Camisa metálica com espessura de 8 mm D = 800 mm - cravada com martelo vibratório - sem escavação - cravação</t>
  </si>
  <si>
    <t>Camisa metálica com espessura de 8 mm D = 800 mm - para passagem de lâmina d'água - posicionamento</t>
  </si>
  <si>
    <t>Camisa metálica com espessura de 8 mm D = 900 mm - cravada com martelo vibratório - sem escavação - cravação</t>
  </si>
  <si>
    <t>Camisa metálica com espessura de 8 mm D = 900 mm - para passagem de lâmina d'água - posicionamento</t>
  </si>
  <si>
    <t>Camisa metálica com espessura de 9,5 mm D = 1.000 mm - cravada com martelo vibratório - sem escavação - cravação</t>
  </si>
  <si>
    <t>Camisa metálica com espessura de 9,5 mm D = 1.000 mm - para passagem de lâmina d'água - posicionamento</t>
  </si>
  <si>
    <t>Camisa metálica com espessura de 9,5 mm D = 1.100 mm - cravada com martelo vibratório - sem escavação - cravação</t>
  </si>
  <si>
    <t>Camisa metálica com espessura de 9,5 mm D = 1.100 mm - para passagem de lâmina d'água - posicionamento</t>
  </si>
  <si>
    <t>Camisa metálica com espessura de 9,5 mm D = 1.200 mm - cravada com martelo vibratório - sem escavação - cravação</t>
  </si>
  <si>
    <t>Camisa metálica com espessura de 9,5 mm D = 1.200 mm - para passagem de lâmina d'água - posicionamento</t>
  </si>
  <si>
    <t>Camisa metálica com espessura de 9,5 mm D = 1.300 mm - cravada com martelo vibratório - sem escavação - cravação</t>
  </si>
  <si>
    <t>Camisa metálica com espessura de 9,5 mm D = 1.300 mm - para passagem de lâmina d'água - posicionamento</t>
  </si>
  <si>
    <t>Camisa metálica com espessura de 9,5 mm D = 1.400 mm - cravada com martelo vibratório - sem escavação - cravação</t>
  </si>
  <si>
    <t>Camisa metálica com espessura de 9,5 mm D = 1.400 mm - para passagem de lâmina d'água - posicionamento</t>
  </si>
  <si>
    <t>Camisa metálica com espessura de 9,5 mm D = 1.500 mm - cravada com martelo vibratório - sem escavação - cravação</t>
  </si>
  <si>
    <t>Camisa metálica com espessura de 9,5 mm D = 1.500 mm - para passagem de lâmina d'água - posicionamento</t>
  </si>
  <si>
    <t>Camisa metálica com espessura de 9,5 mm D = 900 mm - cravada com martelo vibratório - sem escavação - cravação</t>
  </si>
  <si>
    <t>Camisa metálica com espessura de 9,5 mm D = 900 mm - para passagem de lâmina d'água - posicionamento</t>
  </si>
  <si>
    <t>Coluna de brita D = 50 cm executada com perfuratriz tipo bottom feed - brita comercial - confecção e cravação</t>
  </si>
  <si>
    <t>Coluna de brita D = 50 cm executada com perfuratriz tipo bottom feed - brita produzida - confecção e cravação</t>
  </si>
  <si>
    <t>Coluna de brita D = 60 cm executada com perfuratriz tipo bottom feed - brita comercial - confecção e cravação</t>
  </si>
  <si>
    <t>Coluna de brita D = 60 cm executada com perfuratriz tipo bottom feed - brita produzida - confecção e cravação</t>
  </si>
  <si>
    <t>Coluna de brita D = 70 cm executada com perfuratriz tipo bottom feed - brita comercial - confecção e cravação</t>
  </si>
  <si>
    <t>Coluna de brita D = 70 cm executada com perfuratriz tipo bottom feed - brita produzida - confecção e cravação</t>
  </si>
  <si>
    <t>Coluna de brita D = 80 cm executada com perfuratriz tipo bottom feed - brita comercial - confecção e cravação</t>
  </si>
  <si>
    <t>Coluna de brita D = 80 cm executada com perfuratriz tipo bottom feed - brita produzida - confecção e cravação</t>
  </si>
  <si>
    <t>Confecção de camisa metálica em aço ASTM A36 com espessura de 12,5 mm - D = 1.400 mm</t>
  </si>
  <si>
    <t>Confecção de camisa metálica em aço ASTM A36 com espessura de 12,5 mm - D = 1.500 mm</t>
  </si>
  <si>
    <t>Confecção de camisa metálica em aço ASTM A36 com espessura de 12,5 mm - D = 1.600 mm</t>
  </si>
  <si>
    <t>Confecção de camisa metálica em aço ASTM A36 com espessura de 12,5 mm - D = 1.700 mm</t>
  </si>
  <si>
    <t>Confecção de camisa metálica em aço ASTM A36 com espessura de 12,5 mm - D = 1.800 mm</t>
  </si>
  <si>
    <t>Confecção de camisa metálica em aço ASTM A36 com espessura de 16 mm - D = 1.500 mm</t>
  </si>
  <si>
    <t>Confecção de camisa metálica em aço ASTM A36 com espessura de 16 mm - D = 1.600 mm</t>
  </si>
  <si>
    <t>Confecção de camisa metálica em aço ASTM A36 com espessura de 16 mm - D = 1.700 mm</t>
  </si>
  <si>
    <t>Confecção de camisa metálica em aço ASTM A36 com espessura de 16 mm - D = 1.800 mm</t>
  </si>
  <si>
    <t>Confecção de camisa metálica em aço ASTM A36 com espessura de 6,3 mm - D = 1.000 mm</t>
  </si>
  <si>
    <t>Confecção de camisa metálica em aço ASTM A36 com espessura de 6,3 mm - D = 400 mm</t>
  </si>
  <si>
    <t>Confecção de camisa metálica em aço ASTM A36 com espessura de 6,3 mm - D = 500 mm</t>
  </si>
  <si>
    <t>Confecção de camisa metálica em aço ASTM A36 com espessura de 6,3 mm - D = 600 mm</t>
  </si>
  <si>
    <t>Confecção de camisa metálica em aço ASTM A36 com espessura de 6,3 mm - D = 700 mm</t>
  </si>
  <si>
    <t>Confecção de camisa metálica em aço ASTM A36 com espessura de 6,3 mm - D = 800 mm</t>
  </si>
  <si>
    <t>Confecção de camisa metálica em aço ASTM A36 com espessura de 6,3 mm - D = 900 mm</t>
  </si>
  <si>
    <t>Confecção de camisa metálica em aço ASTM A36 com espessura de 8 mm - D = 1.000 mm</t>
  </si>
  <si>
    <t>Confecção de camisa metálica em aço ASTM A36 com espessura de 8 mm - D = 1.100 mm</t>
  </si>
  <si>
    <t>Confecção de camisa metálica em aço ASTM A36 com espessura de 8 mm - D = 1.200 mm</t>
  </si>
  <si>
    <t>Confecção de camisa metálica em aço ASTM A36 com espessura de 8 mm - D = 700 mm</t>
  </si>
  <si>
    <t>Confecção de camisa metálica em aço ASTM A36 com espessura de 8 mm - D = 800 mm</t>
  </si>
  <si>
    <t>Confecção de camisa metálica em aço ASTM A36 com espessura de 8 mm - D = 900 mm</t>
  </si>
  <si>
    <t>Confecção de camisa metálica em aço ASTM A36 com espessura de 9,5 mm - D = 1.000 mm</t>
  </si>
  <si>
    <t>Confecção de camisa metálica em aço ASTM A36 com espessura de 9,5 mm - D = 1.100 mm</t>
  </si>
  <si>
    <t>Confecção de camisa metálica em aço ASTM A36 com espessura de 9,5 mm - D = 1.200 mm</t>
  </si>
  <si>
    <t>Confecção de camisa metálica em aço ASTM A36 com espessura de 9,5 mm - D = 1.300 mm</t>
  </si>
  <si>
    <t>Confecção de camisa metálica em aço ASTM A36 com espessura de 9,5 mm - D = 1.400 mm</t>
  </si>
  <si>
    <t>Confecção de camisa metálica em aço ASTM A36 com espessura de 9,5 mm - D = 1.500 mm</t>
  </si>
  <si>
    <t>Confecção de camisa metálica em aço ASTM A36 com espessura de 9,5 mm - D = 900 mm</t>
  </si>
  <si>
    <t>Contraventamento de grupo de estacas submersas em aço ASTM A36 - confecção e instalação</t>
  </si>
  <si>
    <t>Escavação com perfuratriz tipo Wirth em rocha com média dureza e média abrasão - resistência à compressão menor que 80 MPa - D = 1.000 mm</t>
  </si>
  <si>
    <t>Escavação com perfuratriz tipo Wirth em rocha com média dureza e média abrasão - resistência à compressão menor que 80 MPa - D = 1.100 mm</t>
  </si>
  <si>
    <t>Escavação com perfuratriz tipo Wirth em rocha com média dureza e média abrasão - resistência à compressão menor que 80 MPa - D = 1.200 mm</t>
  </si>
  <si>
    <t>Escavação com perfuratriz tipo Wirth em rocha com média dureza e média abrasão - resistência à compressão menor que 80 MPa - D = 1.300 mm</t>
  </si>
  <si>
    <t>Escavação com perfuratriz tipo Wirth em rocha com média dureza e média abrasão - resistência à compressão menor que 80 MPa - D = 1.400 mm</t>
  </si>
  <si>
    <t>Escavação com perfuratriz tipo Wirth em rocha com média dureza e média abrasão - resistência à compressão menor que 80 MPa - D = 1.500 mm</t>
  </si>
  <si>
    <t>Escavação com perfuratriz tipo Wirth em rocha com média dureza e média abrasão - resistência à compressão menor que 80 MPa - D = 1.600 mm</t>
  </si>
  <si>
    <t>Escavação com perfuratriz tipo Wirth em rocha com média dureza e média abrasão - resistência à compressão menor que 80 MPa - D = 1.700 mm</t>
  </si>
  <si>
    <t>Escavação com perfuratriz tipo Wirth em rocha com média dureza e média abrasão - resistência à compressão menor que 80 MPa - D = 1.800 mm</t>
  </si>
  <si>
    <t>Escavação com perfuratriz tipo Wirth em rocha com média dureza e média abrasão - resistência à compressão menor que 80 MPa - D = 600 mm</t>
  </si>
  <si>
    <t>Escavação com perfuratriz tipo Wirth em rocha com média dureza e média abrasão - resistência à compressão menor que 80 MPa - D = 700 mm</t>
  </si>
  <si>
    <t>Escavação com perfuratriz tipo Wirth em rocha com média dureza e média abrasão - resistência à compressão menor que 80 MPa - D = 800 mm</t>
  </si>
  <si>
    <t>Escavação com perfuratriz tipo Wirth em rocha com média dureza e média abrasão - resistência à compressão menor que 80 MPa - D = 900 mm</t>
  </si>
  <si>
    <t>Escavação com perfuratriz tipo Wirth em rocha de alta dureza e alta abrasão - resistência à compressão acima de 80 MPa - D = 1.000 mm</t>
  </si>
  <si>
    <t>Escavação com perfuratriz tipo Wirth em rocha de alta dureza e alta abrasão - resistência à compressão acima de 80 MPa - D = 1.100 mm</t>
  </si>
  <si>
    <t>Escavação com perfuratriz tipo Wirth em rocha de alta dureza e alta abrasão - resistência à compressão acima de 80 MPa - D = 1.200 mm</t>
  </si>
  <si>
    <t>Escavação com perfuratriz tipo Wirth em rocha de alta dureza e alta abrasão - resistência à compressão acima de 80 MPa - D = 1.300 mm</t>
  </si>
  <si>
    <t>Escavação com perfuratriz tipo Wirth em rocha de alta dureza e alta abrasão - resistência à compressão acima de 80 MPa - D = 1.400 mm</t>
  </si>
  <si>
    <t>Escavação com perfuratriz tipo Wirth em rocha de alta dureza e alta abrasão - resistência à compressão acima de 80 MPa - D = 1.500 mm</t>
  </si>
  <si>
    <t>Escavação com perfuratriz tipo Wirth em rocha de alta dureza e alta abrasão - resistência à compressão acima de 80 MPa - D = 1.600 mm</t>
  </si>
  <si>
    <t>Escavação com perfuratriz tipo Wirth em rocha de alta dureza e alta abrasão - resistência à compressão acima de 80 MPa - D = 1.700 mm</t>
  </si>
  <si>
    <t>Escavação com perfuratriz tipo Wirth em rocha de alta dureza e alta abrasão - resistência à compressão acima de 80 MPa - D = 1.800 mm</t>
  </si>
  <si>
    <t>Escavação com perfuratriz tipo Wirth em rocha de alta dureza e alta abrasão - resistência à compressão acima de 80 MPa - D = 600 mm</t>
  </si>
  <si>
    <t>Escavação com perfuratriz tipo Wirth em rocha de alta dureza e alta abrasão - resistência à compressão acima de 80 MPa - D = 700 mm</t>
  </si>
  <si>
    <t>Escavação com perfuratriz tipo Wirth em rocha de alta dureza e alta abrasão - resistência à compressão acima de 80 MPa - D = 800 mm</t>
  </si>
  <si>
    <t>Escavação com perfuratriz tipo Wirth em rocha de alta dureza e alta abrasão - resistência à compressão acima de 80 MPa - D = 900 mm</t>
  </si>
  <si>
    <t>Escavação com perfuratriz tipo Wirth em solo - D = 1.000 mm</t>
  </si>
  <si>
    <t>Escavação com perfuratriz tipo Wirth em solo - D = 1.100 mm</t>
  </si>
  <si>
    <t>Escavação com perfuratriz tipo Wirth em solo - D = 1.200 mm</t>
  </si>
  <si>
    <t>Escavação com perfuratriz tipo Wirth em solo - D = 1.300 mm</t>
  </si>
  <si>
    <t>Escavação com perfuratriz tipo Wirth em solo - D = 1.400 mm</t>
  </si>
  <si>
    <t>Escavação com perfuratriz tipo Wirth em solo - D = 1.500 mm</t>
  </si>
  <si>
    <t>Escavação com perfuratriz tipo Wirth em solo - D = 1.600 mm</t>
  </si>
  <si>
    <t>Escavação com perfuratriz tipo Wirth em solo - D = 1.700 mm</t>
  </si>
  <si>
    <t>Escavação com perfuratriz tipo Wirth em solo - D = 1.800 mm</t>
  </si>
  <si>
    <t>Escavação com perfuratriz tipo Wirth em solo - D = 600 mm</t>
  </si>
  <si>
    <t>Escavação com perfuratriz tipo Wirth em solo - D = 700 mm</t>
  </si>
  <si>
    <t>Escavação com perfuratriz tipo Wirth em solo - D = 800 mm</t>
  </si>
  <si>
    <t>Escavação com perfuratriz tipo Wirth em solo - D = 900 mm</t>
  </si>
  <si>
    <t>Estaca barrete escavada com uso de fluido estabilizante - confecção</t>
  </si>
  <si>
    <t>Estaca broca manual D = 25 cm - confecção</t>
  </si>
  <si>
    <t>Estaca broca manual D = 30 cm - confecção</t>
  </si>
  <si>
    <t>Estaca circular tipo estacão escavada com uso de fluido estabilizante - confecção</t>
  </si>
  <si>
    <t>Estaca duplo perfil metálico W 250 x 17,9 - com emenda - fornecimento e cravação</t>
  </si>
  <si>
    <t>Estaca duplo trilho TR 25 - com emenda - fornecimento e cravação</t>
  </si>
  <si>
    <t>Estaca duplo trilho TR 37 - com emenda - fornecimento e cravação</t>
  </si>
  <si>
    <t>Estaca duplo trilho TR 45 - com emenda - fornecimento e cravação</t>
  </si>
  <si>
    <t>Estaca duplo trilho TR 57 - com emenda - fornecimento e cravação</t>
  </si>
  <si>
    <t>Estaca duplo trilho TR 68 - com emenda - fornecimento e cravação</t>
  </si>
  <si>
    <t>Estaca Franki com fuste apiloado D = 35 cm - confecção</t>
  </si>
  <si>
    <t>Estaca Franki com fuste apiloado D = 40 cm - confecção</t>
  </si>
  <si>
    <t>Estaca Franki com fuste apiloado D = 45 cm - confecção</t>
  </si>
  <si>
    <t>Estaca Franki com fuste apiloado D = 52 cm - confecção</t>
  </si>
  <si>
    <t>Estaca Franki com fuste apiloado D = 60 cm - confecção</t>
  </si>
  <si>
    <t>Estaca Franki com fuste apiloado D = 70 cm - confecção</t>
  </si>
  <si>
    <t>Estaca hélice contínua - confecção</t>
  </si>
  <si>
    <t>Estaca hélice de deslocamento - confecção</t>
  </si>
  <si>
    <t>Estaca perfil metálico W 150 x 22,5 (H) - fornecimento e cravação</t>
  </si>
  <si>
    <t>Estaca prancha metálica - fornecimento e cravação até 12 metros</t>
  </si>
  <si>
    <t>Estaca prancha metálica com apoio de flutuante - fornecimento e cravação de 12 metros</t>
  </si>
  <si>
    <t>Estaca prancha metálica com apoio de flutuante e utilização de 10 vezes - fornecimento, cravação até 12 metros</t>
  </si>
  <si>
    <t>Estaca prancha metálica com utilização de 10 vezes - fornecimento, cravação até 12 metros</t>
  </si>
  <si>
    <t>Estaca pré-moldada de concreto armado centrifugado com compressão admissível de 100 t - sem emenda - fornecimento e cravação</t>
  </si>
  <si>
    <t>Estaca pré-moldada de concreto armado centrifugado com compressão admissível de 125 t - sem emenda - fornecimento e cravação</t>
  </si>
  <si>
    <t>Estaca pré-moldada de concreto armado centrifugado com compressão admissível de 170 t - sem emenda - fornecimento e cravação</t>
  </si>
  <si>
    <t>Estaca pré-moldada de concreto armado centrifugado com compressão admissível de 230 t - sem emenda - fornecimento e cravação</t>
  </si>
  <si>
    <t>Estaca pré-moldada de concreto armado centrifugado com compressão admissível de 300 t - sem emenda - fornecimento e cravação</t>
  </si>
  <si>
    <t>Estaca pré-moldada de concreto armado centrifugado com compressão admissível de 55 t - sem emenda - fornecimento e cravação</t>
  </si>
  <si>
    <t>Estaca pré-moldada de concreto armado centrifugado com compressão admissível de 80 t - sem emenda - fornecimento e cravação</t>
  </si>
  <si>
    <t>Estaca pré-moldada de concreto protendido 15 x 15 cm - produzida - sem emenda - cravação</t>
  </si>
  <si>
    <t>Estaca pré-moldada de concreto protendido 17 x 17 cm - produzida - sem emenda - cravação</t>
  </si>
  <si>
    <t>Estaca pré-moldada de concreto protendido 20 x 20 cm - produzida - sem emenda - cravação</t>
  </si>
  <si>
    <t>Estaca pré-moldada de concreto protendido 21 x 21 cm - produzida - sem emenda - cravação</t>
  </si>
  <si>
    <t>Estaca pré-moldada de concreto protendido 23 x 23 cm - produzida - sem emenda - cravação</t>
  </si>
  <si>
    <t>Estaca pré-moldada de concreto protendido 25 x 25 cm - produzida - sem emenda - cravação</t>
  </si>
  <si>
    <t>Estaca pré-moldada de concreto protendido 26 x 26 cm - produzida - sem emenda - cravação</t>
  </si>
  <si>
    <t>Estaca pré-moldada de concreto protendido 30 x 30 cm - produzida - sem emenda - cravação</t>
  </si>
  <si>
    <t>Estaca pré-moldada de concreto protendido 33 x 33 cm - produzida - sem emenda - cravação</t>
  </si>
  <si>
    <t>Estaca pré-moldada de concreto protendido 35 x 35 cm - produzida - sem emenda - cravação</t>
  </si>
  <si>
    <t>Estaca pré-moldada de concreto protendido 38 x 38 cm - produzida - sem emenda - cravação</t>
  </si>
  <si>
    <t>Estaca pré-moldada de concreto protendido 40 x 40 cm - produzida - sem emenda - cravação</t>
  </si>
  <si>
    <t>Estaca pré-moldada de concreto protendido 42 x 42 cm - produzida - sem emenda - cravação</t>
  </si>
  <si>
    <t>Estaca pré-moldada de concreto protendido 45 x 45 cm - produzida - sem emenda - cravação</t>
  </si>
  <si>
    <t>Estaca pré-moldada de concreto protendido com compressão admissível de 100 t - comercial - sem emenda - fornecimento e cravação</t>
  </si>
  <si>
    <t>Estaca pré-moldada de concreto protendido com compressão admissível de 25 t - comercial - sem emenda - fornecimento e cravação</t>
  </si>
  <si>
    <t>Estaca pré-moldada de concreto protendido com compressão admissível de 35 t - comercial - sem emenda - fornecimento e cravação</t>
  </si>
  <si>
    <t>Estaca pré-moldada de concreto protendido com compressão admissível de 60 t - comercial - sem emenda - fornecimento e cravação</t>
  </si>
  <si>
    <t>Estaca pré-moldada de concreto protendido com compressão admissível de 75 t - comercial - sem emenda - fornecimento e cravação</t>
  </si>
  <si>
    <t>Estaca raiz perfurada na rocha com D = 16 cm - confecção</t>
  </si>
  <si>
    <t>Estaca raiz perfurada na rocha com D = 20 cm - confecção</t>
  </si>
  <si>
    <t>Estaca raiz perfurada na rocha com D = 25 cm - confecção</t>
  </si>
  <si>
    <t>Estaca raiz perfurada na rocha com D = 31 cm - confecção</t>
  </si>
  <si>
    <t>Estaca raiz perfurada na rocha com D = 40 cm - confecção</t>
  </si>
  <si>
    <t>Estaca raiz perfurada na rocha com D = 45 cm - confecção</t>
  </si>
  <si>
    <t>Estaca raiz perfurada no solo com D = 16 cm - confecção</t>
  </si>
  <si>
    <t>Estaca raiz perfurada no solo com D = 20 cm - confecção</t>
  </si>
  <si>
    <t>Estaca raiz perfurada no solo com D = 25 cm - confecção</t>
  </si>
  <si>
    <t>Estaca raiz perfurada no solo com D = 31 cm - confecção</t>
  </si>
  <si>
    <t>Estaca raiz perfurada no solo com D = 40 cm - confecção</t>
  </si>
  <si>
    <t>Estaca raiz perfurada no solo com D = 45 cm - confecção</t>
  </si>
  <si>
    <t>Estaca Strauss D = 25 cm - confecção</t>
  </si>
  <si>
    <t>Estaca Strauss D = 32 cm - confecção</t>
  </si>
  <si>
    <t>Estaca Strauss D = 38 cm - confecção</t>
  </si>
  <si>
    <t>Estaca Strauss D = 45 cm - confecção</t>
  </si>
  <si>
    <t>Estaca trilho TR 25 - fornecimento e cravação</t>
  </si>
  <si>
    <t>Estaca trilho TR 37 - fornecimento e cravação</t>
  </si>
  <si>
    <t>Estaca trilho TR 45 - fornecimento e cravação</t>
  </si>
  <si>
    <t>Estaca trilho TR 57 - fornecimento e cravação</t>
  </si>
  <si>
    <t>Estaca trilho TR 68 - fornecimento e cravação</t>
  </si>
  <si>
    <t>Estaca triplo trilho TR 25 - com emenda - fornecimento e cravação</t>
  </si>
  <si>
    <t>Estaca triplo trilho TR 37 - com emenda - fornecimento e cravação</t>
  </si>
  <si>
    <t>Estaca triplo trilho TR 45 - com emenda - fornecimento e cravação</t>
  </si>
  <si>
    <t>Estaca triplo trilho TR 57 - com emenda - fornecimento e cravação</t>
  </si>
  <si>
    <t>Estaca triplo trilho TR 68 - com emenda - fornecimento e cravação</t>
  </si>
  <si>
    <t>Fabricação de estaca pré-moldada de concreto protendida seção 15 x 15 cm</t>
  </si>
  <si>
    <t>Fabricação de estaca pré-moldada de concreto protendida seção 17 x 17 cm</t>
  </si>
  <si>
    <t>Fabricação de estaca pré-moldada de concreto protendida seção 20 x 20 cm</t>
  </si>
  <si>
    <t>Fabricação de estaca pré-moldada de concreto protendida seção 21 x 21 cm</t>
  </si>
  <si>
    <t>Fabricação de estaca pré-moldada de concreto protendida seção 23 x 23 cm</t>
  </si>
  <si>
    <t>Fabricação de estaca pré-moldada de concreto protendida seção 25 x 25 cm</t>
  </si>
  <si>
    <t>Fabricação de estaca pré-moldada de concreto protendida seção 26 x 26 cm</t>
  </si>
  <si>
    <t>Fabricação de estaca pré-moldada de concreto protendida seção 30 x 30 cm</t>
  </si>
  <si>
    <t>Fabricação de estaca pré-moldada de concreto protendida seção 33 x 33 cm</t>
  </si>
  <si>
    <t>Fabricação de estaca pré-moldada de concreto protendida seção 35 x 35 cm</t>
  </si>
  <si>
    <t>Fabricação de estaca pré-moldada de concreto protendida seção 38 x 38 cm</t>
  </si>
  <si>
    <t>Fabricação de estaca pré-moldada de concreto protendida seção 40 x 40 cm</t>
  </si>
  <si>
    <t>Fabricação de estaca pré-moldada de concreto protendida seção 42 x 42 cm</t>
  </si>
  <si>
    <t>Fabricação de estaca pré-moldada de concreto protendida seção 45 x 45 cm</t>
  </si>
  <si>
    <t>Gabarito de cravação de estacas submersas em aço ASTM A36 - confecção e instalação</t>
  </si>
  <si>
    <t>Muro guia para estaca barrete com duas cortinas de 10 x 110 cm</t>
  </si>
  <si>
    <t>Estrutura em perfil de aço ASTM A36 corte, solda e montagem - fornecimento e instalação</t>
  </si>
  <si>
    <t>Fornecimento e aplicação de adesivo estrutural à base de resina epóxi</t>
  </si>
  <si>
    <t>Hidrojateamento em superfície de aço grau WJ-2</t>
  </si>
  <si>
    <t>Jateamento abrasivo em chapa de aço por esteira contínua</t>
  </si>
  <si>
    <t>Jateamento de chapa de aço com o uso de granalhas de aço grau Sa 2</t>
  </si>
  <si>
    <t>Jateamento de chapa de aço com o uso de granalhas de aço grau Sa 2 1/2</t>
  </si>
  <si>
    <t>Jateamento de chapa de aço com o uso de granalhas de aço grau Sa 2 1/2 - em espaço confinado</t>
  </si>
  <si>
    <t>Jateamento de chapa de aço com o uso de granalhas de aço grau Sa 3</t>
  </si>
  <si>
    <t>Pintura com epóxi de dois componentes com pistola a ar comprimido, uma demão, espessura de 120 µm</t>
  </si>
  <si>
    <t>Pintura com primer epóxi de dois componentes com pistola a ar comprimido, uma demão, espessura de 70 µm</t>
  </si>
  <si>
    <t>Pintura com selante epóxi vinílico com pistola airless, uma demão, espessura de 80 µm</t>
  </si>
  <si>
    <t>Pintura com tinta anti-incrustante com pistola airless, uma demão, espessura de 125 µm</t>
  </si>
  <si>
    <t>Pintura com tinta anticorrosiva à base de epóxi poliamida de dois componentes com pistola a ar comprimido, uma demão, espessura de 150 µm</t>
  </si>
  <si>
    <t>Pintura de acabamento com esmalte epóxi com pistola a ar comprimido, uma demão, espessura de 40 µm</t>
  </si>
  <si>
    <t>Pintura de acabamento com esmalte sintético com pistola a ar comprimido, uma demão, espessura de 30 µm</t>
  </si>
  <si>
    <t>Pintura de acabamento com tinta de poliuretano acrílico de dois componentes com pistola airless, uma demão, espessura de 70 µm</t>
  </si>
  <si>
    <t>Pintura de acabamento com tinta de poliuretano acrílico de dois componentes com pistola airless, uma demão, espessura de 70 µm - em espaço confinado</t>
  </si>
  <si>
    <t>Pintura de fundo com tinta alquídica com pistola a ar comprimido, uma demão, espessura de 30 µm</t>
  </si>
  <si>
    <t>Pintura de fundo com tinta anticorrosiva à base de epóxi poliamida de dois componentes com pistola airless, uma demão, espessura de 100 µm - em espaço confinado</t>
  </si>
  <si>
    <t>Pintura de fundo com tinta anticorrosiva à base de epóxi poliamida de dois componentes com pistola airless, uma demão, espessura de 160 µm</t>
  </si>
  <si>
    <t>Pintura de fundo com tinta anticorrosiva à base de epóxi poliamida de dois componentes com pistola airless, uma demão, espessura de 160 µm - em espaço confinado</t>
  </si>
  <si>
    <t>Pintura de fundo com tinta epóxi com pistola a ar comprimido, uma demão, espessura de 120 µm</t>
  </si>
  <si>
    <t>Pintura shop primer em chapa de aço por esteira contínua</t>
  </si>
  <si>
    <t>Solda elétrica de perfis metálicos e chapas de aço com eletrodo E60XX</t>
  </si>
  <si>
    <t>Solda elétrica de perfis metálicos e chapas de aço com eletrodo E70XX</t>
  </si>
  <si>
    <t>Tratamento de superfície de aço com ferramenta mecânica grau SP-11</t>
  </si>
  <si>
    <t>Tratamento de superfície de aço com ferramenta mecânica grau SP-11 - em espaço confinado</t>
  </si>
  <si>
    <t>Tratamento em chapa de aço por esteira contínua</t>
  </si>
  <si>
    <t>Alinhamento manual da grade do AMV para qualquer abertura e qualquer bitola</t>
  </si>
  <si>
    <t>Assentamento dos materiais metálicos do AMV 1:10, TR 45, bitola larga</t>
  </si>
  <si>
    <t>Assentamento dos materiais metálicos do AMV 1:10, TR 45, bitola métrica</t>
  </si>
  <si>
    <t>Assentamento dos materiais metálicos do AMV 1:10, TR 45, bitola mista</t>
  </si>
  <si>
    <t>Assentamento dos materiais metálicos do AMV 1:10, TR 57, bitola larga</t>
  </si>
  <si>
    <t>Assentamento dos materiais metálicos do AMV 1:10, TR 57, bitola métrica</t>
  </si>
  <si>
    <t>Assentamento dos materiais metálicos do AMV 1:10, TR 57, bitola mista</t>
  </si>
  <si>
    <t>Assentamento dos materiais metálicos do AMV 1:10, TR 68, bitola larga</t>
  </si>
  <si>
    <t>Assentamento dos materiais metálicos do AMV 1:10, TR 68, bitola métrica</t>
  </si>
  <si>
    <t>Assentamento dos materiais metálicos do AMV 1:10, TR 68, bitola mista</t>
  </si>
  <si>
    <t>Assentamento dos materiais metálicos do AMV 1:10, UIC 60, bitola larga</t>
  </si>
  <si>
    <t>Assentamento dos materiais metálicos do AMV 1:10, UIC 60, bitola métrica</t>
  </si>
  <si>
    <t>Assentamento dos materiais metálicos do AMV 1:10, UIC 60, bitola mista</t>
  </si>
  <si>
    <t>Assentamento dos materiais metálicos do AMV 1:12, TR 45, bitola larga</t>
  </si>
  <si>
    <t>Assentamento dos materiais metálicos do AMV 1:12, TR 45, bitola métrica</t>
  </si>
  <si>
    <t>Assentamento dos materiais metálicos do AMV 1:12, TR 45, bitola mista</t>
  </si>
  <si>
    <t>Assentamento dos materiais metálicos do AMV 1:12, TR 57, bitola larga</t>
  </si>
  <si>
    <t>Assentamento dos materiais metálicos do AMV 1:12, TR 57, bitola métrica</t>
  </si>
  <si>
    <t>Assentamento dos materiais metálicos do AMV 1:12, TR 57, bitola mista</t>
  </si>
  <si>
    <t>Assentamento dos materiais metálicos do AMV 1:12, TR 68, bitola larga</t>
  </si>
  <si>
    <t>Assentamento dos materiais metálicos do AMV 1:12, TR 68, bitola métrica</t>
  </si>
  <si>
    <t>Assentamento dos materiais metálicos do AMV 1:12, TR 68, bitola mista</t>
  </si>
  <si>
    <t>Assentamento dos materiais metálicos do AMV 1:12, UIC 60, bitola larga</t>
  </si>
  <si>
    <t>Assentamento dos materiais metálicos do AMV 1:12, UIC 60, bitola métrica</t>
  </si>
  <si>
    <t>Assentamento dos materiais metálicos do AMV 1:12, UIC 60, bitola mista</t>
  </si>
  <si>
    <t>Assentamento dos materiais metálicos do AMV 1:14, TR 45, bitola larga</t>
  </si>
  <si>
    <t>Assentamento dos materiais metálicos do AMV 1:14, TR 45, bitola métrica</t>
  </si>
  <si>
    <t>Assentamento dos materiais metálicos do AMV 1:14, TR 45, bitola mista</t>
  </si>
  <si>
    <t>Assentamento dos materiais metálicos do AMV 1:14, TR 57, bitola larga</t>
  </si>
  <si>
    <t>Assentamento dos materiais metálicos do AMV 1:14, TR 57, bitola métrica</t>
  </si>
  <si>
    <t>Assentamento dos materiais metálicos do AMV 1:14, TR 57, bitola mista</t>
  </si>
  <si>
    <t>Assentamento dos materiais metálicos do AMV 1:14, TR 68, bitola larga</t>
  </si>
  <si>
    <t>Assentamento dos materiais metálicos do AMV 1:14, TR 68, bitola métrica</t>
  </si>
  <si>
    <t>Assentamento dos materiais metálicos do AMV 1:14, TR 68, bitola mista</t>
  </si>
  <si>
    <t>Assentamento dos materiais metálicos do AMV 1:14, UIC 60, bitola larga</t>
  </si>
  <si>
    <t>Assentamento dos materiais metálicos do AMV 1:14, UIC 60, bitola métrica</t>
  </si>
  <si>
    <t>Assentamento dos materiais metálicos do AMV 1:14, UIC 60, bitola mista</t>
  </si>
  <si>
    <t>Assentamento dos materiais metálicos do AMV 1:20, TR 57, bitola larga</t>
  </si>
  <si>
    <t>Assentamento dos materiais metálicos do AMV 1:20, TR 57, bitola métrica</t>
  </si>
  <si>
    <t>Assentamento dos materiais metálicos do AMV 1:20, TR 57, bitola mista</t>
  </si>
  <si>
    <t>Assentamento dos materiais metálicos do AMV 1:20, TR 68, bitola larga</t>
  </si>
  <si>
    <t>Assentamento dos materiais metálicos do AMV 1:20, TR 68, bitola métrica</t>
  </si>
  <si>
    <t>Assentamento dos materiais metálicos do AMV 1:20, TR 68, bitola mista</t>
  </si>
  <si>
    <t>Assentamento dos materiais metálicos do AMV 1:20, UIC 60, bitola larga</t>
  </si>
  <si>
    <t>Assentamento dos materiais metálicos do AMV 1:20, UIC 60, bitola métrica</t>
  </si>
  <si>
    <t>Assentamento dos materiais metálicos do AMV 1:20, UIC 60, bitola mista</t>
  </si>
  <si>
    <t>Assentamento dos materiais metálicos do AMV 1:8, TR 45, bitola larga</t>
  </si>
  <si>
    <t>Assentamento dos materiais metálicos do AMV 1:8, TR 45, bitola métrica</t>
  </si>
  <si>
    <t>Assentamento dos materiais metálicos do AMV 1:8, TR 45, bitola mista</t>
  </si>
  <si>
    <t>Assentamento dos materiais metálicos do AMV 1:8, TR 57, bitola larga</t>
  </si>
  <si>
    <t>Assentamento dos materiais metálicos do AMV 1:8, TR 57, bitola métrica</t>
  </si>
  <si>
    <t>Assentamento dos materiais metálicos do AMV 1:8, TR 57, bitola mista</t>
  </si>
  <si>
    <t>Lançamento manual de lastro em AMV com descarga da brita por caminhão</t>
  </si>
  <si>
    <t>Lançamento mecânico de lastro em AMV com descarga da brita por caminhão e espalhamento com carregadeira de pneus</t>
  </si>
  <si>
    <t>Nivelamento de AMV com socaria com grupo vibrador e levante de até 10 cm, abertura 1:10, bitola larga, dormente de madeira ou concreto</t>
  </si>
  <si>
    <t>Nivelamento de AMV com socaria com grupo vibrador e levante de até 10 cm, abertura 1:10, bitola métrica, dormente de madeira ou concreto</t>
  </si>
  <si>
    <t>Nivelamento de AMV com socaria com grupo vibrador e levante de até 10 cm, abertura 1:10, bitola mista, dormente de madeira ou concreto</t>
  </si>
  <si>
    <t>Nivelamento de AMV com socaria com grupo vibrador e levante de até 10 cm, abertura 1:12, bitola larga, dormente de madeira ou concreto</t>
  </si>
  <si>
    <t>Nivelamento de AMV com socaria com grupo vibrador e levante de até 10 cm, abertura 1:12, bitola métrica, dormente de madeira ou concreto</t>
  </si>
  <si>
    <t>Nivelamento de AMV com socaria com grupo vibrador e levante de até 10 cm, abertura 1:12, bitola mista, dormente de madeira ou concreto</t>
  </si>
  <si>
    <t>Nivelamento de AMV com socaria com grupo vibrador e levante de até 10 cm, abertura 1:14, bitola larga, dormente de madeira ou concreto</t>
  </si>
  <si>
    <t>Nivelamento de AMV com socaria com grupo vibrador e levante de até 10 cm, abertura 1:14, bitola métrica, dormente de madeira ou concreto</t>
  </si>
  <si>
    <t>Nivelamento de AMV com socaria com grupo vibrador e levante de até 10 cm, abertura 1:14, bitola mista, dormente de madeira ou concreto</t>
  </si>
  <si>
    <t>Nivelamento de AMV com socaria com grupo vibrador e levante de até 10 cm, abertura 1:20, bitola larga, dormente de madeira ou concreto</t>
  </si>
  <si>
    <t>Nivelamento de AMV com socaria com grupo vibrador e levante de até 10 cm, abertura 1:20, bitola métrica, dormente de madeira ou concreto</t>
  </si>
  <si>
    <t>Nivelamento de AMV com socaria com grupo vibrador e levante de até 10 cm, abertura 1:20, bitola mista, dormente de madeira ou concreto</t>
  </si>
  <si>
    <t>Nivelamento de AMV com socaria com grupo vibrador e levante de até 10 cm, abertura 1:8, bitola larga, dormente de madeira</t>
  </si>
  <si>
    <t>Nivelamento de AMV com socaria com grupo vibrador e levante de até 10 cm, abertura 1:8, bitola métrica, dormente de madeira</t>
  </si>
  <si>
    <t>Nivelamento de AMV com socaria com grupo vibrador e levante de até 10 cm, abertura 1:8, bitola mista, dormente de madeira</t>
  </si>
  <si>
    <t>Nivelamento de AMV com socaria manual e levante de até 10 cm, abertura 1:10, bitola larga, dormente de madeira ou concreto</t>
  </si>
  <si>
    <t>Nivelamento de AMV com socaria manual e levante de até 10 cm, abertura 1:10, bitola métrica, dormente de madeira ou concreto</t>
  </si>
  <si>
    <t>Nivelamento de AMV com socaria manual e levante de até 10 cm, abertura 1:10, bitola mista, dormente de madeira ou concreto</t>
  </si>
  <si>
    <t>Nivelamento de AMV com socaria manual e levante de até 10 cm, abertura 1:12, bitola larga, dormente de madeira ou concreto</t>
  </si>
  <si>
    <t>Nivelamento de AMV com socaria manual e levante de até 10 cm, abertura 1:12, bitola métrica, dormente de madeira ou concreto</t>
  </si>
  <si>
    <t>Nivelamento de AMV com socaria manual e levante de até 10 cm, abertura 1:12, bitola mista, dormente de madeira ou concreto</t>
  </si>
  <si>
    <t>Nivelamento de AMV com socaria manual e levante de até 10 cm, abertura 1:14, bitola larga, dormente de madeira ou concreto</t>
  </si>
  <si>
    <t>Nivelamento de AMV com socaria manual e levante de até 10 cm, abertura 1:14, bitola métrica, dormente de madeira ou concreto</t>
  </si>
  <si>
    <t>Nivelamento de AMV com socaria manual e levante de até 10 cm, abertura 1:14, bitola mista, dormente de madeira ou concreto</t>
  </si>
  <si>
    <t>Nivelamento de AMV com socaria manual e levante de até 10 cm, abertura 1:20, bitola larga, dormente de madeira ou concreto</t>
  </si>
  <si>
    <t>Nivelamento de AMV com socaria manual e levante de até 10 cm, abertura 1:20, bitola métrica, dormente de madeira ou concreto</t>
  </si>
  <si>
    <t>Nivelamento de AMV com socaria manual e levante de até 10 cm, abertura 1:20, bitola mista, dormente de madeira ou concreto</t>
  </si>
  <si>
    <t>Nivelamento de AMV com socaria manual e levante de até 10 cm, abertura 1:8, bitola larga, dormente de madeira</t>
  </si>
  <si>
    <t>Nivelamento de AMV com socaria manual e levante de até 10 cm, abertura 1:8, bitola métrica, dormente de madeira</t>
  </si>
  <si>
    <t>Nivelamento de AMV com socaria manual e levante de até 10 cm, abertura 1:8, bitola mista, dormente de madeira</t>
  </si>
  <si>
    <t>Posicionamento de jogo de dormentes de concreto para AMV 1:10, bitola larga</t>
  </si>
  <si>
    <t>jg</t>
  </si>
  <si>
    <t>Posicionamento de jogo de dormentes de concreto para AMV 1:10, bitola métrica</t>
  </si>
  <si>
    <t>Posicionamento de jogo de dormentes de concreto para AMV 1:10, bitola mista</t>
  </si>
  <si>
    <t>Posicionamento de jogo de dormentes de concreto para AMV 1:12, bitola larga</t>
  </si>
  <si>
    <t>Posicionamento de jogo de dormentes de concreto para AMV 1:12, bitola métrica</t>
  </si>
  <si>
    <t>Posicionamento de jogo de dormentes de concreto para AMV 1:12, bitola mista</t>
  </si>
  <si>
    <t>Posicionamento de jogo de dormentes de concreto para AMV 1:14, bitola larga</t>
  </si>
  <si>
    <t>Posicionamento de jogo de dormentes de concreto para AMV 1:14, bitola métrica</t>
  </si>
  <si>
    <t>Posicionamento de jogo de dormentes de concreto para AMV 1:14, bitola mista</t>
  </si>
  <si>
    <t>Posicionamento de jogo de dormentes de concreto para AMV 1:20, bitola larga</t>
  </si>
  <si>
    <t>Posicionamento de jogo de dormentes de concreto para AMV 1:20, bitola métrica</t>
  </si>
  <si>
    <t>Posicionamento de jogo de dormentes de concreto para AMV 1:20, bitola mista</t>
  </si>
  <si>
    <t>Posicionamento de jogo de dormentes de madeira para AMV 1:10, bitola larga</t>
  </si>
  <si>
    <t>Posicionamento de jogo de dormentes de madeira para AMV 1:10, bitola métrica</t>
  </si>
  <si>
    <t>Posicionamento de jogo de dormentes de madeira para AMV 1:10, bitola mista</t>
  </si>
  <si>
    <t>Posicionamento de jogo de dormentes de madeira para AMV 1:12, bitola larga</t>
  </si>
  <si>
    <t>Posicionamento de jogo de dormentes de madeira para AMV 1:12, bitola métrica</t>
  </si>
  <si>
    <t>Posicionamento de jogo de dormentes de madeira para AMV 1:12, bitola mista</t>
  </si>
  <si>
    <t>Posicionamento de jogo de dormentes de madeira para AMV 1:14, bitola larga</t>
  </si>
  <si>
    <t>Posicionamento de jogo de dormentes de madeira para AMV 1:14, bitola métrica</t>
  </si>
  <si>
    <t>Posicionamento de jogo de dormentes de madeira para AMV 1:14, bitola mista</t>
  </si>
  <si>
    <t>Posicionamento de jogo de dormentes de madeira para AMV 1:20, bitola larga</t>
  </si>
  <si>
    <t>Posicionamento de jogo de dormentes de madeira para AMV 1:20, bitola métrica</t>
  </si>
  <si>
    <t>Posicionamento de jogo de dormentes de madeira para AMV 1:20, bitola mista</t>
  </si>
  <si>
    <t>Posicionamento de jogo de dormentes de madeira para AMV 1:8, bitola larga</t>
  </si>
  <si>
    <t>Posicionamento de jogo de dormentes de madeira para AMV 1:8, bitola métrica</t>
  </si>
  <si>
    <t>Posicionamento de jogo de dormentes de madeira para AMV 1:8, bitola mista</t>
  </si>
  <si>
    <t>Regularização manual do lastro do AMV para qualquer abertura e qualquer bitola</t>
  </si>
  <si>
    <t>Demolição de AMV 1:10 TR 37, em bitola métrica, dormente de madeira, com separação e empilhamento</t>
  </si>
  <si>
    <t>Demolição de AMV 1:10 TR 45, em bitola larga, dormente de madeira, com separação e empilhamento</t>
  </si>
  <si>
    <t>Demolição de AMV 1:10 TR 45, em bitola métrica, dormente de madeira, com separação e empilhamento</t>
  </si>
  <si>
    <t>Demolição de AMV 1:10 TR 45, em bitola mista, dormente de madeira, com separação e empilhamento</t>
  </si>
  <si>
    <t>Demolição de AMV 1:10 TR 57, em bitola larga, dormente de madeira, com separação e empilhamento</t>
  </si>
  <si>
    <t>Demolição de AMV 1:10 TR 57, em bitola métrica, dormente de madeira, com separação e empilhamento</t>
  </si>
  <si>
    <t>Demolição de AMV 1:10 TR 57, em bitola mista, dormente de madeira, com separação e empilhamento</t>
  </si>
  <si>
    <t>Demolição de AMV 1:10 TR 68, em bitola larga, dormente de madeira, com separação e empilhamento</t>
  </si>
  <si>
    <t>Demolição de AMV 1:10 TR 68, em bitola mista, dormente de madeira, com separação e empilhamento</t>
  </si>
  <si>
    <t>Demolição de AMV 1:12 TR 37, em bitola métrica, dormente de madeira, com separação e empilhamento</t>
  </si>
  <si>
    <t>Demolição de AMV 1:12 TR 45, em bitola larga, dormente de madeira, com separação e empilhamento</t>
  </si>
  <si>
    <t>Demolição de AMV 1:12 TR 45, em bitola métrica, dormente de madeira, com separação e empilhamento</t>
  </si>
  <si>
    <t>Demolição de AMV 1:12 TR 45, em bitola mista, dormente de madeira, com separação e empilhamento</t>
  </si>
  <si>
    <t>Demolição de AMV 1:12 TR 57, em bitola larga, dormente de madeira, com separação e empilhamento</t>
  </si>
  <si>
    <t>Demolição de AMV 1:12 TR 57, em bitola métrica, dormente de madeira, com separação e empilhamento</t>
  </si>
  <si>
    <t>Demolição de AMV 1:12 TR 57, em bitola mista, dormente de madeira, com separação e empilhamento</t>
  </si>
  <si>
    <t>Demolição de AMV 1:12 TR 68, em bitola larga, dormente de madeira, com separação e empilhamento</t>
  </si>
  <si>
    <t>Demolição de AMV 1:12 TR 68, em bitola mista, dormente de madeira, com separação e empilhamento</t>
  </si>
  <si>
    <t>Demolição de AMV 1:14 TR 37, em bitola métrica, dormente de madeira, com separação e empilhamento</t>
  </si>
  <si>
    <t>Demolição de AMV 1:14 TR 45, em bitola larga, dormente de madeira, com separação e empilhamento</t>
  </si>
  <si>
    <t>Demolição de AMV 1:14 TR 45, em bitola métrica, dormente de madeira, com separação e empilhamento</t>
  </si>
  <si>
    <t>Demolição de AMV 1:14 TR 45, em bitola mista, dormente de madeira, com separação e empilhamento</t>
  </si>
  <si>
    <t>Demolição de AMV 1:14 TR 57, em bitola larga, dormente de madeira, com separação e empilhamento</t>
  </si>
  <si>
    <t>Demolição de AMV 1:14 TR 57, em bitola métrica, dormente de madeira, com separação e empilhamento</t>
  </si>
  <si>
    <t>Demolição de AMV 1:14 TR 57, em bitola mista, dormente de madeira, com separação e empilhamento</t>
  </si>
  <si>
    <t>Demolição de AMV 1:14 TR 68, em bitola larga, dormente de madeira, com separação e empilhamento</t>
  </si>
  <si>
    <t>Demolição de AMV 1:14 TR 68, em bitola mista, dormente de madeira, com separação e empilhamento</t>
  </si>
  <si>
    <t>Demolição de AMV 1:20 TR 57, em bitola larga, dormente de madeira, com separação e empilhamento</t>
  </si>
  <si>
    <t>Demolição de AMV 1:20 TR 57, em bitola métrica, dormente de madeira, com separação e empilhamento</t>
  </si>
  <si>
    <t>Demolição de AMV 1:20 TR 57, em bitola mista, dormente de madeira, com separação e empilhamento</t>
  </si>
  <si>
    <t>Demolição de AMV 1:20 TR 68, em bitola larga, dormente de madeira, com separação e empilhamento</t>
  </si>
  <si>
    <t>Demolição de AMV 1:20 TR 68, em bitola mista, dormente de madeira, com separação e empilhamento</t>
  </si>
  <si>
    <t>Demolição de AMV 1:8 TR 37, em bitola métrica, dormente de madeira, com separação e empilhamento</t>
  </si>
  <si>
    <t>Demolição de AMV 1:8 TR 45, em bitola larga, dormente de madeira, com separação e empilhamento</t>
  </si>
  <si>
    <t>Demolição de AMV 1:8 TR 45, em bitola métrica, dormente de madeira, com separação e empilhamento</t>
  </si>
  <si>
    <t>Demolição de AMV 1:8 TR 45, em bitola mista, dormente de madeira, com separação e empilhamento</t>
  </si>
  <si>
    <t>Demolição de AMV 1:8 TR 57, em bitola larga, dormente de madeira, com separação e empilhamento</t>
  </si>
  <si>
    <t>Demolição de AMV 1:8 TR 57, em bitola métrica, dormente de madeira, com separação e empilhamento</t>
  </si>
  <si>
    <t>Demolição de AMV 1:8 TR 57, em bitola mista, dormente de madeira, com separação e empilhamento</t>
  </si>
  <si>
    <t>Demolição de via, bitola larga, 1.667 dormentes de madeira/km, trilho TR 45, barra com 12 m de comprimento, com separação e empilhamento</t>
  </si>
  <si>
    <t>Demolição de via, bitola larga, 1.667 dormentes de madeira/km, trilho TR 57, barra com 12 m de comprimento, com separação e empilhamento</t>
  </si>
  <si>
    <t>Demolição de via, bitola larga, 1.667 dormentes de madeira/km, trilho TR 68, barra com 12 m de comprimento, com separação e empilhamento</t>
  </si>
  <si>
    <t>Demolição de via, bitola larga, 1.750 dormentes de madeira/km, trilho TR 45, barra com 12 m de comprimento, com separação e empilhamento</t>
  </si>
  <si>
    <t>Demolição de via, bitola larga, 1.750 dormentes de madeira/km, trilho TR 57, barra com 12 m de comprimento, com separação e empilhamento</t>
  </si>
  <si>
    <t>Demolição de via, bitola larga, 1.750 dormentes de madeira/km, trilho TR 68, barra com 12 m de comprimento, com separação e empilhamento</t>
  </si>
  <si>
    <t>Demolição de via, bitola métrica, 1.667 dormentes de madeira/km, trilho TR 37, barra com 12 m de comprimento, com separação e empilhamento</t>
  </si>
  <si>
    <t>Demolição de via, bitola métrica, 1.667 dormentes de madeira/km, trilho TR 45, barra com 12 m de comprimento, com separação e empilhamento</t>
  </si>
  <si>
    <t>Demolição de via, bitola métrica, 1.667 dormentes de madeira/km, trilho TR 57, barra com 12 m de comprimento, com separação e empilhamento</t>
  </si>
  <si>
    <t>Demolição de via, bitola métrica, 1.750 dormentes de madeira/km, trilho TR 37, barra com 12 m de comprimento, com separação e empilhamento</t>
  </si>
  <si>
    <t>Demolição de via, bitola métrica, 1.750 dormentes de madeira/km, trilho TR 45, barra com 12 m de comprimento, com separação e empilhamento</t>
  </si>
  <si>
    <t>Demolição de via, bitola métrica, 1.750 dormentes de madeira/km, trilho TR 57, barra com 12 m de comprimento, com separação e empilhamento</t>
  </si>
  <si>
    <t>Demolição de via, bitola mista, 1.667 dormentes de madeira/km, trilho TR 45, barra com 12 m de comprimento, com separação e empilhamento</t>
  </si>
  <si>
    <t>Demolição de via, bitola mista, 1.667 dormentes de madeira/km, trilho TR 57, barra com 12 m de comprimento, com separação e empilhamento</t>
  </si>
  <si>
    <t>Demolição de via, bitola mista, 1.667 dormentes de madeira/km, trilho TR 68, barra com 12 m de comprimento, com separação e empilhamento</t>
  </si>
  <si>
    <t>Demolição de via, bitola mista, 1.750 dormentes de madeira/km, trilho TR 45, barra com 12 m de comprimento, com separação e empilhamento</t>
  </si>
  <si>
    <t>Demolição de via, bitola mista, 1.750 dormentes de madeira/km, trilho TR 57, barra com 12 m de comprimento, com separação e empilhamento</t>
  </si>
  <si>
    <t>Demolição de via, bitola mista, 1.750 dormentes de madeira/km, trilho TR 68, barra com 12 m de comprimento, com separação e empilhamento</t>
  </si>
  <si>
    <t>Retirada manual de dormente de madeira, bitola larga ou mista, com separação e empilhamento</t>
  </si>
  <si>
    <t>Retirada manual de dormente de madeira, bitola métrica, com separação e empilhamento</t>
  </si>
  <si>
    <t>Aferição da geometria da via com carro controle</t>
  </si>
  <si>
    <t>Capina química da plataforma ferroviária</t>
  </si>
  <si>
    <t>Estabilização dinâmica da via</t>
  </si>
  <si>
    <t>Nivelamento de junta com socaria manual da via</t>
  </si>
  <si>
    <t>Nivelamento de via com grupo gerador/vibrador e levante de até 10 cm - bitola métrica ou larga com dormente de madeira ou concreto e taxa de dormentação de 1.667 un/km</t>
  </si>
  <si>
    <t>Nivelamento de via com grupo gerador/vibrador e levante de até 10 cm - bitola métrica ou larga com dormente de madeira ou concreto e taxa de dormentação de 1.750 un/km</t>
  </si>
  <si>
    <t>Nivelamento de via com grupo gerador/vibrador e levante de até 10 cm - bitola métrica ou larga com dormente de madeira ou concreto e taxa de dormentação de 1.850 un/km</t>
  </si>
  <si>
    <t>Nivelamento de via com grupo gerador/vibrador e levante de até 10 cm - bitola mista com dormente de madeira ou concreto e taxa de dormentação de 1.667 un/km</t>
  </si>
  <si>
    <t>Nivelamento de via com grupo gerador/vibrador e levante de até 10 cm - bitola mista com dormente de madeira ou concreto e taxa de dormentação de 1.750 un/km</t>
  </si>
  <si>
    <t>Nivelamento de via com grupo gerador/vibrador e levante de até 10 cm - bitola mista com dormente de madeira ou concreto e taxa de dormentação de 1.850 un/km</t>
  </si>
  <si>
    <t>Nivelamento de via com socaria manual e levante de até 10 cm - bitola métrica ou larga com dormente de madeira ou concreto e taxa de dormentação de 1.667 un/km</t>
  </si>
  <si>
    <t>Nivelamento de via com socaria manual e levante de até 10 cm - bitola métrica ou larga com dormente de madeira ou concreto e taxa de dormentação de 1.750 un/km</t>
  </si>
  <si>
    <t>Nivelamento de via com socaria manual e levante de até 10 cm - bitola métrica ou larga com dormente de madeira ou concreto e taxa de dormentação de 1.850 un/km</t>
  </si>
  <si>
    <t>Nivelamento de via com socaria manual e levante de até 10 cm - bitola mista com dormente de madeira ou concreto e taxa de dormentação de 1.667 un/km</t>
  </si>
  <si>
    <t>Nivelamento de via com socaria manual e levante de até 10 cm - bitola mista com dormente de madeira ou concreto e taxa de dormentação de 1.750 un/km</t>
  </si>
  <si>
    <t>Nivelamento de via com socaria manual e levante de até 10 cm - bitola mista com dormente de madeira ou concreto e taxa de dormentação de 1.850 un/km</t>
  </si>
  <si>
    <t>Nivelamento e alinhamento de via com socadora automática e levante de até 10 cm - qualquer bitola ou dormente e taxa de dormentação de 1.667 un/km</t>
  </si>
  <si>
    <t>Nivelamento e alinhamento de via com socadora automática e levante de até 10 cm - qualquer bitola ou dormente e taxa de dormentação de 1.750 un/km</t>
  </si>
  <si>
    <t>Regularização do lastro com reguladora de lastro</t>
  </si>
  <si>
    <t>Regularização manual do lastro em via corrida, bitola larga, com qualquer tipo de dormente</t>
  </si>
  <si>
    <t>Regularização manual do lastro em via corrida, bitola métrica, com qualquer tipo de dormente</t>
  </si>
  <si>
    <t>Regularização manual do lastro em via corrida, bitola mista, com qualquer tipo de dormente</t>
  </si>
  <si>
    <t>Alívio de tensão, com martelo de bronze, em TLS com 120 de comprimento de TR45, taxa de dormentação de 1.667 un/km, para qualquer bitola e fixação elástica</t>
  </si>
  <si>
    <t>Alívio de tensão, com martelo de bronze, em TLS com 120 de comprimento de TR45, taxa de dormentação de 1.750 un/km, para qualquer bitola e fixação elástica</t>
  </si>
  <si>
    <t>Alívio de tensão, com martelo de bronze, em TLS com 120 de comprimento de TR57, taxa de dormentação de 1.667 un/km, para qualquer bitola e fixação elástica</t>
  </si>
  <si>
    <t>Alívio de tensão, com martelo de bronze, em TLS com 120 de comprimento de TR57, taxa de dormentação de 1.750 un/km, para qualquer bitola e fixação elástica</t>
  </si>
  <si>
    <t>Alívio de tensão, com martelo de bronze, em TLS com 120 de comprimento de TR68, taxa de dormentação de 1.667 un/km, para qualquer bitola e fixação elástica</t>
  </si>
  <si>
    <t>Alívio de tensão, com martelo de bronze, em TLS com 120 de comprimento de TR68, taxa de dormentação de 1.750 un/km, para qualquer bitola e fixação elástica</t>
  </si>
  <si>
    <t>Alívio de tensão, com martelo de bronze, em TLS com 120 de comprimento de UIC60, taxa de dormentação de 1.667 un/km, para qualquer bitola e fixação elástica</t>
  </si>
  <si>
    <t>Alívio de tensão, com martelo de bronze, em TLS com 120 de comprimento de UIC60, taxa de dormentação de 1.750 un/km, para qualquer bitola e fixação elástica</t>
  </si>
  <si>
    <t>Alívio de tensão, com martelo de bronze, em TLS com 240 de comprimento de TR45, taxa de dormentação de 1.667 un/km, para qualquer bitola e fixação elástica</t>
  </si>
  <si>
    <t>Alívio de tensão, com martelo de bronze, em TLS com 240 de comprimento de TR45, taxa de dormentação de 1.750 un/km, para qualquer bitola e fixação elástica</t>
  </si>
  <si>
    <t>Alívio de tensão, com martelo de bronze, em TLS com 240 de comprimento de TR57, taxa de dormentação de 1.667 un/km, para qualquer bitola e fixação elástica</t>
  </si>
  <si>
    <t>Alívio de tensão, com martelo de bronze, em TLS com 240 de comprimento de TR57, taxa de dormentação de 1.750 un/km, para qualquer bitola e fixação elástica</t>
  </si>
  <si>
    <t>Alívio de tensão, com martelo de bronze, em TLS com 240 de comprimento de TR68, taxa de dormentação de 1.667 un/km, para qualquer bitola e fixação elástica</t>
  </si>
  <si>
    <t>Alívio de tensão, com martelo de bronze, em TLS com 240 de comprimento de TR68, taxa de dormentação de 1.750 un/km, para qualquer bitola e fixação elástica</t>
  </si>
  <si>
    <t>Alívio de tensão, com martelo de bronze, em TLS com 240 de comprimento de UIC60, taxa de dormentação de 1.667 un/km, para qualquer bitola e fixação elástica</t>
  </si>
  <si>
    <t>Alívio de tensão, com martelo de bronze, em TLS com 240 de comprimento de UIC60, taxa de dormentação de 1.750 un/km, para qualquer bitola e fixação elástica</t>
  </si>
  <si>
    <t>Colocação manual de grampo elástico Pandrol</t>
  </si>
  <si>
    <t>Colocação manual de retensor para trilho TR45</t>
  </si>
  <si>
    <t>Colocação manual de retensor para trilho TR57</t>
  </si>
  <si>
    <t>Colocação manual de retensor para trilho TR68</t>
  </si>
  <si>
    <t>Colocação manual de retensor para trilho UIC60</t>
  </si>
  <si>
    <t>Colocação mecanizada de grampo elástico Pandrol</t>
  </si>
  <si>
    <t>Contratrilho TR45, comprimento de 12 m, sobre dormente de madeira, taxa de dormentação de 1.750 un/km, tala de junção de 6 furos e fixação rígida - posicionamento e assentamento manual</t>
  </si>
  <si>
    <t>Contratrilho TR57, comprimento de 12 m, sobre dormente de madeira, taxa de dormentação de 1.750 un/km, tala de junção de 6 furos e fixação rígida - posicionamento e assentamento manual</t>
  </si>
  <si>
    <t>Contratrilho TR68, comprimento de 12 m, sobre dormente de madeira, taxa de dormentação de 1.750 un/km, tala de junção de 6 furos e fixação rígida - posicionamento e assentamento manual</t>
  </si>
  <si>
    <t>Contratrilho UIC60, comprimento de 12 m, sobre dormente de madeira, taxa de dormentação de 1.750 un/km, tala de junção de 6 furos e fixação rígida - posicionamento e assentamento manual</t>
  </si>
  <si>
    <t>Dormente de concreto monobloco protendido bitola larga - confecção</t>
  </si>
  <si>
    <t>Dormente de concreto monobloco protendido bitola métrica - confecção</t>
  </si>
  <si>
    <t>Dormente de concreto monobloco protendido bitola mista - confecção</t>
  </si>
  <si>
    <t>Dormente de concreto monobloco protendido para AMV bitola larga ou mista - confecção</t>
  </si>
  <si>
    <t>Dormente de concreto monobloco protendido para AMV bitola métrica - confecção</t>
  </si>
  <si>
    <t>Dormente de concreto monobloco, bitola larga, taxa de dormentação de 1.667 un/km, fixação elástica Pandrol - posicionamento mecanizado com carregadeira</t>
  </si>
  <si>
    <t>Dormente de concreto monobloco, bitola larga, taxa de dormentação de 1.667 un/km, fixação elástica Pandrol - posicionamento mecanizado com pórtico</t>
  </si>
  <si>
    <t>Dormente de concreto monobloco, bitola larga, taxa de dormentação de 1.750 un/km, fixação elástica Pandrol - posicionamento mecanizado com carregadeira</t>
  </si>
  <si>
    <t>Dormente de concreto monobloco, bitola larga, taxa de dormentação de 1.750 un/km, fixação elástica Pandrol - posicionamento mecanizado com pórtico</t>
  </si>
  <si>
    <t>Dormente de concreto monobloco, bitola métrica, taxa de dormentação de 1.667 un/km, fixação elástica Pandrol - posicionamento mecanizado com carregadeira</t>
  </si>
  <si>
    <t>Dormente de concreto monobloco, bitola métrica, taxa de dormentação de 1.667 un/km, fixação elástica Pandrol - posicionamento mecanizado com pórtico</t>
  </si>
  <si>
    <t>Dormente de concreto monobloco, bitola métrica, taxa de dormentação de 1.750 un/km, fixação elástica Pandrol - posicionamento mecanizado com carregadeira</t>
  </si>
  <si>
    <t>Dormente de concreto monobloco, bitola métrica, taxa de dormentação de 1.750 un/km, fixação elástica Pandrol - posicionamento mecanizado com pórtico</t>
  </si>
  <si>
    <t>Dormente de concreto monobloco, bitola mista, taxa de dormentação de 1.667 un/km, fixação elástica Pandrol - posicionamento mecanizado com carregadeira</t>
  </si>
  <si>
    <t>Dormente de concreto monobloco, bitola mista, taxa de dormentação de 1.667 un/km, fixação elástica Pandrol - posicionamento mecanizado com pórtico</t>
  </si>
  <si>
    <t>Dormente de concreto monobloco, bitola mista, taxa de dormentação de 1.750 un/km, fixação elástica Pandrol - posicionamento mecanizado com carregadeira</t>
  </si>
  <si>
    <t>Dormente de concreto monobloco, bitola mista, taxa de dormentação de 1.750 un/km, fixação elástica Pandrol - posicionamento mecanizado com pórtico</t>
  </si>
  <si>
    <t>Dormente de madeira para ponte, bitola métrica ou larga, para TR45, fixação rígida - posicionamento e assentamento mecanizado</t>
  </si>
  <si>
    <t>Dormente de madeira para ponte, bitola métrica ou larga, para TR57, fixação rígida - posicionamento e assentamento mecanizado</t>
  </si>
  <si>
    <t>Dormente de madeira para ponte, bitola métrica ou larga, para TR68, fixação rígida - posicionamento e assentamento mecanizado</t>
  </si>
  <si>
    <t>Dormente de madeira para ponte, bitola métrica ou larga, para UIC60, fixação rígida - posicionamento e assentamento mecanizado</t>
  </si>
  <si>
    <t>Dormente de madeira, bitola larga ou mista - posicionamento manual</t>
  </si>
  <si>
    <t>Dormente de madeira, bitola larga ou mista, taxa de dormentação de 1.667 un/km - posicionamento mecanizado com carregadeira</t>
  </si>
  <si>
    <t>Dormente de madeira, bitola larga ou mista, taxa de dormentação de 1.750 un/km - posicionamento mecanizado com carregadeira</t>
  </si>
  <si>
    <t>Dormente de madeira, bitola métrica - posicionamento manual</t>
  </si>
  <si>
    <t>Dormente de madeira, bitola métrica, taxa de dormentação de 1.667 un/km - posicionamento mecanizado com carregadeira</t>
  </si>
  <si>
    <t>Dormente de madeira, bitola métrica, taxa de dormentação de 1.750 un/km - posicionamento mecanizado com carregadeira</t>
  </si>
  <si>
    <t>Lançamento de lastro, 10 cm de altura, primeiro levante, descarga de pedra britada de caminhões</t>
  </si>
  <si>
    <t>Lubrificador de trilhos e de flanges de rodas</t>
  </si>
  <si>
    <t>Posicionamento mecanizado de trilhos</t>
  </si>
  <si>
    <t>Pré-alinhamento manual da grade com dormente de madeira</t>
  </si>
  <si>
    <t>Pré-alinhamento mecanizado da grade</t>
  </si>
  <si>
    <t>Solda aluminotérmica para TR45 com cadinho descartável, executada no campo, para formação de trilho longo soldado (TLS)</t>
  </si>
  <si>
    <t>Solda aluminotérmica para TR57 com cadinho descartável, executada no campo, para formação de trilho longo soldado (TLS)</t>
  </si>
  <si>
    <t>Solda aluminotérmica para TR68 com cadinho descartável, executada no campo, para formação de trilho longo soldado (TLS)</t>
  </si>
  <si>
    <t>Solda aluminotérmica para UIC60 com cadinho descartável, executada no campo, para formação de trilho longo soldado (TLS)</t>
  </si>
  <si>
    <t>Solda elétrica por caldeamento para qualquer perfil de trilho, comprimento de 12 m, em estaleiro para formação de trilho longo soldado</t>
  </si>
  <si>
    <t>Solda elétrica por caldeamento para trilho TR45, comprimento de até 24 m, em via com dormente de concreto para formação de barra ou trilho longo soldado</t>
  </si>
  <si>
    <t>Solda elétrica por caldeamento para trilho TR45, comprimento de até 24 m, em via com dormente de madeira para formação de barra ou trilho longo soldado</t>
  </si>
  <si>
    <t>Trilho TR45, comprimento de 12 m, sobre dormente de concreto, bitola métrica ou larga, taxa de dormentação de 1.667 un/km, tala de junção de 6 furos e fixação elástica Pandrol - posicionamento e assentamento manual</t>
  </si>
  <si>
    <t>Trilho TR45, comprimento de 12 m, sobre dormente de concreto, bitola métrica ou larga, taxa de dormentação de 1.750 un/km, tala de junção de 6 furos e fixação elástica Pandrol - posicionamento e assentamento manual</t>
  </si>
  <si>
    <t>Trilho TR45, comprimento de 12 m, sobre dormente de concreto, bitola mista, taxa de dormentação de 1.667 un/km, tala de junção de 6 furos e fixação elástica Pandrol - posicionamento e assentamento manual</t>
  </si>
  <si>
    <t>Trilho TR45, comprimento de 12 m, sobre dormente de concreto, bitola mista, taxa de dormentação de 1.750 un/km, tala de junção de 6 furos e fixação elástica Pandrol - posicionamento e assentamento manual</t>
  </si>
  <si>
    <t>Trilho TR45, comprimento de 12 m, sobre dormente de madeira, bitola métrica ou larga, taxa de dormentação de 1.667 un/km, tala de junção de 6 furos e fixação rígida - posicionamento e assentamento manual</t>
  </si>
  <si>
    <t>Trilho TR45, comprimento de 12 m, sobre dormente de madeira, bitola métrica ou larga, taxa de dormentação de 1.750 un/km, tala de junção de 6 furos e fixação rígida - posicionamento e assentamento manual</t>
  </si>
  <si>
    <t>Trilho TR45, comprimento de 12 m, sobre dormente de madeira, bitola mista, taxa de dormentação de 1.667 un/km, tala de junção de 6 furos e fixação rígida - posicionamento e assentamento manual</t>
  </si>
  <si>
    <t>Trilho TR45, comprimento de 12 m, sobre dormente de madeira, bitola mista, taxa de dormentação de 1.750 un/km, tala de junção de 6 furos e fixação rígida - posicionamento e assentamento manual</t>
  </si>
  <si>
    <t>Trilho TR45, comprimento de 120 m (TLS), formado por trilhos curtos de 12 m soldados por caldeamento - confecção em estaleiro</t>
  </si>
  <si>
    <t>Trilho TR45, comprimento de 120 m (TLS), sobre dormente de concreto, bitola métrica ou larga, taxa de dormentação de 1.667 un/km, tala de junção de 6 furos e fixação elástica Pandrol - posicionamento e assentamento mecanizado</t>
  </si>
  <si>
    <t>Trilho TR45, comprimento de 120 m (TLS), sobre dormente de concreto, bitola mista, taxa de dormentação de 1.667 un/km, tala de junção de 6 furos e fixação elástica Pandrol - posicionamento e assentamento mecanizado</t>
  </si>
  <si>
    <t>Trilho TR45, comprimento de 120 m (TLS), sobre dormente de concreto, bitola mista, taxa de dormentação de 1.750 un/km, tala de junção de 6 furos e fixação elástica Pandrol - posicionamento e assentamento mecanizado</t>
  </si>
  <si>
    <t>Trilho TR45, comprimento de 120 m (TLS), sobre dormente de madeira, bitola métrica ou larga, taxa de dormentação de 1.667 un/km, tala de junção de 6 furos e fixação elástica Pandrol - posicionamento e assentamento mecanizado</t>
  </si>
  <si>
    <t>Trilho TR45, comprimento de 120 m (TLS), sobre dormente de madeira, bitola métrica ou larga, taxa de dormentação de 1.667 un/km, tala de junção de 6 furos e fixação rígida - posicionamento e assentamento mecanizado</t>
  </si>
  <si>
    <t>Trilho TR45, comprimento de 120 m (TLS), sobre dormente de madeira, bitola métrica ou larga, taxa de dormentação de 1.750 un/km, tala de junção de 6 furos e fixação elástica Pandrol - posicionamento e assentamento mecanizado</t>
  </si>
  <si>
    <t>Trilho TR45, comprimento de 120 m (TLS), sobre dormente de madeira, bitola métrica ou larga, taxa de dormentação de 1.750 un/km, tala de junção de 6 furos e fixação rígida - posicionamento e assentamento mecanizado</t>
  </si>
  <si>
    <t>Trilho TR45, comprimento de 120 m (TLS), sobre dormente de madeira, bitola mista, taxa de dormentação de 1.667 un/km, tala de junção de 6 furos e fixação elástica Pandrol - posicionamento e assentamento mecanizado</t>
  </si>
  <si>
    <t>Trilho TR45, comprimento de 120 m (TLS), sobre dormente de madeira, bitola mista, taxa de dormentação de 1.750 un/km, tala de junção de 6 furos e fixação elástica Pandrol - posicionamento e assentamento mecanizado</t>
  </si>
  <si>
    <t>Trilho TR45, comprimento de 240 m (TLS), formado por trilhos curtos de 12 m soldados por caldeamento - confecção em estaleiro</t>
  </si>
  <si>
    <t>Trilho TR45, comprimento de 240 m (TLS), sobre dormente de concreto, bitola métrica ou larga, taxa de dormentação de 1.667 un/km, tala de junção de 6 furos e fixação elástica Pandrol - posicionamento e assentamento mecanizado</t>
  </si>
  <si>
    <t>Trilho TR45, comprimento de 240 m (TLS), sobre dormente de concreto, bitola métrica ou larga, taxa de dormentação de 1.750 un/km, tala de junção de 6 furos e fixação elástica Pandrol - posicionamento e assentamento mecanizado</t>
  </si>
  <si>
    <t>Trilho TR45, comprimento de 240 m (TLS), sobre dormente de concreto, bitola mista, taxa de dormentação de 1.667 un/km, tala de junção de 6 furos e fixação elástica Pandrol - posicionamento e assentamento mecanizado</t>
  </si>
  <si>
    <t>Trilho TR45, comprimento de 240 m (TLS), sobre dormente de concreto, bitola mista, taxa de dormentação de 1.750 un/km, tala de junção de 6 furos e fixação elástica Pandrol - posicionamento e assentamento mecanizado</t>
  </si>
  <si>
    <t>Trilho TR45, comprimento de 240 m (TLS), sobre dormente de madeira, bitola métrica ou larga, taxa de dormentação de 1.667 un/km, tala de junção de 6 furos e fixação elástica Pandrol - posicionamento e assentamento mecanizado</t>
  </si>
  <si>
    <t>Trilho TR45, comprimento de 240 m (TLS), sobre dormente de madeira, bitola métrica ou larga, taxa de dormentação de 1.667 un/km, tala de junção de 6 furos e fixação rígida - posicionamento e assentamento mecanizado</t>
  </si>
  <si>
    <t>Trilho TR45, comprimento de 240 m (TLS), sobre dormente de madeira, bitola métrica ou larga, taxa de dormentação de 1.750 un/km, tala de junção de 6 furos e fixação elástica Pandrol - posicionamento e assentamento mecanizado</t>
  </si>
  <si>
    <t>Trilho TR45, comprimento de 240 m (TLS), sobre dormente de madeira, bitola métrica ou larga, taxa de dormentação de 1.750 un/km, tala de junção de 6 furos e fixação rígida - posicionamento e assentamento mecanizado</t>
  </si>
  <si>
    <t>Trilho TR45, comprimento de 240 m (TLS), sobre dormente de madeira, bitola mista, taxa de dormentação de 1.667 un/km, tala de junção de 6 furos e fixação elástica Pandrol - posicionamento e assentamento mecanizado</t>
  </si>
  <si>
    <t>Trilho TR45, comprimento de 240 m (TLS), sobre dormente de madeira, bitola mista, taxa de dormentação de 1.750 un/km, tala de junção de 6 furos e fixação elástica Pandrol - posicionamento e assentamento mecanizado</t>
  </si>
  <si>
    <t>Trilho TR57, comprimento de 12 m, sobre dormente de concreto, bitola métrica ou larga, taxa de dormentação de 1.667 un/km, tala de junção de 6 furos e fixação elástica Pandrol - posicionamento e assentamento manual</t>
  </si>
  <si>
    <t>Trilho TR57, comprimento de 12 m, sobre dormente de concreto, bitola métrica ou larga, taxa de dormentação de 1.750 un/km, tala de junção de 6 furos e fixação elástica Pandrol - posicionamento e assentamento manual</t>
  </si>
  <si>
    <t>Trilho TR57, comprimento de 12 m, sobre dormente de concreto, bitola mista, taxa de dormentação de 1.667 un/km, tala de junção de 6 furos e fixação elástica Pandrol - posicionamento e assentamento manual</t>
  </si>
  <si>
    <t>Trilho TR57, comprimento de 12 m, sobre dormente de concreto, bitola mista, taxa de dormentação de 1.750 un/km, tala de junção de 6 furos e fixação elástica Pandrol - posicionamento e assentamento manual</t>
  </si>
  <si>
    <t>Trilho TR57, comprimento de 12 m, sobre dormente de madeira, bitola métrica ou larga, taxa de dormentação de 1.667 un/km, tala de junção de 6 furos e fixação rígida - posicionamento e assentamento manual</t>
  </si>
  <si>
    <t>Trilho TR57, comprimento de 12 m, sobre dormente de madeira, bitola métrica ou larga, taxa de dormentação de 1.750 un/km, tala de junção de 6 furos e fixação rígida - posicionamento e assentamento manual</t>
  </si>
  <si>
    <t>Trilho TR57, comprimento de 12 m, sobre dormente de madeira, bitola mista, taxa de dormentação de 1.667 un/km, tala de junção de 6 furos e fixação rígida - posicionamento e assentamento manual</t>
  </si>
  <si>
    <t>Trilho TR57, comprimento de 12 m, sobre dormente de madeira, bitola mista, taxa de dormentação de 1.750 un/km, tala de junção de 6 furos e fixação rígida - posicionamento e assentamento manual</t>
  </si>
  <si>
    <t>Trilho TR57, comprimento de 120 m (TLS), formado por trilhos curtos de 12 m soldados por caldeamento - confecção em estaleiro</t>
  </si>
  <si>
    <t>Trilho TR57, comprimento de 120 m (TLS), sobre dormente de concreto, bitola métrica ou larga, taxa de dormentação de 1.667 un/km, tala de junção de 6 furos e fixação elástica Pandrol - posicionamento e assentamento mecanizado</t>
  </si>
  <si>
    <t>Trilho TR57, comprimento de 120 m (TLS), sobre dormente de concreto, bitola métrica ou larga, taxa de dormentação de 1.750 un/km, tala de junção de 6 furos e fixação elástica Pandrol - posicionamento e assentamento mecanizado</t>
  </si>
  <si>
    <t>Trilho TR57, comprimento de 120 m (TLS), sobre dormente de concreto, bitola mista, taxa de dormentação de 1.667 un/km, tala de junção de 6 furos e fixação elástica Pandrol - posicionamento e assentamento mecanizado</t>
  </si>
  <si>
    <t>Trilho TR57, comprimento de 120 m (TLS), sobre dormente de concreto, bitola mista, taxa de dormentação de 1.750 un/km, tala de junção de 6 furos e fixação elástica Pandrol - posicionamento e assentamento mecanizado</t>
  </si>
  <si>
    <t>Trilho TR57, comprimento de 120 m (TLS), sobre dormente de madeira, bitola métrica ou larga, taxa de dormentação de 1.667 un/km, tala de junção de 6 furos e fixação elástica Pandrol - posicionamento e assentamento mecanizado</t>
  </si>
  <si>
    <t>Trilho TR57, comprimento de 120 m (TLS), sobre dormente de madeira, bitola métrica ou larga, taxa de dormentação de 1.667 un/km, tala de junção de 6 furos e fixação rígida - posicionamento e assentamento mecanizado</t>
  </si>
  <si>
    <t>Trilho TR57, comprimento de 120 m (TLS), sobre dormente de madeira, bitola métrica ou larga, taxa de dormentação de 1.750 un/km, tala de junção de 6 furos e fixação elástica Pandrol - posicionamento e assentamento mecanizado</t>
  </si>
  <si>
    <t>Trilho TR57, comprimento de 120 m (TLS), sobre dormente de madeira, bitola métrica ou larga, taxa de dormentação de 1.750 un/km, tala de junção de 6 furos e fixação rígida - posicionamento e assentamento mecanizado</t>
  </si>
  <si>
    <t>Trilho TR57, comprimento de 120 m (TLS), sobre dormente de madeira, bitola mista, taxa de dormentação de 1.667 un/km, tala de junção de 6 furos e fixação elástica Pandrol - posicionamento e assentamento mecanizado</t>
  </si>
  <si>
    <t>Trilho TR57, comprimento de 120 m (TLS), sobre dormente de madeira, bitola mista, taxa de dormentação de 1.750 un/km, tala de junção de 6 furos e fixação elástica Pandrol - posicionamento e assentamento mecanizado</t>
  </si>
  <si>
    <t>Trilho TR57, comprimento de 240 m (TLS), formado por trilhos curtos de 12 m soldados por caldeamento - confecção em estaleiro</t>
  </si>
  <si>
    <t>Trilho TR57, comprimento de 240 m (TLS), sobre dormente de concreto, bitola métrica ou larga, taxa de dormentação de 1.667 un/km, tala de junção de 6 furos e fixação elástica Pandrol - posicionamento e assentamento mecanizado</t>
  </si>
  <si>
    <t>Trilho TR57, comprimento de 240 m (TLS), sobre dormente de concreto, bitola métrica ou larga, taxa de dormentação de 1.750 un/km, tala de junção de 6 furos e fixação elástica Pandrol - posicionamento e assentamento mecanizado</t>
  </si>
  <si>
    <t>Trilho TR57, comprimento de 240 m (TLS), sobre dormente de concreto, bitola mista, taxa de dormentação de 1.667 un/km, tala de junção de 6 furos e fixação elástica Pandrol - posicionamento e assentamento mecanizado</t>
  </si>
  <si>
    <t>Trilho TR57, comprimento de 240 m (TLS), sobre dormente de concreto, bitola mista, taxa de dormentação de 1.750 un/km, tala de junção de 6 furos e fixação elástica Pandrol - posicionamento e assentamento mecanizado</t>
  </si>
  <si>
    <t>Trilho TR57, comprimento de 240 m (TLS), sobre dormente de madeira, bitola métrica ou larga, taxa de dormentação de 1.667 un/km, tala de junção de 6 furos e fixação elástica Pandrol - posicionamento e assentamento mecanizado</t>
  </si>
  <si>
    <t>Trilho TR57, comprimento de 240 m (TLS), sobre dormente de madeira, bitola métrica ou larga, taxa de dormentação de 1.667 un/km, tala de junção de 6 furos e fixação rígida - posicionamento e assentamento mecanizado</t>
  </si>
  <si>
    <t>Trilho TR57, comprimento de 240 m (TLS), sobre dormente de madeira, bitola métrica ou larga, taxa de dormentação de 1.750 un/km, tala de junção de 6 furos e fixação elástica Pandrol - posicionamento e assentamento mecanizado</t>
  </si>
  <si>
    <t>Trilho TR57, comprimento de 240 m (TLS), sobre dormente de madeira, bitola métrica ou larga, taxa de dormentação de 1.750 un/km, tala de junção de 6 furos e fixação rígida - posicionamento e assentamento mecanizado</t>
  </si>
  <si>
    <t>Trilho TR57, comprimento de 240 m (TLS), sobre dormente de madeira, bitola mista, taxa de dormentação de 1.667 un/km, tala de junção de 6 furos e fixação elástica Pandrol - posicionamento e assentamento mecanizado</t>
  </si>
  <si>
    <t>Trilho TR57, comprimento de 240 m (TLS), sobre dormente de madeira, bitola mista, taxa de dormentação de 1.750 un/km, tala de junção de 6 furos e fixação elástica Pandrol - posicionamento e assentamento mecanizado</t>
  </si>
  <si>
    <t>Trilho TR68, comprimento de 12 m, sobre dormente de concreto, bitola métrica ou larga, taxa de dormentação de 1.667 un/km, tala de junção de 6 furos e fixação elástica Pandrol - posicionamento e assentamento manual</t>
  </si>
  <si>
    <t>Trilho TR68, comprimento de 12 m, sobre dormente de concreto, bitola métrica ou larga, taxa de dormentação de 1.750 un/km, tala de junção de 6 furos e fixação elástica Pandrol - posicionamento e assentamento manual</t>
  </si>
  <si>
    <t>Trilho TR68, comprimento de 12 m, sobre dormente de concreto, bitola mista, taxa de dormentação de 1.667 un/km, tala de junção de 6 furos e fixação elástica Pandrol - posicionamento e assentamento manual</t>
  </si>
  <si>
    <t>Trilho TR68, comprimento de 12 m, sobre dormente de concreto, bitola mista, taxa de dormentação de 1.750 un/km, tala de junção de 6 furos e fixação elástica Pandrol - posicionamento e assentamento manual</t>
  </si>
  <si>
    <t>Trilho TR68, comprimento de 12 m, sobre dormente de madeira, bitola métrica ou larga, taxa de dormentação de 1.667 un/km, tala de junção de 6 furos e fixação rígida - posicionamento e assentamento manual</t>
  </si>
  <si>
    <t>Trilho TR68, comprimento de 12 m, sobre dormente de madeira, bitola métrica ou larga, taxa de dormentação de 1.750 un/km, tala de junção de 6 furos e fixação rígida - posicionamento e assentamento manual</t>
  </si>
  <si>
    <t>Trilho TR68, comprimento de 12 m, sobre dormente de madeira, bitola mista, taxa de dormentação de 1.667 un/km, tala de junção de 6 furos e fixação rígida - posicionamento e assentamento manual</t>
  </si>
  <si>
    <t>Trilho TR68, comprimento de 12 m, sobre dormente de madeira, bitola mista, taxa de dormentação de 1.750 un/km, tala de junção de 6 furos e fixação rígida - posicionamento e assentamento manual</t>
  </si>
  <si>
    <t>Trilho TR68, comprimento de 120 m (TLS), formado por trilhos curtos de 12 m soldados por caldeamento - confecção em estaleiro</t>
  </si>
  <si>
    <t>Trilho TR68, comprimento de 120 m (TLS), sobre dormente de concreto, bitola métrica ou larga, taxa de dormentação de 1.667 un/km, tala de junção de 6 furos e fixação elástica Pandrol - posicionamento e assentamento mecanizado</t>
  </si>
  <si>
    <t>Trilho TR68, comprimento de 120 m (TLS), sobre dormente de concreto, bitola métrica ou larga, taxa de dormentação de 1.750 un/km, tala de junção de 6 furos e fixação elástica Pandrol - posicionamento e assentamento mecanizado</t>
  </si>
  <si>
    <t>Trilho TR68, comprimento de 120 m (TLS), sobre dormente de concreto, bitola mista, taxa de dormentação de 1.667 un/km, tala de junção de 6 furos e fixação elástica Pandrol - posicionamento e assentamento mecanizado</t>
  </si>
  <si>
    <t>Trilho TR68, comprimento de 120 m (TLS), sobre dormente de concreto, bitola mista, taxa de dormentação de 1.750 un/km, tala de junção de 6 furos e fixação elástica Pandrol - posicionamento e assentamento mecanizado</t>
  </si>
  <si>
    <t>Trilho TR68, comprimento de 120 m (TLS), sobre dormente de madeira, bitola métrica ou larga, taxa de dormentação de 1.667 un/km, tala de junção de 6 furos e fixação elástica Pandrol - posicionamento e assentamento mecanizado</t>
  </si>
  <si>
    <t>Trilho TR68, comprimento de 120 m (TLS), sobre dormente de madeira, bitola métrica ou larga, taxa de dormentação de 1.667 un/km, tala de junção de 6 furos e fixação rígida - posicionamento e assentamento mecanizado</t>
  </si>
  <si>
    <t>Trilho TR68, comprimento de 120 m (TLS), sobre dormente de madeira, bitola métrica ou larga, taxa de dormentação de 1.750 un/km, tala de junção de 6 furos e fixação elástica Pandrol - posicionamento e assentamento mecanizado</t>
  </si>
  <si>
    <t>Trilho TR68, comprimento de 120 m (TLS), sobre dormente de madeira, bitola métrica ou larga, taxa de dormentação de 1.750 un/km, tala de junção de 6 furos e fixação rígida - posicionamento e assentamento mecanizado</t>
  </si>
  <si>
    <t>Trilho TR68, comprimento de 120 m (TLS), sobre dormente de madeira, bitola mista, taxa de dormentação de 1.667 un/km, tala de junção de 6 furos e fixação elástica Pandrol - posicionamento e assentamento mecanizado</t>
  </si>
  <si>
    <t>Trilho TR68, comprimento de 120 m (TLS), sobre dormente de madeira, bitola mista, taxa de dormentação de 1.750 un/km, tala de junção de 6 furos e fixação elástica Pandrol - posicionamento e assentamento mecanizado</t>
  </si>
  <si>
    <t>Trilho TR68, comprimento de 240 m (TLS), formado por trilhos curtos de 12 m soldados por caldeamento - confecção em estaleiro</t>
  </si>
  <si>
    <t>Trilho TR68, comprimento de 240 m (TLS), sobre dormente de concreto, bitola métrica ou larga, taxa de dormentação de 1.667 un/km, tala de junção de 6 furos e fixação elástica Pandrol - posicionamento e assentamento mecanizado</t>
  </si>
  <si>
    <t>Trilho TR68, comprimento de 240 m (TLS), sobre dormente de concreto, bitola métrica ou larga, taxa de dormentação de 1.750 un/km, tala de junção de 6 furos e fixação elástica Pandrol - posicionamento e assentamento mecanizado</t>
  </si>
  <si>
    <t>Trilho TR68, comprimento de 240 m (TLS), sobre dormente de concreto, bitola mista, taxa de dormentação de 1.667 un/km, tala de junção de 6 furos e fixação elástica Pandrol - posicionamento e assentamento mecanizado</t>
  </si>
  <si>
    <t>Trilho TR68, comprimento de 240 m (TLS), sobre dormente de concreto, bitola mista, taxa de dormentação de 1.750 un/km, tala de junção de 6 furos e fixação elástica Pandrol - posicionamento e assentamento mecanizado</t>
  </si>
  <si>
    <t>Trilho TR68, comprimento de 240 m (TLS), sobre dormente de madeira, bitola métrica ou larga, taxa de dormentação de 1.667 un/km, tala de junção de 6 furos e fixação elástica Pandrol - posicionamento e assentamento mecanizado</t>
  </si>
  <si>
    <t>Trilho TR68, comprimento de 240 m (TLS), sobre dormente de madeira, bitola métrica ou larga, taxa de dormentação de 1.667 un/km, tala de junção de 6 furos e fixação rígida - posicionamento e assentamento mecanizado</t>
  </si>
  <si>
    <t>Trilho TR68, comprimento de 240 m (TLS), sobre dormente de madeira, bitola métrica ou larga, taxa de dormentação de 1.750 un/km, tala de junção de 6 furos e fixação elástica Pandrol - posicionamento e assentamento mecanizado</t>
  </si>
  <si>
    <t>Trilho TR68, comprimento de 240 m (TLS), sobre dormente de madeira, bitola métrica ou larga, taxa de dormentação de 1.750 un/km, tala de junção de 6 furos e fixação rígida - posicionamento e assentamento mecanizado</t>
  </si>
  <si>
    <t>Trilho TR68, comprimento de 240 m (TLS), sobre dormente de madeira, bitola mista, taxa de dormentação de 1.667 un/km, tala de junção de 6 furos e fixação elástica Pandrol - posicionamento e assentamento mecanizado</t>
  </si>
  <si>
    <t>Trilho TR68, comprimento de 240 m (TLS), sobre dormente de madeira, bitola mista, taxa de dormentação de 1.750 un/km, tala de junção de 6 furos e fixação elástica Pandrol - posicionamento e assentamento mecanizado</t>
  </si>
  <si>
    <t>Trilho UIC60, comprimento de 12 m, sobre dormente de concreto, bitola métrica ou larga, taxa de dormentação de 1.667 un/km, tala de junção de 6 furos e fixação elástica Pandrol - posicionamento e assentamento manual</t>
  </si>
  <si>
    <t>Trilho UIC60, comprimento de 12 m, sobre dormente de concreto, bitola métrica ou larga, taxa de dormentação de 1.750 un/km, tala de junção de 6 furos e fixação elástica Pandrol - posicionamento e assentamento manual</t>
  </si>
  <si>
    <t>Trilho UIC60, comprimento de 12 m, sobre dormente de concreto, bitola mista, taxa de dormentação de 1.667 un/km, tala de junção de 6 furos e fixação elástica Pandrol - posicionamento e assentamento manual</t>
  </si>
  <si>
    <t>Trilho UIC60, comprimento de 12 m, sobre dormente de concreto, bitola mista, taxa de dormentação de 1.750 un/km, tala de junção de 6 furos e fixação elástica Pandrol - posicionamento e assentamento manual</t>
  </si>
  <si>
    <t>Trilho UIC60, comprimento de 12 m, sobre dormente de madeira, bitola métrica ou larga, taxa de dormentação de 1.667 un/km, tala de junção de 6 furos e fixação rígida - posicionamento e assentamento manual</t>
  </si>
  <si>
    <t>Trilho UIC60, comprimento de 12 m, sobre dormente de madeira, bitola métrica ou larga, taxa de dormentação de 1.750 un/km, tala de junção de 6 furos e fixação rígida - posicionamento e assentamento manual</t>
  </si>
  <si>
    <t>Trilho UIC60, comprimento de 12 m, sobre dormente de madeira, bitola mista, taxa de dormentação de 1.667 un/km, tala de junção de 6 furos e fixação rígida - posicionamento e assentamento manual</t>
  </si>
  <si>
    <t>Trilho UIC60, comprimento de 12 m, sobre dormente de madeira, bitola mista, taxa de dormentação de 1.750 un/km, tala de junção de 6 furos e fixação rígida - posicionamento e assentamento manual</t>
  </si>
  <si>
    <t>Trilho UIC60, comprimento de 120 m (TLS), formado por trilhos curtos de 12 m soldados por caldeamento - confecção em estaleiro</t>
  </si>
  <si>
    <t>Trilho UIC60, comprimento de 120 m (TLS), sobre dormente de concreto, bitola métrica ou larga, taxa de dormentação de 1.667 un/km, tala de junção de 6 furos e fixação elástica Pandrol - posicionamento e assentamento mecanizado</t>
  </si>
  <si>
    <t>Trilho UIC60, comprimento de 120 m (TLS), sobre dormente de concreto, bitola métrica ou larga, taxa de dormentação de 1.750 un/km, tala de junção de 6 furos e fixação elástica Pandrol - posicionamento e assentamento mecanizado</t>
  </si>
  <si>
    <t>Trilho UIC60, comprimento de 120 m (TLS), sobre dormente de concreto, bitola mista, taxa de dormentação de 1.667 un/km, tala de junção de 6 furos e fixação elástica Pandrol - posicionamento e assentamento mecanizado</t>
  </si>
  <si>
    <t>Trilho UIC60, comprimento de 120 m (TLS), sobre dormente de concreto, bitola mista, taxa de dormentação de 1.750 un/km, tala de junção de 6 furos e fixação elástica Pandrol - posicionamento e assentamento mecanizado</t>
  </si>
  <si>
    <t>Trilho UIC60, comprimento de 120 m (TLS), sobre dormente de madeira, bitola métrica ou larga, taxa de dormentação de 1.667 un/km, tala de junção de 6 furos e fixação elástica Pandrol - posicionamento e assentamento mecanizado</t>
  </si>
  <si>
    <t>Trilho UIC60, comprimento de 120 m (TLS), sobre dormente de madeira, bitola métrica ou larga, taxa de dormentação de 1.667 un/km, tala de junção de 6 furos e fixação rígida - posicionamento e assentamento mecanizado</t>
  </si>
  <si>
    <t>Trilho UIC60, comprimento de 120 m (TLS), sobre dormente de madeira, bitola métrica ou larga, taxa de dormentação de 1.750 un/km, tala de junção de 6 furos e fixação elástica Pandrol - posicionamento e assentamento mecanizado</t>
  </si>
  <si>
    <t>Trilho UIC60, comprimento de 120 m (TLS), sobre dormente de madeira, bitola métrica ou larga, taxa de dormentação de 1.750 un/km, tala de junção de 6 furos e fixação rígida - posicionamento e assentamento mecanizado</t>
  </si>
  <si>
    <t>Trilho UIC60, comprimento de 120 m (TLS), sobre dormente de madeira, bitola mista, taxa de dormentação de 1.667 un/km, tala de junção de 6 furos e fixação elástica Pandrol - posicionamento e assentamento mecanizado</t>
  </si>
  <si>
    <t>Trilho UIC60, comprimento de 120 m (TLS), sobre dormente de madeira, bitola mista, taxa de dormentação de 1.750 un/km, tala de junção de 6 furos e fixação elástica Pandrol - posicionamento e assentamento mecanizado</t>
  </si>
  <si>
    <t>Trilho UIC60, comprimento de 240 m (TLS), formado por trilhos curtos de 12 m soldados por caldeamento - confecção em estaleiro</t>
  </si>
  <si>
    <t>Trilho UIC60, comprimento de 240 m (TLS), sobre dormente de concreto, bitola métrica ou larga, taxa de dormentação de 1.667 un/km, tala de junção de 6 furos e fixação elástica Pandrol - posicionamento e assentamento mecanizado</t>
  </si>
  <si>
    <t>Trilho UIC60, comprimento de 240 m (TLS), sobre dormente de concreto, bitola métrica ou larga, taxa de dormentação de 1.750 un/km, tala de junção de 6 furos e fixação elástica Pandrol - posicionamento e assentamento mecanizado</t>
  </si>
  <si>
    <t>Trilho UIC60, comprimento de 240 m (TLS), sobre dormente de concreto, bitola mista, taxa de dormentação de 1.667 un/km, tala de junção de 6 furos e fixação elástica Pandrol - posicionamento e assentamento mecanizado</t>
  </si>
  <si>
    <t>Trilho UIC60, comprimento de 240 m (TLS), sobre dormente de concreto, bitola mista, taxa de dormentação de 1.750 un/km, tala de junção de 6 furos e fixação elástica Pandrol - posicionamento e assentamento mecanizado</t>
  </si>
  <si>
    <t>Trilho UIC60, comprimento de 240 m (TLS), sobre dormente de madeira, bitola métrica ou larga, taxa de dormentação de 1.667 un/km, tala de junção de 6 furos e fixação elástica Pandrol - posicionamento e assentamento mecanizado</t>
  </si>
  <si>
    <t>Trilho UIC60, comprimento de 240 m (TLS), sobre dormente de madeira, bitola métrica ou larga, taxa de dormentação de 1.667 un/km, tala de junção de 6 furos e fixação rígida - posicionamento e assentamento mecanizado</t>
  </si>
  <si>
    <t>Trilho UIC60, comprimento de 240 m (TLS), sobre dormente de madeira, bitola métrica ou larga, taxa de dormentação de 1.750 un/km, tala de junção de 6 furos e fixação elástica Pandrol - posicionamento e assentamento mecanizado</t>
  </si>
  <si>
    <t>Trilho UIC60, comprimento de 240 m (TLS), sobre dormente de madeira, bitola métrica ou larga, taxa de dormentação de 1.750 un/km, tala de junção de 6 furos e fixação rígida - posicionamento e assentamento mecanizado</t>
  </si>
  <si>
    <t>Trilho UIC60, comprimento de 240 m (TLS), sobre dormente de madeira, bitola mista, taxa de dormentação de 1.667 un/km, tala de junção de 6 furos e fixação elástica Pandrol - posicionamento e assentamento mecanizado</t>
  </si>
  <si>
    <t>Trilho UIC60, comprimento de 240 m (TLS), sobre dormente de madeira, bitola mista, taxa de dormentação de 1.750 un/km, tala de junção de 6 furos e fixação elástica Pandrol - posicionamento e assentamento mecanizado</t>
  </si>
  <si>
    <t>Confecção de fôrma metálica em chapa 1/8" para poita trapezoidal</t>
  </si>
  <si>
    <t>Confecção de forma metálica em chapa 3/16" para poita trapezoidal</t>
  </si>
  <si>
    <t>Fôrma em chapa metálica 1/8" para cabeça de tirantes - utilização de 50 vezes - confecção, instalação e retirada</t>
  </si>
  <si>
    <t>Fôrma metálica curva em chapa 3/16" reforçada com nervuras de 40 mm x 3/16" dispostas em grelhas de 40 x 60 cm - utilização de 100 vezes - confecção, instalação e retirada</t>
  </si>
  <si>
    <t>Fôrma metálica em chapa 1/8" para poita trapezoidal - utilização de 50 vezes - montagem, instalação e retirada</t>
  </si>
  <si>
    <t>Fôrma metálica em chapa 1/8" reforçada com nervuras de 40 mm x 1/8" dispostas em grelhas de 40 x 60 cm - utilização de 100 vezes - confecção, instalação e retirada</t>
  </si>
  <si>
    <t>Fôrma metálica em chapa 3/16" para poita trapezoidal - utilização de 50 vezes - montagem, instalação e retirada</t>
  </si>
  <si>
    <t>Fôrma metálica em chapa 3/16" reforçada com nervuras de 40 mm x 3/16" dispostas em grelhas de 40 x 60 cm - utilização de 100 vezes - confecção, instalação e retirada</t>
  </si>
  <si>
    <t>Fôrma metálica para aduelas de bueiros celulares de concreto pré-moldados - utilização de 100 vezes - confecção, instalação e retirada</t>
  </si>
  <si>
    <t>Fôrma metálica para guarda-corpo de concreto - utilização de 50 vezes - confecção</t>
  </si>
  <si>
    <t>Fôrma metálica para pavimento de concreto - utilização de 100 vezes - confecção, instalação e retirada</t>
  </si>
  <si>
    <t>Fôrma metálica para tetrápode - utilização de 100 vezes - confecção, instalação e retirada</t>
  </si>
  <si>
    <t>Fôrma metálica para viga de concreto pré-moldada protendida para OAE - utilização de 20 vezes - confecção, instalação e retirada</t>
  </si>
  <si>
    <t>Fôrma metálica para Xbloc - utilização de 100 vezes - confecção, instalação e retirada</t>
  </si>
  <si>
    <t>Fôrmas curvas de compensado plastificado 10 mm - uso geral - utilização de 2 vezes - confecção, instalação e retirada</t>
  </si>
  <si>
    <t>Fôrmas curvas de compensado resinado 10 mm - uso geral - utilização de 2 vezes - confecção, instalação e retirada</t>
  </si>
  <si>
    <t>Fôrmas de compensado plastificado 10 mm - uso geral - utilização de 1 vez - confecção, instalação e retirada</t>
  </si>
  <si>
    <t>Fôrmas de compensado plastificado 10 mm - uso geral - utilização de 2 vezes - confecção, instalação e retirada</t>
  </si>
  <si>
    <t>Fôrmas de compensado plastificado 10 mm - uso geral - utilização de 3 vezes - confecção, instalação e retirada</t>
  </si>
  <si>
    <t>Fôrmas de compensado plastificado 12 mm - uso geral - utilização de 1 vez - confecção, instalação e retirada</t>
  </si>
  <si>
    <t>Fôrmas de compensado plastificado 12 mm - uso geral - utilização de 2 vezes - confecção, instalação e retirada</t>
  </si>
  <si>
    <t>Fôrmas de compensado plastificado 12 mm - uso geral - utilização de 3 vezes - confecção, instalação e retirada</t>
  </si>
  <si>
    <t>Fôrmas de compensado plastificado 14 mm - uso geral - utilização de 1 vez - confecção, instalação e retirada</t>
  </si>
  <si>
    <t>Fôrmas de compensado plastificado 14 mm - uso geral - utilização de 2 vezes - confecção, instalação e retirada</t>
  </si>
  <si>
    <t>Fôrmas de compensado plastificado 14 mm - uso geral - utilização de 3 vezes - confecção, instalação e retirada</t>
  </si>
  <si>
    <t>Fôrmas de compensado resinado 10 mm - uso geral - utilização de 1 vez - confecção, instalação e retirada</t>
  </si>
  <si>
    <t>Fôrmas de compensado resinado 10 mm - uso geral - utilização de 2 vezes - confecção, instalação e retirada</t>
  </si>
  <si>
    <t>Fôrmas de compensado resinado 10 mm - uso geral - utilização de 3 vezes - confecção, instalação e retirada</t>
  </si>
  <si>
    <t>Fôrmas de compensado resinado 12 mm - uso geral - utilização de 1 vez - confecção, instalação e retirada</t>
  </si>
  <si>
    <t>Fôrmas de compensado resinado 12 mm - uso geral - utilização de 2 vezes - confecção, instalação e retirada</t>
  </si>
  <si>
    <t>Fôrmas de compensado resinado 12 mm - uso geral - utilização de 3 vezes - confecção, instalação e retirada</t>
  </si>
  <si>
    <t>Fôrmas de compensado resinado 14 mm - uso geral - utilização de 1 vez - confecção, instalação e retirada</t>
  </si>
  <si>
    <t>Fôrmas de compensado resinado 14 mm - uso geral - utilização de 2 vezes - confecção, instalação e retirada</t>
  </si>
  <si>
    <t>Fôrmas de compensado resinado 14 mm - uso geral - utilização de 3 vezes - confecção, instalação e retirada</t>
  </si>
  <si>
    <t>Fôrmas de tábuas de pinho - utilização de 1 vez - confecção, instalação e retirada</t>
  </si>
  <si>
    <t>Fôrmas de tábuas de pinho - utilização de 2 vezes - confecção, instalação e retirada</t>
  </si>
  <si>
    <t>Fôrmas de tábuas de pinho - utilização de 3 vezes - confecção, instalação e retirada</t>
  </si>
  <si>
    <t>Fôrmas de tábuas de pinho para dispositivos de drenagem - utilização de 3 vezes - confecção, instalação e retirada</t>
  </si>
  <si>
    <t>Fôrmas de tábuas de pinho para drenos - utilização de 5 vezes - confecção, instalação e retirada</t>
  </si>
  <si>
    <t>Fôrmas de tábuas de pinho para elementos estruturais dos arcos metálicos - utilização de 3 vezes - confecção, instalação e retirada</t>
  </si>
  <si>
    <t>Guia de madeira de 2,5 x 10,0 cm - confecção e instalação</t>
  </si>
  <si>
    <t>Guia de madeira de 2,5 x 7,0 cm - confecção e instalação</t>
  </si>
  <si>
    <t>Guia de madeira de 2,5 x 8,0 cm - confecção e instalação</t>
  </si>
  <si>
    <t>Gabião caixa 2 x 1 x 0,50 m - Zn/Al + PVC - D = 2,4 mm - pedra de mão comercial - fornecimento e assentamento</t>
  </si>
  <si>
    <t>Gabião caixa 2 x 1 x 0,50 m - Zn/Al + PVC - D = 2,4 mm - pedra de mão produzida - confecção e assentamento</t>
  </si>
  <si>
    <t>Gabião caixa 2 x 1 x 0,50 m Zn/Al - D = 2,7 mm - pedra de mão comercial - fornecimento e assentamento</t>
  </si>
  <si>
    <t>Gabião caixa 2 x 1 x 0,50 m Zn/Al - D = 2,7 mm - pedra de mão produzida - confecção e assentamento</t>
  </si>
  <si>
    <t>Gabião caixa 2 x 1 x 1,00 m - Zn/Al + PVC - D = 2,4 mm - pedra de mão comercial - fornecimento e assentamento</t>
  </si>
  <si>
    <t>Gabião caixa 2 x 1 x 1,00 m - Zn/Al + PVC - D = 2,4 mm - pedra de mão produzida - confecção e assentamento</t>
  </si>
  <si>
    <t>Gabião caixa 2 x 1 x 1,00 m Zn/Al - D = 2,7 mm - pedra de mão comercial - fornecimento e assentamento</t>
  </si>
  <si>
    <t>Gabião caixa 2 x 1 x 1,00 m Zn/Al - D = 2,7 mm - pedra de mão produzida - confecção e assentamento</t>
  </si>
  <si>
    <t>Gabião colchão espessura 0,17 m - Zn/Al + PVC - D = 2,0 mm - pedra de mão comercial - fornecimento e assentamento</t>
  </si>
  <si>
    <t>Gabião colchão espessura 0,17 m - Zn/Al + PVC - D = 2,0 mm - pedra de mão produzida - confecção e assentamento</t>
  </si>
  <si>
    <t>Gabião colchão espessura 0,23 m - Zn/Al + PVC - D = 2,0 mm - pedra de mão comercial - fornecimento e assentamento</t>
  </si>
  <si>
    <t>Gabião colchão espessura 0,23 m - Zn/Al + PVC - D = 2,0 mm - pedra de mão produzida - confecção e assentamento</t>
  </si>
  <si>
    <t>Gabião colchão espessura 0,30 m - Zn/Al + PVC - D = 2,0 mm - pedra de mão comercial - fornecimento e assentamento</t>
  </si>
  <si>
    <t>Gabião colchão espessura 0,30 m - Zn/Al + PVC - D = 2,0 mm - pedra de mão produzida - confecção e assentamento</t>
  </si>
  <si>
    <t>Gabião saco - diâmetro = 0,65 m - Zn/Al + PVC - D = 2,4 mm - pedra de mão comercial - fornecimento e assentamento</t>
  </si>
  <si>
    <t>Gabião saco - diâmetro = 0,65 m - Zn/Al + PVC - D = 2,4 mm - pedra de mão produzida - confecção e assentamento</t>
  </si>
  <si>
    <t>Carga, transporte e descarga de material pétreo para molhes com o uso de batelões e escavadeira hidráulica - DMT de 0 a 300 m</t>
  </si>
  <si>
    <t>Carga, transporte e descarga de material pétreo para molhes com o uso de batelões e escavadeira hidráulica - DMT de 1.200 a 1.500 m</t>
  </si>
  <si>
    <t>Carga, transporte e descarga de material pétreo para molhes com o uso de batelões e escavadeira hidráulica - DMT de 1.500 a 1.800 m</t>
  </si>
  <si>
    <t>Carga, transporte e descarga de material pétreo para molhes com o uso de batelões e escavadeira hidráulica - DMT de 1.800 a 2.100 m</t>
  </si>
  <si>
    <t>Carga, transporte e descarga de material pétreo para molhes com o uso de batelões e escavadeira hidráulica - DMT de 2.100 a 2.400 m</t>
  </si>
  <si>
    <t>Carga, transporte e descarga de material pétreo para molhes com o uso de batelões e escavadeira hidráulica - DMT de 2.400 a 2.700 m</t>
  </si>
  <si>
    <t>Carga, transporte e descarga de material pétreo para molhes com o uso de batelões e escavadeira hidráulica - DMT de 2.700 a 3.000 m</t>
  </si>
  <si>
    <t>Carga, transporte e descarga de material pétreo para molhes com o uso de batelões e escavadeira hidráulica - DMT de 3.000 m</t>
  </si>
  <si>
    <t>Carga, transporte e descarga de material pétreo para molhes com o uso de batelões e escavadeira hidráulica - DMT de 300 a 600 m</t>
  </si>
  <si>
    <t>Carga, transporte e descarga de material pétreo para molhes com o uso de batelões e escavadeira hidráulica - DMT de 600 a 900 m</t>
  </si>
  <si>
    <t>Carga, transporte e descarga de material pétreo para molhes com o uso de batelões e escavadeira hidráulica - DMT de 900 a 1.200 m</t>
  </si>
  <si>
    <t>Escavação, carga e transporte de material pétreo para a subcarapaça - caminho de serviço em leito natural - DMT de 1.000 a 1.200 m - com caminhão basculante de 8 m³</t>
  </si>
  <si>
    <t>Escavação, carga e transporte de material pétreo para a subcarapaça - caminho de serviço em leito natural - DMT de 1.200 a 1.400 m - com caminhão basculante de 8 m³</t>
  </si>
  <si>
    <t>Escavação, carga e transporte de material pétreo para a subcarapaça - caminho de serviço em leito natural - DMT de 1.400 a 1.600 m - com caminhão basculante de 8 m³</t>
  </si>
  <si>
    <t>Escavação, carga e transporte de material pétreo para a subcarapaça - caminho de serviço em leito natural - DMT de 1.600 a 1.800 m - com caminhão basculante de 8 m³</t>
  </si>
  <si>
    <t>Escavação, carga e transporte de material pétreo para a subcarapaça - caminho de serviço em leito natural - DMT de 1.800 a 2.000 m - com caminhão basculante de 8 m³</t>
  </si>
  <si>
    <t>Escavação, carga e transporte de material pétreo para a subcarapaça - caminho de serviço em leito natural - DMT de 2.000 a 2.500 m - com caminhão basculante de 8 m³</t>
  </si>
  <si>
    <t>Escavação, carga e transporte de material pétreo para a subcarapaça - caminho de serviço em leito natural - DMT de 2.500 a 3.000 m - com caminhão basculante de 8 m³</t>
  </si>
  <si>
    <t>Escavação, carga e transporte de material pétreo para a subcarapaça - caminho de serviço em leito natural - DMT de 3.000 m - com caminhão basculante de 8 m³</t>
  </si>
  <si>
    <t>Escavação, carga e transporte de material pétreo para a subcarapaça - caminho de serviço em revestimento primário - DMT de 1.000 a 1.200 m - com caminhão basculante de 8 m³</t>
  </si>
  <si>
    <t>Escavação, carga e transporte de material pétreo para a subcarapaça - caminho de serviço em revestimento primário - DMT de 1.200 a 1.400 m - com caminhão basculante de 8 m³</t>
  </si>
  <si>
    <t>Escavação, carga e transporte de material pétreo para a subcarapaça - caminho de serviço em revestimento primário - DMT de 1.400 a 1.600 m - com caminhão basculante de 8 m³</t>
  </si>
  <si>
    <t>Escavação, carga e transporte de material pétreo para a subcarapaça - caminho de serviço em revestimento primário - DMT de 1.600 a 1.800 m - com caminhão basculante de 8 m³</t>
  </si>
  <si>
    <t>Escavação, carga e transporte de material pétreo para a subcarapaça - caminho de serviço em revestimento primário - DMT de 1.800 a 2.000 m - com caminhão basculante de 8 m³</t>
  </si>
  <si>
    <t>Escavação, carga e transporte de material pétreo para a subcarapaça - caminho de serviço em revestimento primário - DMT de 2.000 a 2.500 m - com caminhão basculante de 8 m³</t>
  </si>
  <si>
    <t>Escavação, carga e transporte de material pétreo para a subcarapaça - caminho de serviço em revestimento primário - DMT de 2.500 a 3.000 m - com caminhão basculante de 8 m³</t>
  </si>
  <si>
    <t>Escavação, carga e transporte de material pétreo para a subcarapaça - caminho de serviço em revestimento primário - DMT de 3.000 m - com caminhão basculante de 8 m³</t>
  </si>
  <si>
    <t>Escavação, carga e transporte de material pétreo para a subcarapaça - caminho de serviço pavimentado - DMT de 1.000 a 1.200 m - com caminhão basculante de 8 m³</t>
  </si>
  <si>
    <t>Escavação, carga e transporte de material pétreo para a subcarapaça - caminho de serviço pavimentado - DMT de 1.200 a 1.400 m - com caminhão basculante de 8 m³</t>
  </si>
  <si>
    <t>Escavação, carga e transporte de material pétreo para a subcarapaça - caminho de serviço pavimentado - DMT de 1.400 a 1.600 m - com caminhão basculante de 8 m³</t>
  </si>
  <si>
    <t>Escavação, carga e transporte de material pétreo para a subcarapaça - caminho de serviço pavimentado - DMT de 1.600 a 1.800 m - com caminhão basculante de 8 m³</t>
  </si>
  <si>
    <t>Escavação, carga e transporte de material pétreo para a subcarapaça - caminho de serviço pavimentado - DMT de 1.800 a 2.000 m - com caminhão basculante de 8 m³</t>
  </si>
  <si>
    <t>Escavação, carga e transporte de material pétreo para a subcarapaça - caminho de serviço pavimentado - DMT de 2.000 a 2.500 m - com caminhão basculante de 8 m³</t>
  </si>
  <si>
    <t>Escavação, carga e transporte de material pétreo para a subcarapaça - caminho de serviço pavimentado - DMT de 2.500 a 3.000 m - com caminhão basculante de 8 m³</t>
  </si>
  <si>
    <t>Escavação, carga e transporte de material pétreo para a subcarapaça - caminho de serviço pavimentado - DMT de 3.000 m - com caminhão basculante de 8 m³</t>
  </si>
  <si>
    <t>Escavação, carga e transporte de material pétreo para o núcleo - caminho de serviço em leito natural - DMT de 1.000 a 1.200 m - com caminhão basculante de 8 m³</t>
  </si>
  <si>
    <t>Escavação, carga e transporte de material pétreo para o núcleo - caminho de serviço em leito natural - DMT de 1.200 a 1.400 m - com caminhão basculante de 8 m³</t>
  </si>
  <si>
    <t>Escavação, carga e transporte de material pétreo para o núcleo - caminho de serviço em leito natural - DMT de 1.400 a 1.600 m - com caminhão basculante de 8 m³</t>
  </si>
  <si>
    <t>Escavação, carga e transporte de material pétreo para o núcleo - caminho de serviço em leito natural - DMT de 1.600 a 1.800 m - com caminhão basculante de 8 m³</t>
  </si>
  <si>
    <t>Escavação, carga e transporte de material pétreo para o núcleo - caminho de serviço em leito natural - DMT de 1.800 a 2.000 m - com caminhão basculante de 8 m³</t>
  </si>
  <si>
    <t>Escavação, carga e transporte de material pétreo para o núcleo - caminho de serviço em leito natural - DMT de 2.000 a 2.500 m - com caminhão basculante de 8 m³</t>
  </si>
  <si>
    <t>Escavação, carga e transporte de material pétreo para o núcleo - caminho de serviço em leito natural - DMT de 2.500 a 3.000 m - com caminhão basculante de 8 m³</t>
  </si>
  <si>
    <t>Escavação, carga e transporte de material pétreo para o núcleo - caminho de serviço em leito natural - DMT de 3.000 m - com caminhão basculante de 8 m³</t>
  </si>
  <si>
    <t>Escavação, carga e transporte de material pétreo para o núcleo - caminho de serviço em revestimento primário - DMT de 1.000 a 1.200 m - com caminhão basculante de 8 m³</t>
  </si>
  <si>
    <t>Escavação, carga e transporte de material pétreo para o núcleo - caminho de serviço em revestimento primário - DMT de 1.200 a 1.400 m - com caminhão basculante de 8 m³</t>
  </si>
  <si>
    <t>Escavação, carga e transporte de material pétreo para o núcleo - caminho de serviço em revestimento primário - DMT de 1.400 a 1.600 m - com caminhão basculante de 8 m³</t>
  </si>
  <si>
    <t>Escavação, carga e transporte de material pétreo para o núcleo - caminho de serviço em revestimento primário - DMT de 1.600 a 1.800 m - com caminhão basculante de 8 m³</t>
  </si>
  <si>
    <t>Escavação, carga e transporte de material pétreo para o núcleo - caminho de serviço em revestimento primário - DMT de 1.800 a 2.000 m - com caminhão basculante de 8 m³</t>
  </si>
  <si>
    <t>Escavação, carga e transporte de material pétreo para o núcleo - caminho de serviço em revestimento primário - DMT de 2.000 a 2.500 m - com caminhão basculante de 8 m³</t>
  </si>
  <si>
    <t>Escavação, carga e transporte de material pétreo para o núcleo - caminho de serviço em revestimento primário - DMT de 2.500 a 3.000 m - com caminhão basculante de 8 m³</t>
  </si>
  <si>
    <t>Escavação, carga e transporte de material pétreo para o núcleo - caminho de serviço em revestimento primário - DMT de 3.000 m - com caminhão basculante de 8 m³</t>
  </si>
  <si>
    <t>Escavação, carga e transporte de material pétreo para o núcleo - caminho de serviço pavimentado - DMT de 1.000 a 1.200 m - com caminhão basculante de 8 m³</t>
  </si>
  <si>
    <t>Escavação, carga e transporte de material pétreo para o núcleo - caminho de serviço pavimentado - DMT de 1.200 a 1.400 m - com caminhão basculante de 8 m³</t>
  </si>
  <si>
    <t>Escavação, carga e transporte de material pétreo para o núcleo - caminho de serviço pavimentado - DMT de 1.400 a 1.600 m - com caminhão basculante de 8 m³</t>
  </si>
  <si>
    <t>Escavação, carga e transporte de material pétreo para o núcleo - caminho de serviço pavimentado - DMT de 1.600 a 1.800 m - com caminhão basculante de 8 m³</t>
  </si>
  <si>
    <t>Escavação, carga e transporte de material pétreo para o núcleo - caminho de serviço pavimentado - DMT de 1.800 a 2.000 m - com caminhão basculante de 8 m³</t>
  </si>
  <si>
    <t>Escavação, carga e transporte de material pétreo para o núcleo - caminho de serviço pavimentado - DMT de 2.000 a 2.500 m - com caminhão basculante de 8 m³</t>
  </si>
  <si>
    <t>Escavação, carga e transporte de material pétreo para o núcleo - caminho de serviço pavimentado - DMT de 2.500 a 3.000 m - com caminhão basculante de 8 m³</t>
  </si>
  <si>
    <t>Escavação, carga e transporte de material pétreo para o núcleo - caminho de serviço pavimentado - DMT de 3.000 m - com caminhão basculante de 8 m³</t>
  </si>
  <si>
    <t>Espalhamento e conformação de material pétreo para núcleo</t>
  </si>
  <si>
    <t>Espalhamento e conformação de material pétreo para subcarapaça</t>
  </si>
  <si>
    <t>Fabricação de tetrápode de 10 t - concreto fck = 20 MPa - areia e brita comerciais</t>
  </si>
  <si>
    <t>Fabricação de tetrápode de 10 t - concreto fck = 20 MPa - areia extraída e brita produzida</t>
  </si>
  <si>
    <t>Fabricação de tetrápode de 11 t - concreto fck = 20 MPa - areia e brita comerciais</t>
  </si>
  <si>
    <t>Fabricação de tetrápode de 11 t - concreto fck = 20 MPa - areia extraída e brita produzida</t>
  </si>
  <si>
    <t>Fabricação de tetrápode de 12 t - concreto fck = 20 MPa - areia e brita comerciais</t>
  </si>
  <si>
    <t>Fabricação de tetrápode de 12 t - concreto fck = 20 MPa - areia extraída e brita produzida</t>
  </si>
  <si>
    <t>Fabricação de tetrápode de 8 t - concreto fck = 20 MPa - areia e brita comerciais</t>
  </si>
  <si>
    <t>Fabricação de tetrápode de 8 t - concreto fck = 20 MPa - areia extraída e brita produzida</t>
  </si>
  <si>
    <t>Fabricação de tetrápode de 9 t - concreto fck = 20 MPa - areia e brita comerciais</t>
  </si>
  <si>
    <t>Fabricação de tetrápode de 9 t - concreto fck = 20 MPa - areia extraída e brita produzida</t>
  </si>
  <si>
    <t>Fabricação de Xbloc de 10 t - concreto fck = 20 MPa - areia e brita comerciais</t>
  </si>
  <si>
    <t>Fabricação de Xbloc de 10 t - concreto fck = 20 MPa - areia extraída e brita produzida</t>
  </si>
  <si>
    <t>Fabricação de Xbloc de 11 t - concreto fck = 20 MPa - areia e brita comerciais</t>
  </si>
  <si>
    <t>Fabricação de Xbloc de 11 t - concreto fck = 20 MPa - areia extraída e brita produzida</t>
  </si>
  <si>
    <t>Fabricação de Xbloc de 12 t - concreto fck = 20 MPa - areia e brita comerciais</t>
  </si>
  <si>
    <t>Fabricação de Xbloc de 12 t - concreto fck = 20 MPa - areia extraída e brita produzida</t>
  </si>
  <si>
    <t>Fabricação de Xbloc de 8 t - concreto fck = 20 MPa - areia e brita comerciais</t>
  </si>
  <si>
    <t>Fabricação de Xbloc de 8 t - concreto fck = 20 MPa - areia extraída e brita produzida</t>
  </si>
  <si>
    <t>Fabricação de Xbloc de 9 t - concreto fck = 20 MPa - areia e brita comerciais</t>
  </si>
  <si>
    <t>Fabricação de Xbloc de 9 t - concreto fck = 20 MPa - areia extraída e brita produzida</t>
  </si>
  <si>
    <t>Lançamento de blocos artificias de concreto</t>
  </si>
  <si>
    <t>Seleção de material pétreo para a carapaça e subcarapaça</t>
  </si>
  <si>
    <t>Seleção de material pétreo para o núcleo</t>
  </si>
  <si>
    <t>Ancoragem de defensa maleável dupla - fornecimento e implantação</t>
  </si>
  <si>
    <t>Ancoragem de defensa maleável simples - fornecimento e implantação</t>
  </si>
  <si>
    <t>Ancoragem de defensa semimaleável dupla - fornecimento e implantação</t>
  </si>
  <si>
    <t>Ancoragem de defensa semimaleável simples - fornecimento e implantação</t>
  </si>
  <si>
    <t>Barreira dupla de concreto, armada, pré-moldada (perfil New Jersey) - L &gt; 3,00 m e H = 1.070 mm</t>
  </si>
  <si>
    <t>Barreira dupla de concreto, armada, pré-moldada (perfil New Jersey) - L &gt; 3,00 m e H = 810 mm</t>
  </si>
  <si>
    <t>Barreira dupla de concreto, não armada, moldada no local (perfil F) - H = 810 + 100 mm</t>
  </si>
  <si>
    <t>Barreira dupla de concreto, não armada, moldada no local (perfil New Jersey) - H = 810 + 100 mm</t>
  </si>
  <si>
    <t>Barreira dupla de concreto, não armada, moldada no local, com extrusora (perfil F) - H = 810 + 100 mm</t>
  </si>
  <si>
    <t>Barreira dupla de concreto, não armada, moldada no local, com extrusora (perfil New Jersey) - H = 810 + 100 mm</t>
  </si>
  <si>
    <t>Barreira simples de concreto, armada, pré-moldada (perfil New Jersey) - L &gt; 3,00 m e H = 1.070 mm</t>
  </si>
  <si>
    <t>Barreira simples de concreto, armada, pré-moldada (perfil New Jersey) - L &gt; 3,00 m e H = 810 mm</t>
  </si>
  <si>
    <t>Barreira simples de concreto, não armada, moldada no local (perfil F) - H = 810 + 100 mm</t>
  </si>
  <si>
    <t>Barreira simples de concreto, não armada, moldada no local (perfil New Jersey) - H = 810 + 100 mm</t>
  </si>
  <si>
    <t>Barreira simples de concreto, não armada, moldada no local, com extrusora (perfil F) - H = 810 + 100 mm</t>
  </si>
  <si>
    <t>Barreira simples de concreto, não armada, moldada no local, com extrusora (perfil New Jersey) - H = 810 + 100 mm</t>
  </si>
  <si>
    <t>Cerca com 4 fios de arame farpado e mourão de concreto de seção quadrada de 11 cm a cada 2,5 m e esticador de 15 cm a cada 50 m - areia e brita comerciais</t>
  </si>
  <si>
    <t>Cerca com 4 fios de arame farpado e mourão de concreto de seção quadrada de 11 cm a cada 2,5 m e esticador de 15 cm a cada 50 m - areia extraída e brita produzida</t>
  </si>
  <si>
    <t>Cerca com 4 fios de arame farpado e mourão de concreto de seção triangular de 11 cm a cada 2,5 m e esticador de 15 cm a cada 50 m - areia e brita comerciais</t>
  </si>
  <si>
    <t>Cerca com 4 fios de arame farpado e mourão de concreto de seção triangular de 11 cm a cada 2,5 m e esticador de 15 cm a cada 50 m - areia extraída e brita produzida</t>
  </si>
  <si>
    <t>Cerca com 4 fios de arame farpado e mourão de madeira a cada 2,5 m e esticador a cada 50 m</t>
  </si>
  <si>
    <t>Cerca com 4 fios de arame liso galvanizado e mourão de madeira a cada 2,5 m e esticador a cada 50 m</t>
  </si>
  <si>
    <t>Confecção de barreira dupla de concreto, armada, pré-moldada (perfil New Jersey) - L &gt; 3,00 m e H = 1.070 mm</t>
  </si>
  <si>
    <t>Confecção de barreira dupla de concreto, armada, pré-moldada (perfil New Jersey) - L &gt; 3,00 m e H = 810 mm</t>
  </si>
  <si>
    <t>Confecção de barreira simples de concreto, armada, pré-moldada (perfil New Jersey) - L &gt; 3,00 m e H = 1.070 mm</t>
  </si>
  <si>
    <t>Confecção de barreira simples de concreto, armada, pré-moldada (perfil New Jersey) - L &gt; 3,00 m e H = 810 mm</t>
  </si>
  <si>
    <t>Defensa maleável dupla - fornecimento e implantação</t>
  </si>
  <si>
    <t>Defensa maleável simples - fornecimento e implantação</t>
  </si>
  <si>
    <t>Defensa semimaleável dupla - fornecimento e implantação</t>
  </si>
  <si>
    <t>Defensa semimaleável simples - fornecimento e implantação</t>
  </si>
  <si>
    <t>Fabricação de mourão de concreto esticador - seção quadrada de 15 cm - areia e brita comerciais</t>
  </si>
  <si>
    <t>Fabricação de mourão de concreto esticador - seção quadrada de 15 cm - areia extraída e brita produzida</t>
  </si>
  <si>
    <t>Fabricação de mourão de concreto esticador - seção triangular de 15 cm - areia e brita comercias</t>
  </si>
  <si>
    <t>Fabricação de mourão de concreto esticador - seção triangular de 15 cm - areia extraída e brita produzida</t>
  </si>
  <si>
    <t>Fabricação de mourão de concreto suporte - seção quadrada de 11 cm - areia e brita comerciais</t>
  </si>
  <si>
    <t>Fabricação de mourão de concreto suporte - seção quadrada de 11 cm - areia extraída e brita produzida</t>
  </si>
  <si>
    <t>Fabricação de mourão de concreto suporte - seção triangular de 11 cm - areia e brita comerciais</t>
  </si>
  <si>
    <t>Fabricação de mourão de concreto suporte - seção triangular de 11 cm - areia extraída e brita produzida</t>
  </si>
  <si>
    <t>Fornecimento e implantação de amortecedor retrátil (v &lt;= 100 km/h) tipo TAU II afunilado - fixado em barreira de concreto, com largura de âncora traseira de 1.830 mm</t>
  </si>
  <si>
    <t>Fornecimento e implantação de amortecedor retrátil (v &lt;= 100 km/h) tipo TAU II afunilado - fixado em barreira de concreto, com largura de âncora traseira de 1.980 mm</t>
  </si>
  <si>
    <t>Fornecimento e implantação de amortecedor retrátil (v &lt;= 100 km/h) tipo TAU II afunilado - fixado em barreira de concreto, com largura de âncora traseira de 2.130 mm</t>
  </si>
  <si>
    <t>Fornecimento e implantação de amortecedor retrátil (v &lt;= 100 km/h) tipo TAU II afunilado - fixado em barreira de concreto, com largura de âncora traseira de 2.290 mm</t>
  </si>
  <si>
    <t>Fornecimento e implantação de amortecedor retrátil (v &lt;= 100 km/h) tipo TAU II afunilado - fixado em barreira de concreto, com largura de âncora traseira de 2.440 mm</t>
  </si>
  <si>
    <t>Fornecimento e implantação de amortecedor retrátil (v &lt;= 100 km/h) tipo TAU II combinado - fixado em barreira de concreto, com largura de âncora traseira de 1.060 mm</t>
  </si>
  <si>
    <t>Fornecimento e implantação de amortecedor retrátil (v &lt;= 100 km/h) tipo TAU II combinado - fixado em barreira de concreto, com largura de âncora traseira de 1.220 mm</t>
  </si>
  <si>
    <t>Fornecimento e implantação de amortecedor retrátil (v &lt;= 100 km/h) tipo TAU II combinado - fixado em barreira de concreto, com largura de âncora traseira de 1.370 mm</t>
  </si>
  <si>
    <t>Fornecimento e implantação de amortecedor retrátil (v &lt;= 100 km/h) tipo TAU II combinado - fixado em barreira de concreto, com largura de âncora traseira de 1.520 mm</t>
  </si>
  <si>
    <t>Fornecimento e implantação de amortecedor retrátil (v &lt;= 100 km/h) tipo TAU II combinado - fixado em barreira de concreto, com largura de âncora traseira de 1.680 mm</t>
  </si>
  <si>
    <t>Fornecimento e implantação de amortecedor retrátil (v &lt;= 100 km/h) tipo TAU II combinado - fixado em barreira de concreto, com largura de âncora traseira de 900 mm</t>
  </si>
  <si>
    <t>Fornecimento e implantação de amortecedor retrátil (v &lt;= 100 km/h) tipo TAU II paralelo - fixado em barreira de concreto, com largura de âncora traseira de até 700 mm</t>
  </si>
  <si>
    <t>Módulo de transição de defensa metálica para barreira rígida - fornecimento e implantação</t>
  </si>
  <si>
    <t>Remoção de defensa metálica</t>
  </si>
  <si>
    <t>Terminal absorvedor de energia de abertura com nível de contenção TL3 para defensa metálica - fornecimento e implantação</t>
  </si>
  <si>
    <t>Terminal absorvedor de energia de não abertura com nível de contenção TL3 para defensa metálica - fornecimento e implantação</t>
  </si>
  <si>
    <t>Terminal aéreo de defensa metálica - tipo A - fornecimento e implantação</t>
  </si>
  <si>
    <t>Terminal de ancoragem de defensa metálica em barreira New Jersey - fornecimento e implantação</t>
  </si>
  <si>
    <t>Terminal de ancoragem para barreira dupla de concreto, moldada no local (perfil F) - H = 810 + 250 mm</t>
  </si>
  <si>
    <t>Terminal de ancoragem para barreira dupla de concreto, moldada no local (perfil New Jersey) - H = 810 + 250 mm</t>
  </si>
  <si>
    <t>Terminal de ancoragem para barreira dupla de concreto, moldada no local, com extrusora (perfil F) - H = 810 + 250 mm</t>
  </si>
  <si>
    <t>Terminal de ancoragem para barreira dupla de concreto, moldada no local, com extrusora (perfil New Jersey) - H = 810 + 250 mm</t>
  </si>
  <si>
    <t>Terminal de ancoragem para barreira simples de concreto, moldada no local (perfil F) - H = 810 + 250 mm</t>
  </si>
  <si>
    <t>Terminal de ancoragem para barreira simples de concreto, moldada no local (perfil New Jersey) - H = 810 + 250 mm</t>
  </si>
  <si>
    <t>Terminal de ancoragem para barreira simples de concreto, moldada no local, com extrusora (perfil F) - H = 810 + 250 mm</t>
  </si>
  <si>
    <t>Terminal de ancoragem para barreira simples de concreto, moldada no local, com extrusora (perfil New Jersey) - H = 810 + 250 mm</t>
  </si>
  <si>
    <t>Abertura de janela em estrutura de concreto existente para inspeção com espessura até 0,20 m e seção 0,49 m²</t>
  </si>
  <si>
    <t>Apicoamento mecanizado de concreto</t>
  </si>
  <si>
    <t>Chumbador de expansão controlada por torque para concreto D = 12,5 mm - fornecimento e instalação</t>
  </si>
  <si>
    <t>Chumbador de expansão controlada por torque para concreto D = 16 mm - fornecimento e instalação</t>
  </si>
  <si>
    <t>Chumbador de expansão controlada por torque para concreto D = 20 mm - fornecimento e instalação</t>
  </si>
  <si>
    <t>Chumbador de expansão controlada por torque para concreto D = 6,3 mm - fornecimento e instalação</t>
  </si>
  <si>
    <t>Chumbador de expansão controlada por torque para concreto D = 8 mm - fornecimento e instalação</t>
  </si>
  <si>
    <t>Corte linear em superfície de concreto para fixação de barras de aço de 10 mm - L = 12 mm e H = 12 mm</t>
  </si>
  <si>
    <t>Corte linear em superfície de concreto para fixação de barras de aço de 12,5 mm - L = 15 mm e H = 15 mm</t>
  </si>
  <si>
    <t>Corte linear em superfície de concreto para fixação de barras de aço de 6,3 mm - L = 8 mm e H = 8 mm</t>
  </si>
  <si>
    <t>Corte linear em superfície de concreto para fixação de barras de aço de 8 mm - L = 10 mm e H = 10 mm</t>
  </si>
  <si>
    <t>Demolição controlada de concreto com martelete</t>
  </si>
  <si>
    <t>Elevação de estruturas até 496 kN para substituição de aparelho de apoio com a utilização de macaco hidráulico</t>
  </si>
  <si>
    <t>Elevação de estruturas de 1.390 a 1.859 kN para substituição de aparelho de apoio com a utilização de macaco hidráulico</t>
  </si>
  <si>
    <t>Elevação de estruturas de 496 a 929 kN para substituição de aparelho de apoio com a utilização de macaco hidráulico</t>
  </si>
  <si>
    <t>Elevação de estruturas de 929 a 1.390 kN para substituição de aparelho de apoio com a utilização de macaco hidráulico</t>
  </si>
  <si>
    <t>Escada tubular multidirecional em aço galvanizado - utilização de 100 vezes - fornecimento, instalação e retirada</t>
  </si>
  <si>
    <t>Fabricação de superestrutura metálica para passarela PL-15 - exceto piso de concreto</t>
  </si>
  <si>
    <t>Fabricação de superestrutura metálica para passarela PL-20 - exceto piso de concreto</t>
  </si>
  <si>
    <t>Fabricação de superestrutura metálica para passarela PL-25 - exceto piso de concreto</t>
  </si>
  <si>
    <t>Fabricação de superestrutura metálica para passarela PL-30 - exceto piso de concreto</t>
  </si>
  <si>
    <t>Fabricação de superestrutura metálica para passarela PL-35 - exceto piso de concreto</t>
  </si>
  <si>
    <t>Guarda-corpo de concreto - fabricação - areia e brita comerciais</t>
  </si>
  <si>
    <t>Guarda-corpo de concreto - fabricação - areia extraída e brita produzida</t>
  </si>
  <si>
    <t>Guarda-corpo e corrimão metálico para passarelas para pedestres - fornecimento e instalação</t>
  </si>
  <si>
    <t>Injeção de nata de cimento</t>
  </si>
  <si>
    <t>Lançamento de pré-laje com utilização de guindauto</t>
  </si>
  <si>
    <t>t</t>
  </si>
  <si>
    <t>Lançamento de superestrutura de passarela metálica de 12 a 24 t com utilização de guindaste</t>
  </si>
  <si>
    <t>Lançamento de viga pré-moldada de 1.000 a 1.250 kN com utilização de guindaste</t>
  </si>
  <si>
    <t>Lançamento de viga pré-moldada de 500 a 750 kN com utilização de guindaste</t>
  </si>
  <si>
    <t>Lançamento de viga pré-moldada de 750 a 1.000 kN com utilização de guindaste</t>
  </si>
  <si>
    <t>Lançamento de viga pré-moldada de 980 a 1.225 kN com utilização de treliça lançadeira</t>
  </si>
  <si>
    <t>Lançamento de viga pré-moldada de 980 a 1.225 kN com utilização de treliça lançadeira e carrelone</t>
  </si>
  <si>
    <t>Lançamento de viga pré-moldada de até 500 kN com utilização de guindaste</t>
  </si>
  <si>
    <t>Limpeza de aparelhos de apoio em obras de arte especiais - exclusa a plataforma</t>
  </si>
  <si>
    <t>Limpeza de material retido em fundações submersas de obras de arte especiais</t>
  </si>
  <si>
    <t>Limpeza em junta de dilatação</t>
  </si>
  <si>
    <t>Limpeza em superfície de concreto com jateamento abrasivo com uso de granalhas de aço</t>
  </si>
  <si>
    <t>Limpeza em superfície de concreto com jateamento d'água sob pressão</t>
  </si>
  <si>
    <t>Pingadeira de elastômero perfil 40 x 40 mm com aba inclinada e fixada com adesivo estrutural e pinos - fornecimento e instalação - exclusa a plataforma</t>
  </si>
  <si>
    <t>Pintura manual com nata de cimento - 3 demãos</t>
  </si>
  <si>
    <t>Placa de aço de apoio para protensão externa em reforço de viga de OAE - confecção e instalação</t>
  </si>
  <si>
    <t>Placa de aço de desvio para protensão externa em reforço de viga de OAE - confecção e instalação</t>
  </si>
  <si>
    <t>Plataforma de trabalho em aço tubular apoiada no solo - altura de 4 a 6 m - utilização de 100 vezes - fornecimento, instalação e retirada</t>
  </si>
  <si>
    <t>Plataforma de trabalho em aço tubular apoiada no solo - altura de 6 a 8 m - utilização de 100 vezes - fornecimento, instalação e retirada</t>
  </si>
  <si>
    <t>Plataforma de trabalho em aço tubular apoiada no solo - altura de até 4 m - utilização de 100 vezes - fornecimento, instalação e retirada</t>
  </si>
  <si>
    <t>Plataforma de trabalho em madeira apoiada no solo - altura de 6 a 12 m - utilização de 5 vezes - confecção, instalação e retirada</t>
  </si>
  <si>
    <t>Plataforma de trabalho em madeira apoiada no solo - altura de até 6 m - utilização de 5 vezes - confecção, instalação e retirada</t>
  </si>
  <si>
    <t>Plataforma de trabalho suspensa sob tabuleiro de pontes com treliças metálicas e tábuas - utilização de 100 vezes - confecção, instalação e retirada</t>
  </si>
  <si>
    <t>Plataforma mecanizada de inspeção sob pontes com capacidade de 500 kg e alcance de 15 m</t>
  </si>
  <si>
    <t>Recomposição de dreno em tubo de aço galvanizado D = 100 mm em OAE - fornecimento e instalação</t>
  </si>
  <si>
    <t>Recomposição de dreno em tubo de aço galvanizado D = 80 mm em OAE - fornecimento e instalação</t>
  </si>
  <si>
    <t>Recomposição de guarda-corpo com agregados comerciais - instalação</t>
  </si>
  <si>
    <t>Recomposição de guarda-corpo com agregados produzidos - instalação</t>
  </si>
  <si>
    <t>Recuperação de guarda-corpo metálico em ambiente agressivo</t>
  </si>
  <si>
    <t>Recuperação de guarda-corpo metálico em ambiente muito agressivo</t>
  </si>
  <si>
    <t>Recuperação de guarda-corpo metálico em ambiente pouco agressivo</t>
  </si>
  <si>
    <t>Remoção de concreto com jateamento d'água sob alta pressão</t>
  </si>
  <si>
    <t>Restauração de berços de apoio para junta de dilatação - fornecimento e instalação</t>
  </si>
  <si>
    <t>Substituição de junta de dilatação e lábios poliméricos - fornecimento e instalação</t>
  </si>
  <si>
    <t>Areia asfalto a quente - faixa A - areia comercial</t>
  </si>
  <si>
    <t>Areia asfalto a quente - faixa A - areia extraída</t>
  </si>
  <si>
    <t>Areia asfalto a quente - faixa B - areia comercial</t>
  </si>
  <si>
    <t>Areia asfalto a quente - faixa B - areia extraída</t>
  </si>
  <si>
    <t>Areia asfalto a quente com asfalto polímero - faixa A - areia comercial</t>
  </si>
  <si>
    <t>Areia asfalto a quente com asfalto polímero - faixa A - areia extraída</t>
  </si>
  <si>
    <t>Areia asfalto a quente com asfalto polímero - faixa B - areia comercial</t>
  </si>
  <si>
    <t>Areia asfalto a quente com asfalto polímero - faixa B - areia extraída</t>
  </si>
  <si>
    <t>Areia asfalto a quente com asfalto polímero - faixa C - areia comercial</t>
  </si>
  <si>
    <t>Areia asfalto a quente com asfalto polímero - faixa C - areia extraída</t>
  </si>
  <si>
    <t>Base de solo estabilizado granulometricamente sem mistura com material de jazida - 100% Proctor modificado</t>
  </si>
  <si>
    <t>Base de solo melhorado com 3% de cimento e mistura em usina com material de jazida - 100% Proctor modificado</t>
  </si>
  <si>
    <t>Base de solo melhorado com 3% de cimento e mistura na pista com material de jazida - 100% Proctor modificado</t>
  </si>
  <si>
    <t>Base de solo-cal com 7% de cal e mistura na pista com material de jazida - 100% Proctor intermediário</t>
  </si>
  <si>
    <t>Base estabilizada granulometricamente com mistura de solos na pista com material de jazida - 100% Proctor modificado</t>
  </si>
  <si>
    <t>Base estabilizada granulometricamente com mistura solo areia (70% - 30%) em usina com material de jazida e areia extraída - 100% Proctor modificado</t>
  </si>
  <si>
    <t>Base ou sub-base de brita graduada com brita comercial - 100% Proctor modificado</t>
  </si>
  <si>
    <t>Base ou sub-base de brita graduada com brita produzida - 100% Proctor modificado</t>
  </si>
  <si>
    <t>Base ou sub-base de brita graduada executada com vibroacabadora - brita comercial - 100% Proctor modificado</t>
  </si>
  <si>
    <t>Base ou sub-base de brita graduada executada com vibroacabadora - brita produzida - 100% Proctor modificado</t>
  </si>
  <si>
    <t>Base ou sub-base de brita graduada tratada com cimento com brita comercial - 100% Proctor modificado</t>
  </si>
  <si>
    <t>Base ou sub-base de brita graduada tratada com cimento com brita produzida - 100% Proctor modificado</t>
  </si>
  <si>
    <t>Base ou sub-base de brita graduada tratada com cimento executada com vibroacabadora - brita comercial - 100% Proctor modificado</t>
  </si>
  <si>
    <t>Base ou sub-base de brita graduada tratada com cimento executada com vibroacabadora - brita produzida - 100% Proctor modificado</t>
  </si>
  <si>
    <t>Base ou sub-base de macadame hidráulico com brita comercial - 100% Proctor modificado</t>
  </si>
  <si>
    <t>Base ou sub-base de macadame hidráulico com brita produzida - 100% Proctor modificado</t>
  </si>
  <si>
    <t>Base ou sub-base de macadame seco com brita comercial - 100% Proctor modificado</t>
  </si>
  <si>
    <t>Base ou sub-base de macadame seco com brita produzida - 100% Proctor modificado</t>
  </si>
  <si>
    <t>Base ou sub-base de solo-cimento com 7% de cimento e mistura em usina com material de jazida - 100% Proctor normal</t>
  </si>
  <si>
    <t>Base ou sub-base de solo-cimento com 7% de cimento e mistura na pista com material de jazida - 100% Proctor normal</t>
  </si>
  <si>
    <t>Base ou sub-base estabilizada granulometricamente com mistura solo brita (70% - 30%) com 3% de cimento em usina com material de jazida e brita comercial - 100% Proctor modificado</t>
  </si>
  <si>
    <t>Base ou sub-base estabilizada granulometricamente com mistura solo brita (70% - 30%) com 3% de cimento em usina com material de jazida e brita produzida - 100% Proctor modificado</t>
  </si>
  <si>
    <t>Base ou sub-base estabilizada granulometricamente com mistura solo brita (70% - 30%) em usina com material de jazida e brita comercial - 100% Proctor modificado</t>
  </si>
  <si>
    <t>Base ou sub-base estabilizada granulometricamente com mistura solo brita (70% - 30%) em usina com material de jazida e brita produzida - 100% Proctor modificado</t>
  </si>
  <si>
    <t>Base ou sub-base estabilizada granulometricamente com mistura solo brita (70% - 30%) na pista com material de jazida e brita comercial - 100% Proctor modificado</t>
  </si>
  <si>
    <t>Base ou sub-base estabilizada granulometricamente com mistura solo brita (70% - 30%) na pista com material de jazida e brita produzida - 100% Proctor modificado</t>
  </si>
  <si>
    <t>Base ou sub-base estabilizada granulometricamente com mistura solo escória de aciaria (50%-50%) em usina com material de jazida - 100% Proctor intermediário</t>
  </si>
  <si>
    <t>Base ou sub-base estabilizada granulometricamente com mistura solo escória de aciaria (50%-50%) na pista com material de jazida - 100% Proctor intermediário</t>
  </si>
  <si>
    <t>Concreto asfáltico - faixa A-25 - areia e brita comerciais</t>
  </si>
  <si>
    <t>Concreto asfáltico - faixa A-25 - areia extraída e brita produzida</t>
  </si>
  <si>
    <t>Concreto asfáltico - faixa A-25 - massa comercial</t>
  </si>
  <si>
    <t>Concreto asfáltico - faixa B-19 - areia e brita comerciais</t>
  </si>
  <si>
    <t>Concreto asfáltico - faixa B-19 - areia extraída e brita produzida</t>
  </si>
  <si>
    <t>Concreto asfáltico - faixa B-19 - massa comercial</t>
  </si>
  <si>
    <t>Concreto asfáltico - faixa C-12,5 - areia e brita comerciais</t>
  </si>
  <si>
    <t>Concreto asfáltico - faixa C-12,5 - areia extraída e brita produzida</t>
  </si>
  <si>
    <t>Concreto asfáltico - faixa C-12,5 - massa comercial</t>
  </si>
  <si>
    <t>Concreto asfáltico - faixa D-9,5 - areia e brita comerciais</t>
  </si>
  <si>
    <t>Concreto asfáltico - faixa D-9,5 - areia extraída e brita produzida</t>
  </si>
  <si>
    <t>Concreto asfáltico - faixa D-9,5 - massa comercial</t>
  </si>
  <si>
    <t>Concreto asfáltico com asfalto polímero - faixa A - areia e brita comerciais</t>
  </si>
  <si>
    <t>Concreto asfáltico com asfalto polímero - faixa A - areia extraída e brita produzida</t>
  </si>
  <si>
    <t>Concreto asfáltico com asfalto polímero - faixa B - areia e brita comerciais</t>
  </si>
  <si>
    <t>Concreto asfáltico com asfalto polímero - faixa B - areia extraída e brita produzida</t>
  </si>
  <si>
    <t>Concreto asfáltico com asfalto polímero - faixa C - areia e brita comerciais</t>
  </si>
  <si>
    <t>Concreto asfáltico com asfalto polímero - faixa C - areia extraída e brita produzida</t>
  </si>
  <si>
    <t>Concreto asfáltico com borracha - faixa A - brita comercial</t>
  </si>
  <si>
    <t>Concreto asfáltico com borracha - faixa A - brita produzida</t>
  </si>
  <si>
    <t>Concreto asfáltico com borracha - faixa B - brita comercial</t>
  </si>
  <si>
    <t>Concreto asfáltico com borracha - faixa B - brita produzida</t>
  </si>
  <si>
    <t>Concreto asfáltico com borracha - faixa C - brita comercial</t>
  </si>
  <si>
    <t>Concreto asfáltico com borracha - faixa C - brita produzida</t>
  </si>
  <si>
    <t>Concreto asfáltico com borracha - faixa GAP GRADED - brita comercial</t>
  </si>
  <si>
    <t>Concreto asfáltico com borracha - faixa GAP GRADED - brita produzida</t>
  </si>
  <si>
    <t>Concreto asfáltico reciclado em usina com adição de asfalto - brita comercial</t>
  </si>
  <si>
    <t>Concreto asfáltico reciclado em usina com adição de asfalto - brita produzida</t>
  </si>
  <si>
    <t>Cura com pintura asfáltica para camadas granulares com adição de cimento</t>
  </si>
  <si>
    <t>Cura com pintura asfáltica para pavimento de concreto compactado com rolo</t>
  </si>
  <si>
    <t>Escavação e carga de material de jazida com escavadeira hidráulica de 1,56 m³</t>
  </si>
  <si>
    <t>Escavação e carga de material de jazida com trator de 127 kW e carregadeira de 3,4 m³</t>
  </si>
  <si>
    <t>Escavação e carga de material de jazida com trator de 97 kW e carregadeira de 1,72 m³</t>
  </si>
  <si>
    <t>Execução de revestimento primário com material de jazida - 100% Proctor intermediário</t>
  </si>
  <si>
    <t>Geogrelha bidirecional com resistência à tração de 30 kN/m - deformação &lt; 5% - malha de 36 x 34 mm - para reforço de base granular</t>
  </si>
  <si>
    <t>Imprimação com asfalto diluído</t>
  </si>
  <si>
    <t>Imprimação com emulsão asfáltica</t>
  </si>
  <si>
    <t>Lama asfáltica - faixa I - areia e brita comerciais</t>
  </si>
  <si>
    <t>Lama asfáltica - faixa I - areia extraída e brita produzida</t>
  </si>
  <si>
    <t>Lama asfáltica - faixa II - areia e brita comerciais</t>
  </si>
  <si>
    <t>Lama asfáltica - faixa II - areia extraída e brita produzida</t>
  </si>
  <si>
    <t>Lama asfáltica - faixa III - areia e brita comerciais</t>
  </si>
  <si>
    <t>Lama asfáltica - faixa III - areia extraída e brita produzida</t>
  </si>
  <si>
    <t>Macadame betuminoso por penetração - faixa A - brita comercial</t>
  </si>
  <si>
    <t>Macadame betuminoso por penetração - faixa A - brita produzida</t>
  </si>
  <si>
    <t>Macadame betuminoso por penetração - faixa B - brita comercial</t>
  </si>
  <si>
    <t>Macadame betuminoso por penetração - faixa B - brita produzida</t>
  </si>
  <si>
    <t>Macadame betuminoso por penetração - faixa C - brita comercial</t>
  </si>
  <si>
    <t>Macadame betuminoso por penetração - faixa C - brita produzida</t>
  </si>
  <si>
    <t>Macadame betuminoso por penetração - faixa D - brita comercial</t>
  </si>
  <si>
    <t>Macadame betuminoso por penetração - faixa D - brita produzida</t>
  </si>
  <si>
    <t>Macadame betuminoso por penetração com asfalto com polímero - faixa A - brita comercial</t>
  </si>
  <si>
    <t>Macadame betuminoso por penetração com asfalto com polímero - faixa A - brita produzida</t>
  </si>
  <si>
    <t>Manta sintética para recapeamento asfáltico com geotêxtil RT - 09 - fornecimento e aplicação</t>
  </si>
  <si>
    <t>Membrana plástica isolante e impermeabilizante com espessura de 0,2 mm - fornecimento e instalação</t>
  </si>
  <si>
    <t>Micro pré-misturado a quente com asfalto polímero - brita comercial</t>
  </si>
  <si>
    <t>Micro pré-misturado a quente com asfalto polímero - brita produzida</t>
  </si>
  <si>
    <t>Microrrevestimento a frio com emulsão modificada com polímero de 0,8 cm - faixa II - brita comercial</t>
  </si>
  <si>
    <t>Microrrevestimento a frio com emulsão modificada com polímero de 0,8 cm - faixa II - brita produzida</t>
  </si>
  <si>
    <t>Microrrevestimento a frio com emulsão modificada com polímero de 1,5 cm - faixa III - brita comercial</t>
  </si>
  <si>
    <t>Microrrevestimento a frio com emulsão modificada com polímero de 1,5 cm - faixa III - brita produzida</t>
  </si>
  <si>
    <t>Microrrevestimento a frio com emulsão modificada com polímero de 2,0 cm - faixa III - brita comercial</t>
  </si>
  <si>
    <t>Microrrevestimento a frio com emulsão modificada com polímero de 2,0 cm - faixa III - brita produzida</t>
  </si>
  <si>
    <t>Pavimento de concreto com equipamento de pequeno porte - areia e brita comerciais</t>
  </si>
  <si>
    <t>Pavimento de concreto com equipamento de pequeno porte - areia extraída e brita produzida</t>
  </si>
  <si>
    <t>Pavimento de concreto com equipamento fôrma-trilho - areia e brita comerciais</t>
  </si>
  <si>
    <t>Pavimento de concreto com equipamento fôrma-trilho - areia extraída e brita produzida</t>
  </si>
  <si>
    <t>Pavimento de concreto com fôrmas deslizantes - areia e brita comerciais</t>
  </si>
  <si>
    <t>Pavimento de concreto com fôrmas deslizantes - areia extraída e brita produzida</t>
  </si>
  <si>
    <t>Pavimento de concreto compactado com rolo - brita comercial</t>
  </si>
  <si>
    <t>Pavimento de concreto compactado com rolo - brita produzida</t>
  </si>
  <si>
    <t>Pintura de ligação</t>
  </si>
  <si>
    <t>Pintura de ligação - emulsão com polímero</t>
  </si>
  <si>
    <t>Pré-misturado a frio - faixa A - areia e brita comerciais</t>
  </si>
  <si>
    <t>Pré-misturado a frio - faixa A - areia extraída e brita produzida</t>
  </si>
  <si>
    <t>Pré-misturado a frio - faixa B - areia e brita comerciais</t>
  </si>
  <si>
    <t>Pré-misturado a frio - faixa B - areia extraída e brita produzida</t>
  </si>
  <si>
    <t>Pré-misturado a frio - faixa C - areia e brita comerciais</t>
  </si>
  <si>
    <t>Pré-misturado a frio - faixa C - areia extraída e brita produzida</t>
  </si>
  <si>
    <t>Pré-misturado a frio - faixa D - areia e brita comerciais</t>
  </si>
  <si>
    <t>Pré-misturado a frio - faixa D - areia extraída e brita produzida</t>
  </si>
  <si>
    <t>Pré-misturado a frio com emulsão asfáltica com polímero - faixa A - areia e brita comerciais</t>
  </si>
  <si>
    <t>Pré-misturado a frio com emulsão asfáltica com polímero - faixa A - areia extraída e brita produzida</t>
  </si>
  <si>
    <t>Pré-misturado a frio com emulsão asfáltica com polímero - faixa B - areia e brita comerciais</t>
  </si>
  <si>
    <t>Pré-misturado a frio com emulsão asfáltica com polímero - faixa B - areia extraída e brita produzida</t>
  </si>
  <si>
    <t>Pré-misturado a frio com emulsão asfáltica com polímero - faixa C - areia e brita comerciais</t>
  </si>
  <si>
    <t>Pré-misturado a frio com emulsão asfáltica com polímero - faixa C - areia extraída e brita produzida</t>
  </si>
  <si>
    <t>Pré-misturado a frio com emulsão asfáltica com polímero - faixa D - areia e brita comerciais</t>
  </si>
  <si>
    <t>Pré-misturado a frio com emulsão asfáltica com polímero - faixa D - areia extraída e brita produzida</t>
  </si>
  <si>
    <t>Pré-misturado a quente com asfalto polímero - faixa I - camada porosa de atrito - areia e brita comerciais</t>
  </si>
  <si>
    <t>Pré-misturado a quente com asfalto polímero - faixa I - camada porosa de atrito - areia extraída e brita produzida</t>
  </si>
  <si>
    <t>Pré-misturado a quente com asfalto polímero - faixa II - camada porosa de atrito - areia e brita comerciais</t>
  </si>
  <si>
    <t>Pré-misturado a quente com asfalto polímero - faixa II - camada porosa de atrito - areia extraída e brita produzida</t>
  </si>
  <si>
    <t>Pré-misturado a quente com asfalto polímero - faixa III - camada porosa de atrito - areia e brita comerciais</t>
  </si>
  <si>
    <t>Pré-misturado a quente com asfalto polímero - faixa III - camada porosa de atrito - areia extraída e brita produzida</t>
  </si>
  <si>
    <t>Pré-misturado a quente com asfalto polímero - faixa IV - camada porosa de atrito - areia e brita comerciais</t>
  </si>
  <si>
    <t>Pré-misturado a quente com asfalto polímero - faixa IV - camada porosa de atrito - areia extraída e brita produzida</t>
  </si>
  <si>
    <t>Pré-misturado a quente com asfalto polímero - faixa V - camada porosa de atrito - areia e brita comerciais</t>
  </si>
  <si>
    <t>Pré-misturado a quente com asfalto polímero - faixa V - camada porosa de atrito - areia extraída e brita produzida</t>
  </si>
  <si>
    <t>Reciclagem com incorporação do revestimento asfáltico à base e adição de 3% de cimento - 100% Proctor modificado</t>
  </si>
  <si>
    <t>Reciclagem com incorporação do revestimento asfáltico à base e adição de 3% de cimento e de brita comercial - 100% Proctor modificado</t>
  </si>
  <si>
    <t>Reciclagem com incorporação do revestimento asfáltico à base e adição de 3% de cimento e de brita produzida - 100% Proctor modificado</t>
  </si>
  <si>
    <t>Reciclagem com incorporação do revestimento asfáltico à base e adição de brita comercial - 100% Proctor modificado</t>
  </si>
  <si>
    <t>Reciclagem com incorporação do revestimento asfáltico à base e adição de brita produzida - 100% Proctor modificado</t>
  </si>
  <si>
    <t>Reciclagem com incorporação do revestimento asfáltico à base e adição de espuma asfáltica e cimento - 100% Proctor modificado</t>
  </si>
  <si>
    <t>Reciclagem com incorporação do revestimento asfáltico à base e adição de espuma asfáltica, cimento e pó de pedra comercial - 100% Proctor modificado</t>
  </si>
  <si>
    <t>Reciclagem de revestimento asfáltico em usina com adição de espuma asfáltica, pó de pedra comercial e cimento - 100% Proctor modificado</t>
  </si>
  <si>
    <t>Reciclagem de revestimento asfáltico em usina com adição de espuma asfáltica, pó de pedra produzido e cimento - 100% Proctor modificado</t>
  </si>
  <si>
    <t>Reciclagem simples com incorporação do revestimento asfáltico à base - 100% Proctor modificado</t>
  </si>
  <si>
    <t>Reestabilização de camada de base com adição de 3% de cimento - 100% Proctor modificado</t>
  </si>
  <si>
    <t>Reestabilização de camada de base com adição de 30% de brita comercial - 100% Proctor modificado</t>
  </si>
  <si>
    <t>Reestabilização de camada de base com adição de 30% de brita produzida - 100% Proctor modificado</t>
  </si>
  <si>
    <t>Reestabilização de camada de base com adição de 30% de material fresado retirado da pista - 100% Proctor modificado</t>
  </si>
  <si>
    <t>Reestabilização de camada de base sem adição de material - 100% Proctor modificado</t>
  </si>
  <si>
    <t>Reforço do subleito com material de jazida - 100% Proctor intermediário</t>
  </si>
  <si>
    <t>Reforço do subleito de solo melhorado com 4% de cal e mistura na pista com material de jazida - 100% Proctor intermediário</t>
  </si>
  <si>
    <t>Regularização do subleito - 100% Proctor intermediário</t>
  </si>
  <si>
    <t>Regularização do subleito com fresagem corte e controle automático de greide - 100% Proctor intermediário</t>
  </si>
  <si>
    <t>Serragem de juntas em pavimento de concreto, limpeza e enchimento com selante a frio</t>
  </si>
  <si>
    <t>Sub-base de concreto adensado por vibração - areia e brita comerciais</t>
  </si>
  <si>
    <t>Sub-base de concreto adensado por vibração - areia extraída e brita produzida</t>
  </si>
  <si>
    <t>Sub-base de concreto compactado com rolo - brita comercial</t>
  </si>
  <si>
    <t>Sub-base de concreto compactado com rolo - brita produzida</t>
  </si>
  <si>
    <t>Sub-base de solo estabilizado granulometricamente sem mistura com material de jazida - 100% Proctor intermediário</t>
  </si>
  <si>
    <t>Sub-base de solo melhorado com 3% de cimento e mistura em usina com material de jazida - 100% Proctor intermediário</t>
  </si>
  <si>
    <t>Sub-base de solo melhorado com 3% de cimento e mistura na pista com material de jazida - 100% Proctor intermediário</t>
  </si>
  <si>
    <t>Sub-base de solo-cal com 7% de cal e mistura na pista com material de jazida - 100% Proctor normal</t>
  </si>
  <si>
    <t>Sub-base estabilizada granulometricamente com mistura de solos na pista com material de jazida - 100% Proctor intermediário</t>
  </si>
  <si>
    <t>Sub-base estabilizada granulometricamente com mistura solo areia (70% - 30%) em usina com material de jazida e areia extraída - 100% Proctor intermediário</t>
  </si>
  <si>
    <t>Tratamento superficial duplo com banho diluído - brita comercial</t>
  </si>
  <si>
    <t>Tratamento superficial duplo com banho diluído - brita produzida</t>
  </si>
  <si>
    <t>Tratamento superficial duplo com banho diluído com emulsão com polímero - brita comercial</t>
  </si>
  <si>
    <t>Tratamento superficial duplo com banho diluído com emulsão com polímero - brita produzida</t>
  </si>
  <si>
    <t>Tratamento superficial duplo com CAP - brita comercial</t>
  </si>
  <si>
    <t>Tratamento superficial duplo com CAP - brita produzida</t>
  </si>
  <si>
    <t>Tratamento superficial duplo com CAP com polímero - brita comercial</t>
  </si>
  <si>
    <t>Tratamento superficial duplo com CAP com polímero - brita produzida</t>
  </si>
  <si>
    <t>Tratamento superficial duplo com emulsão - brita comercial</t>
  </si>
  <si>
    <t>Tratamento superficial duplo com emulsão - brita produzida</t>
  </si>
  <si>
    <t>Tratamento superficial duplo com emulsão com polímero - brita comercial</t>
  </si>
  <si>
    <t>Tratamento superficial duplo com emulsão com polímero - brita produzida</t>
  </si>
  <si>
    <t>Tratamento superficial simples com banho diluído - brita comercial</t>
  </si>
  <si>
    <t>Tratamento superficial simples com banho diluído - brita produzida</t>
  </si>
  <si>
    <t>Tratamento superficial simples com banho diluído com emulsão com polímero - brita comercial</t>
  </si>
  <si>
    <t>Tratamento superficial simples com banho diluído com emulsão com polímero - brita produzida</t>
  </si>
  <si>
    <t>Tratamento superficial simples com CAP - brita comercial</t>
  </si>
  <si>
    <t>Tratamento superficial simples com CAP - brita produzida</t>
  </si>
  <si>
    <t>Tratamento superficial simples com CAP com polímero - brita comercial</t>
  </si>
  <si>
    <t>Tratamento superficial simples com CAP com polímero - brita produzida</t>
  </si>
  <si>
    <t>Tratamento superficial simples com emulsão - brita comercial</t>
  </si>
  <si>
    <t>Tratamento superficial simples com emulsão - brita produzida</t>
  </si>
  <si>
    <t>Tratamento superficial simples com emulsão com polímero - brita comercial</t>
  </si>
  <si>
    <t>Tratamento superficial simples com emulsão com polímero - brita produzida</t>
  </si>
  <si>
    <t>Tratamento superficial triplo com banho diluído - brita comercial</t>
  </si>
  <si>
    <t>Tratamento superficial triplo com banho diluído - brita produzida</t>
  </si>
  <si>
    <t>Tratamento superficial triplo com banho diluído - emulsão com polímero - brita comercial</t>
  </si>
  <si>
    <t>Tratamento superficial triplo com banho diluído - emulsão com polímero - brita produzida</t>
  </si>
  <si>
    <t>Tratamento superficial triplo com CAP - brita comercial</t>
  </si>
  <si>
    <t>Tratamento superficial triplo com CAP - brita produzida</t>
  </si>
  <si>
    <t>Tratamento superficial triplo com CAP com polímero - brita comercial</t>
  </si>
  <si>
    <t>Tratamento superficial triplo com CAP com polímero - brita produzida</t>
  </si>
  <si>
    <t>Tratamento superficial triplo com emulsão - brita comercial</t>
  </si>
  <si>
    <t>Tratamento superficial triplo com emulsão - brita produzida</t>
  </si>
  <si>
    <t>Tratamento superficial triplo com emulsão com polímero - brita comercial</t>
  </si>
  <si>
    <t>Tratamento superficial triplo com emulsão com polímero - brita produzida</t>
  </si>
  <si>
    <t>Varredura da superfície para execução de revestimento asfáltico</t>
  </si>
  <si>
    <t>Ancoragem fixa para estais de 12 cordoalhas D = 15,7 mm - inclusive injeção de cera</t>
  </si>
  <si>
    <t>Ancoragem fixa para estais de 19 cordoalhas D = 15,7 mm - inclusive injeção de cera</t>
  </si>
  <si>
    <t>Ancoragem fixa para estais de 22 cordoalhas D = 15,7 mm - inclusive injeção de cera</t>
  </si>
  <si>
    <t>Ancoragem fixa para estais de 31 cordoalhas D = 15,7 mm - inclusive injeção de cera</t>
  </si>
  <si>
    <t>Ancoragem fixa para estais de 37 cordoalhas D = 15,7 mm - inclusive injeção de cera</t>
  </si>
  <si>
    <t>Ancoragem fixa para estais de 43 cordoalhas D = 15,7 mm - inclusive injeção de cera</t>
  </si>
  <si>
    <t>Ancoragem fixa para estais de 55 cordoalhas D = 15,7 mm - inclusive injeção de cera</t>
  </si>
  <si>
    <t>Ancoragem fixa para estais de 61 cordoalhas D = 15,7 mm - inclusive injeção de cera</t>
  </si>
  <si>
    <t>Ancoragem fixa para estais de 73 cordoalhas D = 15,7 mm - inclusive injeção de cera</t>
  </si>
  <si>
    <t>Ancoragem fixa para estais de 85 cordoalhas D = 15,7 mm - inclusive injeção de cera</t>
  </si>
  <si>
    <t>Ancoragem fixa para estais de 91 cordoalhas D = 15,7 mm - inclusive injeção de cera</t>
  </si>
  <si>
    <t>Ancoragem regulável para estais de 12 cordoalhas D = 15,7 mm - inclusive protensão, injeção de cera e regulagem final</t>
  </si>
  <si>
    <t>Ancoragem regulável para estais de 19 cordoalhas D = 15,7 mm - inclusive protensão, injeção de cera e regulagem final</t>
  </si>
  <si>
    <t>Ancoragem regulável para estais de 22 cordoalhas D = 15,7 mm - inclusive protensão, injeção de cera e regulagem final</t>
  </si>
  <si>
    <t>Ancoragem regulável para estais de 31 cordoalhas D = 15,7 mm - inclusive protensão, injeção de cera e regulagem final</t>
  </si>
  <si>
    <t>Ancoragem regulável para estais de 37 cordoalhas D = 15,7 mm - inclusive protensão, injeção de cera e regulagem final</t>
  </si>
  <si>
    <t>Ancoragem regulável para estais de 43 cordoalhas D = 15,7 mm - inclusive protensão, injeção de cera e regulagem final</t>
  </si>
  <si>
    <t>Ancoragem regulável para estais de 55 cordoalhas D = 15,7 mm - inclusive protensão, injeção de cera e regulagem final</t>
  </si>
  <si>
    <t>Ancoragem regulável para estais de 61 cordoalhas D = 15,7 mm - inclusive protensão, injeção de cera e regulagem final</t>
  </si>
  <si>
    <t>Ancoragem regulável para estais de 73 cordoalhas D = 15,7 mm - inclusive protensão, injeção de cera e regulagem final</t>
  </si>
  <si>
    <t>Ancoragem regulável para estais de 85 cordoalhas D = 15,7 mm - inclusive protensão, injeção de cera e regulagem final</t>
  </si>
  <si>
    <t>Ancoragem regulável para estais de 91 cordoalhas D = 15,7 mm - inclusive protensão, injeção de cera e regulagem final</t>
  </si>
  <si>
    <t>Cordoalha para estais CP 177 RB D = 15,7 mm - fornecimento, preparo e colocação</t>
  </si>
  <si>
    <t>Elevador de cremalheira - ascensão e ancoragem da torre a partir de 16 m com cada elevação de até 9 m - utilização de 50 vezes - inclusive desmontagem</t>
  </si>
  <si>
    <t>Elevador de cremalheira - montagem e desmontagem até a altura de 16 m - exceto fundações</t>
  </si>
  <si>
    <t>Elevador de cremalheira com cabine simples, com capacidade de 1.500 kg e altura de até 100 m - operação</t>
  </si>
  <si>
    <t>Grua fixa - montagem e desmontagem até a altura de 60 m - exceto fundações</t>
  </si>
  <si>
    <t>Grua fixa - telescopagem e ancoragem da torre a partir de 60 m com cada elevação de até 18 m - inclusive desmontagem</t>
  </si>
  <si>
    <t>Grua fixa com altura de 60 a 102 m, com alcance de 60 m e capacidade de 1.500 kg na ponta da lança - operação</t>
  </si>
  <si>
    <t>Tubo antivandalismo em aço galvanizado para estais de 12 cordoalhas D = 15,7 mm - fornecimento e instalação</t>
  </si>
  <si>
    <t>Tubo antivandalismo em aço galvanizado para estais de 19 cordoalhas D = 15,7 mm - fornecimento e instalação</t>
  </si>
  <si>
    <t>Tubo antivandalismo em aço galvanizado para estais de 22 cordoalhas D = 15,7 mm - fornecimento e instalação</t>
  </si>
  <si>
    <t>Tubo antivandalismo em aço galvanizado para estais de 31 cordoalhas D = 15,7 mm - fornecimento e instalação</t>
  </si>
  <si>
    <t>Tubo antivandalismo em aço galvanizado para estais de 37 cordoalhas D = 15,7 mm - fornecimento e instalação</t>
  </si>
  <si>
    <t>Tubo antivandalismo em aço galvanizado para estais de 43 cordoalhas D = 15,7 mm - fornecimento e instalação</t>
  </si>
  <si>
    <t>Tubo antivandalismo em aço galvanizado para estais de 55 cordoalhas D = 15,7 mm - fornecimento e instalação</t>
  </si>
  <si>
    <t>Tubo antivandalismo em aço galvanizado para estais de 61 cordoalhas D = 15,7 mm - fornecimento e instalação</t>
  </si>
  <si>
    <t>Tubo antivandalismo em aço galvanizado para estais de 73 cordoalhas D = 15,7 mm - fornecimento e instalação</t>
  </si>
  <si>
    <t>Tubo antivandalismo em aço galvanizado para estais de 85 cordoalhas D = 15,7 mm - fornecimento e instalação</t>
  </si>
  <si>
    <t>Tubo antivandalismo em aço galvanizado para estais de 91 cordoalhas D = 15,7 mm - fornecimento e instalação</t>
  </si>
  <si>
    <t>Tubo fôrma lado fixo em aço galvanizado para estais de 12 cordoalhas D = 15,7 mm - fornecimento e instalação</t>
  </si>
  <si>
    <t>Tubo fôrma lado fixo em aço galvanizado para estais de 19 cordoalhas D = 15,7 mm - fornecimento e instalação</t>
  </si>
  <si>
    <t>Tubo fôrma lado fixo em aço galvanizado para estais de 22 cordoalhas D = 15,7 mm - fornecimento e instalação</t>
  </si>
  <si>
    <t>Tubo fôrma lado fixo em aço galvanizado para estais de 31 cordoalhas D = 15,7 mm - fornecimento e instalação</t>
  </si>
  <si>
    <t>Tubo fôrma lado fixo em aço galvanizado para estais de 37 cordoalhas D = 15,7 mm - fornecimento e instalação</t>
  </si>
  <si>
    <t>Tubo fôrma lado fixo em aço galvanizado para estais de 43 cordoalhas D = 15,7 mm - fornecimento e instalação</t>
  </si>
  <si>
    <t>Tubo fôrma lado fixo em aço galvanizado para estais de 55 cordoalhas D = 15,7 mm - fornecimento e instalação</t>
  </si>
  <si>
    <t>Tubo fôrma lado fixo em aço galvanizado para estais de 61 cordoalhas D = 15,7 mm - fornecimento e instalação</t>
  </si>
  <si>
    <t>Tubo fôrma lado fixo em aço galvanizado para estais de 73 cordoalhas D = 15,7 mm - fornecimento e instalação</t>
  </si>
  <si>
    <t>Tubo fôrma lado fixo em aço galvanizado para estais de 85 cordoalhas D = 15,7 mm - fornecimento e instalação</t>
  </si>
  <si>
    <t>Tubo fôrma lado fixo em aço galvanizado para estais de 91 cordoalhas D = 15,7 mm - fornecimento e instalação</t>
  </si>
  <si>
    <t>Tubo fôrma lado regulável em aço galvanizado para estais de 12 cordoalhas D = 15,7 mm - fornecimento e instalação</t>
  </si>
  <si>
    <t>Tubo fôrma lado regulável em aço galvanizado para estais de 19 cordoalhas D = 15,7 mm - fornecimento e instalação</t>
  </si>
  <si>
    <t>Tubo fôrma lado regulável em aço galvanizado para estais de 22 cordoalhas D = 15,7 mm - fornecimento e instalação</t>
  </si>
  <si>
    <t>Tubo fôrma lado regulável em aço galvanizado para estais de 31 cordoalhas D = 15,7 mm - fornecimento e instalação</t>
  </si>
  <si>
    <t>Tubo fôrma lado regulável em aço galvanizado para estais de 37 cordoalhas D = 15,7 mm - fornecimento e instalação</t>
  </si>
  <si>
    <t>Tubo fôrma lado regulável em aço galvanizado para estais de 43 cordoalhas D = 15,7 mm - fornecimento e instalação</t>
  </si>
  <si>
    <t>Tubo fôrma lado regulável em aço galvanizado para estais de 55 cordoalhas D = 15,7 mm - fornecimento e instalação</t>
  </si>
  <si>
    <t>Tubo fôrma lado regulável em aço galvanizado para estais de 61 cordoalhas D = 15,7 mm - fornecimento e instalação</t>
  </si>
  <si>
    <t>Tubo fôrma lado regulável em aço galvanizado para estais de 73 cordoalhas D = 15,7 mm - fornecimento e instalação</t>
  </si>
  <si>
    <t>Tubo fôrma lado regulável em aço galvanizado para estais de 85 cordoalhas D = 15,7 mm - fornecimento e instalação</t>
  </si>
  <si>
    <t>Tubo fôrma lado regulável em aço galvanizado para estais de 91 cordoalhas D = 15,7 mm - fornecimento e instalação</t>
  </si>
  <si>
    <t>Tubo PEAD para estais - D = 110 mm - fornecimento e instalação</t>
  </si>
  <si>
    <t>Tubo PEAD para estais - D = 140 mm - fornecimento e instalação</t>
  </si>
  <si>
    <t>Tubo PEAD para estais - D = 160 mm - fornecimento e instalação</t>
  </si>
  <si>
    <t>Tubo PEAD para estais - D = 180 mm - fornecimento e instalação</t>
  </si>
  <si>
    <t>Tubo PEAD para estais - D = 200 mm - fornecimento e instalação</t>
  </si>
  <si>
    <t>Tubo PEAD para estais - D = 225 mm - fornecimento e instalação</t>
  </si>
  <si>
    <t>Tubo PEAD para estais - D = 250 mm - fornecimento e instalação</t>
  </si>
  <si>
    <t>Tubo PEAD para estais - D = 280 mm - fornecimento e instalação</t>
  </si>
  <si>
    <t>Tubo PEAD para estais - D = 315 mm - fornecimento e instalação</t>
  </si>
  <si>
    <t>Adubação de cobertura por equipamento de hidrossemeadura em áreas de semeadura via seca ou de hidrossemeadura</t>
  </si>
  <si>
    <t>Adubação manual de cobertura em áreas de enleivamento ou de plantio de mudas de gramíneas</t>
  </si>
  <si>
    <t>Adubação manual de cobertura em áreas de semeadura via seca ou de hidrossemeadura</t>
  </si>
  <si>
    <t>Barreira arbórea para tratamento acústico das áreas lindeiras da faixa de domínio – densidade de plantio de 1,0 m entre mudas</t>
  </si>
  <si>
    <t>Cerca de passagem de fauna com tela de alambrado sobre mureta de blocos de concreto - H = 20 cm - mourões de madeira a cada 2,5 m e esticador a cada 50 m</t>
  </si>
  <si>
    <t>Cerca viva para tratamento acústico das áreas lindeiras da faixa de domínio – densidade de plantio de 1,0 m entre mudas</t>
  </si>
  <si>
    <t>Dique de bambu para controle de erosão de taludes</t>
  </si>
  <si>
    <t>Enleivamento</t>
  </si>
  <si>
    <t>Espalhamento de material em bota-fora</t>
  </si>
  <si>
    <t>Fixação de tela eletrossoldada em talude para lançamento de argamassa ou concreto projetado</t>
  </si>
  <si>
    <t>Hidrossemeadura</t>
  </si>
  <si>
    <t>Irrigação de área plantada para proteção vegetal do corpo estradal</t>
  </si>
  <si>
    <t>Obtenção de grama para replantio</t>
  </si>
  <si>
    <t>Passagem aérea de animais com rede de cabos de aço e sisal apoiadas em 6 postes de concreto de 15 m - extensão total de 100 m</t>
  </si>
  <si>
    <t>Plantio de grama comercial em placas</t>
  </si>
  <si>
    <t>Plantio de muda de arbusto com altura até 0,50 m em cova de 0,40 x 0,40 x 0,40 m</t>
  </si>
  <si>
    <t>Plantio de muda de árvore com altura de 0,30 a 0,80 m em cova de 0,60 x 0,60 x 0,60 m</t>
  </si>
  <si>
    <t>Plantio de muda de árvore frutífera com altura até 1,00 m em cova de 0,60 x 0,60 x 0,60 m</t>
  </si>
  <si>
    <t>Plantio de muda de árvore frutífera com altura de 1,00 a 2,00 m em cova de 0,60 x 0,60 x 0,60 m</t>
  </si>
  <si>
    <t>Plantio de muda de árvore frutífera com altura de 2,00 a 3,00 m em cova de 0,60 x 0,60 x 0,60 m</t>
  </si>
  <si>
    <t>Plantio de muda de árvore ornamental com altura até 1,00 m em cova de 0,60 x 0,60 x 0,60 m</t>
  </si>
  <si>
    <t>Plantio de muda de árvore ornamental com altura de 1,00 a 2,00 m em cova de 0,60 x 0,60 x 0,60 m</t>
  </si>
  <si>
    <t>Plantio de muda de árvore ornamental com altura de 2,00 a 3,00 m em cova de 0,60 x 0,60 x 0,60 m</t>
  </si>
  <si>
    <t>Plantio de tapete de floríferas com altura até 0,50 m</t>
  </si>
  <si>
    <t>Preenchimento de erosão em talude com terra vegetal e sementes de gramíneas ensacadas</t>
  </si>
  <si>
    <t>Recuperação ambiental de pedreiras ou áreas degradadas com biomanta vegetal de fibras de coco</t>
  </si>
  <si>
    <t>Recuperação ambiental de pedreiras ou áreas degradadas com biomanta vegetal de fibras de palha em áreas com inclinação máxima de 1:1,5</t>
  </si>
  <si>
    <t>Regularização de bota-fora com espalhamento e compactação</t>
  </si>
  <si>
    <t>Regularização de superfície com motoniveladora</t>
  </si>
  <si>
    <t>Regularização manual de taludes de cortes e aterros</t>
  </si>
  <si>
    <t>Retentores de sedimentos em fibras vegetais - D = 20 cm</t>
  </si>
  <si>
    <t>Revestimento vegetal com grama em mudas em superfícies inclinadas</t>
  </si>
  <si>
    <t>Revestimento vegetal com grama em mudas em superfícies planas</t>
  </si>
  <si>
    <t>Revestimento vegetal por semeadura a lanço manual de gramíneas e leguminosas</t>
  </si>
  <si>
    <t>Ancoragem ativa com 10 cordoalhas aderentes D = 12,7 mm - fornecimento e instalação</t>
  </si>
  <si>
    <t>Ancoragem ativa com 10 cordoalhas aderentes D = 15,2 mm - fornecimento e instalação</t>
  </si>
  <si>
    <t>Ancoragem ativa com 12 cordoalhas aderentes D = 12,7 mm - fornecimento e instalação</t>
  </si>
  <si>
    <t>Ancoragem ativa com 12 cordoalhas aderentes D = 15,2 mm - fornecimento e instalação</t>
  </si>
  <si>
    <t>Ancoragem ativa com 15 cordoalhas aderentes D = 12,7 mm - fornecimento e instalação</t>
  </si>
  <si>
    <t>Ancoragem ativa com 15 cordoalhas aderentes D = 15,2 mm - fornecimento e instalação</t>
  </si>
  <si>
    <t>Ancoragem ativa com 19 cordoalhas aderentes D = 12,7 mm - fornecimento e instalação</t>
  </si>
  <si>
    <t>Ancoragem ativa com 19 cordoalhas aderentes D = 15,2 mm - fornecimento e instalação</t>
  </si>
  <si>
    <t>Ancoragem ativa com 22 cordoalhas aderentes D = 12,7 mm - fornecimento e instalação</t>
  </si>
  <si>
    <t>Ancoragem ativa com 22 cordoalhas aderentes D = 15,2 mm - fornecimento e instalação</t>
  </si>
  <si>
    <t>Ancoragem ativa com 27 cordoalhas aderentes D = 12,7 mm - fornecimento e instalação</t>
  </si>
  <si>
    <t>Ancoragem ativa com 27 cordoalhas aderentes D = 15,2 mm - fornecimento e instalação</t>
  </si>
  <si>
    <t>Ancoragem ativa com 31 cordoalhas aderentes D = 12,7 mm - fornecimento e instalação</t>
  </si>
  <si>
    <t>Ancoragem ativa com 31 cordoalhas aderentes D = 15,2 mm - fornecimento e instalação</t>
  </si>
  <si>
    <t>Ancoragem ativa com 4 cordoalhas aderentes D = 12,7 mm - fornecimento e instalação</t>
  </si>
  <si>
    <t>Ancoragem ativa com 4 cordoalhas aderentes D = 15,2 mm - fornecimento e instalação</t>
  </si>
  <si>
    <t>Ancoragem ativa com 6 cordoalhas aderentes D = 12,7 mm - fornecimento e instalação</t>
  </si>
  <si>
    <t>Ancoragem ativa com 6 cordoalhas aderentes D = 15,2 mm - fornecimento e instalação</t>
  </si>
  <si>
    <t>Ancoragem ativa com 7 cordoalhas aderentes D = 12,7 mm - fornecimento e instalação</t>
  </si>
  <si>
    <t>Ancoragem ativa com 7 cordoalhas aderentes D = 15,2 mm - fornecimento e instalação</t>
  </si>
  <si>
    <t>Ancoragem ativa com 8 cordoalhas aderentes D = 12,7 mm - fornecimento e instalação</t>
  </si>
  <si>
    <t>Ancoragem ativa com 8 cordoalhas aderentes D = 15,2 mm - fornecimento e instalação</t>
  </si>
  <si>
    <t>Ancoragem ativa com 9 cordoalhas aderentes D = 12,7 mm - fornecimento e instalação</t>
  </si>
  <si>
    <t>Ancoragem ativa com 9 cordoalhas aderentes D = 15,2 mm - fornecimento e instalação</t>
  </si>
  <si>
    <t>Ancoragem ativa para lajes com 1 cordoalha aderente D = 12,7 mm - fornecimento e instalação</t>
  </si>
  <si>
    <t>Ancoragem ativa para lajes com 1 cordoalha aderente D = 15,2 mm - fornecimento e instalação</t>
  </si>
  <si>
    <t>Ancoragem ativa para lajes com 1 cordoalha engraxada D = 12,7 mm - fornecimento e instalação</t>
  </si>
  <si>
    <t>Ancoragem ativa para lajes com 1 cordoalha engraxada D = 15,2 mm - fornecimento e instalação</t>
  </si>
  <si>
    <t>Ancoragem ativa para lajes com 2 cordoalhas aderentes D = 12,7 mm - fornecimento e instalação</t>
  </si>
  <si>
    <t>Ancoragem ativa para lajes com 2 cordoalhas aderentes D = 15,2 mm - fornecimento e instalação</t>
  </si>
  <si>
    <t>Ancoragem ativa para lajes com 3 cordoalhas aderentes D = 12,7 mm - fornecimento e instalação</t>
  </si>
  <si>
    <t>Ancoragem ativa para lajes com 3 cordoalhas aderentes D = 15,2 mm - fornecimento e instalação</t>
  </si>
  <si>
    <t>Ancoragem ativa para lajes com 4 cordoalhas aderentes D = 12,7 mm - fornecimento e instalação</t>
  </si>
  <si>
    <t>Ancoragem ativa para lajes com 4 cordoalhas aderentes D = 15,2 mm - fornecimento e instalação</t>
  </si>
  <si>
    <t>Ancoragem passiva com 10 cordoalhas aderentes D = 12,7 mm - fornecimento e instalação</t>
  </si>
  <si>
    <t>Ancoragem passiva com 10 cordoalhas aderentes D = 15,2 mm - fornecimento e instalação</t>
  </si>
  <si>
    <t>Ancoragem passiva com 12 cordoalhas aderentes D = 12,7 mm - fornecimento e instalação</t>
  </si>
  <si>
    <t>Ancoragem passiva com 12 cordoalhas aderentes D = 15,2 mm - fornecimento e instalação</t>
  </si>
  <si>
    <t>Ancoragem passiva com 15 cordoalhas aderentes D = 12,7 mm - fornecimento e instalação</t>
  </si>
  <si>
    <t>Ancoragem passiva com 15 cordoalhas aderentes D = 15,2 mm - fornecimento e instalação</t>
  </si>
  <si>
    <t>Ancoragem passiva com 19 cordoalhas aderentes D = 12,7 mm - fornecimento e instalação</t>
  </si>
  <si>
    <t>Ancoragem passiva com 19 cordoalhas aderentes D = 15,2 mm - fornecimento e instalação</t>
  </si>
  <si>
    <t>Ancoragem passiva com 22 cordoalhas aderentes D = 12,7 mm - fornecimento e instalação</t>
  </si>
  <si>
    <t>Ancoragem passiva com 22 cordoalhas aderentes D = 15,2 mm - fornecimento e instalação</t>
  </si>
  <si>
    <t>Ancoragem passiva com 27 cordoalhas aderentes D = 12,7 mm - fornecimento e instalação</t>
  </si>
  <si>
    <t>Ancoragem passiva com 27 cordoalhas aderentes D = 15,2 mm - fornecimento e instalação</t>
  </si>
  <si>
    <t>Ancoragem passiva com 31 cordoalhas aderentes D = 12,7 mm - fornecimento e instalação</t>
  </si>
  <si>
    <t>Ancoragem passiva com 31 cordoalhas aderentes D = 15,2 mm - fornecimento e instalação</t>
  </si>
  <si>
    <t>Ancoragem passiva com 4 cordoalhas aderentes D = 12,7 mm - fornecimento e instalação</t>
  </si>
  <si>
    <t>Ancoragem passiva com 4 cordoalhas aderentes D = 15,2 mm - fornecimento e instalação</t>
  </si>
  <si>
    <t>Ancoragem passiva com 6 cordoalhas aderentes D = 12,7 mm - fornecimento e instalação</t>
  </si>
  <si>
    <t>Ancoragem passiva com 6 cordoalhas aderentes D = 15,2 mm - fornecimento e instalação</t>
  </si>
  <si>
    <t>Ancoragem passiva com 7 cordoalhas aderentes D = 12,7 mm - fornecimento e instalação</t>
  </si>
  <si>
    <t>Ancoragem passiva com 7 cordoalhas aderentes D = 15,2 mm - fornecimento e instalação</t>
  </si>
  <si>
    <t>Ancoragem passiva com 8 cordoalhas aderentes D = 12,7 mm - fornecimento e instalação</t>
  </si>
  <si>
    <t>Ancoragem passiva com 8 cordoalhas aderentes D = 15,2 mm - fornecimento e instalação</t>
  </si>
  <si>
    <t>Ancoragem passiva com 9 cordoalhas aderentes D = 12,7 mm - fornecimento e instalação</t>
  </si>
  <si>
    <t>Ancoragem passiva com 9 cordoalhas aderentes D = 15,2 mm - fornecimento e instalação</t>
  </si>
  <si>
    <t>Ancoragem passiva para lajes com 1 cordoalha aderente D = 12,7 mm - fornecimento e instalação</t>
  </si>
  <si>
    <t>Ancoragem passiva para lajes com 1 cordoalha aderente D = 15,2 mm - fornecimento e instalação</t>
  </si>
  <si>
    <t>Ancoragem passiva para lajes com 1 cordoalha engraxada D = 12,7 mm - fornecimento e instalação</t>
  </si>
  <si>
    <t>Ancoragem passiva para lajes com 1 cordoalha engraxada D = 15,2 mm - fornecimento e instalação</t>
  </si>
  <si>
    <t>Ancoragem passiva para lajes com 2 cordoalhas aderentes D = 12,7 mm - fornecimento e instalação</t>
  </si>
  <si>
    <t>Ancoragem passiva para lajes com 2 cordoalhas aderentes D = 15,2 mm - fornecimento e instalação</t>
  </si>
  <si>
    <t>Ancoragem passiva para lajes com 3 cordoalhas aderentes D = 12,7 mm - fornecimento e instalação</t>
  </si>
  <si>
    <t>Ancoragem passiva para lajes com 3 cordoalhas aderentes D = 15,2 mm - fornecimento e instalação</t>
  </si>
  <si>
    <t>Ancoragem passiva para lajes com 4 cordoalhas aderentes D = 12,7 mm - fornecimento e instalação</t>
  </si>
  <si>
    <t>Ancoragem passiva para lajes com 4 cordoalhas aderentes D = 15,2 mm - fornecimento e instalação</t>
  </si>
  <si>
    <t>Bainha metálica ovalizada seção 19 x 36 mm para 1 cordoalha D = 12,7 mm - fornecimento, instalação e injeção de nata de cimento</t>
  </si>
  <si>
    <t>Bainha metálica ovalizada seção 19 x 36 mm para 2 cordoalhas D = 12,7 mm - fornecimento, instalação e injeção de nata de cimento</t>
  </si>
  <si>
    <t>Bainha metálica ovalizada seção 19 x 48 mm para 3 cordoalhas D = 12,7 mm - fornecimento, instalação e injeção de nata de cimento</t>
  </si>
  <si>
    <t>Bainha metálica ovalizada seção 19 x 62 mm para 4 cordoalhas D = 12,7 mm - fornecimento, instalação e injeção de nata de cimento</t>
  </si>
  <si>
    <t>Bainha metálica ovalizada seção 22 x 32 mm para 1 cordoalha D = 15,2 mm - fornecimento, instalação e injeção de nata de cimento</t>
  </si>
  <si>
    <t>Bainha metálica ovalizada seção 22 x 32 mm para 2 cordoalhas D = 15,2 mm - fornecimento, instalação e injeção de nata de cimento</t>
  </si>
  <si>
    <t>Bainha metálica ovalizada seção 22 x 55 mm para 3 cordoalhas D = 15,2 mm - fornecimento, instalação e injeção de nata de cimento</t>
  </si>
  <si>
    <t>Bainha metálica ovalizada seção 22 x 73 mm para 4 cordoalhas D = 15,2 mm - fornecimento, instalação e injeção de nata de cimento</t>
  </si>
  <si>
    <t>Bainha metálica redonda D = 100 mm para 21 cordoalhas D = 15,2 mm - fornecimento, instalação e injeção de nata de cimento</t>
  </si>
  <si>
    <t>Bainha metálica redonda D = 100 mm para 22 cordoalhas D = 15,2 mm - fornecimento, instalação e injeção de nata de cimento</t>
  </si>
  <si>
    <t>Bainha metálica redonda D = 100 mm para 24 cordoalhas D = 15,2 mm - fornecimento, instalação e injeção de nata de cimento</t>
  </si>
  <si>
    <t>Bainha metálica redonda D = 100 mm para 25 cordoalhas D = 15,2 mm - fornecimento, instalação e injeção de nata de cimento</t>
  </si>
  <si>
    <t>Bainha metálica redonda D = 100 mm para 30 cordoalhas D = 12,7 mm - fornecimento, instalação e injeção de nata de cimento</t>
  </si>
  <si>
    <t>Bainha metálica redonda D = 100 mm para 31 cordoalhas D = 12,7 mm - fornecimento, instalação e injeção de nata de cimento</t>
  </si>
  <si>
    <t>Bainha metálica redonda D = 110 mm para 27 cordoalhas D = 15,2 mm - fornecimento, instalação e injeção de nata de cimento</t>
  </si>
  <si>
    <t>Bainha metálica redonda D = 110 mm para 37 cordoalhas D = 12,7 mm - fornecimento, instalação e injeção de nata de cimento</t>
  </si>
  <si>
    <t>Bainha metálica redonda D = 120 mm para 30 cordoalhas D = 15,2 mm - fornecimento, instalação e injeção de nata de cimento</t>
  </si>
  <si>
    <t>Bainha metálica redonda D = 120 mm para 31 cordoalhas D = 15,2 mm - fornecimento, instalação e injeção de nata de cimento</t>
  </si>
  <si>
    <t>Bainha metálica redonda D = 130 mm para 37 cordoalhas D = 15,2 mm - fornecimento, instalação e injeção de nata de cimento</t>
  </si>
  <si>
    <t>Bainha metálica redonda D = 30 mm para 2 cordoalhas D = 12,7 mm - fornecimento, instalação e injeção de nata de cimento</t>
  </si>
  <si>
    <t>Bainha metálica redonda D = 35 mm para 2 cordoalhas D = 15,2 mm - fornecimento, instalação e injeção de nata de cimento</t>
  </si>
  <si>
    <t>Bainha metálica redonda D = 35 mm para 3 cordoalhas D = 12,7 mm - fornecimento, instalação e injeção de nata de cimento</t>
  </si>
  <si>
    <t>Bainha metálica redonda D = 40 mm para 3 cordoalhas D = 15,2 mm - fornecimento, instalação e injeção de nata de cimento</t>
  </si>
  <si>
    <t>Bainha metálica redonda D = 40 mm para 4 cordoalhas D = 12,7 mm - fornecimento, instalação e injeção de nata de cimento</t>
  </si>
  <si>
    <t>Bainha metálica redonda D = 45 mm para 4 cordoalhas D = 15,2 mm - fornecimento, instalação e injeção de nata de cimento</t>
  </si>
  <si>
    <t>Bainha metálica redonda D = 45 mm para 5 cordoalhas D = 12,7 mm - fornecimento, instalação e injeção de nata de cimento</t>
  </si>
  <si>
    <t>Bainha metálica redonda D = 50 mm para 5 cordoalhas D = 15,2 mm - fornecimento, instalação e injeção de nata de cimento</t>
  </si>
  <si>
    <t>Bainha metálica redonda D = 50 mm para 6 cordoalhas D = 12,7 mm - fornecimento, instalação e injeção de nata de cimento</t>
  </si>
  <si>
    <t>Bainha metálica redonda D = 55 mm para 7 cordoalhas D = 12,7 mm - fornecimento, instalação e injeção de nata de cimento</t>
  </si>
  <si>
    <t>Bainha metálica redonda D = 55 mm para 8 cordoalhas D = 12,7 mm - fornecimento, instalação e injeção de nata de cimento</t>
  </si>
  <si>
    <t>Bainha metálica redonda D = 60 mm para 6 cordoalhas D = 15,2 mm - fornecimento, instalação e injeção de nata de cimento</t>
  </si>
  <si>
    <t>Bainha metálica redonda D = 60 mm para 9 cordoalhas D = 12,7 mm - fornecimento, instalação e injeção de nata de cimento</t>
  </si>
  <si>
    <t>Bainha metálica redonda D = 65 mm para 10 cordoalhas D = 12,7 mm - fornecimento, instalação e injeção de nata de cimento</t>
  </si>
  <si>
    <t>Bainha metálica redonda D = 65 mm para 11 cordoalhas D = 12,7 mm - fornecimento, instalação e injeção de nata de cimento</t>
  </si>
  <si>
    <t>Bainha metálica redonda D = 65 mm para 12 cordoalhas D = 12,7 mm - fornecimento, instalação e injeção de nata de cimento</t>
  </si>
  <si>
    <t>Bainha metálica redonda D = 65 mm para 7 cordoalhas D = 15,2 mm - fornecimento, instalação e injeção de nata de cimento</t>
  </si>
  <si>
    <t>Bainha metálica redonda D = 65 mm para 8 cordoalhas D = 15,2 mm - fornecimento, instalação e injeção de nata de cimento</t>
  </si>
  <si>
    <t>Bainha metálica redonda D = 70 mm para 15 cordoalhas D = 12,7 mm - fornecimento, instalação e injeção de nata de cimento</t>
  </si>
  <si>
    <t>Bainha metálica redonda D = 70 mm para 9 cordoalhas D = 15,2 mm - fornecimento, instalação e injeção de nata de cimento</t>
  </si>
  <si>
    <t>Bainha metálica redonda D = 75 mm para 10 cordoalhas D = 15,2 mm - fornecimento, instalação e injeção de nata de cimento</t>
  </si>
  <si>
    <t>Bainha metálica redonda D = 75 mm para 11 cordoalhas D = 15,2 mm - fornecimento, instalação e injeção de nata de cimento</t>
  </si>
  <si>
    <t>Bainha metálica redonda D = 75 mm para 16 cordoalhas D = 12,7 mm - fornecimento, instalação e injeção de nata de cimento</t>
  </si>
  <si>
    <t>Bainha metálica redonda D = 75 mm para 18 cordoalhas D = 12,7 mm - fornecimento, instalação e injeção de nata de cimento</t>
  </si>
  <si>
    <t>Bainha metálica redonda D = 80 mm para 12 cordoalhas D = 15,2 mm - fornecimento, instalação e injeção de nata de cimento</t>
  </si>
  <si>
    <t>Bainha metálica redonda D = 80 mm para 19 cordoalhas D = 12,7 mm - fornecimento, instalação e injeção de nata de cimento</t>
  </si>
  <si>
    <t>Bainha metálica redonda D = 80 mm para 20 cordoalhas D = 12,7 mm - fornecimento, instalação e injeção de nata de cimento</t>
  </si>
  <si>
    <t>Bainha metálica redonda D = 85 mm para 15 cordoalhas D = 15,2 mm - fornecimento, instalação e injeção de nata de cimento</t>
  </si>
  <si>
    <t>Bainha metálica redonda D = 85 mm para 21 cordoalhas D = 12,7 mm - fornecimento, instalação e injeção de nata de cimento</t>
  </si>
  <si>
    <t>Bainha metálica redonda D = 85 mm para 22 cordoalhas D = 12,7 mm - fornecimento, instalação e injeção de nata de cimento</t>
  </si>
  <si>
    <t>Bainha metálica redonda D = 85 mm para 24 cordoalhas D = 12,7 mm - fornecimento, instalação e injeção de nata de cimento</t>
  </si>
  <si>
    <t>Bainha metálica redonda D = 85 mm para 25 cordoalhas D = 12,7 mm - fornecimento, instalação e injeção de nata de cimento</t>
  </si>
  <si>
    <t>Bainha metálica redonda D = 90 mm para 16 cordoalhas D = 15,2 mm - fornecimento, instalação e injeção de nata de cimento</t>
  </si>
  <si>
    <t>Bainha metálica redonda D = 90 mm para 18 cordoalhas D = 15,2 mm - fornecimento, instalação e injeção de nata de cimento</t>
  </si>
  <si>
    <t>Bainha metálica redonda D = 90 mm para 27 cordoalhas D = 12,7 mm - fornecimento, instalação e injeção de nata de cimento</t>
  </si>
  <si>
    <t>Bainha metálica redonda D = 95 mm para 19 cordoalhas D = 15,2 mm - fornecimento, instalação e injeção de nata de cimento</t>
  </si>
  <si>
    <t>Bainha metálica redonda D = 95 mm para 20 cordoalhas D = 15,2 mm - fornecimento, instalação e injeção de nata de cimento</t>
  </si>
  <si>
    <t>Cordoalha CP 190 RB D = 12,7 mm - fornecimento e instalação</t>
  </si>
  <si>
    <t>Cordoalha CP 190 RB D = 15,2 mm - fornecimento e instalação</t>
  </si>
  <si>
    <t>Cordoalha engraxada CP 190 RB D = 12,7 mm - fornecimento e instalação</t>
  </si>
  <si>
    <t>Cordoalha engraxada CP 190 RB D = 15,2 mm - fornecimento e instalação</t>
  </si>
  <si>
    <t>Gaiola metálica em cantoneira para armazenamento e manipulação de cordoalha - confecção</t>
  </si>
  <si>
    <t>Nicho de madeira para dispositivo de ancoragem de protensão - confecção e instalação</t>
  </si>
  <si>
    <t>Apiloamento manual</t>
  </si>
  <si>
    <t>Apiloamento manual de superfície com espessura de 15 cm</t>
  </si>
  <si>
    <t>Areia extraída com draga de sucção tipo bomba</t>
  </si>
  <si>
    <t>Areia extraída com escavadeira hidráulica de longo alcance</t>
  </si>
  <si>
    <t>Areia extraída com trator e carregadeira</t>
  </si>
  <si>
    <t>Brita produzida em central de britagem de 80 m³/h</t>
  </si>
  <si>
    <t>Calandragem de chapa metálica com espessura de 3 mm</t>
  </si>
  <si>
    <t>Calandragem de chapa metálica com espessura de 5 mm</t>
  </si>
  <si>
    <t>Compactação manual com soquete vibratório</t>
  </si>
  <si>
    <t>Confecção de canaleta meia cana D = 0,30 m - areia e brita comerciais</t>
  </si>
  <si>
    <t>Confecção de canaleta meia cana D = 0,30 m - areia extraída e brita produzida</t>
  </si>
  <si>
    <t>Confecção de canaleta meia cana D = 0,40 m - areia e brita comerciais</t>
  </si>
  <si>
    <t>Confecção de canaleta meia cana D = 0,40 m - areia extraída e brita produzida</t>
  </si>
  <si>
    <t>Confecção de tubos de concreto D = 0,20 m - areia e brita comerciais</t>
  </si>
  <si>
    <t>Confecção de tubos de concreto D = 0,20 m - areia extraída e brita produzida</t>
  </si>
  <si>
    <t>Confecção de tubos de concreto D = 0,30 m - areia e brita comerciais</t>
  </si>
  <si>
    <t>Confecção de tubos de concreto D = 0,30 m - areia extraída e brita produzida</t>
  </si>
  <si>
    <t>Confecção de tubos de concreto D = 0,40 m - areia e brita comerciais</t>
  </si>
  <si>
    <t>Confecção de tubos de concreto D = 0,40 m - areia extraída e brita produzida</t>
  </si>
  <si>
    <t>Confecção de tubos de concreto D = 0,50 m - areia e brita comerciais</t>
  </si>
  <si>
    <t>Confecção de tubos de concreto D = 0,50 m - areia extraída e brita produzida</t>
  </si>
  <si>
    <t>Confecção de tubos de concreto perfurado D = 0,20 m - areia e brita comerciais</t>
  </si>
  <si>
    <t>Confecção de tubos de concreto perfurado D = 0,20 m - areia extraída e brita produzida</t>
  </si>
  <si>
    <t>Confecção de tubos de concreto perfurado D = 0,30 m - areia e brita comerciais</t>
  </si>
  <si>
    <t>Confecção de tubos de concreto perfurado D = 0,30 m - areia extraída e brita produzida</t>
  </si>
  <si>
    <t>Confecção de tubos de concreto perfurado D = 0,40 m - areia e brita comerciais</t>
  </si>
  <si>
    <t>Confecção de tubos de concreto perfurado D = 0,40 m - areia extraída e brita produzida</t>
  </si>
  <si>
    <t>Confecção de tubos de concreto poroso D = 0,20 m - areia e brita comerciais</t>
  </si>
  <si>
    <t>Confecção de tubos de concreto poroso D = 0,20 m - areia extraída e brita produzida</t>
  </si>
  <si>
    <t>Confecção de tubos de concreto poroso D = 0,30 m - areia e brita comerciais</t>
  </si>
  <si>
    <t>Confecção de tubos de concreto poroso D = 0,30 m - areia extraída e brita produzida</t>
  </si>
  <si>
    <t>Confecção de tubos de concreto poroso D = 0,40 m - areia e brita comerciais</t>
  </si>
  <si>
    <t>Confecção de tubos de concreto poroso D = 0,40 m - areia extraída e brita produzida</t>
  </si>
  <si>
    <t>Dobramento de chapas de alumínio com espessura de 1,5 mm e comprimento de dobra de até 500 mm</t>
  </si>
  <si>
    <t>Escavação de tunnel liner em material de 3ª categoria</t>
  </si>
  <si>
    <t>Escavação de vala em material de 3ª categoria</t>
  </si>
  <si>
    <t>Escavação manual de tunnel liner em material de 1ª categoria</t>
  </si>
  <si>
    <t>Escavação manual de tunnel liner em material de 2ª categoria</t>
  </si>
  <si>
    <t>Escavação manual de vala em material de 1ª categoria</t>
  </si>
  <si>
    <t>Escavação manual em material de 1ª categoria na profundidade de 1 a 2 m</t>
  </si>
  <si>
    <t>Escavação manual em material de 1ª categoria na profundidade de 2 a 3 m</t>
  </si>
  <si>
    <t>Escavação manual em material de 1ª categoria na profundidade de 3 a 4 m</t>
  </si>
  <si>
    <t>Escavação manual em material de 1ª categoria na profundidade de até 1 m</t>
  </si>
  <si>
    <t>Escavação manual em material de 2ª categoria na profundidade de 1 a 2 m</t>
  </si>
  <si>
    <t>Escavação manual em material de 2ª categoria na profundidade de 2 a 3 m</t>
  </si>
  <si>
    <t>Escavação manual em material de 2ª categoria na profundidade de 3 a 4 m</t>
  </si>
  <si>
    <t>Escavação manual em material de 2ª categoria na profundidade de até 1 m</t>
  </si>
  <si>
    <t>Escavação mecânica de vala em material de 1ª categoria</t>
  </si>
  <si>
    <t>Escavação mecânica de vala em material de 2ª categoria</t>
  </si>
  <si>
    <t>Fixação de parafuso em estrutura metálica</t>
  </si>
  <si>
    <t>Iluminação provisória para tunnel liner</t>
  </si>
  <si>
    <t>Material pétreo produzido em britador de mandíbulas móvel - camada final de aterro em rocha</t>
  </si>
  <si>
    <t>Operação de mergulho autônomo em profundidade de até 20 m</t>
  </si>
  <si>
    <t>Operação de mergulho dependente em profundidade de 30 a 50 m - inclusive descompressão</t>
  </si>
  <si>
    <t>Operação de mergulho dependente em profundidade de até 30 m - inclusive descompressão</t>
  </si>
  <si>
    <t>Pedra de mão produzida manualmente</t>
  </si>
  <si>
    <t>Preparo e regularização de terreno em desnível</t>
  </si>
  <si>
    <t>Rachão ou pedra de mão produzida</t>
  </si>
  <si>
    <t>Raspagem e limpeza de terreno plano</t>
  </si>
  <si>
    <t>Reaterro e compactação com soquete vibratório</t>
  </si>
  <si>
    <t>Rebordeamento de chapa metálica com espessura de 5 mm</t>
  </si>
  <si>
    <t>Recarga de cilindro com ar respirável para atividades de mergulho</t>
  </si>
  <si>
    <t>Rocha para britagem com perfuratriz manual</t>
  </si>
  <si>
    <t>Rocha para britagem com perfuratriz sobre esteira</t>
  </si>
  <si>
    <t>Rocha para britagem com perfuratriz sobre esteira - camada final de aterro em rocha</t>
  </si>
  <si>
    <t>Selo de argila apiloado (solo local)</t>
  </si>
  <si>
    <t>Ventilação provisória para tunnel liner</t>
  </si>
  <si>
    <t>Bico de adesão para injeção de adesivo estrutural à base de resina epóxi - fornecimento, instalação e retirada</t>
  </si>
  <si>
    <t>Bico de perfuração para injeção de adesivo estrutural à base de resina epóxi - fornecimento, instalação e retirada</t>
  </si>
  <si>
    <t>Caiação manual com fixador de cal</t>
  </si>
  <si>
    <t>Caiação mecanizada com fixador de cal</t>
  </si>
  <si>
    <t>Capa selante - areia comercial</t>
  </si>
  <si>
    <t>Capa selante - areia extraída</t>
  </si>
  <si>
    <t>Capa selante - brita produzida</t>
  </si>
  <si>
    <t>Capa selante - pedrisco comercial</t>
  </si>
  <si>
    <t>Capina manual</t>
  </si>
  <si>
    <t>Combate à exsudação - areia comercial</t>
  </si>
  <si>
    <t>Combate à exsudação - areia extraída</t>
  </si>
  <si>
    <t>Combate à exsudação - brita produzida</t>
  </si>
  <si>
    <t>Combate à exsudação - pedrisco comercial</t>
  </si>
  <si>
    <t>Correção de defeitos com mistura betuminosa</t>
  </si>
  <si>
    <t>Correção de defeitos por fresagem descontínua do revestimento asfáltico - espessura de 5 cm</t>
  </si>
  <si>
    <t>Corte e limpeza de áreas gramadas</t>
  </si>
  <si>
    <t>Corte e remoção de árvores</t>
  </si>
  <si>
    <t>Desobstrução de bueiro</t>
  </si>
  <si>
    <t>Fresagem contínua de revestimento asfáltico - espessura de 3 cm</t>
  </si>
  <si>
    <t>Fresagem contínua de revestimento asfáltico - espessura de 4 cm</t>
  </si>
  <si>
    <t>Fresagem contínua de revestimento asfáltico - espessura de 5 cm</t>
  </si>
  <si>
    <t>Fresagem contínua de revestimento asfáltico - espessura de 6 cm</t>
  </si>
  <si>
    <t>Fresagem contínua de revestimento asfáltico - espessura de 7 cm</t>
  </si>
  <si>
    <t>Fresagem contínua de revestimento asfáltico - espessura de 8 cm</t>
  </si>
  <si>
    <t>Fresagem descontínua de revestimento asfáltico - espessura de 3 cm</t>
  </si>
  <si>
    <t>Fresagem descontínua de revestimento asfáltico - espessura de 4 cm</t>
  </si>
  <si>
    <t>Fresagem descontínua de revestimento asfáltico - espessura de 5 cm</t>
  </si>
  <si>
    <t>Fresagem descontínua de revestimento asfáltico - espessura de 6 cm</t>
  </si>
  <si>
    <t>Fresagem descontínua de revestimento asfáltico - espessura de 7 cm</t>
  </si>
  <si>
    <t>Fresagem descontínua de revestimento asfáltico - espessura de 8 cm</t>
  </si>
  <si>
    <t>Injeção de adesivo estrutural à base de resina epóxi de baixa viscosidade para tratamento de fissuras em estruturas de concreto - fornecimento e aplicação manual</t>
  </si>
  <si>
    <t>Injeção de adesivo estrutural à base de resina epóxi de baixa viscosidade para tratamento de fissuras em estruturas de concreto - fornecimento e aplicação mecanizada</t>
  </si>
  <si>
    <t>Limpeza de bueiro</t>
  </si>
  <si>
    <t>Limpeza de descida d'água</t>
  </si>
  <si>
    <t>Limpeza de emulsão asfáltica ou asfalto diluído derramados na pista - remoção com minicarregadeira com vassoura e descarga livre</t>
  </si>
  <si>
    <t>Limpeza de líquidos combustíveis derramados na pista - remoção com minicarregadeira com vassoura e descarga livre</t>
  </si>
  <si>
    <t>Limpeza de material asfáltico derramado fora da pista - remoção com escavadeira hidráulica e caminhão basculante</t>
  </si>
  <si>
    <t>Limpeza de placa de sinalização</t>
  </si>
  <si>
    <t>Limpeza de ponte</t>
  </si>
  <si>
    <t>Limpeza de sarjeta e meio-fio</t>
  </si>
  <si>
    <t>Limpeza de vala de drenagem</t>
  </si>
  <si>
    <t>Limpeza de valeta de corte</t>
  </si>
  <si>
    <t>Limpeza e desobstrução de dispositivos de drenagem em OAE</t>
  </si>
  <si>
    <t>Limpeza e desobstrução de drenos de obras de contenção</t>
  </si>
  <si>
    <t>Limpeza e desobstrução mecanizada de bueiros com diâmetro acima de 1,00 até 1,50 m</t>
  </si>
  <si>
    <t>Limpeza e desobstrução mecanizada de bueiros com diâmetro de até 1,00 m</t>
  </si>
  <si>
    <t>Limpeza e enchimento com resina epóxi de fissuras niveladas com abertura máxima de 0,4 mm e profundidade de 20 mm em pavimento de concreto que não atravessam toda a espessura da placa</t>
  </si>
  <si>
    <t>Limpeza e remoção de vegetação junto aos aparelhos de apoio de OAE com o uso de herbicida</t>
  </si>
  <si>
    <t>Limpeza e remoção de vegetação nas juntas de dilatação com o uso de herbicida</t>
  </si>
  <si>
    <t>Limpeza e remoção manual de material retido em terra firme em OAE</t>
  </si>
  <si>
    <t>Limpeza em superfície de concreto com escova de aço</t>
  </si>
  <si>
    <t>Limpeza, serragem e enchimento de fissuras niveladas com abertura entre 0,4 mm e 1,0 mm e profundidade de 25 mm em pavimento de concreto com CAP</t>
  </si>
  <si>
    <t>Limpeza, serragem e enchimento de fissuras niveladas com abertura entre 0,4 mm e 1,0 mm e profundidade de 25 mm em pavimento de concreto com CAP com polímero</t>
  </si>
  <si>
    <t>Limpeza, serragem e enchimento de fissuras niveladas com abertura entre 0,4 mm e 1,0 mm e profundidade de 25 mm em pavimento de concreto com selante elástico a frio</t>
  </si>
  <si>
    <t>Lixamento mecanizado em superfície de concreto</t>
  </si>
  <si>
    <t>Material de base</t>
  </si>
  <si>
    <t>Mistura betuminosa</t>
  </si>
  <si>
    <t>Mistura betuminosa a frio executada em betoneira - faixa C - areia e brita comerciais</t>
  </si>
  <si>
    <t>Poda de árvores com 5,0 m a 7,5 m de altura</t>
  </si>
  <si>
    <t>Poda de árvores com 7,5 m a 10 m de altura</t>
  </si>
  <si>
    <t>Poda de árvores com até 5 m de altura</t>
  </si>
  <si>
    <t>Poda de árvores com mais de 10 m de altura</t>
  </si>
  <si>
    <t>Reassentamento manual de meio-fio com material arrancado da pista</t>
  </si>
  <si>
    <t>Recomposição de camada granular do pavimento com material de jazida - 100% Proctor modificado</t>
  </si>
  <si>
    <t>Recomposição de erosão em corte ou aterro com material de jazida</t>
  </si>
  <si>
    <t>Recomposição de placa de sinalização</t>
  </si>
  <si>
    <t>Recomposição de revestimento primário com material de jazida - 100% Proctor intermediário</t>
  </si>
  <si>
    <t>Recomposição manual de aterro com material de jazida</t>
  </si>
  <si>
    <t>Recomposição mecanizada de aterro com material de jazida</t>
  </si>
  <si>
    <t>Recomposição parcial de cerca com mourão de concreto - arame</t>
  </si>
  <si>
    <t>Recomposição parcial de cerca com mourão de concreto seção quadrada - mourão - areia e brita comerciais</t>
  </si>
  <si>
    <t>Recomposição parcial de cerca com mourão de concreto seção quadrada - mourão - areia extraída e brita produzida</t>
  </si>
  <si>
    <t>Recomposição parcial de cerca com mourão de concreto seção triangular - mourão - areia e brita comerciais</t>
  </si>
  <si>
    <t>Recomposição parcial de cerca com mourão de concreto seção triangular - mourão - areia extraída e brita comercial</t>
  </si>
  <si>
    <t>Recomposição parcial de cerca com mourão de madeira - arame</t>
  </si>
  <si>
    <t>Recomposição parcial de cerca com mourão de madeira - mourão</t>
  </si>
  <si>
    <t>Recomposição total de cerca com mourão de concreto seção quadrada - areia e brita comerciais</t>
  </si>
  <si>
    <t>Recomposição total de cerca com mourão de concreto seção quadrada - areia extraída e brita produzida</t>
  </si>
  <si>
    <t>Recomposição total de cerca com mourão de concreto seção triangular - areia e brita comerciais</t>
  </si>
  <si>
    <t>Recomposição total de cerca com mourão de concreto seção triangular - areia extraída e brita produzida</t>
  </si>
  <si>
    <t>Recomposição total de cerca com mourão de madeira</t>
  </si>
  <si>
    <t>Reconformação da plataforma</t>
  </si>
  <si>
    <t>Recuperação de desgaste superficial em pavimentos de concreto</t>
  </si>
  <si>
    <t>Regularização de taludes e valas com soquete vibratório</t>
  </si>
  <si>
    <t>Regularização mecânica da faixa de domínio</t>
  </si>
  <si>
    <t>Remendo profundo com imprimação com asfalto diluído - demolição manual</t>
  </si>
  <si>
    <t>Remendo profundo com imprimação com asfalto diluído - demolição mecânica e corte com serra</t>
  </si>
  <si>
    <t>Remendo profundo com imprimação com emulsão asfáltica - demolição manual</t>
  </si>
  <si>
    <t>Remendo profundo com imprimação com emulsão asfáltica - demolição mecânica e corte com serra</t>
  </si>
  <si>
    <t>Remoção de animais de grande porte mortos em rodovia - carga e descarga com guindauto</t>
  </si>
  <si>
    <t>Remoção de animais de pequeno porte mortos em rodovia - carga manual</t>
  </si>
  <si>
    <t>Remoção de emborrachados de pneus em rodovia</t>
  </si>
  <si>
    <t>Remoção de espécimes arbóreos de 20 a 40 m tombados na pista</t>
  </si>
  <si>
    <t>Remoção de espécimes arbóreos de até 20 m tombados na pista</t>
  </si>
  <si>
    <t>Remoção de grãos, agregados e solos derramados na pista em rodovias</t>
  </si>
  <si>
    <t>Remoção de sucatas derramadas em rodovia - cinta com utilização de 100 vezes</t>
  </si>
  <si>
    <t>Remoção de veículos de grande porte incendiados em rodovia - carga e descarga com guindaste - cinta com utilização de 100 vezes</t>
  </si>
  <si>
    <t>Remoção de veículos de grande porte tombados em rodovia - cinta com utilização de 100 vezes</t>
  </si>
  <si>
    <t>Remoção de veículos de médio porte incendiados em rodovia - carga e descarga com guindaste - cinta com utilização de 100 vezes</t>
  </si>
  <si>
    <t>Remoção de veículos de médio porte tombados em rodovia - cinta com utilização de 100 vezes</t>
  </si>
  <si>
    <t>Remoção de veículos de pequeno porte incendiados em rodovia - carga e descarga com guindauto - cinta com utilização de 100 vezes</t>
  </si>
  <si>
    <t>Remoção de veículos de pequeno porte tombados em rodovia - cinta com utilização de 100 vezes</t>
  </si>
  <si>
    <t>Remoção de vestígios de óleo ou graxa na superfície do revestimento do pavimento</t>
  </si>
  <si>
    <t>Remoção de vidros, caixas e engradados derramados na pista em rodovia</t>
  </si>
  <si>
    <t>Remoção manual de barreira em rocha</t>
  </si>
  <si>
    <t>Remoção manual de barreira em solo</t>
  </si>
  <si>
    <t>Remoção manual de camada granular do pavimento</t>
  </si>
  <si>
    <t>Remoção manual de revestimento asfáltico</t>
  </si>
  <si>
    <t>Remoção manual de vegetação daninha</t>
  </si>
  <si>
    <t>Remoção manual de vegetação daninha em frestas</t>
  </si>
  <si>
    <t>Remoção mecanizada de barreira em rocha</t>
  </si>
  <si>
    <t>Remoção mecanizada de barreira em solo</t>
  </si>
  <si>
    <t>Remoção mecanizada de camada granular do pavimento</t>
  </si>
  <si>
    <t>Remoção mecanizada de revestimento asfáltico</t>
  </si>
  <si>
    <t>Reparo localizado com pintura de ligação - demolição mecânica e corte com serra</t>
  </si>
  <si>
    <t>Reparo no interior de placa de pavimento de concreto</t>
  </si>
  <si>
    <t>Roçada com roçadeira costal</t>
  </si>
  <si>
    <t>ha</t>
  </si>
  <si>
    <t>Roçada manual</t>
  </si>
  <si>
    <t>Roçada manual de capim colonião</t>
  </si>
  <si>
    <t>Roçada mecanizada com roçadeira articulada</t>
  </si>
  <si>
    <t>Roçada mecanizada com roçadeira de arraste</t>
  </si>
  <si>
    <t>Selagem de trincas mecanizada em pavimento flexível com emulsão - areia comercial</t>
  </si>
  <si>
    <t>Selagem superficial de fissuras com adesivo estrutural à base de resina epóxi de alta viscosidade, inclusive limpeza superficial - fornecimento e aplicação</t>
  </si>
  <si>
    <t>Solo brita para base de remendo profundo - brita comercial</t>
  </si>
  <si>
    <t>Solo melhorado com cimento para base de remendo profundo</t>
  </si>
  <si>
    <t>Solo para base de remendo profundo</t>
  </si>
  <si>
    <t>Substituição de balizador - areia e brita comerciais</t>
  </si>
  <si>
    <t>Substituição de balizador - areia extraída e brita produzida</t>
  </si>
  <si>
    <t>Substituição de cartucho de absorção de energia tipo A - fornecimento e instalação, e reposicionamento do amortecedor retrátil</t>
  </si>
  <si>
    <t>Substituição de cartucho de absorção de energia tipo B - fornecimento, instalação e reposicionamento do amortecedor retrátil</t>
  </si>
  <si>
    <t>Tapa buraco com pintura de ligação - demolição com serra corta piso</t>
  </si>
  <si>
    <t>Tapa buraco com pintura de ligação - demolição manual</t>
  </si>
  <si>
    <t>Tela de proteção para roçada em tubo galvanizado 4,0 X 1,5 m - confecção</t>
  </si>
  <si>
    <t>Tratamento de fissuras do tipo rendilhado em pavimentos de concreto</t>
  </si>
  <si>
    <t>Tratamento de fissuras transversais com abertura maior que 1,0 mm em pavimentos de concreto</t>
  </si>
  <si>
    <t>Trituração de galhos e troncos com diâmetro de até 350 mm</t>
  </si>
  <si>
    <t>Balizador cônico refletivo em polietileno semiflexível de 114 x 11 x 40 cm - utilização de 150 ciclos - fornecimento, 01 implantação e 01 retirada diária</t>
  </si>
  <si>
    <t>un.dia</t>
  </si>
  <si>
    <t>Balizador de concreto - areia e brita comerciais - fornecimento e implantação</t>
  </si>
  <si>
    <t>Balizador de concreto - areia extraída e brita produzida - fornecimento e implantação</t>
  </si>
  <si>
    <t>Barreira de sinalização tipo I de direcionamento ou bloqueio - confecção</t>
  </si>
  <si>
    <t>Barreira de sinalização tipo I de direcionamento ou bloqueio - utilização de 150 ciclos - fornecimento, 01 implantação e 01 retirada diária</t>
  </si>
  <si>
    <t>Barreira de sinalização tipo I de direcionamento ou bloqueio contínua - confecção</t>
  </si>
  <si>
    <t>Barreira de sinalização tipo I de direcionamento ou bloqueio contínua - utilização de 150 ciclos - fornecimento, 01 implantação e 01 retirada diária</t>
  </si>
  <si>
    <t>m.dia</t>
  </si>
  <si>
    <t>Barreira de sinalização tipo II de direcionamento ou bloqueio - confecção</t>
  </si>
  <si>
    <t>Barreira de sinalização tipo II de direcionamento ou bloqueio - utilização de 150 ciclos - fornecimento, 01 implantação e 01 retirada diária</t>
  </si>
  <si>
    <t>Barreira de sinalização tipo III de direcionamento ou bloqueio - confecção</t>
  </si>
  <si>
    <t>Barreira de sinalização tipo III de direcionamento ou bloqueio - utilização de 150 ciclos - fornecimento, 01 implantação e 01 retirada diária</t>
  </si>
  <si>
    <t>Barreira plástica articulável modular 240 x 100 cm na cor amarela - utilização de 600 ciclos - fornecimento, 01 implantação e 01 retirada diária</t>
  </si>
  <si>
    <t>Barreira plástica monobloco para canalização de trânsito - 101 x 50 x 55 cm - utilização de 600 ciclos - fornecimento, 01 implantação e 01 retirada diária</t>
  </si>
  <si>
    <t>Barreira plástica para canalização de trânsito - 60 x 45 x 60 cm - utilização de 600 ciclos - fornecimento, 01 implantação e 01 retirada diária</t>
  </si>
  <si>
    <t>Cavalete em perfil metálico para placa de sinalização - 1,00 m x 1,00 m - confecção</t>
  </si>
  <si>
    <t>Cavalete em polietileno zebrado com faixa refletiva - H = 1,00 m - utilização de 600 ciclos - fornecimento, 01 implantação e 01 retirada diária</t>
  </si>
  <si>
    <t>Cavalete em polietileno zebrado com faixa refletiva e com sinalizador a LED com bateria - H = 1,00 m - utilização de 600 ciclos - fornecimento, 01 implantação e 01 retirada diária</t>
  </si>
  <si>
    <t>Cilindro canalizador de tráfego com base quadrada de 111 x 56 x 56 cm - utilização de 600 ciclos - fornecimento, 01 implantação e 01 retirada diária</t>
  </si>
  <si>
    <t>Cilindro flexível delimitador de tráfego com duas faixas refletivas e chumbador - D = 20 cm e H = 80 cm</t>
  </si>
  <si>
    <t>Cone plástico para canalização de trânsito - utilização de 150 ciclos - fornecimento, 01 implantação e 01 retirada diária</t>
  </si>
  <si>
    <t>Dispositivo de direcionamento ou bloqueio tipo tapume - confecção</t>
  </si>
  <si>
    <t>Dispositivo de direcionamento ou bloqueio tipo tapume - utilização de 150 ciclos - fornecimento, 01 implantação e 01 retirada diária</t>
  </si>
  <si>
    <t>m².dia</t>
  </si>
  <si>
    <t>Dispositivo de direcionamento ou bloqueio tipo tela plástica com suporte fixo - confecção</t>
  </si>
  <si>
    <t>Dispositivo de direcionamento ou bloqueio tipo tela plástica com suporte fixo - utilização de 150 ciclos - fornecimento, 01 implantação e 01 retirada diária</t>
  </si>
  <si>
    <t>Dispositivo de direcionamento ou bloqueio tipo tela plástica com suporte móvel afixado em bloco de concreto - confecção</t>
  </si>
  <si>
    <t>Dispositivo de direcionamento ou bloqueio tipo tela plástica com suporte móvel afixado em bloco de concreto - utilização de 150 ciclos - fornecimento, 01 implantação e 01 retirada diária</t>
  </si>
  <si>
    <t>Fabricação de balizador de concreto - seção circular de 10 cm - areia e brita comerciais</t>
  </si>
  <si>
    <t>Fabricação de balizador de concreto - seção circular de 10 cm - areia extraída e brita produzida</t>
  </si>
  <si>
    <t>Fita zebrada para dispositivos de canalização de trânsito - fornecimento, implantação e retirada</t>
  </si>
  <si>
    <t>Laminado elastoplástico para sinalização horizontal - espessura de 1,5 mm - fornecimento e implantação</t>
  </si>
  <si>
    <t>Luz de advertência e bateria para dispositivos de sinalização - utilização de 200 ciclos - fornecimento, 01 implantação e 01 retirada diária</t>
  </si>
  <si>
    <t>Manutenção/recomposição de sinalização - pintura de faixa com tinta acrílica - espessura de 0,4 mm</t>
  </si>
  <si>
    <t>Manutenção/recomposição de sinalização - pintura de faixa com tinta acrílica - espessura de 0,6 mm</t>
  </si>
  <si>
    <t>Manutenção/recomposição de sinalização - pintura de faixa com tinta acrílica emulsionada em água - espessura de 0,3 mm</t>
  </si>
  <si>
    <t>Manutenção/recomposição de sinalização - pintura de faixa com tinta acrílica emulsionada em água - espessura de 0,4 mm</t>
  </si>
  <si>
    <t>Manutenção/recomposição de sinalização - pintura de faixa com tinta acrílica emulsionada em água - espessura de 0,5 mm</t>
  </si>
  <si>
    <t>Operação de sinalização por bandeirola de tecido ou com placa metálica</t>
  </si>
  <si>
    <t>Painel com seta luminosa montado em chassi de caminhão com prancha</t>
  </si>
  <si>
    <t>Painel com seta luminosa montado em chassi de caminhão com prancha e amortecedor retrátil</t>
  </si>
  <si>
    <t>Painel de mensagens variáveis, portátil móvel, LED, com banco fotovoltaico de energia e montado em chassi com engate</t>
  </si>
  <si>
    <t>Pintura de faixa com plástico a frio bicomponente à base de resinas metacrílicas por dispersão (estrutura)</t>
  </si>
  <si>
    <t>Pintura de faixa com plástico a frio bicomponente à base de resinas metacrílicas por extrusão (alto relevo)</t>
  </si>
  <si>
    <t>Pintura de faixa com plástico a frio bicomponente à base de resinas metacrílicas por extrusão (plano) - espessura de 1,5 mm</t>
  </si>
  <si>
    <t>Pintura de faixa com plástico a frio bicomponente à base de resinas metacrílicas por extrusão (plano) - espessura de 3,0 mm</t>
  </si>
  <si>
    <t>Pintura de faixa com plástico a frio tricomponente à base de resinas metacrílicas por aspersão - espessura de 0,6 mm</t>
  </si>
  <si>
    <t>Pintura de faixa com termoplástico em alto relevo tipo I por extrusão - relevo duplo com base</t>
  </si>
  <si>
    <t>Pintura de faixa com termoplástico em alto relevo tipo II por extrusão - relevo simples ranhurado com base</t>
  </si>
  <si>
    <t>Pintura de faixa com termoplástico em alto relevo tipo III por extrusão - relevo simples com base</t>
  </si>
  <si>
    <t>Pintura de faixa com termoplástico em alto relevo tipo IV por extrusão - relevo simples sem base</t>
  </si>
  <si>
    <t>Pintura de faixa com termoplástico em alto relevo tipo V por extrusão - relevo multipontos sem base (gotas)</t>
  </si>
  <si>
    <t>Pintura de faixa com termoplástico em alto relevo tipo VI por extrusão - relevo multipontos sem base (calotas)</t>
  </si>
  <si>
    <t>Pintura de faixa com termoplástico por aspersão - espessura de 1,5 mm</t>
  </si>
  <si>
    <t>Pintura de faixa com tinta acrílica - espessura de 0,4 mm</t>
  </si>
  <si>
    <t>Pintura de faixa com tinta acrílica - espessura de 0,6 mm</t>
  </si>
  <si>
    <t>Pintura de faixa com tinta acrílica emulsionada em água - espessura de 0,3 mm</t>
  </si>
  <si>
    <t>Pintura de faixa com tinta acrílica emulsionada em água - espessura de 0,4 mm</t>
  </si>
  <si>
    <t>Pintura de faixa com tinta acrílica emulsionada em água - espessura de 0,5 mm</t>
  </si>
  <si>
    <t>Pintura de setas e zebrados com termoplástico por aspersão - espessura de 1,5 mm</t>
  </si>
  <si>
    <t>Pintura de setas e zebrados com termoplástico por extrusão - espessura de 3,0 mm</t>
  </si>
  <si>
    <t>Pintura de setas e zebrados com tinta acrílica - espessura de 0,4 mm</t>
  </si>
  <si>
    <t>Pintura de setas e zebrados com tinta acrílica - espessura de 0,6 mm</t>
  </si>
  <si>
    <t>Pintura de setas e zebrados com tinta acrílica emulsionada em água - espessura de 0,3 mm</t>
  </si>
  <si>
    <t>Pintura de setas e zebrados com tinta acrílica emulsionada em água - espessura de 0,4 mm</t>
  </si>
  <si>
    <t>Pintura de setas e zebrados com tinta acrílica emulsionada em água - espessura de 0,5 mm</t>
  </si>
  <si>
    <t>Pintura eletrostática a pó com tinta poliéster em chapa de aço</t>
  </si>
  <si>
    <t>Placa de advertência em aço, lado de 0,60 m - película retrorrefletiva tipo I + SI - fornecimento e implantação</t>
  </si>
  <si>
    <t>Placa de advertência em aço, lado de 0,80 m - película retrorrefletiva tipo I + SI - fornecimento e implantação</t>
  </si>
  <si>
    <t>Placa de advertência em aço, lado de 1,00 m - película retrorrefletiva tipo I + SI - fornecimento e implantação</t>
  </si>
  <si>
    <t>Placa de advertência em aço, lado de 1,20 m - película retrorrefletiva tipo III + SI - fornecimento e implantação</t>
  </si>
  <si>
    <t>Placa de advertência em fibra, lado de 0,60 m - película retrorrefletiva tipo I + SI - fornecimento e implantação</t>
  </si>
  <si>
    <t>Placa de advertência em fibra, lado de 0,80 m - película retrorrefletiva tipo I + SI - fornecimento e implantação</t>
  </si>
  <si>
    <t>Placa de advertência em fibra, lado de 1,00 m - película retrorrefletiva tipo I + SI - fornecimento e implantação</t>
  </si>
  <si>
    <t>Placa de advertência em fibra, lado de 1,20 m - película retrorrefletiva tipo III + SI - fornecimento e implantação</t>
  </si>
  <si>
    <t>Placa de advertência para sinalização de obras montada em suporte metálico móvel, lado 1,00 m - utilização de 600 ciclos - fornecimento, 01 implantação e 01 retirada diária</t>
  </si>
  <si>
    <t>Placa de marco quilométrico em aço - 0,60 x 0,865 m - película retrorrefletiva tipo I + I - fornecimento e implantação</t>
  </si>
  <si>
    <t>Placa de marco quilométrico em aço - 0,70 x 1,00 m - película retrorrefletiva tipo I + III - fornecimento e implantação</t>
  </si>
  <si>
    <t>Placa de marco quilométrico em fibra - 0,60 x 0,865 m - película retrorrefletiva tipo I + I - fornecimento e implantação</t>
  </si>
  <si>
    <t>Placa de marco quilométrico em fibra - 0,70 x 1,00 m - película retrorrefletiva tipo I + III - fornecimento e implantação</t>
  </si>
  <si>
    <t>Placa de regulamentação em aço D = 0,60 m - película retrorrefletiva tipo I + SI - fornecimento e implantação</t>
  </si>
  <si>
    <t>Placa de regulamentação em aço D = 0,80 m - película retrorrefletiva tipo I + SI - fornecimento e implantação</t>
  </si>
  <si>
    <t>Placa de regulamentação em aço D = 1,00 m - película retrorrefletiva tipo I + SI - fornecimento e implantação</t>
  </si>
  <si>
    <t>Placa de regulamentação em aço D = 1,20 m - película retrorrefletiva tipo III + SI - fornecimento e implantação</t>
  </si>
  <si>
    <t>Placa de regulamentação em aço, R1 lado 0,248 m - película retrorrefletiva tipo I + SI - fornecimento e implantação</t>
  </si>
  <si>
    <t>Placa de regulamentação em aço, R1 lado 0,331 m - película retrorrefletiva tipo I + SI - fornecimento e implantação</t>
  </si>
  <si>
    <t>Placa de regulamentação em aço, R1 lado 0,414 m - película retrorrefletiva tipo I + SI - fornecimento e implantação</t>
  </si>
  <si>
    <t>Placa de regulamentação em aço, R1 lado 0,497 m - película retrorrefletiva tipo III + SI - fornecimento e implantação</t>
  </si>
  <si>
    <t>Placa de regulamentação em aço, R2 lado 0,60 m - película retrorrefletiva tipo I + SI - fornecimento e implantação</t>
  </si>
  <si>
    <t>Placa de regulamentação em aço, R2 lado 0,80 m - película retrorrefletiva tipo I + SI - fornecimento e implantação</t>
  </si>
  <si>
    <t>Placa de regulamentação em aço, R2 lado 1,00 m - película retrorrefletiva tipo I + SI - fornecimento e implantação</t>
  </si>
  <si>
    <t>Placa de regulamentação em aço, R2 lado 1,20 m - película retrorrefletiva tipo III + SI - fornecimento e implantação</t>
  </si>
  <si>
    <t>Placa de regulamentação em fibra, D = 0,60 m - película retrorrefletiva tipo I + SI - fornecimento e implantação</t>
  </si>
  <si>
    <t>Placa de regulamentação em fibra, D = 0,80 m - película retrorrefletiva tipo I + SI - fornecimento e implantação</t>
  </si>
  <si>
    <t>Placa de regulamentação em fibra, D = 1,00 m - película retrorrefletiva tipo I + SI - fornecimento e implantação</t>
  </si>
  <si>
    <t>Placa de regulamentação em fibra, D = 1,20 m - película retrorrefletiva tipo III + SI - fornecimento e implantação</t>
  </si>
  <si>
    <t>Placa de regulamentação em fibra, R1 lado 0,248 m - película retrorrefletiva tipo I + SI - fornecimento e implantação</t>
  </si>
  <si>
    <t>Placa de regulamentação em fibra, R1 lado 0,331 m - película retrorrefletiva tipo I + SI - fornecimento e implantação</t>
  </si>
  <si>
    <t>Placa de regulamentação em fibra, R1 lado 0,414 m - película retrorrefletiva tipo I + SI - fornecimento e implantação</t>
  </si>
  <si>
    <t>Placa de regulamentação em fibra, R1 lado 0,497 m - película retrorrefletiva tipo III + SI - fornecimento e implantação</t>
  </si>
  <si>
    <t>Placa de regulamentação em fibra, R2 lado 0,60 m - película retrorrefletiva tipo I + SI - fornecimento e implantação</t>
  </si>
  <si>
    <t>Placa de regulamentação em fibra, R2 lado 0,80 m - película retrorrefletiva tipo I + SI - fornecimento e implantação</t>
  </si>
  <si>
    <t>Placa de regulamentação em fibra, R2 lado 1,00 m - película retrorrefletiva tipo I + SI - fornecimento e implantação</t>
  </si>
  <si>
    <t>Placa de regulamentação em fibra, R2 lado 1,20 m - película retrorrefletiva tipo I + SI - fornecimento e implantação</t>
  </si>
  <si>
    <t>Placa de regulamentação para sinalização de obras montada em suporte metálico móvel - D = 1,00 m - utilização de 600 ciclos - fornecimento, 01 implantação e 01 retirada diária</t>
  </si>
  <si>
    <t>Placa de regulamentação para sinalização de obras montada em suporte metálico móvel, R1 lado 0,414 m - utilização de 600 ciclos - fornecimento, 01 implantação e 01 retirada diária</t>
  </si>
  <si>
    <t>Placa de regulamentação para sinalização de obras montada em suporte metálico móvel, R2 lado 1,00 m - utilização de 600 ciclos - fornecimento, 01 implantação e 01 retirada diária</t>
  </si>
  <si>
    <t>Placa delineador em aço - 0,30 x 0,90 m - película retrorrefletiva tipo I + IV - fornecimento e implantação</t>
  </si>
  <si>
    <t>Placa delineador em aço - 0,50 x 0,60 m - película retrorrefletiva tipo I + IV - fornecimento e implantação</t>
  </si>
  <si>
    <t>Placa delineador em fibra - 0,30 x 0,90 m - película retrorrefletiva tipo I + IV - fornecimento e implantação</t>
  </si>
  <si>
    <t>Placa delineador em fibra - 0,50 x 0,60 m - película retrorrefletiva tipo I + IV - fornecimento e implantação</t>
  </si>
  <si>
    <t>Placa em aço - 2,00 x 1,00 m - película retrorrefletiva tipo I + I - fornecimento e implantação</t>
  </si>
  <si>
    <t>Placa em aço - 2,00 x 1,00 m - película retrorrefletiva tipo I + III - fornecimento e implantação</t>
  </si>
  <si>
    <t>Placa em aço - 2,00 x 1,00 m - película retrorrefletiva tipo I + X - fornecimento e implantação</t>
  </si>
  <si>
    <t>Placa em aço - 2,00 x 1,00 m - película retrorrefletiva tipo III + III - fornecimento e implantação</t>
  </si>
  <si>
    <t>Placa em aço - 2,00 x 1,00 m - película retrorrefletiva tipo III + X - fornecimento e implantação</t>
  </si>
  <si>
    <t>Placa em aço - 3,00 x 1,50 m - película retrorrefletiva tipo I + I - fornecimento e implantação</t>
  </si>
  <si>
    <t>Placa em aço - 3,00 x 1,50 m - película retrorrefletiva tipo I + III - fornecimento e implantação</t>
  </si>
  <si>
    <t>Placa em aço - 3,00 x 1,50 m - película retrorrefletiva tipo I + X - fornecimento e implantação</t>
  </si>
  <si>
    <t>Placa em aço - 3,00 x 1,50 m - película retrorrefletiva tipo III + III - fornecimento e implantação</t>
  </si>
  <si>
    <t>Placa em aço - 3,00 x 1,50 m - película retrorrefletiva tipo III + X - fornecimento e implantação</t>
  </si>
  <si>
    <t>Placa em aço - 3,00 x 2,00 m - película retrorrefletiva tipo I + I - fornecimento e implantação</t>
  </si>
  <si>
    <t>Placa em aço - 3,00 x 2,00 m - película retrorrefletiva tipo I + III - fornecimento e implantação</t>
  </si>
  <si>
    <t>Placa em aço - 3,00 x 2,00 m - película retrorrefletiva tipo I + X - fornecimento e implantação</t>
  </si>
  <si>
    <t>Placa em aço - 3,00 x 2,00 m - película retrorrefletiva tipo III + III - fornecimento e implantação</t>
  </si>
  <si>
    <t>Placa em aço - 3,00 x 2,00 m - película retrorrefletiva tipo III + X - fornecimento e implantação</t>
  </si>
  <si>
    <t>Placa em aço - 4,00 x 2,00 m - película retrorrefletiva tipo I + I - fornecimento e implantação</t>
  </si>
  <si>
    <t>Placa em aço - 4,00 x 2,00 m - película retrorrefletiva tipo I + III - fornecimento e implantação</t>
  </si>
  <si>
    <t>Placa em aço - 4,00 x 2,00 m - película retrorrefletiva tipo I + X - fornecimento e implantação</t>
  </si>
  <si>
    <t>Placa em aço - 4,00 x 2,00 m - película retrorrefletiva tipo III + III - fornecimento e implantação</t>
  </si>
  <si>
    <t>Placa em aço - 4,00 x 2,00 m - película retrorrefletiva tipo III + X - fornecimento e implantação</t>
  </si>
  <si>
    <t>Placa em aço - 4,00 x 3,00 m - película retrorrefletiva tipo I + I - fornecimento e implantação</t>
  </si>
  <si>
    <t>Placa em aço - 4,00 x 3,00 m - película retrorrefletiva tipo I + III - fornecimento e implantação</t>
  </si>
  <si>
    <t>Placa em aço - 4,00 x 3,00 m - película retrorrefletiva tipo I + X - fornecimento e implantação</t>
  </si>
  <si>
    <t>Placa em aço - 4,00 x 3,00 m - película retrorrefletiva tipo III + III - fornecimento e implantação</t>
  </si>
  <si>
    <t>Placa em aço - 4,00 x 3,00 m - película retrorrefletiva tipo III + X - fornecimento e implantação</t>
  </si>
  <si>
    <t>Placa em aço - película I + I - chapa recuperada - fornecimento e implantação</t>
  </si>
  <si>
    <t>Placa em aço - película I + I - fornecimento e implantação</t>
  </si>
  <si>
    <t>Placa em aço - película I + III - chapa recuperada - fornecimento e implantação</t>
  </si>
  <si>
    <t>Placa em aço - película I + III - fornecimento e implantação</t>
  </si>
  <si>
    <t>Placa em aço - película III + III - chapa recuperada - fornecimento e implantação</t>
  </si>
  <si>
    <t>Placa em aço - película III + III - fornecimento e implantação</t>
  </si>
  <si>
    <t>Placa em aço nº 16 galvanizado com película retrorrefletiva tipo I + I - chapa recuperada - confecção</t>
  </si>
  <si>
    <t>Placa em aço nº 16 galvanizado com película retrorrefletiva tipo I + I - confecção</t>
  </si>
  <si>
    <t>Placa em aço nº 16 galvanizado com película retrorrefletiva tipo I + III - chapa recuperada - confecção</t>
  </si>
  <si>
    <t>Placa em aço nº 16 galvanizado com película retrorrefletiva tipo I + III - confecção</t>
  </si>
  <si>
    <t>Placa em aço nº 16 galvanizado com película retrorrefletiva tipo I + IV - confecção</t>
  </si>
  <si>
    <t>Placa em aço nº 16 galvanizado com película retrorrefletiva tipo I + SI - confecção</t>
  </si>
  <si>
    <t>Placa em aço nº 16 galvanizado com película retrorrefletiva tipo I + X - confecção</t>
  </si>
  <si>
    <t>Placa em aço nº 16 galvanizado com película retrorrefletiva tipo III + III - chapa recuperada - confecção</t>
  </si>
  <si>
    <t>Placa em aço nº 16 galvanizado com película retrorrefletiva tipo III + III - confecção</t>
  </si>
  <si>
    <t>Placa em aço nº 16 galvanizado com película retrorrefletiva tipo III + SI - confecção</t>
  </si>
  <si>
    <t>Placa em aço nº 16 galvanizado com película retrorrefletiva tipo III + X - confecção</t>
  </si>
  <si>
    <t>Placa em aço, modulada - 2,00 x 1,00 m - película retrorrefletiva tipo I + I - fornecimento e implantação</t>
  </si>
  <si>
    <t>Placa em aço, modulada - 2,00 x 1,00 m - película retrorrefletiva tipo I + III - fornecimento e implantação</t>
  </si>
  <si>
    <t>Placa em aço, modulada - 2,00 x 1,00 m - película retrorrefletiva tipo III + III - fornecimento e implantação</t>
  </si>
  <si>
    <t>Placa em aço, modulada - 3,00 x 1,50 m - película retrorrefletiva tipo I + I - fornecimento e implantação</t>
  </si>
  <si>
    <t>Placa em aço, modulada - 3,00 x 1,50 m - película retrorrefletiva tipo I + III - fornecimento e implantação</t>
  </si>
  <si>
    <t>Placa em aço, modulada - 3,00 x 1,50 m - película retrorrefletiva tipo III + III - fornecimento e implantação</t>
  </si>
  <si>
    <t>Placa em aço, modulada - 3,00 x 2,00 m - película retrorrefletiva tipo I + I - fornecimento e implantação</t>
  </si>
  <si>
    <t>Placa em aço, modulada - 3,00 x 2,00 m - película retrorrefletiva tipo I + III - fornecimento e implantação</t>
  </si>
  <si>
    <t>Placa em aço, modulada - 3,00 x 2,00 m - película retrorrefletiva tipo III + III - fornecimento e implantação</t>
  </si>
  <si>
    <t>Placa em aço, modulada - 4,00 x 2,00 m - película retrorrefletiva tipo I + I - fornecimento e implantação</t>
  </si>
  <si>
    <t>Placa em aço, modulada - 4,00 x 2,00 m - película retrorrefletiva tipo I + III - fornecimento e implantação</t>
  </si>
  <si>
    <t>Placa em aço, modulada - 4,00 x 2,00 m - película retrorrefletiva tipo III + III - fornecimento e implantação</t>
  </si>
  <si>
    <t>Placa em aço, modulada - 4,00 x 3,00 m - película retrorrefletiva tipo I + I - fornecimento e implantação</t>
  </si>
  <si>
    <t>Placa em aço, modulada - 4,00 x 3,00 m - película retrorrefletiva tipo I + III - fornecimento e implantação</t>
  </si>
  <si>
    <t>Placa em aço, modulada - 4,00 x 3,00 m - película retrorrefletiva tipo III + III - fornecimento e implantação</t>
  </si>
  <si>
    <t>Placa em aço, modulada - acima de 2 m² - película I + I - fornecimento e implantação</t>
  </si>
  <si>
    <t>Placa em aço, modulada - acima de 2 m² - película I + III - fornecimento e implantação</t>
  </si>
  <si>
    <t>Placa em aço, modulada - acima de 2 m² - película III + III - fornecimento e implantação</t>
  </si>
  <si>
    <t>Placa em alumínio composto de 3 mm, modulada, aérea, com película retrorrefletiva tipo I + III - confecção</t>
  </si>
  <si>
    <t>Placa em alumínio composto de 3 mm, modulada, aérea, com película retrorrefletiva tipo III + III - confecção</t>
  </si>
  <si>
    <t>Placa em alumínio composto de 3 mm, modulada, aérea, com película retrorrefletiva tipo III + X - confecção</t>
  </si>
  <si>
    <t>Placa em alumínio composto de 3 mm, modulada, aérea, com película retrorrefletiva tipo X + SI - confecção</t>
  </si>
  <si>
    <t>Placa em alumínio composto, espessura de 3,0 mm, modulada, aérea - película retrorrefletiva tipo I + III - fornecimento e implantação</t>
  </si>
  <si>
    <t>Placa em alumínio composto, espessura de 3,0 mm, modulada, aérea - película retrorrefletiva tipo III + III - fornecimento e implantação</t>
  </si>
  <si>
    <t>Placa em alumínio composto, espessura de 3,0 mm, modulada, aérea - película retrorrefletiva tipo III + X - fornecimento e implantação</t>
  </si>
  <si>
    <t>Placa em alumínio composto, espessura de 3,0 mm, modulada, aérea - película retrorrefletiva tipo X + SI - fornecimento e implantação</t>
  </si>
  <si>
    <t>Placa em alumínio, espessura de 1,5 mm, modulada, aérea - película retrorrefletiva tipo I + III - fornecimento e implantação</t>
  </si>
  <si>
    <t>Placa em alumínio, espessura de 1,5 mm, modulada, aérea - película retrorrefletiva tipo III + III - fornecimento e implantação</t>
  </si>
  <si>
    <t>Placa em alumínio, espessura de 1,5 mm, modulada, aérea - película retrorrefletiva tipo III + X - fornecimento e implantação</t>
  </si>
  <si>
    <t>Placa em alumínio, espessura de 1,5 mm, modulada, aérea, com película retrorrefletiva tipo I + III - confecção</t>
  </si>
  <si>
    <t>Placa em alumínio, espessura de 1,5 mm, modulada, aérea, com película retrorrefletiva tipo III + III - confecção</t>
  </si>
  <si>
    <t>Placa em alumínio, espessura de 1,5 mm, modulada, aérea, com película retrorrefletiva tipo III + X - confecção</t>
  </si>
  <si>
    <t>Placa em chapa de poliéster reforçada com fibra de vidro com película retrorrefletiva tipo I + I - confecção</t>
  </si>
  <si>
    <t>Placa em chapa de poliéster reforçada com fibra de vidro com película retrorrefletiva tipo I + III - confecção</t>
  </si>
  <si>
    <t>Placa em chapa de poliéster reforçada com fibra de vidro com película retrorrefletiva tipo I + IV - confecção</t>
  </si>
  <si>
    <t>Placa em chapa de poliéster reforçada com fibra de vidro com película retrorrefletiva tipo I + SI - confecção</t>
  </si>
  <si>
    <t>Placa em chapa de poliéster reforçada com fibra de vidro com película retrorrefletiva tipo III + III - confecção</t>
  </si>
  <si>
    <t>Placa em chapa de poliéster reforçada com fibra de vidro com película retrorrefletiva tipo III + SI - confecção</t>
  </si>
  <si>
    <t>Placa em fibra - 2,00 x 1,00 m - película retrorrefletiva tipo I + I - fornecimento e implantação</t>
  </si>
  <si>
    <t>Placa em fibra - 2,00 x 1,00 m - película retrorrefletiva tipo I + III - fornecimento e implantação</t>
  </si>
  <si>
    <t>Placa em fibra - 2,00 x 1,00 m - película retrorrefletiva tipo III + III - fornecimento e implantação</t>
  </si>
  <si>
    <t>Placa em fibra - 3,00 x 1,50 m - película retrorrefletiva tipo I + I - fornecimento e implantação</t>
  </si>
  <si>
    <t>Placa em fibra - 3,00 x 1,50 m - película retrorrefletiva tipo I + III - fornecimento e implantação</t>
  </si>
  <si>
    <t>Placa em fibra - 3,00 x 1,50 m - película retrorrefletiva tipo III + III - fornecimento e implantação</t>
  </si>
  <si>
    <t>Placa em fibra - 3,00 x 2,00 m - película retrorrefletiva tipo I + I - fornecimento e implantação</t>
  </si>
  <si>
    <t>Placa em fibra - 3,00 x 2,00 m - película retrorrefletiva tipo I + III - fornecimento e implantação</t>
  </si>
  <si>
    <t>Placa em fibra - 3,00 x 2,00 m - película retrorrefletiva tipo III + III - fornecimento e implantação</t>
  </si>
  <si>
    <t>Placa em fibra - 4,00 x 2,00 m - película retrorrefletiva tipo I + I - fornecimento e implantação</t>
  </si>
  <si>
    <t>Placa em fibra - 4,00 x 2,00 m - película retrorrefletiva tipo I + III - fornecimento e implantação</t>
  </si>
  <si>
    <t>Placa em fibra - 4,00 x 2,00 m - película retrorrefletiva tipo III + III - fornecimento e implantação</t>
  </si>
  <si>
    <t>Placa em fibra - 4,00 x 3,00 m - película retrorrefletiva tipo I + I - fornecimento e implantação</t>
  </si>
  <si>
    <t>Placa em fibra - 4,00 x 3,00 m - película retrorrefletiva tipo I + III - fornecimento e implantação</t>
  </si>
  <si>
    <t>Placa em fibra - 4,00 x 3,00 m - película retrorrefletiva tipo III + III - fornecimento e implantação</t>
  </si>
  <si>
    <t>Placa em fibra - película I + I - fornecimento e implantação</t>
  </si>
  <si>
    <t>Placa em fibra - película I + III - fornecimento e implantação</t>
  </si>
  <si>
    <t>Placa em fibra - película III + III - fornecimento e implantação</t>
  </si>
  <si>
    <t>Placa em fibra, modulada, aérea - película retrorrefletiva tipo I + III - fornecimento e implantação</t>
  </si>
  <si>
    <t>Placa em fibra, modulada, aérea - película retrorrefletiva tipo III + III - fornecimento e implantação</t>
  </si>
  <si>
    <t>Placa em fibra, modulada, aérea - película retrorrefletiva tipo III + X - fornecimento e implantação</t>
  </si>
  <si>
    <t>Placa modulada em aço nº 18 galvanizado com película retrorrefletiva tipo I + I - confecção</t>
  </si>
  <si>
    <t>Placa modulada em aço nº 18 galvanizado com película retrorrefletiva tipo I + III - confecção</t>
  </si>
  <si>
    <t>Placa modulada em aço nº 18 galvanizado com película retrorrefletiva tipo III + III - confecção</t>
  </si>
  <si>
    <t>Placa modulada em chapa de poliéster reforçada com fibra de vidro, aérea, com película retrorrefletiva tipo I + III - confecção</t>
  </si>
  <si>
    <t>Placa modulada em chapa de poliéster reforçada com fibra de vidro, aérea, com película retrorrefletiva tipo III + III - confecção</t>
  </si>
  <si>
    <t>Placa modulada em chapa de poliéster reforçada com fibra de vidro, aérea, com película retrorrefletiva tipo III + X - confecção</t>
  </si>
  <si>
    <t>Placa para sinalização de obras montada em cavalete metálico - 1,00 x 1,00 m - utilização de 600 ciclos - fornecimento, 01 implantação e 01 retirada diária</t>
  </si>
  <si>
    <t>Pórtico metálico com vão de 15,9 m, vento de 35 m/s e área de exposição de até 23,85 m² - fornecimento e implantação - areia e brita comerciais</t>
  </si>
  <si>
    <t>Pórtico metálico com vão de 15,9 m, vento de 35 m/s e área de exposição de até 23,85 m² - fornecimento e implantação - areia extraída e brita produzida</t>
  </si>
  <si>
    <t>Pórtico metálico com vão de 15,9 m, vento de 40 m/s e área de exposição de até 23,85 m² - fornecimento e implantação - areia e brita comerciais</t>
  </si>
  <si>
    <t>Pórtico metálico com vão de 15,9 m, vento de 40 m/s e área de exposição de até 23,85 m² - fornecimento e implantação - areia extraída e brita produzida</t>
  </si>
  <si>
    <t>Pórtico metálico com vão de 15,9 m, vento de 45 m/s e área de exposição de até 23,85 m² - fornecimento e implantação - areia e brita comerciais</t>
  </si>
  <si>
    <t>Pórtico metálico com vão de 15,9 m, vento de 45 m/s e área de exposição de até 23,85 m² - fornecimento e implantação - areia extraída e brita produzida</t>
  </si>
  <si>
    <t>Recuperação de chapa em aço para placa de sinalização</t>
  </si>
  <si>
    <t>Remoção da estrutura de pórtico metálico</t>
  </si>
  <si>
    <t>Remoção da estrutura de semipórtico duplo metálico</t>
  </si>
  <si>
    <t>Remoção da estrutura de semipórtico metálico</t>
  </si>
  <si>
    <t>Remoção de placa de sinalização</t>
  </si>
  <si>
    <t>Remoção de sinalização horizontal com maçarico</t>
  </si>
  <si>
    <t>Remoção de sinalização horizontal por fresagem</t>
  </si>
  <si>
    <t>Remoção de sinalização horizontal tipo pintura acrílica por jateamento abrasivo úmido com vidro - utilização de 3 vezes</t>
  </si>
  <si>
    <t>Semáforo móvel com 3 lentes D = 200 mm</t>
  </si>
  <si>
    <t>Semipórtico duplo metálico com vão de 2 x 8,3 m, vento de 35 m/s e área de exposição de até 2 x 12,45 m² - fornecimento e implantação - areia e brita comerciais</t>
  </si>
  <si>
    <t>Semipórtico duplo metálico com vão de 2 x 8,3 m, vento de 35 m/s e área de exposição de até 2 x 12,45 m² - fornecimento e implantação - areia extraída e brita produzida</t>
  </si>
  <si>
    <t>Semipórtico duplo metálico com vão de 2 x 8,3 m, vento de 40 m/s e área de exposição de até 2 x 12,45 m² - fornecimento e implantação - areia e brita comerciais</t>
  </si>
  <si>
    <t>Semipórtico duplo metálico com vão de 2 x 8,3 m, vento de 40 m/s e área de exposição de até 2 x 12,45 m² - fornecimento e implantação - areia extraída e brita produzida</t>
  </si>
  <si>
    <t>Semipórtico duplo metálico com vão de 2 x 8,3 m, vento de 45 m/s e área de exposição de até 2 x 12,45 m² - fornecimento e implantação - areia e brita comerciais</t>
  </si>
  <si>
    <t>Semipórtico duplo metálico com vão de 2 x 8,3 m, vento de 45 m/s e área de exposição de até 2 x 12,45 m² - fornecimento e implantação - areia extraída e brita produzida</t>
  </si>
  <si>
    <t>Semipórtico metálico com vão de 8,3 m, vento de 35 m/s e área de exposição de até 12,45 m² - fornecimento e implantação - areia e brita comerciais</t>
  </si>
  <si>
    <t>Semipórtico metálico com vão de 8,3 m, vento de 35 m/s e área de exposição de até 12,45 m² - fornecimento e implantação - areia extraída e brita produzida</t>
  </si>
  <si>
    <t>Semipórtico metálico com vão de 8,3 m, vento de 40 m/s e área de exposição de até 12,45 m² - fornecimento e implantação - areia e brita comerciais</t>
  </si>
  <si>
    <t>Semipórtico metálico com vão de 8,3 m, vento de 40 m/s e área de exposição de até 12,45 m² - fornecimento e implantação - areia extraída e brita produzida</t>
  </si>
  <si>
    <t>Semipórtico metálico com vão de 8,3 m, vento de 45 m/s e área de exposição de até 12,45 m² - fornecimento e implantação - areia e brita comerciais</t>
  </si>
  <si>
    <t>Semipórtico metálico com vão de 8,3 m, vento de 45 m/s e área de exposição de até 12,45 m² - fornecimento e implantação - areia extraída e brita produzida</t>
  </si>
  <si>
    <t>Sinalizador direcional móvel, LED, com banco fotovoltaico de energia e montado em chassi com engate</t>
  </si>
  <si>
    <t>Suporte duplo metálico galvanizado para placas - 3,00 x 1,50 m - fornecimento e implantação</t>
  </si>
  <si>
    <t>Suporte duplo metálico galvanizado para placas - 3,00 x 2,00 m - fornecimento e implantação</t>
  </si>
  <si>
    <t>Suporte duplo metálico galvanizado para placas - 4,00 x 2,00 m - fornecimento e implantação</t>
  </si>
  <si>
    <t>Suporte duplo metálico galvanizado para placas - 4,00 x 3,00 m - fornecimento e implantação</t>
  </si>
  <si>
    <t>Suporte metálico galvanizado para marco quilométrico - fornecimento e implantação</t>
  </si>
  <si>
    <t>Suporte metálico galvanizado para placa de advertência ou regulamentação - lado ou diâmetro de 0,60 m - fornecimento e implantação</t>
  </si>
  <si>
    <t>Suporte metálico galvanizado para placa de advertência ou regulamentação - lado ou diâmetro de 0,80 m - fornecimento e implantação</t>
  </si>
  <si>
    <t>Suporte metálico galvanizado para placa de advertência ou regulamentação - lado ou diâmetro de 1,00 m - fornecimento e implantação</t>
  </si>
  <si>
    <t>Suporte metálico galvanizado para placa de advertência ou regulamentação - lado ou diâmetro de 1,20 m - fornecimento e implantação</t>
  </si>
  <si>
    <t>Suporte metálico galvanizado para placa de regulamentação - R1 - lado de 0,248 m - fornecimento e implantação</t>
  </si>
  <si>
    <t>Suporte metálico galvanizado para placa de regulamentação - R1 - lado de 0,331 m - fornecimento e implantação</t>
  </si>
  <si>
    <t>Suporte metálico galvanizado para placa de regulamentação - R1 - lado de 0,414 m - fornecimento e implantação</t>
  </si>
  <si>
    <t>Suporte metálico galvanizado para placa de regulamentação - R1 - lado de 0,497 m - fornecimento e implantação</t>
  </si>
  <si>
    <t>Suporte metálico galvanizado para placa de regulamentação - R2 - lado de 0,60 m - fornecimento e implantação</t>
  </si>
  <si>
    <t>Suporte metálico galvanizado para placa de regulamentação - R2 - lado de 0,80 m - fornecimento e implantação</t>
  </si>
  <si>
    <t>Suporte metálico galvanizado para placa de regulamentação - R2 - lado de 1,00 m - fornecimento e implantação</t>
  </si>
  <si>
    <t>Suporte metálico galvanizado para placa de regulamentação - R2 - lado de 1,20 m - fornecimento e implantação</t>
  </si>
  <si>
    <t>Suporte metálico galvanizado para placas - 2,00 x 1,00 m - fornecimento e implantação</t>
  </si>
  <si>
    <t>Suporte metálico móvel para placa de sinalização - confecção</t>
  </si>
  <si>
    <t>Suporte para placa de sinalização em madeira de lei tratada 8 x 8 cm - fornecimento e implantação</t>
  </si>
  <si>
    <t>Suporte polimérico ecológico maciço colapsível D = 6,5 cm para placa de sinalização - fornecimento e implantação</t>
  </si>
  <si>
    <t>Suporte polimérico ecológico maciço colapsível quadrado de 10 cm para placa de sinalização - fornecimento e implantação</t>
  </si>
  <si>
    <t>Suporte polimérico ecológico maciço colapsível quadrado de 8 cm para placa de sinalização - fornecimento e implantação</t>
  </si>
  <si>
    <t>Suporte polimérico ecológico maciço colapsível retangular de 7 x 15 cm para placa de sinalização - fornecimento e implantação</t>
  </si>
  <si>
    <t>Tacha refletiva em plástico injetado - bidirecional tipo I - com um pino - fornecimento e colocação</t>
  </si>
  <si>
    <t>Tacha refletiva em plástico injetado - bidirecional tipo I - fornecimento e colocação</t>
  </si>
  <si>
    <t>Tacha refletiva em plástico injetado - bidirecional tipo II - com um pino - fornecimento e colocação</t>
  </si>
  <si>
    <t>Tacha refletiva em plástico injetado - bidirecional tipo II - fornecimento e colocação</t>
  </si>
  <si>
    <t>Tacha refletiva em plástico injetado - bidirecional tipo III - com um pino - fornecimento e colocação</t>
  </si>
  <si>
    <t>Tacha refletiva em plástico injetado - bidirecional tipo III - fornecimento e colocação</t>
  </si>
  <si>
    <t>Tacha refletiva em plástico injetado - bidirecional tipo IV - com um pino - fornecimento e colocação</t>
  </si>
  <si>
    <t>Tacha refletiva em plástico injetado - bidirecional tipo IV - fornecimento e colocação</t>
  </si>
  <si>
    <t>Tacha refletiva em plástico injetado - monodirecional tipo I - com um pino - fornecimento e colocação</t>
  </si>
  <si>
    <t>Tacha refletiva em plástico injetado - monodirecional tipo I - fornecimento e colocação</t>
  </si>
  <si>
    <t>Tacha refletiva em plástico injetado - monodirecional tipo II - com um pino - fornecimento e colocação</t>
  </si>
  <si>
    <t>Tacha refletiva em plástico injetado - monodirecional tipo II - fornecimento e colocação</t>
  </si>
  <si>
    <t>Tacha refletiva em plástico injetado - monodirecional tipo III - com um pino - fornecimento e colocação</t>
  </si>
  <si>
    <t>Tacha refletiva em plástico injetado - monodirecional tipo III - fornecimento e colocação</t>
  </si>
  <si>
    <t>Tacha refletiva em plástico injetado - monodirecional tipo IV - com um pino - fornecimento e colocação</t>
  </si>
  <si>
    <t>Tacha refletiva em plástico injetado - monodirecional tipo IV - fornecimento e colocação</t>
  </si>
  <si>
    <t>Tacha refletiva em resina sintética - bidirecional tipo I - com um pino - fornecimento e colocação</t>
  </si>
  <si>
    <t>Tacha refletiva em resina sintética - bidirecional tipo I - fornecimento e colocação</t>
  </si>
  <si>
    <t>Tacha refletiva em resina sintética - bidirecional tipo II - com um pino - fornecimento e colocação</t>
  </si>
  <si>
    <t>Tacha refletiva em resina sintética - bidirecional tipo II - fornecimento e colocação</t>
  </si>
  <si>
    <t>Tacha refletiva em resina sintética - bidirecional tipo III - com um pino - fornecimento e colocação</t>
  </si>
  <si>
    <t>Tacha refletiva em resina sintética - bidirecional tipo III - fornecimento e colocação</t>
  </si>
  <si>
    <t>Tacha refletiva em resina sintética - bidirecional tipo IV - com um pino - fornecimento e colocação</t>
  </si>
  <si>
    <t>Tacha refletiva em resina sintética - bidirecional tipo IV - fornecimento e colocação</t>
  </si>
  <si>
    <t>Tacha refletiva em resina sintética - monodirecional tipo I - com um pino - fornecimento e colocação</t>
  </si>
  <si>
    <t>Tacha refletiva em resina sintética - monodirecional tipo I - fornecimento e colocação</t>
  </si>
  <si>
    <t>Tacha refletiva em resina sintética - monodirecional tipo II - com um pino - fornecimento e colocação</t>
  </si>
  <si>
    <t>Tacha refletiva em resina sintética - monodirecional tipo II - fornecimento e colocação</t>
  </si>
  <si>
    <t>Tacha refletiva em resina sintética - monodirecional tipo III - com um pino - fornecimento e colocação</t>
  </si>
  <si>
    <t>Tacha refletiva em resina sintética - monodirecional tipo III - fornecimento e colocação</t>
  </si>
  <si>
    <t>Tacha refletiva em resina sintética - monodirecional tipo IV - com um pino - fornecimento e colocação</t>
  </si>
  <si>
    <t>Tacha refletiva em resina sintética - monodirecional tipo IV - fornecimento e colocação</t>
  </si>
  <si>
    <t>Tacha refletiva metálica - bidirecional tipo II - com dois pinos - fornecimento e colocação</t>
  </si>
  <si>
    <t>Tacha refletiva metálica - bidirecional tipo II - com um pino - fornecimento e colocação</t>
  </si>
  <si>
    <t>Tacha refletiva metálica - bidirecional tipo III - com dois pinos - fornecimento e colocação</t>
  </si>
  <si>
    <t>Tacha refletiva metálica - bidirecional tipo III - com um pino - fornecimento e colocação</t>
  </si>
  <si>
    <t>Tacha refletiva metálica - bidirecional tipo IV - com dois pinos - fornecimento e colocação</t>
  </si>
  <si>
    <t>Tacha refletiva metálica - bidirecional tipo IV - com um pino - fornecimento e colocação</t>
  </si>
  <si>
    <t>Tacha refletiva metálica - monodirecional tipo II - com dois pinos - fornecimento e colocação</t>
  </si>
  <si>
    <t>Tacha refletiva metálica - monodirecional tipo II - com um pino - fornecimento e colocação</t>
  </si>
  <si>
    <t>Tacha refletiva metálica - monodirecional tipo III - com dois pinos - fornecimento e colocação</t>
  </si>
  <si>
    <t>Tacha refletiva metálica - monodirecional tipo III - com um pino - fornecimento e colocação</t>
  </si>
  <si>
    <t>Tacha refletiva metálica - monodirecional tipo IV - com dois pinos - fornecimento e colocação</t>
  </si>
  <si>
    <t>Tacha refletiva metálica - monodirecional tipo IV - com um pino - fornecimento e colocação</t>
  </si>
  <si>
    <t>Tachão refletivo em plástico injetado - bidirecional - fornecimento e colocação</t>
  </si>
  <si>
    <t>Tachão refletivo em plástico injetado - monodirecional - fornecimento e colocação</t>
  </si>
  <si>
    <t>Tachão refletivo em resina sintética - bidirecional - fornecimento e colocação</t>
  </si>
  <si>
    <t>Tachão refletivo em resina sintética - monodirecional - fornecimento e colocação</t>
  </si>
  <si>
    <t>Termoplástico pré-formado para sinalização horizontal - espessura de 2 mm - fornecimento e implantação</t>
  </si>
  <si>
    <t>Comboio balizador em deslocamento</t>
  </si>
  <si>
    <t>Confecção de corpo de boia flutuante cilíndrico D = 1,10m</t>
  </si>
  <si>
    <t>Confecção de corpo de boia flutuante cilíndrico D = 1,10m - com lastro</t>
  </si>
  <si>
    <t>Confecção de corpo de boia flutuante cilíndrico D = 1,42m - boia de amarração</t>
  </si>
  <si>
    <t>Confecção de corpo de boia flutuante cilíndrico D = 1,43m - com lastro</t>
  </si>
  <si>
    <t>Confecção de mangrulho H = 0,90m</t>
  </si>
  <si>
    <t>Confecção de mangrulho H = 1,50m</t>
  </si>
  <si>
    <t>Confecção de marca de tope de bombordo</t>
  </si>
  <si>
    <t>Confecção de marca de tope de boreste</t>
  </si>
  <si>
    <t>Confecção de marca de tope especial</t>
  </si>
  <si>
    <t>Fornecimento e implantação de suporte duplo em madeira com travessa para placa de sinalização náutica em margem - altura total de 4,0 m</t>
  </si>
  <si>
    <t>Fornecimento e implantação de suporte duplo em madeira com travessa para placa de sinalização náutica em margem - altura total de 4,0 m - com embarcação</t>
  </si>
  <si>
    <t>Fornecimento e implantação de suporte duplo em madeira com travessa para placa de sinalização náutica em margem - altura total de 5,0 m</t>
  </si>
  <si>
    <t>Fornecimento e implantação de suporte duplo em madeira com travessa para placa de sinalização náutica em margem - altura total de 5,0 m - com embarcação</t>
  </si>
  <si>
    <t>Fornecimento e implantação de suporte duplo em madeira com travessa para placa de sinalização náutica em margem - altura total de 5,5 m</t>
  </si>
  <si>
    <t>Fornecimento e implantação de suporte duplo em madeira com travessa para placa de sinalização náutica em margem - altura total de 5,5 m - com embarcação</t>
  </si>
  <si>
    <t>Fornecimento e implantação de suporte duplo metálico galvanizado para placa de sinalização náutica em margem - altura total de 4 m - com embarcação</t>
  </si>
  <si>
    <t>Fornecimento e implantação de suporte duplo metálico galvanizado para placa de sinalização náutica em margem - altura total de 4,0 m</t>
  </si>
  <si>
    <t>Fornecimento e implantação de suporte duplo metálico galvanizado para placa de sinalização náutica em margem - altura total de 5 m - com embarcação</t>
  </si>
  <si>
    <t>Fornecimento e implantação de suporte duplo metálico galvanizado para placa de sinalização náutica em margem - altura total de 5,0 m</t>
  </si>
  <si>
    <t>Fornecimento e implantação de suporte duplo metálico galvanizado para placa de sinalização náutica em margem - altura total de 5,5 m</t>
  </si>
  <si>
    <t>Fornecimento e implantação de suporte duplo metálico galvanizado para placa de sinalização náutica em margem - altura total de 5,5 m - com embarcação</t>
  </si>
  <si>
    <t>Fornecimento e implantação de suporte duplo polimérico ecológico maciço quadrado de 10 cm para placa de sinalização náutica em margem - altura total de 5,5 m</t>
  </si>
  <si>
    <t>Fornecimento e implantação de suporte duplo polimérico ecológico maciço quadrado de 10 cm para placa de sinalização náutica em margem - altura total de 5,5 m - com embarcação</t>
  </si>
  <si>
    <t>Fornecimento e implantação de suporte duplo polimérico ecológico maciço quadrado de 8 cm para placa de sinalização náutica em margem - altura total de 4,0 m</t>
  </si>
  <si>
    <t>Fornecimento e implantação de suporte duplo polimérico ecológico maciço quadrado de 8 cm para placa de sinalização náutica em margem - altura total de 4,0 m - com embarcação</t>
  </si>
  <si>
    <t>Fornecimento e implantação de suporte duplo polimérico ecológico maciço quadrado de 8 cm para placa de sinalização náutica em margem - altura total de 5,0 m</t>
  </si>
  <si>
    <t>Fornecimento e implantação de suporte duplo polimérico ecológico maciço quadrado de 8 cm para placa de sinalização náutica em margem - altura total de 5,0 m - com embarcação</t>
  </si>
  <si>
    <t>Fornecimento e implantação de suporte simples em madeira com travessa para placa de sinalização náutica em margem - altura total de 4 m</t>
  </si>
  <si>
    <t>Fornecimento e implantação de suporte simples em madeira com travessa para placa de sinalização náutica em margem - altura total de 4 m - com embarcação</t>
  </si>
  <si>
    <t>Fornecimento e implantação de suporte simples em madeira com travessa para placa de sinalização náutica em margem - altura total de 5 m</t>
  </si>
  <si>
    <t>Fornecimento e implantação de suporte simples em madeira com travessa para placa de sinalização náutica em margem - altura total de 5 m - com embarcação</t>
  </si>
  <si>
    <t>Fornecimento e implantação de suporte simples em madeira com travessa para placa de sinalização náutica em margem - altura total de 5,5 m</t>
  </si>
  <si>
    <t>Fornecimento e implantação de suporte simples em madeira com travessa para placa de sinalização náutica em margem - altura total de 5,5 m - com embarcação</t>
  </si>
  <si>
    <t>Fornecimento e implantação de suporte simples metálico galvanizado para placa de sinalização náutica em margem - altura total de 4 m - com embarcação</t>
  </si>
  <si>
    <t>Fornecimento e implantação de suporte simples metálico galvanizado para placa de sinalização náutica em margem - altura total de 4,0 m</t>
  </si>
  <si>
    <t>Fornecimento e implantação de suporte simples metálico galvanizado para placa de sinalização náutica em margem - altura total de 5 m - com embarcação</t>
  </si>
  <si>
    <t>Fornecimento e implantação de suporte simples metálico galvanizado para placa de sinalização náutica em margem - altura total de 5,0 m</t>
  </si>
  <si>
    <t>Fornecimento e implantação de suporte simples metálico galvanizado para placa de sinalização náutica em margem - altura total de 5,5 m</t>
  </si>
  <si>
    <t>Fornecimento e implantação de suporte simples metálico galvanizado para placa de sinalização náutica em margem - altura total de 5,5 m - com embarcação</t>
  </si>
  <si>
    <t>Fornecimento e implantação de suporte simples polimérico ecológico maciço quadrado de 10 cm para placa de sinalização náutica em margem - altura total de 5,5 m</t>
  </si>
  <si>
    <t>Fornecimento e implantação de suporte simples polimérico ecológico maciço quadrado de 10 cm para placa de sinalização náutica em margem - altura total de 5,5 m - com embarcação</t>
  </si>
  <si>
    <t>Fornecimento e implantação de suporte simples polimérico ecológico maciço quadrado de 8 cm para placa de sinalização náutica em margem - altura total de 4 m</t>
  </si>
  <si>
    <t>Fornecimento e implantação de suporte simples polimérico ecológico maciço quadrado de 8 cm para placa de sinalização náutica em margem - altura total de 4 m - com embarcação</t>
  </si>
  <si>
    <t>Fornecimento e implantação de suporte simples polimérico ecológico maciço quadrado de 8 cm para placa de sinalização náutica em margem - altura total de 5 m</t>
  </si>
  <si>
    <t>Fornecimento e implantação de suporte simples polimérico ecológico maciço quadrado de 8 cm para placa de sinalização náutica em margem - altura total de 5 m - com embarcação</t>
  </si>
  <si>
    <t>Fornecimento e instalação de conjunto de acessórios para sistema de fundeio de boia de amarração náutica com 4 manilhas</t>
  </si>
  <si>
    <t>Fornecimento e instalação de conjunto de acessórios para sistema de fundeio de boia de sinalização náutica com 7 manilhas</t>
  </si>
  <si>
    <t>Fornecimento e instalação de corrente 1" para sistema de fundeio de boia de sinalização náutica</t>
  </si>
  <si>
    <t>Fornecimento e instalação de corrente 1/2" para sistema de fundeio de boia de sinalização náutica</t>
  </si>
  <si>
    <t>Fornecimento e instalação de corrente 3/4" para sistema de fundeio de boia de sinalização náutica</t>
  </si>
  <si>
    <t>Fornecimento e instalação de lanterna de sinalização náutica com alcance luminoso de 2 MN em obra de arte especial - com embarcação</t>
  </si>
  <si>
    <t>Fornecimento e instalação de lanterna de sinalização náutica com alcance luminoso de 3 MN em obra de arte especial - com embarcação</t>
  </si>
  <si>
    <t>Fornecimento e instalação de lanterna de sinalização náutica com alcance luminoso de 4 MN em obra de arte especial - com embarcação</t>
  </si>
  <si>
    <t>Fornecimento e instalação de lanterna de sinalização náutica com alcance luminoso de 5 MN em obra de arte especial - com embarcação</t>
  </si>
  <si>
    <t>Fornecimento e instalação de lanterna de sinalização náutica com alcance luminoso de 8 MN em obra de arte especial - com embarcação</t>
  </si>
  <si>
    <t>Fornecimento e instalação de suporte e lanterna de sinalização náutica com alcance luminoso de 2 MN em boia</t>
  </si>
  <si>
    <t>Fornecimento e instalação de suporte e lanterna de sinalização náutica com alcance luminoso de 3 MN em boia</t>
  </si>
  <si>
    <t>Fornecimento e instalação de suporte e lanterna de sinalização náutica com alcance luminoso de 4 MN em boia</t>
  </si>
  <si>
    <t>Fornecimento e instalação de suporte e lanterna de sinalização náutica com alcance luminoso de 5 MN em boia</t>
  </si>
  <si>
    <t>Fornecimento e instalação de suporte e lanterna de sinalização náutica com alcance luminoso de 8 MN em boia</t>
  </si>
  <si>
    <t>Fornecimento e substituição de lanterna de sinalização náutica com alcance luminoso de 2 MN em boia</t>
  </si>
  <si>
    <t>Fornecimento e substituição de lanterna de sinalização náutica com alcance luminoso de 2 MN em obra de arte especial - com embarcação</t>
  </si>
  <si>
    <t>Fornecimento e substituição de lanterna de sinalização náutica com alcance luminoso de 3 MN em boia</t>
  </si>
  <si>
    <t>Fornecimento e substituição de lanterna de sinalização náutica com alcance luminoso de 3 MN em obra de arte especial - com embarcação</t>
  </si>
  <si>
    <t>Fornecimento e substituição de lanterna de sinalização náutica com alcance luminoso de 4 MN em boia</t>
  </si>
  <si>
    <t>Fornecimento e substituição de lanterna de sinalização náutica com alcance luminoso de 4 MN em obra de arte especial - com embarcação</t>
  </si>
  <si>
    <t>Fornecimento e substituição de lanterna de sinalização náutica com alcance luminoso de 5 MN em boia</t>
  </si>
  <si>
    <t>Fornecimento e substituição de lanterna de sinalização náutica com alcance luminoso de 5 MN em obra de arte especial - com embarcação</t>
  </si>
  <si>
    <t>Fornecimento e substituição de lanterna de sinalização náutica com alcance luminoso de 8 MN em boia</t>
  </si>
  <si>
    <t>Fornecimento e substituição de lanterna de sinalização náutica com alcance luminoso de 8 MN em obra de arte especial - com embarcação</t>
  </si>
  <si>
    <t>Implantação de placa de sinalização náutica em margem - equipamentos e mão de obra</t>
  </si>
  <si>
    <t>Implantação de placa de sinalização náutica em margem - equipamentos e mão de obra - com embarcação</t>
  </si>
  <si>
    <t>Implantação de placa de sinalização náutica em obra de arte especial - equipamentos e mão de obra</t>
  </si>
  <si>
    <t>Implantação de placa de sinalização náutica em obra de arte especial - equipamentos e mão de obra - com embarcação</t>
  </si>
  <si>
    <t>Lançamento de boia de sinalização náutica com sistema de fundeio - equipamentos e mão de obra</t>
  </si>
  <si>
    <t>Pintura com epóxi óxido de ferro em chapa metálica com pistola a ar comprimido, uma demão, espessura de 35 µm</t>
  </si>
  <si>
    <t>Pintura com esmalte poliuretano de dois componentes em chapa metálica com pistola a ar comprimido, uma demão, espessura de 35 µm</t>
  </si>
  <si>
    <t>Pintura com fundo fosfatizante, uma demão, em chapa de alumínio com pistola a ar comprimido</t>
  </si>
  <si>
    <t>Poita de concreto com 1.000 kg para boia de sinalização náutica</t>
  </si>
  <si>
    <t>Poita de concreto com 1.500 kg para boia de sinalização náutica</t>
  </si>
  <si>
    <t>Poita de concreto com 500 kg para boia de sinalização náutica</t>
  </si>
  <si>
    <t>Reforma de corpo de boia flutuante cilíndrico D = 1,10m</t>
  </si>
  <si>
    <t>Reforma de corpo de boia flutuante cilíndrico D = 1,10m - com lastro</t>
  </si>
  <si>
    <t>Reforma de corpo de boia flutuante cilíndrico D = 1,42m - boia de amarração</t>
  </si>
  <si>
    <t>Reforma de corpo de boia flutuante cilíndrico D = 1,43m - com lastro</t>
  </si>
  <si>
    <t>Reforma de mangrulho H = 0,90m</t>
  </si>
  <si>
    <t>Reforma de mangrulho H = 1,50m</t>
  </si>
  <si>
    <t>Reforma de marca de tope de bombordo</t>
  </si>
  <si>
    <t>Reforma de marca de tope de boreste</t>
  </si>
  <si>
    <t>Reforma de marca de tope especial</t>
  </si>
  <si>
    <t>Substituição de boia de sinalização náutica com sistema de fundeio - equipamentos e mão de obra</t>
  </si>
  <si>
    <t>Substituição de boia de sinalização náutica sem sistema de fundeio - equipamentos e mão de obra</t>
  </si>
  <si>
    <t>Substituição de placa de sinalização náutica em margem - equipamentos e mão de obra</t>
  </si>
  <si>
    <t>Substituição de placa de sinalização náutica em margem - equipamentos e mão de obra - com embarcação</t>
  </si>
  <si>
    <t>Substituição de placa de sinalização náutica em obra de arte especial - equipamentos e mão de obra</t>
  </si>
  <si>
    <t>Substituição de placa de sinalização náutica em obra de arte especial - equipamentos e mão de obra - com embarcação</t>
  </si>
  <si>
    <t>Aterro compactado em solo reforçado com fita metálica galvanizada - taxa 1,65 kg/m³ - material de jazida</t>
  </si>
  <si>
    <t>Aterro compactado em solo reforçado com fita metálica galvanizada - taxa 12,40 kg/m³ - material de jazida</t>
  </si>
  <si>
    <t>Aterro compactado em solo reforçado com fita metálica galvanizada - taxa 13,23 kg/m³ - material de jazida</t>
  </si>
  <si>
    <t>Aterro compactado em solo reforçado com fita metálica galvanizada - taxa 14,88 kg/m³ - material de jazida</t>
  </si>
  <si>
    <t>Aterro compactado em solo reforçado com fita metálica galvanizada - taxa 19,84 kg/m³ - material de jazida</t>
  </si>
  <si>
    <t>Aterro compactado em solo reforçado com fita metálica galvanizada - taxa 3,31 kg/m³ - material de jazida</t>
  </si>
  <si>
    <t>Aterro compactado em solo reforçado com fita metálica galvanizada - taxa 4,13 kg/m³ - material de jazida</t>
  </si>
  <si>
    <t>Aterro compactado em solo reforçado com fita metálica galvanizada - taxa 4,96 kg/m³ - material de jazida</t>
  </si>
  <si>
    <t>Aterro compactado em solo reforçado com fita metálica galvanizada - taxa 6,61 kg/m³ - material de jazida</t>
  </si>
  <si>
    <t>Aterro compactado em solo reforçado com fita metálica galvanizada - taxa 8,27 kg/m³ - material de jazida</t>
  </si>
  <si>
    <t>Aterro compactado em solo reforçado com fita metálica galvanizada - taxa 9,92 kg/m³ - material de jazida</t>
  </si>
  <si>
    <t>Escoramento da primeira linha de escamas de concreto armado em solo reforçado com fita metálica – utilização de 3 vezes - confecção, instalação e retirada</t>
  </si>
  <si>
    <t>Fabricação de escama de concreto armado para solo reforçado com fita metálica - 2 a 5 ligações - areia e brita comerciais</t>
  </si>
  <si>
    <t>Fabricação de escama de concreto armado para solo reforçado com fita metálica - 2 a 5 ligações - areia extraída e brita produzida</t>
  </si>
  <si>
    <t>Fabricação de escama de concreto armado para solo reforçado com fita metálica - 6 a 8 ligações - areia e brita comerciais</t>
  </si>
  <si>
    <t>Fabricação de escama de concreto armado para solo reforçado com fita metálica - 6 a 8 ligações - areia extraída e brita produzida</t>
  </si>
  <si>
    <t>Moldes metálicos para escama de concreto armado para solo reforçado com fita metálica - formato cruciforme de 1,50 x 1,50 m - utilização de 100 vezes</t>
  </si>
  <si>
    <t>Montagem das escamas de concreto armado em solo reforçado com fita metálica</t>
  </si>
  <si>
    <t>Muro de escama de concreto armado em solo reforçado com fita metálica com altura até 4 m - tipo 1 - areia e brita comerciais</t>
  </si>
  <si>
    <t>Muro de escama de concreto armado em solo reforçado com fita metálica com altura até 4 m - tipo 1 - areia extraída e brita produzida</t>
  </si>
  <si>
    <t>Muro de escama de concreto armado em solo reforçado com fita metálica com altura até 4 m - tipo 2 - areia e brita comerciais</t>
  </si>
  <si>
    <t>Muro de escama de concreto armado em solo reforçado com fita metálica com altura até 4 m - tipo 2 - areia extraída e brita produzida</t>
  </si>
  <si>
    <t>Muro de escama de concreto armado em solo reforçado com fita metálica com altura de 10,0 a 12 m - tipo 1 - areia e brita comerciais</t>
  </si>
  <si>
    <t>Muro de escama de concreto armado em solo reforçado com fita metálica com altura de 10,0 a 12 m - tipo 1 - areia extraída e brita produzida</t>
  </si>
  <si>
    <t>Muro de escama de concreto armado em solo reforçado com fita metálica com altura de 10,0 a 12 m - tipo 2 - areia e brita comerciais</t>
  </si>
  <si>
    <t>Muro de escama de concreto armado em solo reforçado com fita metálica com altura de 10,0 a 12 m - tipo 2 - areia extraída e brita produzida</t>
  </si>
  <si>
    <t>Muro de escama de concreto armado em solo reforçado com fita metálica com altura de 4,0 a 6 m - tipo 1 - areia e brita comerciais</t>
  </si>
  <si>
    <t>Muro de escama de concreto armado em solo reforçado com fita metálica com altura de 4,0 a 6 m - tipo 1 - areia extraída e brita produzida</t>
  </si>
  <si>
    <t>Muro de escama de concreto armado em solo reforçado com fita metálica com altura de 4,0 a 6 m - tipo 2 - areia e brita comerciais</t>
  </si>
  <si>
    <t>Muro de escama de concreto armado em solo reforçado com fita metálica com altura de 4,0 a 6 m - tipo 2 - areia extraída e brita produzida</t>
  </si>
  <si>
    <t>Muro de escama de concreto armado em solo reforçado com fita metálica com altura de 6,0 a 8 m - tipo 1 - areia e brita comerciais</t>
  </si>
  <si>
    <t>Muro de escama de concreto armado em solo reforçado com fita metálica com altura de 6,0 a 8 m - tipo 1 - areia extraída e brita produzida</t>
  </si>
  <si>
    <t>Muro de escama de concreto armado em solo reforçado com fita metálica com altura de 6,0 a 8 m - tipo 2 - areia e brita comerciais</t>
  </si>
  <si>
    <t>Muro de escama de concreto armado em solo reforçado com fita metálica com altura de 6,0 a 8 m - tipo 2 - areia extraída e brita produzida</t>
  </si>
  <si>
    <t>Muro de escama de concreto armado em solo reforçado com fita metálica com altura de 8,0 a 10 m - tipo 1 - areia e brita comerciais</t>
  </si>
  <si>
    <t>Muro de escama de concreto armado em solo reforçado com fita metálica com altura de 8,0 a 10 m - tipo 1 - areia extraída e brita produzida</t>
  </si>
  <si>
    <t>Muro de escama de concreto armado em solo reforçado com fita metálica com altura de 8,0 a 10 m - tipo 2 - areia e brita comerciais</t>
  </si>
  <si>
    <t>Muro de escama de concreto armado em solo reforçado com fita metálica com altura de 8,0 a 10 m - tipo 2 - areia extraída e brita produzida</t>
  </si>
  <si>
    <t>Travador de madeira para escama de concreto armado - utilização de 10 vezes</t>
  </si>
  <si>
    <t>Travamento e nivelamento de escama de concreto armado em solo reforçado com fita metálica</t>
  </si>
  <si>
    <t>Camada drenante com conformação de trator de esteira - areia comercial</t>
  </si>
  <si>
    <t>Camada drenante com conformação de trator de esteira - areia extraída</t>
  </si>
  <si>
    <t>Compactação de aterros a 100% do Proctor intermediário</t>
  </si>
  <si>
    <t>Compactação de aterros a 100% do Proctor normal</t>
  </si>
  <si>
    <t>Compactação de camada final de aterro de rocha</t>
  </si>
  <si>
    <t>Construção de corpo de aterro com material de 3ª categoria oriundo de corte</t>
  </si>
  <si>
    <t>Desmatamento, destocamento e limpeza de área com árvores de diâmetro até 0,15 m</t>
  </si>
  <si>
    <t>Desmonte de blocos de rocha com martelete pneumático</t>
  </si>
  <si>
    <t>Desmonte de matacões ou bloco de rocha por meio de explosivos</t>
  </si>
  <si>
    <t>Desmonte de material de 3ª categoria a frio com argamassa expansiva a céu aberto</t>
  </si>
  <si>
    <t>Destocamento de árvores com diâmetro de 0,15 a 0,30 m</t>
  </si>
  <si>
    <t>Destocamento de árvores com diâmetro maior que 0,30 m</t>
  </si>
  <si>
    <t>Escavação de vala em material de 3ª categoria - resistência à compressão acima de 110 MPa - com escavadeira e rompedor hidráulico 1.700 kg</t>
  </si>
  <si>
    <t>Escavação de vala em material de 3ª categoria - resistência à compressão até 50 MPa - com escavadeira e rompedor hidráulico 1.700 kg</t>
  </si>
  <si>
    <t>Escavação de vala em material de 3ª categoria - resistência à compressão de 50 a 70 MPa - com escavadeira e rompedor hidráulico 1.700 kg</t>
  </si>
  <si>
    <t>Escavação de vala em material de 3ª categoria - resistência à compressão de 70 a 90 MPa - com escavadeira e rompedor hidráulico 1.700 kg</t>
  </si>
  <si>
    <t>Escavação de vala em material de 3ª categoria - resistência à compressão de 90 a 110 MPa - com escavadeira e rompedor hidráulico 1.700 kg</t>
  </si>
  <si>
    <t>Escavação e transporte de material de 3ª categoria - DMT de 0 a 50 m</t>
  </si>
  <si>
    <t>Escavação em material de 3ª categoria</t>
  </si>
  <si>
    <t>Escavação em material de 3ª categoria - resistência à compressão acima de 110 MPa - com escavadeira e rompedor hidráulico 1.700 kg</t>
  </si>
  <si>
    <t>Escavação em material de 3ª categoria - resistência à compressão até 50 MPa - com escavadeira e rompedor hidráulico 1.700 kg</t>
  </si>
  <si>
    <t>Escavação em material de 3ª categoria - resistência à compressão de 50 a 70 MPa - com escavadeira e rompedor hidráulico 1.700 kg</t>
  </si>
  <si>
    <t>Escavação em material de 3ª categoria - resistência à compressão de 70 a 90 MPa - com escavadeira e rompedor hidráulico 1.700 kg</t>
  </si>
  <si>
    <t>Escavação em material de 3ª categoria - resistência à compressão de 90 a 110 MPa - com escavadeira e rompedor hidráulico 1.700 kg</t>
  </si>
  <si>
    <t>Escavação mecânica com retroescavadeira em material de 1ª categoria</t>
  </si>
  <si>
    <t>Escavação, carga e transporte de material de 1ª categoria - DMT de 1.000 a 1.200 m - caminho de serviço em leito natural - com carregadeira e caminhão basculante de 14 m³</t>
  </si>
  <si>
    <t>Escavação, carga e transporte de material de 1ª categoria - DMT de 1.000 a 1.200 m - caminho de serviço em leito natural - com escavadeira e caminhão basculante de 14 m³</t>
  </si>
  <si>
    <t>Escavação, carga e transporte de material de 1ª categoria - DMT de 1.000 a 1.200 m - caminho de serviço em revestimento primário - com carregadeira e caminhão basculante de 14 m³</t>
  </si>
  <si>
    <t>Escavação, carga e transporte de material de 1ª categoria - DMT de 1.000 a 1.200 m - caminho de serviço em revestimento primário - com escavadeira e caminhão basculante de 14 m³</t>
  </si>
  <si>
    <t>Escavação, carga e transporte de material de 1ª categoria - DMT de 1.000 a 1.200 m - caminho de serviço pavimentado - com carregadeira e caminhão basculante de 14 m³</t>
  </si>
  <si>
    <t>Escavação, carga e transporte de material de 1ª categoria - DMT de 1.000 a 1.200 m - caminho de serviço pavimentado - com escavadeira e caminhão basculante de 14 m³</t>
  </si>
  <si>
    <t>Escavação, carga e transporte de material de 1ª categoria - DMT de 1.200 a 1.400 m - caminho de serviço em leito natural - com carregadeira e caminhão basculante de 14 m³</t>
  </si>
  <si>
    <t>Escavação, carga e transporte de material de 1ª categoria - DMT de 1.200 a 1.400 m - caminho de serviço em leito natural - com escavadeira e caminhão basculante de 14 m³</t>
  </si>
  <si>
    <t>Escavação, carga e transporte de material de 1ª categoria - DMT de 1.200 a 1.400 m - caminho de serviço em revestimento primário - com carregadeira e caminhão basculante de 14 m³</t>
  </si>
  <si>
    <t>Escavação, carga e transporte de material de 1ª categoria - DMT de 1.200 a 1.400 m - caminho de serviço em revestimento primário - com escavadeira e caminhão basculante de 14 m³</t>
  </si>
  <si>
    <t>Escavação, carga e transporte de material de 1ª categoria - DMT de 1.200 a 1.400 m - caminho de serviço pavimentado - com carregadeira e caminhão basculante de 14 m³</t>
  </si>
  <si>
    <t>Escavação, carga e transporte de material de 1ª categoria - DMT de 1.200 a 1.400 m - caminho de serviço pavimentado - com escavadeira e caminhão basculante de 14 m³</t>
  </si>
  <si>
    <t>Escavação, carga e transporte de material de 1ª categoria - DMT de 1.400 a 1.600 m - caminho de serviço em leito natural - com carregadeira e caminhão basculante de 14 m³</t>
  </si>
  <si>
    <t>Escavação, carga e transporte de material de 1ª categoria - DMT de 1.400 a 1.600 m - caminho de serviço em leito natural - com escavadeira e caminhão basculante de 14 m³</t>
  </si>
  <si>
    <t>Escavação, carga e transporte de material de 1ª categoria - DMT de 1.400 a 1.600 m - caminho de serviço em revestimento primário - com carregadeira e caminhão basculante de 14 m³</t>
  </si>
  <si>
    <t>Escavação, carga e transporte de material de 1ª categoria - DMT de 1.400 a 1.600 m - caminho de serviço em revestimento primário - com escavadeira e caminhão basculante de 14 m³</t>
  </si>
  <si>
    <t>Escavação, carga e transporte de material de 1ª categoria - DMT de 1.400 a 1.600 m - caminho de serviço pavimentado - com carregadeira e caminhão basculante de 14 m³</t>
  </si>
  <si>
    <t>Escavação, carga e transporte de material de 1ª categoria - DMT de 1.400 a 1.600 m - caminho de serviço pavimentado - com escavadeira e caminhão basculante de 14 m³</t>
  </si>
  <si>
    <t>Escavação, carga e transporte de material de 1ª categoria - DMT de 1.600 a 1.800 m - caminho de serviço em leito natural - com carregadeira e caminhão basculante de 14 m³</t>
  </si>
  <si>
    <t>Escavação, carga e transporte de material de 1ª categoria - DMT de 1.600 a 1.800 m - caminho de serviço em leito natural - com escavadeira e caminhão basculante de 14 m³</t>
  </si>
  <si>
    <t>Escavação, carga e transporte de material de 1ª categoria - DMT de 1.600 a 1.800 m - caminho de serviço em revestimento primário - com carregadeira e caminhão basculante de 14 m³</t>
  </si>
  <si>
    <t>Escavação, carga e transporte de material de 1ª categoria - DMT de 1.600 a 1.800 m - caminho de serviço em revestimento primário - com escavadeira e caminhão basculante de 14 m³</t>
  </si>
  <si>
    <t>Escavação, carga e transporte de material de 1ª categoria - DMT de 1.600 a 1.800 m - caminho de serviço pavimentado - com carregadeira e caminhão basculante de 14 m³</t>
  </si>
  <si>
    <t>Escavação, carga e transporte de material de 1ª categoria - DMT de 1.600 a 1.800 m - caminho de serviço pavimentado - com escavadeira e caminhão basculante de 14 m³</t>
  </si>
  <si>
    <t>Escavação, carga e transporte de material de 1ª categoria - DMT de 1.800 a 2.000 m - caminho de serviço em leito natural - com carregadeira e caminhão basculante de 14 m³</t>
  </si>
  <si>
    <t>Escavação, carga e transporte de material de 1ª categoria - DMT de 1.800 a 2.000 m - caminho de serviço em leito natural - com escavadeira e caminhão basculante de 14 m³</t>
  </si>
  <si>
    <t>Escavação, carga e transporte de material de 1ª categoria - DMT de 1.800 a 2.000 m - caminho de serviço em revestimento primário - com carregadeira e caminhão basculante de 14 m³</t>
  </si>
  <si>
    <t>Escavação, carga e transporte de material de 1ª categoria - DMT de 1.800 a 2.000 m - caminho de serviço em revestimento primário - com escavadeira e caminhão basculante de 14 m³</t>
  </si>
  <si>
    <t>Escavação, carga e transporte de material de 1ª categoria - DMT de 1.800 a 2.000 m - caminho de serviço pavimentado - com carregadeira e caminhão basculante de 14 m³</t>
  </si>
  <si>
    <t>Escavação, carga e transporte de material de 1ª categoria - DMT de 1.800 a 2.000 m - caminho de serviço pavimentado - com escavadeira e caminhão basculante de 14 m³</t>
  </si>
  <si>
    <t>Escavação, carga e transporte de material de 1ª categoria - DMT de 2.000 a 2.500 m - caminho de serviço em leito natural - com carregadeira e caminhão basculante de 14 m³</t>
  </si>
  <si>
    <t>Escavação, carga e transporte de material de 1ª categoria - DMT de 2.000 a 2.500 m - caminho de serviço em leito natural - com escavadeira e caminhão basculante de 14 m³</t>
  </si>
  <si>
    <t>Escavação, carga e transporte de material de 1ª categoria - DMT de 2.000 a 2.500 m - caminho de serviço em revestimento primário - com carregadeira e caminhão basculante de 14 m³</t>
  </si>
  <si>
    <t>Escavação, carga e transporte de material de 1ª categoria - DMT de 2.000 a 2.500 m - caminho de serviço em revestimento primário - com escavadeira e caminhão basculante de 14 m³</t>
  </si>
  <si>
    <t>Escavação, carga e transporte de material de 1ª categoria - DMT de 2.000 a 2.500 m - caminho de serviço pavimentado - com carregadeira e caminhão basculante de 14 m³</t>
  </si>
  <si>
    <t>Escavação, carga e transporte de material de 1ª categoria - DMT de 2.000 a 2.500 m - caminho de serviço pavimentado - com escavadeira e caminhão basculante de 14 m³</t>
  </si>
  <si>
    <t>Escavação, carga e transporte de material de 1ª categoria - DMT de 2.500 a 3.000 m - caminho de serviço em leito natural - com carregadeira e caminhão basculante de 14 m³</t>
  </si>
  <si>
    <t>Escavação, carga e transporte de material de 1ª categoria - DMT de 2.500 a 3.000 m - caminho de serviço em leito natural - com escavadeira e caminhão basculante de 14 m³</t>
  </si>
  <si>
    <t>Escavação, carga e transporte de material de 1ª categoria - DMT de 2.500 a 3.000 m - caminho de serviço em revestimento primário - com carregadeira e caminhão basculante de 14 m³</t>
  </si>
  <si>
    <t>Escavação, carga e transporte de material de 1ª categoria - DMT de 2.500 a 3.000 m - caminho de serviço em revestimento primário - com escavadeira e caminhão basculante de 14 m³</t>
  </si>
  <si>
    <t>Escavação, carga e transporte de material de 1ª categoria - DMT de 2.500 a 3.000 m - caminho de serviço pavimentado - com carregadeira e caminhão basculante de 14 m³</t>
  </si>
  <si>
    <t>Escavação, carga e transporte de material de 1ª categoria - DMT de 2.500 a 3.000 m - caminho de serviço pavimentado - com escavadeira e caminhão basculante de 14 m³</t>
  </si>
  <si>
    <t>Escavação, carga e transporte de material de 1ª categoria - DMT de 200 a 400 m - caminho de serviço em leito natural - com carregadeira e caminhão basculante de 14 m³</t>
  </si>
  <si>
    <t>Escavação, carga e transporte de material de 1ª categoria - DMT de 200 a 400 m - caminho de serviço em leito natural - com escavadeira e caminhão basculante de 14 m³</t>
  </si>
  <si>
    <t>Escavação, carga e transporte de material de 1ª categoria - DMT de 200 a 400 m - caminho de serviço em revestimento primário - com carregadeira e caminhão basculante de 14 m³</t>
  </si>
  <si>
    <t>Escavação, carga e transporte de material de 1ª categoria - DMT de 200 a 400 m - caminho de serviço em revestimento primário - com escavadeira e caminhão basculante de 14 m³</t>
  </si>
  <si>
    <t>Escavação, carga e transporte de material de 1ª categoria - DMT de 200 a 400 m - caminho de serviço pavimentado - com carregadeira e caminhão basculante de 14 m³</t>
  </si>
  <si>
    <t>Escavação, carga e transporte de material de 1ª categoria - DMT de 200 a 400 m - caminho de serviço pavimentado - com escavadeira e caminhão basculante de 14 m³</t>
  </si>
  <si>
    <t>Escavação, carga e transporte de material de 1ª categoria - DMT de 400 a 600 m - caminho de serviço em leito natural - com carregadeira e caminhão basculante de 14 m³</t>
  </si>
  <si>
    <t>Escavação, carga e transporte de material de 1ª categoria - DMT de 400 a 600 m - caminho de serviço em leito natural - com escavadeira e caminhão basculante de 14 m³</t>
  </si>
  <si>
    <t>Escavação, carga e transporte de material de 1ª categoria - DMT de 400 a 600 m - caminho de serviço em revestimento primário - com carregadeira e caminhão basculante de 14 m³</t>
  </si>
  <si>
    <t>Escavação, carga e transporte de material de 1ª categoria - DMT de 400 a 600 m - caminho de serviço em revestimento primário - com escavadeira e caminhão basculante de 14 m³</t>
  </si>
  <si>
    <t>Escavação, carga e transporte de material de 1ª categoria - DMT de 400 a 600 m - caminho de serviço pavimentado - com carregadeira e caminhão basculante de 14 m³</t>
  </si>
  <si>
    <t>Escavação, carga e transporte de material de 1ª categoria - DMT de 400 a 600 m - caminho de serviço pavimentado - com escavadeira e caminhão basculante de 14 m³</t>
  </si>
  <si>
    <t>Escavação, carga e transporte de material de 1ª categoria - DMT de 50 a 200 m - caminho de serviço em leito natural - com carregadeira e caminhão basculante de 14 m³</t>
  </si>
  <si>
    <t>Escavação, carga e transporte de material de 1ª categoria - DMT de 50 a 200 m - caminho de serviço em leito natural - com escavadeira e caminhão basculante de 14 m³</t>
  </si>
  <si>
    <t>Escavação, carga e transporte de material de 1ª categoria - DMT de 50 a 200 m - caminho de serviço em revestimento primário - com carregadeira e caminhão basculante de 14 m³</t>
  </si>
  <si>
    <t>Escavação, carga e transporte de material de 1ª categoria - DMT de 50 a 200 m - caminho de serviço em revestimento primário - com escavadeira e caminhão basculante de 14 m³</t>
  </si>
  <si>
    <t>Escavação, carga e transporte de material de 1ª categoria - DMT de 50 a 200 m - caminho de serviço pavimentado - com carregadeira e caminhão basculante de 14 m³</t>
  </si>
  <si>
    <t>Escavação, carga e transporte de material de 1ª categoria - DMT de 50 a 200 m - caminho de serviço pavimentado - com escavadeira e caminhão basculante de 14 m³</t>
  </si>
  <si>
    <t>Escavação, carga e transporte de material de 1ª categoria - DMT de 600 a 800 m - caminho de serviço em leito natural - com carregadeira e caminhão basculante de 14 m³</t>
  </si>
  <si>
    <t>Escavação, carga e transporte de material de 1ª categoria - DMT de 600 a 800 m - caminho de serviço em leito natural - com escavadeira e caminhão basculante de 14 m³</t>
  </si>
  <si>
    <t>Escavação, carga e transporte de material de 1ª categoria - DMT de 600 a 800 m - caminho de serviço em revestimento primário - com carregadeira e caminhão basculante de 14 m³</t>
  </si>
  <si>
    <t>Escavação, carga e transporte de material de 1ª categoria - DMT de 600 a 800 m - caminho de serviço em revestimento primário - com escavadeira e caminhão basculante de 14 m³</t>
  </si>
  <si>
    <t>Escavação, carga e transporte de material de 1ª categoria - DMT de 600 a 800 m - caminho de serviço pavimentado - com carregadeira e caminhão basculante de 14 m³</t>
  </si>
  <si>
    <t>Escavação, carga e transporte de material de 1ª categoria - DMT de 600 a 800 m - caminho de serviço pavimentado - com escavadeira e caminhão basculante de 14 m³</t>
  </si>
  <si>
    <t>Escavação, carga e transporte de material de 1ª categoria - DMT de 800 a 1.000 m - caminho de serviço em leito natural - com carregadeira e caminhão basculante de 14 m³</t>
  </si>
  <si>
    <t>Escavação, carga e transporte de material de 1ª categoria - DMT de 800 a 1.000 m - caminho de serviço em leito natural - com escavadeira e caminhão basculante de 14 m³</t>
  </si>
  <si>
    <t>Escavação, carga e transporte de material de 1ª categoria - DMT de 800 a 1.000 m - caminho de serviço em revestimento primário - com carregadeira e caminhão basculante de 14 m³</t>
  </si>
  <si>
    <t>Escavação, carga e transporte de material de 1ª categoria - DMT de 800 a 1.000 m - caminho de serviço em revestimento primário - com escavadeira e caminhão basculante de 14 m³</t>
  </si>
  <si>
    <t>Escavação, carga e transporte de material de 1ª categoria - DMT de 800 a 1.000 m - caminho de serviço pavimentado - com carregadeira e caminhão basculante de 14 m³</t>
  </si>
  <si>
    <t>Escavação, carga e transporte de material de 1ª categoria - DMT de 800 a 1.000 m - caminho de serviço pavimentado - com escavadeira e caminhão basculante de 14 m³</t>
  </si>
  <si>
    <t>Escavação, carga e transporte de material de 1ª categoria na distância de 3.000 m - caminho de serviço em leito natural - com carregadeira e caminhão basculante de 14 m³</t>
  </si>
  <si>
    <t>Escavação, carga e transporte de material de 1ª categoria na distância de 3.000 m - caminho de serviço em leito natural - com escavadeira e caminhão basculante de 14 m³</t>
  </si>
  <si>
    <t>Escavação, carga e transporte de material de 1ª categoria na distância de 3.000 m - caminho de serviço em revestimento primário - com carregadeira e caminhão basculante de 14 m³</t>
  </si>
  <si>
    <t>Escavação, carga e transporte de material de 1ª categoria na distância de 3.000 m - caminho de serviço em revestimento primário - com escavadeira e caminhão basculante de 14 m³</t>
  </si>
  <si>
    <t>Escavação, carga e transporte de material de 1ª categoria na distância de 3.000 m - caminho de serviço pavimentado - com carregadeira e caminhão basculante de 14 m³</t>
  </si>
  <si>
    <t>Escavação, carga e transporte de material de 1ª categoria na distância de 3.000 m - caminho de serviço pavimentado - com escavadeira e caminhão basculante de 14 m³</t>
  </si>
  <si>
    <t>Escavação, carga e transporte de material de 2ª categoria - DMT de 1.000 a 1.200 m - caminho de serviço em leito natural - com carregadeira e caminhão basculante de 14 m³</t>
  </si>
  <si>
    <t>Escavação, carga e transporte de material de 2ª categoria - DMT de 1.000 a 1.200 m - caminho de serviço em leito natural - com escavadeira e caminhão basculante de 14 m³</t>
  </si>
  <si>
    <t>Escavação, carga e transporte de material de 2ª categoria - DMT de 1.000 a 1.200 m - caminho de serviço em revestimento primário - com carregadeira e caminhão basculante de 14 m³</t>
  </si>
  <si>
    <t>Escavação, carga e transporte de material de 2ª categoria - DMT de 1.000 a 1.200 m - caminho de serviço em revestimento primário - com escavadeira e caminhão basculante de 14 m³</t>
  </si>
  <si>
    <t>Escavação, carga e transporte de material de 2ª categoria - DMT de 1.000 a 1.200 m - caminho de serviço pavimentado - com carregadeira e caminhão basculante de 14 m³</t>
  </si>
  <si>
    <t>Escavação, carga e transporte de material de 2ª categoria - DMT de 1.000 a 1.200 m - caminho de serviço pavimentado - com escavadeira e caminhão basculante de 14 m³</t>
  </si>
  <si>
    <t>Escavação, carga e transporte de material de 2ª categoria - DMT de 1.200 a 1.400 m - caminho de serviço em leito natural - com carregadeira e caminhão basculante de 14 m³</t>
  </si>
  <si>
    <t>Escavação, carga e transporte de material de 2ª categoria - DMT de 1.200 a 1.400 m - caminho de serviço em leito natural - com escavadeira e caminhão basculante de 14 m³</t>
  </si>
  <si>
    <t>Escavação, carga e transporte de material de 2ª categoria - DMT de 1.200 a 1.400 m - caminho de serviço em revestimento primário - com carregadeira e caminhão basculante de 14 m³</t>
  </si>
  <si>
    <t>Escavação, carga e transporte de material de 2ª categoria - DMT de 1.200 a 1.400 m - caminho de serviço em revestimento primário - com escavadeira e caminhão basculante de 14 m³</t>
  </si>
  <si>
    <t>Escavação, carga e transporte de material de 2ª categoria - DMT de 1.200 a 1.400 m - caminho de serviço pavimentado - com carregadeira e caminhão basculante de 14 m³</t>
  </si>
  <si>
    <t>Escavação, carga e transporte de material de 2ª categoria - DMT de 1.200 a 1.400 m - caminho de serviço pavimentado - com escavadeira e caminhão basculante de 14 m³</t>
  </si>
  <si>
    <t>Escavação, carga e transporte de material de 2ª categoria - DMT de 1.400 a 1.600 m - caminho de serviço em leito natural - com carregadeira e caminhão basculante de 14 m³</t>
  </si>
  <si>
    <t>Escavação, carga e transporte de material de 2ª categoria - DMT de 1.400 a 1.600 m - caminho de serviço em leito natural - com escavadeira e caminhão basculante de 14 m³</t>
  </si>
  <si>
    <t>Escavação, carga e transporte de material de 2ª categoria - DMT de 1.400 a 1.600 m - caminho de serviço em revestimento primário - com carregadeira e caminhão basculante de 14 m³</t>
  </si>
  <si>
    <t>Escavação, carga e transporte de material de 2ª categoria - DMT de 1.400 a 1.600 m - caminho de serviço em revestimento primário - com escavadeira e caminhão basculante de 14 m³</t>
  </si>
  <si>
    <t>Escavação, carga e transporte de material de 2ª categoria - DMT de 1.400 a 1.600 m - caminho de serviço pavimentado - com carregadeira e caminhão basculante de 14 m³</t>
  </si>
  <si>
    <t>Escavação, carga e transporte de material de 2ª categoria - DMT de 1.400 a 1.600 m - caminho de serviço pavimentado - com escavadeira e caminhão basculante de 14 m³</t>
  </si>
  <si>
    <t>Escavação, carga e transporte de material de 2ª categoria - DMT de 1.600 a 1.800 m - caminho de serviço em leito natural - com carregadeira e caminhão basculante de 14 m³</t>
  </si>
  <si>
    <t>Escavação, carga e transporte de material de 2ª categoria - DMT de 1.600 a 1.800 m - caminho de serviço em leito natural - com escavadeira e caminhão basculante de 14 m³</t>
  </si>
  <si>
    <t>Escavação, carga e transporte de material de 2ª categoria - DMT de 1.600 a 1.800 m - caminho de serviço em revestimento primário - com carregadeira e caminhão basculante de 14 m³</t>
  </si>
  <si>
    <t>Escavação, carga e transporte de material de 2ª categoria - DMT de 1.600 a 1.800 m - caminho de serviço em revestimento primário - com escavadeira e caminhão basculante de 14 m³</t>
  </si>
  <si>
    <t>Escavação, carga e transporte de material de 2ª categoria - DMT de 1.600 a 1.800 m - caminho de serviço pavimentado - com carregadeira e caminhão basculante de 14 m³</t>
  </si>
  <si>
    <t>Escavação, carga e transporte de material de 2ª categoria - DMT de 1.600 a 1.800 m - caminho de serviço pavimentado - com escavadeira e caminhão basculante de 14 m³</t>
  </si>
  <si>
    <t>Escavação, carga e transporte de material de 2ª categoria - DMT de 1.800 a 2.000 m - caminho de serviço em leito natural - com carregadeira e caminhão basculante de 14 m³</t>
  </si>
  <si>
    <t>Escavação, carga e transporte de material de 2ª categoria - DMT de 1.800 a 2.000 m - caminho de serviço em leito natural - com escavadeira e caminhão basculante de 14 m³</t>
  </si>
  <si>
    <t>Escavação, carga e transporte de material de 2ª categoria - DMT de 1.800 a 2.000 m - caminho de serviço em revestimento primário - com carregadeira e caminhão basculante de 14 m³</t>
  </si>
  <si>
    <t>Escavação, carga e transporte de material de 2ª categoria - DMT de 1.800 a 2.000 m - caminho de serviço em revestimento primário - com escavadeira e caminhão basculante de 14 m³</t>
  </si>
  <si>
    <t>Escavação, carga e transporte de material de 2ª categoria - DMT de 1.800 a 2.000 m - caminho de serviço pavimentado - com carregadeira e caminhão basculante de 14 m³</t>
  </si>
  <si>
    <t>Escavação, carga e transporte de material de 2ª categoria - DMT de 1.800 a 2.000 m - caminho de serviço pavimentado - com escavadeira e caminhão basculante de 14 m³</t>
  </si>
  <si>
    <t>Escavação, carga e transporte de material de 2ª categoria - DMT de 2.000 a 2.500 m - caminho de serviço em leito natural - com carregadeira e caminhão basculante de 14 m³</t>
  </si>
  <si>
    <t>Escavação, carga e transporte de material de 2ª categoria - DMT de 2.000 a 2.500 m - caminho de serviço em leito natural - com escavadeira e caminhão basculante de 14 m³</t>
  </si>
  <si>
    <t>Escavação, carga e transporte de material de 2ª categoria - DMT de 2.000 a 2.500 m - caminho de serviço em revestimento primário - com carregadeira e caminhão basculante de 14 m³</t>
  </si>
  <si>
    <t>Escavação, carga e transporte de material de 2ª categoria - DMT de 2.000 a 2.500 m - caminho de serviço em revestimento primário - com escavadeira e caminhão basculante de 14 m³</t>
  </si>
  <si>
    <t>Escavação, carga e transporte de material de 2ª categoria - DMT de 2.000 a 2.500 m - caminho de serviço pavimentado - com carregadeira e caminhão basculante de 14 m³</t>
  </si>
  <si>
    <t>Escavação, carga e transporte de material de 2ª categoria - DMT de 2.000 a 2.500 m - caminho de serviço pavimentado - com escavadeira e caminhão basculante de 14 m³</t>
  </si>
  <si>
    <t>Escavação, carga e transporte de material de 2ª categoria - DMT de 2.500 a 3.000 m - caminho de serviço em leito natural - com carregadeira e caminhão basculante de 14 m³</t>
  </si>
  <si>
    <t>Escavação, carga e transporte de material de 2ª categoria - DMT de 2.500 a 3.000 m - caminho de serviço em leito natural - com escavadeira e caminhão basculante de 14 m³</t>
  </si>
  <si>
    <t>Escavação, carga e transporte de material de 2ª categoria - DMT de 2.500 a 3.000 m - caminho de serviço em revestimento primário - com carregadeira e caminhão basculante de 14 m³</t>
  </si>
  <si>
    <t>Escavação, carga e transporte de material de 2ª categoria - DMT de 2.500 a 3.000 m - caminho de serviço em revestimento primário - com escavadeira e caminhão basculante de 14 m³</t>
  </si>
  <si>
    <t>Escavação, carga e transporte de material de 2ª categoria - DMT de 2.500 a 3.000 m - caminho de serviço pavimentado - com carregadeira e caminhão basculante de 14 m³</t>
  </si>
  <si>
    <t>Escavação, carga e transporte de material de 2ª categoria - DMT de 2.500 a 3.000 m - caminho de serviço pavimentado - com escavadeira e caminhão basculante de 14 m³</t>
  </si>
  <si>
    <t>Escavação, carga e transporte de material de 2ª categoria - DMT de 200 a 400 m - caminho de serviço em leito natural - com carregadeira e caminhão basculante de 14 m³</t>
  </si>
  <si>
    <t>Escavação, carga e transporte de material de 2ª categoria - DMT de 200 a 400 m - caminho de serviço em leito natural - com escavadeira e caminhão basculante de 14 m³</t>
  </si>
  <si>
    <t>Escavação, carga e transporte de material de 2ª categoria - DMT de 200 a 400 m - caminho de serviço em revestimento primário - com carregadeira e caminhão basculante de 14 m³</t>
  </si>
  <si>
    <t>Escavação, carga e transporte de material de 2ª categoria - DMT de 200 a 400 m - caminho de serviço em revestimento primário - com escavadeira e caminhão basculante de 14 m³</t>
  </si>
  <si>
    <t>Escavação, carga e transporte de material de 2ª categoria - DMT de 200 a 400 m - caminho de serviço pavimentado - com carregadeira e caminhão basculante de 14 m³</t>
  </si>
  <si>
    <t>Escavação, carga e transporte de material de 2ª categoria - DMT de 200 a 400 m - caminho de serviço pavimentado - com escavadeira e caminhão basculante de 14 m³</t>
  </si>
  <si>
    <t>Escavação, carga e transporte de material de 2ª categoria - DMT de 400 a 600 m - caminho de serviço em leito natural - com carregadeira e caminhão basculante de 14 m³</t>
  </si>
  <si>
    <t>Escavação, carga e transporte de material de 2ª categoria - DMT de 400 a 600 m - caminho de serviço em leito natural - com escavadeira e caminhão basculante de 14 m³</t>
  </si>
  <si>
    <t>Escavação, carga e transporte de material de 2ª categoria - DMT de 400 a 600 m - caminho de serviço em revestimento primário - com carregadeira e caminhão basculante de 14 m³</t>
  </si>
  <si>
    <t>Escavação, carga e transporte de material de 2ª categoria - DMT de 400 a 600 m - caminho de serviço em revestimento primário - com escavadeira e caminhão basculante de 14 m³</t>
  </si>
  <si>
    <t>Escavação, carga e transporte de material de 2ª categoria - DMT de 400 a 600 m - caminho de serviço pavimentado - com carregadeira e caminhão basculante de 14 m³</t>
  </si>
  <si>
    <t>Escavação, carga e transporte de material de 2ª categoria - DMT de 400 a 600 m - caminho de serviço pavimentado - com escavadeira e caminhão basculante de 14 m³</t>
  </si>
  <si>
    <t>Escavação, carga e transporte de material de 2ª categoria - DMT de 50 a 200 m - caminho de serviço em leito natural - com carregadeira e caminhão basculante de 14 m³</t>
  </si>
  <si>
    <t>Escavação, carga e transporte de material de 2ª categoria - DMT de 50 a 200 m - caminho de serviço em leito natural - com escavadeira e caminhão basculante de 14 m³</t>
  </si>
  <si>
    <t>Escavação, carga e transporte de material de 2ª categoria - DMT de 50 a 200 m - caminho de serviço em revestimento primário - com carregadeira e caminhão basculante de 14 m³</t>
  </si>
  <si>
    <t>Escavação, carga e transporte de material de 2ª categoria - DMT de 50 a 200 m - caminho de serviço em revestimento primário - com escavadeira e caminhão basculante de 14 m³</t>
  </si>
  <si>
    <t>Escavação, carga e transporte de material de 2ª categoria - DMT de 50 a 200 m - caminho de serviço pavimentado - com carregadeira e caminhão basculante de 14 m³</t>
  </si>
  <si>
    <t>Escavação, carga e transporte de material de 2ª categoria - DMT de 50 a 200 m - caminho de serviço pavimentado - com escavadeira e caminhão basculante de 14 m³</t>
  </si>
  <si>
    <t>Escavação, carga e transporte de material de 2ª categoria - DMT de 50 m</t>
  </si>
  <si>
    <t>Escavação, carga e transporte de material de 2ª categoria - DMT de 600 a 800 m - caminho de serviço em leito natural - com carregadeira e caminhão basculante de 14 m³</t>
  </si>
  <si>
    <t>Escavação, carga e transporte de material de 2ª categoria - DMT de 600 a 800 m - caminho de serviço em leito natural - com escavadeira e caminhão basculante de 14 m³</t>
  </si>
  <si>
    <t>Escavação, carga e transporte de material de 2ª categoria - DMT de 600 a 800 m - caminho de serviço em revestimento primário - com carregadeira e caminhão basculante de 14 m³</t>
  </si>
  <si>
    <t>Escavação, carga e transporte de material de 2ª categoria - DMT de 600 a 800 m - caminho de serviço em revestimento primário - com escavadeira e caminhão basculante de 14 m³</t>
  </si>
  <si>
    <t>Escavação, carga e transporte de material de 2ª categoria - DMT de 600 a 800 m - caminho de serviço pavimentado - com carregadeira e caminhão basculante de 14 m³</t>
  </si>
  <si>
    <t>Escavação, carga e transporte de material de 2ª categoria - DMT de 600 a 800 m - caminho de serviço pavimentado - com escavadeira e caminhão basculante de 14 m³</t>
  </si>
  <si>
    <t>Escavação, carga e transporte de material de 2ª categoria - DMT de 800 a 1.000 m - caminho de serviço em leito natural - com carregadeira e caminhão basculante de 14 m³</t>
  </si>
  <si>
    <t>Escavação, carga e transporte de material de 2ª categoria - DMT de 800 a 1.000 m - caminho de serviço em leito natural - com escavadeira e caminhão basculante de 14 m³</t>
  </si>
  <si>
    <t>Escavação, carga e transporte de material de 2ª categoria - DMT de 800 a 1.000 m - caminho de serviço em revestimento primário - com carregadeira e caminhão basculante de 14 m³</t>
  </si>
  <si>
    <t>Escavação, carga e transporte de material de 2ª categoria - DMT de 800 a 1.000 m - caminho de serviço em revestimento primário - com escavadeira e caminhão basculante de 14 m³</t>
  </si>
  <si>
    <t>Escavação, carga e transporte de material de 2ª categoria - DMT de 800 a 1.000 m - caminho de serviço pavimentado - com carregadeira e caminhão basculante de 14 m³</t>
  </si>
  <si>
    <t>Escavação, carga e transporte de material de 2ª categoria - DMT de 800 a 1.000 m - caminho de serviço pavimentado - com escavadeira e caminhão basculante de 14 m³</t>
  </si>
  <si>
    <t>Escavação, carga e transporte de material de 2ª categoria na distância de 3.000 m - caminho de serviço em leito natural - com escavadeira e caminhão basculante de 14 m³</t>
  </si>
  <si>
    <t>Escavação, carga e transporte de material de 2ª categoria na distância de 3.000 m - caminho de serviço em leito natural com carregadeira e caminhão basculante de 14 m³</t>
  </si>
  <si>
    <t>Escavação, carga e transporte de material de 2ª categoria na distância de 3.000 m - caminho de serviço em revestimento primário - com escavadeira e caminhão basculante de 14 m³</t>
  </si>
  <si>
    <t>Escavação, carga e transporte de material de 2ª categoria na distância de 3.000 m - caminho de serviço pavimentado - com carregadeira e caminhão basculante de 14 m³</t>
  </si>
  <si>
    <t>Escavação, carga e transporte de material de 2ª categoria na distância de 3.000 m - caminho de serviço pavimentado - com escavadeira e caminhão basculante de 14 m³</t>
  </si>
  <si>
    <t>Escavação, carga e transporte de material de 2ª categoria na distância de 3.000 m -caminho de serviço com revestimento primário com carregadeira e caminhão basculante de 14 m³</t>
  </si>
  <si>
    <t>Escavação, carga e transporte de material de 3ª categoria - DMT de 1.000 a 1.200 m - caminho de serviço em leito natural com caminhão basculante de 12 m³</t>
  </si>
  <si>
    <t>Escavação, carga e transporte de material de 3ª categoria - DMT de 1.000 a 1.200 m - caminho de serviço em revestimento primário - com caminhão basculante de 12 m³</t>
  </si>
  <si>
    <t>Escavação, carga e transporte de material de 3ª categoria - DMT de 1.000 a 1.200 m - caminho de serviço pavimentado - com caminhão basculante de 12 m³</t>
  </si>
  <si>
    <t>Escavação, carga e transporte de material de 3ª categoria - DMT de 1.200 a 1.400 m - caminho de serviço em leito natural com caminhão basculante de 12 m³</t>
  </si>
  <si>
    <t>Escavação, carga e transporte de material de 3ª categoria - DMT de 1.200 a 1.400 m - caminho de serviço em revestimento primário - com caminhão basculante de 12 m³</t>
  </si>
  <si>
    <t>Escavação, carga e transporte de material de 3ª categoria - DMT de 1.200 a 1.400 m - caminho de serviço pavimentado - com caminhão basculante de 12 m³</t>
  </si>
  <si>
    <t>Escavação, carga e transporte de material de 3ª categoria - DMT de 1.400 a 1.600 m - caminho de serviço em leito natural com caminhão basculante de 12 m³</t>
  </si>
  <si>
    <t>Escavação, carga e transporte de material de 3ª categoria - DMT de 1.400 a 1.600 m - caminho de serviço em revestimento primário - com caminhão basculante de 12 m³</t>
  </si>
  <si>
    <t>Escavação, carga e transporte de material de 3ª categoria - DMT de 1.400 a 1.600 m - caminho de serviço pavimentado - com caminhão basculante de 12 m³</t>
  </si>
  <si>
    <t>Escavação, carga e transporte de material de 3ª categoria - DMT de 1.600 a 1.800 m - caminho de serviço em leito natural com caminhão basculante de 12 m³</t>
  </si>
  <si>
    <t>Escavação, carga e transporte de material de 3ª categoria - DMT de 1.600 a 1.800 m - caminho de serviço em revestimento primário - com caminhão basculante de 12 m³</t>
  </si>
  <si>
    <t>Escavação, carga e transporte de material de 3ª categoria - DMT de 1.600 a 1.800 m - caminho de serviço pavimentado - com caminhão basculante de 12 m³</t>
  </si>
  <si>
    <t>Escavação, carga e transporte de material de 3ª categoria - DMT de 1.800 a 2.000 m - caminho de serviço em leito natural com caminhão basculante de 12 m³</t>
  </si>
  <si>
    <t>Escavação, carga e transporte de material de 3ª categoria - DMT de 1.800 a 2.000 m - caminho de serviço em revestimento primário - com caminhão basculante de 12 m³</t>
  </si>
  <si>
    <t>Escavação, carga e transporte de material de 3ª categoria - DMT de 1.800 a 2.000 m - caminho de serviço pavimentado - com caminhão basculante de 12 m³</t>
  </si>
  <si>
    <t>Escavação, carga e transporte de material de 3ª categoria - DMT de 2.000 a 2.500 m - caminho de serviço em leito natural com caminhão basculante de 12 m³</t>
  </si>
  <si>
    <t>Escavação, carga e transporte de material de 3ª categoria - DMT de 2.000 a 2.500 m - caminho de serviço em revestimento primário - com caminhão basculante de 12 m³</t>
  </si>
  <si>
    <t>Escavação, carga e transporte de material de 3ª categoria - DMT de 2.000 a 2.500 m - caminho de serviço pavimentado - com caminhão basculante de 12 m³</t>
  </si>
  <si>
    <t>Escavação, carga e transporte de material de 3ª categoria - DMT de 2.500 a 3.000 m - caminho de serviço em leito natural com caminhão basculante de 12 m³</t>
  </si>
  <si>
    <t>Escavação, carga e transporte de material de 3ª categoria - DMT de 2.500 a 3.000 m - caminho de serviço em revestimento primário - com caminhão basculante de 12 m³</t>
  </si>
  <si>
    <t>Escavação, carga e transporte de material de 3ª categoria - DMT de 2.500 a 3.000 m - caminho de serviço pavimentado - com caminhão basculante de 12 m³</t>
  </si>
  <si>
    <t>Escavação, carga e transporte de material de 3ª categoria - DMT de 200 a 400 m - caminho de serviço em leito natural com caminhão basculante de 12 m³</t>
  </si>
  <si>
    <t>Escavação, carga e transporte de material de 3ª categoria - DMT de 200 a 400 m - caminho de serviço em revestimento primário - com caminhão basculante de 12 m³</t>
  </si>
  <si>
    <t>Escavação, carga e transporte de material de 3ª categoria - DMT de 200 a 400 m - caminho de serviço pavimentado - com caminhão basculante de 12 m³</t>
  </si>
  <si>
    <t>Escavação, carga e transporte de material de 3ª categoria - DMT de 400 a 600 m - caminho de serviço em leito natural com caminhão basculante de 12 m³</t>
  </si>
  <si>
    <t>Escavação, carga e transporte de material de 3ª categoria - DMT de 400 a 600 m - caminho de serviço em revestimento primário - com caminhão basculante de 12 m³</t>
  </si>
  <si>
    <t>Escavação, carga e transporte de material de 3ª categoria - DMT de 400 a 600 m - caminho de serviço pavimentado - com caminhão basculante de 12 m³</t>
  </si>
  <si>
    <t>Escavação, carga e transporte de material de 3ª categoria - DMT de 50 a 200 m - caminho de serviço em leito natural com caminhão basculante de 12 m³</t>
  </si>
  <si>
    <t>Escavação, carga e transporte de material de 3ª categoria - DMT de 50 a 200 m - caminho de serviço em revestimento primário - com caminhão basculante de 12 m³</t>
  </si>
  <si>
    <t>Escavação, carga e transporte de material de 3ª categoria - DMT de 50 a 200 m - caminho de serviço pavimentado - com caminhão basculante de 12 m³</t>
  </si>
  <si>
    <t>Escavação, carga e transporte de material de 3ª categoria - DMT de 600 a 800 m - caminho de serviço em leito natural com caminhão basculante de 12 m³</t>
  </si>
  <si>
    <t>Escavação, carga e transporte de material de 3ª categoria - DMT de 600 a 800 m - caminho de serviço em revestimento primário - com caminhão basculante de 12 m³</t>
  </si>
  <si>
    <t>Escavação, carga e transporte de material de 3ª categoria - DMT de 600 a 800 m - caminho de serviço pavimentado - com caminhão basculante de 12 m³</t>
  </si>
  <si>
    <t>Escavação, carga e transporte de material de 3ª categoria - DMT de 800 a 1.000 m - caminho de serviço em leito natural com caminhão basculante de 12 m³</t>
  </si>
  <si>
    <t>Escavação, carga e transporte de material de 3ª categoria - DMT de 800 a 1.000 m - caminho de serviço em revestimento primário - com caminhão basculante de 12 m³</t>
  </si>
  <si>
    <t>Escavação, carga e transporte de material de 3ª categoria - DMT de 800 a 1.000 m - caminho de serviço pavimentado - com caminhão basculante de 12 m³</t>
  </si>
  <si>
    <t>Escavação, carga e transporte de material de 3ª categoria na distância de 3.000 m - caminho de serviço em leito natural com caminhão basculante de 12 m³</t>
  </si>
  <si>
    <t>Escavação, carga e transporte de material de 3ª categoria na distância de 3.000 m - caminho de serviço em revestimento primário - com caminhão basculante de 12 m³</t>
  </si>
  <si>
    <t>Escavação, carga e transporte de material de 3ª categoria na distância de 3.000 m - caminho de serviço pavimentado - com caminhão basculante de 12 m³</t>
  </si>
  <si>
    <t>Escavação, carga e transporte de solos moles - DMT de 0 a 50 m</t>
  </si>
  <si>
    <t>Escavação, carga e transporte de solos moles - DMT de 1.000 a 1.200 m - caminho de serviço em leito natural - com caminhão basculante de 14 m³</t>
  </si>
  <si>
    <t>Escavação, carga e transporte de solos moles - DMT de 1.000 a 1.200 m - caminho de serviço em revestimento primário - com caminhão basculante de 14 m³</t>
  </si>
  <si>
    <t>Escavação, carga e transporte de solos moles - DMT de 1.000 a 1.200 m - caminho de serviço pavimentado - com caminhão basculante de 14 m³</t>
  </si>
  <si>
    <t>Escavação, carga e transporte de solos moles - DMT de 1.200 a 1.400 m - caminho de serviço em leito natural - com caminhão basculante de 14 m³</t>
  </si>
  <si>
    <t>Escavação, carga e transporte de solos moles - DMT de 1.200 a 1.400 m - caminho de serviço em revestimento primário - com caminhão basculante de 14 m³</t>
  </si>
  <si>
    <t>Escavação, carga e transporte de solos moles - DMT de 1.200 a 1.400 m - caminho de serviço pavimentado - com caminhão basculante de 14 m³</t>
  </si>
  <si>
    <t>Escavação, carga e transporte de solos moles - DMT de 1.400 a 1.600 m - caminho de serviço em leito natural - com caminhão basculante de 14 m³</t>
  </si>
  <si>
    <t>Escavação, carga e transporte de solos moles - DMT de 1.400 a 1.600 m - caminho de serviço em revestimento primário - com caminhão basculante de 14 m³</t>
  </si>
  <si>
    <t>Escavação, carga e transporte de solos moles - DMT de 1.400 a 1.600 m - caminho de serviço pavimentado - com caminhão basculante de 14 m³</t>
  </si>
  <si>
    <t>Escavação, carga e transporte de solos moles - DMT de 1.600 a 1.800 m - caminho de serviço em leito natural - com caminhão basculante de 14 m³</t>
  </si>
  <si>
    <t>Escavação, carga e transporte de solos moles - DMT de 1.600 a 1.800 m - caminho de serviço em revestimento primário - com caminhão basculante de 14 m³</t>
  </si>
  <si>
    <t>Escavação, carga e transporte de solos moles - DMT de 1.600 a 1.800 m - caminho de serviço pavimentado - com caminhão basculante de 14 m³</t>
  </si>
  <si>
    <t>Escavação, carga e transporte de solos moles - DMT de 1.800 a 2.000 m - caminho de serviço em leito natural - com caminhão basculante de 14 m³</t>
  </si>
  <si>
    <t>Escavação, carga e transporte de solos moles - DMT de 1.800 a 2.000 m - caminho de serviço em revestimento primário - com caminhão basculante de 14 m³</t>
  </si>
  <si>
    <t>Escavação, carga e transporte de solos moles - DMT de 1.800 a 2.000 m - caminho de serviço pavimentado - com caminhão basculante de 14 m³</t>
  </si>
  <si>
    <t>Escavação, carga e transporte de solos moles - DMT de 2.000 a 2.500 m - caminho de serviço em leito natural - com caminhão basculante de 14 m³</t>
  </si>
  <si>
    <t>Escavação, carga e transporte de solos moles - DMT de 2.000 a 2.500 m - caminho de serviço em revestimento primário - com caminhão basculante de 14 m³</t>
  </si>
  <si>
    <t>Escavação, carga e transporte de solos moles - DMT de 2.000 a 2.500 m - caminho de serviço pavimentado - com caminhão basculante de 14 m³</t>
  </si>
  <si>
    <t>Escavação, carga e transporte de solos moles - DMT de 2.500 a 3.000 m - caminho de serviço em leito natural - com caminhão basculante de 14 m³</t>
  </si>
  <si>
    <t>Escavação, carga e transporte de solos moles - DMT de 2.500 a 3.000 m - caminho de serviço em revestimento primário - com caminhão basculante de 14 m³</t>
  </si>
  <si>
    <t>Escavação, carga e transporte de solos moles - DMT de 2.500 a 3.000 m - caminho de serviço pavimentado - com caminhão basculante de 14 m³</t>
  </si>
  <si>
    <t>Escavação, carga e transporte de solos moles - DMT de 200 a 400 m - caminho de serviço em leito natural - com caminhão basculante de 14 m³</t>
  </si>
  <si>
    <t>Escavação, carga e transporte de solos moles - DMT de 200 a 400 m - caminho de serviço em revestimento primário - com caminhão basculante de 14 m³</t>
  </si>
  <si>
    <t>Escavação, carga e transporte de solos moles - DMT de 200 a 400 m - caminho de serviço pavimentado - com caminhão basculante de 14 m³</t>
  </si>
  <si>
    <t>Escavação, carga e transporte de solos moles - DMT de 400 a 600 m - caminho de serviço em leito natural - com caminhão basculante de 14 m³</t>
  </si>
  <si>
    <t>Escavação, carga e transporte de solos moles - DMT de 400 a 600 m - caminho de serviço em revestimento primário - com caminhão basculante de 14 m³</t>
  </si>
  <si>
    <t>Escavação, carga e transporte de solos moles - DMT de 400 a 600 m - caminho de serviço pavimentado - com caminhão basculante de 14 m³</t>
  </si>
  <si>
    <t>Escavação, carga e transporte de solos moles - DMT de 50 a 200 m - caminho de serviço em leito natural - com caminhão basculante de 14 m³</t>
  </si>
  <si>
    <t>Escavação, carga e transporte de solos moles - DMT de 50 a 200 m - caminho de serviço em revestimento primário - com caminhão basculante de 14 m³</t>
  </si>
  <si>
    <t>Escavação, carga e transporte de solos moles - DMT de 50 a 200 m - caminho de serviço pavimentado - com caminhão basculante de 14 m³</t>
  </si>
  <si>
    <t>Escavação, carga e transporte de solos moles - DMT de 600 a 800 m - caminho de serviço em leito natural - com caminhão basculante de 14 m³</t>
  </si>
  <si>
    <t>Escavação, carga e transporte de solos moles - DMT de 600 a 800 m - caminho de serviço em revestimento primário - com caminhão basculante de 14 m³</t>
  </si>
  <si>
    <t>Escavação, carga e transporte de solos moles - DMT de 600 a 800 m - caminho de serviço pavimentado - com caminhão basculante de 14 m³</t>
  </si>
  <si>
    <t>Escavação, carga e transporte de solos moles - DMT de 800 a 1.000 m - caminho de serviço em leito natural - com caminhão basculante de 14 m³</t>
  </si>
  <si>
    <t>Escavação, carga e transporte de solos moles - DMT de 800 a 1.000 m - caminho de serviço em revestimento primário - com caminhão basculante de 14 m³</t>
  </si>
  <si>
    <t>Escavação, carga e transporte de solos moles - DMT de 800 a 1.000 m - caminho de serviço pavimentado - com caminhão basculante de 14 m³</t>
  </si>
  <si>
    <t>Escavação, carga e transporte de solos moles na distância de 3.000 m - caminho de serviço em leito natural - com caminhão basculante de 14 m³</t>
  </si>
  <si>
    <t>Escavação, carga e transporte de solos moles na distância de 3.000 m - caminho de serviço em revestimento primário - com caminhão basculante de 14 m³</t>
  </si>
  <si>
    <t>Escavação, carga e transporte de solos moles na distância de 3.000 m - caminho de serviço pavimentado - com caminhão basculante de 14 m³</t>
  </si>
  <si>
    <t>Escavação, carga e transporte em material de 1ª categoria - DMT de 1.000 a 1.200 m com motoscraper</t>
  </si>
  <si>
    <t>Escavação, carga e transporte em material de 1ª categoria - DMT de 1.200 a 1.400 m com motoscraper</t>
  </si>
  <si>
    <t>Escavação, carga e transporte em material de 1ª categoria - DMT de 200 a 400 m com motoscraper</t>
  </si>
  <si>
    <t>Escavação, carga e transporte em material de 1ª categoria - DMT de 400 a 600 m com motoscraper</t>
  </si>
  <si>
    <t>Escavação, carga e transporte em material de 1ª categoria - DMT de 50 a 200 m com motoscraper</t>
  </si>
  <si>
    <t>Escavação, carga e transporte em material de 1ª categoria - DMT de 50 m</t>
  </si>
  <si>
    <t>Escavação, carga e transporte em material de 1ª categoria - DMT de 600 a 800 m com motoscraper</t>
  </si>
  <si>
    <t>Escavação, carga e transporte em material de 1ª categoria - DMT de 800 a 1.000 m com motoscraper</t>
  </si>
  <si>
    <t>Expurgo de jazida</t>
  </si>
  <si>
    <t>Fragmentação de blocos de rocha com escavadeira e rompedor hidráulico 1.700 kg</t>
  </si>
  <si>
    <t>Limpeza mecanizada da camada vegetal</t>
  </si>
  <si>
    <t>Manutenção de caminho de serviço</t>
  </si>
  <si>
    <t>Pré-fissuramento de material de 3ª categoria</t>
  </si>
  <si>
    <t>Umedecimento de caminho de serviço</t>
  </si>
  <si>
    <t>Chumbador de aço CA-50 - D = 20 mm com perfuratriz sobre pneus - ancorado na rocha com cartucho de cimento - fornecimento, perfuração e instalação</t>
  </si>
  <si>
    <t>Chumbador de aço CA-50 - D = 20 mm com perfuratriz sobre pneus - ancorado na rocha com injeção de nata de cimento - fornecimento, perfuração e instalação</t>
  </si>
  <si>
    <t>Chumbador de aço CA-50 - D = 22 mm com perfuratriz sobre pneus - ancorado na rocha com cartucho de cimento - fornecimento, perfuração e instalação</t>
  </si>
  <si>
    <t>Chumbador de aço CA-50 - D = 25 mm com perfuratriz sobre pneus - ancorado na rocha com cartucho de cimento - fornecimento, perfuração e instalação</t>
  </si>
  <si>
    <t>Chumbador de aço CA-50 - D = 32 mm com martelete perfurador manual - ancorado na rocha com cartucho de cimento - fornecimento, perfuração e instalação</t>
  </si>
  <si>
    <t>Grampo de aço CA-50 D = 12,5 mm para solo grampeado com capacidade de 30 kN - fornecimento, perfuração e instalação</t>
  </si>
  <si>
    <t>Grampo de aço CA-50 D = 16 mm para solo grampeado com capacidade de 50 kN - fornecimento, perfuração e instalação</t>
  </si>
  <si>
    <t>Grampo de aço CA-50 D = 20 mm para solo grampeado com capacidade de 80 kN - fornecimento, perfuração e instalação</t>
  </si>
  <si>
    <t>Perfuração para tirante permanente protendido autoinjetável em material de 1ª categoria com diâmetro de até 120 mm</t>
  </si>
  <si>
    <t>Perfuração para tirante permanente protendido autoinjetável em material de 2ª categoria com diâmetro de até 87 mm</t>
  </si>
  <si>
    <t>Perfuração para tirantes em material de 1ª categoria com diâmetro de até 120 mm</t>
  </si>
  <si>
    <t>Perfuração para tirantes em material de 2ª categoria com diâmetro de até 120 mm</t>
  </si>
  <si>
    <t>Perfuração para tirantes em material de 3ª categoria com diâmetro de até 120 mm</t>
  </si>
  <si>
    <t>Pintura eletrostática com tinta em pó à base de resina epóxi - E = 200 µm</t>
  </si>
  <si>
    <t>Protensão de tirante com 10 cordoalhas D = 12,7 mm aço CP 190 RB, com capacidade de 860 kN - inclusive ancoragem e grauteamento da cabeça</t>
  </si>
  <si>
    <t>Protensão de tirante com 12 cordoalhas D = 12,7 mm aço CP 190 RB, com capacidade de 1.040 kN - inclusive ancoragem e grauteamento da cabeça</t>
  </si>
  <si>
    <t>Protensão de tirante com 6 cordoalhas D = 12,7 mm aço CP 190 RB, com capacidade de 520 kN - inclusive ancoragem e grauteamento da cabeça</t>
  </si>
  <si>
    <t>Protensão de tirante com 8 cordoalhas D = 12,7 mm aço CP 190 RB, com capacidade de 690 kN - inclusive ancoragem e grauteamento da cabeça</t>
  </si>
  <si>
    <t>Protensão de tirante permanente autoinjetável de aço D = 40 mm, seção de 684 mm², tensão de escoamento = 440 MPa e tensão de ruptura = 580 MPa - inclusive ancoragem e grauteamento da cabeça</t>
  </si>
  <si>
    <t>Protensão de tirante permanente autoinjetável de aço D = 40 mm, seção de 822 mm², tensão de escoamento = 470 MPa e tensão de ruptura = 600 MPa - inclusive ancoragem e grauteamento da cabeça</t>
  </si>
  <si>
    <t>Protensão de tirante permanente autoinjetável de aço D = 40 mm, seção de 936 mm², tensão de escoamento = 700 MPa e tensão de ruptura = 830 MPa - inclusive ancoragem e grauteamento da cabeça</t>
  </si>
  <si>
    <t>Protensão de tirante permanente autoinjetável de aço D = 50 mm, seção de 1.330 mm², tensão de escoamento = 630 MPa e tensão de ruptura = 740 MPa - inclusive ancoragem e grauteamento da cabeça</t>
  </si>
  <si>
    <t>Protensão de tirante permanente autoinjetável de aço D = 50 mm, seção de 1.569 mm², tensão de escoamento = 630 MPa e tensão de ruptura = 740 MP - inclusive ancoragem e grauteamento da cabeça</t>
  </si>
  <si>
    <t>Protensão de tirante permanente protendido de aço D = 30 mm, tensão de escoamento = 600 MPa e tensão de ruptura = 720 MPa - inclusive ancoragem e grauteamento da cabeça</t>
  </si>
  <si>
    <t>Protensão de tirante permanente protendido de aço D = 32 mm, tensão de escoamento = 520 MPa e tensão de ruptura = 690 MPa - inclusive ancoragem e grauteamento da cabeça</t>
  </si>
  <si>
    <t>Protensão de tirante permanente protendido de aço D = 32 mm, tensão de escoamento = 950 MPa e tensão de ruptura = 1.050 MPa - inclusive ancoragem e grauteamento da cabeça</t>
  </si>
  <si>
    <t>Protensão de tirante permanente protendido de aço D = 40 mm, tensão de escoamento = 600 MPa e tensão de ruptura = 720 MPa - inclusive ancoragem e grauteamento da cabeça</t>
  </si>
  <si>
    <t>Protensão de tirante permanente protendido de aço D = 44 mm, tensão de escoamento = 680 MPa e tensão de ruptura = 870 MPa - inclusive ancoragem e grauteamento da cabeça</t>
  </si>
  <si>
    <t>Protensão de tirante permanente protendido de aço D = 50 mm, tensão de escoamento = 600 MPa e tensão de ruptura = 720 MPa - inclusive ancoragem e grauteamento da cabeça</t>
  </si>
  <si>
    <t>Protensão de tirante permanente protendido de aço D = 53 mm, tensão de escoamento = 600 MPa e tensão de ruptura = 720 MPa - inclusive ancoragem e grauteamento da cabeça</t>
  </si>
  <si>
    <t>Protensão de tirante permanente protendido de aço D = 57 mm, tensão de escoamento = 600 MPa e tensão de ruptura = 720 MPa - inclusive ancoragem e grauteamento da cabeça</t>
  </si>
  <si>
    <t>Protensão de tirante permanente protendido de aço D = 63 mm, tensão de escoamento = 600 MPa e tensão de ruptura = 720 MPa - inclusive ancoragem e grauteamento da cabeça</t>
  </si>
  <si>
    <t>Protensão de tirante permanente protendido de aço D = 69 mm, tensão de escoamento = 600 MPa e tensão de ruptura = 720 MPa - inclusive ancoragem e grauteamento da cabeça</t>
  </si>
  <si>
    <t>Tirante de barra de aço ancorado na rocha com resina de poliéster, D = 19 mm, tensão de escoamento = 700 MPa e tensão de ruptura = 800 MPa - fornecimento, perfuração e instalação</t>
  </si>
  <si>
    <t>Tirante de barra de aço ancorado na rocha com resina de poliéster, D = 22 mm, tensão de escoamento = 700 MPa e tensão de ruptura = 800 MPa - fornecimento, perfuração e instalação</t>
  </si>
  <si>
    <t>Tirante de barra de aço ancorado na rocha com resina de poliéster, D = 25 mm, tensão de escoamento = 520 MPa e tensão de ruptura = 690 MPa - fornecimento, perfuração e instalação</t>
  </si>
  <si>
    <t>Tirante de barra de aço ancorado na rocha com resina de poliéster, D = 25 mm, tensão de escoamento = 700 MPa, tensão de ruptura = 800 MPa - fornecimento, perfuração e instalação</t>
  </si>
  <si>
    <t>Tirante de barra de aço ancorado na rocha com resina de poliéster, D = 32 mm, tensão de escoamento = 700 MPa, tensão de ruptura = 800 MPa - fornecimento, perfuração e instalação</t>
  </si>
  <si>
    <t>Tirante de barra de aço ancorado na rocha com resina de poliéster, D = 36 mm, tensão de escoamento = 700 MPa e tensão de ruptura = 800 MPa - fornecimento, perfuração e instalação</t>
  </si>
  <si>
    <t>Tirante permanente protendido autoinjetável de aço D = 40 mm, seção de 684 mm², tensão de escoamento = 440 MPa e tensão de ruptura = 580 MPa - exceto perfuração</t>
  </si>
  <si>
    <t>Tirante permanente protendido autoinjetável de aço D = 40 mm, seção de 822 mm², tensão de escoamento = 470 MPa e tensão de ruptura = 600 MPa - exceto perfuração</t>
  </si>
  <si>
    <t>Tirante permanente protendido autoinjetável de aço D = 40 mm, seção de 936 mm², tensão de escoamento = 700 MPa e tensão de ruptura = 830 MPa - exceto perfuração</t>
  </si>
  <si>
    <t>Tirante permanente protendido autoinjetável de aço D = 50 mm, seção de 1.330 mm², tensão de escoamento = 630 MPa e tensão de ruptura = 740 MPa - exceto perfuração</t>
  </si>
  <si>
    <t>Tirante permanente protendido autoinjetável de aço D = 50 mm, seção de 1.569 mm², tensão de escoamento = 630 MPa e tensão de ruptura = 740 MPa - exceto perfuração</t>
  </si>
  <si>
    <t>Tirante permanente protendido com 10 cordoalhas D = 12,7 mm, aço CP 190 RB, com capacidade de 860 kN - exceto perfuração</t>
  </si>
  <si>
    <t>Tirante permanente protendido com 12 cordoalhas D = 12,7 mm, aço CP 190 RB, com capacidade de 1.030 kN - exceto perfuração</t>
  </si>
  <si>
    <t>Tirante permanente protendido com 6 cordoalhas D = 12,7 mm, aço CP 190 RB, com capacidade de 510 kN - exceto perfuração</t>
  </si>
  <si>
    <t>Tirante permanente protendido com 8 cordoalhas D = 12,7 mm, aço CP 190 RB, com capacidade de 690 kN - exceto perfuração</t>
  </si>
  <si>
    <t>Tirante permanente protendido de aço D = 30 mm, tensão de escoamento = 600 MPa e tensão de ruptura = 720 MPa - exceto perfuração</t>
  </si>
  <si>
    <t>Tirante permanente protendido de aço D = 32 mm, tensão de escoamento = 520 MPa e tensão de ruptura = 690 MPa - exceto perfuração</t>
  </si>
  <si>
    <t>Tirante permanente protendido de aço D = 32 mm, tensão de escoamento = 950 MPa e tensão de ruptura = 1.050 MPa - exceto perfuração</t>
  </si>
  <si>
    <t>Tirante permanente protendido de aço D = 40 mm, tensão de escoamento = 600 MPa e tensão de ruptura = 720 MPa - exceto perfuração</t>
  </si>
  <si>
    <t>Tirante permanente protendido de aço D = 44 mm, tensão de escoamento = 680 MPa e tensão de ruptura = 870 MPa - exceto perfuração</t>
  </si>
  <si>
    <t>Tirante permanente protendido de aço D = 50 mm, tensão de escoamento = 600 MPa e tensão de ruptura = 720 MPa - exceto perfuração</t>
  </si>
  <si>
    <t>Tirante permanente protendido de aço D = 53mm, tensão de escoamento = 600 MPa e tensão de ruptura = 720 MPa - exceto perfuração</t>
  </si>
  <si>
    <t>Tirante permanente protendido de aço D = 57 mm, tensão de escoamento = 600 MPa e tensão de ruptura = 720 MPa - exceto perfuração</t>
  </si>
  <si>
    <t>Tirante permanente protendido de aço D = 63 mm, tensão de escoamento = 600 MPa e tensão de ruptura = 720 MPa - exceto perfuração</t>
  </si>
  <si>
    <t>Tirante permanente protendido de aço D = 69 mm, tensão de escoamento = 600 MPa e tensão de ruptura = 720 MPa - exceto perfuração</t>
  </si>
  <si>
    <t>Carga e manobra de aduelas de concreto pré-moldadas em cavalo mecânico com semirreboque 22 t - carga com caminhão guindauto de 45 t.m</t>
  </si>
  <si>
    <t>Carga e manobra de brita para lastro com locomotiva diesel-elétrica em vagão hopper aberto com capacidade de 45 m³ - carga com carregadeira e descarga automática - bitola métrica</t>
  </si>
  <si>
    <t>Carga e manobra de brita para lastro com locomotiva diesel-elétrica em vagão hopper aberto com capacidade de 63 m³ - carga com carregadeira e descarga automática - bitola larga</t>
  </si>
  <si>
    <t>Carga e manobra de dormentes de concreto de bitola larga com locomotiva diesel-elétrica e vagão plataforma com capacidade de 98 t - carga com carregadeira - bitola larga</t>
  </si>
  <si>
    <t>Carga e manobra de dormentes de concreto de bitola métrica com locomotiva diesel-elétrica e vagão plataforma com capacidade de 82 t - carga com carregadeira - bitola métrica</t>
  </si>
  <si>
    <t>Carga e manobra de dormentes de concreto de bitola mista com locomotiva diesel-elétrica e vagão plataforma com capacidade de 98 t - carga com carregadeira - bitola larga</t>
  </si>
  <si>
    <t>Carga, descarga e manobra de vigas pré-moldadas de 1.000 a 1.250 kN em cavalo mecânico com reboques de 5 e 4 eixos com capacidade de 130 t</t>
  </si>
  <si>
    <t>Carga, descarga e manobra de vigas pré-moldadas de 500 a 750 kN em cavalo mecânico com dollys de 3 e 4 eixos com capacidade de 77 t</t>
  </si>
  <si>
    <t>Carga, descarga e manobra de vigas pré-moldadas de 750 a 1.000 kN em cavalo mecânico com dollys de 5 e 4 eixos com capacidade de 111 t</t>
  </si>
  <si>
    <t>Carga, descarga e manobra de vigas pré-moldadas de até 500 kN em cavalo mecânico com dolly de 4 eixos com capacidade de 57 t</t>
  </si>
  <si>
    <t>Carga, manobra e descarga de agregados ou solos em caminhão basculante de 10 m³ - carga com carregadeira de 3,40 m³ (exclusa) e descarga em distribuidor autopropelido</t>
  </si>
  <si>
    <t>Carga, manobra e descarga de agregados ou solos em caminhão basculante de 10 m³ - carga com carregadeira de 3,40 m³ (exclusa) e descarga em distribuidor rebocável</t>
  </si>
  <si>
    <t>Carga, manobra e descarga de agregados ou solos em caminhão basculante de 10 m³ - carga com carregadeira de 3,40 m³ (exclusa) e descarga livre</t>
  </si>
  <si>
    <t>Carga, manobra e descarga de agregados ou solos em caminhão basculante de 10 m³ - carga com carregadeira de 3,40 m³ e descarga em distribuidor autopropelido</t>
  </si>
  <si>
    <t>Carga, manobra e descarga de agregados ou solos em caminhão basculante de 10 m³ - carga com carregadeira de 3,40 m³ e descarga em distribuidor rebocável</t>
  </si>
  <si>
    <t>Carga, manobra e descarga de agregados ou solos em caminhão basculante de 10 m³ - carga com carregadeira de 3,40 m³ e descarga livre</t>
  </si>
  <si>
    <t>Carga, manobra e descarga de agregados ou solos em caminhão basculante de 10 m³ - carga com escavadeira de 1,56 m³ (exclusa) e descarga livre</t>
  </si>
  <si>
    <t>Carga, manobra e descarga de agregados ou solos em caminhão basculante de 10 m³ - carga em usina de 60 t/h (PMF) e descarga livre</t>
  </si>
  <si>
    <t>Carga, manobra e descarga de agregados ou solos em caminhão basculante de 10 m³ - carga em usina de solos de 300 t/h e descarga em distribuidor autopropelido</t>
  </si>
  <si>
    <t>Carga, manobra e descarga de agregados ou solos em caminhão basculante de 10 m³ - carga em usina de solos de 300 t/h e descarga em vibroacabadora</t>
  </si>
  <si>
    <t>Carga, manobra e descarga de agregados ou solos em caminhão basculante de 10 m³ - carga em usina de solos de 300 t/h e descarga livre</t>
  </si>
  <si>
    <t>Carga, manobra e descarga de agregados ou solos em caminhão basculante de 14 m³ - carga com carregadeira de 3,40 m³ e descarga livre</t>
  </si>
  <si>
    <t>Carga, manobra e descarga de agregados ou solos em caminhão basculante de 6 m³ - carga com carregadeira de 1,72 m³ (exclusa) e descarga em distribuidor autopropelido</t>
  </si>
  <si>
    <t>Carga, manobra e descarga de agregados ou solos em caminhão basculante de 6 m³ - carga com carregadeira de 1,72 m³ (exclusa) e descarga em distribuidor rebocável</t>
  </si>
  <si>
    <t>Carga, manobra e descarga de agregados ou solos em caminhão basculante de 6 m³ - carga com carregadeira de 1,72 m³ (exclusa) e descarga livre</t>
  </si>
  <si>
    <t>Carga, manobra e descarga de agregados ou solos em caminhão basculante de 6 m³ - carga com carregadeira de 1,72 m³ e descarga em distribuidor autopropelido</t>
  </si>
  <si>
    <t>Carga, manobra e descarga de agregados ou solos em caminhão basculante de 6 m³ - carga com carregadeira de 1,72 m³ e descarga em distribuidor rebocável</t>
  </si>
  <si>
    <t>Carga, manobra e descarga de agregados ou solos em caminhão basculante de 6 m³ - carga com carregadeira de 1,72 m³ e descarga livre</t>
  </si>
  <si>
    <t>Carga, manobra e descarga de agregados ou solos em caminhão basculante de 6 m³ - carga com escavadeira de 1,56 m³ (exclusa) e descarga livre</t>
  </si>
  <si>
    <t>Carga, manobra e descarga de agregados ou solos em caminhão basculante de 6 m³ - carga com escavadeira de 1,56 m³ e descarga livre</t>
  </si>
  <si>
    <t>Carga, manobra e descarga de agregados ou solos em caminhão basculante de 6 m³ - carga com minicarregadeira de 0,45 m³ e descarga livre</t>
  </si>
  <si>
    <t>Carga, manobra e descarga de agregados ou solos em caminhão basculante de 6 m³ - carga manual e descarga livre</t>
  </si>
  <si>
    <t>Carga, manobra e descarga de barras de trilho de 12 m com locomotiva diesel-elétrica em vagão plataforma com capacidade de 82 t - carga e descarga com carregadeira - bitola métrica</t>
  </si>
  <si>
    <t>Carga, manobra e descarga de barras de trilho de 12 m com locomotiva diesel-elétrica em vagão plataforma com capacidade de 98 t - carga e descarga com carregadeira - bitola larga</t>
  </si>
  <si>
    <t>Carga, manobra e descarga de barras de trilho de 12 m em cavalo mecânico com semirreboque com capacidade de 30 t - carga e descarga com carregadeira</t>
  </si>
  <si>
    <t>Carga, manobra e descarga de blocos artificiais de concreto com 10 a 12 t para molhe em cavalo mecânico com semirreboque com capacidade de 30 t - carga e descarga com guindaste com pinça</t>
  </si>
  <si>
    <t>Carga, manobra e descarga de blocos artificiais de concreto com 8 a 9 t para molhe em cavalo mecânico com semirreboque com capacidade de 30 t - carga e descarga com guindaste com pinça</t>
  </si>
  <si>
    <t>Carga, manobra e descarga de blocos de rocha em caminhão basculante de 8 m³ - carga com carregadeira de 1,72 m³ (exclusa) e descarga livre</t>
  </si>
  <si>
    <t>Carga, manobra e descarga de blocos de rocha em caminhão basculante de 8 m³ - carga com carregadeira de 1,72 m³ e descarga livre</t>
  </si>
  <si>
    <t>Carga, manobra e descarga de blocos de rocha em caminhão basculante de 8 m³ - carga com retroescavadeira de 0,29 m³ e descarga livre</t>
  </si>
  <si>
    <t>Carga, manobra e descarga de cimento ou cal hidratada a granel em caminhão silo de 30 m³</t>
  </si>
  <si>
    <t>Carga, manobra e descarga de concreto asfáltico com borracha em caminhão basculante de 10 m³ - carga em usina de asfalto 100/140 t/h e descarga em vibroacabadora</t>
  </si>
  <si>
    <t>Carga, manobra e descarga de concreto com caminhão betoneira - carga em central de concreto de 30 m³/h e descarga em extrusora de barreira de concreto</t>
  </si>
  <si>
    <t>Carga, manobra e descarga de concreto com caminhão betoneira - carga em central de concreto de 30 m³/h e descarga em extrusora de meio-fio</t>
  </si>
  <si>
    <t>Carga, manobra e descarga de concreto com caminhão betoneira - carga em central de concreto de 30 m³/h e descarga em extrusora de sarjeta</t>
  </si>
  <si>
    <t>Carga, manobra e descarga de concreto com caminhão betoneira - carga em central de concreto de 30 m³/h e descarga livre</t>
  </si>
  <si>
    <t>Carga, manobra e descarga de concreto com caminhão betoneira - carga em central de concreto de 40 m³/h e descarga livre</t>
  </si>
  <si>
    <t>Carga, manobra e descarga de concreto de cimento em caminhão basculante de 7 m³ - carga em central de concreto de 150 m³/h e descarga em vibroacabadora</t>
  </si>
  <si>
    <t>Carga, manobra e descarga de dormentes de concreto de bitola larga com locomotiva diesel-elétrica e vagão plataforma com capacidade de 98 t - carga e descarga com carregadeira - bitola larga</t>
  </si>
  <si>
    <t>Carga, manobra e descarga de dormentes de concreto de bitola métrica com locomotiva diesel-elétrica e vagão plataforma com capacidade de 82 t - carga e descarga com carregadeira - bitola métrica</t>
  </si>
  <si>
    <t>Carga, manobra e descarga de dormentes de concreto de bitola mista com locomotiva diesel-elétrica e vagão plataforma com capacidade de 98 t - carga e descarga com carregadeira - bitola larga</t>
  </si>
  <si>
    <t>Carga, manobra e descarga de dormentes de madeira com locomotiva diesel-elétrica em vagão plataforma com capacidade de 82 t - carga e descarga com carregadeira - bitola métrica</t>
  </si>
  <si>
    <t>Carga, manobra e descarga de dormentes de madeira com locomotiva diesel-elétrica em vagão plataforma com capacidade de 98 t - carga e descarga com carregadeira - bitola larga</t>
  </si>
  <si>
    <t>Carga, manobra e descarga de dormentes de madeira de bitola larga ou mista em cavalo mecânico com semirreboque com capacidade de 30 t - carga e descarga com carregadeira</t>
  </si>
  <si>
    <t>Carga, manobra e descarga de dormentes de madeira de bitola métrica em cavalo mecânico com semirreboque com capacidade de 30 t - carga e descarga com carregadeira</t>
  </si>
  <si>
    <t>Carga, manobra e descarga de jogo de dormentes de concreto para AMV de bitola larga ou mista, qualquer abertura, com locomotiva diesel-elétrica em vagão plataforma com capacidade de 98 t - carga e descarga com carregadeira - bitola larga</t>
  </si>
  <si>
    <t>Carga, manobra e descarga de jogo de dormentes de concreto para AMV de bitola métrica, qualquer abertura, com locomotiva diesel-elétrica em vagão plataforma com capacidade de 82 t - carga e descarga com carregadeira - bitola métrica</t>
  </si>
  <si>
    <t>Carga, manobra e descarga de jogo de dormentes de madeira para AMV bitola métrica, qualquer abertura, com locomotiva diesel-elétrica em vagão plataforma com capacidade de 82 t - carga e descarga com carregadeira - bitola métrica</t>
  </si>
  <si>
    <t>Carga, manobra e descarga de jogo de dormentes de madeira para AMV de bitola larga ou mista, qualquer abertura, com locomotiva diesel-elétrica em vagão plataforma com capacidade de 98 t - carga e descarga com carregadeira - bitola larga</t>
  </si>
  <si>
    <t>Carga, manobra e descarga de materiais diversos em caminhão carroceria com capacidade de 11 t e com guindauto de 45 t.m</t>
  </si>
  <si>
    <t>Carga, manobra e descarga de materiais diversos em caminhão carroceria com capacidade de 7 t e com guindauto de 20 t.m</t>
  </si>
  <si>
    <t>Carga, manobra e descarga de materiais diversos em caminhão carroceria de 15 t - carga e descarga com caminhão guindauto de 20 t.m</t>
  </si>
  <si>
    <t>Carga, manobra e descarga de materiais diversos em caminhão carroceria de 15 t - carga e descarga manuais</t>
  </si>
  <si>
    <t>Carga, manobra e descarga de materiais diversos em caminhão carroceria de 5 t - carga e descarga manuais</t>
  </si>
  <si>
    <t>Carga, manobra e descarga de materiais diversos em caminhão carroceria de 9 t - carga e descarga manuais</t>
  </si>
  <si>
    <t>Carga, manobra e descarga de materiais metálicos e acessórios diversos com locomotiva diesel-elétrica em vagão fechado com capacidade de 64 t - carga e descarga com carregadeira - bitola métrica</t>
  </si>
  <si>
    <t>Carga, manobra e descarga de materiais metálicos e acessórios diversos com locomotiva diesel-elétrica em vagão fechado com capacidade de 99 t - carga e descarga com carregadeira - bitola larga</t>
  </si>
  <si>
    <t>Carga, manobra e descarga de materiais metálicos para AMV de bitola larga, qualquer abertura, com locomotiva diesel-elétrica em vagão plataforma com capacidade de 98 t - carga e descarga com carregadeira - bitola larga</t>
  </si>
  <si>
    <t>Carga, manobra e descarga de materiais metálicos para AMV de bitola larga, qualquer abertura, em cavalo mecânico com semirreboque com capacidade de 30 t - carga e descarga com carregadeira</t>
  </si>
  <si>
    <t>Carga, manobra e descarga de materiais metálicos para AMV de bitola métrica, qualquer abertura, com locomotiva diesel-elétrica em vagão plataforma com capacidade de 82 t - carga e descarga com carregadeira - bitola métrica</t>
  </si>
  <si>
    <t>Carga, manobra e descarga de materiais metálicos para AMV de bitola métrica, qualquer abertura, em cavalo mecânico com semirreboque com capacidade de 30 t - carga e descarga com carregadeira</t>
  </si>
  <si>
    <t>Carga, manobra e descarga de materiais metálicos para AMV de bitola mista, qualquer abertura, com locomotiva diesel-elétrica e vagão plataforma com capacidade de 98 t - carga e descarga com carregadeira</t>
  </si>
  <si>
    <t>Carga, manobra e descarga de materiais metálicos para AMV de bitola mista, qualquer abertura, em cavalo mecânico com semirreboque com capacidade de 30 t - carga e descarga com carregadeira</t>
  </si>
  <si>
    <t>Carga, manobra e descarga de material demolido em caminhão basculante de 6 m³ - carga com carregadeira de 1,72 m³ e descarga livre</t>
  </si>
  <si>
    <t>Carga, manobra e descarga de material demolido em caminhão basculante de 6 m³ - carga manual e descarga livre</t>
  </si>
  <si>
    <t>Carga, manobra e descarga de material fresado em caminhão basculante de 10 m³ - fresagem contínua em espessura de 3 cm - carga com fresadora e descarga livre</t>
  </si>
  <si>
    <t>Carga, manobra e descarga de material fresado em caminhão basculante de 10 m³ - fresagem contínua em espessura de 4 cm - carga com fresadora e descarga livre</t>
  </si>
  <si>
    <t>Carga, manobra e descarga de material fresado em caminhão basculante de 10 m³ - fresagem contínua em espessura de 5 cm - carga com fresadora e descarga livre</t>
  </si>
  <si>
    <t>Carga, manobra e descarga de material fresado em caminhão basculante de 10 m³ - fresagem contínua em espessura de 6 cm - carga com fresadora e descarga livre</t>
  </si>
  <si>
    <t>Carga, manobra e descarga de material fresado em caminhão basculante de 10 m³ - fresagem contínua em espessura de 7 cm - carga com fresadora e descarga livre</t>
  </si>
  <si>
    <t>Carga, manobra e descarga de material fresado em caminhão basculante de 10 m³ - fresagem contínua em espessura de 8 cm - carga com fresadora e descarga livre</t>
  </si>
  <si>
    <t>Carga, manobra e descarga de material fresado em caminhão basculante de 10 m³ - fresagem descontínua em espessura de 3 cm - carga com fresadora e descarga livre</t>
  </si>
  <si>
    <t>Carga, manobra e descarga de material fresado em caminhão basculante de 10 m³ - fresagem descontínua em espessura de 4 cm - carga com fresadora e descarga livre</t>
  </si>
  <si>
    <t>Carga, manobra e descarga de material fresado em caminhão basculante de 10 m³ - fresagem descontínua em espessura de 5 cm - carga com fresadora e descarga livre</t>
  </si>
  <si>
    <t>Carga, manobra e descarga de material fresado em caminhão basculante de 10 m³ - fresagem descontínua em espessura de 6 cm - carga com fresadora e descarga livre</t>
  </si>
  <si>
    <t>Carga, manobra e descarga de material fresado em caminhão basculante de 10 m³ - fresagem descontínua em espessura de 7 cm - carga com fresadora e descarga livre</t>
  </si>
  <si>
    <t>Carga, manobra e descarga de material fresado em caminhão basculante de 10 m³ - fresagem descontínua em espessura de 8 cm - carga com fresadora e descarga livre</t>
  </si>
  <si>
    <t>Carga, manobra e descarga de material fresado em caminhão basculante de 6 m³ - fresagem descontínua em espessura de 5 cm - carga com fresadora e descarga livre</t>
  </si>
  <si>
    <t>Carga, manobra e descarga de mistura betuminosa a frio em caminhão basculante de 10 m³ - carga em usina de 60 t/h (PMF) e descarga em vibroacabadora</t>
  </si>
  <si>
    <t>Carga, manobra e descarga de mistura betuminosa a frio em caminhão basculante de 6 m³ - carga em usina de 60 t/h (PMF) e descarga em vibroacabadora</t>
  </si>
  <si>
    <t>Carga, manobra e descarga de mistura betuminosa a frio em caminhão basculante de 6 m³ - carga em usina de 60 t/h (PMF) e descarga manual</t>
  </si>
  <si>
    <t>Carga, manobra e descarga de mistura betuminosa a quente em caminhão basculante de 10 m³ - carga em usina de asfalto 100/140 t/h e descarga em vibroacabadora</t>
  </si>
  <si>
    <t>Carga, manobra e descarga de mistura betuminosa a quente em caminhão basculante de 6 m³ - carga em usina de asfalto 100/140 t/h e descarga em vibroacabadora</t>
  </si>
  <si>
    <t>Carga, manobra e descarga de mistura betuminosa a quente em caminhão basculante de 6 m³ - carga em usina de asfalto 100/140 t/h e descarga manual</t>
  </si>
  <si>
    <t>Carga, manobra e descarga de mistura betuminosa a quente em caminhão com caçamba térmica de 6 m³ - carga em usina de asfalto de 100/140 t/h e descarga manual</t>
  </si>
  <si>
    <t>Carga, manobra e descarga de mistura reciclada com espuma de asfalto em caminhão basculante de 10 m³ - carga em usina de reciclagem a frio e descarga em vibroacabadora</t>
  </si>
  <si>
    <t>Carga, manobra e descarga de tetrápodes em cavalo mecânico com semirreboque com capacidade de 30 t - carga e descarga com guindaste</t>
  </si>
  <si>
    <t>Carga, manobra e descarga de TLS de TR45 de 120 m com locomotiva diesel-elétrica em vagão plataforma com capacidade de 82 t - carga e descarga com manipulador de TLS - bitola métrica</t>
  </si>
  <si>
    <t>Carga, manobra e descarga de TLS de TR45 de 120 m com locomotiva diesel-elétrica em vagão plataforma com capacidade de 98 t - carga e descarga com manipulador de TLS - bitola larga</t>
  </si>
  <si>
    <t>Carga, manobra e descarga de TLS de TR45 de 240 m com locomotiva diesel-elétrica em vagão plataforma com capacidade de 82 t - carga e descarga com manipulador de TLS - bitola métrica</t>
  </si>
  <si>
    <t>Carga, manobra e descarga de TLS de TR45 de 240 m com locomotiva diesel-elétrica em vagão plataforma com capacidade de 98 t - carga e descarga com manipulador de TLS - bitola larga</t>
  </si>
  <si>
    <t>Carga, manobra e descarga de TLS de TR57 de 120 m com locomotiva diesel-elétrica em vagão plataforma com capacidade de 82 t - carga e descarga com manipulador de TLS - bitola métrica</t>
  </si>
  <si>
    <t>Carga, manobra e descarga de TLS de TR57 de 120 m com locomotiva diesel-elétrica em vagão plataforma com capacidade de 98 t - carga e descarga com manipulador de TLS - bitola larga</t>
  </si>
  <si>
    <t>Carga, manobra e descarga de TLS de TR57 de 240 m com locomotiva diesel-elétrica em vagão plataforma com capacidade de 82 t - carga e descarga com manipulador de TLS - bitola métrica</t>
  </si>
  <si>
    <t>Carga, manobra e descarga de TLS de TR57 de 240 m com locomotiva diesel-elétrica em vagão plataforma com capacidade de 98 t - carga e descarga com manipulador de TLS - bitola larga</t>
  </si>
  <si>
    <t>Carga, manobra e descarga de TLS de TR68 de 120 m com locomotiva diesel-elétrica em vagão plataforma com capacidade de 82 t - carga e descarga com manipulador de TLS - bitola métrica</t>
  </si>
  <si>
    <t>Carga, manobra e descarga de TLS de TR68 de 120 m com locomotiva diesel-elétrica em vagão plataforma com capacidade de 98 t - carga e descarga com manipulador de TLS - bitola larga</t>
  </si>
  <si>
    <t>Carga, manobra e descarga de TLS de TR68 de 240 m com locomotiva diesel-elétrica em vagão plataforma com capacidade de 82 t - carga e descarga com manipulador de TLS - bitola métrica</t>
  </si>
  <si>
    <t>Carga, manobra e descarga de TLS de TR68 de 240 m com locomotiva diesel-elétrica em vagão plataforma com capacidade de 98 t - carga e descarga com manipulador de TLS - bitola larga</t>
  </si>
  <si>
    <t>Carga, manobra e descarga de TLS de UIC60 de 120 m com locomotiva diesel-elétrica em vagão plataforma com capacidade de 82 t - carga e descarga com manipulador de TLS - bitola métrica</t>
  </si>
  <si>
    <t>Carga, manobra e descarga de TLS de UIC60 de 120 m com locomotiva diesel-elétrica em vagão plataforma com capacidade de 98 t - carga e descarga com manipulador de TLS - bitola larga</t>
  </si>
  <si>
    <t>Carga, manobra e descarga de TLS de UIC60 de 240 m com locomotiva diesel-elétrica em vagão plataforma com capacidade de 82 t - carga e descarga com manipulador de TLS - bitola métrica</t>
  </si>
  <si>
    <t>Carga, manobra e descarga de TLS de UIC60 de 240 m com locomotiva diesel-elétrica em vagão plataforma com capacidade de 98 t - carga e descarga com manipulador de TLS - bitola larga</t>
  </si>
  <si>
    <t>Carga, manobra e descarga de trituração de galhos e troncos em caminhão basculante de 6 m³ - carga com trituradora e descarga livre</t>
  </si>
  <si>
    <t>Transporte com caminhão basculante com caçamba estanque com capacidade de 14 m³ - rodovia em leito natural</t>
  </si>
  <si>
    <t>tkm</t>
  </si>
  <si>
    <t>Transporte com caminhão basculante com caçamba estanque com capacidade de 14 m³ - rodovia em revestimento primário</t>
  </si>
  <si>
    <t>Transporte com caminhão basculante com caçamba estanque com capacidade de 14 m³ - rodovia pavimentada</t>
  </si>
  <si>
    <t>Transporte com caminhão basculante de 10 m³ - rodovia em leito natural</t>
  </si>
  <si>
    <t>Transporte com caminhão basculante de 10 m³ - rodovia em revestimento primário</t>
  </si>
  <si>
    <t>Transporte com caminhão basculante de 10 m³ - rodovia pavimentada</t>
  </si>
  <si>
    <t>Transporte com caminhão basculante de 14 m³ - rodovia em leito natural</t>
  </si>
  <si>
    <t>Transporte com caminhão basculante de 14 m³ - rodovia em revestimento primário</t>
  </si>
  <si>
    <t>Transporte com caminhão basculante de 14 m³ - rodovia pavimentada</t>
  </si>
  <si>
    <t>Transporte com caminhão basculante de 6 m³ - rodovia em leito natural</t>
  </si>
  <si>
    <t>Transporte com caminhão basculante de 6 m³ - rodovia em revestimento primário</t>
  </si>
  <si>
    <t>Transporte com caminhão basculante de 6 m³ - rodovia pavimentada</t>
  </si>
  <si>
    <t>Transporte com caminhão betoneira - rodovia em leito natural</t>
  </si>
  <si>
    <t>Transporte com caminhão betoneira - rodovia em revestimento primário</t>
  </si>
  <si>
    <t>Transporte com caminhão betoneira - rodovia pavimentada</t>
  </si>
  <si>
    <t>Transporte com caminhão carroceria com capacidade de 11 t e com guindauto de 45 t.m - rodovia em leito natural</t>
  </si>
  <si>
    <t>Transporte com caminhão carroceria com capacidade de 11 t e com guindauto de 45 t.m - rodovia em revestimento primário</t>
  </si>
  <si>
    <t>Transporte com caminhão carroceria com capacidade de 11 t e com guindauto de 45 t.m - rodovia pavimentada</t>
  </si>
  <si>
    <t>Transporte com caminhão carroceria com capacidade de 7 t e com guindauto de 20 t.m - rodovia em leito natural</t>
  </si>
  <si>
    <t>Transporte com caminhão carroceria com capacidade de 7 t e com guindauto de 20 t.m - rodovia em revestimento primário</t>
  </si>
  <si>
    <t>Transporte com caminhão carroceria com capacidade de 7 t e com guindauto de 20 t.m - rodovia pavimentada</t>
  </si>
  <si>
    <t>Transporte com caminhão carroceria com capacidade de 9 t e com guindauto de 10 t.m - rodovia em leito natural</t>
  </si>
  <si>
    <t>Transporte com caminhão carroceria com capacidade de 9 t e com guindauto de 10 t.m - rodovia em revestimento primário</t>
  </si>
  <si>
    <t>Transporte com caminhão carroceria com capacidade de 9 t e com guindauto de 10 t.m - rodovia pavimentada</t>
  </si>
  <si>
    <t>Transporte com caminhão carroceria de 15 t - rodovia em leito natural</t>
  </si>
  <si>
    <t>Transporte com caminhão carroceria de 15 t - rodovia em revestimento primário</t>
  </si>
  <si>
    <t>Transporte com caminhão carroceria de 15 t - rodovia pavimentada</t>
  </si>
  <si>
    <t>Transporte com caminhão carroceria de 5 t - rodovia em leito natural</t>
  </si>
  <si>
    <t>Transporte com caminhão carroceria de 5 t - rodovia em revestimento primário</t>
  </si>
  <si>
    <t>Transporte com caminhão carroceria de 5 t - rodovia pavimentada</t>
  </si>
  <si>
    <t>Transporte com caminhão carroceria de 9 t - rodovia em leito natural</t>
  </si>
  <si>
    <t>Transporte com caminhão carroceria de 9 t - rodovia em revestimento primário</t>
  </si>
  <si>
    <t>Transporte com caminhão carroceria de 9 t - rodovia pavimentada</t>
  </si>
  <si>
    <t>Transporte com cavalo mecânico com semirreboque com capacidade de 22 t - rodovia em leito natural</t>
  </si>
  <si>
    <t>Transporte com cavalo mecânico com semirreboque com capacidade de 22 t - rodovia em revestimento primário</t>
  </si>
  <si>
    <t>Transporte com cavalo mecânico com semirreboque com capacidade de 22 t - rodovia pavimentada</t>
  </si>
  <si>
    <t>Transporte com cavalo mecânico com semirreboque com capacidade de 30 t - rodovia em leito natural</t>
  </si>
  <si>
    <t>Transporte com cavalo mecânico com semirreboque com capacidade de 30 t - rodovia em revestimento primário</t>
  </si>
  <si>
    <t>Transporte com cavalo mecânico com semirreboque com capacidade de 30 t - rodovia pavimentada</t>
  </si>
  <si>
    <t>Transporte de água com caminhão tanque de 10.000 l - rodovia em leito natural</t>
  </si>
  <si>
    <t>Transporte de água com caminhão tanque de 10.000 l - rodovia em revestimento primário</t>
  </si>
  <si>
    <t>Transporte de água com caminhão tanque de 10.000 l - rodovia pavimentada</t>
  </si>
  <si>
    <t>Transporte de água com caminhão tanque de 13.000 l - rodovia em leito natural</t>
  </si>
  <si>
    <t>Transporte de água com caminhão tanque de 13.000 l - rodovia em revestimento primário</t>
  </si>
  <si>
    <t>Transporte de água com caminhão tanque de 13.000 l - rodovia pavimentada</t>
  </si>
  <si>
    <t>Transporte de água com caminhão tanque de 6.000 l - rodovia em leito natural</t>
  </si>
  <si>
    <t>Transporte de água com caminhão tanque de 6.000 l - rodovia em revestimento primário</t>
  </si>
  <si>
    <t>Transporte de água com caminhão tanque de 6.000 l - rodovia pavimentada</t>
  </si>
  <si>
    <t>Transporte de água com caminhão tanque de 8.000 l - rodovia em leito natural</t>
  </si>
  <si>
    <t>Transporte de água com caminhão tanque de 8.000 l - rodovia em revestimento primário</t>
  </si>
  <si>
    <t>Transporte de água com caminhão tanque de 8.000 l - rodovia pavimentada</t>
  </si>
  <si>
    <t>Transporte de areia fina com draga hopper - capacidade da cisterna de 1.000 m³</t>
  </si>
  <si>
    <t>m³km</t>
  </si>
  <si>
    <t>Transporte de areia fina com draga hopper - capacidade da cisterna de 10.000 m³</t>
  </si>
  <si>
    <t>Transporte de areia fina com draga hopper - capacidade da cisterna de 15.000 m³</t>
  </si>
  <si>
    <t>Transporte de areia fina com draga hopper - capacidade da cisterna de 2.000 m³</t>
  </si>
  <si>
    <t>Transporte de areia fina com draga hopper - capacidade da cisterna de 20.000 m³</t>
  </si>
  <si>
    <t>Transporte de areia fina com draga hopper - capacidade da cisterna de 3.000 m³</t>
  </si>
  <si>
    <t>Transporte de areia fina com draga hopper - capacidade da cisterna de 4.000 m³</t>
  </si>
  <si>
    <t>Transporte de areia fina com draga hopper - capacidade da cisterna de 5.000 m³</t>
  </si>
  <si>
    <t>Transporte de areia fina com draga hopper - capacidade da cisterna de 750 m³</t>
  </si>
  <si>
    <t>Transporte de areia grossa com draga hopper - capacidade da cisterna de 1.000 m³</t>
  </si>
  <si>
    <t>Transporte de areia grossa com draga hopper - capacidade da cisterna de 10.000 m³</t>
  </si>
  <si>
    <t>Transporte de areia grossa com draga hopper - capacidade da cisterna de 15.000 m³</t>
  </si>
  <si>
    <t>Transporte de areia grossa com draga hopper - capacidade da cisterna de 2.000 m³</t>
  </si>
  <si>
    <t>Transporte de areia grossa com draga hopper - capacidade da cisterna de 20.000 m³</t>
  </si>
  <si>
    <t>Transporte de areia grossa com draga hopper - capacidade da cisterna de 3.000 m³</t>
  </si>
  <si>
    <t>Transporte de areia grossa com draga hopper - capacidade da cisterna de 4.000 m³</t>
  </si>
  <si>
    <t>Transporte de areia grossa com draga hopper - capacidade da cisterna de 5.000 m³</t>
  </si>
  <si>
    <t>Transporte de areia grossa com draga hopper - capacidade da cisterna de 750 m³</t>
  </si>
  <si>
    <t>Transporte de areia média com draga hopper - capacidade da cisterna de 1.000 m³</t>
  </si>
  <si>
    <t>Transporte de areia média com draga hopper - capacidade da cisterna de 10.000 m³</t>
  </si>
  <si>
    <t>Transporte de areia média com draga hopper - capacidade da cisterna de 15.000 m³</t>
  </si>
  <si>
    <t>Transporte de areia média com draga hopper - capacidade da cisterna de 2.000 m³</t>
  </si>
  <si>
    <t>Transporte de areia média com draga hopper - capacidade da cisterna de 20.000 m³</t>
  </si>
  <si>
    <t>Transporte de areia média com draga hopper - capacidade da cisterna de 3.000 m³</t>
  </si>
  <si>
    <t>Transporte de areia média com draga hopper - capacidade da cisterna de 4.000 m³</t>
  </si>
  <si>
    <t>Transporte de areia média com draga hopper - capacidade da cisterna de 5.000 m³</t>
  </si>
  <si>
    <t>Transporte de areia média com draga hopper - capacidade da cisterna de 750 m³</t>
  </si>
  <si>
    <t>Transporte de barras de trilho de 12 m com locomotiva diesel-elétrica em vagão plataforma com capacidade de 82 t - bitola métrica</t>
  </si>
  <si>
    <t>Transporte de barras de trilho de 12 m com locomotiva diesel-elétrica em vagão plataforma com capacidade de 98 t - bitola larga</t>
  </si>
  <si>
    <t>Transporte de blocos artificiais de concreto com 10 a 12 t para a execução de molhe com cavalo mecânico com semirreboque com capacidade de 30 t - rodovia em leito natural</t>
  </si>
  <si>
    <t>unkm</t>
  </si>
  <si>
    <t>Transporte de blocos artificiais de concreto com 10 a 12 t para a execução de molhe com cavalo mecânico com semirreboque com capacidade de 30 t - rodovia em revestimento primário</t>
  </si>
  <si>
    <t>Transporte de blocos artificiais de concreto com 10 a 12 t para a execução de molhe com cavalo mecânico com semirreboque com capacidade de 30 t - rodovia pavimentada</t>
  </si>
  <si>
    <t>Transporte de blocos artificiais de concreto com 8 a 9 t para a execução de molhe com cavalo mecânico com semirreboque com capacidade de 30 t - rodovia em leito natural</t>
  </si>
  <si>
    <t>Transporte de blocos artificiais de concreto com 8 a 9 t para a execução de molhe com cavalo mecânico com semirreboque com capacidade de 30 t - rodovia em revestimento primário</t>
  </si>
  <si>
    <t>Transporte de blocos artificiais de concreto com 8 a 9 t para a execução de molhe com cavalo mecânico com semirreboque com capacidade de 30 t - rodovia pavimentada</t>
  </si>
  <si>
    <t>Transporte de cascalho com draga hopper - capacidade da cisterna de 1.000 m³</t>
  </si>
  <si>
    <t>Transporte de cascalho com draga hopper - capacidade da cisterna de 10.000 m³</t>
  </si>
  <si>
    <t>Transporte de cascalho com draga hopper - capacidade da cisterna de 15.000 m³</t>
  </si>
  <si>
    <t>Transporte de cascalho com draga hopper - capacidade da cisterna de 2.000 m³</t>
  </si>
  <si>
    <t>Transporte de cascalho com draga hopper - capacidade da cisterna de 20.000 m³</t>
  </si>
  <si>
    <t>Transporte de cascalho com draga hopper - capacidade da cisterna de 3.000 m³</t>
  </si>
  <si>
    <t>Transporte de cascalho com draga hopper - capacidade da cisterna de 4.000 m³</t>
  </si>
  <si>
    <t>Transporte de cascalho com draga hopper - capacidade da cisterna de 5.000 m³</t>
  </si>
  <si>
    <t>Transporte de cascalho com draga hopper - capacidade da cisterna de 750 m³</t>
  </si>
  <si>
    <t>Transporte de cascalho fino com draga hopper - capacidade da cisterna de 1.000 m³</t>
  </si>
  <si>
    <t>Transporte de cascalho fino com draga hopper - capacidade da cisterna de 10.000 m³</t>
  </si>
  <si>
    <t>Transporte de cascalho fino com draga hopper - capacidade da cisterna de 15.000 m³</t>
  </si>
  <si>
    <t>Transporte de cascalho fino com draga hopper - capacidade da cisterna de 2.000 m³</t>
  </si>
  <si>
    <t>Transporte de cascalho fino com draga hopper - capacidade da cisterna de 20.000 m³</t>
  </si>
  <si>
    <t>Transporte de cascalho fino com draga hopper - capacidade da cisterna de 3.000 m³</t>
  </si>
  <si>
    <t>Transporte de cascalho fino com draga hopper - capacidade da cisterna de 4.000 m³</t>
  </si>
  <si>
    <t>Transporte de cascalho fino com draga hopper - capacidade da cisterna de 5.000 m³</t>
  </si>
  <si>
    <t>Transporte de cascalho fino com draga hopper - capacidade da cisterna de 750 m³</t>
  </si>
  <si>
    <t>Transporte de cimento com caminhão distribuidor de 17 m³ - rodovia em leito natural</t>
  </si>
  <si>
    <t>Transporte de cimento com caminhão distribuidor de 17 m³ - rodovia em revestimento primário</t>
  </si>
  <si>
    <t>Transporte de cimento com caminhão distribuidor de 17 m³ - rodovia pavimentada</t>
  </si>
  <si>
    <t>Transporte de cimento ou cal hidratada a granel com caminhão silo de 30 m³ - rodovia em leito natural</t>
  </si>
  <si>
    <t>Transporte de cimento ou cal hidratada a granel com caminhão silo de 30 m³ - rodovia em revestimento primário</t>
  </si>
  <si>
    <t>Transporte de cimento ou cal hidratada a granel com caminhão silo de 30 m³ - rodovia pavimentada</t>
  </si>
  <si>
    <t>Transporte de concreto com caminhão basculante de 7 m³ - rodovia em leito natural</t>
  </si>
  <si>
    <t>Transporte de concreto com caminhão basculante de 7 m³ - rodovia em revestimento primário</t>
  </si>
  <si>
    <t>Transporte de concreto com caminhão basculante de 7 m³ - rodovia pavimentada</t>
  </si>
  <si>
    <t>Transporte de detritos com caminhão de hidrojateamento de alta pressão e vácuo de 9 m³ - rodovia em leito natural</t>
  </si>
  <si>
    <t>Transporte de detritos com caminhão de hidrojateamento de alta pressão e vácuo de 9 m³ - rodovia em revestimento primário</t>
  </si>
  <si>
    <t>Transporte de detritos com caminhão de hidrojateamento de alta pressão e vácuo de 9 m³ - rodovia pavimentada</t>
  </si>
  <si>
    <t>Transporte de dormentes de concreto monobloco protendido de bitola larga com locomotiva diesel-elétrica em vagão plataforma com capacidade de 98 t - bitola larga</t>
  </si>
  <si>
    <t>Transporte de dormentes de concreto monobloco protendido de bitola métrica com locomotiva diesel-elétrica em vagão plataforma com capacidade de 82 t - bitola métrica</t>
  </si>
  <si>
    <t>Transporte de dormentes de concreto monobloco protendido de bitola mista com locomotiva diesel-elétrica em vagão plataforma com capacidade de 98 t - bitola larga</t>
  </si>
  <si>
    <t>Transporte de dormentes de concreto monobloco protendido para AMV de bitola larga ou mista com locomotiva diesel-elétrica em vagão plataforma com capacidade de 98 t - bitola larga</t>
  </si>
  <si>
    <t>Transporte de dormentes de concreto monobloco protendido para AMV de bitola métrica com locomotiva diesel-elétrica em vagão plataforma com capacidade de 82 t - bitola métrica</t>
  </si>
  <si>
    <t>Transporte de dormentes de madeira de bitola larga com locomotiva diesel-elétrica em vagão plataforma com capacidade de 98 t - bitola larga</t>
  </si>
  <si>
    <t>Transporte de dormentes de madeira de bitola métrica com locomotiva diesel-elétrica em vagão plataforma com capacidade de 82 t - bitola métrica</t>
  </si>
  <si>
    <t>Transporte de dormentes de madeira para AMV de bitola larga ou mista com locomotiva diesel-elétrica em vagão plataforma com capacidade de 98 t - bitola larga</t>
  </si>
  <si>
    <t>Transporte de dormentes de madeira para AMV de bitola métrica com locomotiva diesel-elétrica em vagão plataforma com capacidade de 82 t - bitola métrica</t>
  </si>
  <si>
    <t>Transporte de lastro de brita com locomotiva diesel-elétrica em vagão hopper aberto com capacidade de 45 m³ - bitola métrica</t>
  </si>
  <si>
    <t>Transporte de lastro de brita com locomotiva diesel-elétrica em vagão hopper aberto com capacidade de 63 m³ - bitola larga</t>
  </si>
  <si>
    <t>Transporte de materiais metálicos e acessórios diversos com locomotiva diesel-elétrica em vagão fechado com capacidade de 64 t - bitola métrica</t>
  </si>
  <si>
    <t>Transporte de materiais metálicos e acessórios diversos com locomotiva diesel-elétrica em vagão fechado com capacidade de 99 t - bitola larga</t>
  </si>
  <si>
    <t>Transporte de materiais metálicos para AMV de bitola larga com locomotiva diesel-elétrica em vagão plataforma com capacidade de 98 t - bitola larga</t>
  </si>
  <si>
    <t>Transporte de materiais metálicos para AMV de bitola métrica com locomotiva diesel-elétrica em vagão plataforma com capacidade de 82 t - bitola métrica</t>
  </si>
  <si>
    <t>Transporte de materiais metálicos para AMV de bitola mista com locomotiva diesel-elétrica em vagão plataforma com capacidade de 98 t - bitola larga</t>
  </si>
  <si>
    <t>Transporte de material betuminoso com caminhão tanque distribuidor - rodovia em leito natural</t>
  </si>
  <si>
    <t>Transporte de material betuminoso com caminhão tanque distribuidor - rodovia em revestimento primário</t>
  </si>
  <si>
    <t>Transporte de material betuminoso com caminhão tanque distribuidor - rodovia pavimentada</t>
  </si>
  <si>
    <t>Transporte de material de 1ª categoria com batelão autopropelido com capacidade de 300 m³</t>
  </si>
  <si>
    <t>Transporte de material de 1ª categoria com batelão autopropelido com capacidade de 500 m³</t>
  </si>
  <si>
    <t>Transporte de material de 1ª categoria com batelão rebocado com capacidade de 66 m³</t>
  </si>
  <si>
    <t>Transporte de material de 1ª categoria com batelão rebocado montado na obra com capacidade de 66 m³</t>
  </si>
  <si>
    <t>Transporte de material de 3ª categoria com batelão autopropelido com capacidade de 300 m³</t>
  </si>
  <si>
    <t>Transporte de material de 3ª categoria com batelão rebocado com capacidade de 66 m³</t>
  </si>
  <si>
    <t>Transporte de material de 3ª categoria com batelão rebocado montado na obra com capacidade de 66 m³</t>
  </si>
  <si>
    <t>Transporte de material de 3ª categoria com caminhão basculante de 12 m³ para rocha - rodovia em leito natural</t>
  </si>
  <si>
    <t>Transporte de material de 3ª categoria com caminhão basculante de 12 m³ para rocha - rodovia em revestimento primário</t>
  </si>
  <si>
    <t>Transporte de material de 3ª categoria com caminhão basculante de 12 m³ para rocha - rodovia pavimentada</t>
  </si>
  <si>
    <t>Transporte de material de 3ª categoria com caminhão basculante de 8 m³ para rocha - rodovia em leito natural</t>
  </si>
  <si>
    <t>Transporte de material de 3ª categoria com caminhão basculante de 8 m³ para rocha - rodovia em revestimento primário</t>
  </si>
  <si>
    <t>Transporte de material de 3ª categoria com caminhão basculante de 8 m³ para rocha - rodovia pavimentada</t>
  </si>
  <si>
    <t>Transporte de mistura betuminosa a quente com caminhão com caçamba térmica de 6 m³ - rodovia em leito natural</t>
  </si>
  <si>
    <t>Transporte de mistura betuminosa a quente com caminhão com caçamba térmica de 6 m³ - rodovia em revestimento primário</t>
  </si>
  <si>
    <t>Transporte de mistura betuminosa a quente com caminhão com caçamba térmica de 6 m³ - rodovia pavimentada</t>
  </si>
  <si>
    <t>Transporte de silte com draga hopper - capacidade da cisterna de 1.000 m³</t>
  </si>
  <si>
    <t>Transporte de silte com draga hopper - capacidade da cisterna de 10.000 m³</t>
  </si>
  <si>
    <t>Transporte de silte com draga hopper - capacidade da cisterna de 15.000 m³</t>
  </si>
  <si>
    <t>Transporte de silte com draga hopper - capacidade da cisterna de 2.000 m³</t>
  </si>
  <si>
    <t>Transporte de silte com draga hopper - capacidade da cisterna de 20.000 m³</t>
  </si>
  <si>
    <t>Transporte de silte com draga hopper - capacidade da cisterna de 3.000 m³</t>
  </si>
  <si>
    <t>Transporte de silte com draga hopper - capacidade da cisterna de 4.000 m³</t>
  </si>
  <si>
    <t>Transporte de silte com draga hopper - capacidade da cisterna de 5.000 m³</t>
  </si>
  <si>
    <t>Transporte de silte com draga hopper - capacidade da cisterna de 750 m³</t>
  </si>
  <si>
    <t>Transporte de TLS TR45 de 120 m com locomotiva diesel-elétrica em vagão plataforma com capacidade de 82 t - bitola métrica</t>
  </si>
  <si>
    <t>Transporte de TLS TR45 de 120 m com locomotiva diesel-elétrica em vagão plataforma com capacidade de 98 t - bitola larga</t>
  </si>
  <si>
    <t>Transporte de TLS TR45 de 240 m com locomotiva diesel-elétrica em vagão plataforma com capacidade de 82 t - bitola métrica</t>
  </si>
  <si>
    <t>Transporte de TLS TR45 de 240 m com locomotiva diesel-elétrica em vagão plataforma com capacidade de 98 t - bitola larga</t>
  </si>
  <si>
    <t>Transporte de TLS TR57 de 120 m com locomotiva diesel-elétrica em vagão plataforma com capacidade de 82 t - bitola métrica</t>
  </si>
  <si>
    <t>Transporte de TLS TR57 de 120 m com locomotiva diesel-elétrica em vagão plataforma com capacidade de 98 t - bitola larga</t>
  </si>
  <si>
    <t>Transporte de TLS TR57 de 240 m com locomotiva diesel-elétrica em vagão plataforma com capacidade de 82 t - bitola métrica</t>
  </si>
  <si>
    <t>Transporte de TLS TR57 de 240 m com locomotiva diesel-elétrica em vagão plataforma com capacidade de 98 t - bitola larga</t>
  </si>
  <si>
    <t>Transporte de TLS TR68 de 120 m com locomotiva diesel-elétrica em vagão plataforma com capacidade de 82 t - bitola métrica</t>
  </si>
  <si>
    <t>Transporte de TLS TR68 de 120 m com locomotiva diesel-elétrica em vagão plataforma com capacidade de 98 t - bitola larga</t>
  </si>
  <si>
    <t>Transporte de TLS TR68 de 240 m com locomotiva diesel-elétrica em vagão plataforma com capacidade de 82 t - bitola métrica</t>
  </si>
  <si>
    <t>Transporte de TLS TR68 de 240 m com locomotiva diesel-elétrica em vagão plataforma com capacidade de 98 t - bitola larga</t>
  </si>
  <si>
    <t>Transporte de TLS UIC60 de 120 m com locomotiva diesel-elétrica em vagão plataforma com capacidade de 82 t - bitola métrica</t>
  </si>
  <si>
    <t>Transporte de TLS UIC60 de 120 m com locomotiva diesel-elétrica em vagão plataforma com capacidade de 98 t - bitola larga</t>
  </si>
  <si>
    <t>Transporte de TLS UIC60 de 240 m com locomotiva diesel-elétrica em vagão plataforma com capacidade de 82 t - bitola métrica</t>
  </si>
  <si>
    <t>Transporte de TLS UIC60 de 240 m com locomotiva diesel-elétrica em vagão plataforma com capacidade de 98 t - bitola larga</t>
  </si>
  <si>
    <t>Transporte de veículos de médio porte com guincho de resgate de 20 t - rodovia em leito natural</t>
  </si>
  <si>
    <t>Transporte de veículos de médio porte com guincho de resgate de 20 t - rodovia em revestimento primário</t>
  </si>
  <si>
    <t>Transporte de veículos de médio porte com guincho de resgate de 20 t - rodovia pavimentada</t>
  </si>
  <si>
    <t>Transporte de veículos leves com guincho de resgate de 4 t - rodovia em leito natural</t>
  </si>
  <si>
    <t>Transporte de veículos leves com guincho de resgate de 4 t - rodovia em revestimento primário</t>
  </si>
  <si>
    <t>Transporte de veículos leves com guincho de resgate de 4 t - rodovia pavimentada</t>
  </si>
  <si>
    <t>Transporte de veículos pesados com guincho de resgate de 35 t - rodovia em leito natural</t>
  </si>
  <si>
    <t>Transporte de veículos pesados com guincho de resgate de 35 t - rodovia em revestimento primário</t>
  </si>
  <si>
    <t>Transporte de veículos pesados com guincho de resgate de 35 t - rodovia pavimentada</t>
  </si>
  <si>
    <t>Transporte em cavalo mecânico com dolly de 4 eixos com capacidade de 57 t - rodovia em leito natural</t>
  </si>
  <si>
    <t>Transporte em cavalo mecânico com dolly de 4 eixos com capacidade de 57 t - rodovia em revestimento primário</t>
  </si>
  <si>
    <t>Transporte em cavalo mecânico com dolly de 4 eixos com capacidade de 57 t - rodovia pavimentada</t>
  </si>
  <si>
    <t>Transporte em cavalo mecânico com dollys de 3 e 4 eixos com capacidade de 77 t - rodovia em leito natural</t>
  </si>
  <si>
    <t>Transporte em cavalo mecânico com dollys de 3 e 4 eixos com capacidade de 77 t - rodovia em revestimento primário</t>
  </si>
  <si>
    <t>Transporte em cavalo mecânico com dollys de 3 e 4 eixos com capacidade de 77 t - rodovia pavimentada</t>
  </si>
  <si>
    <t>Transporte em cavalo mecânico com dollys de 5 e 4 eixos com capacidade de 111 t - rodovia em leito natural</t>
  </si>
  <si>
    <t>Transporte em cavalo mecânico com dollys de 5 e 4 eixos com capacidade de 111 t - rodovia em revestimento primário</t>
  </si>
  <si>
    <t>Transporte em cavalo mecânico com dollys de 5 e 4 eixos com capacidade de 111 t - rodovia pavimentada</t>
  </si>
  <si>
    <t>Transporte em cavalo mecânico com reboques de 5 e 4 eixos com capacidade de 130 t - rodovia em leito natural</t>
  </si>
  <si>
    <t>Transporte em cavalo mecânico com reboques de 5 e 4 eixos com capacidade de 130 t - rodovia em revestimento primário</t>
  </si>
  <si>
    <t>Transporte em cavalo mecânico com reboques de 5 e 4 eixos com capacidade de 130 t - rodovia pavimentada</t>
  </si>
  <si>
    <t>Transporte fluvial de materiais diversos com pontão flutuante - capacidade de 500 t</t>
  </si>
  <si>
    <t>Transporte fluvial do flutuante</t>
  </si>
  <si>
    <t>Armação de fuste de tubulão em aço CA-50 com apoio de guindaste - fornecimento, preparo e colocação</t>
  </si>
  <si>
    <t>Escavação manual de base alargada de tubulão a céu aberto em material de 1ª categoria na profundidade de 10 a 15 m</t>
  </si>
  <si>
    <t>Escavação manual de base alargada de tubulão a céu aberto em material de 1ª categoria na profundidade de até 10 m</t>
  </si>
  <si>
    <t>Escavação manual de base alargada de tubulão a céu aberto em material de 2ª categoria na profundidade até 10 m</t>
  </si>
  <si>
    <t>Escavação manual de base alargada de tubulão a céu aberto em material de 2ª categoria na profundidade de 10 a 15 m</t>
  </si>
  <si>
    <t>Escavação manual de base alargada de tubulão a céu aberto em material de 3ª categoria a frio na profundidade até 10 m</t>
  </si>
  <si>
    <t>Escavação manual de base alargada de tubulão a céu aberto em material de 3ª categoria a frio na profundidade de 10 a 15 m</t>
  </si>
  <si>
    <t>Escavação manual de base alargada de tubulão a céu aberto em material de 3ª categoria na profundidade até 10 m</t>
  </si>
  <si>
    <t>Escavação manual de base alargada de tubulão a céu aberto em material de 3ª categoria na profundidade de 10 a 15 m</t>
  </si>
  <si>
    <t>Escavação manual de fuste de tubulão a céu aberto em material de 1ª categoria na profundidade de 10 a 15 m</t>
  </si>
  <si>
    <t>Escavação manual de fuste de tubulão a céu aberto em material de 1ª categoria na profundidade de até 10 m</t>
  </si>
  <si>
    <t>Escavação manual de fuste de tubulão a céu aberto em material de 2ª categoria na profundidade até 10 m</t>
  </si>
  <si>
    <t>Escavação manual de fuste de tubulão a céu aberto em material de 2ª categoria na profundidade de 10 a 15 m</t>
  </si>
  <si>
    <t>Escavação manual de fuste de tubulão a céu aberto em material de 3ª categoria na profundidade até 10 m</t>
  </si>
  <si>
    <t>Escavação manual de fuste de tubulão a céu aberto em material de 3ª categoria na profundidade de 10 a 15 m</t>
  </si>
  <si>
    <t>Escavação mecânica de fuste de tubulão com caçamba para rocha em material de 2ª categoria</t>
  </si>
  <si>
    <t>Escavação mecânica de fuste de tubulão com caçamba para rocha em material de 3ª categoria</t>
  </si>
  <si>
    <t>Escavação mecânica de fuste de tubulão com caçamba para solos em material de 1ª categoria</t>
  </si>
  <si>
    <t>Escavação mecânica de fuste de tubulão com Hammer Grab em material de 1ª categoria</t>
  </si>
  <si>
    <t>Escavação mecânica de fuste de tubulão com trado para rocha em material de 2ª categoria</t>
  </si>
  <si>
    <t>Escavação mecânica de fuste de tubulão com trado para rocha em material de 3ª categoria</t>
  </si>
  <si>
    <t>Escavação mecânica de fuste de tubulão com trado para solos em material de 1ª categoria</t>
  </si>
  <si>
    <t>Armação de tela de aço eletrossoldada em túneis com auxílio de plataforma pantográfica - confecção e instalação</t>
  </si>
  <si>
    <t>Cambotas metálicas treliçadas - confecção e instalação</t>
  </si>
  <si>
    <t>Coluna de jet grouting horizontal CCPH em solo - D = 40 cm - perfuração e injeção</t>
  </si>
  <si>
    <t>Coluna de jet grouting horizontal CCPH em solo - D = 50 cm - perfuração e injeção</t>
  </si>
  <si>
    <t>Coluna de jet grouting horizontal CCPH em solo - D = 60 cm - perfuração e injeção</t>
  </si>
  <si>
    <t>Coluna de jet grouting vertical em solo - D = 100 cm - perfuração e injeção</t>
  </si>
  <si>
    <t>Coluna de jet grouting vertical em solo - D = 110 cm - perfuração e injeção</t>
  </si>
  <si>
    <t>Coluna de jet grouting vertical em solo - D = 120 cm - perfuração e injeção</t>
  </si>
  <si>
    <t>Coluna de jet grouting vertical em solo - D = 80 cm - perfuração e injeção</t>
  </si>
  <si>
    <t>Coluna de jet grouting vertical em solo - D = 90 cm - perfuração e injeção</t>
  </si>
  <si>
    <t>Desmonte a frio e carga de rocha em túnel com cunha hidráulica - DMT de 0 a 200 m</t>
  </si>
  <si>
    <t>Drenagem de túnel com manta drenante de malha de polietileno e geotêxtil em face revestida com argamassa polimérica com espessura de 25 mm</t>
  </si>
  <si>
    <t>Dreno filtrante em tubos de PVC D = 40 mm aplicado em paredes e tetos de túnel - fornecimento e instalação</t>
  </si>
  <si>
    <t>Dreno não filtrante em tubos de PVC D = 40 mm aplicado em paredes e tetos de túnel - fornecimento e instalação</t>
  </si>
  <si>
    <t>Enfilagem tubular sistema autoperfurante - D = 76 mm</t>
  </si>
  <si>
    <t>Enfilagem tubular sistema convencional schedule 40 - D = 65 mm</t>
  </si>
  <si>
    <t>Escavação subterrânea e carregamento do material da calota em túnel classe I - DMT de 0 a 200 m - seção acima de 90 m²</t>
  </si>
  <si>
    <t>Escavação subterrânea e carregamento do material da calota em túnel classe I - DMT de 0 a 200 m - seção de 20 a 40 m²</t>
  </si>
  <si>
    <t>Escavação subterrânea e carregamento do material da calota em túnel classe I - DMT de 0 a 200 m - seção de 40 a 60 m²</t>
  </si>
  <si>
    <t>Escavação subterrânea e carregamento do material da calota em túnel classe I - DMT de 0 a 200 m - seção de 60 a 90 m²</t>
  </si>
  <si>
    <t>Escavação subterrânea e carregamento do material da calota em túnel classe II - DMT de 0 a 200 m - seção acima de 90 m²</t>
  </si>
  <si>
    <t>Escavação subterrânea e carregamento do material da calota em túnel classe II - DMT de 0 a 200 m - seção de 20 a 40 m²</t>
  </si>
  <si>
    <t>Escavação subterrânea e carregamento do material da calota em túnel classe II - DMT de 0 a 200 m - seção de 40 a 60 m²</t>
  </si>
  <si>
    <t>Escavação subterrânea e carregamento do material da calota em túnel classe II - DMT de 0 a 200 m - seção de 60 a 90 m²</t>
  </si>
  <si>
    <t>Escavação subterrânea e carregamento do material da calota em túnel classe III - DMT de 0 a 200 m - seção acima de 90 m²</t>
  </si>
  <si>
    <t>Escavação subterrânea e carregamento do material da calota em túnel classe III - DMT de 0 a 200 m - seção de 20 a 40 m²</t>
  </si>
  <si>
    <t>Escavação subterrânea e carregamento do material da calota em túnel classe III - DMT de 0 a 200 m - seção de 40 a 60 m²</t>
  </si>
  <si>
    <t>Escavação subterrânea e carregamento do material da calota em túnel classe III - DMT de 0 a 200 m - seção de 60 a 90 m²</t>
  </si>
  <si>
    <t>Escavação subterrânea e carregamento do material da calota em túnel classe IV - DMT de 0 a 200 m - seção acima de 90 m²</t>
  </si>
  <si>
    <t>Escavação subterrânea e carregamento do material da calota em túnel classe IV - DMT de 0 a 200 m - seção de 20 a 40 m²</t>
  </si>
  <si>
    <t>Escavação subterrânea e carregamento do material da calota em túnel classe IV - DMT de 0 a 200 m - seção de 40 a 60 m²</t>
  </si>
  <si>
    <t>Escavação subterrânea e carregamento do material da calota em túnel classe IV - DMT de 0 a 200 m - seção de 60 a 90 m²</t>
  </si>
  <si>
    <t>Escavação subterrânea e carregamento do material do rebaixo em túnel classe I a IV - DMT de 0 a 200 m</t>
  </si>
  <si>
    <t>Escavação subterrânea e carregamento em túnel classe V - DMT de 0 a 200 m - seção acima de 90 m²</t>
  </si>
  <si>
    <t>Escavação subterrânea e carregamento em túnel classe V - DMT de 0 a 200 m - seção de 20 a 40 m²</t>
  </si>
  <si>
    <t>Escavação subterrânea e carregamento em túnel classe V - DMT de 0 a 200 m - seção de 40 a 60 m²</t>
  </si>
  <si>
    <t>Escavação subterrânea e carregamento em túnel classe V - DMT de 0 a 200 m - seção de 60 a 90 m²</t>
  </si>
  <si>
    <t>Escavação subterrânea e carregamento em túnel classe VI - DMT de 0 a 200 m - seção acima de 90 m²</t>
  </si>
  <si>
    <t>Escavação subterrânea e carregamento em túnel classe VI - DMT de 0 a 200 m - seção de 20 a 40 m²</t>
  </si>
  <si>
    <t>Escavação subterrânea e carregamento em túnel classe VI - DMT de 0 a 200 m - seção de 40 a 60 m²</t>
  </si>
  <si>
    <t>Escavação subterrânea e carregamento em túnel classe VI - DMT de 0 a 200 m - seção de 60 a 90 m²</t>
  </si>
  <si>
    <t>Pré-fissuramento em túnel</t>
  </si>
  <si>
    <t>Pregagem da frente com vergalhão de fibra de vidro D = 25 mm com perfuração em D = 75 mm e injeção de calda de cimento</t>
  </si>
  <si>
    <t>Pregagem da frente em tubo de PVC D = 50 mm com perfuração em D = 100 mm e injeção de argamassa de cimento e areia 1:1</t>
  </si>
  <si>
    <t>Prego guia para controle de espessura de concreto projetado D = 16 mm em túnel - fornecimento e instalação</t>
  </si>
  <si>
    <t>Usinagem de agregados para microrrevestimento a frio - faixa II - brita comercial</t>
  </si>
  <si>
    <t>Usinagem de agregados para microrrevestimento a frio - faixa II - brita produzida</t>
  </si>
  <si>
    <t>Usinagem de agregados para microrrevestimento a frio - faixa III - brita comercial</t>
  </si>
  <si>
    <t>Usinagem de agregados para microrrevestimento a frio - faixa III - brita produzida</t>
  </si>
  <si>
    <t>Usinagem de areia-asfalto a quente - faixa A - areia comercial</t>
  </si>
  <si>
    <t>Usinagem de areia-asfalto a quente - faixa A - areia extraída</t>
  </si>
  <si>
    <t>Usinagem de areia-asfalto a quente - faixa B - areia comercial</t>
  </si>
  <si>
    <t>Usinagem de areia-asfalto a quente - faixa B - areia extraída</t>
  </si>
  <si>
    <t>Usinagem de areia-asfalto a quente com asfalto polímero - faixa A - areia comercial</t>
  </si>
  <si>
    <t>Usinagem de areia-asfalto a quente com asfalto polímero - faixa A - areia extraída</t>
  </si>
  <si>
    <t>Usinagem de areia-asfalto a quente com asfalto polímero - faixa B - areia comercial</t>
  </si>
  <si>
    <t>Usinagem de areia-asfalto a quente com asfalto polímero - faixa B - areia extraída</t>
  </si>
  <si>
    <t>Usinagem de areia-asfalto a quente com asfalto polímero - faixa C - areia comercial</t>
  </si>
  <si>
    <t>Usinagem de areia-asfalto a quente com asfalto polímero - faixa C - areia extraída</t>
  </si>
  <si>
    <t>Usinagem de brita graduada com brita comercial em usina de 300 t/h</t>
  </si>
  <si>
    <t>Usinagem de brita graduada com brita produzida em usina de 300 t/h</t>
  </si>
  <si>
    <t>Usinagem de brita graduada tratada com cimento e brita comercial em usina de 300 t/h</t>
  </si>
  <si>
    <t>Usinagem de brita graduada tratada com cimento e brita produzida em usina de 300 t/h</t>
  </si>
  <si>
    <t>Usinagem de concreto asfáltico - faixa A-25 - areia e brita comerciais</t>
  </si>
  <si>
    <t>Usinagem de concreto asfáltico - faixa A-25 - areia extraída e brita produzida</t>
  </si>
  <si>
    <t>Usinagem de concreto asfáltico - faixa B-19 - areia e brita comerciais</t>
  </si>
  <si>
    <t>Usinagem de concreto asfáltico - faixa B-19 - areia extraída e brita produzida</t>
  </si>
  <si>
    <t>Usinagem de concreto asfáltico - faixa C-12,5 - areia e brita comerciais</t>
  </si>
  <si>
    <t>Usinagem de concreto asfáltico - faixa C-12,5 - areia extraída e brita produzida</t>
  </si>
  <si>
    <t>Usinagem de concreto asfáltico - faixa D-9,5 - areia e brita comerciais</t>
  </si>
  <si>
    <t>Usinagem de concreto asfáltico - faixa D-9,5 - areia extraída e brita produzida</t>
  </si>
  <si>
    <t>Usinagem de concreto asfáltico com asfalto polímero - faixa A - areia e brita comerciais</t>
  </si>
  <si>
    <t>Usinagem de concreto asfáltico com asfalto polímero - faixa A - areia extraída e brita produzida</t>
  </si>
  <si>
    <t>Usinagem de concreto asfáltico com asfalto polímero - faixa B - areia e brita comerciais</t>
  </si>
  <si>
    <t>Usinagem de concreto asfáltico com asfalto polímero - faixa B - areia extraída e brita produzida</t>
  </si>
  <si>
    <t>Usinagem de concreto asfáltico com asfalto polímero - faixa C - areia e brita comerciais</t>
  </si>
  <si>
    <t>Usinagem de concreto asfáltico com asfalto polímero - faixa C - areia extraída e brita produzida</t>
  </si>
  <si>
    <t>Usinagem de concreto asfáltico com borracha (Gap Graded) - brita comercial</t>
  </si>
  <si>
    <t>Usinagem de concreto asfáltico com borracha (Gap Graded) - brita produzida</t>
  </si>
  <si>
    <t>Usinagem de concreto asfáltico com borracha - faixa A - brita comercial</t>
  </si>
  <si>
    <t>Usinagem de concreto asfáltico com borracha - faixa A - brita produzida</t>
  </si>
  <si>
    <t>Usinagem de concreto asfáltico com borracha - faixa B - brita comercial</t>
  </si>
  <si>
    <t>Usinagem de concreto asfáltico com borracha - faixa B - brita produzida</t>
  </si>
  <si>
    <t>Usinagem de concreto asfáltico com borracha - faixa C - brita comercial</t>
  </si>
  <si>
    <t>Usinagem de concreto asfáltico com borracha - faixa C - brita produzida</t>
  </si>
  <si>
    <t>Usinagem de concreto asfáltico reciclado a frio com espuma de asfalto, agregado comercial e cimento</t>
  </si>
  <si>
    <t>Usinagem de concreto asfáltico reciclado a frio com espuma de asfalto, agregado produzido e cimento</t>
  </si>
  <si>
    <t>Usinagem de concreto asfáltico reciclado em usina fixa com adição de material fresado e brita comercial</t>
  </si>
  <si>
    <t>Usinagem de concreto asfáltico reciclado em usina fixa com adição de material fresado e brita produzida</t>
  </si>
  <si>
    <t>Usinagem de micro pré-misturado a quente com asfalto polímero - brita comercial</t>
  </si>
  <si>
    <t>Usinagem de micro pré-misturado a quente com asfalto polímero - brita produzida</t>
  </si>
  <si>
    <t>Usinagem de pré-misturado a frio - faixa A - areia e brita comerciais</t>
  </si>
  <si>
    <t>Usinagem de pré-misturado a frio - faixa A - areia extraída e brita produzida</t>
  </si>
  <si>
    <t>Usinagem de pré-misturado a frio - faixa B - areia e brita comerciais</t>
  </si>
  <si>
    <t>Usinagem de pré-misturado a frio - faixa B - areia extraída e brita produzida</t>
  </si>
  <si>
    <t>Usinagem de pré-misturado a frio - faixa C - areia e brita comerciais</t>
  </si>
  <si>
    <t>Usinagem de pré-misturado a frio - faixa C - areia extraída e brita produzida</t>
  </si>
  <si>
    <t>Usinagem de pré-misturado a frio - faixa D - areia e brita comerciais</t>
  </si>
  <si>
    <t>Usinagem de pré-misturado a frio - faixa D - areia extraída e brita produzida</t>
  </si>
  <si>
    <t>Usinagem de pré-misturado a frio com asfalto polímero - faixa A - areia e brita comerciais</t>
  </si>
  <si>
    <t>Usinagem de pré-misturado a frio com asfalto polímero - faixa A - areia extraída e brita produzida</t>
  </si>
  <si>
    <t>Usinagem de pré-misturado a frio com asfalto polímero - faixa B - areia e brita comerciais</t>
  </si>
  <si>
    <t>Usinagem de pré-misturado a frio com asfalto polímero - faixa B - areia extraída e brita produzida</t>
  </si>
  <si>
    <t>Usinagem de pré-misturado a frio com asfalto polímero - faixa C - areia e brita comerciais</t>
  </si>
  <si>
    <t>Usinagem de pré-misturado a frio com asfalto polímero - faixa C - areia extraída e brita produzida</t>
  </si>
  <si>
    <t>Usinagem de pré-misturado a frio com asfalto polímero - faixa D - areia e brita comerciais</t>
  </si>
  <si>
    <t>Usinagem de pré-misturado a frio com asfalto polímero - faixa D - areia extraída e brita produzida</t>
  </si>
  <si>
    <t>Usinagem de pré-misturado a quente com asfalto polímero - faixa I - camada porosa de atrito - areia e brita comerciais</t>
  </si>
  <si>
    <t>Usinagem de pré-misturado a quente com asfalto polímero - faixa I - camada porosa de atrito - areia extraída e brita produzida</t>
  </si>
  <si>
    <t>Usinagem de pré-misturado a quente com asfalto polímero - faixa II - camada porosa de atrito - areia e brita comerciais</t>
  </si>
  <si>
    <t>Usinagem de pré-misturado a quente com asfalto polímero - faixa II - camada porosa de atrito - areia extraída e brita produzida</t>
  </si>
  <si>
    <t>Usinagem de pré-misturado a quente com asfalto polímero - faixa III - camada porosa de atrito - areia e brita comerciais</t>
  </si>
  <si>
    <t>Usinagem de pré-misturado a quente com asfalto polímero - faixa III - camada porosa de atrito - areia extraída e brita produzida</t>
  </si>
  <si>
    <t>Usinagem de pré-misturado a quente com asfalto polímero - faixa IV - camada porosa de atrito - areia e brita comerciais</t>
  </si>
  <si>
    <t>Usinagem de pré-misturado a quente com asfalto polímero - faixa IV - camada porosa de atrito - areia extraída e brita produzida</t>
  </si>
  <si>
    <t>Usinagem de pré-misturado a quente com asfalto polímero - faixa V - camada porosa de atrito - areia e brita comerciais</t>
  </si>
  <si>
    <t>Usinagem de pré-misturado a quente com asfalto polímero - faixa V - camada porosa de atrito - areia extraída e brita produzida</t>
  </si>
  <si>
    <t>Usinagem de solo areia (70% - 30%) - material de jazida e areia comercial</t>
  </si>
  <si>
    <t>Usinagem de solo areia (70% - 30%) - material de jazida e areia extraída</t>
  </si>
  <si>
    <t>Usinagem de solo brita (70% - 30%) com 3% cimento - material de jazida e brita comercial</t>
  </si>
  <si>
    <t>Usinagem de solo brita (70% - 30%) com 3% cimento - material de jazida e brita produzida</t>
  </si>
  <si>
    <t>Usinagem de solo brita (70% - 30%) com material de jazida e brita comercial em usina de 300 t/h</t>
  </si>
  <si>
    <t>Usinagem de solo brita (70% - 30%) com material de jazida e brita produzida em usina de 300 t/h</t>
  </si>
  <si>
    <t>Usinagem de solo cimento com 7% de cimento com material de jazida em usina de 300 t/h</t>
  </si>
  <si>
    <t>Usinagem de solo escória de aciaria (50% - 50%) com material de jazida em usina de 300 t/h</t>
  </si>
  <si>
    <t>Usinagem de solo melhorado com 3% de cimento com material de jazida em usina de 300 t/h</t>
  </si>
  <si>
    <t>Usinagem para pavimento de concreto com fôrmas deslizantes - areia e brita comerciais</t>
  </si>
  <si>
    <t>Usinagem para pavimento de concreto com fôrmas deslizantes - areia extraída e brita produzida</t>
  </si>
  <si>
    <t>Usinagem para pavimento de concreto compactado com rolo - brita comercial</t>
  </si>
  <si>
    <t>Usinagem para pavimento de concreto compactado com rolo - brita produzida</t>
  </si>
  <si>
    <t>Usinagem para sub-base de concreto compactado com rolo - brita comercial</t>
  </si>
  <si>
    <t>Usinagem para sub-base de concreto compactado com rolo - brita produzida</t>
  </si>
  <si>
    <t>Confecção de BSCC - seção canal de 1,5 x 1,5 m - areia e brita comerciais</t>
  </si>
  <si>
    <t>Confecção de BSCC - seção canal de 1,5 x 1,5 m - areia extraída e brita produzida</t>
  </si>
  <si>
    <t>Confecção de BSCC - seção canal de 2,0 x 1,5 m - areia e brita comerciais</t>
  </si>
  <si>
    <t>Confecção de BSCC - seção canal de 2,0 x 1,5 m - areia extraída e brita produzida</t>
  </si>
  <si>
    <t>Confecção de BSCC - seção canal de 2,0 x 2,0 m - tipo I - areia e brita comerciais</t>
  </si>
  <si>
    <t>Confecção de BSCC - seção canal de 2,0 x 2,0 m - tipo I - areia extraída e brita produzida</t>
  </si>
  <si>
    <t>Confecção de BSCC - seção canal de 2,0 x 2,0 m - tipo II - areia e brita comerciais</t>
  </si>
  <si>
    <t>Confecção de BSCC - seção canal de 2,0 x 2,0 m - tipo II - areia extraída e brita produzida</t>
  </si>
  <si>
    <t>Confecção de BSCC - seção canal de 2,5 x 1,5 m - areia e brita comerciais</t>
  </si>
  <si>
    <t>Confecção de BSCC - seção canal de 2,5 x 1,5 m - areia extraída e brita produzida</t>
  </si>
  <si>
    <t>Confecção de BSCC - seção canal de 2,5 x 2,0 m - tipo I - areia e brita comerciais</t>
  </si>
  <si>
    <t>Confecção de BSCC - seção canal de 2,5 x 2,0 m - tipo I - areia extraída e brita produzida</t>
  </si>
  <si>
    <t>Confecção de BSCC - seção canal de 2,5 x 2,0 m - tipo II - areia e brita comerciais</t>
  </si>
  <si>
    <t>Confecção de BSCC - seção canal de 2,5 x 2,0 m - tipo II - areia extraída e brita produzida</t>
  </si>
  <si>
    <t>Confecção de BSCC - seção canal de 3,0 x 1,5 m - areia e brita comerciais</t>
  </si>
  <si>
    <t>Confecção de BSCC - seção canal de 3,0 x 1,5 m - areia extraída e brita produzida</t>
  </si>
  <si>
    <t>Confecção de BSCC - seção canal de 3,0 x 2,0 m - tipo I - areia e brita comerciais</t>
  </si>
  <si>
    <t>Confecção de BSCC - seção canal de 3,0 x 2,0 m - tipo I - areia extraída e brita produzida</t>
  </si>
  <si>
    <t>Confecção de BSCC - seção canal de 3,0 x 2,0 m - tipo II - areia e brita comerciais</t>
  </si>
  <si>
    <t>Confecção de BSCC - seção canal de 3,0 x 2,0 m - tipo II - areia extraída e brita produzida</t>
  </si>
  <si>
    <t>Confecção de BSCC - seção fechada de 1,5 x 1,5 m - altura do aterro de 0,25 a 1,00 m - areia e brita comerciais</t>
  </si>
  <si>
    <t>Confecção de BSCC - seção fechada de 1,5 x 1,5 m - altura do aterro de 0,25 a 1,00 m - areia extraída e brita produzida</t>
  </si>
  <si>
    <t>Confecção de BSCC - seção fechada de 1,5 x 1,5 m - altura do aterro de 1,00 a 2,50 m - areia e brita comerciais</t>
  </si>
  <si>
    <t>Confecção de BSCC - seção fechada de 1,5 x 1,5 m - altura do aterro de 1,00 a 2,50 m - areia extraída e brita produzida</t>
  </si>
  <si>
    <t>Confecção de BSCC - seção fechada de 1,5 x 1,5 m - altura do aterro de 10,00 a 12,50 m - areia e brita comerciais</t>
  </si>
  <si>
    <t>Confecção de BSCC - seção fechada de 1,5 x 1,5 m - altura do aterro de 10,00 a 12,50 m - areia extraída e brita produzida</t>
  </si>
  <si>
    <t>Confecção de BSCC - seção fechada de 1,5 x 1,5 m - altura do aterro de 12,50 a 15,00 m - areia e brita comerciais</t>
  </si>
  <si>
    <t>Confecção de BSCC - seção fechada de 1,5 x 1,5 m - altura do aterro de 12,50 a 15,00 m - areia extraída e brita produzida</t>
  </si>
  <si>
    <t>Confecção de BSCC - seção fechada de 1,5 x 1,5 m - altura do aterro de 2,50 a 5,00 m - areia e brita comerciais</t>
  </si>
  <si>
    <t>Confecção de BSCC - seção fechada de 1,5 x 1,5 m - altura do aterro de 2,50 a 5,00 m - areia extraída e brita produzida</t>
  </si>
  <si>
    <t>Confecção de BSCC - seção fechada de 1,5 x 1,5 m - altura do aterro de 5,00 a 7,50 m - areia e brita comerciais</t>
  </si>
  <si>
    <t>Confecção de BSCC - seção fechada de 1,5 x 1,5 m - altura do aterro de 5,00 a 7,50 m - areia extraída e brita produzida</t>
  </si>
  <si>
    <t>Confecção de BSCC - seção fechada de 1,5 x 1,5 m - altura do aterro de 7,50 a 10,00 m - areia e brita comerciais</t>
  </si>
  <si>
    <t>Confecção de BSCC - seção fechada de 1,5 x 1,5 m - altura do aterro de 7,50 a 10,00 m - areia extraída e brita produzida</t>
  </si>
  <si>
    <t>Confecção de BSCC - seção fechada de 2,0 x 2,0 m - altura do aterro de 0,25 a 1,00 m - areia e brita comerciais</t>
  </si>
  <si>
    <t>Confecção de BSCC - seção fechada de 2,0 x 2,0 m - altura do aterro de 0,25 a 1,00 m - areia extraída e brita produzida</t>
  </si>
  <si>
    <t>Confecção de BSCC - seção fechada de 2,0 x 2,0 m - altura do aterro de 1,00 a 2,50 m - areia e brita comerciais</t>
  </si>
  <si>
    <t>Confecção de BSCC - seção fechada de 2,0 x 2,0 m - altura do aterro de 1,00 a 2,50 m - areia extraída e brita produzida</t>
  </si>
  <si>
    <t>Confecção de BSCC - seção fechada de 2,0 x 2,0 m - altura do aterro de 10,00 a 12,50 m - areia e brita comerciais</t>
  </si>
  <si>
    <t>Confecção de BSCC - seção fechada de 2,0 x 2,0 m - altura do aterro de 10,00 a 12,50 m - areia extraída e brita produzida</t>
  </si>
  <si>
    <t>Confecção de BSCC - seção fechada de 2,0 x 2,0 m - altura do aterro de 12,50 a 15,00 m - areia e brita comerciais</t>
  </si>
  <si>
    <t>Confecção de BSCC - seção fechada de 2,0 x 2,0 m - altura do aterro de 12,50 a 15,00 m - areia extraída e brita produzida</t>
  </si>
  <si>
    <t>Confecção de BSCC - seção fechada de 2,0 x 2,0 m - altura do aterro de 2,50 a 5,00 m - areia e brita comerciais</t>
  </si>
  <si>
    <t>Confecção de BSCC - seção fechada de 2,0 x 2,0 m - altura do aterro de 2,50 a 5,00 m - areia extraída e brita produzida</t>
  </si>
  <si>
    <t>Confecção de BSCC - seção fechada de 2,0 x 2,0 m - altura do aterro de 5,00 a 7,50 m - areia e brita comerciais</t>
  </si>
  <si>
    <t>Confecção de BSCC - seção fechada de 2,0 x 2,0 m - altura do aterro de 5,00 a 7,50 m - areia extraída e brita produzida</t>
  </si>
  <si>
    <t>Confecção de BSCC - seção fechada de 2,0 x 2,0 m - altura do aterro de 7,50 a 10,00 m - areia e brita comerciais</t>
  </si>
  <si>
    <t>Confecção de BSCC - seção fechada de 2,0 x 2,0 m - altura do aterro de 7,50 a 10,00 m - areia extraída e brita produzida</t>
  </si>
  <si>
    <t>Confecção de BSCC - seção fechada de 2,5 x 2,5 m - altura do aterro de 0,25 a 1,00 m - areia e brita comerciais</t>
  </si>
  <si>
    <t>Confecção de BSCC - seção fechada de 2,5 x 2,5 m - altura do aterro de 0,25 a 1,00 m - areia extraída e brita produzida</t>
  </si>
  <si>
    <t>Confecção de BSCC - seção fechada de 2,5 x 2,5 m - altura do aterro de 1,00 a 2,50 m - areia e brita comerciais</t>
  </si>
  <si>
    <t>Confecção de BSCC - seção fechada de 2,5 x 2,5 m - altura do aterro de 1,00 a 2,50 m - areia extraída e brita produzida</t>
  </si>
  <si>
    <t>Confecção de BSCC - seção fechada de 2,5 x 2,5 m - altura do aterro de 10,00 a 12,50 m - areia e brita comerciais</t>
  </si>
  <si>
    <t>Confecção de BSCC - seção fechada de 2,5 x 2,5 m - altura do aterro de 10,00 a 12,50 m - areia extraída e brita produzida</t>
  </si>
  <si>
    <t>Confecção de BSCC - seção fechada de 2,5 x 2,5 m - altura do aterro de 12,50 a 15,00 m - areia e brita comerciais</t>
  </si>
  <si>
    <t>Confecção de BSCC - seção fechada de 2,5 x 2,5 m - altura do aterro de 12,50 a 15,00 m - areia extraída e brita produzida</t>
  </si>
  <si>
    <t>Confecção de BSCC - seção fechada de 2,5 x 2,5 m - altura do aterro de 2,50 a 5,00 m - areia e brita comerciais</t>
  </si>
  <si>
    <t>Confecção de BSCC - seção fechada de 2,5 x 2,5 m - altura do aterro de 2,50 a 5,00 m - areia extraída e brita produzida</t>
  </si>
  <si>
    <t>Confecção de BSCC - seção fechada de 2,5 x 2,5 m - altura do aterro de 5,00 a 7,50 m - areia e brita comerciais</t>
  </si>
  <si>
    <t>Confecção de BSCC - seção fechada de 2,5 x 2,5 m - altura do aterro de 5,00 a 7,50 m - areia extraída e brita produzida</t>
  </si>
  <si>
    <t>Confecção de BSCC - seção fechada de 2,5 x 2,5 m - altura do aterro de 7,50 a 10,00 m - areia e brita comerciais</t>
  </si>
  <si>
    <t>Confecção de BSCC - seção fechada de 2,5 x 2,5 m - altura do aterro de 7,50 a 10,00 m - areia extraída e brita produzida</t>
  </si>
  <si>
    <t>Confecção de BSCC - seção fechada de 3,0 x 3,0 m - altura do aterro de 0,25 a 1,00 m - areia e brita comerciais</t>
  </si>
  <si>
    <t>Confecção de BSCC - seção fechada de 3,0 x 3,0 m - altura do aterro de 0,25 a 1,00 m - areia extraída e brita produzida</t>
  </si>
  <si>
    <t>Confecção de BSCC - seção fechada de 3,0 x 3,0 m - altura do aterro de 1,00 a 2,50 m - areia e brita comerciais</t>
  </si>
  <si>
    <t>Confecção de BSCC - seção fechada de 3,0 x 3,0 m - altura do aterro de 1,00 a 2,50 m - areia extraída e brita produzida</t>
  </si>
  <si>
    <t>Confecção de BSCC - seção fechada de 3,0 x 3,0 m - altura do aterro de 10,00 a 12,50 m - areia e brita comerciais</t>
  </si>
  <si>
    <t>Confecção de BSCC - seção fechada de 3,0 x 3,0 m - altura do aterro de 10,00 a 12,50 m - areia extraída e brita produzida</t>
  </si>
  <si>
    <t>Confecção de BSCC - seção fechada de 3,0 x 3,0 m - altura do aterro de 12,50 a 15,00 m - areia e brita comerciais</t>
  </si>
  <si>
    <t>Confecção de BSCC - seção fechada de 3,0 x 3,0 m - altura do aterro de 12,50 a 15,00 m - areia extraída e brita produzida</t>
  </si>
  <si>
    <t>Confecção de BSCC - seção fechada de 3,0 x 3,0 m - altura do aterro de 2,50 a 5,00 m - areia e brita comerciais</t>
  </si>
  <si>
    <t>Confecção de BSCC - seção fechada de 3,0 x 3,0 m - altura do aterro de 2,50 a 5,00 m - areia extraída e brita produzida</t>
  </si>
  <si>
    <t>Confecção de BSCC - seção fechada de 3,0 x 3,0 m - altura do aterro de 5,00 a 7,50 m - areia e brita comerciais</t>
  </si>
  <si>
    <t>Confecção de BSCC - seção fechada de 3,0 x 3,0 m - altura do aterro de 5,00 a 7,50 m - areia extraída e brita produzida</t>
  </si>
  <si>
    <t>Confecção de BSCC - seção fechada de 3,0 x 3,0 m - altura do aterro de 7,50 a 10,00 m - areia e brita comerciais</t>
  </si>
  <si>
    <t>Confecção de BSCC - seção fechada de 3,0 x 3,0 m - altura do aterro de 7,50 a 10,00 m - areia extraída e brita produzida</t>
  </si>
  <si>
    <t>Corpo de BSCC - seção canal de 1,5 x 1,5 m - pré-moldado - areia e brita comerciais</t>
  </si>
  <si>
    <t>Corpo de BSCC - seção canal de 1,5 x 1,5 m - pré-moldado - areia extraída e brita produzida</t>
  </si>
  <si>
    <t>Corpo de BSCC - seção canal de 2,0 x 1,5 m - pré-moldado - areia e brita comerciais</t>
  </si>
  <si>
    <t>Corpo de BSCC - seção canal de 2,0 x 1,5 m - pré-moldado - areia extraída e brita produzida</t>
  </si>
  <si>
    <t>Corpo de BSCC - seção canal de 2,0 x 2,0 m - pré-moldado - tipo I - areia e brita comerciais</t>
  </si>
  <si>
    <t>Corpo de BSCC - seção canal de 2,0 x 2,0 m - pré-moldado - tipo I - areia extraída e brita produzida</t>
  </si>
  <si>
    <t>Corpo de BSCC - seção canal de 2,0 x 2,0 m - pré-moldado - tipo II - areia e brita comerciais</t>
  </si>
  <si>
    <t>Corpo de BSCC - seção canal de 2,0 x 2,0 m - pré-moldado - tipo II - areia extraída e brita produzida</t>
  </si>
  <si>
    <t>Corpo de BSCC - seção canal de 2,5 x 1,5 m - pré-moldado - areia e brita comerciais</t>
  </si>
  <si>
    <t>Corpo de BSCC - seção canal de 2,5 x 1,5 m - pré-moldado - areia extraída e brita produzida</t>
  </si>
  <si>
    <t>Corpo de BSCC - seção canal de 2,5 x 2,0 m - pré-moldado - tipo I - areia e brita comerciais</t>
  </si>
  <si>
    <t>Corpo de BSCC - seção canal de 2,5 x 2,0 m - pré-moldado - tipo I - areia extraída e brita produzida</t>
  </si>
  <si>
    <t>Corpo de BSCC - seção canal de 2,5 x 2,0 m - pré-moldado - tipo II - areia e brita comerciais</t>
  </si>
  <si>
    <t>Corpo de BSCC - seção canal de 2,5 x 2,0 m - pré-moldado - tipo II - areia extraída e brita produzida</t>
  </si>
  <si>
    <t>Corpo de BSCC - seção canal de 3,0 x 1,5 m - pré-moldado - areia e brita comerciais</t>
  </si>
  <si>
    <t>Corpo de BSCC - seção canal de 3,0 x 1,5 m - pré-moldado - areia extraída e brita produzida</t>
  </si>
  <si>
    <t>Corpo de BSCC - seção canal de 3,0 x 2,0 m - pré-moldado - tipo I - areia e brita comerciais</t>
  </si>
  <si>
    <t>Corpo de BSCC - seção canal de 3,0 x 2,0 m - pré-moldado - tipo I - areia extraída e brita produzida</t>
  </si>
  <si>
    <t>Corpo de BSCC - seção canal de 3,0 x 2,0 m - pré-moldado - tipo II - areia e brita comerciais</t>
  </si>
  <si>
    <t>Corpo de BSCC - seção canal de 3,0 x 2,0 m - pré-moldado - tipo II - areia extraída e brita produzida</t>
  </si>
  <si>
    <t>Corpo de BSCC - seção fechada de 1,5 x 1,5 m - pré-moldado - altura do aterro de 0,25 a 1,00 m - areia e brita comerciais</t>
  </si>
  <si>
    <t>Corpo de BSCC - seção fechada de 1,5 x 1,5 m - pré-moldado - altura do aterro de 0,25 a 1,00 m - areia extraída e brita produzida</t>
  </si>
  <si>
    <t>Corpo de BSCC - seção fechada de 1,5 x 1,5 m - pré-moldado - altura do aterro de 1,00 a 2,50 m - areia e brita comerciais</t>
  </si>
  <si>
    <t>Corpo de BSCC - seção fechada de 1,5 x 1,5 m - pré-moldado - altura do aterro de 1,00 a 2,50 m - areia extraída e brita produzida</t>
  </si>
  <si>
    <t>Corpo de BSCC - seção fechada de 1,5 x 1,5 m - pré-moldado - altura do aterro de 10,00 a 12,50 m - areia e brita comerciais</t>
  </si>
  <si>
    <t>Corpo de BSCC - seção fechada de 1,5 x 1,5 m - pré-moldado - altura do aterro de 10,00 a 12,50 m - areia extraída e brita produzida</t>
  </si>
  <si>
    <t>Corpo de BSCC - seção fechada de 1,5 x 1,5 m - pré-moldado - altura do aterro de 12,50 a 15,00 m - areia e brita comerciais</t>
  </si>
  <si>
    <t>Corpo de BSCC - seção fechada de 1,5 x 1,5 m - pré-moldado - altura do aterro de 12,50 a 15,00 m - areia extraída e brita produzida</t>
  </si>
  <si>
    <t>Corpo de BSCC - seção fechada de 1,5 x 1,5 m - pré-moldado - altura do aterro de 2,50 a 5,00 m - areia e brita comerciais</t>
  </si>
  <si>
    <t>Corpo de BSCC - seção fechada de 1,5 x 1,5 m - pré-moldado - altura do aterro de 2,50 a 5,00 m - areia extraída e brita produzida</t>
  </si>
  <si>
    <t>Corpo de BSCC - seção fechada de 1,5 x 1,5 m - pré-moldado - altura do aterro de 5,00 a 7,50 m - areia e brita comerciais</t>
  </si>
  <si>
    <t>Corpo de BSCC - seção fechada de 1,5 x 1,5 m - pré-moldado - altura do aterro de 5,00 a 7,50 m - areia extraída e brita produzida</t>
  </si>
  <si>
    <t>Corpo de BSCC - seção fechada de 1,5 x 1,5 m - pré-moldado - altura do aterro de 7,50 a 10,00 m - areia e brita comerciais</t>
  </si>
  <si>
    <t>Corpo de BSCC - seção fechada de 1,5 x 1,5 m - pré-moldado - altura do aterro de 7,50 a 10,00 m - areia extraída e brita produzida</t>
  </si>
  <si>
    <t>Corpo de BSCC - seção fechada de 2,0 x 2,0 m - pré-moldado - altura do aterro de 0,25 a 1,00 m - areia e brita comerciais</t>
  </si>
  <si>
    <t>Corpo de BSCC - seção fechada de 2,0 x 2,0 m - pré-moldado - altura do aterro de 0,25 a 1,00 m - areia extraída e brita produzida</t>
  </si>
  <si>
    <t>Corpo de BSCC - seção fechada de 2,0 x 2,0 m - pré-moldado - altura do aterro de 1,00 a 2,50 m - areia e brita comerciais</t>
  </si>
  <si>
    <t>Corpo de BSCC - seção fechada de 2,0 x 2,0 m - pré-moldado - altura do aterro de 1,00 a 2,50 m - areia extraída e brita produzida</t>
  </si>
  <si>
    <t>Corpo de BSCC - seção fechada de 2,0 x 2,0 m - pré-moldado - altura do aterro de 10,00 a 12,50 m - areia e brita comerciais</t>
  </si>
  <si>
    <t>Corpo de BSCC - seção fechada de 2,0 x 2,0 m - pré-moldado - altura do aterro de 10,00 a 12,50 m - areia extraída e brita produzida</t>
  </si>
  <si>
    <t>Corpo de BSCC - seção fechada de 2,0 x 2,0 m - pré-moldado - altura do aterro de 12,50 a 15,00 m - areia e brita comerciais</t>
  </si>
  <si>
    <t>Corpo de BSCC - seção fechada de 2,0 x 2,0 m - pré-moldado - altura do aterro de 12,50 a 15,00 m - areia extraída e brita produzida</t>
  </si>
  <si>
    <t>Corpo de BSCC - seção fechada de 2,0 x 2,0 m - pré-moldado - altura do aterro de 2,50 a 5,00 m - areia e brita comerciais</t>
  </si>
  <si>
    <t>Corpo de BSCC - seção fechada de 2,0 x 2,0 m - pré-moldado - altura do aterro de 2,50 a 5,00 m - areia extraída e brita produzida</t>
  </si>
  <si>
    <t>Corpo de BSCC - seção fechada de 2,0 x 2,0 m - pré-moldado - altura do aterro de 5,00 a 7,50 m - areia e brita comerciais</t>
  </si>
  <si>
    <t>Corpo de BSCC - seção fechada de 2,0 x 2,0 m - pré-moldado - altura do aterro de 5,00 a 7,50 m - areia extraída e brita produzida</t>
  </si>
  <si>
    <t>Corpo de BSCC - seção fechada de 2,0 x 2,0 m - pré-moldado - altura do aterro de 7,50 a 10,00 m - areia e brita comerciais</t>
  </si>
  <si>
    <t>Corpo de BSCC - seção fechada de 2,0 x 2,0 m - pré-moldado - altura do aterro de 7,50 a 10,00 m - areia extraída e brita produzida</t>
  </si>
  <si>
    <t>Corpo de BSCC - seção fechada de 2,5 x 2,5 m - pré-moldado - altura do aterro de 0,25 a 1,00 m - areia e brita comerciais</t>
  </si>
  <si>
    <t>Corpo de BSCC - seção fechada de 2,5 x 2,5 m - pré-moldado - altura do aterro de 0,25 a 1,00 m - areia extraída e brita produzida</t>
  </si>
  <si>
    <t>Corpo de BSCC - seção fechada de 2,5 x 2,5 m - pré-moldado - altura do aterro de 1,00 a 2,50 m - areia e brita comerciais</t>
  </si>
  <si>
    <t>Corpo de BSCC - seção fechada de 2,5 x 2,5 m - pré-moldado - altura do aterro de 1,00 a 2,50 m - areia extraída e brita produzida</t>
  </si>
  <si>
    <t>Corpo de BSCC - seção fechada de 2,5 x 2,5 m - pré-moldado - altura do aterro de 10,00 a 12,50 m - areia e brita comerciais</t>
  </si>
  <si>
    <t>Corpo de BSCC - seção fechada de 2,5 x 2,5 m - pré-moldado - altura do aterro de 10,00 a 12,50 m - areia extraída e brita produzida</t>
  </si>
  <si>
    <t>Corpo de BSCC - seção fechada de 2,5 x 2,5 m - pré-moldado - altura do aterro de 12,50 a 15,00 m - areia e brita comerciais</t>
  </si>
  <si>
    <t>Corpo de BSCC - seção fechada de 2,5 x 2,5 m - pré-moldado - altura do aterro de 12,50 a 15,00 m - areia extraída e brita produzida</t>
  </si>
  <si>
    <t>Corpo de BSCC - seção fechada de 2,5 x 2,5 m - pré-moldado - altura do aterro de 2,50 a 5,00 m - areia e brita comerciais</t>
  </si>
  <si>
    <t>Corpo de BSCC - seção fechada de 2,5 x 2,5 m - pré-moldado - altura do aterro de 2,50 a 5,00 m - areia extraída e brita produzida</t>
  </si>
  <si>
    <t>Corpo de BSCC - seção fechada de 2,5 x 2,5 m - pré-moldado - altura do aterro de 5,00 a 7,50 m - areia e brita comerciais</t>
  </si>
  <si>
    <t>Corpo de BSCC - seção fechada de 2,5 x 2,5 m - pré-moldado - altura do aterro de 5,00 a 7,50 m - areia extraída e brita produzida</t>
  </si>
  <si>
    <t>Corpo de BSCC - seção fechada de 2,5 x 2,5 m - pré-moldado - altura do aterro de 7,50 a 10,00 m - areia e brita comerciais</t>
  </si>
  <si>
    <t>Corpo de BSCC - seção fechada de 2,5 x 2,5 m - pré-moldado - altura do aterro de 7,50 a 10,00 m - areia extraída e brita produzida</t>
  </si>
  <si>
    <t>Corpo de BSCC - seção fechada de 3,0 x 3,0 m - pré-moldado - altura do aterro de 0,25 a 1,00 m - areia e brita comerciais</t>
  </si>
  <si>
    <t>Corpo de BSCC - seção fechada de 3,0 x 3,0 m - pré-moldado - altura do aterro de 0,25 a 1,00 m - areia extraída e brita produzida</t>
  </si>
  <si>
    <t>Corpo de BSCC - seção fechada de 3,0 x 3,0 m - pré-moldado - altura do aterro de 1,00 a 2,50 m - areia e brita comerciais</t>
  </si>
  <si>
    <t>Corpo de BSCC - seção fechada de 3,0 x 3,0 m - pré-moldado - altura do aterro de 1,00 a 2,50 m - areia extraída e brita produzida</t>
  </si>
  <si>
    <t>Corpo de BSCC - seção fechada de 3,0 x 3,0 m - pré-moldado - altura do aterro de 10,00 a 12,50 m - areia e brita comerciais</t>
  </si>
  <si>
    <t>Corpo de BSCC - seção fechada de 3,0 x 3,0 m - pré-moldado - altura do aterro de 10,00 a 12,50 m - areia extraída e brita produzida</t>
  </si>
  <si>
    <t>Corpo de BSCC - seção fechada de 3,0 x 3,0 m - pré-moldado - altura do aterro de 12,50 a 15,00 m - areia e brita comerciais</t>
  </si>
  <si>
    <t>Corpo de BSCC - seção fechada de 3,0 x 3,0 m - pré-moldado - altura do aterro de 12,50 a 15,00 m - areia extraída e brita produzida</t>
  </si>
  <si>
    <t>Corpo de BSCC - seção fechada de 3,0 x 3,0 m - pré-moldado - altura do aterro de 2,50 a 5,00 m - areia e brita comerciais</t>
  </si>
  <si>
    <t>Corpo de BSCC - seção fechada de 3,0 x 3,0 m - pré-moldado - altura do aterro de 2,50 a 5,00 m - areia extraída e brita produzida</t>
  </si>
  <si>
    <t>Corpo de BSCC - seção fechada de 3,0 x 3,0 m - pré-moldado - altura do aterro de 5,00 a 7,50 m - areia e brita comerciais</t>
  </si>
  <si>
    <t>Corpo de BSCC - seção fechada de 3,0 x 3,0 m - pré-moldado - altura do aterro de 5,00 a 7,50 m - areia extraída e brita produzida</t>
  </si>
  <si>
    <t>Corpo de BSCC - seção fechada de 3,0 x 3,0 m - pré-moldado - altura do aterro de 7,50 a 10,00 m - areia e brita comerciais</t>
  </si>
  <si>
    <t>Corpo de BSCC - seção fechada de 3,0 x 3,0 m - pré-moldado - altura do aterro de 7,50 a 10,00 m - areia extraída e brita produzida</t>
  </si>
  <si>
    <t>Administração local do Estaleiro Padrão</t>
  </si>
  <si>
    <t>mês</t>
  </si>
  <si>
    <t>Amarração do sistema de fundeio - profundidade de até 50 m</t>
  </si>
  <si>
    <t>Ânodo de sacrifício para proteção do casco - fornecimento e instalação</t>
  </si>
  <si>
    <t>Beneficiamento de aço naval para construção de instalações portuárias de pequeno porte - excluso o aço naval</t>
  </si>
  <si>
    <t>Cabo de segurança para conexão da ponte - fornecimento e instalação</t>
  </si>
  <si>
    <t>Confecção de morto de concreto de 13 t</t>
  </si>
  <si>
    <t>Confecção de morto de concreto de 14 t</t>
  </si>
  <si>
    <t>Confecção de morto de concreto de 22 t</t>
  </si>
  <si>
    <t>Confecção de morto de concreto de 36 t</t>
  </si>
  <si>
    <t>Confecção de morto de concreto de 48 t</t>
  </si>
  <si>
    <t>Confecção de poita de concreto com garras metálicas de 13,3 t (peso submerso = 8 t)</t>
  </si>
  <si>
    <t>Confecção de poita de concreto com garras metálicas de 25 t (peso submerso = 15 t)</t>
  </si>
  <si>
    <t>Confecção de poita de concreto com garras metálicas de 30 t (peso submerso = 18 t)</t>
  </si>
  <si>
    <t>Confecção de poita de concreto com garras metálicas de 41,7 t (peso submerso = 25 t)</t>
  </si>
  <si>
    <t>Confecção de poita de concreto com garras metálicas de 45,8 t (peso submerso = 27,5 t)</t>
  </si>
  <si>
    <t>Confecção de poita de concreto com garras metálicas de 58,3 t (peso submerso = 35 t)</t>
  </si>
  <si>
    <t>Confecção de poita de concreto com garras metálicas de 6,7 t (peso submerso = 4 t)</t>
  </si>
  <si>
    <t>Confecção de poita de concreto de 13,3 t (peso submerso = 8 t)</t>
  </si>
  <si>
    <t>Confecção de poita de concreto de 25 t (peso submerso = 15 t)</t>
  </si>
  <si>
    <t>Confecção de poita de concreto de 30 t (peso submerso = 18 t)</t>
  </si>
  <si>
    <t>Confecção de poita de concreto de 41,7 t (peso submerso = 25 t)</t>
  </si>
  <si>
    <t>Confecção de poita de concreto de 45,8 t (peso submerso = 27,5 t)</t>
  </si>
  <si>
    <t>Confecção de poita de concreto de 58,3 t (peso submerso = 35 t)</t>
  </si>
  <si>
    <t>Confecção de poita de concreto de 6,7 t (peso submerso = 4 t)</t>
  </si>
  <si>
    <t>Defensa de pneus para proteção do flutuante - confecção e instalação</t>
  </si>
  <si>
    <t>Fornecimento e instalação de reservatório metálico tipo taça de 10.000 litros pintura interna e externa com escada de acesso e base de concreto armado - areia e brita comerciais</t>
  </si>
  <si>
    <t>Fornecimento e instalação de reservatório metálico tipo taça de 20.000 litros pintura interna e externa com escada de acesso e base de concreto armado - areia e brita comerciais</t>
  </si>
  <si>
    <t>Fornecimento e instalação de reservatório metálico tipo taça de 30.000 litros pintura interna e externa com escada de acesso e base de concreto armado - areia e brita comerciais</t>
  </si>
  <si>
    <t>Fornecimento e instalação de reservatório metálico tipo taça de 5.000 litros pintura interna e externa com escada de acesso e base de concreto armado - areia e brita comerciais</t>
  </si>
  <si>
    <t>Guincho manual para sistema de fundeio com capacidade de tração de 100 kN - fornecimento e instalação</t>
  </si>
  <si>
    <t>Guincho manual para sistema de fundeio com capacidade de tração de 200 kN - fornecimento e instalação</t>
  </si>
  <si>
    <t>Implantação do sistema naval tipo I - ponte móvel e flutuante principal</t>
  </si>
  <si>
    <t>Implantação do sistema naval tipo II - pontes móveis, flutuante intermediário e flutuante principal</t>
  </si>
  <si>
    <t>Instalações do Estaleiro Padrão para o beneficiamento de estruturas navais, inclusive mobiliário, equipamentos de informática e de segurança</t>
  </si>
  <si>
    <t>Lançamento da embarcação sobre carreira em água</t>
  </si>
  <si>
    <t>Lançamento de poita de concreto - peso submerso</t>
  </si>
  <si>
    <t>Mancal de conexão - confecção e instalação</t>
  </si>
  <si>
    <t>Manutenção de tratamento superficial e pintura da área interna do flutuante (tanques de reserva de flutuabilidade)</t>
  </si>
  <si>
    <t>Manutenção de tratamento superficial e pintura da parte externa do flutuante (costados e espelhos de proa e popa) - exceto fundo</t>
  </si>
  <si>
    <t>Manutenção de tratamento superficial e pintura da ponte, convés, casarias e demais estruturas metálicas navais sobre os flutuantes</t>
  </si>
  <si>
    <t>Manutenção de tratamento superficial e pintura do fundo do flutuante</t>
  </si>
  <si>
    <t>Molinete manual para sistema de fundeio com capacidade de tração de 70 kN - fornecimento e instalação</t>
  </si>
  <si>
    <t>Transporte interno em estaleiro para movimentação de peças</t>
  </si>
  <si>
    <t>Tratamento superficial e pintura da ponte e demais estruturas metálicas navais - exceto fundo do flutuante</t>
  </si>
  <si>
    <t>Tratamento superficial e pintura do fundo do flutuante</t>
  </si>
  <si>
    <t>LOCAL:</t>
  </si>
  <si>
    <t>SERVIÇO</t>
  </si>
  <si>
    <t>BASE</t>
  </si>
  <si>
    <t>DESCRIÇÃO</t>
  </si>
  <si>
    <t>DIMENSÕES</t>
  </si>
  <si>
    <t>QUANTIDADE</t>
  </si>
  <si>
    <t>OBS.:</t>
  </si>
  <si>
    <t>VER MEMÓRIA DE MOBILIZAÇÃO E DESMOBILIZAÇÃO</t>
  </si>
  <si>
    <t>QUANTIDADE DE VIAGENS</t>
  </si>
  <si>
    <t>QUANTIDADE=</t>
  </si>
  <si>
    <t>MESES DE ALUGUEL</t>
  </si>
  <si>
    <t>DURAÇÃO=</t>
  </si>
  <si>
    <t>QUANTIDADE DE CONTAINERS</t>
  </si>
  <si>
    <t>METRAGEM CÚBICA DE APOIO</t>
  </si>
  <si>
    <t>VOLUME DE APOIO=</t>
  </si>
  <si>
    <t>ÁREA=</t>
  </si>
  <si>
    <t>TRECHO TOTAL</t>
  </si>
  <si>
    <t>EXTENSÃO MÉDIA X LARGURA MÉDIA</t>
  </si>
  <si>
    <t>EXTENSÃO=</t>
  </si>
  <si>
    <t>LARGURA=</t>
  </si>
  <si>
    <t>OBS.: 4,0m para cada bordo da via</t>
  </si>
  <si>
    <t>ESPESSURA</t>
  </si>
  <si>
    <t>VOLUME=</t>
  </si>
  <si>
    <t>VOLUME X EMPOLAMENTO X DENSIDADE X TAXA DE COMPAC. X DMT</t>
  </si>
  <si>
    <t>VOLUME CORTE=</t>
  </si>
  <si>
    <t>EMPOLAMENTO</t>
  </si>
  <si>
    <t>DENSIDADE</t>
  </si>
  <si>
    <t>DMT</t>
  </si>
  <si>
    <t>TKM=</t>
  </si>
  <si>
    <t>VOLUME TOTAL</t>
  </si>
  <si>
    <t>EXTENSÃO TOTAL</t>
  </si>
  <si>
    <t xml:space="preserve">OBS.: </t>
  </si>
  <si>
    <t>MEMORIAL DE CÁLCULO - 02</t>
  </si>
  <si>
    <t>SECRETARIA MUNICIPAL DE OBRAS PÚBLICAS - SMOP</t>
  </si>
  <si>
    <r>
      <rPr>
        <b/>
        <sz val="11"/>
        <color theme="1"/>
        <rFont val="Arial"/>
        <family val="2"/>
      </rPr>
      <t>OBRA:</t>
    </r>
    <r>
      <rPr>
        <sz val="11"/>
        <color theme="1"/>
        <rFont val="Arial"/>
        <family val="2"/>
      </rPr>
      <t xml:space="preserve"> MANUTENÇÃO DE  ESTRADAS VICINAIS </t>
    </r>
  </si>
  <si>
    <r>
      <rPr>
        <b/>
        <sz val="11"/>
        <color theme="1"/>
        <rFont val="Arial"/>
        <family val="2"/>
      </rPr>
      <t>LOCAL:</t>
    </r>
    <r>
      <rPr>
        <sz val="11"/>
        <color theme="1"/>
        <rFont val="Arial"/>
        <family val="2"/>
      </rPr>
      <t xml:space="preserve"> </t>
    </r>
  </si>
  <si>
    <t>ZONA RURAL - CUIABÁ MT</t>
  </si>
  <si>
    <t>DATA: Nov/2024</t>
  </si>
  <si>
    <t xml:space="preserve">ESCAVAÇÃO REATERRO DE VALAS </t>
  </si>
  <si>
    <t>VALA (M³)</t>
  </si>
  <si>
    <t>REATERRO DE VALAS</t>
  </si>
  <si>
    <t>UNID</t>
  </si>
  <si>
    <t>QUANT</t>
  </si>
  <si>
    <t>LARG (M)</t>
  </si>
  <si>
    <t>PROF</t>
  </si>
  <si>
    <t>VOLUME</t>
  </si>
  <si>
    <t>M3 / M</t>
  </si>
  <si>
    <t>TOTAL M3</t>
  </si>
  <si>
    <t>CORPO DE BSTC D = 0,60 M PA1 - AREIA, BRITA E PEDRA DE MÃO COMERCIAIS</t>
  </si>
  <si>
    <t>CORPO DE BSTC D = 0,80 M PA1 - AREIA, BRITA E PEDRA DE MÃO COMERCIAIS</t>
  </si>
  <si>
    <t>TOTAL...</t>
  </si>
  <si>
    <t>TOTAL</t>
  </si>
  <si>
    <t>VALOR</t>
  </si>
  <si>
    <t>DIAS</t>
  </si>
  <si>
    <t>30 DIAS</t>
  </si>
  <si>
    <t>60 DIAS</t>
  </si>
  <si>
    <t>90 DIAS</t>
  </si>
  <si>
    <t>120 DIAS</t>
  </si>
  <si>
    <t>150 DIAS</t>
  </si>
  <si>
    <t>180 DIAS</t>
  </si>
  <si>
    <t>DESEMBOLSO MENSAL (COM BDI)</t>
  </si>
  <si>
    <t>TOTAL MENSAL  (%)</t>
  </si>
  <si>
    <t>TOTAL ACUMULADO %</t>
  </si>
  <si>
    <t>CP 03</t>
  </si>
  <si>
    <t>ORIGEM</t>
  </si>
  <si>
    <t>Fator K</t>
  </si>
  <si>
    <t>CUSTO DO TRANSPORTE (CH)</t>
  </si>
  <si>
    <t>SICRO E9577</t>
  </si>
  <si>
    <t>SICRO E9524</t>
  </si>
  <si>
    <t>SICRO E9685</t>
  </si>
  <si>
    <t>SICRO E9571</t>
  </si>
  <si>
    <t>SICRO E9518</t>
  </si>
  <si>
    <t>SINAP 10775</t>
  </si>
  <si>
    <t>Container 2,30 X 6,00 M, Alt. 2,50 M, Com 1 Sanitario, para Escritorio, completo, sem divisorias Internas</t>
  </si>
  <si>
    <t>SINAP 10779</t>
  </si>
  <si>
    <t>container 2,30 x 4,30 m, alt. 2,50 m, p/ sanitário, c/ 5 bacias, 1 lavatório e 4 mictórios</t>
  </si>
  <si>
    <t>SICRO E9667</t>
  </si>
  <si>
    <t>Caminhão basculante com capacidade de 14 m³ - 188 kW</t>
  </si>
  <si>
    <t xml:space="preserve">TOTAL </t>
  </si>
  <si>
    <t>Composição Própria - 01</t>
  </si>
  <si>
    <t>Código</t>
  </si>
  <si>
    <t>TOTAL DE HORAS</t>
  </si>
  <si>
    <t>Data</t>
  </si>
  <si>
    <t>Valor sem Desoneração</t>
  </si>
  <si>
    <t>NÃO DESONERADO</t>
  </si>
  <si>
    <t>A</t>
  </si>
  <si>
    <t>Equipamentos</t>
  </si>
  <si>
    <t>Utilização</t>
  </si>
  <si>
    <t>Custo Operacional</t>
  </si>
  <si>
    <t>Custo Horário</t>
  </si>
  <si>
    <t>Operativa</t>
  </si>
  <si>
    <t>Improdutiva</t>
  </si>
  <si>
    <t>E9512</t>
  </si>
  <si>
    <t>Veículo leve - 53 Kw</t>
  </si>
  <si>
    <t>B</t>
  </si>
  <si>
    <t>Mão de Obra</t>
  </si>
  <si>
    <t>Custo Unitário</t>
  </si>
  <si>
    <t>P9840</t>
  </si>
  <si>
    <t>Encarregado Geral</t>
  </si>
  <si>
    <t>Custo total de mão de obra</t>
  </si>
  <si>
    <t>ALTERNATIVAS</t>
  </si>
  <si>
    <t>SELECIONADO</t>
  </si>
  <si>
    <t>COM DESONERAÇÃO</t>
  </si>
  <si>
    <t>SEM DESONERAÇÃO</t>
  </si>
  <si>
    <t>LIMITES DE BDI</t>
  </si>
  <si>
    <t>OBRA TIPO</t>
  </si>
  <si>
    <t>Alternativa</t>
  </si>
  <si>
    <t>Construção de edifícios.</t>
  </si>
  <si>
    <t>1º Quartil</t>
  </si>
  <si>
    <t>Médio</t>
  </si>
  <si>
    <t>2º Quartil</t>
  </si>
  <si>
    <t>Construção de rodovias e ferrovias.</t>
  </si>
  <si>
    <t>Saneamento básico.</t>
  </si>
  <si>
    <t>Estações e redes de energia.</t>
  </si>
  <si>
    <t>Obras portuárias, marítmas e fluviais.</t>
  </si>
  <si>
    <t>DECLARAÇÃO</t>
  </si>
  <si>
    <t>Fornecimento de materiais e equipamentos.</t>
  </si>
  <si>
    <t>Declaro, para os devidos fins, que a alternativa de incidência da contribuição previdên-</t>
  </si>
  <si>
    <t xml:space="preserve">ciária sobre folha de pagamento para a planilha orçamentária do presente Projeto Básico de </t>
  </si>
  <si>
    <t>Engenharia foi</t>
  </si>
  <si>
    <t>, pois tornou-se a mais vantajosa para esta Adminis-</t>
  </si>
  <si>
    <t>tração Pública, uma vez que a meta estipulada alcançou uma maior área a ser beneficiada.</t>
  </si>
  <si>
    <t xml:space="preserve">Em ambas planilhas orçamentárias, no cálculo do BDI adotado, foram utilizados os </t>
  </si>
  <si>
    <t>mesmos valores de seus componentes e, ainda, declaro que os percentuais relativos aos im-</t>
  </si>
  <si>
    <t>postos estão de acordo com o que emanam as leis pertinentes.</t>
  </si>
  <si>
    <t>Para fins de verificação do BDI em relação aos limites definidos no Acórdão 2.622/2013</t>
  </si>
  <si>
    <t>do Plenário do TCU, a obra foi enquadrada como:</t>
  </si>
  <si>
    <t>Ademais, informo que o percentual de BDI adotado foi obtido a partir da fórmula abai-</t>
  </si>
  <si>
    <t>xo, seguida do memorial de cálculo do índice.</t>
  </si>
  <si>
    <t>VALORES DE REFERÊNCIA</t>
  </si>
  <si>
    <t>BDI ADOTADO</t>
  </si>
  <si>
    <t>VERIFICAÇÃO</t>
  </si>
  <si>
    <t>Administração Central</t>
  </si>
  <si>
    <t>(AC)</t>
  </si>
  <si>
    <t>Seguro e Garantia (*)</t>
  </si>
  <si>
    <t>(S e G)</t>
  </si>
  <si>
    <t>Risco</t>
  </si>
  <si>
    <t xml:space="preserve">(R) </t>
  </si>
  <si>
    <t>Despesas Financeiras</t>
  </si>
  <si>
    <t>(DF)</t>
  </si>
  <si>
    <t>Lucro</t>
  </si>
  <si>
    <t>(L)</t>
  </si>
  <si>
    <t>TRIBUTOS</t>
  </si>
  <si>
    <t>(I)</t>
  </si>
  <si>
    <t>COFINS</t>
  </si>
  <si>
    <t>PIS</t>
  </si>
  <si>
    <t>ISSQN (**)</t>
  </si>
  <si>
    <t>CPRB</t>
  </si>
  <si>
    <t>Responsável Técnico</t>
  </si>
  <si>
    <t>Notas do modelo:</t>
  </si>
  <si>
    <t>(*)</t>
  </si>
  <si>
    <t>Pode haver garantia desde que previsto no Edital da licitação e no contrato de execução.</t>
  </si>
  <si>
    <t>(**)</t>
  </si>
  <si>
    <t>Podem ser aceitos outros percentuais de ISSQN desde que devidamente embasados na legislação municipal.</t>
  </si>
  <si>
    <t>DMT (JAZIDA DE CASCALHO) (KM)</t>
  </si>
  <si>
    <t>SICRO E9686</t>
  </si>
  <si>
    <t xml:space="preserve">Caminhão carroceria com guindauto com capacidade de 20 t.m - 136 kW </t>
  </si>
  <si>
    <t>SICRO E9762</t>
  </si>
  <si>
    <t xml:space="preserve">Rolo compactador de pneus autopropelido de 27 t - 85 kW </t>
  </si>
  <si>
    <t>SICRO E9018</t>
  </si>
  <si>
    <t xml:space="preserve">Cavalo mecânico com dolly intermediário e semirreboque de 4 eixos com capacidade de 53 t - 323 kW </t>
  </si>
  <si>
    <t>CAMADA DE CASCALHO</t>
  </si>
  <si>
    <t>OBS.: TRANSPORTE DE MATERIAL PARA CAMADA DE ATERRO E DE CASCALHO</t>
  </si>
  <si>
    <t>CÁLCULO DA DMT -  JAZIDA</t>
  </si>
  <si>
    <t>SICRO E9541</t>
  </si>
  <si>
    <t>Trator sobre esteiras com lâmina - 259 kW</t>
  </si>
  <si>
    <t>TRECHO MA-138 ATE 3 BOCAS</t>
  </si>
  <si>
    <t>SÃO PEDRO DOS CRENTES</t>
  </si>
  <si>
    <t>MARANHÃO</t>
  </si>
  <si>
    <t>31/03/2026</t>
  </si>
  <si>
    <r>
      <t xml:space="preserve">PREFEITURA MUNICIPAL DE </t>
    </r>
    <r>
      <rPr>
        <b/>
        <sz val="11"/>
        <rFont val="Arial"/>
        <family val="2"/>
      </rPr>
      <t>SÃO PEDRO DOS CRENTES</t>
    </r>
    <r>
      <rPr>
        <b/>
        <sz val="11"/>
        <color rgb="FFFF0000"/>
        <rFont val="Arial"/>
        <family val="2"/>
      </rPr>
      <t xml:space="preserve">
</t>
    </r>
    <r>
      <rPr>
        <b/>
        <sz val="15"/>
        <color theme="1"/>
        <rFont val="Arial"/>
        <family val="2"/>
      </rPr>
      <t>PLANILHA ORÇAMENTÁRIA SINTÉTICA</t>
    </r>
  </si>
  <si>
    <r>
      <t xml:space="preserve">PREFEITURA MUNICIPAL DE SÃO PEDRO DOS CRENTES
</t>
    </r>
    <r>
      <rPr>
        <b/>
        <sz val="15"/>
        <rFont val="Arial"/>
        <family val="2"/>
      </rPr>
      <t>MEMÓRIA DE CÁLCULO DA PLANILHA ORÇAMENTÁRIA</t>
    </r>
  </si>
  <si>
    <r>
      <t xml:space="preserve">PREFEITURA MUNICIPAL DE SÃO PEDRO DOS CRENTES
</t>
    </r>
    <r>
      <rPr>
        <b/>
        <sz val="15"/>
        <rFont val="Arial"/>
        <family val="2"/>
      </rPr>
      <t>CRONOGRAMA FÍSICO FINANCEIRO</t>
    </r>
  </si>
  <si>
    <r>
      <t xml:space="preserve">PREFEITURA MUNICIPAL DE SÃO PEDRO DOS CRENTES
</t>
    </r>
    <r>
      <rPr>
        <b/>
        <sz val="15"/>
        <rFont val="Arial"/>
        <family val="2"/>
      </rPr>
      <t>COMPOSIÇÕES ANALÍTICAS</t>
    </r>
  </si>
  <si>
    <t xml:space="preserve">RECUPERAÇÃO DE ESTADA VICINAL </t>
  </si>
  <si>
    <t>MUNICIPIO DE SÃO PEDRO DOS CRENTES</t>
  </si>
  <si>
    <r>
      <rPr>
        <b/>
        <sz val="11"/>
        <rFont val="Arial"/>
        <family val="2"/>
      </rPr>
      <t>PREFEITURA MUNICIPAL DE SÃO PEDRO DOS CRENTES</t>
    </r>
    <r>
      <rPr>
        <b/>
        <sz val="10"/>
        <rFont val="Arial"/>
        <family val="2"/>
      </rPr>
      <t xml:space="preserve">
</t>
    </r>
    <r>
      <rPr>
        <b/>
        <sz val="15"/>
        <rFont val="Arial"/>
        <family val="2"/>
      </rPr>
      <t>RESUMO DA PLANILHA ORÇAMENTÁRIA</t>
    </r>
  </si>
  <si>
    <t>6°47'17.1"S 46°38'20.3"W</t>
  </si>
  <si>
    <t>6°47'28.8"S</t>
  </si>
  <si>
    <t>46°38'08.3"W</t>
  </si>
  <si>
    <t>TRECHO ÚNICO</t>
  </si>
  <si>
    <t>6°43'30.2"S</t>
  </si>
  <si>
    <t>46°38'47.5"W</t>
  </si>
  <si>
    <t>GUILHERME PINHEIRO MACHADO SILVA</t>
  </si>
  <si>
    <t>01/2026 -  SEM DES.</t>
  </si>
  <si>
    <t>02/2026 - SEM DES.</t>
  </si>
  <si>
    <t>EXECUÇÃO DE OBRAS E SERVIÇOS DE ENGENHARIA EM ESTRADAS VICINAIS NO MUNICÍPIO DE SÃO PEDRO DOS CRENTES/MA</t>
  </si>
  <si>
    <t>IMPERATRIZ-MA</t>
  </si>
  <si>
    <t>P9894</t>
  </si>
  <si>
    <t>Engenheiro Chefe</t>
  </si>
  <si>
    <t>horas</t>
  </si>
  <si>
    <t>SICRO E9770</t>
  </si>
  <si>
    <t>Retroescavadeira de pneus com caçamba de escavação trapezoidal ou triangular com seção de corte inferior a 0,10 m² - 58 Kw</t>
  </si>
  <si>
    <t>SICRO E9515</t>
  </si>
  <si>
    <t>Escavadeira hidráulica sobre esteiras com caçamba com capacidade de 1,56 m³ - 118 kW</t>
  </si>
  <si>
    <t xml:space="preserve"> 1 </t>
  </si>
  <si>
    <t xml:space="preserve"> 1.1 </t>
  </si>
  <si>
    <t>Banco</t>
  </si>
  <si>
    <t>Tipo</t>
  </si>
  <si>
    <t>Total</t>
  </si>
  <si>
    <t>Composição</t>
  </si>
  <si>
    <t>Próprio</t>
  </si>
  <si>
    <t>ASTU - ASSENTAMENTO DE TUBOS E PECAS</t>
  </si>
  <si>
    <t>MÊS</t>
  </si>
  <si>
    <t>Insumo</t>
  </si>
  <si>
    <t>SICRO3</t>
  </si>
  <si>
    <t>Equipamento</t>
  </si>
  <si>
    <t xml:space="preserve"> P9894 </t>
  </si>
  <si>
    <t>Engenheiro chefe</t>
  </si>
  <si>
    <t>MO sem LS =&gt;</t>
  </si>
  <si>
    <t>LS =&gt;</t>
  </si>
  <si>
    <t>MO com LS =&gt;</t>
  </si>
  <si>
    <t>Valor do BDI =&gt;</t>
  </si>
  <si>
    <t>Valor com BDI =&gt;</t>
  </si>
  <si>
    <t>Quant. =&gt;</t>
  </si>
  <si>
    <t>Preço Total =&gt;</t>
  </si>
  <si>
    <t xml:space="preserve"> 2 </t>
  </si>
  <si>
    <t xml:space="preserve"> 2.1 </t>
  </si>
  <si>
    <t xml:space="preserve"> 2.2 </t>
  </si>
  <si>
    <t xml:space="preserve"> 00010775 </t>
  </si>
  <si>
    <t xml:space="preserve"> 2.3 </t>
  </si>
  <si>
    <t xml:space="preserve"> 00010779 </t>
  </si>
  <si>
    <t xml:space="preserve"> 2.4 </t>
  </si>
  <si>
    <t xml:space="preserve"> 105115 </t>
  </si>
  <si>
    <t>Instalações para Canteiros de Obras</t>
  </si>
  <si>
    <t>Composição Auxiliar</t>
  </si>
  <si>
    <t xml:space="preserve"> 5928 </t>
  </si>
  <si>
    <t>Custos Horários Produtivo e Improdutivo dos Equipamentos</t>
  </si>
  <si>
    <t xml:space="preserve"> 5930 </t>
  </si>
  <si>
    <t xml:space="preserve"> 88239 </t>
  </si>
  <si>
    <t>Livro SINAPI: Cálculos e Parâmetros</t>
  </si>
  <si>
    <t xml:space="preserve"> 88262 </t>
  </si>
  <si>
    <t xml:space="preserve"> 2.5 </t>
  </si>
  <si>
    <t xml:space="preserve"> 105114 </t>
  </si>
  <si>
    <t xml:space="preserve"> 88309 </t>
  </si>
  <si>
    <t xml:space="preserve"> 88316 </t>
  </si>
  <si>
    <t xml:space="preserve"> 96531 </t>
  </si>
  <si>
    <t>Fundações Rasas (Blocos, Sapatas, Vigas Baldrame)</t>
  </si>
  <si>
    <t xml:space="preserve"> 96555 </t>
  </si>
  <si>
    <t xml:space="preserve"> 2.6 </t>
  </si>
  <si>
    <t xml:space="preserve"> 103689 </t>
  </si>
  <si>
    <t>Sinalização Vertical Viária</t>
  </si>
  <si>
    <t xml:space="preserve"> 102234 </t>
  </si>
  <si>
    <t>Pintura em Madeira</t>
  </si>
  <si>
    <t xml:space="preserve"> 00004509 </t>
  </si>
  <si>
    <t>Material</t>
  </si>
  <si>
    <t xml:space="preserve"> 00004813 </t>
  </si>
  <si>
    <t xml:space="preserve"> 00005065 </t>
  </si>
  <si>
    <t xml:space="preserve"> 00005069 </t>
  </si>
  <si>
    <t xml:space="preserve"> 3 </t>
  </si>
  <si>
    <t>TERRAPLANAGEM</t>
  </si>
  <si>
    <t xml:space="preserve"> 3.1 </t>
  </si>
  <si>
    <t xml:space="preserve"> 4011209 </t>
  </si>
  <si>
    <t/>
  </si>
  <si>
    <t>Quantidade</t>
  </si>
  <si>
    <t>Grade de 24 discos rebocável de D = 60 cm (24")</t>
  </si>
  <si>
    <t>Motoniveladora - 93 kW</t>
  </si>
  <si>
    <t>E9762</t>
  </si>
  <si>
    <t>Rolo compactador de pneus autopropelido de 27 t - 85 kW</t>
  </si>
  <si>
    <t>Rolo compactador pé de carneiro vibratório autopropelido por pneus de 11,6 t - 82 kW</t>
  </si>
  <si>
    <t>Trator agrícola sobre pneus - 77 kW</t>
  </si>
  <si>
    <t>Custo Horário de Equipamentos =&gt;</t>
  </si>
  <si>
    <t>Salário Hora</t>
  </si>
  <si>
    <t>P9824</t>
  </si>
  <si>
    <t>Servente</t>
  </si>
  <si>
    <t>Custo Horário da Mão de Obra =&gt;</t>
  </si>
  <si>
    <t>Adc.M.O. - Ferramentas (0,0%) =&gt;</t>
  </si>
  <si>
    <t>Custo Horário de Execução =&gt;</t>
  </si>
  <si>
    <t>Fator de Influencia da Chuva - FIC =&gt;</t>
  </si>
  <si>
    <t>Custo do FIC =&gt;</t>
  </si>
  <si>
    <t>Produção de Equipe =&gt;</t>
  </si>
  <si>
    <t>Custo Unitário de Execução =&gt;</t>
  </si>
  <si>
    <t xml:space="preserve"> 3.2 </t>
  </si>
  <si>
    <t xml:space="preserve"> 5501700 </t>
  </si>
  <si>
    <t xml:space="preserve"> 3.3 </t>
  </si>
  <si>
    <t xml:space="preserve"> 5901638 </t>
  </si>
  <si>
    <t>E9575</t>
  </si>
  <si>
    <t>Caminhão basculante com caçamba estanque com capacidade de 14 m³ - 210 kW</t>
  </si>
  <si>
    <t xml:space="preserve"> 3.4 </t>
  </si>
  <si>
    <t xml:space="preserve"> 4015612 </t>
  </si>
  <si>
    <t>D</t>
  </si>
  <si>
    <t>Atividades Auxiliares</t>
  </si>
  <si>
    <t>Preço Unitário</t>
  </si>
  <si>
    <t>Atividade Auxiliar</t>
  </si>
  <si>
    <t>Custo Total das Atividades =&gt;</t>
  </si>
  <si>
    <t>E</t>
  </si>
  <si>
    <t>Tempos Fixos</t>
  </si>
  <si>
    <t>Tempo Fixo</t>
  </si>
  <si>
    <t>Custo Total dos Tempos Fixos =&gt;</t>
  </si>
  <si>
    <t>F</t>
  </si>
  <si>
    <t>Momento de Transporte</t>
  </si>
  <si>
    <t>Distância Média de Transporte (DMT)</t>
  </si>
  <si>
    <t>LN</t>
  </si>
  <si>
    <t>RP</t>
  </si>
  <si>
    <t>P</t>
  </si>
  <si>
    <t>Escavação e carga de material de jazida com escavadeira hidráulica de 1,56 m³ - Caminhão basculante com capacidade de 10 m³ - 210 kW</t>
  </si>
  <si>
    <t>5914359
0,000
R$  1,27</t>
  </si>
  <si>
    <t>5914374
0,000
R$  1,02</t>
  </si>
  <si>
    <t>5914389
0,000
R$  0,84</t>
  </si>
  <si>
    <t>Custo total dos Momentos de Transportes =&gt;</t>
  </si>
  <si>
    <t xml:space="preserve"> 4 </t>
  </si>
  <si>
    <t xml:space="preserve"> 4.1 </t>
  </si>
  <si>
    <t xml:space="preserve"> 2003933 </t>
  </si>
  <si>
    <t>Total sem BDI</t>
  </si>
  <si>
    <t>Total do BDI</t>
  </si>
  <si>
    <t>Total Geral</t>
  </si>
  <si>
    <t>ORÇAMENTO ANALÍTICO</t>
  </si>
  <si>
    <t>PLANILHA ANEXA</t>
  </si>
  <si>
    <t xml:space="preserve"> P9879</t>
  </si>
  <si>
    <t>Encarregado de terraplenagem</t>
  </si>
  <si>
    <t xml:space="preserve"> COMP.01</t>
  </si>
  <si>
    <t xml:space="preserve"> COMP-02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</si>
</sst>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4" formatCode="_-&quot;R$&quot;\ * #,##0.00_-;\-&quot;R$&quot;\ * #,##0.00_-;_-&quot;R$&quot;\ * &quot;-&quot;??_-;_-@_-"/>
    <numFmt numFmtId="43" formatCode="_-* #,##0.00_-;\-* #,##0.00_-;_-* &quot;-&quot;??_-;_-@_-"/>
    <numFmt numFmtId="164" formatCode="_-&quot;R$&quot;\ * #,##0.00_-;\-&quot;R$&quot;\ * #,##0.00_-;_-&quot;R$&quot;\ * &quot;-&quot;??_-;_-@"/>
    <numFmt numFmtId="165" formatCode="#,##0.0"/>
    <numFmt numFmtId="166" formatCode="0.0000"/>
    <numFmt numFmtId="167" formatCode="0.00000"/>
    <numFmt numFmtId="168" formatCode="_-* #,##0.00_-;\-* #,##0.00_-;_-* &quot;-&quot;??_-;_-@"/>
    <numFmt numFmtId="169" formatCode="#,##0.00#####"/>
    <numFmt numFmtId="170" formatCode="&quot;R$&quot;\ #,##0.00"/>
    <numFmt numFmtId="171" formatCode="#,##0.00;\-\ #,##0.00;\-"/>
    <numFmt numFmtId="172" formatCode="#,##0.0000;[Red]\-#,##0.0000"/>
    <numFmt numFmtId="173" formatCode="_(* #,##0.00_);_(* \(#,##0.00\);_(* &quot;-&quot;??_);_(@_)"/>
    <numFmt numFmtId="174" formatCode="_-&quot;R$ &quot;* #,##0.00_-;&quot;-R$ &quot;* #,##0.00_-;_-&quot;R$ &quot;* \-??_-;_-@"/>
    <numFmt numFmtId="175" formatCode="_-[$R$-416]\ * #,##0.00_-;\-[$R$-416]\ * #,##0.00_-;_-[$R$-416]\ * &quot;-&quot;??_-;_-@"/>
    <numFmt numFmtId="176" formatCode="0.000%"/>
    <numFmt numFmtId="177" formatCode="#,##0.0000000"/>
    <numFmt numFmtId="178" formatCode="#,##0.0000"/>
    <numFmt numFmtId="179" formatCode="0.0000%"/>
    <numFmt numFmtId="180" formatCode="_-&quot;R$&quot;\ * #,##0.0000_-;\-&quot;R$&quot;\ * #,##0.0000_-;_-&quot;R$&quot;\ * &quot;-&quot;??_-;_-@_-"/>
  </numFmts>
  <fonts count="69" x14ac:knownFonts="1">
    <font>
      <sz val="11"/>
      <color theme="1"/>
      <name val="Calibri"/>
      <scheme val="minor"/>
    </font>
    <font>
      <sz val="11"/>
      <color theme="1"/>
      <name val="Arial"/>
      <family val="2"/>
    </font>
    <font>
      <b/>
      <sz val="28"/>
      <color theme="0"/>
      <name val="Arial"/>
      <family val="2"/>
    </font>
    <font>
      <sz val="11"/>
      <name val="Calibri"/>
      <family val="2"/>
    </font>
    <font>
      <b/>
      <sz val="12"/>
      <color theme="1"/>
      <name val="Arial"/>
      <family val="2"/>
    </font>
    <font>
      <b/>
      <sz val="14"/>
      <color theme="1"/>
      <name val="Arial"/>
      <family val="2"/>
    </font>
    <font>
      <sz val="12"/>
      <color theme="1"/>
      <name val="Arial"/>
      <family val="2"/>
    </font>
    <font>
      <b/>
      <sz val="11"/>
      <color theme="1"/>
      <name val="Arial"/>
      <family val="2"/>
    </font>
    <font>
      <b/>
      <sz val="18"/>
      <color theme="1"/>
      <name val="Arial"/>
      <family val="2"/>
    </font>
    <font>
      <b/>
      <sz val="9"/>
      <color theme="1"/>
      <name val="Arial"/>
      <family val="2"/>
    </font>
    <font>
      <i/>
      <sz val="9"/>
      <color theme="1"/>
      <name val="Arial"/>
      <family val="2"/>
    </font>
    <font>
      <b/>
      <i/>
      <sz val="12"/>
      <color theme="1"/>
      <name val="Arial"/>
      <family val="2"/>
    </font>
    <font>
      <b/>
      <i/>
      <sz val="9"/>
      <color theme="1"/>
      <name val="Arial"/>
      <family val="2"/>
    </font>
    <font>
      <i/>
      <sz val="12"/>
      <color theme="1"/>
      <name val="Arial"/>
      <family val="2"/>
    </font>
    <font>
      <b/>
      <sz val="13"/>
      <color theme="1"/>
      <name val="Arial"/>
      <family val="2"/>
    </font>
    <font>
      <b/>
      <sz val="9"/>
      <color theme="0"/>
      <name val="Arial Black"/>
      <family val="2"/>
    </font>
    <font>
      <b/>
      <sz val="9"/>
      <color rgb="FF000000"/>
      <name val="Calibri"/>
      <family val="2"/>
    </font>
    <font>
      <b/>
      <sz val="9"/>
      <color rgb="FFFF0000"/>
      <name val="Calibri"/>
      <family val="2"/>
    </font>
    <font>
      <sz val="9"/>
      <color rgb="FF000000"/>
      <name val="Calibri"/>
      <family val="2"/>
    </font>
    <font>
      <sz val="9"/>
      <color theme="1"/>
      <name val="Calibri"/>
      <family val="2"/>
    </font>
    <font>
      <b/>
      <sz val="10"/>
      <color rgb="FF000000"/>
      <name val="Calibri"/>
      <family val="2"/>
    </font>
    <font>
      <sz val="11"/>
      <color theme="1"/>
      <name val="Calibri"/>
      <family val="2"/>
    </font>
    <font>
      <sz val="11"/>
      <color theme="1"/>
      <name val="Calibri"/>
      <family val="2"/>
      <scheme val="minor"/>
    </font>
    <font>
      <b/>
      <sz val="11"/>
      <color theme="1"/>
      <name val="Calibri"/>
      <family val="2"/>
    </font>
    <font>
      <b/>
      <sz val="10"/>
      <color theme="1"/>
      <name val="Arial"/>
      <family val="2"/>
    </font>
    <font>
      <sz val="10"/>
      <color theme="1"/>
      <name val="Arial"/>
      <family val="2"/>
    </font>
    <font>
      <sz val="9"/>
      <color theme="1"/>
      <name val="Arial"/>
      <family val="2"/>
    </font>
    <font>
      <sz val="11"/>
      <color rgb="FFEE0000"/>
      <name val="Arial"/>
      <family val="2"/>
    </font>
    <font>
      <sz val="11"/>
      <color rgb="FFFF0000"/>
      <name val="Arial"/>
      <family val="2"/>
    </font>
    <font>
      <b/>
      <sz val="10"/>
      <color rgb="FFFFFFFF"/>
      <name val="Arial"/>
      <family val="2"/>
    </font>
    <font>
      <b/>
      <sz val="24"/>
      <color theme="0"/>
      <name val="Arial"/>
      <family val="2"/>
    </font>
    <font>
      <b/>
      <sz val="11"/>
      <color rgb="FF000000"/>
      <name val="Arial"/>
      <family val="2"/>
    </font>
    <font>
      <b/>
      <sz val="14"/>
      <color rgb="FF000000"/>
      <name val="Arial"/>
      <family val="2"/>
    </font>
    <font>
      <sz val="11"/>
      <color rgb="FF000000"/>
      <name val="Arial"/>
      <family val="2"/>
    </font>
    <font>
      <sz val="12"/>
      <color rgb="FF000000"/>
      <name val="Arial"/>
      <family val="2"/>
    </font>
    <font>
      <sz val="11"/>
      <color rgb="FF000000"/>
      <name val="Calibri"/>
      <family val="2"/>
    </font>
    <font>
      <b/>
      <sz val="9"/>
      <color theme="1"/>
      <name val="Arial Black"/>
      <family val="2"/>
    </font>
    <font>
      <sz val="11"/>
      <color theme="1"/>
      <name val="Cambria"/>
      <family val="1"/>
    </font>
    <font>
      <sz val="9"/>
      <color rgb="FFFF0000"/>
      <name val="Calibri"/>
      <family val="2"/>
    </font>
    <font>
      <b/>
      <sz val="12"/>
      <color rgb="FF000000"/>
      <name val="Calibri"/>
      <family val="2"/>
    </font>
    <font>
      <sz val="10"/>
      <color rgb="FFFF0000"/>
      <name val="Arial"/>
      <family val="2"/>
    </font>
    <font>
      <sz val="12"/>
      <color theme="1"/>
      <name val="Verdana"/>
      <family val="2"/>
    </font>
    <font>
      <b/>
      <sz val="12"/>
      <color theme="1"/>
      <name val="Verdana"/>
      <family val="2"/>
    </font>
    <font>
      <b/>
      <sz val="11"/>
      <color theme="1"/>
      <name val="Verdana"/>
      <family val="2"/>
    </font>
    <font>
      <sz val="11"/>
      <color theme="1"/>
      <name val="Verdana"/>
      <family val="2"/>
    </font>
    <font>
      <sz val="9"/>
      <color theme="1"/>
      <name val="Verdana"/>
      <family val="2"/>
    </font>
    <font>
      <sz val="10"/>
      <color theme="1"/>
      <name val="Verdana"/>
      <family val="2"/>
    </font>
    <font>
      <sz val="12"/>
      <color rgb="FFEE0000"/>
      <name val="Verdana"/>
      <family val="2"/>
    </font>
    <font>
      <b/>
      <sz val="10"/>
      <color theme="1"/>
      <name val="Verdana"/>
      <family val="2"/>
    </font>
    <font>
      <sz val="8"/>
      <color theme="1"/>
      <name val="Verdana"/>
      <family val="2"/>
    </font>
    <font>
      <b/>
      <sz val="11"/>
      <color rgb="FFFF0000"/>
      <name val="Arial"/>
      <family val="2"/>
    </font>
    <font>
      <b/>
      <sz val="15"/>
      <color theme="1"/>
      <name val="Arial"/>
      <family val="2"/>
    </font>
    <font>
      <sz val="9"/>
      <color rgb="FF000000"/>
      <name val="Calibri"/>
      <family val="2"/>
      <charset val="1"/>
    </font>
    <font>
      <sz val="9"/>
      <color theme="1"/>
      <name val="Calibri"/>
      <family val="2"/>
      <charset val="1"/>
    </font>
    <font>
      <sz val="11"/>
      <color rgb="FF000000"/>
      <name val="Calibri"/>
      <family val="2"/>
      <charset val="1"/>
    </font>
    <font>
      <sz val="9"/>
      <name val="Calibri"/>
      <family val="2"/>
      <charset val="1"/>
    </font>
    <font>
      <b/>
      <sz val="11"/>
      <name val="Arial"/>
      <family val="2"/>
    </font>
    <font>
      <sz val="11"/>
      <name val="Arial"/>
      <family val="2"/>
    </font>
    <font>
      <sz val="11"/>
      <name val="Calibri"/>
      <family val="2"/>
      <scheme val="minor"/>
    </font>
    <font>
      <b/>
      <sz val="15"/>
      <name val="Arial"/>
      <family val="2"/>
    </font>
    <font>
      <b/>
      <sz val="10"/>
      <name val="Arial"/>
      <family val="2"/>
    </font>
    <font>
      <sz val="11"/>
      <color theme="1"/>
      <name val="Calibri"/>
      <family val="2"/>
      <scheme val="minor"/>
    </font>
    <font>
      <sz val="8"/>
      <name val="Calibri"/>
      <family val="2"/>
      <scheme val="minor"/>
    </font>
    <font>
      <b/>
      <sz val="10"/>
      <color rgb="FF000000"/>
      <name val="Arial"/>
      <family val="1"/>
    </font>
    <font>
      <b/>
      <sz val="11"/>
      <name val="Arial"/>
      <family val="1"/>
    </font>
    <font>
      <sz val="10"/>
      <color rgb="FF000000"/>
      <name val="Arial"/>
      <family val="1"/>
    </font>
    <font>
      <sz val="10"/>
      <name val="Arial"/>
      <family val="1"/>
    </font>
    <font>
      <b/>
      <sz val="10"/>
      <name val="Arial"/>
      <family val="1"/>
    </font>
    <font>
      <sz val="11"/>
      <color theme="1"/>
      <name val="Calibri"/>
      <scheme val="minor"/>
    </font>
  </fonts>
  <fills count="19">
    <fill>
      <patternFill patternType="none"/>
    </fill>
    <fill>
      <patternFill patternType="gray125"/>
    </fill>
    <fill>
      <patternFill patternType="solid">
        <fgColor rgb="FFE36C09"/>
        <bgColor rgb="FFE36C09"/>
      </patternFill>
    </fill>
    <fill>
      <patternFill patternType="solid">
        <fgColor rgb="FFFABF8F"/>
        <bgColor rgb="FFFABF8F"/>
      </patternFill>
    </fill>
    <fill>
      <patternFill patternType="solid">
        <fgColor rgb="FFF2F2F2"/>
        <bgColor rgb="FFF2F2F2"/>
      </patternFill>
    </fill>
    <fill>
      <patternFill patternType="solid">
        <fgColor rgb="FF00B050"/>
        <bgColor rgb="FF00B050"/>
      </patternFill>
    </fill>
    <fill>
      <patternFill patternType="solid">
        <fgColor rgb="FFD8D8D8"/>
        <bgColor rgb="FFD8D8D8"/>
      </patternFill>
    </fill>
    <fill>
      <patternFill patternType="solid">
        <fgColor theme="0"/>
        <bgColor theme="0"/>
      </patternFill>
    </fill>
    <fill>
      <patternFill patternType="solid">
        <fgColor rgb="FFCCCCCC"/>
        <bgColor rgb="FFCCCCCC"/>
      </patternFill>
    </fill>
    <fill>
      <patternFill patternType="solid">
        <fgColor rgb="FFFFFFFF"/>
        <bgColor rgb="FFFFFFFF"/>
      </patternFill>
    </fill>
    <fill>
      <patternFill patternType="solid">
        <fgColor rgb="FFB7B7B7"/>
        <bgColor rgb="FFB7B7B7"/>
      </patternFill>
    </fill>
    <fill>
      <patternFill patternType="solid">
        <fgColor rgb="FFD9D9D9"/>
        <bgColor rgb="FFD9D9D9"/>
      </patternFill>
    </fill>
    <fill>
      <patternFill patternType="solid">
        <fgColor rgb="FF005CA9"/>
        <bgColor rgb="FF005CA9"/>
      </patternFill>
    </fill>
    <fill>
      <patternFill patternType="solid">
        <fgColor rgb="FFFDE9D9"/>
        <bgColor rgb="FFFDE9D9"/>
      </patternFill>
    </fill>
    <fill>
      <patternFill patternType="solid">
        <fgColor rgb="FF5F497A"/>
        <bgColor rgb="FF5F497A"/>
      </patternFill>
    </fill>
    <fill>
      <patternFill patternType="solid">
        <fgColor rgb="FFEFEFEF"/>
        <bgColor rgb="FFEFEFEF"/>
      </patternFill>
    </fill>
    <fill>
      <patternFill patternType="solid">
        <fgColor rgb="FFE5DFEC"/>
        <bgColor rgb="FFE5DFEC"/>
      </patternFill>
    </fill>
    <fill>
      <patternFill patternType="solid">
        <fgColor rgb="FFD1D1D2"/>
        <bgColor rgb="FFD1D1D2"/>
      </patternFill>
    </fill>
    <fill>
      <patternFill patternType="solid">
        <fgColor rgb="FFD6D6D6"/>
        <bgColor rgb="FFD6D6D6"/>
      </patternFill>
    </fill>
  </fills>
  <borders count="201">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style="medium">
        <color theme="0"/>
      </right>
      <top style="medium">
        <color theme="0"/>
      </top>
      <bottom style="medium">
        <color theme="0"/>
      </bottom>
      <diagonal/>
    </border>
    <border>
      <left/>
      <right/>
      <top/>
      <bottom/>
      <diagonal/>
    </border>
    <border>
      <left/>
      <right/>
      <top style="medium">
        <color theme="0"/>
      </top>
      <bottom/>
      <diagonal/>
    </border>
    <border>
      <left/>
      <right/>
      <top style="medium">
        <color theme="0"/>
      </top>
      <bottom/>
      <diagonal/>
    </border>
    <border>
      <left/>
      <right/>
      <top style="medium">
        <color theme="0"/>
      </top>
      <bottom/>
      <diagonal/>
    </border>
    <border>
      <left/>
      <right/>
      <top style="medium">
        <color theme="0"/>
      </top>
      <bottom/>
      <diagonal/>
    </border>
    <border>
      <left/>
      <right/>
      <top/>
      <bottom/>
      <diagonal/>
    </border>
    <border>
      <left/>
      <right/>
      <top/>
      <bottom/>
      <diagonal/>
    </border>
    <border>
      <left/>
      <right/>
      <top/>
      <bottom/>
      <diagonal/>
    </border>
    <border>
      <left/>
      <right/>
      <top/>
      <bottom style="thin">
        <color rgb="FFA5A5A5"/>
      </bottom>
      <diagonal/>
    </border>
    <border>
      <left/>
      <right/>
      <top style="thin">
        <color rgb="FFA5A5A5"/>
      </top>
      <bottom style="thin">
        <color rgb="FFA5A5A5"/>
      </bottom>
      <diagonal/>
    </border>
    <border>
      <left/>
      <right/>
      <top style="thin">
        <color rgb="FFA5A5A5"/>
      </top>
      <bottom/>
      <diagonal/>
    </border>
    <border>
      <left/>
      <right/>
      <top style="thin">
        <color rgb="FFA5A5A5"/>
      </top>
      <bottom/>
      <diagonal/>
    </border>
    <border>
      <left/>
      <right/>
      <top style="thin">
        <color rgb="FFA5A5A5"/>
      </top>
      <bottom/>
      <diagonal/>
    </border>
    <border>
      <left/>
      <right/>
      <top style="medium">
        <color theme="0"/>
      </top>
      <bottom/>
      <diagonal/>
    </border>
    <border>
      <left style="hair">
        <color rgb="FF000000"/>
      </left>
      <right style="hair">
        <color rgb="FF000000"/>
      </right>
      <top style="hair">
        <color rgb="FF000000"/>
      </top>
      <bottom/>
      <diagonal/>
    </border>
    <border>
      <left style="hair">
        <color rgb="FF000000"/>
      </left>
      <right style="hair">
        <color rgb="FF000000"/>
      </right>
      <top style="hair">
        <color rgb="FF000000"/>
      </top>
      <bottom style="hair">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bottom/>
      <diagonal/>
    </border>
    <border>
      <left/>
      <right style="thick">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style="thin">
        <color rgb="FF000000"/>
      </right>
      <top style="medium">
        <color rgb="FF000000"/>
      </top>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bottom style="thin">
        <color rgb="FF000000"/>
      </bottom>
      <diagonal/>
    </border>
    <border>
      <left style="thick">
        <color rgb="FF000000"/>
      </left>
      <right/>
      <top style="thick">
        <color rgb="FF000000"/>
      </top>
      <bottom style="thin">
        <color rgb="FF000000"/>
      </bottom>
      <diagonal/>
    </border>
    <border>
      <left/>
      <right style="thick">
        <color rgb="FF000000"/>
      </right>
      <top style="thick">
        <color rgb="FF000000"/>
      </top>
      <bottom style="thin">
        <color rgb="FF000000"/>
      </bottom>
      <diagonal/>
    </border>
    <border>
      <left style="thin">
        <color rgb="FF000000"/>
      </left>
      <right style="hair">
        <color rgb="FF000000"/>
      </right>
      <top style="thin">
        <color rgb="FF000000"/>
      </top>
      <bottom style="thin">
        <color rgb="FF000000"/>
      </bottom>
      <diagonal/>
    </border>
    <border>
      <left style="hair">
        <color rgb="FF000000"/>
      </left>
      <right/>
      <top style="thin">
        <color rgb="FF000000"/>
      </top>
      <bottom style="thin">
        <color rgb="FF000000"/>
      </bottom>
      <diagonal/>
    </border>
    <border>
      <left/>
      <right style="hair">
        <color rgb="FF000000"/>
      </right>
      <top style="thin">
        <color rgb="FF000000"/>
      </top>
      <bottom style="thin">
        <color rgb="FF000000"/>
      </bottom>
      <diagonal/>
    </border>
    <border>
      <left style="thin">
        <color rgb="FF000000"/>
      </left>
      <right style="hair">
        <color rgb="FF000000"/>
      </right>
      <top style="thin">
        <color rgb="FF000000"/>
      </top>
      <bottom/>
      <diagonal/>
    </border>
    <border>
      <left/>
      <right style="hair">
        <color rgb="FF000000"/>
      </right>
      <top/>
      <bottom style="hair">
        <color rgb="FF000000"/>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right/>
      <top/>
      <bottom style="hair">
        <color rgb="FF000000"/>
      </bottom>
      <diagonal/>
    </border>
    <border>
      <left style="hair">
        <color rgb="FF000000"/>
      </left>
      <right style="thin">
        <color rgb="FF000000"/>
      </right>
      <top/>
      <bottom style="hair">
        <color rgb="FF000000"/>
      </bottom>
      <diagonal/>
    </border>
    <border>
      <left style="thin">
        <color rgb="FF000000"/>
      </left>
      <right style="hair">
        <color rgb="FF000000"/>
      </right>
      <top/>
      <bottom/>
      <diagonal/>
    </border>
    <border>
      <left/>
      <right style="hair">
        <color rgb="FF000000"/>
      </right>
      <top/>
      <bottom/>
      <diagonal/>
    </border>
    <border>
      <left style="hair">
        <color rgb="FF000000"/>
      </left>
      <right style="thin">
        <color rgb="FF000000"/>
      </right>
      <top/>
      <bottom/>
      <diagonal/>
    </border>
    <border>
      <left style="hair">
        <color rgb="FF000000"/>
      </left>
      <right/>
      <top style="hair">
        <color rgb="FF000000"/>
      </top>
      <bottom/>
      <diagonal/>
    </border>
    <border>
      <left/>
      <right/>
      <top style="hair">
        <color rgb="FF000000"/>
      </top>
      <bottom/>
      <diagonal/>
    </border>
    <border>
      <left/>
      <right style="thin">
        <color rgb="FF000000"/>
      </right>
      <top style="hair">
        <color rgb="FF000000"/>
      </top>
      <bottom/>
      <diagonal/>
    </border>
    <border>
      <left style="hair">
        <color rgb="FF000000"/>
      </left>
      <right/>
      <top style="thin">
        <color rgb="FF000000"/>
      </top>
      <bottom style="hair">
        <color rgb="FF000000"/>
      </bottom>
      <diagonal/>
    </border>
    <border>
      <left/>
      <right/>
      <top style="thin">
        <color rgb="FF000000"/>
      </top>
      <bottom style="hair">
        <color rgb="FF000000"/>
      </bottom>
      <diagonal/>
    </border>
    <border>
      <left/>
      <right style="hair">
        <color rgb="FF000000"/>
      </right>
      <top style="thin">
        <color rgb="FF000000"/>
      </top>
      <bottom style="hair">
        <color rgb="FF000000"/>
      </bottom>
      <diagonal/>
    </border>
    <border>
      <left/>
      <right style="hair">
        <color rgb="FF000000"/>
      </right>
      <top style="hair">
        <color rgb="FF000000"/>
      </top>
      <bottom/>
      <diagonal/>
    </border>
    <border>
      <left style="hair">
        <color rgb="FF000000"/>
      </left>
      <right style="thin">
        <color rgb="FF000000"/>
      </right>
      <top style="hair">
        <color rgb="FF000000"/>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medium">
        <color rgb="FF000000"/>
      </left>
      <right/>
      <top/>
      <bottom/>
      <diagonal/>
    </border>
    <border>
      <left/>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thin">
        <color rgb="FF000000"/>
      </bottom>
      <diagonal/>
    </border>
    <border>
      <left style="thin">
        <color rgb="FF000000"/>
      </left>
      <right/>
      <top/>
      <bottom/>
      <diagonal/>
    </border>
    <border>
      <left style="medium">
        <color rgb="FFFFFFFF"/>
      </left>
      <right style="medium">
        <color rgb="FFFFFFFF"/>
      </right>
      <top style="medium">
        <color rgb="FFFFFFFF"/>
      </top>
      <bottom style="medium">
        <color rgb="FFFFFFFF"/>
      </bottom>
      <diagonal/>
    </border>
    <border>
      <left style="medium">
        <color rgb="FFFFFFFF"/>
      </left>
      <right/>
      <top style="medium">
        <color rgb="FFFFFFFF"/>
      </top>
      <bottom style="medium">
        <color rgb="FFFFFFFF"/>
      </bottom>
      <diagonal/>
    </border>
    <border>
      <left/>
      <right/>
      <top style="medium">
        <color rgb="FFFFFFFF"/>
      </top>
      <bottom style="medium">
        <color rgb="FFFFFFFF"/>
      </bottom>
      <diagonal/>
    </border>
    <border>
      <left/>
      <right/>
      <top style="medium">
        <color rgb="FFFFFFFF"/>
      </top>
      <bottom style="medium">
        <color rgb="FFFFFFFF"/>
      </bottom>
      <diagonal/>
    </border>
    <border>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diagonal/>
    </border>
    <border>
      <left/>
      <right/>
      <top style="medium">
        <color rgb="FFFFFFFF"/>
      </top>
      <bottom/>
      <diagonal/>
    </border>
    <border>
      <left/>
      <right/>
      <top style="medium">
        <color rgb="FFFFFFFF"/>
      </top>
      <bottom/>
      <diagonal/>
    </border>
    <border>
      <left/>
      <right/>
      <top style="medium">
        <color rgb="FFFFFFFF"/>
      </top>
      <bottom/>
      <diagonal/>
    </border>
    <border>
      <left/>
      <right/>
      <top/>
      <bottom/>
      <diagonal/>
    </border>
    <border>
      <left/>
      <right/>
      <top/>
      <bottom style="thin">
        <color rgb="FFA6A6A6"/>
      </bottom>
      <diagonal/>
    </border>
    <border>
      <left/>
      <right/>
      <top style="thin">
        <color rgb="FFA6A6A6"/>
      </top>
      <bottom style="thin">
        <color rgb="FFA6A6A6"/>
      </bottom>
      <diagonal/>
    </border>
    <border>
      <left/>
      <right/>
      <top style="thin">
        <color rgb="FFA6A6A6"/>
      </top>
      <bottom/>
      <diagonal/>
    </border>
    <border>
      <left/>
      <right/>
      <top style="thin">
        <color rgb="FFA6A6A6"/>
      </top>
      <bottom/>
      <diagonal/>
    </border>
    <border>
      <left/>
      <right/>
      <top style="thin">
        <color rgb="FFA6A6A6"/>
      </top>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diagonal/>
    </border>
    <border>
      <left style="medium">
        <color rgb="FF000000"/>
      </left>
      <right/>
      <top/>
      <bottom style="thin">
        <color rgb="FFCCCCCC"/>
      </bottom>
      <diagonal/>
    </border>
    <border>
      <left/>
      <right/>
      <top/>
      <bottom style="thin">
        <color rgb="FFCCCCCC"/>
      </bottom>
      <diagonal/>
    </border>
    <border>
      <left/>
      <right style="medium">
        <color rgb="FF000000"/>
      </right>
      <top/>
      <bottom style="thin">
        <color rgb="FFCCCCCC"/>
      </bottom>
      <diagonal/>
    </border>
    <border>
      <left style="medium">
        <color rgb="FF000000"/>
      </left>
      <right style="thin">
        <color rgb="FFCCCCCC"/>
      </right>
      <top style="thin">
        <color rgb="FFCCCCCC"/>
      </top>
      <bottom/>
      <diagonal/>
    </border>
    <border>
      <left style="thin">
        <color rgb="FFCCCCCC"/>
      </left>
      <right/>
      <top style="thin">
        <color rgb="FFCCCCCC"/>
      </top>
      <bottom/>
      <diagonal/>
    </border>
    <border>
      <left/>
      <right style="thin">
        <color rgb="FFCCCCCC"/>
      </right>
      <top style="thin">
        <color rgb="FFCCCCCC"/>
      </top>
      <bottom/>
      <diagonal/>
    </border>
    <border>
      <left style="thin">
        <color rgb="FFCCCCCC"/>
      </left>
      <right style="thin">
        <color rgb="FFCCCCCC"/>
      </right>
      <top style="thin">
        <color rgb="FFCCCCCC"/>
      </top>
      <bottom/>
      <diagonal/>
    </border>
    <border>
      <left style="thin">
        <color rgb="FFCCCCCC"/>
      </left>
      <right/>
      <top style="thin">
        <color rgb="FFCCCCCC"/>
      </top>
      <bottom style="thin">
        <color rgb="FFCCCCCC"/>
      </bottom>
      <diagonal/>
    </border>
    <border>
      <left/>
      <right style="thin">
        <color rgb="FFCCCCCC"/>
      </right>
      <top style="thin">
        <color rgb="FFCCCCCC"/>
      </top>
      <bottom style="thin">
        <color rgb="FFCCCCCC"/>
      </bottom>
      <diagonal/>
    </border>
    <border>
      <left style="thin">
        <color rgb="FFCCCCCC"/>
      </left>
      <right style="medium">
        <color rgb="FF000000"/>
      </right>
      <top style="thin">
        <color rgb="FFCCCCCC"/>
      </top>
      <bottom/>
      <diagonal/>
    </border>
    <border>
      <left style="medium">
        <color rgb="FF000000"/>
      </left>
      <right style="thin">
        <color rgb="FFCCCCCC"/>
      </right>
      <top/>
      <bottom style="thin">
        <color rgb="FFCCCCCC"/>
      </bottom>
      <diagonal/>
    </border>
    <border>
      <left style="thin">
        <color rgb="FFCCCCCC"/>
      </left>
      <right/>
      <top/>
      <bottom style="thin">
        <color rgb="FFCCCCCC"/>
      </bottom>
      <diagonal/>
    </border>
    <border>
      <left/>
      <right style="thin">
        <color rgb="FFCCCCCC"/>
      </right>
      <top/>
      <bottom style="thin">
        <color rgb="FFCCCCCC"/>
      </bottom>
      <diagonal/>
    </border>
    <border>
      <left style="thin">
        <color rgb="FFCCCCCC"/>
      </left>
      <right style="thin">
        <color rgb="FFCCCCCC"/>
      </right>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medium">
        <color rgb="FF000000"/>
      </right>
      <top/>
      <bottom style="thin">
        <color rgb="FFCCCCCC"/>
      </bottom>
      <diagonal/>
    </border>
    <border>
      <left style="medium">
        <color rgb="FF000000"/>
      </left>
      <right style="thin">
        <color rgb="FFCCCCCC"/>
      </right>
      <top style="thin">
        <color rgb="FFCCCCCC"/>
      </top>
      <bottom style="thin">
        <color rgb="FFCCCCCC"/>
      </bottom>
      <diagonal/>
    </border>
    <border>
      <left style="thin">
        <color rgb="FFCCCCCC"/>
      </left>
      <right style="medium">
        <color rgb="FF000000"/>
      </right>
      <top style="thin">
        <color rgb="FFCCCCCC"/>
      </top>
      <bottom style="thin">
        <color rgb="FFCCCCCC"/>
      </bottom>
      <diagonal/>
    </border>
    <border>
      <left/>
      <right/>
      <top style="thin">
        <color rgb="FFCCCCCC"/>
      </top>
      <bottom style="thin">
        <color rgb="FFCCCCCC"/>
      </bottom>
      <diagonal/>
    </border>
    <border>
      <left style="thin">
        <color rgb="FF000000"/>
      </left>
      <right/>
      <top style="double">
        <color rgb="FF000000"/>
      </top>
      <bottom/>
      <diagonal/>
    </border>
    <border>
      <left/>
      <right/>
      <top style="double">
        <color rgb="FF000000"/>
      </top>
      <bottom/>
      <diagonal/>
    </border>
    <border>
      <left/>
      <right style="thin">
        <color rgb="FF000000"/>
      </right>
      <top style="double">
        <color rgb="FF000000"/>
      </top>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top/>
      <bottom style="double">
        <color rgb="FF000000"/>
      </bottom>
      <diagonal/>
    </border>
    <border>
      <left/>
      <right/>
      <top/>
      <bottom style="double">
        <color rgb="FF000000"/>
      </bottom>
      <diagonal/>
    </border>
    <border>
      <left/>
      <right style="thin">
        <color rgb="FF000000"/>
      </right>
      <top/>
      <bottom style="double">
        <color rgb="FF000000"/>
      </bottom>
      <diagonal/>
    </border>
    <border>
      <left style="thin">
        <color rgb="FF000000"/>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top style="double">
        <color rgb="FF000000"/>
      </top>
      <bottom style="hair">
        <color rgb="FF000000"/>
      </bottom>
      <diagonal/>
    </border>
    <border>
      <left/>
      <right/>
      <top style="double">
        <color rgb="FF000000"/>
      </top>
      <bottom style="hair">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diagonal/>
    </border>
    <border>
      <left style="thin">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hair">
        <color rgb="FF000000"/>
      </top>
      <bottom style="thin">
        <color rgb="FF000000"/>
      </bottom>
      <diagonal/>
    </border>
    <border>
      <left style="thin">
        <color rgb="FF000000"/>
      </left>
      <right/>
      <top/>
      <bottom style="hair">
        <color rgb="FF000000"/>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double">
        <color rgb="FF000000"/>
      </bottom>
      <diagonal/>
    </border>
    <border>
      <left/>
      <right/>
      <top style="hair">
        <color rgb="FF000000"/>
      </top>
      <bottom style="double">
        <color rgb="FF000000"/>
      </bottom>
      <diagonal/>
    </border>
    <border>
      <left/>
      <right style="thin">
        <color rgb="FF000000"/>
      </right>
      <top style="hair">
        <color rgb="FF000000"/>
      </top>
      <bottom style="double">
        <color rgb="FF000000"/>
      </bottom>
      <diagonal/>
    </border>
    <border>
      <left style="thin">
        <color rgb="FF000000"/>
      </left>
      <right/>
      <top style="double">
        <color rgb="FF000000"/>
      </top>
      <bottom style="double">
        <color rgb="FF000000"/>
      </bottom>
      <diagonal/>
    </border>
    <border>
      <left/>
      <right/>
      <top style="double">
        <color rgb="FF000000"/>
      </top>
      <bottom style="double">
        <color rgb="FF000000"/>
      </bottom>
      <diagonal/>
    </border>
    <border>
      <left/>
      <right style="thin">
        <color rgb="FF000000"/>
      </right>
      <top style="double">
        <color rgb="FF000000"/>
      </top>
      <bottom style="double">
        <color rgb="FF000000"/>
      </bottom>
      <diagonal/>
    </border>
    <border>
      <left/>
      <right style="thin">
        <color rgb="FF000000"/>
      </right>
      <top/>
      <bottom style="hair">
        <color rgb="FF000000"/>
      </bottom>
      <diagonal/>
    </border>
    <border>
      <left/>
      <right style="thin">
        <color theme="1"/>
      </right>
      <top/>
      <bottom style="thin">
        <color rgb="FFCCCCCC"/>
      </bottom>
      <diagonal/>
    </border>
    <border>
      <left/>
      <right style="thin">
        <color theme="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xf numFmtId="0" fontId="54" fillId="0" borderId="133"/>
    <xf numFmtId="9" fontId="61" fillId="0" borderId="0" applyFont="0" applyFill="0" applyBorder="0" applyAlignment="0" applyProtection="0"/>
    <xf numFmtId="44" fontId="68" fillId="0" borderId="0" applyFont="0" applyFill="0" applyBorder="0" applyAlignment="0" applyProtection="0"/>
    <xf numFmtId="43" fontId="68" fillId="0" borderId="0" applyFont="0" applyFill="0" applyBorder="0" applyAlignment="0" applyProtection="0"/>
  </cellStyleXfs>
  <cellXfs count="711">
    <xf numFmtId="0" fontId="0" fillId="0" borderId="0" xfId="0"/>
    <xf numFmtId="0" fontId="1" fillId="0" borderId="0" xfId="0" applyFont="1"/>
    <xf numFmtId="0" fontId="1"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4" fillId="0" borderId="0" xfId="0" applyFont="1" applyAlignment="1">
      <alignment vertical="center" wrapText="1"/>
    </xf>
    <xf numFmtId="0" fontId="6" fillId="0" borderId="0" xfId="0" applyFont="1" applyAlignment="1">
      <alignment vertical="center" wrapText="1"/>
    </xf>
    <xf numFmtId="164" fontId="7" fillId="0" borderId="0" xfId="0" applyNumberFormat="1" applyFont="1" applyAlignment="1">
      <alignment vertical="center"/>
    </xf>
    <xf numFmtId="0" fontId="6" fillId="0" borderId="0" xfId="0" applyFont="1" applyAlignment="1">
      <alignment vertical="center"/>
    </xf>
    <xf numFmtId="0" fontId="6" fillId="0" borderId="0" xfId="0" applyFont="1" applyAlignment="1">
      <alignment horizontal="center"/>
    </xf>
    <xf numFmtId="0" fontId="9" fillId="0" borderId="0" xfId="0" applyFont="1" applyAlignment="1">
      <alignment horizontal="right" vertical="center"/>
    </xf>
    <xf numFmtId="9" fontId="10" fillId="0" borderId="0" xfId="0" applyNumberFormat="1" applyFont="1" applyAlignment="1">
      <alignment horizontal="left" vertical="center" wrapText="1"/>
    </xf>
    <xf numFmtId="0" fontId="10" fillId="0" borderId="0" xfId="0" applyFont="1" applyAlignment="1">
      <alignment horizontal="right" vertical="center" wrapText="1"/>
    </xf>
    <xf numFmtId="0" fontId="10" fillId="0" borderId="0" xfId="0" applyFont="1" applyAlignment="1">
      <alignment horizontal="left" vertical="center" wrapText="1"/>
    </xf>
    <xf numFmtId="165" fontId="10" fillId="0" borderId="0" xfId="0" applyNumberFormat="1" applyFont="1" applyAlignment="1">
      <alignment horizontal="left" vertical="center" wrapText="1"/>
    </xf>
    <xf numFmtId="2" fontId="10" fillId="0" borderId="0" xfId="0" applyNumberFormat="1" applyFont="1" applyAlignment="1">
      <alignment horizontal="right" vertical="center" wrapText="1"/>
    </xf>
    <xf numFmtId="4" fontId="10" fillId="0" borderId="0" xfId="0" applyNumberFormat="1" applyFont="1" applyAlignment="1">
      <alignment horizontal="left" vertical="center" wrapText="1"/>
    </xf>
    <xf numFmtId="0" fontId="10" fillId="0" borderId="0" xfId="0" applyFont="1" applyAlignment="1">
      <alignment horizontal="center" vertical="center" wrapText="1"/>
    </xf>
    <xf numFmtId="2" fontId="10" fillId="0" borderId="0" xfId="0" applyNumberFormat="1" applyFont="1" applyAlignment="1">
      <alignment horizontal="left" vertical="center" wrapText="1"/>
    </xf>
    <xf numFmtId="0" fontId="10" fillId="0" borderId="0" xfId="0" applyFont="1" applyAlignment="1">
      <alignment horizontal="right" vertical="center"/>
    </xf>
    <xf numFmtId="0" fontId="9" fillId="4" borderId="14" xfId="0" applyFont="1" applyFill="1" applyBorder="1" applyAlignment="1">
      <alignment horizontal="center" vertical="center"/>
    </xf>
    <xf numFmtId="0" fontId="12" fillId="4" borderId="14" xfId="0" applyFont="1" applyFill="1" applyBorder="1" applyAlignment="1">
      <alignment horizontal="center" vertical="center" wrapText="1"/>
    </xf>
    <xf numFmtId="0" fontId="1" fillId="0" borderId="14" xfId="0" applyFont="1" applyBorder="1" applyAlignment="1">
      <alignment horizontal="center" vertical="center"/>
    </xf>
    <xf numFmtId="0" fontId="1" fillId="0" borderId="0" xfId="0" applyFont="1" applyAlignment="1">
      <alignment horizontal="left"/>
    </xf>
    <xf numFmtId="0" fontId="4" fillId="0" borderId="0" xfId="0" applyFont="1" applyAlignment="1">
      <alignment horizontal="right" vertical="center"/>
    </xf>
    <xf numFmtId="2" fontId="4" fillId="0" borderId="0" xfId="0" applyNumberFormat="1" applyFont="1" applyAlignment="1">
      <alignment horizontal="right" vertical="center"/>
    </xf>
    <xf numFmtId="0" fontId="4" fillId="0" borderId="0" xfId="0" applyFont="1"/>
    <xf numFmtId="49" fontId="15" fillId="2" borderId="18" xfId="0" applyNumberFormat="1" applyFont="1" applyFill="1" applyBorder="1" applyAlignment="1">
      <alignment horizontal="center" vertical="top"/>
    </xf>
    <xf numFmtId="0" fontId="15" fillId="2" borderId="22" xfId="0" applyFont="1" applyFill="1" applyBorder="1" applyAlignment="1">
      <alignment vertical="top"/>
    </xf>
    <xf numFmtId="0" fontId="16" fillId="3" borderId="24" xfId="0" applyFont="1" applyFill="1" applyBorder="1" applyAlignment="1">
      <alignment horizontal="center" vertical="center"/>
    </xf>
    <xf numFmtId="0" fontId="16" fillId="3" borderId="27" xfId="0" applyFont="1" applyFill="1" applyBorder="1" applyAlignment="1">
      <alignment vertical="center"/>
    </xf>
    <xf numFmtId="0" fontId="16" fillId="3" borderId="27" xfId="0" applyFont="1" applyFill="1" applyBorder="1" applyAlignment="1">
      <alignment horizontal="center" vertical="center" wrapText="1"/>
    </xf>
    <xf numFmtId="166" fontId="16" fillId="3" borderId="24" xfId="0" applyNumberFormat="1" applyFont="1" applyFill="1" applyBorder="1" applyAlignment="1">
      <alignment horizontal="center" vertical="center" wrapText="1"/>
    </xf>
    <xf numFmtId="2" fontId="16" fillId="3" borderId="24" xfId="0" applyNumberFormat="1" applyFont="1" applyFill="1" applyBorder="1" applyAlignment="1">
      <alignment horizontal="center" vertical="center" wrapText="1"/>
    </xf>
    <xf numFmtId="0" fontId="16" fillId="3" borderId="24" xfId="0" applyFont="1" applyFill="1" applyBorder="1" applyAlignment="1">
      <alignment horizontal="center" vertical="center" wrapText="1"/>
    </xf>
    <xf numFmtId="1" fontId="18" fillId="0" borderId="32" xfId="0" applyNumberFormat="1" applyFont="1" applyBorder="1" applyAlignment="1">
      <alignment horizontal="center" vertical="center"/>
    </xf>
    <xf numFmtId="0" fontId="18" fillId="0" borderId="32" xfId="0" applyFont="1" applyBorder="1" applyAlignment="1">
      <alignment horizontal="left" vertical="center"/>
    </xf>
    <xf numFmtId="0" fontId="18" fillId="0" borderId="32" xfId="0" applyFont="1" applyBorder="1" applyAlignment="1">
      <alignment vertical="center"/>
    </xf>
    <xf numFmtId="2" fontId="18" fillId="0" borderId="32" xfId="0" applyNumberFormat="1" applyFont="1" applyBorder="1" applyAlignment="1">
      <alignment horizontal="center" vertical="center" wrapText="1"/>
    </xf>
    <xf numFmtId="2" fontId="18" fillId="0" borderId="32" xfId="0" applyNumberFormat="1" applyFont="1" applyBorder="1" applyAlignment="1">
      <alignment horizontal="center" vertical="center"/>
    </xf>
    <xf numFmtId="2" fontId="19" fillId="0" borderId="32" xfId="0" applyNumberFormat="1" applyFont="1" applyBorder="1" applyAlignment="1">
      <alignment horizontal="center" vertical="center"/>
    </xf>
    <xf numFmtId="164" fontId="18" fillId="0" borderId="32" xfId="0" applyNumberFormat="1" applyFont="1" applyBorder="1" applyAlignment="1">
      <alignment horizontal="center" vertical="center"/>
    </xf>
    <xf numFmtId="0" fontId="19" fillId="0" borderId="32" xfId="0" applyFont="1" applyBorder="1" applyAlignment="1">
      <alignment horizontal="left" vertical="center"/>
    </xf>
    <xf numFmtId="164" fontId="20" fillId="5" borderId="24" xfId="0" applyNumberFormat="1" applyFont="1" applyFill="1" applyBorder="1" applyAlignment="1">
      <alignment horizontal="right" vertical="top"/>
    </xf>
    <xf numFmtId="1" fontId="18" fillId="0" borderId="0" xfId="0" applyNumberFormat="1" applyFont="1" applyAlignment="1">
      <alignment horizontal="right" vertical="top"/>
    </xf>
    <xf numFmtId="0" fontId="18" fillId="0" borderId="0" xfId="0" applyFont="1" applyAlignment="1">
      <alignment horizontal="left" vertical="top"/>
    </xf>
    <xf numFmtId="0" fontId="18" fillId="0" borderId="0" xfId="0" applyFont="1"/>
    <xf numFmtId="166" fontId="18" fillId="0" borderId="0" xfId="0" applyNumberFormat="1" applyFont="1" applyAlignment="1">
      <alignment horizontal="right" vertical="top"/>
    </xf>
    <xf numFmtId="2" fontId="18" fillId="0" borderId="0" xfId="0" applyNumberFormat="1" applyFont="1" applyAlignment="1">
      <alignment horizontal="right" vertical="top"/>
    </xf>
    <xf numFmtId="2" fontId="18" fillId="0" borderId="0" xfId="0" applyNumberFormat="1" applyFont="1" applyAlignment="1">
      <alignment horizontal="center" vertical="top"/>
    </xf>
    <xf numFmtId="164" fontId="18" fillId="0" borderId="0" xfId="0" applyNumberFormat="1" applyFont="1" applyAlignment="1">
      <alignment horizontal="right" vertical="top"/>
    </xf>
    <xf numFmtId="0" fontId="22" fillId="0" borderId="0" xfId="0" applyFont="1"/>
    <xf numFmtId="17" fontId="23" fillId="6" borderId="38" xfId="0" applyNumberFormat="1" applyFont="1" applyFill="1" applyBorder="1" applyAlignment="1">
      <alignment horizontal="center" vertical="center"/>
    </xf>
    <xf numFmtId="49" fontId="23" fillId="6" borderId="38" xfId="0" applyNumberFormat="1" applyFont="1" applyFill="1" applyBorder="1" applyAlignment="1">
      <alignment horizontal="center" vertical="center"/>
    </xf>
    <xf numFmtId="49" fontId="23" fillId="6" borderId="38" xfId="0" applyNumberFormat="1" applyFont="1" applyFill="1" applyBorder="1" applyAlignment="1">
      <alignment horizontal="center"/>
    </xf>
    <xf numFmtId="167" fontId="23" fillId="6" borderId="38" xfId="0" applyNumberFormat="1" applyFont="1" applyFill="1" applyBorder="1" applyAlignment="1">
      <alignment horizontal="center"/>
    </xf>
    <xf numFmtId="17" fontId="21" fillId="7" borderId="39" xfId="0" applyNumberFormat="1" applyFont="1" applyFill="1" applyBorder="1" applyAlignment="1">
      <alignment horizontal="center" vertical="center"/>
    </xf>
    <xf numFmtId="0" fontId="21" fillId="7" borderId="39" xfId="0" applyFont="1" applyFill="1" applyBorder="1" applyAlignment="1">
      <alignment horizontal="center" vertical="center"/>
    </xf>
    <xf numFmtId="167" fontId="21" fillId="0" borderId="39" xfId="0" applyNumberFormat="1" applyFont="1" applyBorder="1" applyAlignment="1">
      <alignment horizontal="center" vertical="center"/>
    </xf>
    <xf numFmtId="0" fontId="24" fillId="0" borderId="40" xfId="0" applyFont="1" applyBorder="1" applyAlignment="1">
      <alignment horizontal="center"/>
    </xf>
    <xf numFmtId="0" fontId="24" fillId="0" borderId="41" xfId="0" applyFont="1" applyBorder="1" applyAlignment="1">
      <alignment horizontal="center"/>
    </xf>
    <xf numFmtId="0" fontId="25" fillId="0" borderId="0" xfId="0" applyFont="1" applyAlignment="1">
      <alignment vertical="center"/>
    </xf>
    <xf numFmtId="0" fontId="24" fillId="0" borderId="45" xfId="0" applyFont="1" applyBorder="1" applyAlignment="1">
      <alignment horizontal="center"/>
    </xf>
    <xf numFmtId="0" fontId="24" fillId="0" borderId="46" xfId="0" applyFont="1" applyBorder="1" applyAlignment="1">
      <alignment horizontal="center"/>
    </xf>
    <xf numFmtId="0" fontId="24" fillId="0" borderId="47" xfId="0" applyFont="1" applyBorder="1" applyAlignment="1">
      <alignment horizontal="center"/>
    </xf>
    <xf numFmtId="40" fontId="24" fillId="0" borderId="40" xfId="0" applyNumberFormat="1" applyFont="1" applyBorder="1" applyAlignment="1">
      <alignment horizontal="left" vertical="center"/>
    </xf>
    <xf numFmtId="0" fontId="25" fillId="0" borderId="41" xfId="0" applyFont="1" applyBorder="1" applyAlignment="1">
      <alignment vertical="center"/>
    </xf>
    <xf numFmtId="0" fontId="24" fillId="0" borderId="41" xfId="0" applyFont="1" applyBorder="1" applyAlignment="1">
      <alignment horizontal="right" vertical="center"/>
    </xf>
    <xf numFmtId="0" fontId="25" fillId="0" borderId="41" xfId="0" applyFont="1" applyBorder="1" applyAlignment="1">
      <alignment horizontal="center" vertical="center"/>
    </xf>
    <xf numFmtId="0" fontId="25" fillId="0" borderId="42" xfId="0" applyFont="1" applyBorder="1" applyAlignment="1">
      <alignment horizontal="left" vertical="center" wrapText="1"/>
    </xf>
    <xf numFmtId="40" fontId="24" fillId="0" borderId="48" xfId="0" applyNumberFormat="1" applyFont="1" applyBorder="1" applyAlignment="1">
      <alignment horizontal="left" vertical="center"/>
    </xf>
    <xf numFmtId="0" fontId="25" fillId="0" borderId="0" xfId="0" applyFont="1" applyAlignment="1">
      <alignment horizontal="center" vertical="center"/>
    </xf>
    <xf numFmtId="0" fontId="25" fillId="0" borderId="49" xfId="0" applyFont="1" applyBorder="1" applyAlignment="1">
      <alignment horizontal="left" vertical="center" wrapText="1"/>
    </xf>
    <xf numFmtId="0" fontId="25" fillId="0" borderId="49" xfId="0" applyFont="1" applyBorder="1" applyAlignment="1">
      <alignment vertical="center"/>
    </xf>
    <xf numFmtId="49" fontId="25" fillId="0" borderId="0" xfId="0" applyNumberFormat="1" applyFont="1" applyAlignment="1">
      <alignment vertical="center"/>
    </xf>
    <xf numFmtId="0" fontId="24" fillId="0" borderId="0" xfId="0" applyFont="1" applyAlignment="1">
      <alignment horizontal="right" vertical="center"/>
    </xf>
    <xf numFmtId="10" fontId="25" fillId="0" borderId="0" xfId="0" applyNumberFormat="1" applyFont="1" applyAlignment="1">
      <alignment horizontal="center" vertical="center"/>
    </xf>
    <xf numFmtId="40" fontId="24" fillId="0" borderId="45" xfId="0" applyNumberFormat="1" applyFont="1" applyBorder="1" applyAlignment="1">
      <alignment horizontal="left" vertical="center"/>
    </xf>
    <xf numFmtId="49" fontId="25" fillId="0" borderId="46" xfId="0" applyNumberFormat="1" applyFont="1" applyBorder="1" applyAlignment="1">
      <alignment vertical="center"/>
    </xf>
    <xf numFmtId="0" fontId="25" fillId="0" borderId="46" xfId="0" applyFont="1" applyBorder="1" applyAlignment="1">
      <alignment vertical="center"/>
    </xf>
    <xf numFmtId="0" fontId="24" fillId="0" borderId="46" xfId="0" applyFont="1" applyBorder="1" applyAlignment="1">
      <alignment horizontal="right" vertical="center"/>
    </xf>
    <xf numFmtId="0" fontId="25" fillId="0" borderId="47" xfId="0" applyFont="1" applyBorder="1" applyAlignment="1">
      <alignment vertical="center"/>
    </xf>
    <xf numFmtId="0" fontId="24" fillId="8" borderId="50" xfId="0" applyFont="1" applyFill="1" applyBorder="1" applyAlignment="1">
      <alignment horizontal="center" vertical="center" wrapText="1"/>
    </xf>
    <xf numFmtId="0" fontId="25" fillId="0" borderId="0" xfId="0" applyFont="1"/>
    <xf numFmtId="0" fontId="24" fillId="0" borderId="54" xfId="0" applyFont="1" applyBorder="1" applyAlignment="1">
      <alignment horizontal="center" vertical="center"/>
    </xf>
    <xf numFmtId="0" fontId="24" fillId="0" borderId="58" xfId="0" applyFont="1" applyBorder="1" applyAlignment="1">
      <alignment horizontal="center" vertical="center"/>
    </xf>
    <xf numFmtId="40" fontId="25" fillId="0" borderId="59" xfId="0" applyNumberFormat="1" applyFont="1" applyBorder="1" applyAlignment="1">
      <alignment horizontal="left" vertical="center"/>
    </xf>
    <xf numFmtId="0" fontId="25" fillId="0" borderId="60" xfId="0" applyFont="1" applyBorder="1"/>
    <xf numFmtId="4" fontId="25" fillId="0" borderId="58" xfId="0" applyNumberFormat="1" applyFont="1" applyBorder="1" applyAlignment="1">
      <alignment horizontal="center" vertical="center"/>
    </xf>
    <xf numFmtId="0" fontId="25" fillId="0" borderId="59" xfId="0" applyFont="1" applyBorder="1" applyAlignment="1">
      <alignment horizontal="left" vertical="center"/>
    </xf>
    <xf numFmtId="40" fontId="24" fillId="0" borderId="54" xfId="0" applyNumberFormat="1" applyFont="1" applyBorder="1" applyAlignment="1">
      <alignment horizontal="center" vertical="center"/>
    </xf>
    <xf numFmtId="10" fontId="24" fillId="0" borderId="60" xfId="0" applyNumberFormat="1" applyFont="1" applyBorder="1" applyAlignment="1">
      <alignment horizontal="center" vertical="center"/>
    </xf>
    <xf numFmtId="40" fontId="24" fillId="0" borderId="58" xfId="0" applyNumberFormat="1" applyFont="1" applyBorder="1" applyAlignment="1">
      <alignment horizontal="center" vertical="center"/>
    </xf>
    <xf numFmtId="40" fontId="24" fillId="0" borderId="50" xfId="0" applyNumberFormat="1" applyFont="1" applyBorder="1" applyAlignment="1">
      <alignment horizontal="center" vertical="center"/>
    </xf>
    <xf numFmtId="0" fontId="25" fillId="0" borderId="59" xfId="0" applyFont="1" applyBorder="1" applyAlignment="1">
      <alignment horizontal="center" vertical="center"/>
    </xf>
    <xf numFmtId="0" fontId="24" fillId="0" borderId="0" xfId="0" applyFont="1" applyAlignment="1">
      <alignment horizontal="center" vertical="center"/>
    </xf>
    <xf numFmtId="40" fontId="24" fillId="0" borderId="0" xfId="0" applyNumberFormat="1" applyFont="1"/>
    <xf numFmtId="40" fontId="24" fillId="0" borderId="60" xfId="0" applyNumberFormat="1" applyFont="1" applyBorder="1"/>
    <xf numFmtId="40" fontId="24" fillId="0" borderId="59" xfId="0" applyNumberFormat="1" applyFont="1" applyBorder="1" applyAlignment="1">
      <alignment horizontal="left" vertical="center"/>
    </xf>
    <xf numFmtId="0" fontId="25" fillId="0" borderId="60" xfId="0" applyFont="1" applyBorder="1" applyAlignment="1">
      <alignment horizontal="left" vertical="center"/>
    </xf>
    <xf numFmtId="10" fontId="25" fillId="0" borderId="0" xfId="0" applyNumberFormat="1" applyFont="1" applyAlignment="1">
      <alignment horizontal="left" vertical="center"/>
    </xf>
    <xf numFmtId="0" fontId="25" fillId="0" borderId="60" xfId="0" applyFont="1" applyBorder="1" applyAlignment="1">
      <alignment vertical="center"/>
    </xf>
    <xf numFmtId="40" fontId="25" fillId="0" borderId="0" xfId="0" applyNumberFormat="1" applyFont="1" applyAlignment="1">
      <alignment horizontal="center" vertical="center"/>
    </xf>
    <xf numFmtId="49" fontId="25" fillId="0" borderId="0" xfId="0" applyNumberFormat="1" applyFont="1" applyAlignment="1">
      <alignment horizontal="left" vertical="center"/>
    </xf>
    <xf numFmtId="49" fontId="25" fillId="0" borderId="60" xfId="0" applyNumberFormat="1" applyFont="1" applyBorder="1" applyAlignment="1">
      <alignment horizontal="left" vertical="center"/>
    </xf>
    <xf numFmtId="4" fontId="7" fillId="6" borderId="65" xfId="0" applyNumberFormat="1" applyFont="1" applyFill="1" applyBorder="1" applyAlignment="1">
      <alignment horizontal="center" vertical="center" wrapText="1"/>
    </xf>
    <xf numFmtId="4" fontId="7" fillId="6" borderId="66" xfId="0" applyNumberFormat="1" applyFont="1" applyFill="1" applyBorder="1" applyAlignment="1">
      <alignment horizontal="center" vertical="center" wrapText="1"/>
    </xf>
    <xf numFmtId="4" fontId="7" fillId="6" borderId="70" xfId="0" applyNumberFormat="1" applyFont="1" applyFill="1" applyBorder="1" applyAlignment="1">
      <alignment vertical="center" wrapText="1"/>
    </xf>
    <xf numFmtId="4" fontId="7" fillId="6" borderId="71" xfId="0" applyNumberFormat="1" applyFont="1" applyFill="1" applyBorder="1" applyAlignment="1">
      <alignment vertical="center" wrapText="1"/>
    </xf>
    <xf numFmtId="4" fontId="7" fillId="6" borderId="72" xfId="0" applyNumberFormat="1" applyFont="1" applyFill="1" applyBorder="1" applyAlignment="1">
      <alignment vertical="center" wrapText="1"/>
    </xf>
    <xf numFmtId="4" fontId="27" fillId="9" borderId="14" xfId="0" applyNumberFormat="1" applyFont="1" applyFill="1" applyBorder="1" applyAlignment="1">
      <alignment horizontal="center" vertical="center"/>
    </xf>
    <xf numFmtId="4" fontId="1" fillId="9" borderId="14" xfId="0" applyNumberFormat="1" applyFont="1" applyFill="1" applyBorder="1" applyAlignment="1">
      <alignment horizontal="center" vertical="center"/>
    </xf>
    <xf numFmtId="0" fontId="25" fillId="0" borderId="59" xfId="0" applyFont="1" applyBorder="1"/>
    <xf numFmtId="4" fontId="7" fillId="6" borderId="76" xfId="0" applyNumberFormat="1" applyFont="1" applyFill="1" applyBorder="1" applyAlignment="1">
      <alignment horizontal="center" vertical="center" wrapText="1"/>
    </xf>
    <xf numFmtId="4" fontId="7" fillId="6" borderId="77" xfId="0" applyNumberFormat="1" applyFont="1" applyFill="1" applyBorder="1" applyAlignment="1">
      <alignment horizontal="center" vertical="center" wrapText="1"/>
    </xf>
    <xf numFmtId="4" fontId="7" fillId="6" borderId="78" xfId="0" applyNumberFormat="1" applyFont="1" applyFill="1" applyBorder="1" applyAlignment="1">
      <alignment vertical="center" wrapText="1"/>
    </xf>
    <xf numFmtId="3" fontId="7" fillId="6" borderId="79" xfId="0" applyNumberFormat="1" applyFont="1" applyFill="1" applyBorder="1" applyAlignment="1">
      <alignment horizontal="center" vertical="center" wrapText="1"/>
    </xf>
    <xf numFmtId="4" fontId="7" fillId="6" borderId="80" xfId="0" applyNumberFormat="1" applyFont="1" applyFill="1" applyBorder="1" applyAlignment="1">
      <alignment horizontal="center" vertical="center" wrapText="1"/>
    </xf>
    <xf numFmtId="4" fontId="7" fillId="6" borderId="81" xfId="0" applyNumberFormat="1" applyFont="1" applyFill="1" applyBorder="1" applyAlignment="1">
      <alignment vertical="center" wrapText="1"/>
    </xf>
    <xf numFmtId="0" fontId="7" fillId="0" borderId="45" xfId="0" applyFont="1" applyBorder="1" applyAlignment="1">
      <alignment horizontal="center"/>
    </xf>
    <xf numFmtId="40" fontId="7" fillId="0" borderId="40" xfId="0" applyNumberFormat="1" applyFont="1" applyBorder="1" applyAlignment="1">
      <alignment horizontal="left" vertical="center"/>
    </xf>
    <xf numFmtId="0" fontId="1" fillId="0" borderId="41" xfId="0" applyFont="1" applyBorder="1" applyAlignment="1">
      <alignment horizontal="center" vertical="center"/>
    </xf>
    <xf numFmtId="0" fontId="1" fillId="0" borderId="41" xfId="0" applyFont="1" applyBorder="1" applyAlignment="1">
      <alignment vertical="center"/>
    </xf>
    <xf numFmtId="0" fontId="7" fillId="0" borderId="41" xfId="0" applyFont="1" applyBorder="1" applyAlignment="1">
      <alignment horizontal="right" vertical="center"/>
    </xf>
    <xf numFmtId="0" fontId="28" fillId="0" borderId="42" xfId="0" applyFont="1" applyBorder="1" applyAlignment="1">
      <alignment horizontal="left" vertical="center" wrapText="1"/>
    </xf>
    <xf numFmtId="40" fontId="7" fillId="0" borderId="48" xfId="0" applyNumberFormat="1" applyFont="1" applyBorder="1" applyAlignment="1">
      <alignment horizontal="left" vertical="center"/>
    </xf>
    <xf numFmtId="0" fontId="1" fillId="0" borderId="0" xfId="0" applyFont="1" applyAlignment="1">
      <alignment horizontal="left" vertical="center"/>
    </xf>
    <xf numFmtId="0" fontId="7" fillId="0" borderId="0" xfId="0" applyFont="1" applyAlignment="1">
      <alignment horizontal="right" vertical="center"/>
    </xf>
    <xf numFmtId="0" fontId="1" fillId="0" borderId="0" xfId="0" applyFont="1" applyAlignment="1">
      <alignment horizontal="center" vertical="center"/>
    </xf>
    <xf numFmtId="0" fontId="28" fillId="0" borderId="49" xfId="0" applyFont="1" applyBorder="1" applyAlignment="1">
      <alignment horizontal="left" vertical="center" wrapText="1"/>
    </xf>
    <xf numFmtId="0" fontId="1" fillId="0" borderId="49" xfId="0" applyFont="1" applyBorder="1" applyAlignment="1">
      <alignment horizontal="right" vertical="center"/>
    </xf>
    <xf numFmtId="10" fontId="28" fillId="0" borderId="0" xfId="0" applyNumberFormat="1" applyFont="1" applyAlignment="1">
      <alignment horizontal="left" vertical="center" wrapText="1"/>
    </xf>
    <xf numFmtId="49" fontId="1" fillId="0" borderId="0" xfId="0" applyNumberFormat="1" applyFont="1" applyAlignment="1">
      <alignment vertical="center"/>
    </xf>
    <xf numFmtId="0" fontId="1" fillId="0" borderId="49" xfId="0" applyFont="1" applyBorder="1" applyAlignment="1">
      <alignment vertical="center" wrapText="1"/>
    </xf>
    <xf numFmtId="40" fontId="7" fillId="0" borderId="45" xfId="0" applyNumberFormat="1" applyFont="1" applyBorder="1" applyAlignment="1">
      <alignment horizontal="left" vertical="center"/>
    </xf>
    <xf numFmtId="0" fontId="1" fillId="0" borderId="46" xfId="0" applyFont="1" applyBorder="1" applyAlignment="1">
      <alignment horizontal="center" vertical="center"/>
    </xf>
    <xf numFmtId="2" fontId="1" fillId="0" borderId="46" xfId="0" applyNumberFormat="1" applyFont="1" applyBorder="1" applyAlignment="1">
      <alignment vertical="center"/>
    </xf>
    <xf numFmtId="49" fontId="1" fillId="0" borderId="46" xfId="0" applyNumberFormat="1" applyFont="1" applyBorder="1" applyAlignment="1">
      <alignment vertical="center"/>
    </xf>
    <xf numFmtId="0" fontId="7" fillId="0" borderId="46" xfId="0" applyFont="1" applyBorder="1" applyAlignment="1">
      <alignment horizontal="right" vertical="center"/>
    </xf>
    <xf numFmtId="10" fontId="28" fillId="0" borderId="46" xfId="0" applyNumberFormat="1" applyFont="1" applyBorder="1" applyAlignment="1">
      <alignment horizontal="left" vertical="center" wrapText="1"/>
    </xf>
    <xf numFmtId="0" fontId="1" fillId="0" borderId="47" xfId="0" applyFont="1" applyBorder="1" applyAlignment="1">
      <alignment vertical="center" wrapText="1"/>
    </xf>
    <xf numFmtId="0" fontId="7" fillId="10" borderId="14" xfId="0" applyFont="1" applyFill="1" applyBorder="1" applyAlignment="1">
      <alignment horizontal="center" vertical="center" wrapText="1"/>
    </xf>
    <xf numFmtId="0" fontId="7" fillId="0" borderId="0" xfId="0" applyFont="1" applyAlignment="1">
      <alignment vertical="center"/>
    </xf>
    <xf numFmtId="0" fontId="7" fillId="0" borderId="54" xfId="0" applyFont="1" applyBorder="1" applyAlignment="1">
      <alignment horizontal="center" vertical="center"/>
    </xf>
    <xf numFmtId="0" fontId="7" fillId="0" borderId="58" xfId="0" applyFont="1" applyBorder="1" applyAlignment="1">
      <alignment horizontal="center" vertical="center" wrapText="1"/>
    </xf>
    <xf numFmtId="0" fontId="7" fillId="0" borderId="58" xfId="0" applyFont="1" applyBorder="1" applyAlignment="1">
      <alignment horizontal="center" vertical="center"/>
    </xf>
    <xf numFmtId="0" fontId="7" fillId="0" borderId="58" xfId="0" applyFont="1" applyBorder="1" applyAlignment="1">
      <alignment horizontal="left" vertical="center" wrapText="1"/>
    </xf>
    <xf numFmtId="168" fontId="7" fillId="0" borderId="58" xfId="0" applyNumberFormat="1" applyFont="1" applyBorder="1" applyAlignment="1">
      <alignment horizontal="center" vertical="center" wrapText="1"/>
    </xf>
    <xf numFmtId="0" fontId="1" fillId="11" borderId="58" xfId="0" applyFont="1" applyFill="1" applyBorder="1" applyAlignment="1">
      <alignment horizontal="center" vertical="center"/>
    </xf>
    <xf numFmtId="0" fontId="7" fillId="11" borderId="58" xfId="0" applyFont="1" applyFill="1" applyBorder="1" applyAlignment="1">
      <alignment horizontal="center" vertical="center"/>
    </xf>
    <xf numFmtId="0" fontId="7" fillId="11" borderId="58" xfId="0" applyFont="1" applyFill="1" applyBorder="1" applyAlignment="1">
      <alignment horizontal="center" vertical="center" wrapText="1"/>
    </xf>
    <xf numFmtId="0" fontId="7" fillId="11" borderId="58" xfId="0" applyFont="1" applyFill="1" applyBorder="1" applyAlignment="1">
      <alignment vertical="center" wrapText="1"/>
    </xf>
    <xf numFmtId="169" fontId="7" fillId="11" borderId="58" xfId="0" applyNumberFormat="1" applyFont="1" applyFill="1" applyBorder="1" applyAlignment="1">
      <alignment horizontal="right" vertical="center" wrapText="1"/>
    </xf>
    <xf numFmtId="4" fontId="7" fillId="11" borderId="58" xfId="0" applyNumberFormat="1" applyFont="1" applyFill="1" applyBorder="1" applyAlignment="1">
      <alignment horizontal="right" vertical="center" wrapText="1"/>
    </xf>
    <xf numFmtId="10" fontId="1" fillId="0" borderId="0" xfId="0" applyNumberFormat="1" applyFont="1" applyAlignment="1">
      <alignment vertical="center"/>
    </xf>
    <xf numFmtId="0" fontId="1" fillId="0" borderId="58" xfId="0" applyFont="1" applyBorder="1" applyAlignment="1">
      <alignment horizontal="center" vertical="center"/>
    </xf>
    <xf numFmtId="0" fontId="1" fillId="0" borderId="58" xfId="0" applyFont="1" applyBorder="1" applyAlignment="1">
      <alignment horizontal="center" vertical="center" wrapText="1"/>
    </xf>
    <xf numFmtId="0" fontId="1" fillId="0" borderId="58" xfId="0" applyFont="1" applyBorder="1" applyAlignment="1">
      <alignment vertical="center" wrapText="1"/>
    </xf>
    <xf numFmtId="169" fontId="1" fillId="0" borderId="58" xfId="0" applyNumberFormat="1" applyFont="1" applyBorder="1" applyAlignment="1">
      <alignment horizontal="right" vertical="center" wrapText="1"/>
    </xf>
    <xf numFmtId="4" fontId="28" fillId="0" borderId="58" xfId="0" applyNumberFormat="1" applyFont="1" applyBorder="1" applyAlignment="1">
      <alignment horizontal="right" vertical="center" wrapText="1"/>
    </xf>
    <xf numFmtId="4" fontId="1" fillId="0" borderId="58" xfId="0" applyNumberFormat="1" applyFont="1" applyBorder="1" applyAlignment="1">
      <alignment horizontal="right" vertical="center" wrapText="1"/>
    </xf>
    <xf numFmtId="40" fontId="1" fillId="0" borderId="58" xfId="0" applyNumberFormat="1" applyFont="1" applyBorder="1" applyAlignment="1">
      <alignment vertical="center" wrapText="1"/>
    </xf>
    <xf numFmtId="40" fontId="1" fillId="0" borderId="58" xfId="0" applyNumberFormat="1" applyFont="1" applyBorder="1" applyAlignment="1">
      <alignment horizontal="center" vertical="center" wrapText="1"/>
    </xf>
    <xf numFmtId="40" fontId="27" fillId="0" borderId="58" xfId="0" applyNumberFormat="1" applyFont="1" applyBorder="1" applyAlignment="1">
      <alignment vertical="center" wrapText="1"/>
    </xf>
    <xf numFmtId="4" fontId="1" fillId="0" borderId="0" xfId="0" applyNumberFormat="1" applyFont="1" applyAlignment="1">
      <alignment vertical="center"/>
    </xf>
    <xf numFmtId="170" fontId="7" fillId="0" borderId="54" xfId="0" applyNumberFormat="1" applyFont="1" applyBorder="1" applyAlignment="1">
      <alignment horizontal="right" vertical="center"/>
    </xf>
    <xf numFmtId="10" fontId="7" fillId="0" borderId="60" xfId="0" applyNumberFormat="1" applyFont="1" applyBorder="1" applyAlignment="1">
      <alignment horizontal="right" vertical="center"/>
    </xf>
    <xf numFmtId="170" fontId="7" fillId="0" borderId="58" xfId="0" applyNumberFormat="1" applyFont="1" applyBorder="1" applyAlignment="1">
      <alignment horizontal="right" vertical="center"/>
    </xf>
    <xf numFmtId="170" fontId="7" fillId="0" borderId="50" xfId="0" applyNumberFormat="1" applyFont="1" applyBorder="1" applyAlignment="1">
      <alignment horizontal="right" vertical="center"/>
    </xf>
    <xf numFmtId="170" fontId="1" fillId="0" borderId="0" xfId="0" applyNumberFormat="1" applyFont="1" applyAlignment="1">
      <alignment vertical="center"/>
    </xf>
    <xf numFmtId="164" fontId="1" fillId="0" borderId="0" xfId="0" applyNumberFormat="1" applyFont="1" applyAlignment="1">
      <alignment vertical="center"/>
    </xf>
    <xf numFmtId="0" fontId="7" fillId="0" borderId="0" xfId="0" applyFont="1" applyAlignment="1">
      <alignment horizontal="center" vertical="center"/>
    </xf>
    <xf numFmtId="0" fontId="1" fillId="0" borderId="0" xfId="0" applyFont="1" applyAlignment="1">
      <alignment horizontal="right" vertical="center"/>
    </xf>
    <xf numFmtId="0" fontId="29" fillId="12" borderId="14" xfId="0" applyFont="1" applyFill="1" applyBorder="1" applyAlignment="1">
      <alignment horizontal="center" vertical="center" wrapText="1"/>
    </xf>
    <xf numFmtId="0" fontId="25" fillId="0" borderId="0" xfId="0" applyFont="1" applyAlignment="1">
      <alignment horizontal="center"/>
    </xf>
    <xf numFmtId="171" fontId="25" fillId="0" borderId="0" xfId="0" applyNumberFormat="1" applyFont="1"/>
    <xf numFmtId="0" fontId="7" fillId="0" borderId="40" xfId="0" applyFont="1" applyBorder="1" applyAlignment="1">
      <alignment horizontal="center"/>
    </xf>
    <xf numFmtId="0" fontId="7" fillId="0" borderId="41" xfId="0" applyFont="1" applyBorder="1" applyAlignment="1">
      <alignment horizontal="center"/>
    </xf>
    <xf numFmtId="0" fontId="7" fillId="0" borderId="42" xfId="0" applyFont="1" applyBorder="1" applyAlignment="1">
      <alignment horizontal="center"/>
    </xf>
    <xf numFmtId="0" fontId="7" fillId="0" borderId="46" xfId="0" applyFont="1" applyBorder="1" applyAlignment="1">
      <alignment horizontal="center"/>
    </xf>
    <xf numFmtId="0" fontId="7" fillId="0" borderId="47" xfId="0" applyFont="1" applyBorder="1" applyAlignment="1">
      <alignment horizontal="center"/>
    </xf>
    <xf numFmtId="1" fontId="7" fillId="0" borderId="40" xfId="0" applyNumberFormat="1" applyFont="1" applyBorder="1" applyAlignment="1">
      <alignment horizontal="left" vertical="center"/>
    </xf>
    <xf numFmtId="0" fontId="1" fillId="0" borderId="42" xfId="0" applyFont="1" applyBorder="1" applyAlignment="1">
      <alignment horizontal="left" vertical="center" wrapText="1"/>
    </xf>
    <xf numFmtId="1" fontId="7" fillId="0" borderId="48" xfId="0" applyNumberFormat="1" applyFont="1" applyBorder="1" applyAlignment="1">
      <alignment horizontal="left" vertical="center"/>
    </xf>
    <xf numFmtId="10" fontId="1" fillId="0" borderId="0" xfId="0" applyNumberFormat="1" applyFont="1" applyAlignment="1">
      <alignment horizontal="left" vertical="center" wrapText="1"/>
    </xf>
    <xf numFmtId="0" fontId="1" fillId="0" borderId="49" xfId="0" applyFont="1" applyBorder="1" applyAlignment="1">
      <alignment vertical="center"/>
    </xf>
    <xf numFmtId="1" fontId="7" fillId="0" borderId="45" xfId="0" applyNumberFormat="1" applyFont="1" applyBorder="1" applyAlignment="1">
      <alignment horizontal="left" vertical="center"/>
    </xf>
    <xf numFmtId="49" fontId="1" fillId="0" borderId="46" xfId="0" applyNumberFormat="1" applyFont="1" applyBorder="1" applyAlignment="1">
      <alignment horizontal="center" vertical="center"/>
    </xf>
    <xf numFmtId="1" fontId="7" fillId="8" borderId="50" xfId="0" applyNumberFormat="1" applyFont="1" applyFill="1" applyBorder="1" applyAlignment="1">
      <alignment horizontal="center" vertical="center" wrapText="1"/>
    </xf>
    <xf numFmtId="0" fontId="7" fillId="8" borderId="50" xfId="0" applyFont="1" applyFill="1" applyBorder="1" applyAlignment="1">
      <alignment horizontal="center" vertical="center" wrapText="1"/>
    </xf>
    <xf numFmtId="1" fontId="7" fillId="0" borderId="55" xfId="0" applyNumberFormat="1" applyFont="1" applyBorder="1" applyAlignment="1">
      <alignment horizontal="center" vertical="center" wrapText="1"/>
    </xf>
    <xf numFmtId="1" fontId="7" fillId="0" borderId="56" xfId="0" applyNumberFormat="1" applyFont="1" applyBorder="1" applyAlignment="1">
      <alignment horizontal="center" vertical="center" wrapText="1"/>
    </xf>
    <xf numFmtId="0" fontId="7" fillId="0" borderId="56" xfId="0" applyFont="1" applyBorder="1" applyAlignment="1">
      <alignment horizontal="center" vertical="center" wrapText="1"/>
    </xf>
    <xf numFmtId="0" fontId="7" fillId="0" borderId="57" xfId="0" applyFont="1" applyBorder="1" applyAlignment="1">
      <alignment horizontal="center" vertical="center" wrapText="1"/>
    </xf>
    <xf numFmtId="1" fontId="7" fillId="0" borderId="84" xfId="0" applyNumberFormat="1" applyFont="1" applyBorder="1" applyAlignment="1">
      <alignment horizontal="center" vertical="center" wrapText="1"/>
    </xf>
    <xf numFmtId="1" fontId="7" fillId="0" borderId="16" xfId="0" applyNumberFormat="1" applyFont="1" applyBorder="1" applyAlignment="1">
      <alignment horizontal="center" vertical="center" wrapText="1"/>
    </xf>
    <xf numFmtId="0" fontId="7" fillId="0" borderId="16" xfId="0" applyFont="1" applyBorder="1" applyAlignment="1">
      <alignment horizontal="center" vertical="center" wrapText="1"/>
    </xf>
    <xf numFmtId="0" fontId="7" fillId="0" borderId="16" xfId="0" applyFont="1" applyBorder="1" applyAlignment="1">
      <alignment horizontal="left" vertical="center" wrapText="1"/>
    </xf>
    <xf numFmtId="0" fontId="7" fillId="0" borderId="17" xfId="0" applyFont="1" applyBorder="1" applyAlignment="1">
      <alignment horizontal="center" vertical="center" wrapText="1"/>
    </xf>
    <xf numFmtId="1" fontId="7" fillId="0" borderId="59" xfId="0" applyNumberFormat="1" applyFont="1" applyBorder="1" applyAlignment="1">
      <alignment horizontal="center" vertical="center" wrapText="1"/>
    </xf>
    <xf numFmtId="1" fontId="7" fillId="0" borderId="0" xfId="0" applyNumberFormat="1" applyFont="1" applyAlignment="1">
      <alignment horizontal="center" vertical="center" wrapText="1"/>
    </xf>
    <xf numFmtId="0" fontId="7" fillId="0" borderId="0" xfId="0" applyFont="1" applyAlignment="1">
      <alignment horizontal="center" vertical="center" wrapText="1"/>
    </xf>
    <xf numFmtId="0" fontId="7" fillId="0" borderId="60" xfId="0" applyFont="1" applyBorder="1" applyAlignment="1">
      <alignment horizontal="center" vertical="center" wrapText="1"/>
    </xf>
    <xf numFmtId="1" fontId="7" fillId="0" borderId="15" xfId="0" applyNumberFormat="1" applyFont="1" applyBorder="1" applyAlignment="1">
      <alignment horizontal="center" vertical="center"/>
    </xf>
    <xf numFmtId="1" fontId="7" fillId="0" borderId="14" xfId="0" applyNumberFormat="1" applyFont="1" applyBorder="1" applyAlignment="1">
      <alignment horizontal="center" vertical="center"/>
    </xf>
    <xf numFmtId="1" fontId="7" fillId="0" borderId="16" xfId="0" applyNumberFormat="1" applyFont="1" applyBorder="1" applyAlignment="1">
      <alignment horizontal="center" vertical="center"/>
    </xf>
    <xf numFmtId="40" fontId="1" fillId="0" borderId="16" xfId="0" applyNumberFormat="1" applyFont="1" applyBorder="1" applyAlignment="1">
      <alignment horizontal="center" vertical="center"/>
    </xf>
    <xf numFmtId="0" fontId="1" fillId="0" borderId="16" xfId="0" applyFont="1" applyBorder="1" applyAlignment="1">
      <alignment horizontal="center" vertical="center" wrapText="1"/>
    </xf>
    <xf numFmtId="40" fontId="7" fillId="0" borderId="16" xfId="0" applyNumberFormat="1" applyFont="1" applyBorder="1" applyAlignment="1">
      <alignment vertical="center"/>
    </xf>
    <xf numFmtId="40" fontId="7" fillId="0" borderId="16" xfId="0" applyNumberFormat="1" applyFont="1" applyBorder="1" applyAlignment="1">
      <alignment horizontal="center" vertical="center"/>
    </xf>
    <xf numFmtId="40" fontId="1" fillId="0" borderId="16" xfId="0" applyNumberFormat="1" applyFont="1" applyBorder="1" applyAlignment="1">
      <alignment horizontal="center" vertical="center" wrapText="1"/>
    </xf>
    <xf numFmtId="40" fontId="1" fillId="0" borderId="16" xfId="0" applyNumberFormat="1" applyFont="1" applyBorder="1" applyAlignment="1">
      <alignment horizontal="right" vertical="center"/>
    </xf>
    <xf numFmtId="40" fontId="1" fillId="0" borderId="17" xfId="0" applyNumberFormat="1" applyFont="1" applyBorder="1" applyAlignment="1">
      <alignment horizontal="right" vertical="center"/>
    </xf>
    <xf numFmtId="40" fontId="1" fillId="0" borderId="0" xfId="0" applyNumberFormat="1" applyFont="1" applyAlignment="1">
      <alignment horizontal="center" vertical="center"/>
    </xf>
    <xf numFmtId="1" fontId="7" fillId="0" borderId="51" xfId="0" applyNumberFormat="1" applyFont="1" applyBorder="1" applyAlignment="1">
      <alignment horizontal="center" vertical="center"/>
    </xf>
    <xf numFmtId="1" fontId="7" fillId="0" borderId="52" xfId="0" applyNumberFormat="1" applyFont="1" applyBorder="1" applyAlignment="1">
      <alignment horizontal="center" vertical="center"/>
    </xf>
    <xf numFmtId="40" fontId="1" fillId="0" borderId="52" xfId="0" applyNumberFormat="1" applyFont="1" applyBorder="1" applyAlignment="1">
      <alignment horizontal="center" vertical="center"/>
    </xf>
    <xf numFmtId="0" fontId="1" fillId="0" borderId="52" xfId="0" applyFont="1" applyBorder="1" applyAlignment="1">
      <alignment horizontal="center" vertical="center" wrapText="1"/>
    </xf>
    <xf numFmtId="40" fontId="1" fillId="0" borderId="52" xfId="0" applyNumberFormat="1" applyFont="1" applyBorder="1" applyAlignment="1">
      <alignment vertical="center"/>
    </xf>
    <xf numFmtId="40" fontId="1" fillId="0" borderId="52" xfId="0" applyNumberFormat="1" applyFont="1" applyBorder="1" applyAlignment="1">
      <alignment horizontal="center" vertical="center" wrapText="1"/>
    </xf>
    <xf numFmtId="40" fontId="1" fillId="0" borderId="52" xfId="0" applyNumberFormat="1" applyFont="1" applyBorder="1" applyAlignment="1">
      <alignment horizontal="right" vertical="center"/>
    </xf>
    <xf numFmtId="40" fontId="1" fillId="0" borderId="53" xfId="0" applyNumberFormat="1" applyFont="1" applyBorder="1" applyAlignment="1">
      <alignment horizontal="right" vertical="center"/>
    </xf>
    <xf numFmtId="1" fontId="7" fillId="0" borderId="84" xfId="0" applyNumberFormat="1" applyFont="1" applyBorder="1" applyAlignment="1">
      <alignment horizontal="center" vertical="center"/>
    </xf>
    <xf numFmtId="1" fontId="7" fillId="0" borderId="55" xfId="0" applyNumberFormat="1" applyFont="1" applyBorder="1" applyAlignment="1">
      <alignment vertical="center"/>
    </xf>
    <xf numFmtId="1" fontId="7" fillId="0" borderId="87" xfId="0" applyNumberFormat="1" applyFont="1" applyBorder="1" applyAlignment="1">
      <alignment horizontal="center" vertical="center"/>
    </xf>
    <xf numFmtId="40" fontId="1" fillId="0" borderId="88" xfId="0" applyNumberFormat="1" applyFont="1" applyBorder="1" applyAlignment="1">
      <alignment horizontal="center" vertical="center"/>
    </xf>
    <xf numFmtId="0" fontId="1" fillId="0" borderId="88" xfId="0" applyFont="1" applyBorder="1" applyAlignment="1">
      <alignment horizontal="center" vertical="center" wrapText="1"/>
    </xf>
    <xf numFmtId="40" fontId="1" fillId="0" borderId="89" xfId="0" applyNumberFormat="1" applyFont="1" applyBorder="1" applyAlignment="1">
      <alignment horizontal="center" vertical="center"/>
    </xf>
    <xf numFmtId="40" fontId="1" fillId="0" borderId="92" xfId="0" applyNumberFormat="1" applyFont="1" applyBorder="1" applyAlignment="1">
      <alignment horizontal="right" vertical="center"/>
    </xf>
    <xf numFmtId="1" fontId="7" fillId="0" borderId="59" xfId="0" applyNumberFormat="1" applyFont="1" applyBorder="1" applyAlignment="1">
      <alignment vertical="center"/>
    </xf>
    <xf numFmtId="1" fontId="7" fillId="0" borderId="93" xfId="0" applyNumberFormat="1" applyFont="1" applyBorder="1" applyAlignment="1">
      <alignment horizontal="center" vertical="center"/>
    </xf>
    <xf numFmtId="0" fontId="1" fillId="0" borderId="0" xfId="0" applyFont="1" applyAlignment="1">
      <alignment horizontal="center" vertical="center" wrapText="1"/>
    </xf>
    <xf numFmtId="40" fontId="1" fillId="0" borderId="94" xfId="0" applyNumberFormat="1" applyFont="1" applyBorder="1" applyAlignment="1">
      <alignment horizontal="center" vertical="center"/>
    </xf>
    <xf numFmtId="40" fontId="1" fillId="0" borderId="39" xfId="0" applyNumberFormat="1" applyFont="1" applyBorder="1" applyAlignment="1">
      <alignment horizontal="left" vertical="center"/>
    </xf>
    <xf numFmtId="40" fontId="1" fillId="0" borderId="39" xfId="0" applyNumberFormat="1" applyFont="1" applyBorder="1" applyAlignment="1">
      <alignment horizontal="center" vertical="center"/>
    </xf>
    <xf numFmtId="40" fontId="1" fillId="0" borderId="39" xfId="0" applyNumberFormat="1" applyFont="1" applyBorder="1" applyAlignment="1">
      <alignment horizontal="right" vertical="center"/>
    </xf>
    <xf numFmtId="40" fontId="1" fillId="0" borderId="95" xfId="0" applyNumberFormat="1" applyFont="1" applyBorder="1" applyAlignment="1">
      <alignment horizontal="right" vertical="center"/>
    </xf>
    <xf numFmtId="40" fontId="1" fillId="0" borderId="97" xfId="0" applyNumberFormat="1" applyFont="1" applyBorder="1" applyAlignment="1">
      <alignment horizontal="center" vertical="center"/>
    </xf>
    <xf numFmtId="0" fontId="1" fillId="0" borderId="97" xfId="0" applyFont="1" applyBorder="1" applyAlignment="1">
      <alignment horizontal="center" vertical="center" wrapText="1"/>
    </xf>
    <xf numFmtId="40" fontId="1" fillId="0" borderId="102" xfId="0" applyNumberFormat="1" applyFont="1" applyBorder="1" applyAlignment="1">
      <alignment horizontal="center" vertical="center"/>
    </xf>
    <xf numFmtId="40" fontId="7" fillId="0" borderId="39" xfId="0" applyNumberFormat="1" applyFont="1" applyBorder="1" applyAlignment="1">
      <alignment horizontal="center" vertical="center"/>
    </xf>
    <xf numFmtId="40" fontId="1" fillId="0" borderId="39" xfId="0" applyNumberFormat="1" applyFont="1" applyBorder="1" applyAlignment="1">
      <alignment horizontal="left" vertical="center" wrapText="1"/>
    </xf>
    <xf numFmtId="40" fontId="1" fillId="0" borderId="103" xfId="0" applyNumberFormat="1" applyFont="1" applyBorder="1" applyAlignment="1">
      <alignment horizontal="right" vertical="center"/>
    </xf>
    <xf numFmtId="40" fontId="1" fillId="13" borderId="39" xfId="0" applyNumberFormat="1" applyFont="1" applyFill="1" applyBorder="1" applyAlignment="1">
      <alignment horizontal="left" vertical="center" wrapText="1"/>
    </xf>
    <xf numFmtId="40" fontId="1" fillId="0" borderId="95" xfId="0" applyNumberFormat="1" applyFont="1" applyBorder="1" applyAlignment="1">
      <alignment vertical="center"/>
    </xf>
    <xf numFmtId="40" fontId="1" fillId="0" borderId="107" xfId="0" applyNumberFormat="1" applyFont="1" applyBorder="1" applyAlignment="1">
      <alignment horizontal="center" vertical="center"/>
    </xf>
    <xf numFmtId="0" fontId="1" fillId="0" borderId="39" xfId="0" applyFont="1" applyBorder="1" applyAlignment="1">
      <alignment horizontal="center" vertical="center" wrapText="1"/>
    </xf>
    <xf numFmtId="40" fontId="1" fillId="0" borderId="108" xfId="0" applyNumberFormat="1" applyFont="1" applyBorder="1" applyAlignment="1">
      <alignment horizontal="right" vertical="center"/>
    </xf>
    <xf numFmtId="40" fontId="1" fillId="0" borderId="0" xfId="0" applyNumberFormat="1" applyFont="1" applyAlignment="1">
      <alignment horizontal="left" vertical="center"/>
    </xf>
    <xf numFmtId="40" fontId="1" fillId="0" borderId="0" xfId="0" applyNumberFormat="1" applyFont="1" applyAlignment="1">
      <alignment horizontal="right" vertical="center"/>
    </xf>
    <xf numFmtId="40" fontId="1" fillId="0" borderId="60" xfId="0" applyNumberFormat="1" applyFont="1" applyBorder="1" applyAlignment="1">
      <alignment vertical="center"/>
    </xf>
    <xf numFmtId="40" fontId="7" fillId="0" borderId="39" xfId="0" applyNumberFormat="1" applyFont="1" applyBorder="1" applyAlignment="1">
      <alignment horizontal="right" vertical="center"/>
    </xf>
    <xf numFmtId="0" fontId="1" fillId="0" borderId="91" xfId="0" applyFont="1" applyBorder="1" applyAlignment="1">
      <alignment horizontal="center" vertical="center" wrapText="1"/>
    </xf>
    <xf numFmtId="172" fontId="1" fillId="13" borderId="39" xfId="0" applyNumberFormat="1" applyFont="1" applyFill="1" applyBorder="1" applyAlignment="1">
      <alignment horizontal="left" vertical="center" wrapText="1"/>
    </xf>
    <xf numFmtId="0" fontId="1" fillId="0" borderId="107" xfId="0" applyFont="1" applyBorder="1" applyAlignment="1">
      <alignment horizontal="center" vertical="center" wrapText="1"/>
    </xf>
    <xf numFmtId="40" fontId="1" fillId="0" borderId="91" xfId="0" applyNumberFormat="1" applyFont="1" applyBorder="1" applyAlignment="1">
      <alignment horizontal="center" vertical="center"/>
    </xf>
    <xf numFmtId="1" fontId="1" fillId="0" borderId="0" xfId="0" applyNumberFormat="1" applyFont="1" applyAlignment="1">
      <alignment vertical="center"/>
    </xf>
    <xf numFmtId="1" fontId="1" fillId="0" borderId="0" xfId="0" applyNumberFormat="1" applyFont="1" applyAlignment="1">
      <alignment horizontal="center" vertical="center"/>
    </xf>
    <xf numFmtId="40" fontId="1" fillId="0" borderId="0" xfId="0" applyNumberFormat="1" applyFont="1" applyAlignment="1">
      <alignment vertical="center"/>
    </xf>
    <xf numFmtId="40" fontId="1" fillId="0" borderId="0" xfId="0" applyNumberFormat="1" applyFont="1" applyAlignment="1">
      <alignment horizontal="center" vertical="center" wrapText="1"/>
    </xf>
    <xf numFmtId="0" fontId="7" fillId="0" borderId="110" xfId="0" applyFont="1" applyBorder="1"/>
    <xf numFmtId="0" fontId="31" fillId="0" borderId="110" xfId="0" applyFont="1" applyBorder="1" applyAlignment="1">
      <alignment vertical="center"/>
    </xf>
    <xf numFmtId="0" fontId="32" fillId="0" borderId="110" xfId="0" applyFont="1" applyBorder="1" applyAlignment="1">
      <alignment vertical="center"/>
    </xf>
    <xf numFmtId="0" fontId="7" fillId="0" borderId="0" xfId="0" applyFont="1"/>
    <xf numFmtId="0" fontId="33" fillId="0" borderId="0" xfId="0" applyFont="1" applyAlignment="1">
      <alignment vertical="center" wrapText="1"/>
    </xf>
    <xf numFmtId="0" fontId="33" fillId="0" borderId="0" xfId="0" applyFont="1" applyAlignment="1">
      <alignment vertical="center"/>
    </xf>
    <xf numFmtId="0" fontId="34" fillId="0" borderId="0" xfId="0" applyFont="1" applyAlignment="1">
      <alignment vertical="center"/>
    </xf>
    <xf numFmtId="4" fontId="34" fillId="0" borderId="0" xfId="0" applyNumberFormat="1" applyFont="1" applyAlignment="1">
      <alignment vertical="center"/>
    </xf>
    <xf numFmtId="0" fontId="31" fillId="0" borderId="0" xfId="0" applyFont="1" applyAlignment="1">
      <alignment horizontal="left" vertical="center"/>
    </xf>
    <xf numFmtId="0" fontId="21" fillId="0" borderId="114" xfId="0" applyFont="1" applyBorder="1" applyAlignment="1">
      <alignment horizontal="center"/>
    </xf>
    <xf numFmtId="0" fontId="21" fillId="0" borderId="14" xfId="0" applyFont="1" applyBorder="1"/>
    <xf numFmtId="0" fontId="21" fillId="0" borderId="79" xfId="0" applyFont="1" applyBorder="1"/>
    <xf numFmtId="0" fontId="21" fillId="0" borderId="114" xfId="0" applyFont="1" applyBorder="1"/>
    <xf numFmtId="2" fontId="21" fillId="0" borderId="79" xfId="0" applyNumberFormat="1" applyFont="1" applyBorder="1"/>
    <xf numFmtId="2" fontId="21" fillId="0" borderId="114" xfId="0" applyNumberFormat="1" applyFont="1" applyBorder="1"/>
    <xf numFmtId="2" fontId="21" fillId="0" borderId="14" xfId="0" applyNumberFormat="1" applyFont="1" applyBorder="1"/>
    <xf numFmtId="2" fontId="21" fillId="0" borderId="114" xfId="0" applyNumberFormat="1" applyFont="1" applyBorder="1" applyAlignment="1">
      <alignment horizontal="left"/>
    </xf>
    <xf numFmtId="0" fontId="21" fillId="0" borderId="115" xfId="0" applyFont="1" applyBorder="1"/>
    <xf numFmtId="0" fontId="21" fillId="0" borderId="116" xfId="0" applyFont="1" applyBorder="1"/>
    <xf numFmtId="2" fontId="21" fillId="0" borderId="70" xfId="0" applyNumberFormat="1" applyFont="1" applyBorder="1"/>
    <xf numFmtId="2" fontId="21" fillId="0" borderId="115" xfId="0" applyNumberFormat="1" applyFont="1" applyBorder="1"/>
    <xf numFmtId="0" fontId="24" fillId="0" borderId="42" xfId="0" applyFont="1" applyBorder="1" applyAlignment="1">
      <alignment horizontal="center"/>
    </xf>
    <xf numFmtId="1" fontId="7" fillId="0" borderId="0" xfId="0" applyNumberFormat="1" applyFont="1" applyAlignment="1">
      <alignment horizontal="left" vertical="center"/>
    </xf>
    <xf numFmtId="2" fontId="1" fillId="0" borderId="0" xfId="0" applyNumberFormat="1" applyFont="1" applyAlignment="1">
      <alignment vertical="center"/>
    </xf>
    <xf numFmtId="0" fontId="7" fillId="0" borderId="0" xfId="0" applyFont="1" applyAlignment="1">
      <alignment horizontal="right" vertical="center" wrapText="1"/>
    </xf>
    <xf numFmtId="0" fontId="7" fillId="0" borderId="14" xfId="0" applyFont="1" applyBorder="1" applyAlignment="1">
      <alignment horizontal="center" vertical="center" wrapText="1"/>
    </xf>
    <xf numFmtId="173" fontId="1" fillId="0" borderId="54" xfId="0" applyNumberFormat="1" applyFont="1" applyBorder="1" applyAlignment="1">
      <alignment horizontal="center" vertical="center"/>
    </xf>
    <xf numFmtId="173" fontId="1" fillId="6" borderId="119" xfId="0" applyNumberFormat="1" applyFont="1" applyFill="1" applyBorder="1" applyAlignment="1">
      <alignment horizontal="right" vertical="center"/>
    </xf>
    <xf numFmtId="10" fontId="1" fillId="0" borderId="50" xfId="0" applyNumberFormat="1" applyFont="1" applyBorder="1" applyAlignment="1">
      <alignment horizontal="center" vertical="center"/>
    </xf>
    <xf numFmtId="10" fontId="1" fillId="0" borderId="120" xfId="0" applyNumberFormat="1" applyFont="1" applyBorder="1" applyAlignment="1">
      <alignment horizontal="right" vertical="center"/>
    </xf>
    <xf numFmtId="173" fontId="21" fillId="0" borderId="0" xfId="0" applyNumberFormat="1" applyFont="1"/>
    <xf numFmtId="1" fontId="7" fillId="0" borderId="58" xfId="0" applyNumberFormat="1" applyFont="1" applyBorder="1" applyAlignment="1">
      <alignment horizontal="center" vertical="center"/>
    </xf>
    <xf numFmtId="173" fontId="1" fillId="6" borderId="14" xfId="0" applyNumberFormat="1" applyFont="1" applyFill="1" applyBorder="1" applyAlignment="1">
      <alignment horizontal="center" vertical="center"/>
    </xf>
    <xf numFmtId="9" fontId="1" fillId="0" borderId="0" xfId="0" applyNumberFormat="1" applyFont="1" applyAlignment="1">
      <alignment horizontal="center" vertical="center"/>
    </xf>
    <xf numFmtId="10" fontId="1" fillId="0" borderId="14" xfId="0" applyNumberFormat="1" applyFont="1" applyBorder="1" applyAlignment="1">
      <alignment horizontal="right" vertical="center"/>
    </xf>
    <xf numFmtId="10" fontId="1" fillId="6" borderId="14" xfId="0" applyNumberFormat="1" applyFont="1" applyFill="1" applyBorder="1" applyAlignment="1">
      <alignment horizontal="right" vertical="center"/>
    </xf>
    <xf numFmtId="0" fontId="35" fillId="0" borderId="0" xfId="0" applyFont="1"/>
    <xf numFmtId="49" fontId="36" fillId="6" borderId="122" xfId="0" applyNumberFormat="1" applyFont="1" applyFill="1" applyBorder="1" applyAlignment="1">
      <alignment horizontal="center" vertical="top"/>
    </xf>
    <xf numFmtId="0" fontId="37" fillId="6" borderId="126" xfId="0" applyFont="1" applyFill="1" applyBorder="1"/>
    <xf numFmtId="0" fontId="36" fillId="6" borderId="127" xfId="0" applyFont="1" applyFill="1" applyBorder="1" applyAlignment="1">
      <alignment vertical="top"/>
    </xf>
    <xf numFmtId="2" fontId="38" fillId="0" borderId="134" xfId="0" applyNumberFormat="1" applyFont="1" applyBorder="1" applyAlignment="1">
      <alignment horizontal="center" vertical="center" wrapText="1"/>
    </xf>
    <xf numFmtId="2" fontId="38" fillId="0" borderId="134" xfId="0" applyNumberFormat="1" applyFont="1" applyBorder="1" applyAlignment="1">
      <alignment horizontal="center" vertical="center"/>
    </xf>
    <xf numFmtId="2" fontId="19" fillId="0" borderId="134" xfId="0" applyNumberFormat="1" applyFont="1" applyBorder="1" applyAlignment="1">
      <alignment horizontal="center" vertical="center"/>
    </xf>
    <xf numFmtId="174" fontId="19" fillId="0" borderId="134" xfId="0" applyNumberFormat="1" applyFont="1" applyBorder="1" applyAlignment="1">
      <alignment horizontal="center" vertical="center"/>
    </xf>
    <xf numFmtId="174" fontId="39" fillId="6" borderId="24" xfId="0" applyNumberFormat="1" applyFont="1" applyFill="1" applyBorder="1"/>
    <xf numFmtId="0" fontId="7" fillId="0" borderId="40" xfId="0" applyFont="1" applyBorder="1" applyAlignment="1">
      <alignment vertical="center"/>
    </xf>
    <xf numFmtId="0" fontId="7" fillId="0" borderId="42" xfId="0" applyFont="1" applyBorder="1" applyAlignment="1">
      <alignment vertical="center"/>
    </xf>
    <xf numFmtId="1" fontId="7" fillId="0" borderId="139" xfId="0" applyNumberFormat="1" applyFont="1" applyBorder="1" applyAlignment="1">
      <alignment horizontal="left" vertical="center"/>
    </xf>
    <xf numFmtId="0" fontId="1" fillId="0" borderId="140" xfId="0" applyFont="1" applyBorder="1" applyAlignment="1">
      <alignment horizontal="left" vertical="center" wrapText="1"/>
    </xf>
    <xf numFmtId="0" fontId="1" fillId="0" borderId="140" xfId="0" applyFont="1" applyBorder="1" applyAlignment="1">
      <alignment vertical="center"/>
    </xf>
    <xf numFmtId="0" fontId="25" fillId="7" borderId="24" xfId="0" applyFont="1" applyFill="1" applyBorder="1" applyAlignment="1">
      <alignment vertical="top" wrapText="1"/>
    </xf>
    <xf numFmtId="0" fontId="1" fillId="7" borderId="24" xfId="0" applyFont="1" applyFill="1" applyBorder="1"/>
    <xf numFmtId="0" fontId="1" fillId="7" borderId="144" xfId="0" applyFont="1" applyFill="1" applyBorder="1"/>
    <xf numFmtId="2" fontId="1" fillId="0" borderId="0" xfId="0" applyNumberFormat="1" applyFont="1" applyAlignment="1">
      <alignment wrapText="1"/>
    </xf>
    <xf numFmtId="17" fontId="25" fillId="7" borderId="24" xfId="0" applyNumberFormat="1" applyFont="1" applyFill="1" applyBorder="1" applyAlignment="1">
      <alignment horizontal="left" vertical="top" wrapText="1"/>
    </xf>
    <xf numFmtId="2" fontId="1" fillId="0" borderId="0" xfId="0" applyNumberFormat="1" applyFont="1"/>
    <xf numFmtId="169" fontId="1" fillId="7" borderId="24" xfId="0" applyNumberFormat="1" applyFont="1" applyFill="1" applyBorder="1" applyAlignment="1">
      <alignment horizontal="left" vertical="center" wrapText="1"/>
    </xf>
    <xf numFmtId="169" fontId="1" fillId="7" borderId="144" xfId="0" applyNumberFormat="1" applyFont="1" applyFill="1" applyBorder="1" applyAlignment="1">
      <alignment horizontal="left" vertical="center" wrapText="1"/>
    </xf>
    <xf numFmtId="0" fontId="6" fillId="0" borderId="0" xfId="0" applyFont="1" applyAlignment="1">
      <alignment horizontal="left" vertical="center" shrinkToFit="1"/>
    </xf>
    <xf numFmtId="0" fontId="7" fillId="9" borderId="160" xfId="0" applyFont="1" applyFill="1" applyBorder="1" applyAlignment="1">
      <alignment horizontal="right" vertical="top" wrapText="1"/>
    </xf>
    <xf numFmtId="0" fontId="25" fillId="15" borderId="162" xfId="0" applyFont="1" applyFill="1" applyBorder="1" applyAlignment="1">
      <alignment horizontal="left" vertical="top" wrapText="1"/>
    </xf>
    <xf numFmtId="166" fontId="40" fillId="15" borderId="160" xfId="0" applyNumberFormat="1" applyFont="1" applyFill="1" applyBorder="1" applyAlignment="1">
      <alignment horizontal="right" vertical="top" wrapText="1"/>
    </xf>
    <xf numFmtId="166" fontId="40" fillId="15" borderId="160" xfId="0" applyNumberFormat="1" applyFont="1" applyFill="1" applyBorder="1" applyAlignment="1">
      <alignment horizontal="center" vertical="top" wrapText="1"/>
    </xf>
    <xf numFmtId="167" fontId="25" fillId="15" borderId="163" xfId="0" applyNumberFormat="1" applyFont="1" applyFill="1" applyBorder="1" applyAlignment="1">
      <alignment horizontal="right" vertical="top" wrapText="1"/>
    </xf>
    <xf numFmtId="164" fontId="1" fillId="0" borderId="0" xfId="0" applyNumberFormat="1" applyFont="1"/>
    <xf numFmtId="0" fontId="7" fillId="9" borderId="162" xfId="0" applyFont="1" applyFill="1" applyBorder="1" applyAlignment="1">
      <alignment horizontal="left" vertical="top" wrapText="1"/>
    </xf>
    <xf numFmtId="0" fontId="7" fillId="9" borderId="160" xfId="0" applyFont="1" applyFill="1" applyBorder="1" applyAlignment="1">
      <alignment horizontal="center" vertical="top" wrapText="1"/>
    </xf>
    <xf numFmtId="0" fontId="7" fillId="9" borderId="163" xfId="0" applyFont="1" applyFill="1" applyBorder="1" applyAlignment="1">
      <alignment horizontal="right" vertical="top" wrapText="1"/>
    </xf>
    <xf numFmtId="166" fontId="25" fillId="15" borderId="160" xfId="0" applyNumberFormat="1" applyFont="1" applyFill="1" applyBorder="1" applyAlignment="1">
      <alignment horizontal="center" vertical="top" wrapText="1"/>
    </xf>
    <xf numFmtId="175" fontId="40" fillId="15" borderId="160" xfId="0" applyNumberFormat="1" applyFont="1" applyFill="1" applyBorder="1" applyAlignment="1">
      <alignment horizontal="right" vertical="top" wrapText="1"/>
    </xf>
    <xf numFmtId="175" fontId="25" fillId="15" borderId="160" xfId="0" applyNumberFormat="1" applyFont="1" applyFill="1" applyBorder="1" applyAlignment="1">
      <alignment horizontal="right" vertical="top" wrapText="1"/>
    </xf>
    <xf numFmtId="175" fontId="25" fillId="15" borderId="163" xfId="0" applyNumberFormat="1" applyFont="1" applyFill="1" applyBorder="1" applyAlignment="1">
      <alignment horizontal="right" vertical="top" wrapText="1"/>
    </xf>
    <xf numFmtId="164" fontId="24" fillId="9" borderId="144" xfId="0" applyNumberFormat="1" applyFont="1" applyFill="1" applyBorder="1" applyAlignment="1">
      <alignment horizontal="right" vertical="top" wrapText="1"/>
    </xf>
    <xf numFmtId="0" fontId="41" fillId="0" borderId="55" xfId="0" applyFont="1" applyBorder="1"/>
    <xf numFmtId="0" fontId="41" fillId="0" borderId="56" xfId="0" applyFont="1" applyBorder="1"/>
    <xf numFmtId="0" fontId="41" fillId="0" borderId="57" xfId="0" applyFont="1" applyBorder="1"/>
    <xf numFmtId="0" fontId="41" fillId="0" borderId="0" xfId="0" applyFont="1"/>
    <xf numFmtId="0" fontId="41" fillId="0" borderId="59" xfId="0" applyFont="1" applyBorder="1"/>
    <xf numFmtId="0" fontId="41" fillId="0" borderId="60" xfId="0" applyFont="1" applyBorder="1"/>
    <xf numFmtId="0" fontId="41" fillId="0" borderId="14" xfId="0" applyFont="1" applyBorder="1" applyAlignment="1">
      <alignment horizontal="center" vertical="center"/>
    </xf>
    <xf numFmtId="0" fontId="41" fillId="0" borderId="14" xfId="0" applyFont="1" applyBorder="1" applyAlignment="1">
      <alignment horizontal="left" vertical="center"/>
    </xf>
    <xf numFmtId="0" fontId="41" fillId="0" borderId="0" xfId="0" applyFont="1" applyAlignment="1">
      <alignment horizontal="center" vertical="center"/>
    </xf>
    <xf numFmtId="0" fontId="41" fillId="0" borderId="0" xfId="0" applyFont="1" applyAlignment="1">
      <alignment horizontal="left" vertical="center"/>
    </xf>
    <xf numFmtId="0" fontId="41" fillId="0" borderId="14" xfId="0" applyFont="1" applyBorder="1"/>
    <xf numFmtId="0" fontId="42" fillId="0" borderId="14" xfId="0" applyFont="1" applyBorder="1" applyAlignment="1">
      <alignment horizontal="center" vertical="center"/>
    </xf>
    <xf numFmtId="168" fontId="41" fillId="0" borderId="14" xfId="0" applyNumberFormat="1" applyFont="1" applyBorder="1" applyAlignment="1">
      <alignment horizontal="center" vertical="center"/>
    </xf>
    <xf numFmtId="0" fontId="41" fillId="0" borderId="59" xfId="0" applyFont="1" applyBorder="1" applyAlignment="1">
      <alignment vertical="center"/>
    </xf>
    <xf numFmtId="0" fontId="41" fillId="0" borderId="0" xfId="0" applyFont="1" applyAlignment="1">
      <alignment vertical="center"/>
    </xf>
    <xf numFmtId="0" fontId="41" fillId="0" borderId="60" xfId="0" applyFont="1" applyBorder="1" applyAlignment="1">
      <alignment vertical="center"/>
    </xf>
    <xf numFmtId="0" fontId="42" fillId="0" borderId="59" xfId="0" applyFont="1" applyBorder="1" applyAlignment="1">
      <alignment horizontal="center" vertical="center"/>
    </xf>
    <xf numFmtId="40" fontId="43" fillId="0" borderId="59" xfId="0" applyNumberFormat="1" applyFont="1" applyBorder="1" applyAlignment="1">
      <alignment horizontal="left" vertical="center"/>
    </xf>
    <xf numFmtId="0" fontId="42" fillId="0" borderId="14" xfId="0" applyFont="1" applyBorder="1"/>
    <xf numFmtId="168" fontId="41" fillId="0" borderId="14" xfId="0" applyNumberFormat="1" applyFont="1" applyBorder="1"/>
    <xf numFmtId="0" fontId="42" fillId="0" borderId="0" xfId="0" applyFont="1" applyAlignment="1">
      <alignment horizontal="center" vertical="center"/>
    </xf>
    <xf numFmtId="10" fontId="41" fillId="0" borderId="0" xfId="0" applyNumberFormat="1" applyFont="1"/>
    <xf numFmtId="0" fontId="46" fillId="0" borderId="177" xfId="0" applyFont="1" applyBorder="1" applyAlignment="1">
      <alignment horizontal="center" vertical="center"/>
    </xf>
    <xf numFmtId="0" fontId="41" fillId="0" borderId="14" xfId="0" applyFont="1" applyBorder="1" applyAlignment="1">
      <alignment horizontal="center"/>
    </xf>
    <xf numFmtId="0" fontId="33" fillId="0" borderId="0" xfId="0" applyFont="1"/>
    <xf numFmtId="0" fontId="46" fillId="0" borderId="105" xfId="0" applyFont="1" applyBorder="1" applyAlignment="1">
      <alignment horizontal="center" vertical="center"/>
    </xf>
    <xf numFmtId="0" fontId="46" fillId="0" borderId="97" xfId="0" applyFont="1" applyBorder="1" applyAlignment="1">
      <alignment horizontal="center" vertical="center"/>
    </xf>
    <xf numFmtId="0" fontId="48" fillId="0" borderId="16" xfId="0" applyFont="1" applyBorder="1" applyAlignment="1">
      <alignment horizontal="center" vertical="center"/>
    </xf>
    <xf numFmtId="0" fontId="41" fillId="0" borderId="91" xfId="0" applyFont="1" applyBorder="1" applyAlignment="1">
      <alignment horizontal="center" vertical="center"/>
    </xf>
    <xf numFmtId="0" fontId="41" fillId="0" borderId="105" xfId="0" applyFont="1" applyBorder="1" applyAlignment="1">
      <alignment horizontal="center" vertical="center"/>
    </xf>
    <xf numFmtId="0" fontId="41" fillId="0" borderId="187" xfId="0" applyFont="1" applyBorder="1" applyAlignment="1">
      <alignment horizontal="center" vertical="center"/>
    </xf>
    <xf numFmtId="0" fontId="44" fillId="0" borderId="0" xfId="0" applyFont="1"/>
    <xf numFmtId="0" fontId="42" fillId="0" borderId="191" xfId="0" applyFont="1" applyBorder="1" applyAlignment="1">
      <alignment horizontal="center" vertical="center"/>
    </xf>
    <xf numFmtId="168" fontId="41" fillId="0" borderId="0" xfId="0" applyNumberFormat="1" applyFont="1" applyAlignment="1">
      <alignment horizontal="center" vertical="center"/>
    </xf>
    <xf numFmtId="168" fontId="41" fillId="0" borderId="60" xfId="0" applyNumberFormat="1" applyFont="1" applyBorder="1" applyAlignment="1">
      <alignment horizontal="center" vertical="center"/>
    </xf>
    <xf numFmtId="0" fontId="41" fillId="0" borderId="0" xfId="0" applyFont="1" applyAlignment="1">
      <alignment horizontal="right"/>
    </xf>
    <xf numFmtId="0" fontId="41" fillId="0" borderId="60" xfId="0" applyFont="1" applyBorder="1" applyAlignment="1">
      <alignment horizontal="right"/>
    </xf>
    <xf numFmtId="0" fontId="41" fillId="0" borderId="51" xfId="0" applyFont="1" applyBorder="1"/>
    <xf numFmtId="0" fontId="41" fillId="0" borderId="52" xfId="0" applyFont="1" applyBorder="1"/>
    <xf numFmtId="0" fontId="41" fillId="0" borderId="53" xfId="0" applyFont="1" applyBorder="1"/>
    <xf numFmtId="0" fontId="49" fillId="0" borderId="56" xfId="0" applyFont="1" applyBorder="1" applyAlignment="1">
      <alignment vertical="center"/>
    </xf>
    <xf numFmtId="0" fontId="46" fillId="0" borderId="0" xfId="0" applyFont="1" applyAlignment="1">
      <alignment vertical="center"/>
    </xf>
    <xf numFmtId="0" fontId="49" fillId="0" borderId="0" xfId="0" applyFont="1" applyAlignment="1">
      <alignment vertical="center"/>
    </xf>
    <xf numFmtId="0" fontId="46" fillId="0" borderId="0" xfId="0" applyFont="1" applyAlignment="1">
      <alignment horizontal="center" vertical="center"/>
    </xf>
    <xf numFmtId="0" fontId="46" fillId="0" borderId="0" xfId="0" applyFont="1" applyAlignment="1">
      <alignment horizontal="left" vertical="center"/>
    </xf>
    <xf numFmtId="0" fontId="46" fillId="0" borderId="0" xfId="0" applyFont="1"/>
    <xf numFmtId="0" fontId="28" fillId="0" borderId="0" xfId="0" applyFont="1" applyAlignment="1">
      <alignment vertical="center"/>
    </xf>
    <xf numFmtId="1" fontId="52" fillId="0" borderId="134" xfId="0" applyNumberFormat="1" applyFont="1" applyBorder="1" applyAlignment="1">
      <alignment horizontal="center" vertical="center"/>
    </xf>
    <xf numFmtId="0" fontId="52" fillId="0" borderId="134" xfId="0" applyFont="1" applyBorder="1" applyAlignment="1">
      <alignment horizontal="left" vertical="center"/>
    </xf>
    <xf numFmtId="0" fontId="53" fillId="0" borderId="134" xfId="0" applyFont="1" applyBorder="1" applyAlignment="1">
      <alignment horizontal="center" vertical="center"/>
    </xf>
    <xf numFmtId="2" fontId="53" fillId="0" borderId="134" xfId="0" applyNumberFormat="1" applyFont="1" applyBorder="1" applyAlignment="1">
      <alignment horizontal="center" vertical="center" wrapText="1"/>
    </xf>
    <xf numFmtId="0" fontId="55" fillId="0" borderId="134" xfId="1" applyFont="1" applyBorder="1" applyAlignment="1">
      <alignment vertical="center"/>
    </xf>
    <xf numFmtId="0" fontId="53" fillId="0" borderId="134" xfId="0" applyFont="1" applyBorder="1" applyAlignment="1">
      <alignment vertical="center"/>
    </xf>
    <xf numFmtId="1" fontId="7" fillId="0" borderId="121" xfId="0" applyNumberFormat="1" applyFont="1" applyBorder="1" applyAlignment="1">
      <alignment vertical="center"/>
    </xf>
    <xf numFmtId="40" fontId="1" fillId="0" borderId="62" xfId="0" applyNumberFormat="1" applyFont="1" applyBorder="1" applyAlignment="1">
      <alignment vertical="center"/>
    </xf>
    <xf numFmtId="0" fontId="1" fillId="0" borderId="49" xfId="0" applyFont="1" applyBorder="1"/>
    <xf numFmtId="0" fontId="6" fillId="0" borderId="14" xfId="0" applyFont="1" applyBorder="1" applyAlignment="1">
      <alignment horizontal="center" vertical="center"/>
    </xf>
    <xf numFmtId="4" fontId="57" fillId="9" borderId="14" xfId="0" applyNumberFormat="1" applyFont="1" applyFill="1" applyBorder="1" applyAlignment="1">
      <alignment horizontal="center" vertical="center"/>
    </xf>
    <xf numFmtId="40" fontId="1" fillId="0" borderId="90" xfId="0" applyNumberFormat="1" applyFont="1" applyBorder="1" applyAlignment="1">
      <alignment horizontal="left" vertical="center"/>
    </xf>
    <xf numFmtId="176" fontId="1" fillId="0" borderId="0" xfId="2" applyNumberFormat="1" applyFont="1" applyAlignment="1">
      <alignment vertical="center"/>
    </xf>
    <xf numFmtId="40" fontId="1" fillId="0" borderId="91" xfId="0" applyNumberFormat="1" applyFont="1" applyBorder="1" applyAlignment="1">
      <alignment horizontal="left" vertical="center"/>
    </xf>
    <xf numFmtId="40" fontId="1" fillId="0" borderId="192" xfId="0" applyNumberFormat="1" applyFont="1" applyBorder="1" applyAlignment="1">
      <alignment horizontal="left" vertical="center"/>
    </xf>
    <xf numFmtId="10" fontId="1" fillId="0" borderId="0" xfId="2" applyNumberFormat="1" applyFont="1" applyAlignment="1">
      <alignment vertical="center"/>
    </xf>
    <xf numFmtId="173" fontId="0" fillId="0" borderId="0" xfId="0" applyNumberFormat="1"/>
    <xf numFmtId="10" fontId="1" fillId="0" borderId="58" xfId="0" applyNumberFormat="1" applyFont="1" applyBorder="1" applyAlignment="1">
      <alignment horizontal="right" vertical="center"/>
    </xf>
    <xf numFmtId="10" fontId="57" fillId="0" borderId="120" xfId="0" applyNumberFormat="1" applyFont="1" applyBorder="1" applyAlignment="1">
      <alignment horizontal="right" vertical="center"/>
    </xf>
    <xf numFmtId="173" fontId="57" fillId="6" borderId="119" xfId="0" applyNumberFormat="1" applyFont="1" applyFill="1" applyBorder="1" applyAlignment="1">
      <alignment horizontal="right" vertical="center"/>
    </xf>
    <xf numFmtId="0" fontId="63" fillId="17" borderId="160" xfId="0" applyFont="1" applyFill="1" applyBorder="1" applyAlignment="1">
      <alignment horizontal="left" vertical="top" wrapText="1"/>
    </xf>
    <xf numFmtId="0" fontId="63" fillId="17" borderId="160" xfId="0" applyFont="1" applyFill="1" applyBorder="1" applyAlignment="1">
      <alignment horizontal="right" vertical="top" wrapText="1"/>
    </xf>
    <xf numFmtId="4" fontId="63" fillId="17" borderId="160" xfId="0" applyNumberFormat="1" applyFont="1" applyFill="1" applyBorder="1" applyAlignment="1">
      <alignment horizontal="right" vertical="top" wrapText="1"/>
    </xf>
    <xf numFmtId="0" fontId="64" fillId="9" borderId="160" xfId="0" applyFont="1" applyFill="1" applyBorder="1" applyAlignment="1">
      <alignment horizontal="left" vertical="top" wrapText="1"/>
    </xf>
    <xf numFmtId="0" fontId="64" fillId="9" borderId="160" xfId="0" applyFont="1" applyFill="1" applyBorder="1" applyAlignment="1">
      <alignment horizontal="right" vertical="top" wrapText="1"/>
    </xf>
    <xf numFmtId="0" fontId="64" fillId="9" borderId="160" xfId="0" applyFont="1" applyFill="1" applyBorder="1" applyAlignment="1">
      <alignment horizontal="center" vertical="top" wrapText="1"/>
    </xf>
    <xf numFmtId="0" fontId="65" fillId="9" borderId="160" xfId="0" applyFont="1" applyFill="1" applyBorder="1" applyAlignment="1">
      <alignment horizontal="left" vertical="top" wrapText="1"/>
    </xf>
    <xf numFmtId="0" fontId="65" fillId="9" borderId="160" xfId="0" applyFont="1" applyFill="1" applyBorder="1" applyAlignment="1">
      <alignment horizontal="right" vertical="top" wrapText="1"/>
    </xf>
    <xf numFmtId="0" fontId="65" fillId="9" borderId="160" xfId="0" applyFont="1" applyFill="1" applyBorder="1" applyAlignment="1">
      <alignment horizontal="center" vertical="top" wrapText="1"/>
    </xf>
    <xf numFmtId="177" fontId="65" fillId="9" borderId="160" xfId="0" applyNumberFormat="1" applyFont="1" applyFill="1" applyBorder="1" applyAlignment="1">
      <alignment horizontal="right" vertical="top" wrapText="1"/>
    </xf>
    <xf numFmtId="4" fontId="65" fillId="9" borderId="160" xfId="0" applyNumberFormat="1" applyFont="1" applyFill="1" applyBorder="1" applyAlignment="1">
      <alignment horizontal="right" vertical="top" wrapText="1"/>
    </xf>
    <xf numFmtId="0" fontId="66" fillId="15" borderId="160" xfId="0" applyFont="1" applyFill="1" applyBorder="1" applyAlignment="1">
      <alignment horizontal="left" vertical="top" wrapText="1"/>
    </xf>
    <xf numFmtId="0" fontId="66" fillId="15" borderId="160" xfId="0" applyFont="1" applyFill="1" applyBorder="1" applyAlignment="1">
      <alignment horizontal="right" vertical="top" wrapText="1"/>
    </xf>
    <xf numFmtId="0" fontId="66" fillId="15" borderId="160" xfId="0" applyFont="1" applyFill="1" applyBorder="1" applyAlignment="1">
      <alignment horizontal="center" vertical="top" wrapText="1"/>
    </xf>
    <xf numFmtId="177" fontId="66" fillId="15" borderId="160" xfId="0" applyNumberFormat="1" applyFont="1" applyFill="1" applyBorder="1" applyAlignment="1">
      <alignment horizontal="right" vertical="top" wrapText="1"/>
    </xf>
    <xf numFmtId="4" fontId="66" fillId="15" borderId="160" xfId="0" applyNumberFormat="1" applyFont="1" applyFill="1" applyBorder="1" applyAlignment="1">
      <alignment horizontal="right" vertical="top" wrapText="1"/>
    </xf>
    <xf numFmtId="0" fontId="66" fillId="9" borderId="0" xfId="0" applyFont="1" applyFill="1" applyAlignment="1">
      <alignment horizontal="right" vertical="top" wrapText="1"/>
    </xf>
    <xf numFmtId="4" fontId="66" fillId="9" borderId="0" xfId="0" applyNumberFormat="1" applyFont="1" applyFill="1" applyAlignment="1">
      <alignment horizontal="right" vertical="top" wrapText="1"/>
    </xf>
    <xf numFmtId="0" fontId="67" fillId="9" borderId="0" xfId="0" applyFont="1" applyFill="1" applyAlignment="1">
      <alignment horizontal="right" vertical="top" wrapText="1"/>
    </xf>
    <xf numFmtId="177" fontId="67" fillId="9" borderId="0" xfId="0" applyNumberFormat="1" applyFont="1" applyFill="1" applyAlignment="1">
      <alignment horizontal="right" vertical="top" wrapText="1"/>
    </xf>
    <xf numFmtId="4" fontId="67" fillId="9" borderId="0" xfId="0" applyNumberFormat="1" applyFont="1" applyFill="1" applyAlignment="1">
      <alignment horizontal="right" vertical="top" wrapText="1"/>
    </xf>
    <xf numFmtId="0" fontId="65" fillId="9" borderId="41" xfId="0" applyFont="1" applyFill="1" applyBorder="1" applyAlignment="1">
      <alignment horizontal="left" vertical="top" wrapText="1"/>
    </xf>
    <xf numFmtId="0" fontId="66" fillId="18" borderId="160" xfId="0" applyFont="1" applyFill="1" applyBorder="1" applyAlignment="1">
      <alignment horizontal="left" vertical="top" wrapText="1"/>
    </xf>
    <xf numFmtId="0" fontId="66" fillId="18" borderId="160" xfId="0" applyFont="1" applyFill="1" applyBorder="1" applyAlignment="1">
      <alignment horizontal="right" vertical="top" wrapText="1"/>
    </xf>
    <xf numFmtId="0" fontId="66" fillId="18" borderId="160" xfId="0" applyFont="1" applyFill="1" applyBorder="1" applyAlignment="1">
      <alignment horizontal="center" vertical="top" wrapText="1"/>
    </xf>
    <xf numFmtId="177" fontId="66" fillId="18" borderId="160" xfId="0" applyNumberFormat="1" applyFont="1" applyFill="1" applyBorder="1" applyAlignment="1">
      <alignment horizontal="right" vertical="top" wrapText="1"/>
    </xf>
    <xf numFmtId="4" fontId="66" fillId="18" borderId="160" xfId="0" applyNumberFormat="1" applyFont="1" applyFill="1" applyBorder="1" applyAlignment="1">
      <alignment horizontal="right" vertical="top" wrapText="1"/>
    </xf>
    <xf numFmtId="178" fontId="66" fillId="15" borderId="160" xfId="0" applyNumberFormat="1" applyFont="1" applyFill="1" applyBorder="1" applyAlignment="1">
      <alignment horizontal="right" vertical="top" wrapText="1"/>
    </xf>
    <xf numFmtId="178" fontId="67" fillId="9" borderId="0" xfId="0" applyNumberFormat="1" applyFont="1" applyFill="1" applyAlignment="1">
      <alignment horizontal="right" vertical="top" wrapText="1"/>
    </xf>
    <xf numFmtId="178" fontId="66" fillId="18" borderId="160" xfId="0" applyNumberFormat="1" applyFont="1" applyFill="1" applyBorder="1" applyAlignment="1">
      <alignment horizontal="right" vertical="top" wrapText="1"/>
    </xf>
    <xf numFmtId="0" fontId="66" fillId="9" borderId="0" xfId="0" applyFont="1" applyFill="1" applyAlignment="1">
      <alignment horizontal="center" vertical="top" wrapText="1"/>
    </xf>
    <xf numFmtId="0" fontId="66" fillId="9" borderId="0" xfId="0" applyFont="1" applyFill="1" applyAlignment="1">
      <alignment horizontal="left" vertical="top" wrapText="1"/>
    </xf>
    <xf numFmtId="0" fontId="1" fillId="0" borderId="133" xfId="0" applyFont="1" applyBorder="1" applyAlignment="1">
      <alignment horizontal="center" vertical="center"/>
    </xf>
    <xf numFmtId="0" fontId="1" fillId="0" borderId="133" xfId="0" applyFont="1" applyBorder="1" applyAlignment="1">
      <alignment horizontal="left" vertical="center" wrapText="1"/>
    </xf>
    <xf numFmtId="10" fontId="1" fillId="0" borderId="133" xfId="0" applyNumberFormat="1" applyFont="1" applyBorder="1" applyAlignment="1">
      <alignment horizontal="left" vertical="center" wrapText="1"/>
    </xf>
    <xf numFmtId="0" fontId="1" fillId="0" borderId="133" xfId="0" applyFont="1" applyBorder="1" applyAlignment="1">
      <alignment vertical="center"/>
    </xf>
    <xf numFmtId="0" fontId="1" fillId="0" borderId="194" xfId="0" applyFont="1" applyBorder="1" applyAlignment="1">
      <alignment vertical="center"/>
    </xf>
    <xf numFmtId="0" fontId="1" fillId="0" borderId="193" xfId="0" applyFont="1" applyBorder="1" applyAlignment="1">
      <alignment vertical="center"/>
    </xf>
    <xf numFmtId="0" fontId="7" fillId="0" borderId="195" xfId="0" applyFont="1" applyBorder="1" applyAlignment="1">
      <alignment vertical="center"/>
    </xf>
    <xf numFmtId="0" fontId="7" fillId="0" borderId="196" xfId="0" applyFont="1" applyBorder="1" applyAlignment="1">
      <alignment vertical="center"/>
    </xf>
    <xf numFmtId="0" fontId="1" fillId="0" borderId="197" xfId="0" applyFont="1" applyBorder="1" applyAlignment="1">
      <alignment vertical="center"/>
    </xf>
    <xf numFmtId="0" fontId="1" fillId="0" borderId="200" xfId="0" applyFont="1" applyBorder="1" applyAlignment="1">
      <alignment vertical="center"/>
    </xf>
    <xf numFmtId="44" fontId="1" fillId="0" borderId="0" xfId="3" applyFont="1" applyAlignment="1">
      <alignment vertical="center"/>
    </xf>
    <xf numFmtId="44" fontId="1" fillId="0" borderId="0" xfId="0" applyNumberFormat="1" applyFont="1" applyAlignment="1">
      <alignment vertical="center"/>
    </xf>
    <xf numFmtId="179" fontId="1" fillId="0" borderId="0" xfId="2" applyNumberFormat="1" applyFont="1" applyAlignment="1">
      <alignment vertical="center"/>
    </xf>
    <xf numFmtId="180" fontId="1" fillId="0" borderId="0" xfId="0" applyNumberFormat="1" applyFont="1" applyAlignment="1">
      <alignment vertical="center"/>
    </xf>
    <xf numFmtId="10" fontId="57" fillId="0" borderId="120" xfId="2" applyNumberFormat="1" applyFont="1" applyBorder="1" applyAlignment="1">
      <alignment horizontal="right" vertical="center"/>
    </xf>
    <xf numFmtId="43" fontId="1" fillId="0" borderId="0" xfId="4" applyFont="1" applyAlignment="1">
      <alignment vertical="center"/>
    </xf>
    <xf numFmtId="43" fontId="0" fillId="0" borderId="0" xfId="4" applyFont="1"/>
    <xf numFmtId="176" fontId="0" fillId="0" borderId="0" xfId="2" applyNumberFormat="1" applyFont="1"/>
    <xf numFmtId="0" fontId="63" fillId="17" borderId="160" xfId="0" applyFont="1" applyFill="1" applyBorder="1" applyAlignment="1">
      <alignment horizontal="left" vertical="top" wrapText="1"/>
    </xf>
    <xf numFmtId="0" fontId="64" fillId="9" borderId="160" xfId="0" applyFont="1" applyFill="1" applyBorder="1" applyAlignment="1">
      <alignment horizontal="left" vertical="top" wrapText="1"/>
    </xf>
    <xf numFmtId="0" fontId="65" fillId="9" borderId="160" xfId="0" applyFont="1" applyFill="1" applyBorder="1" applyAlignment="1">
      <alignment horizontal="left" vertical="top" wrapText="1"/>
    </xf>
    <xf numFmtId="0" fontId="66" fillId="15" borderId="160" xfId="0" applyFont="1" applyFill="1" applyBorder="1" applyAlignment="1">
      <alignment horizontal="left" vertical="top" wrapText="1"/>
    </xf>
    <xf numFmtId="0" fontId="56" fillId="0" borderId="40" xfId="0" applyFont="1" applyBorder="1" applyAlignment="1">
      <alignment horizontal="center" vertical="center" wrapText="1"/>
    </xf>
    <xf numFmtId="0" fontId="3" fillId="0" borderId="41" xfId="0" applyFont="1" applyBorder="1"/>
    <xf numFmtId="0" fontId="3" fillId="0" borderId="45" xfId="0" applyFont="1" applyBorder="1"/>
    <xf numFmtId="0" fontId="3" fillId="0" borderId="46" xfId="0" applyFont="1" applyBorder="1"/>
    <xf numFmtId="0" fontId="7" fillId="0" borderId="198" xfId="0" applyFont="1" applyBorder="1" applyAlignment="1">
      <alignment horizontal="center" vertical="top" wrapText="1"/>
    </xf>
    <xf numFmtId="0" fontId="3" fillId="0" borderId="199" xfId="0" applyFont="1" applyBorder="1" applyAlignment="1">
      <alignment horizontal="center" vertical="top" wrapText="1"/>
    </xf>
    <xf numFmtId="0" fontId="1" fillId="0" borderId="0" xfId="0" applyFont="1" applyAlignment="1">
      <alignment horizontal="left" vertical="center"/>
    </xf>
    <xf numFmtId="0" fontId="0" fillId="0" borderId="0" xfId="0"/>
    <xf numFmtId="49" fontId="1" fillId="0" borderId="0" xfId="0" applyNumberFormat="1" applyFont="1" applyAlignment="1">
      <alignment horizontal="left" vertical="center"/>
    </xf>
    <xf numFmtId="0" fontId="1" fillId="0" borderId="147" xfId="0" applyFont="1" applyBorder="1" applyAlignment="1">
      <alignment horizontal="left" vertical="center" wrapText="1"/>
    </xf>
    <xf numFmtId="0" fontId="3" fillId="0" borderId="147" xfId="0" applyFont="1" applyBorder="1"/>
    <xf numFmtId="0" fontId="66" fillId="9" borderId="0" xfId="0" applyFont="1" applyFill="1" applyAlignment="1">
      <alignment horizontal="right" vertical="top" wrapText="1"/>
    </xf>
    <xf numFmtId="0" fontId="66" fillId="18" borderId="160" xfId="0" applyFont="1" applyFill="1" applyBorder="1" applyAlignment="1">
      <alignment horizontal="left" vertical="top" wrapText="1"/>
    </xf>
    <xf numFmtId="0" fontId="64" fillId="9" borderId="160" xfId="0" applyFont="1" applyFill="1" applyBorder="1" applyAlignment="1">
      <alignment horizontal="center" vertical="top" wrapText="1"/>
    </xf>
    <xf numFmtId="0" fontId="64" fillId="9" borderId="160" xfId="0" applyFont="1" applyFill="1" applyBorder="1" applyAlignment="1">
      <alignment horizontal="right" vertical="top" wrapText="1"/>
    </xf>
    <xf numFmtId="0" fontId="67" fillId="9" borderId="0" xfId="0" applyFont="1" applyFill="1" applyAlignment="1">
      <alignment horizontal="right" vertical="top" wrapText="1"/>
    </xf>
    <xf numFmtId="178" fontId="66" fillId="18" borderId="160" xfId="0" applyNumberFormat="1" applyFont="1" applyFill="1" applyBorder="1" applyAlignment="1">
      <alignment horizontal="right" vertical="top" wrapText="1"/>
    </xf>
    <xf numFmtId="0" fontId="67" fillId="9" borderId="0" xfId="0" applyFont="1" applyFill="1" applyAlignment="1">
      <alignment horizontal="left" vertical="top" wrapText="1"/>
    </xf>
    <xf numFmtId="4" fontId="67" fillId="9" borderId="0" xfId="0" applyNumberFormat="1" applyFont="1" applyFill="1" applyAlignment="1">
      <alignment horizontal="right" vertical="top" wrapText="1"/>
    </xf>
    <xf numFmtId="0" fontId="2" fillId="2" borderId="1" xfId="0" applyFont="1" applyFill="1" applyBorder="1" applyAlignment="1">
      <alignment horizontal="center" vertical="center"/>
    </xf>
    <xf numFmtId="0" fontId="3" fillId="0" borderId="2" xfId="0" applyFont="1" applyBorder="1"/>
    <xf numFmtId="0" fontId="3" fillId="0" borderId="3" xfId="0" applyFont="1" applyBorder="1"/>
    <xf numFmtId="0" fontId="3" fillId="0" borderId="4" xfId="0" applyFont="1" applyBorder="1"/>
    <xf numFmtId="0" fontId="3" fillId="0" borderId="5" xfId="0" applyFont="1" applyBorder="1"/>
    <xf numFmtId="0" fontId="3" fillId="0" borderId="6" xfId="0" applyFont="1" applyBorder="1"/>
    <xf numFmtId="0" fontId="8" fillId="3" borderId="7" xfId="0" applyFont="1" applyFill="1" applyBorder="1" applyAlignment="1">
      <alignment horizontal="center"/>
    </xf>
    <xf numFmtId="0" fontId="3" fillId="0" borderId="8" xfId="0" applyFont="1" applyBorder="1"/>
    <xf numFmtId="0" fontId="3" fillId="0" borderId="9" xfId="0" applyFont="1" applyBorder="1"/>
    <xf numFmtId="0" fontId="9" fillId="0" borderId="10" xfId="0" applyFont="1" applyBorder="1" applyAlignment="1">
      <alignment horizontal="right" vertical="center" wrapText="1"/>
    </xf>
    <xf numFmtId="0" fontId="3" fillId="0" borderId="10" xfId="0" applyFont="1" applyBorder="1"/>
    <xf numFmtId="0" fontId="9" fillId="0" borderId="0" xfId="0" applyFont="1" applyAlignment="1">
      <alignment horizontal="right" vertical="center" wrapText="1"/>
    </xf>
    <xf numFmtId="0" fontId="11" fillId="3" borderId="11" xfId="0" applyFont="1" applyFill="1" applyBorder="1" applyAlignment="1">
      <alignment horizontal="center" vertical="center"/>
    </xf>
    <xf numFmtId="0" fontId="3" fillId="0" borderId="12" xfId="0" applyFont="1" applyBorder="1"/>
    <xf numFmtId="0" fontId="3" fillId="0" borderId="13" xfId="0" applyFont="1" applyBorder="1"/>
    <xf numFmtId="0" fontId="4" fillId="0" borderId="0" xfId="0" applyFont="1" applyAlignment="1">
      <alignment horizontal="center" vertical="center" wrapText="1"/>
    </xf>
    <xf numFmtId="0" fontId="4" fillId="0" borderId="0" xfId="0" applyFont="1" applyAlignment="1">
      <alignment horizontal="center" vertical="center"/>
    </xf>
    <xf numFmtId="2" fontId="13" fillId="0" borderId="15" xfId="0" applyNumberFormat="1" applyFont="1" applyBorder="1" applyAlignment="1">
      <alignment horizontal="center" vertical="center" wrapText="1"/>
    </xf>
    <xf numFmtId="0" fontId="3" fillId="0" borderId="16" xfId="0" applyFont="1" applyBorder="1"/>
    <xf numFmtId="0" fontId="3" fillId="0" borderId="17" xfId="0" applyFont="1" applyBorder="1"/>
    <xf numFmtId="0" fontId="1" fillId="0" borderId="15" xfId="0" applyFont="1" applyBorder="1" applyAlignment="1">
      <alignment horizontal="center" vertical="center"/>
    </xf>
    <xf numFmtId="2" fontId="1" fillId="0" borderId="15" xfId="0" applyNumberFormat="1" applyFont="1" applyBorder="1" applyAlignment="1">
      <alignment horizontal="center" vertical="center"/>
    </xf>
    <xf numFmtId="2" fontId="14" fillId="0" borderId="15" xfId="0" applyNumberFormat="1" applyFont="1" applyBorder="1" applyAlignment="1">
      <alignment horizontal="center" vertical="center"/>
    </xf>
    <xf numFmtId="0" fontId="9" fillId="4" borderId="15" xfId="0" applyFont="1" applyFill="1" applyBorder="1" applyAlignment="1">
      <alignment horizontal="center" vertical="center" wrapText="1"/>
    </xf>
    <xf numFmtId="0" fontId="12" fillId="4" borderId="15" xfId="0" applyFont="1" applyFill="1" applyBorder="1" applyAlignment="1">
      <alignment horizontal="center" vertical="center" wrapText="1"/>
    </xf>
    <xf numFmtId="0" fontId="18" fillId="0" borderId="33" xfId="0" applyFont="1" applyBorder="1" applyAlignment="1">
      <alignment horizontal="left" vertical="center" wrapText="1"/>
    </xf>
    <xf numFmtId="0" fontId="3" fillId="0" borderId="33" xfId="0" applyFont="1" applyBorder="1"/>
    <xf numFmtId="0" fontId="15" fillId="2" borderId="19" xfId="0" applyFont="1" applyFill="1" applyBorder="1" applyAlignment="1">
      <alignment horizontal="left" vertical="top"/>
    </xf>
    <xf numFmtId="0" fontId="3" fillId="0" borderId="20" xfId="0" applyFont="1" applyBorder="1"/>
    <xf numFmtId="0" fontId="3" fillId="0" borderId="21" xfId="0" applyFont="1" applyBorder="1"/>
    <xf numFmtId="0" fontId="15" fillId="2" borderId="19" xfId="0" applyFont="1" applyFill="1" applyBorder="1" applyAlignment="1">
      <alignment horizontal="center" vertical="top"/>
    </xf>
    <xf numFmtId="0" fontId="3" fillId="0" borderId="23" xfId="0" applyFont="1" applyBorder="1"/>
    <xf numFmtId="0" fontId="16" fillId="3" borderId="25" xfId="0" applyFont="1" applyFill="1" applyBorder="1" applyAlignment="1">
      <alignment horizontal="center" vertical="center"/>
    </xf>
    <xf numFmtId="0" fontId="3" fillId="0" borderId="26" xfId="0" applyFont="1" applyBorder="1"/>
    <xf numFmtId="0" fontId="16" fillId="3" borderId="25" xfId="0" applyFont="1" applyFill="1" applyBorder="1" applyAlignment="1">
      <alignment horizontal="center" vertical="center" wrapText="1"/>
    </xf>
    <xf numFmtId="0" fontId="3" fillId="0" borderId="28" xfId="0" applyFont="1" applyBorder="1"/>
    <xf numFmtId="0" fontId="17" fillId="3" borderId="29" xfId="0" applyFont="1" applyFill="1" applyBorder="1" applyAlignment="1">
      <alignment horizontal="center" vertical="center"/>
    </xf>
    <xf numFmtId="0" fontId="3" fillId="0" borderId="30" xfId="0" applyFont="1" applyBorder="1"/>
    <xf numFmtId="0" fontId="17" fillId="3" borderId="29" xfId="0" applyFont="1" applyFill="1" applyBorder="1" applyAlignment="1">
      <alignment horizontal="center" vertical="center" wrapText="1"/>
    </xf>
    <xf numFmtId="0" fontId="3" fillId="0" borderId="31" xfId="0" applyFont="1" applyBorder="1"/>
    <xf numFmtId="0" fontId="21" fillId="0" borderId="0" xfId="0" applyFont="1" applyAlignment="1">
      <alignment horizontal="center"/>
    </xf>
    <xf numFmtId="0" fontId="16" fillId="5" borderId="34" xfId="0" applyFont="1" applyFill="1" applyBorder="1" applyAlignment="1">
      <alignment horizontal="right" vertical="top"/>
    </xf>
    <xf numFmtId="0" fontId="3" fillId="0" borderId="35" xfId="0" applyFont="1" applyBorder="1"/>
    <xf numFmtId="0" fontId="3" fillId="0" borderId="36" xfId="0" applyFont="1" applyBorder="1"/>
    <xf numFmtId="0" fontId="18" fillId="0" borderId="32" xfId="0" applyFont="1" applyBorder="1" applyAlignment="1">
      <alignment horizontal="left" vertical="center" wrapText="1"/>
    </xf>
    <xf numFmtId="0" fontId="3" fillId="0" borderId="32" xfId="0" applyFont="1" applyBorder="1"/>
    <xf numFmtId="0" fontId="18" fillId="0" borderId="32" xfId="0" applyFont="1" applyBorder="1" applyAlignment="1">
      <alignment horizontal="center" vertical="center" wrapText="1"/>
    </xf>
    <xf numFmtId="164" fontId="16" fillId="0" borderId="0" xfId="0" applyNumberFormat="1" applyFont="1" applyAlignment="1">
      <alignment horizontal="left" vertical="top"/>
    </xf>
    <xf numFmtId="0" fontId="21" fillId="0" borderId="37" xfId="0" applyFont="1" applyBorder="1" applyAlignment="1">
      <alignment horizontal="center"/>
    </xf>
    <xf numFmtId="0" fontId="3" fillId="0" borderId="37" xfId="0" applyFont="1" applyBorder="1"/>
    <xf numFmtId="0" fontId="24" fillId="0" borderId="55" xfId="0" applyFont="1" applyBorder="1" applyAlignment="1">
      <alignment horizontal="right" vertical="center"/>
    </xf>
    <xf numFmtId="0" fontId="3" fillId="0" borderId="56" xfId="0" applyFont="1" applyBorder="1"/>
    <xf numFmtId="0" fontId="3" fillId="0" borderId="57" xfId="0" applyFont="1" applyBorder="1"/>
    <xf numFmtId="168" fontId="24" fillId="0" borderId="59" xfId="0" applyNumberFormat="1" applyFont="1" applyBorder="1" applyAlignment="1">
      <alignment horizontal="right" vertical="center"/>
    </xf>
    <xf numFmtId="168" fontId="24" fillId="0" borderId="51" xfId="0" applyNumberFormat="1" applyFont="1" applyBorder="1" applyAlignment="1">
      <alignment horizontal="right" vertical="center"/>
    </xf>
    <xf numFmtId="0" fontId="3" fillId="0" borderId="52" xfId="0" applyFont="1" applyBorder="1"/>
    <xf numFmtId="0" fontId="3" fillId="0" borderId="53" xfId="0" applyFont="1" applyBorder="1"/>
    <xf numFmtId="0" fontId="60" fillId="0" borderId="40" xfId="0" applyFont="1" applyBorder="1" applyAlignment="1">
      <alignment horizontal="center" vertical="center" wrapText="1"/>
    </xf>
    <xf numFmtId="0" fontId="3" fillId="0" borderId="42" xfId="0" applyFont="1" applyBorder="1"/>
    <xf numFmtId="0" fontId="3" fillId="0" borderId="47" xfId="0" applyFont="1" applyBorder="1"/>
    <xf numFmtId="0" fontId="9" fillId="0" borderId="43" xfId="0" applyFont="1" applyBorder="1" applyAlignment="1">
      <alignment horizontal="center" vertical="center"/>
    </xf>
    <xf numFmtId="0" fontId="3" fillId="0" borderId="44" xfId="0" applyFont="1" applyBorder="1"/>
    <xf numFmtId="0" fontId="24" fillId="8" borderId="51" xfId="0" applyFont="1" applyFill="1" applyBorder="1" applyAlignment="1">
      <alignment horizontal="center" vertical="center"/>
    </xf>
    <xf numFmtId="0" fontId="24" fillId="0" borderId="55" xfId="0" applyFont="1" applyBorder="1" applyAlignment="1">
      <alignment horizontal="left" vertical="center"/>
    </xf>
    <xf numFmtId="0" fontId="24" fillId="0" borderId="59" xfId="0" applyFont="1" applyBorder="1" applyAlignment="1">
      <alignment horizontal="left" vertical="center"/>
    </xf>
    <xf numFmtId="0" fontId="3" fillId="0" borderId="60" xfId="0" applyFont="1" applyBorder="1"/>
    <xf numFmtId="0" fontId="7" fillId="0" borderId="45" xfId="0" applyFont="1" applyBorder="1" applyAlignment="1">
      <alignment horizontal="center" vertical="top" wrapText="1"/>
    </xf>
    <xf numFmtId="0" fontId="3" fillId="0" borderId="47" xfId="0" applyFont="1" applyBorder="1" applyAlignment="1">
      <alignment horizontal="center" vertical="top" wrapText="1"/>
    </xf>
    <xf numFmtId="0" fontId="25" fillId="0" borderId="0" xfId="0" applyFont="1" applyAlignment="1">
      <alignment horizontal="left" vertical="center" wrapText="1"/>
    </xf>
    <xf numFmtId="4" fontId="7" fillId="6" borderId="67" xfId="0" applyNumberFormat="1" applyFont="1" applyFill="1" applyBorder="1" applyAlignment="1">
      <alignment horizontal="center" vertical="center" wrapText="1"/>
    </xf>
    <xf numFmtId="0" fontId="3" fillId="0" borderId="68" xfId="0" applyFont="1" applyBorder="1"/>
    <xf numFmtId="0" fontId="3" fillId="0" borderId="69" xfId="0" applyFont="1" applyBorder="1"/>
    <xf numFmtId="4" fontId="7" fillId="6" borderId="73" xfId="0" applyNumberFormat="1" applyFont="1" applyFill="1" applyBorder="1" applyAlignment="1">
      <alignment horizontal="center" vertical="center" wrapText="1"/>
    </xf>
    <xf numFmtId="0" fontId="3" fillId="0" borderId="74" xfId="0" applyFont="1" applyBorder="1"/>
    <xf numFmtId="0" fontId="3" fillId="0" borderId="75" xfId="0" applyFont="1" applyBorder="1"/>
    <xf numFmtId="0" fontId="24" fillId="0" borderId="55" xfId="0" applyFont="1" applyBorder="1" applyAlignment="1">
      <alignment horizontal="center"/>
    </xf>
    <xf numFmtId="0" fontId="3" fillId="0" borderId="59" xfId="0" applyFont="1" applyBorder="1"/>
    <xf numFmtId="0" fontId="9" fillId="0" borderId="55" xfId="0" applyFont="1" applyBorder="1" applyAlignment="1">
      <alignment horizontal="center" vertical="center"/>
    </xf>
    <xf numFmtId="0" fontId="24" fillId="0" borderId="59" xfId="0" applyFont="1" applyBorder="1" applyAlignment="1">
      <alignment horizontal="center" vertical="center"/>
    </xf>
    <xf numFmtId="0" fontId="0" fillId="0" borderId="0" xfId="0" applyAlignment="1">
      <alignment vertical="center"/>
    </xf>
    <xf numFmtId="0" fontId="3" fillId="0" borderId="60" xfId="0" applyFont="1" applyBorder="1" applyAlignment="1">
      <alignment vertical="center"/>
    </xf>
    <xf numFmtId="0" fontId="26" fillId="7" borderId="61" xfId="0" applyFont="1" applyFill="1" applyBorder="1" applyAlignment="1">
      <alignment horizontal="center"/>
    </xf>
    <xf numFmtId="0" fontId="3" fillId="0" borderId="62" xfId="0" applyFont="1" applyBorder="1"/>
    <xf numFmtId="0" fontId="26" fillId="7" borderId="63" xfId="0" applyFont="1" applyFill="1" applyBorder="1" applyAlignment="1">
      <alignment horizontal="center" vertical="center"/>
    </xf>
    <xf numFmtId="0" fontId="3" fillId="0" borderId="64" xfId="0" applyFont="1" applyBorder="1"/>
    <xf numFmtId="0" fontId="24" fillId="0" borderId="15" xfId="0" applyFont="1" applyBorder="1" applyAlignment="1">
      <alignment horizontal="center" vertical="center" wrapText="1"/>
    </xf>
    <xf numFmtId="0" fontId="57" fillId="0" borderId="0" xfId="0" applyFont="1" applyAlignment="1">
      <alignment vertical="center"/>
    </xf>
    <xf numFmtId="0" fontId="58" fillId="0" borderId="0" xfId="0" applyFont="1"/>
    <xf numFmtId="49" fontId="57" fillId="0" borderId="0" xfId="0" applyNumberFormat="1" applyFont="1" applyAlignment="1">
      <alignment vertical="center"/>
    </xf>
    <xf numFmtId="168" fontId="7" fillId="0" borderId="55" xfId="0" applyNumberFormat="1" applyFont="1" applyBorder="1" applyAlignment="1">
      <alignment horizontal="right" vertical="center"/>
    </xf>
    <xf numFmtId="168" fontId="7" fillId="0" borderId="59" xfId="0" applyNumberFormat="1" applyFont="1" applyBorder="1" applyAlignment="1">
      <alignment horizontal="right" vertical="center"/>
    </xf>
    <xf numFmtId="168" fontId="7" fillId="0" borderId="51" xfId="0" applyNumberFormat="1" applyFont="1" applyBorder="1" applyAlignment="1">
      <alignment horizontal="right" vertical="center"/>
    </xf>
    <xf numFmtId="0" fontId="22" fillId="0" borderId="40" xfId="0" applyFont="1" applyBorder="1"/>
    <xf numFmtId="0" fontId="7" fillId="0" borderId="40" xfId="0" applyFont="1" applyBorder="1" applyAlignment="1">
      <alignment horizontal="center" vertical="center" wrapText="1"/>
    </xf>
    <xf numFmtId="0" fontId="24" fillId="0" borderId="82" xfId="0" applyFont="1" applyBorder="1" applyAlignment="1">
      <alignment horizontal="center" vertical="center"/>
    </xf>
    <xf numFmtId="0" fontId="3" fillId="0" borderId="83" xfId="0" applyFont="1" applyBorder="1"/>
    <xf numFmtId="0" fontId="57" fillId="0" borderId="41" xfId="0" applyFont="1" applyBorder="1" applyAlignment="1">
      <alignment vertical="center"/>
    </xf>
    <xf numFmtId="0" fontId="57" fillId="0" borderId="0" xfId="0" applyFont="1" applyAlignment="1">
      <alignment horizontal="left" vertical="center"/>
    </xf>
    <xf numFmtId="0" fontId="7" fillId="0" borderId="40" xfId="0" applyFont="1" applyBorder="1" applyAlignment="1">
      <alignment horizontal="center" vertical="center"/>
    </xf>
    <xf numFmtId="0" fontId="1" fillId="0" borderId="41" xfId="0" applyFont="1" applyBorder="1" applyAlignment="1">
      <alignment horizontal="left" vertical="center"/>
    </xf>
    <xf numFmtId="49" fontId="1" fillId="0" borderId="46" xfId="0" applyNumberFormat="1" applyFont="1" applyBorder="1" applyAlignment="1">
      <alignment horizontal="left" vertical="center"/>
    </xf>
    <xf numFmtId="0" fontId="1" fillId="0" borderId="46" xfId="0" applyFont="1" applyBorder="1" applyAlignment="1">
      <alignment horizontal="left" vertical="center" wrapText="1"/>
    </xf>
    <xf numFmtId="0" fontId="7" fillId="8" borderId="51" xfId="0" applyFont="1" applyFill="1" applyBorder="1" applyAlignment="1">
      <alignment horizontal="center" vertical="center" wrapText="1"/>
    </xf>
    <xf numFmtId="40" fontId="7" fillId="0" borderId="85" xfId="0" applyNumberFormat="1" applyFont="1" applyBorder="1" applyAlignment="1">
      <alignment horizontal="center" vertical="center"/>
    </xf>
    <xf numFmtId="0" fontId="3" fillId="0" borderId="86" xfId="0" applyFont="1" applyBorder="1"/>
    <xf numFmtId="40" fontId="1" fillId="0" borderId="90" xfId="0" applyNumberFormat="1" applyFont="1" applyBorder="1" applyAlignment="1">
      <alignment horizontal="left" vertical="center"/>
    </xf>
    <xf numFmtId="0" fontId="3" fillId="0" borderId="91" xfId="0" applyFont="1" applyBorder="1"/>
    <xf numFmtId="0" fontId="3" fillId="0" borderId="88" xfId="0" applyFont="1" applyBorder="1"/>
    <xf numFmtId="40" fontId="1" fillId="0" borderId="96" xfId="0" applyNumberFormat="1" applyFont="1" applyBorder="1" applyAlignment="1">
      <alignment horizontal="left" vertical="center"/>
    </xf>
    <xf numFmtId="0" fontId="3" fillId="0" borderId="97" xfId="0" applyFont="1" applyBorder="1"/>
    <xf numFmtId="0" fontId="3" fillId="0" borderId="98" xfId="0" applyFont="1" applyBorder="1"/>
    <xf numFmtId="40" fontId="1" fillId="0" borderId="99" xfId="0" applyNumberFormat="1" applyFont="1" applyBorder="1" applyAlignment="1">
      <alignment horizontal="left" vertical="center" wrapText="1"/>
    </xf>
    <xf numFmtId="0" fontId="3" fillId="0" borderId="100" xfId="0" applyFont="1" applyBorder="1"/>
    <xf numFmtId="0" fontId="3" fillId="0" borderId="101" xfId="0" applyFont="1" applyBorder="1"/>
    <xf numFmtId="40" fontId="1" fillId="0" borderId="104" xfId="0" applyNumberFormat="1" applyFont="1" applyBorder="1" applyAlignment="1">
      <alignment horizontal="left" vertical="center"/>
    </xf>
    <xf numFmtId="0" fontId="3" fillId="0" borderId="105" xfId="0" applyFont="1" applyBorder="1"/>
    <xf numFmtId="0" fontId="3" fillId="0" borderId="106" xfId="0" applyFont="1" applyBorder="1"/>
    <xf numFmtId="40" fontId="1" fillId="0" borderId="90" xfId="0" applyNumberFormat="1" applyFont="1" applyBorder="1" applyAlignment="1">
      <alignment horizontal="left" vertical="center" wrapText="1"/>
    </xf>
    <xf numFmtId="0" fontId="3" fillId="0" borderId="107" xfId="0" applyFont="1" applyBorder="1"/>
    <xf numFmtId="40" fontId="1" fillId="0" borderId="104" xfId="0" applyNumberFormat="1" applyFont="1" applyBorder="1" applyAlignment="1">
      <alignment horizontal="left" vertical="center" wrapText="1"/>
    </xf>
    <xf numFmtId="40" fontId="1" fillId="0" borderId="105" xfId="0" applyNumberFormat="1" applyFont="1" applyBorder="1" applyAlignment="1">
      <alignment horizontal="left" vertical="center" wrapText="1"/>
    </xf>
    <xf numFmtId="40" fontId="1" fillId="0" borderId="107" xfId="0" applyNumberFormat="1" applyFont="1" applyBorder="1" applyAlignment="1">
      <alignment horizontal="left" vertical="center" wrapText="1"/>
    </xf>
    <xf numFmtId="40" fontId="1" fillId="0" borderId="105" xfId="0" applyNumberFormat="1" applyFont="1" applyBorder="1" applyAlignment="1">
      <alignment horizontal="left" vertical="center"/>
    </xf>
    <xf numFmtId="40" fontId="1" fillId="0" borderId="106" xfId="0" applyNumberFormat="1" applyFont="1" applyBorder="1" applyAlignment="1">
      <alignment horizontal="left" vertical="center"/>
    </xf>
    <xf numFmtId="2" fontId="21" fillId="0" borderId="117" xfId="0" applyNumberFormat="1" applyFont="1" applyBorder="1" applyAlignment="1">
      <alignment horizontal="center"/>
    </xf>
    <xf numFmtId="0" fontId="3" fillId="0" borderId="118" xfId="0" applyFont="1" applyBorder="1"/>
    <xf numFmtId="0" fontId="30" fillId="14" borderId="109" xfId="0" applyFont="1" applyFill="1" applyBorder="1" applyAlignment="1">
      <alignment horizontal="center" vertical="center"/>
    </xf>
    <xf numFmtId="0" fontId="7" fillId="9" borderId="29" xfId="0" applyFont="1" applyFill="1" applyBorder="1" applyAlignment="1">
      <alignment horizontal="left" wrapText="1"/>
    </xf>
    <xf numFmtId="0" fontId="21" fillId="0" borderId="111" xfId="0" applyFont="1" applyBorder="1" applyAlignment="1">
      <alignment horizontal="center"/>
    </xf>
    <xf numFmtId="0" fontId="3" fillId="0" borderId="112" xfId="0" applyFont="1" applyBorder="1"/>
    <xf numFmtId="0" fontId="3" fillId="0" borderId="113" xfId="0" applyFont="1" applyBorder="1"/>
    <xf numFmtId="0" fontId="24" fillId="0" borderId="54" xfId="0" applyFont="1" applyBorder="1" applyAlignment="1">
      <alignment horizontal="center" vertical="center" wrapText="1"/>
    </xf>
    <xf numFmtId="0" fontId="3" fillId="0" borderId="50" xfId="0" applyFont="1" applyBorder="1"/>
    <xf numFmtId="0" fontId="7" fillId="0" borderId="15" xfId="0" applyFont="1" applyBorder="1" applyAlignment="1">
      <alignment horizontal="center" vertical="center" wrapText="1"/>
    </xf>
    <xf numFmtId="1" fontId="7" fillId="0" borderId="54" xfId="0" applyNumberFormat="1" applyFont="1" applyBorder="1" applyAlignment="1">
      <alignment horizontal="center" vertical="center"/>
    </xf>
    <xf numFmtId="40" fontId="1" fillId="0" borderId="54" xfId="0" applyNumberFormat="1" applyFont="1" applyBorder="1" applyAlignment="1">
      <alignment horizontal="left" vertical="center"/>
    </xf>
    <xf numFmtId="0" fontId="7" fillId="0" borderId="54" xfId="0" applyFont="1" applyBorder="1" applyAlignment="1">
      <alignment horizontal="center" vertical="center"/>
    </xf>
    <xf numFmtId="0" fontId="7" fillId="0" borderId="54" xfId="0" applyFont="1" applyBorder="1" applyAlignment="1">
      <alignment horizontal="center" vertical="center" wrapText="1"/>
    </xf>
    <xf numFmtId="40" fontId="7" fillId="0" borderId="54" xfId="0" applyNumberFormat="1" applyFont="1" applyBorder="1" applyAlignment="1">
      <alignment horizontal="left" vertical="center"/>
    </xf>
    <xf numFmtId="173" fontId="1" fillId="6" borderId="15" xfId="0" applyNumberFormat="1" applyFont="1" applyFill="1" applyBorder="1" applyAlignment="1">
      <alignment horizontal="center" vertical="center"/>
    </xf>
    <xf numFmtId="10" fontId="1" fillId="0" borderId="15" xfId="0" applyNumberFormat="1" applyFont="1" applyBorder="1" applyAlignment="1">
      <alignment horizontal="center" vertical="center"/>
    </xf>
    <xf numFmtId="1" fontId="7" fillId="0" borderId="55" xfId="0" applyNumberFormat="1" applyFont="1" applyBorder="1" applyAlignment="1">
      <alignment horizontal="center" vertical="center"/>
    </xf>
    <xf numFmtId="0" fontId="3" fillId="0" borderId="51" xfId="0" applyFont="1" applyBorder="1"/>
    <xf numFmtId="0" fontId="3" fillId="0" borderId="58" xfId="0" applyFont="1" applyBorder="1"/>
    <xf numFmtId="0" fontId="1" fillId="0" borderId="54" xfId="0" applyFont="1" applyBorder="1" applyAlignment="1">
      <alignment horizontal="left" vertical="center"/>
    </xf>
    <xf numFmtId="2" fontId="16" fillId="6" borderId="129" xfId="0" applyNumberFormat="1" applyFont="1" applyFill="1" applyBorder="1" applyAlignment="1">
      <alignment horizontal="center" vertical="center" wrapText="1"/>
    </xf>
    <xf numFmtId="0" fontId="3" fillId="0" borderId="133" xfId="0" applyFont="1" applyBorder="1"/>
    <xf numFmtId="174" fontId="16" fillId="0" borderId="0" xfId="0" applyNumberFormat="1" applyFont="1" applyAlignment="1">
      <alignment horizontal="left" vertical="top"/>
    </xf>
    <xf numFmtId="0" fontId="36" fillId="6" borderId="123" xfId="0" applyFont="1" applyFill="1" applyBorder="1" applyAlignment="1">
      <alignment horizontal="center" vertical="top"/>
    </xf>
    <xf numFmtId="0" fontId="3" fillId="0" borderId="124" xfId="0" applyFont="1" applyBorder="1"/>
    <xf numFmtId="0" fontId="3" fillId="0" borderId="125" xfId="0" applyFont="1" applyBorder="1"/>
    <xf numFmtId="0" fontId="3" fillId="0" borderId="128" xfId="0" applyFont="1" applyBorder="1"/>
    <xf numFmtId="0" fontId="16" fillId="6" borderId="129" xfId="0" applyFont="1" applyFill="1" applyBorder="1" applyAlignment="1">
      <alignment horizontal="center" vertical="center"/>
    </xf>
    <xf numFmtId="0" fontId="16" fillId="6" borderId="130" xfId="0" applyFont="1" applyFill="1" applyBorder="1" applyAlignment="1">
      <alignment horizontal="center" vertical="center" wrapText="1"/>
    </xf>
    <xf numFmtId="0" fontId="3" fillId="0" borderId="131" xfId="0" applyFont="1" applyBorder="1"/>
    <xf numFmtId="0" fontId="3" fillId="0" borderId="132" xfId="0" applyFont="1" applyBorder="1"/>
    <xf numFmtId="0" fontId="16" fillId="6" borderId="129" xfId="0" applyFont="1" applyFill="1" applyBorder="1" applyAlignment="1">
      <alignment horizontal="center" vertical="center" wrapText="1"/>
    </xf>
    <xf numFmtId="166" fontId="16" fillId="6" borderId="129" xfId="0" applyNumberFormat="1" applyFont="1" applyFill="1" applyBorder="1" applyAlignment="1">
      <alignment horizontal="center" vertical="center" wrapText="1"/>
    </xf>
    <xf numFmtId="0" fontId="53" fillId="0" borderId="134" xfId="0" applyFont="1" applyBorder="1" applyAlignment="1">
      <alignment horizontal="center" vertical="center" wrapText="1"/>
    </xf>
    <xf numFmtId="0" fontId="53" fillId="0" borderId="135" xfId="0" applyFont="1" applyBorder="1" applyAlignment="1">
      <alignment horizontal="left" vertical="center" wrapText="1"/>
    </xf>
    <xf numFmtId="0" fontId="39" fillId="6" borderId="136" xfId="0" applyFont="1" applyFill="1" applyBorder="1" applyAlignment="1">
      <alignment horizontal="center"/>
    </xf>
    <xf numFmtId="0" fontId="3" fillId="0" borderId="137" xfId="0" applyFont="1" applyBorder="1"/>
    <xf numFmtId="0" fontId="3" fillId="0" borderId="138" xfId="0" applyFont="1" applyBorder="1"/>
    <xf numFmtId="0" fontId="1" fillId="0" borderId="0" xfId="0" applyFont="1" applyAlignment="1">
      <alignment horizontal="left" vertical="center" wrapText="1"/>
    </xf>
    <xf numFmtId="0" fontId="3" fillId="0" borderId="140" xfId="0" applyFont="1" applyBorder="1"/>
    <xf numFmtId="0" fontId="7" fillId="7" borderId="141" xfId="0" applyFont="1" applyFill="1" applyBorder="1" applyAlignment="1">
      <alignment horizontal="center"/>
    </xf>
    <xf numFmtId="0" fontId="3" fillId="0" borderId="142" xfId="0" applyFont="1" applyBorder="1"/>
    <xf numFmtId="0" fontId="3" fillId="0" borderId="143" xfId="0" applyFont="1" applyBorder="1"/>
    <xf numFmtId="0" fontId="24" fillId="7" borderId="109" xfId="0" applyFont="1" applyFill="1" applyBorder="1" applyAlignment="1">
      <alignment horizontal="left" vertical="top" wrapText="1"/>
    </xf>
    <xf numFmtId="0" fontId="25" fillId="9" borderId="29" xfId="0" applyFont="1" applyFill="1" applyBorder="1" applyAlignment="1">
      <alignment horizontal="left" vertical="top" wrapText="1"/>
    </xf>
    <xf numFmtId="0" fontId="3" fillId="0" borderId="145" xfId="0" applyFont="1" applyBorder="1"/>
    <xf numFmtId="0" fontId="24" fillId="15" borderId="146" xfId="0" applyFont="1" applyFill="1" applyBorder="1" applyAlignment="1">
      <alignment horizontal="left" vertical="top" wrapText="1"/>
    </xf>
    <xf numFmtId="0" fontId="3" fillId="0" borderId="148" xfId="0" applyFont="1" applyBorder="1"/>
    <xf numFmtId="0" fontId="7" fillId="9" borderId="149" xfId="0" applyFont="1" applyFill="1" applyBorder="1" applyAlignment="1">
      <alignment horizontal="left" vertical="top" wrapText="1"/>
    </xf>
    <xf numFmtId="0" fontId="3" fillId="0" borderId="156" xfId="0" applyFont="1" applyBorder="1"/>
    <xf numFmtId="0" fontId="7" fillId="9" borderId="150" xfId="0" applyFont="1" applyFill="1" applyBorder="1" applyAlignment="1">
      <alignment horizontal="left" vertical="top" wrapText="1"/>
    </xf>
    <xf numFmtId="0" fontId="3" fillId="0" borderId="151" xfId="0" applyFont="1" applyBorder="1"/>
    <xf numFmtId="0" fontId="3" fillId="0" borderId="157" xfId="0" applyFont="1" applyBorder="1"/>
    <xf numFmtId="0" fontId="3" fillId="0" borderId="158" xfId="0" applyFont="1" applyBorder="1"/>
    <xf numFmtId="0" fontId="7" fillId="9" borderId="152" xfId="0" applyFont="1" applyFill="1" applyBorder="1" applyAlignment="1">
      <alignment horizontal="right" vertical="top" wrapText="1"/>
    </xf>
    <xf numFmtId="0" fontId="3" fillId="0" borderId="159" xfId="0" applyFont="1" applyBorder="1"/>
    <xf numFmtId="0" fontId="7" fillId="9" borderId="153" xfId="0" applyFont="1" applyFill="1" applyBorder="1" applyAlignment="1">
      <alignment horizontal="center" vertical="top" wrapText="1"/>
    </xf>
    <xf numFmtId="0" fontId="3" fillId="0" borderId="154" xfId="0" applyFont="1" applyBorder="1"/>
    <xf numFmtId="0" fontId="7" fillId="9" borderId="155" xfId="0" applyFont="1" applyFill="1" applyBorder="1" applyAlignment="1">
      <alignment horizontal="center" vertical="top" wrapText="1"/>
    </xf>
    <xf numFmtId="0" fontId="3" fillId="0" borderId="161" xfId="0" applyFont="1" applyBorder="1"/>
    <xf numFmtId="0" fontId="24" fillId="9" borderId="109" xfId="0" applyFont="1" applyFill="1" applyBorder="1" applyAlignment="1">
      <alignment horizontal="right" vertical="top" wrapText="1"/>
    </xf>
    <xf numFmtId="0" fontId="25" fillId="15" borderId="153" xfId="0" applyFont="1" applyFill="1" applyBorder="1" applyAlignment="1">
      <alignment horizontal="left" vertical="top" wrapText="1"/>
    </xf>
    <xf numFmtId="0" fontId="7" fillId="9" borderId="153" xfId="0" applyFont="1" applyFill="1" applyBorder="1" applyAlignment="1">
      <alignment horizontal="left" vertical="top" wrapText="1"/>
    </xf>
    <xf numFmtId="0" fontId="3" fillId="0" borderId="164" xfId="0" applyFont="1" applyBorder="1"/>
    <xf numFmtId="0" fontId="42" fillId="0" borderId="54" xfId="0" applyFont="1" applyBorder="1" applyAlignment="1">
      <alignment horizontal="center" vertical="center"/>
    </xf>
    <xf numFmtId="0" fontId="42" fillId="0" borderId="174" xfId="0" applyFont="1" applyBorder="1" applyAlignment="1">
      <alignment horizontal="center" vertical="center"/>
    </xf>
    <xf numFmtId="0" fontId="3" fillId="0" borderId="175" xfId="0" applyFont="1" applyBorder="1"/>
    <xf numFmtId="0" fontId="41" fillId="0" borderId="54" xfId="0" applyFont="1" applyBorder="1" applyAlignment="1">
      <alignment horizontal="center" vertical="center"/>
    </xf>
    <xf numFmtId="0" fontId="42" fillId="0" borderId="15" xfId="0" applyFont="1" applyBorder="1" applyAlignment="1">
      <alignment horizontal="center" vertical="center"/>
    </xf>
    <xf numFmtId="0" fontId="42" fillId="0" borderId="59" xfId="0" applyFont="1" applyBorder="1" applyAlignment="1">
      <alignment horizontal="center"/>
    </xf>
    <xf numFmtId="0" fontId="42" fillId="0" borderId="59" xfId="0" applyFont="1" applyBorder="1" applyAlignment="1">
      <alignment horizontal="center" vertical="center"/>
    </xf>
    <xf numFmtId="0" fontId="42" fillId="0" borderId="15" xfId="0" applyFont="1" applyBorder="1" applyAlignment="1">
      <alignment horizontal="center"/>
    </xf>
    <xf numFmtId="0" fontId="42" fillId="0" borderId="60" xfId="0" applyFont="1" applyBorder="1" applyAlignment="1">
      <alignment horizontal="right" vertical="center" textRotation="90"/>
    </xf>
    <xf numFmtId="0" fontId="44" fillId="0" borderId="0" xfId="0" applyFont="1" applyAlignment="1">
      <alignment horizontal="left" vertical="center"/>
    </xf>
    <xf numFmtId="0" fontId="41" fillId="0" borderId="59" xfId="0" applyFont="1" applyBorder="1" applyAlignment="1">
      <alignment horizontal="left" vertical="center"/>
    </xf>
    <xf numFmtId="0" fontId="42" fillId="0" borderId="0" xfId="0" applyFont="1" applyAlignment="1">
      <alignment horizontal="center" vertical="center"/>
    </xf>
    <xf numFmtId="0" fontId="42" fillId="0" borderId="0" xfId="0" applyFont="1" applyAlignment="1">
      <alignment horizontal="left" vertical="center"/>
    </xf>
    <xf numFmtId="0" fontId="42" fillId="0" borderId="165" xfId="0" applyFont="1" applyBorder="1" applyAlignment="1">
      <alignment horizontal="center" vertical="center"/>
    </xf>
    <xf numFmtId="0" fontId="3" fillId="0" borderId="166" xfId="0" applyFont="1" applyBorder="1"/>
    <xf numFmtId="0" fontId="3" fillId="0" borderId="167" xfId="0" applyFont="1" applyBorder="1"/>
    <xf numFmtId="0" fontId="3" fillId="0" borderId="171" xfId="0" applyFont="1" applyBorder="1"/>
    <xf numFmtId="0" fontId="3" fillId="0" borderId="172" xfId="0" applyFont="1" applyBorder="1"/>
    <xf numFmtId="0" fontId="3" fillId="0" borderId="173" xfId="0" applyFont="1" applyBorder="1"/>
    <xf numFmtId="0" fontId="42" fillId="0" borderId="168" xfId="0" applyFont="1" applyBorder="1" applyAlignment="1">
      <alignment horizontal="center" vertical="center"/>
    </xf>
    <xf numFmtId="0" fontId="3" fillId="0" borderId="169" xfId="0" applyFont="1" applyBorder="1"/>
    <xf numFmtId="0" fontId="3" fillId="0" borderId="170" xfId="0" applyFont="1" applyBorder="1"/>
    <xf numFmtId="168" fontId="47" fillId="16" borderId="184" xfId="0" applyNumberFormat="1" applyFont="1" applyFill="1" applyBorder="1" applyAlignment="1">
      <alignment horizontal="center" vertical="center"/>
    </xf>
    <xf numFmtId="0" fontId="3" fillId="0" borderId="185" xfId="0" applyFont="1" applyBorder="1"/>
    <xf numFmtId="168" fontId="47" fillId="16" borderId="180" xfId="0" applyNumberFormat="1" applyFont="1" applyFill="1" applyBorder="1" applyAlignment="1">
      <alignment horizontal="center" vertical="center"/>
    </xf>
    <xf numFmtId="0" fontId="3" fillId="0" borderId="182" xfId="0" applyFont="1" applyBorder="1"/>
    <xf numFmtId="0" fontId="3" fillId="0" borderId="181" xfId="0" applyFont="1" applyBorder="1"/>
    <xf numFmtId="168" fontId="41" fillId="0" borderId="15" xfId="0" applyNumberFormat="1" applyFont="1" applyBorder="1" applyAlignment="1">
      <alignment horizontal="center" vertical="center"/>
    </xf>
    <xf numFmtId="168" fontId="41" fillId="0" borderId="178" xfId="0" applyNumberFormat="1" applyFont="1" applyBorder="1" applyAlignment="1">
      <alignment horizontal="center" vertical="center"/>
    </xf>
    <xf numFmtId="0" fontId="48" fillId="0" borderId="15" xfId="0" applyFont="1" applyBorder="1" applyAlignment="1">
      <alignment horizontal="left" vertical="center"/>
    </xf>
    <xf numFmtId="0" fontId="45" fillId="0" borderId="183" xfId="0" applyFont="1" applyBorder="1" applyAlignment="1">
      <alignment horizontal="left" vertical="center"/>
    </xf>
    <xf numFmtId="168" fontId="41" fillId="0" borderId="184" xfId="0" applyNumberFormat="1" applyFont="1" applyBorder="1" applyAlignment="1">
      <alignment horizontal="center" vertical="center"/>
    </xf>
    <xf numFmtId="0" fontId="45" fillId="0" borderId="178" xfId="0" applyFont="1" applyBorder="1" applyAlignment="1">
      <alignment horizontal="left" vertical="center"/>
    </xf>
    <xf numFmtId="168" fontId="47" fillId="16" borderId="178" xfId="0" applyNumberFormat="1" applyFont="1" applyFill="1" applyBorder="1" applyAlignment="1">
      <alignment horizontal="center" vertical="center"/>
    </xf>
    <xf numFmtId="168" fontId="47" fillId="16" borderId="105" xfId="0" applyNumberFormat="1" applyFont="1" applyFill="1" applyBorder="1" applyAlignment="1">
      <alignment horizontal="center" vertical="center"/>
    </xf>
    <xf numFmtId="168" fontId="41" fillId="0" borderId="180" xfId="0" applyNumberFormat="1" applyFont="1" applyBorder="1" applyAlignment="1">
      <alignment horizontal="center" vertical="center"/>
    </xf>
    <xf numFmtId="0" fontId="45" fillId="0" borderId="179" xfId="0" applyFont="1" applyBorder="1" applyAlignment="1">
      <alignment horizontal="left" vertical="center"/>
    </xf>
    <xf numFmtId="0" fontId="45" fillId="0" borderId="176" xfId="0" applyFont="1" applyBorder="1" applyAlignment="1">
      <alignment horizontal="left" vertical="center"/>
    </xf>
    <xf numFmtId="0" fontId="3" fillId="0" borderId="177" xfId="0" applyFont="1" applyBorder="1"/>
    <xf numFmtId="168" fontId="41" fillId="0" borderId="186" xfId="0" applyNumberFormat="1" applyFont="1" applyBorder="1" applyAlignment="1">
      <alignment horizontal="center" vertical="center"/>
    </xf>
    <xf numFmtId="0" fontId="3" fillId="0" borderId="188" xfId="0" applyFont="1" applyBorder="1"/>
    <xf numFmtId="0" fontId="3" fillId="0" borderId="187" xfId="0" applyFont="1" applyBorder="1"/>
    <xf numFmtId="0" fontId="41" fillId="0" borderId="0" xfId="0" applyFont="1" applyAlignment="1">
      <alignment horizontal="center"/>
    </xf>
    <xf numFmtId="0" fontId="41" fillId="0" borderId="56" xfId="0" applyFont="1" applyBorder="1" applyAlignment="1">
      <alignment horizontal="center"/>
    </xf>
    <xf numFmtId="0" fontId="45" fillId="0" borderId="186" xfId="0" applyFont="1" applyBorder="1" applyAlignment="1">
      <alignment horizontal="left" vertical="center"/>
    </xf>
    <xf numFmtId="0" fontId="42" fillId="0" borderId="189" xfId="0" applyFont="1" applyBorder="1" applyAlignment="1">
      <alignment horizontal="center" vertical="center"/>
    </xf>
    <xf numFmtId="0" fontId="3" fillId="0" borderId="190" xfId="0" applyFont="1" applyBorder="1"/>
    <xf numFmtId="168" fontId="42" fillId="0" borderId="189" xfId="0" applyNumberFormat="1" applyFont="1" applyBorder="1" applyAlignment="1">
      <alignment horizontal="center" vertical="center"/>
    </xf>
    <xf numFmtId="0" fontId="3" fillId="0" borderId="191" xfId="0" applyFont="1" applyBorder="1"/>
  </cellXfs>
  <cellStyles count="5">
    <cellStyle name="Moeda" xfId="3" builtinId="4"/>
    <cellStyle name="Normal" xfId="0" builtinId="0"/>
    <cellStyle name="Normal 5" xfId="1" xr:uid="{E3DF2EA3-EC92-4834-8707-DAA1F396ED74}"/>
    <cellStyle name="Porcentagem" xfId="2" builtinId="5"/>
    <cellStyle name="Vírgula" xfId="4"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259081</xdr:colOff>
      <xdr:row>0</xdr:row>
      <xdr:rowOff>95250</xdr:rowOff>
    </xdr:from>
    <xdr:to>
      <xdr:col>2</xdr:col>
      <xdr:colOff>561976</xdr:colOff>
      <xdr:row>1</xdr:row>
      <xdr:rowOff>752475</xdr:rowOff>
    </xdr:to>
    <xdr:pic>
      <xdr:nvPicPr>
        <xdr:cNvPr id="4" name="Imagem 3">
          <a:extLst>
            <a:ext uri="{FF2B5EF4-FFF2-40B4-BE49-F238E27FC236}">
              <a16:creationId xmlns:a16="http://schemas.microsoft.com/office/drawing/2014/main" id="{862FAB91-18F5-42CD-29E4-ACA84CAA5E6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162" b="9301"/>
        <a:stretch>
          <a:fillRect/>
        </a:stretch>
      </xdr:blipFill>
      <xdr:spPr>
        <a:xfrm>
          <a:off x="259081" y="95250"/>
          <a:ext cx="1674495" cy="847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9525</xdr:colOff>
      <xdr:row>0</xdr:row>
      <xdr:rowOff>76199</xdr:rowOff>
    </xdr:from>
    <xdr:to>
      <xdr:col>6</xdr:col>
      <xdr:colOff>221705</xdr:colOff>
      <xdr:row>5</xdr:row>
      <xdr:rowOff>9525</xdr:rowOff>
    </xdr:to>
    <xdr:pic>
      <xdr:nvPicPr>
        <xdr:cNvPr id="6" name="Imagem 5">
          <a:extLst>
            <a:ext uri="{FF2B5EF4-FFF2-40B4-BE49-F238E27FC236}">
              <a16:creationId xmlns:a16="http://schemas.microsoft.com/office/drawing/2014/main" id="{83544453-E9A2-E74D-7801-1B1A87090D8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2641" b="9347"/>
        <a:stretch>
          <a:fillRect/>
        </a:stretch>
      </xdr:blipFill>
      <xdr:spPr>
        <a:xfrm>
          <a:off x="4257675" y="76199"/>
          <a:ext cx="2936330" cy="20574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516255</xdr:colOff>
      <xdr:row>0</xdr:row>
      <xdr:rowOff>57149</xdr:rowOff>
    </xdr:from>
    <xdr:to>
      <xdr:col>3</xdr:col>
      <xdr:colOff>68580</xdr:colOff>
      <xdr:row>1</xdr:row>
      <xdr:rowOff>828674</xdr:rowOff>
    </xdr:to>
    <xdr:pic>
      <xdr:nvPicPr>
        <xdr:cNvPr id="3" name="Imagem 2">
          <a:extLst>
            <a:ext uri="{FF2B5EF4-FFF2-40B4-BE49-F238E27FC236}">
              <a16:creationId xmlns:a16="http://schemas.microsoft.com/office/drawing/2014/main" id="{79A1B899-9C1D-5D82-31C8-2DEEBF312D8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53" b="6984"/>
        <a:stretch>
          <a:fillRect/>
        </a:stretch>
      </xdr:blipFill>
      <xdr:spPr>
        <a:xfrm>
          <a:off x="516255" y="57149"/>
          <a:ext cx="1819275" cy="10572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445225</xdr:colOff>
      <xdr:row>0</xdr:row>
      <xdr:rowOff>95250</xdr:rowOff>
    </xdr:from>
    <xdr:to>
      <xdr:col>3</xdr:col>
      <xdr:colOff>178525</xdr:colOff>
      <xdr:row>1</xdr:row>
      <xdr:rowOff>1020536</xdr:rowOff>
    </xdr:to>
    <xdr:pic>
      <xdr:nvPicPr>
        <xdr:cNvPr id="3" name="Imagem 2">
          <a:extLst>
            <a:ext uri="{FF2B5EF4-FFF2-40B4-BE49-F238E27FC236}">
              <a16:creationId xmlns:a16="http://schemas.microsoft.com/office/drawing/2014/main" id="{486F43F6-DE6C-4884-B729-D9DE1F53EB5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921" b="6081"/>
        <a:stretch>
          <a:fillRect/>
        </a:stretch>
      </xdr:blipFill>
      <xdr:spPr>
        <a:xfrm>
          <a:off x="445225" y="95250"/>
          <a:ext cx="2019300" cy="11974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243840</xdr:colOff>
      <xdr:row>0</xdr:row>
      <xdr:rowOff>76200</xdr:rowOff>
    </xdr:from>
    <xdr:to>
      <xdr:col>2</xdr:col>
      <xdr:colOff>438150</xdr:colOff>
      <xdr:row>1</xdr:row>
      <xdr:rowOff>923925</xdr:rowOff>
    </xdr:to>
    <xdr:pic>
      <xdr:nvPicPr>
        <xdr:cNvPr id="3" name="Imagem 2">
          <a:extLst>
            <a:ext uri="{FF2B5EF4-FFF2-40B4-BE49-F238E27FC236}">
              <a16:creationId xmlns:a16="http://schemas.microsoft.com/office/drawing/2014/main" id="{B8D67F2B-D009-71D5-B83C-C97AC8C3A7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50" b="8594"/>
        <a:stretch>
          <a:fillRect/>
        </a:stretch>
      </xdr:blipFill>
      <xdr:spPr>
        <a:xfrm>
          <a:off x="243840" y="76200"/>
          <a:ext cx="1737360" cy="10382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1</xdr:col>
      <xdr:colOff>76200</xdr:colOff>
      <xdr:row>18</xdr:row>
      <xdr:rowOff>88900</xdr:rowOff>
    </xdr:from>
    <xdr:ext cx="6219825" cy="5124450"/>
    <xdr:pic>
      <xdr:nvPicPr>
        <xdr:cNvPr id="2" name="image1.png" title="Imagem">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xfrm>
          <a:off x="190500" y="5295900"/>
          <a:ext cx="6219825" cy="5124450"/>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twoCellAnchor editAs="oneCell">
    <xdr:from>
      <xdr:col>0</xdr:col>
      <xdr:colOff>160020</xdr:colOff>
      <xdr:row>0</xdr:row>
      <xdr:rowOff>66675</xdr:rowOff>
    </xdr:from>
    <xdr:to>
      <xdr:col>1</xdr:col>
      <xdr:colOff>662940</xdr:colOff>
      <xdr:row>1</xdr:row>
      <xdr:rowOff>752475</xdr:rowOff>
    </xdr:to>
    <xdr:pic>
      <xdr:nvPicPr>
        <xdr:cNvPr id="3" name="Imagem 2">
          <a:extLst>
            <a:ext uri="{FF2B5EF4-FFF2-40B4-BE49-F238E27FC236}">
              <a16:creationId xmlns:a16="http://schemas.microsoft.com/office/drawing/2014/main" id="{326C4CCB-CCC4-49F9-95BC-1422480ADE4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5966" b="7114"/>
        <a:stretch>
          <a:fillRect/>
        </a:stretch>
      </xdr:blipFill>
      <xdr:spPr>
        <a:xfrm>
          <a:off x="160020" y="66675"/>
          <a:ext cx="1483995" cy="9715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160020</xdr:colOff>
      <xdr:row>0</xdr:row>
      <xdr:rowOff>66675</xdr:rowOff>
    </xdr:from>
    <xdr:to>
      <xdr:col>1</xdr:col>
      <xdr:colOff>662940</xdr:colOff>
      <xdr:row>1</xdr:row>
      <xdr:rowOff>752475</xdr:rowOff>
    </xdr:to>
    <xdr:pic>
      <xdr:nvPicPr>
        <xdr:cNvPr id="2" name="Imagem 1">
          <a:extLst>
            <a:ext uri="{FF2B5EF4-FFF2-40B4-BE49-F238E27FC236}">
              <a16:creationId xmlns:a16="http://schemas.microsoft.com/office/drawing/2014/main" id="{CA4294F5-28CF-4885-8717-04A392CF994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5966" b="7114"/>
        <a:stretch>
          <a:fillRect/>
        </a:stretch>
      </xdr:blipFill>
      <xdr:spPr>
        <a:xfrm>
          <a:off x="160020" y="66675"/>
          <a:ext cx="1508760" cy="96774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4</xdr:col>
      <xdr:colOff>0</xdr:colOff>
      <xdr:row>29</xdr:row>
      <xdr:rowOff>0</xdr:rowOff>
    </xdr:from>
    <xdr:ext cx="3381375" cy="409575"/>
    <xdr:pic>
      <xdr:nvPicPr>
        <xdr:cNvPr id="2" name="image2.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5</xdr:col>
      <xdr:colOff>223520</xdr:colOff>
      <xdr:row>0</xdr:row>
      <xdr:rowOff>76200</xdr:rowOff>
    </xdr:from>
    <xdr:to>
      <xdr:col>8</xdr:col>
      <xdr:colOff>353060</xdr:colOff>
      <xdr:row>6</xdr:row>
      <xdr:rowOff>78739</xdr:rowOff>
    </xdr:to>
    <xdr:pic>
      <xdr:nvPicPr>
        <xdr:cNvPr id="4" name="Imagem 3">
          <a:extLst>
            <a:ext uri="{FF2B5EF4-FFF2-40B4-BE49-F238E27FC236}">
              <a16:creationId xmlns:a16="http://schemas.microsoft.com/office/drawing/2014/main" id="{1D2044C6-59E8-7068-B021-BA955293C08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88920" y="76200"/>
          <a:ext cx="2059940" cy="122173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tserver\proacqua\Obras\Aguas%20do%20Imperador\palatinato\Excel\Custo%20Palatinato%20-%20C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My%20Documents\Particular\Mestrado\FX-B-R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Plan2"/>
      <sheetName val="Plan3"/>
      <sheetName val="P1"/>
      <sheetName val="P2"/>
      <sheetName val="P3"/>
      <sheetName val="P4"/>
      <sheetName val="P5"/>
      <sheetName val="P6"/>
      <sheetName val="P7"/>
      <sheetName val="P8"/>
      <sheetName val="P9"/>
      <sheetName val="P10"/>
      <sheetName val="P11"/>
      <sheetName val="P12"/>
      <sheetName val="P13"/>
      <sheetName val="P14"/>
      <sheetName val="P15"/>
      <sheetName val="P16"/>
      <sheetName val="P17"/>
      <sheetName val="P18"/>
      <sheetName val="P19"/>
      <sheetName val="P20"/>
      <sheetName val="P21"/>
      <sheetName val="P22"/>
      <sheetName val="P23"/>
      <sheetName val="P24"/>
      <sheetName val="P25"/>
      <sheetName val="P26"/>
      <sheetName val="COMPOSIÇÃO"/>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de entrada 1"/>
      <sheetName val="Dados de entrada 2"/>
      <sheetName val="Dados de entrada 3"/>
      <sheetName val="Dados de entrada 4"/>
      <sheetName val="Capa"/>
      <sheetName val="Página 1"/>
      <sheetName val="Página 2"/>
      <sheetName val="Página 3"/>
      <sheetName val="Página 4"/>
      <sheetName val="Página 5"/>
      <sheetName val="Página 6"/>
      <sheetName val="Página 7"/>
      <sheetName val="Página 8"/>
      <sheetName val="Página 9"/>
      <sheetName val="Página 10"/>
      <sheetName val="Página 11"/>
      <sheetName val="Página 12"/>
      <sheetName val="Página 13"/>
      <sheetName val="Dens. médias"/>
      <sheetName val="Dens. teórica"/>
      <sheetName val="Teor"/>
      <sheetName val="FX-B-REST"/>
      <sheetName val="CUSTO ZONA SUL"/>
      <sheetName val="RESUMO_AUT1"/>
      <sheetName val="Mat"/>
      <sheetName val="PROJETO"/>
      <sheetName val="Compactação  botafora"/>
      <sheetName val="Qd05 Preço"/>
      <sheetName val="Qd06"/>
      <sheetName val="memória de calculo_liquida"/>
      <sheetName val="quadro mat. betumin.(abil-21)"/>
      <sheetName val="CROQUI"/>
      <sheetName val="MEMO2"/>
      <sheetName val="NER"/>
      <sheetName val="TRANSP"/>
    </sheetNames>
    <sheetDataSet>
      <sheetData sheetId="0">
        <row r="3">
          <cell r="A3">
            <v>4</v>
          </cell>
        </row>
      </sheetData>
      <sheetData sheetId="1">
        <row r="3">
          <cell r="A3">
            <v>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3">
          <cell r="A3">
            <v>4</v>
          </cell>
        </row>
      </sheetData>
      <sheetData sheetId="19">
        <row r="3">
          <cell r="A3">
            <v>4</v>
          </cell>
        </row>
      </sheetData>
      <sheetData sheetId="20" refreshError="1">
        <row r="3">
          <cell r="A3">
            <v>4</v>
          </cell>
          <cell r="B3">
            <v>8.0329999999999995</v>
          </cell>
          <cell r="C3">
            <v>53.398000000000003</v>
          </cell>
        </row>
        <row r="4">
          <cell r="A4">
            <v>4.5</v>
          </cell>
          <cell r="B4">
            <v>6.57</v>
          </cell>
          <cell r="C4">
            <v>61.369</v>
          </cell>
        </row>
        <row r="5">
          <cell r="A5">
            <v>5</v>
          </cell>
          <cell r="B5">
            <v>5.3609999999999998</v>
          </cell>
          <cell r="C5">
            <v>68.516000000000005</v>
          </cell>
        </row>
        <row r="6">
          <cell r="A6">
            <v>5.5</v>
          </cell>
          <cell r="B6">
            <v>4.9109999999999996</v>
          </cell>
          <cell r="C6">
            <v>72.241</v>
          </cell>
        </row>
        <row r="7">
          <cell r="A7">
            <v>6</v>
          </cell>
          <cell r="B7">
            <v>4.0279999999999996</v>
          </cell>
          <cell r="C7">
            <v>77.608999999999995</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4"/>
  <sheetViews>
    <sheetView view="pageBreakPreview" zoomScale="60" zoomScaleNormal="100" workbookViewId="0">
      <selection activeCell="C21" sqref="C21"/>
    </sheetView>
  </sheetViews>
  <sheetFormatPr defaultColWidth="14.44140625" defaultRowHeight="15" customHeight="1" x14ac:dyDescent="0.3"/>
  <cols>
    <col min="1" max="1" width="23.109375" customWidth="1"/>
    <col min="2" max="2" width="28.6640625" customWidth="1"/>
    <col min="3" max="9" width="9.109375" customWidth="1"/>
    <col min="10" max="10" width="10" customWidth="1"/>
    <col min="11" max="11" width="10.33203125" customWidth="1"/>
    <col min="12" max="12" width="9.109375" customWidth="1"/>
    <col min="13" max="13" width="9.6640625" customWidth="1"/>
    <col min="14" max="14" width="10" customWidth="1"/>
    <col min="15" max="26" width="9.109375" customWidth="1"/>
  </cols>
  <sheetData>
    <row r="1" spans="1:26" ht="14.25" customHeight="1" x14ac:dyDescent="0.3">
      <c r="A1" s="1"/>
      <c r="B1" s="1"/>
      <c r="C1" s="1"/>
      <c r="D1" s="1"/>
      <c r="E1" s="1"/>
      <c r="F1" s="1"/>
      <c r="G1" s="1"/>
      <c r="H1" s="1"/>
      <c r="I1" s="1"/>
      <c r="J1" s="1"/>
      <c r="K1" s="1"/>
      <c r="L1" s="1"/>
      <c r="M1" s="1"/>
      <c r="N1" s="1"/>
      <c r="O1" s="1"/>
      <c r="P1" s="1"/>
      <c r="Q1" s="1"/>
      <c r="R1" s="1"/>
      <c r="S1" s="1"/>
      <c r="T1" s="1"/>
      <c r="U1" s="1"/>
      <c r="V1" s="1"/>
      <c r="W1" s="1"/>
      <c r="X1" s="1"/>
      <c r="Y1" s="1"/>
      <c r="Z1" s="1"/>
    </row>
    <row r="2" spans="1:26" ht="14.25" customHeight="1" x14ac:dyDescent="0.3">
      <c r="A2" s="473" t="s">
        <v>0</v>
      </c>
      <c r="B2" s="474"/>
      <c r="C2" s="474"/>
      <c r="D2" s="474"/>
      <c r="E2" s="474"/>
      <c r="F2" s="474"/>
      <c r="G2" s="474"/>
      <c r="H2" s="474"/>
      <c r="I2" s="474"/>
      <c r="J2" s="474"/>
      <c r="K2" s="474"/>
      <c r="L2" s="474"/>
      <c r="M2" s="474"/>
      <c r="N2" s="474"/>
      <c r="O2" s="475"/>
      <c r="P2" s="1"/>
      <c r="Q2" s="1"/>
      <c r="R2" s="1"/>
      <c r="S2" s="1"/>
      <c r="T2" s="1"/>
      <c r="U2" s="1"/>
      <c r="V2" s="1"/>
      <c r="W2" s="1"/>
      <c r="X2" s="1"/>
      <c r="Y2" s="1"/>
      <c r="Z2" s="1"/>
    </row>
    <row r="3" spans="1:26" ht="14.25" customHeight="1" x14ac:dyDescent="0.3">
      <c r="A3" s="476"/>
      <c r="B3" s="477"/>
      <c r="C3" s="477"/>
      <c r="D3" s="477"/>
      <c r="E3" s="477"/>
      <c r="F3" s="477"/>
      <c r="G3" s="477"/>
      <c r="H3" s="477"/>
      <c r="I3" s="477"/>
      <c r="J3" s="477"/>
      <c r="K3" s="477"/>
      <c r="L3" s="477"/>
      <c r="M3" s="477"/>
      <c r="N3" s="477"/>
      <c r="O3" s="478"/>
      <c r="P3" s="1"/>
      <c r="Q3" s="1"/>
      <c r="R3" s="1"/>
      <c r="S3" s="1"/>
      <c r="T3" s="1"/>
      <c r="U3" s="1"/>
      <c r="V3" s="1"/>
      <c r="W3" s="1"/>
      <c r="X3" s="1"/>
      <c r="Y3" s="1"/>
      <c r="Z3" s="1"/>
    </row>
    <row r="4" spans="1:26" ht="14.25" customHeight="1" x14ac:dyDescent="0.3">
      <c r="A4" s="2"/>
      <c r="B4" s="2"/>
      <c r="C4" s="2"/>
      <c r="D4" s="2"/>
      <c r="E4" s="2"/>
      <c r="F4" s="2"/>
      <c r="G4" s="2"/>
      <c r="H4" s="2"/>
      <c r="I4" s="2"/>
      <c r="J4" s="2"/>
      <c r="K4" s="2"/>
      <c r="L4" s="2"/>
      <c r="M4" s="2"/>
      <c r="N4" s="1"/>
      <c r="O4" s="1"/>
      <c r="P4" s="1"/>
      <c r="Q4" s="1"/>
      <c r="R4" s="1"/>
      <c r="S4" s="1"/>
      <c r="T4" s="1"/>
      <c r="U4" s="1"/>
      <c r="V4" s="1"/>
      <c r="W4" s="1"/>
      <c r="X4" s="1"/>
      <c r="Y4" s="1"/>
      <c r="Z4" s="1"/>
    </row>
    <row r="5" spans="1:26" ht="14.25" customHeight="1" x14ac:dyDescent="0.3">
      <c r="A5" s="3" t="s">
        <v>1</v>
      </c>
      <c r="B5" s="489" t="s">
        <v>21381</v>
      </c>
      <c r="C5" s="489"/>
      <c r="D5" s="489"/>
      <c r="E5" s="489"/>
      <c r="F5" s="489"/>
      <c r="G5" s="4"/>
      <c r="H5" s="4"/>
      <c r="I5" s="4"/>
      <c r="J5" s="4"/>
      <c r="K5" s="4"/>
      <c r="L5" s="4"/>
      <c r="M5" s="4"/>
      <c r="N5" s="4"/>
      <c r="O5" s="4"/>
      <c r="P5" s="1"/>
      <c r="Q5" s="1"/>
      <c r="R5" s="1"/>
      <c r="S5" s="1"/>
      <c r="T5" s="1"/>
      <c r="U5" s="1"/>
      <c r="V5" s="1"/>
      <c r="W5" s="1"/>
      <c r="X5" s="1"/>
      <c r="Y5" s="1"/>
      <c r="Z5" s="1"/>
    </row>
    <row r="6" spans="1:26" ht="18.75" customHeight="1" x14ac:dyDescent="0.3">
      <c r="A6" s="5" t="s">
        <v>2</v>
      </c>
      <c r="B6" s="488" t="s">
        <v>21382</v>
      </c>
      <c r="C6" s="488"/>
      <c r="D6" s="488"/>
      <c r="E6" s="488"/>
      <c r="F6" s="488"/>
      <c r="G6" s="6"/>
      <c r="H6" s="6"/>
      <c r="I6" s="6"/>
      <c r="J6" s="6"/>
      <c r="K6" s="6"/>
      <c r="L6" s="4"/>
      <c r="M6" s="4"/>
      <c r="N6" s="1"/>
      <c r="O6" s="1"/>
      <c r="P6" s="1"/>
      <c r="Q6" s="1"/>
      <c r="R6" s="1"/>
      <c r="S6" s="1"/>
      <c r="T6" s="1"/>
      <c r="U6" s="1"/>
      <c r="V6" s="1"/>
      <c r="W6" s="1"/>
      <c r="X6" s="1"/>
      <c r="Y6" s="1"/>
      <c r="Z6" s="1"/>
    </row>
    <row r="7" spans="1:26" ht="14.25" customHeight="1" x14ac:dyDescent="0.3">
      <c r="A7" s="3" t="s">
        <v>3</v>
      </c>
      <c r="B7" s="488" t="s">
        <v>21382</v>
      </c>
      <c r="C7" s="488"/>
      <c r="D7" s="488"/>
      <c r="E7" s="488"/>
      <c r="F7" s="488"/>
      <c r="G7" s="4"/>
      <c r="H7" s="4"/>
      <c r="I7" s="4"/>
      <c r="J7" s="7"/>
      <c r="K7" s="4"/>
      <c r="L7" s="4"/>
      <c r="M7" s="4"/>
      <c r="N7" s="1"/>
      <c r="O7" s="1"/>
      <c r="P7" s="1"/>
      <c r="Q7" s="1"/>
      <c r="R7" s="1"/>
      <c r="S7" s="1"/>
      <c r="T7" s="1"/>
      <c r="U7" s="1"/>
      <c r="V7" s="1"/>
      <c r="W7" s="1"/>
      <c r="X7" s="1"/>
      <c r="Y7" s="1"/>
      <c r="Z7" s="1"/>
    </row>
    <row r="8" spans="1:26" ht="14.25" customHeight="1" x14ac:dyDescent="0.3">
      <c r="A8" s="8"/>
      <c r="B8" s="9"/>
      <c r="C8" s="3"/>
      <c r="D8" s="4"/>
      <c r="E8" s="4"/>
      <c r="F8" s="4"/>
      <c r="G8" s="4"/>
      <c r="H8" s="4"/>
      <c r="I8" s="4"/>
      <c r="J8" s="4"/>
      <c r="K8" s="4"/>
      <c r="L8" s="4"/>
      <c r="M8" s="4"/>
      <c r="N8" s="1"/>
      <c r="O8" s="1"/>
      <c r="P8" s="1"/>
      <c r="Q8" s="1"/>
      <c r="R8" s="1"/>
      <c r="S8" s="1"/>
      <c r="T8" s="1"/>
      <c r="U8" s="1"/>
      <c r="V8" s="1"/>
      <c r="W8" s="1"/>
      <c r="X8" s="1"/>
      <c r="Y8" s="1"/>
      <c r="Z8" s="1"/>
    </row>
    <row r="9" spans="1:26" ht="22.8" x14ac:dyDescent="0.4">
      <c r="A9" s="479" t="s">
        <v>4</v>
      </c>
      <c r="B9" s="480"/>
      <c r="C9" s="480"/>
      <c r="D9" s="480"/>
      <c r="E9" s="480"/>
      <c r="F9" s="480"/>
      <c r="G9" s="480"/>
      <c r="H9" s="480"/>
      <c r="I9" s="480"/>
      <c r="J9" s="480"/>
      <c r="K9" s="480"/>
      <c r="L9" s="480"/>
      <c r="M9" s="480"/>
      <c r="N9" s="480"/>
      <c r="O9" s="481"/>
      <c r="P9" s="1"/>
      <c r="Q9" s="1"/>
      <c r="R9" s="1"/>
      <c r="S9" s="1"/>
      <c r="T9" s="1"/>
      <c r="U9" s="1"/>
      <c r="V9" s="1"/>
      <c r="W9" s="1"/>
      <c r="X9" s="1"/>
      <c r="Y9" s="1"/>
      <c r="Z9" s="1"/>
    </row>
    <row r="10" spans="1:26" ht="15" customHeight="1" x14ac:dyDescent="0.3">
      <c r="A10" s="10" t="s">
        <v>5</v>
      </c>
      <c r="B10" s="11"/>
      <c r="C10" s="1"/>
      <c r="D10" s="482" t="s">
        <v>6</v>
      </c>
      <c r="E10" s="483"/>
      <c r="F10" s="12"/>
      <c r="G10" s="11" t="s">
        <v>7</v>
      </c>
      <c r="H10" s="1"/>
      <c r="I10" s="1"/>
      <c r="J10" s="1"/>
      <c r="K10" s="1"/>
      <c r="L10" s="13"/>
      <c r="M10" s="1"/>
      <c r="N10" s="1"/>
      <c r="O10" s="1"/>
      <c r="P10" s="1"/>
      <c r="Q10" s="1"/>
      <c r="R10" s="1"/>
      <c r="S10" s="1"/>
      <c r="T10" s="1"/>
      <c r="U10" s="1"/>
      <c r="V10" s="1"/>
      <c r="W10" s="1"/>
      <c r="X10" s="1"/>
      <c r="Y10" s="1"/>
      <c r="Z10" s="1"/>
    </row>
    <row r="11" spans="1:26" ht="14.25" customHeight="1" x14ac:dyDescent="0.3">
      <c r="A11" s="10" t="s">
        <v>8</v>
      </c>
      <c r="B11" s="14">
        <v>20</v>
      </c>
      <c r="C11" s="1"/>
      <c r="D11" s="484" t="s">
        <v>9</v>
      </c>
      <c r="E11" s="461"/>
      <c r="F11" s="15"/>
      <c r="G11" s="16" t="s">
        <v>10</v>
      </c>
      <c r="H11" s="1"/>
      <c r="I11" s="1"/>
      <c r="J11" s="12"/>
      <c r="K11" s="17"/>
      <c r="L11" s="1"/>
      <c r="M11" s="1"/>
      <c r="N11" s="1"/>
      <c r="O11" s="17"/>
      <c r="P11" s="1"/>
      <c r="Q11" s="1"/>
      <c r="R11" s="1"/>
      <c r="S11" s="1"/>
      <c r="T11" s="1"/>
      <c r="U11" s="1"/>
      <c r="V11" s="1"/>
      <c r="W11" s="1"/>
      <c r="X11" s="1"/>
      <c r="Y11" s="1"/>
      <c r="Z11" s="1"/>
    </row>
    <row r="12" spans="1:26" ht="14.25" customHeight="1" x14ac:dyDescent="0.3">
      <c r="A12" s="10" t="s">
        <v>11</v>
      </c>
      <c r="B12" s="18"/>
      <c r="C12" s="1"/>
      <c r="D12" s="1"/>
      <c r="E12" s="18"/>
      <c r="F12" s="18"/>
      <c r="G12" s="18"/>
      <c r="H12" s="1"/>
      <c r="I12" s="18"/>
      <c r="J12" s="1"/>
      <c r="K12" s="1"/>
      <c r="L12" s="13"/>
      <c r="M12" s="1"/>
      <c r="N12" s="1"/>
      <c r="O12" s="1"/>
      <c r="P12" s="1"/>
      <c r="Q12" s="1"/>
      <c r="R12" s="1"/>
      <c r="S12" s="1"/>
      <c r="T12" s="1"/>
      <c r="U12" s="1"/>
      <c r="V12" s="1"/>
      <c r="W12" s="1"/>
      <c r="X12" s="1"/>
      <c r="Y12" s="1"/>
      <c r="Z12" s="1"/>
    </row>
    <row r="13" spans="1:26" ht="14.25" customHeight="1" x14ac:dyDescent="0.3">
      <c r="A13" s="1"/>
      <c r="B13" s="19"/>
      <c r="C13" s="18"/>
      <c r="D13" s="18"/>
      <c r="E13" s="18"/>
      <c r="F13" s="18"/>
      <c r="G13" s="1"/>
      <c r="H13" s="18"/>
      <c r="I13" s="18"/>
      <c r="J13" s="1"/>
      <c r="K13" s="1"/>
      <c r="L13" s="13"/>
      <c r="M13" s="1"/>
      <c r="N13" s="1"/>
      <c r="O13" s="1"/>
      <c r="P13" s="1"/>
      <c r="Q13" s="1"/>
      <c r="R13" s="1"/>
      <c r="S13" s="1"/>
      <c r="T13" s="1"/>
      <c r="U13" s="1"/>
      <c r="V13" s="1"/>
      <c r="W13" s="1"/>
      <c r="X13" s="1"/>
      <c r="Y13" s="1"/>
      <c r="Z13" s="1"/>
    </row>
    <row r="14" spans="1:26" ht="14.25" customHeight="1" x14ac:dyDescent="0.3">
      <c r="A14" s="485" t="s">
        <v>21370</v>
      </c>
      <c r="B14" s="486"/>
      <c r="C14" s="486"/>
      <c r="D14" s="486"/>
      <c r="E14" s="486"/>
      <c r="F14" s="486"/>
      <c r="G14" s="486"/>
      <c r="H14" s="486"/>
      <c r="I14" s="486"/>
      <c r="J14" s="486"/>
      <c r="K14" s="486"/>
      <c r="L14" s="486"/>
      <c r="M14" s="486"/>
      <c r="N14" s="486"/>
      <c r="O14" s="487"/>
      <c r="P14" s="1"/>
      <c r="Q14" s="1"/>
      <c r="R14" s="1"/>
      <c r="S14" s="1"/>
      <c r="T14" s="1"/>
      <c r="U14" s="1"/>
      <c r="V14" s="1"/>
      <c r="W14" s="1"/>
      <c r="X14" s="1"/>
      <c r="Y14" s="1"/>
      <c r="Z14" s="1"/>
    </row>
    <row r="15" spans="1:26" ht="24" customHeight="1" x14ac:dyDescent="0.3">
      <c r="A15" s="20" t="s">
        <v>12</v>
      </c>
      <c r="B15" s="21" t="s">
        <v>13</v>
      </c>
      <c r="C15" s="497" t="s">
        <v>14</v>
      </c>
      <c r="D15" s="491"/>
      <c r="E15" s="491"/>
      <c r="F15" s="491"/>
      <c r="G15" s="491"/>
      <c r="H15" s="492"/>
      <c r="I15" s="496" t="s">
        <v>15</v>
      </c>
      <c r="J15" s="492"/>
      <c r="K15" s="496" t="s">
        <v>16</v>
      </c>
      <c r="L15" s="491"/>
      <c r="M15" s="492"/>
      <c r="N15" s="496" t="s">
        <v>17</v>
      </c>
      <c r="O15" s="492"/>
      <c r="P15" s="1"/>
      <c r="Q15" s="1"/>
      <c r="R15" s="1"/>
      <c r="S15" s="1"/>
      <c r="T15" s="1"/>
      <c r="U15" s="1"/>
      <c r="V15" s="1"/>
      <c r="W15" s="1"/>
      <c r="X15" s="1"/>
      <c r="Y15" s="1"/>
      <c r="Z15" s="1"/>
    </row>
    <row r="16" spans="1:26" ht="14.25" customHeight="1" x14ac:dyDescent="0.3">
      <c r="A16" s="22" t="s">
        <v>18</v>
      </c>
      <c r="B16" s="389" t="s">
        <v>21384</v>
      </c>
      <c r="C16" s="490">
        <v>8.6</v>
      </c>
      <c r="D16" s="491"/>
      <c r="E16" s="491"/>
      <c r="F16" s="491"/>
      <c r="G16" s="491"/>
      <c r="H16" s="492"/>
      <c r="I16" s="493">
        <f>C16/2</f>
        <v>4.3</v>
      </c>
      <c r="J16" s="492"/>
      <c r="K16" s="494">
        <v>0.3</v>
      </c>
      <c r="L16" s="491"/>
      <c r="M16" s="492"/>
      <c r="N16" s="495">
        <f>I16+K16</f>
        <v>4.5999999999999996</v>
      </c>
      <c r="O16" s="492"/>
      <c r="P16" s="1"/>
      <c r="Q16" s="1"/>
      <c r="R16" s="1"/>
      <c r="S16" s="1"/>
      <c r="T16" s="1"/>
      <c r="U16" s="1"/>
      <c r="V16" s="1"/>
      <c r="W16" s="1"/>
      <c r="X16" s="1"/>
      <c r="Y16" s="1"/>
      <c r="Z16" s="1"/>
    </row>
    <row r="17" spans="1:26" ht="14.25" customHeight="1" x14ac:dyDescent="0.3">
      <c r="A17" s="1"/>
      <c r="B17" s="1"/>
      <c r="C17" s="1"/>
      <c r="D17" s="1"/>
      <c r="E17" s="1"/>
      <c r="F17" s="1"/>
      <c r="G17" s="1"/>
      <c r="H17" s="1"/>
      <c r="I17" s="1"/>
      <c r="J17" s="23"/>
      <c r="K17" s="23"/>
      <c r="L17" s="1"/>
      <c r="M17" s="1"/>
      <c r="N17" s="1"/>
      <c r="O17" s="1"/>
      <c r="P17" s="1"/>
      <c r="Q17" s="1"/>
      <c r="R17" s="1"/>
      <c r="S17" s="1"/>
      <c r="T17" s="1"/>
      <c r="U17" s="1"/>
      <c r="V17" s="1"/>
      <c r="W17" s="1"/>
      <c r="X17" s="1"/>
      <c r="Y17" s="1"/>
      <c r="Z17" s="1"/>
    </row>
    <row r="18" spans="1:26" ht="14.25" customHeight="1" x14ac:dyDescent="0.3">
      <c r="A18" s="1"/>
      <c r="B18" s="1"/>
      <c r="C18" s="1"/>
      <c r="D18" s="1"/>
      <c r="E18" s="1"/>
      <c r="F18" s="1"/>
      <c r="G18" s="1"/>
      <c r="H18" s="1"/>
      <c r="I18" s="1"/>
      <c r="J18" s="1"/>
      <c r="K18" s="24" t="s">
        <v>19</v>
      </c>
      <c r="L18" s="25">
        <f>N16</f>
        <v>4.5999999999999996</v>
      </c>
      <c r="M18" s="26" t="s">
        <v>20</v>
      </c>
      <c r="N18" s="1"/>
      <c r="O18" s="1"/>
      <c r="P18" s="1"/>
      <c r="Q18" s="1"/>
      <c r="R18" s="1"/>
      <c r="S18" s="1"/>
      <c r="T18" s="1"/>
      <c r="U18" s="1"/>
      <c r="V18" s="1"/>
      <c r="W18" s="1"/>
      <c r="X18" s="1"/>
      <c r="Y18" s="1"/>
      <c r="Z18" s="1"/>
    </row>
    <row r="19" spans="1:26" ht="14.25" customHeight="1" x14ac:dyDescent="0.3">
      <c r="A19" s="1"/>
      <c r="B19" s="1"/>
      <c r="C19" s="1"/>
      <c r="D19" s="1"/>
      <c r="E19" s="1"/>
      <c r="F19" s="1"/>
      <c r="G19" s="1"/>
      <c r="H19" s="1"/>
      <c r="I19" s="1"/>
      <c r="J19" s="1"/>
      <c r="K19" s="24"/>
      <c r="L19" s="25"/>
      <c r="M19" s="26"/>
      <c r="N19" s="1"/>
      <c r="O19" s="1"/>
      <c r="P19" s="1"/>
      <c r="Q19" s="1"/>
      <c r="R19" s="1"/>
      <c r="S19" s="1"/>
      <c r="T19" s="1"/>
      <c r="U19" s="1"/>
      <c r="V19" s="1"/>
      <c r="W19" s="1"/>
      <c r="X19" s="1"/>
      <c r="Y19" s="1"/>
      <c r="Z19" s="1"/>
    </row>
    <row r="20" spans="1:26" ht="14.25" customHeight="1" x14ac:dyDescent="0.3">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x14ac:dyDescent="0.3">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x14ac:dyDescent="0.3">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x14ac:dyDescent="0.3">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x14ac:dyDescent="0.3">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x14ac:dyDescent="0.3">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x14ac:dyDescent="0.3">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x14ac:dyDescent="0.3">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x14ac:dyDescent="0.3">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sheetData>
  <mergeCells count="16">
    <mergeCell ref="C16:H16"/>
    <mergeCell ref="I16:J16"/>
    <mergeCell ref="K16:M16"/>
    <mergeCell ref="N16:O16"/>
    <mergeCell ref="K15:M15"/>
    <mergeCell ref="N15:O15"/>
    <mergeCell ref="C15:H15"/>
    <mergeCell ref="I15:J15"/>
    <mergeCell ref="A2:O3"/>
    <mergeCell ref="A9:O9"/>
    <mergeCell ref="D10:E10"/>
    <mergeCell ref="D11:E11"/>
    <mergeCell ref="A14:O14"/>
    <mergeCell ref="B6:F6"/>
    <mergeCell ref="B7:F7"/>
    <mergeCell ref="B5:F5"/>
  </mergeCells>
  <pageMargins left="0.511811024" right="0.511811024" top="0.78740157499999996" bottom="0.78740157499999996" header="0" footer="0"/>
  <pageSetup scale="73"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000"/>
  <sheetViews>
    <sheetView workbookViewId="0"/>
  </sheetViews>
  <sheetFormatPr defaultColWidth="14.44140625" defaultRowHeight="15" customHeight="1" x14ac:dyDescent="0.3"/>
  <cols>
    <col min="1" max="1" width="8.6640625" customWidth="1"/>
    <col min="2" max="2" width="47.33203125" customWidth="1"/>
    <col min="3" max="3" width="9.33203125" customWidth="1"/>
    <col min="4" max="4" width="10.44140625" customWidth="1"/>
    <col min="5" max="5" width="13.5546875" customWidth="1"/>
    <col min="6" max="6" width="9.44140625" customWidth="1"/>
    <col min="7" max="7" width="16.5546875" customWidth="1"/>
    <col min="8" max="8" width="11.5546875" customWidth="1"/>
    <col min="9" max="9" width="13.6640625" customWidth="1"/>
    <col min="10" max="26" width="8.6640625" customWidth="1"/>
  </cols>
  <sheetData>
    <row r="1" spans="1:9" ht="30" x14ac:dyDescent="0.3">
      <c r="A1" s="599" t="s">
        <v>21239</v>
      </c>
      <c r="B1" s="512"/>
      <c r="C1" s="512"/>
      <c r="D1" s="512"/>
      <c r="E1" s="512"/>
      <c r="F1" s="512"/>
      <c r="G1" s="512"/>
      <c r="H1" s="512"/>
      <c r="I1" s="510"/>
    </row>
    <row r="2" spans="1:9" ht="17.399999999999999" x14ac:dyDescent="0.3">
      <c r="A2" s="260" t="s">
        <v>21240</v>
      </c>
      <c r="B2" s="261"/>
      <c r="C2" s="261"/>
      <c r="D2" s="261"/>
      <c r="E2" s="262"/>
      <c r="F2" s="262"/>
    </row>
    <row r="3" spans="1:9" x14ac:dyDescent="0.3">
      <c r="A3" s="263" t="s">
        <v>21241</v>
      </c>
      <c r="B3" s="264"/>
      <c r="C3" s="265"/>
      <c r="D3" s="265"/>
      <c r="E3" s="266"/>
      <c r="F3" s="267"/>
    </row>
    <row r="4" spans="1:9" x14ac:dyDescent="0.3">
      <c r="A4" s="1" t="s">
        <v>21242</v>
      </c>
      <c r="B4" s="600" t="s">
        <v>21243</v>
      </c>
      <c r="C4" s="512"/>
      <c r="D4" s="510"/>
      <c r="E4" s="266"/>
      <c r="F4" s="267"/>
    </row>
    <row r="5" spans="1:9" x14ac:dyDescent="0.3">
      <c r="A5" s="268" t="s">
        <v>21244</v>
      </c>
      <c r="B5" s="264"/>
      <c r="C5" s="265"/>
      <c r="D5" s="265"/>
      <c r="E5" s="266"/>
      <c r="F5" s="267"/>
    </row>
    <row r="7" spans="1:9" ht="14.4" x14ac:dyDescent="0.3">
      <c r="B7" s="601" t="s">
        <v>21245</v>
      </c>
      <c r="C7" s="602"/>
      <c r="D7" s="603"/>
      <c r="E7" s="601" t="s">
        <v>21246</v>
      </c>
      <c r="F7" s="602"/>
      <c r="G7" s="603"/>
      <c r="H7" s="601" t="s">
        <v>21247</v>
      </c>
      <c r="I7" s="603"/>
    </row>
    <row r="8" spans="1:9" ht="14.4" x14ac:dyDescent="0.3">
      <c r="B8" s="269" t="s">
        <v>21210</v>
      </c>
      <c r="C8" s="270" t="s">
        <v>21248</v>
      </c>
      <c r="D8" s="271" t="s">
        <v>21249</v>
      </c>
      <c r="E8" s="272" t="s">
        <v>21250</v>
      </c>
      <c r="F8" s="270" t="s">
        <v>21251</v>
      </c>
      <c r="G8" s="271" t="s">
        <v>21252</v>
      </c>
      <c r="H8" s="272" t="s">
        <v>21253</v>
      </c>
      <c r="I8" s="271" t="s">
        <v>21254</v>
      </c>
    </row>
    <row r="9" spans="1:9" ht="14.4" x14ac:dyDescent="0.3">
      <c r="B9" s="272" t="s">
        <v>21255</v>
      </c>
      <c r="C9" s="270" t="s">
        <v>224</v>
      </c>
      <c r="D9" s="273">
        <v>33</v>
      </c>
      <c r="E9" s="274">
        <v>1</v>
      </c>
      <c r="F9" s="275">
        <v>1.5</v>
      </c>
      <c r="G9" s="273">
        <f t="shared" ref="G9:G10" si="0">F9*E9*D9</f>
        <v>49.5</v>
      </c>
      <c r="H9" s="276">
        <v>0.28000000000000003</v>
      </c>
      <c r="I9" s="273">
        <f t="shared" ref="I9:I10" si="1">G9-(D9*H9)</f>
        <v>40.26</v>
      </c>
    </row>
    <row r="10" spans="1:9" ht="14.4" x14ac:dyDescent="0.3">
      <c r="B10" s="272" t="s">
        <v>21256</v>
      </c>
      <c r="C10" s="270" t="s">
        <v>224</v>
      </c>
      <c r="D10" s="273">
        <v>12</v>
      </c>
      <c r="E10" s="274">
        <v>1.2</v>
      </c>
      <c r="F10" s="275">
        <v>2</v>
      </c>
      <c r="G10" s="273">
        <f t="shared" si="0"/>
        <v>28.799999999999997</v>
      </c>
      <c r="H10" s="276">
        <v>0.5</v>
      </c>
      <c r="I10" s="273">
        <f t="shared" si="1"/>
        <v>22.799999999999997</v>
      </c>
    </row>
    <row r="11" spans="1:9" ht="14.4" x14ac:dyDescent="0.3">
      <c r="B11" s="277" t="s">
        <v>21257</v>
      </c>
      <c r="C11" s="278"/>
      <c r="D11" s="279">
        <f>SUM(D9:D10)</f>
        <v>45</v>
      </c>
      <c r="E11" s="597" t="s">
        <v>21258</v>
      </c>
      <c r="F11" s="598"/>
      <c r="G11" s="279">
        <f>SUM(G9:G10)</f>
        <v>78.3</v>
      </c>
      <c r="H11" s="280" t="s">
        <v>21258</v>
      </c>
      <c r="I11" s="279">
        <f>SUM(I9:I10)</f>
        <v>63.059999999999995</v>
      </c>
    </row>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6">
    <mergeCell ref="E11:F11"/>
    <mergeCell ref="A1:I1"/>
    <mergeCell ref="B4:D4"/>
    <mergeCell ref="B7:D7"/>
    <mergeCell ref="E7:G7"/>
    <mergeCell ref="H7:I7"/>
  </mergeCells>
  <pageMargins left="0.511811024" right="0.511811024" top="0.78740157499999996" bottom="0.78740157499999996" header="0" footer="0"/>
  <pageSetup paperSize="9" scale="63"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992"/>
  <sheetViews>
    <sheetView showGridLines="0" view="pageBreakPreview" topLeftCell="D1" zoomScale="60" zoomScaleNormal="100" workbookViewId="0">
      <selection activeCell="K23" sqref="K23"/>
    </sheetView>
  </sheetViews>
  <sheetFormatPr defaultColWidth="14.44140625" defaultRowHeight="15" customHeight="1" x14ac:dyDescent="0.3"/>
  <cols>
    <col min="1" max="3" width="11.5546875" customWidth="1"/>
    <col min="4" max="4" width="44.109375" customWidth="1"/>
    <col min="5" max="5" width="18.33203125" customWidth="1"/>
    <col min="6" max="15" width="20" customWidth="1"/>
    <col min="16" max="26" width="9.109375" customWidth="1"/>
  </cols>
  <sheetData>
    <row r="1" spans="1:26" ht="14.4" x14ac:dyDescent="0.3">
      <c r="A1" s="59">
        <f>PO!$G$2</f>
        <v>0</v>
      </c>
      <c r="B1" s="60"/>
      <c r="C1" s="281"/>
      <c r="D1" s="530" t="s">
        <v>21379</v>
      </c>
      <c r="E1" s="455"/>
      <c r="F1" s="455"/>
      <c r="G1" s="455"/>
      <c r="H1" s="455"/>
      <c r="I1" s="531"/>
      <c r="J1" s="571" t="s">
        <v>124</v>
      </c>
      <c r="K1" s="531"/>
      <c r="L1" s="142"/>
      <c r="M1" s="142"/>
      <c r="N1" s="142"/>
      <c r="O1" s="142"/>
      <c r="P1" s="142"/>
      <c r="Q1" s="142"/>
      <c r="R1" s="142"/>
      <c r="S1" s="142"/>
      <c r="T1" s="142"/>
      <c r="U1" s="142"/>
      <c r="V1" s="142"/>
      <c r="W1" s="142"/>
      <c r="X1" s="142"/>
      <c r="Y1" s="142"/>
      <c r="Z1" s="142"/>
    </row>
    <row r="2" spans="1:26" ht="81.75" customHeight="1" x14ac:dyDescent="0.3">
      <c r="A2" s="62"/>
      <c r="B2" s="63"/>
      <c r="C2" s="64"/>
      <c r="D2" s="456"/>
      <c r="E2" s="457"/>
      <c r="F2" s="457"/>
      <c r="G2" s="457"/>
      <c r="H2" s="457"/>
      <c r="I2" s="532"/>
      <c r="J2" s="539" t="s">
        <v>21390</v>
      </c>
      <c r="K2" s="540"/>
      <c r="L2" s="142"/>
      <c r="M2" s="142"/>
      <c r="N2" s="142"/>
      <c r="O2" s="142"/>
      <c r="P2" s="142"/>
      <c r="Q2" s="142"/>
      <c r="R2" s="142"/>
      <c r="S2" s="142"/>
      <c r="T2" s="142"/>
      <c r="U2" s="142"/>
      <c r="V2" s="142"/>
      <c r="W2" s="142"/>
      <c r="X2" s="142"/>
      <c r="Y2" s="142"/>
      <c r="Z2" s="142"/>
    </row>
    <row r="3" spans="1:26" ht="19.5" customHeight="1" x14ac:dyDescent="0.3">
      <c r="A3" s="282" t="s">
        <v>149</v>
      </c>
      <c r="B3" s="460" t="str">
        <f>PO!$C$3</f>
        <v>TRECHO MA-138 ATE 3 BOCAS</v>
      </c>
      <c r="C3" s="461"/>
      <c r="D3" s="461"/>
      <c r="E3" s="461"/>
      <c r="F3" s="461"/>
      <c r="G3" s="461"/>
      <c r="H3" s="461"/>
      <c r="I3" s="127" t="str">
        <f>PO!$J$3</f>
        <v>REFERÊNCIA:</v>
      </c>
      <c r="J3" s="128" t="str">
        <f>PO!K3</f>
        <v>SICRO</v>
      </c>
      <c r="K3" s="283" t="str">
        <f>PO!L3</f>
        <v>01/2026 -  SEM DES.</v>
      </c>
      <c r="L3" s="142"/>
      <c r="M3" s="142"/>
      <c r="N3" s="142"/>
      <c r="O3" s="142"/>
      <c r="P3" s="142"/>
      <c r="Q3" s="142"/>
      <c r="R3" s="142"/>
      <c r="S3" s="142"/>
      <c r="T3" s="142"/>
      <c r="U3" s="142"/>
      <c r="V3" s="142"/>
      <c r="W3" s="142"/>
      <c r="X3" s="142"/>
      <c r="Y3" s="142"/>
      <c r="Z3" s="142"/>
    </row>
    <row r="4" spans="1:26" ht="19.5" customHeight="1" x14ac:dyDescent="0.3">
      <c r="A4" s="282" t="s">
        <v>21207</v>
      </c>
      <c r="B4" s="460" t="str">
        <f>PO!$C$5</f>
        <v>SÃO PEDRO DOS CRENTES</v>
      </c>
      <c r="C4" s="461"/>
      <c r="D4" s="461"/>
      <c r="E4" s="461"/>
      <c r="F4" s="461"/>
      <c r="G4" s="461"/>
      <c r="H4" s="461"/>
      <c r="K4" s="283"/>
      <c r="L4" s="142"/>
      <c r="M4" s="142"/>
      <c r="N4" s="142"/>
      <c r="O4" s="142"/>
      <c r="P4" s="142"/>
      <c r="Q4" s="142"/>
      <c r="R4" s="142"/>
      <c r="S4" s="142"/>
      <c r="T4" s="142"/>
      <c r="U4" s="142"/>
      <c r="V4" s="142"/>
      <c r="W4" s="142"/>
      <c r="X4" s="142"/>
      <c r="Y4" s="142"/>
      <c r="Z4" s="142"/>
    </row>
    <row r="5" spans="1:26" ht="19.5" customHeight="1" x14ac:dyDescent="0.3">
      <c r="A5" s="282" t="s">
        <v>155</v>
      </c>
      <c r="B5" s="462" t="str">
        <f>PO!$C$7</f>
        <v>31/03/2026</v>
      </c>
      <c r="C5" s="461"/>
      <c r="D5" s="461"/>
      <c r="E5" s="461"/>
      <c r="F5" s="461"/>
      <c r="G5" s="461"/>
      <c r="H5" s="461"/>
      <c r="I5" s="284" t="str">
        <f>PO!$J$6</f>
        <v>BDI SERVIÇO:</v>
      </c>
      <c r="J5" s="184">
        <f>PO!K6</f>
        <v>0.24149999999999999</v>
      </c>
      <c r="K5" s="2"/>
      <c r="L5" s="142"/>
      <c r="M5" s="142"/>
      <c r="N5" s="142"/>
      <c r="O5" s="142"/>
      <c r="P5" s="142"/>
      <c r="Q5" s="142"/>
      <c r="R5" s="142"/>
      <c r="S5" s="142"/>
      <c r="T5" s="142"/>
      <c r="U5" s="142"/>
      <c r="V5" s="142"/>
      <c r="W5" s="142"/>
      <c r="X5" s="142"/>
      <c r="Y5" s="142"/>
      <c r="Z5" s="142"/>
    </row>
    <row r="6" spans="1:26" ht="19.5" customHeight="1" x14ac:dyDescent="0.3">
      <c r="A6" s="604" t="s">
        <v>128</v>
      </c>
      <c r="B6" s="604" t="s">
        <v>129</v>
      </c>
      <c r="C6" s="604" t="s">
        <v>130</v>
      </c>
      <c r="D6" s="609" t="s">
        <v>21208</v>
      </c>
      <c r="E6" s="610" t="s">
        <v>21259</v>
      </c>
      <c r="F6" s="606" t="s">
        <v>21260</v>
      </c>
      <c r="G6" s="491"/>
      <c r="H6" s="491"/>
      <c r="I6" s="491"/>
      <c r="J6" s="491"/>
      <c r="K6" s="491"/>
      <c r="L6" s="201"/>
      <c r="M6" s="201"/>
      <c r="N6" s="201"/>
      <c r="O6" s="201"/>
      <c r="P6" s="201"/>
      <c r="Q6" s="201"/>
      <c r="R6" s="201"/>
      <c r="S6" s="201"/>
      <c r="T6" s="201"/>
      <c r="U6" s="201"/>
      <c r="V6" s="201"/>
      <c r="W6" s="201"/>
      <c r="X6" s="201"/>
      <c r="Y6" s="201"/>
      <c r="Z6" s="201"/>
    </row>
    <row r="7" spans="1:26" ht="19.5" customHeight="1" x14ac:dyDescent="0.3">
      <c r="A7" s="605"/>
      <c r="B7" s="605"/>
      <c r="C7" s="605"/>
      <c r="D7" s="605"/>
      <c r="E7" s="605"/>
      <c r="F7" s="285" t="s">
        <v>21261</v>
      </c>
      <c r="G7" s="285" t="s">
        <v>21262</v>
      </c>
      <c r="H7" s="285" t="s">
        <v>21263</v>
      </c>
      <c r="I7" s="285" t="s">
        <v>21264</v>
      </c>
      <c r="J7" s="285" t="s">
        <v>21265</v>
      </c>
      <c r="K7" s="285" t="s">
        <v>21266</v>
      </c>
      <c r="P7" s="201"/>
      <c r="Q7" s="201"/>
      <c r="R7" s="201"/>
      <c r="S7" s="201"/>
      <c r="T7" s="201"/>
      <c r="U7" s="201"/>
      <c r="V7" s="201"/>
      <c r="W7" s="201"/>
      <c r="X7" s="201"/>
      <c r="Y7" s="201"/>
      <c r="Z7" s="201"/>
    </row>
    <row r="8" spans="1:26" ht="19.5" customHeight="1" x14ac:dyDescent="0.3">
      <c r="A8" s="607">
        <v>1</v>
      </c>
      <c r="B8" s="614"/>
      <c r="C8" s="525"/>
      <c r="D8" s="611" t="str">
        <f>B3</f>
        <v>TRECHO MA-138 ATE 3 BOCAS</v>
      </c>
      <c r="E8" s="286">
        <f>E10</f>
        <v>808195.34000000008</v>
      </c>
      <c r="F8" s="287">
        <f t="shared" ref="F8:K8" si="0">F20</f>
        <v>122705.02</v>
      </c>
      <c r="G8" s="287">
        <f t="shared" si="0"/>
        <v>96257.61</v>
      </c>
      <c r="H8" s="287">
        <f t="shared" si="0"/>
        <v>96257.61</v>
      </c>
      <c r="I8" s="287">
        <f t="shared" si="0"/>
        <v>151439.51</v>
      </c>
      <c r="J8" s="287">
        <f t="shared" si="0"/>
        <v>151439.51</v>
      </c>
      <c r="K8" s="287">
        <f t="shared" si="0"/>
        <v>190096.08</v>
      </c>
      <c r="L8" s="396">
        <f>SUM(F8:K8)</f>
        <v>808195.34</v>
      </c>
      <c r="P8" s="201"/>
      <c r="Q8" s="201"/>
      <c r="R8" s="201"/>
      <c r="S8" s="201"/>
      <c r="T8" s="201"/>
      <c r="U8" s="201"/>
      <c r="V8" s="201"/>
      <c r="W8" s="201"/>
      <c r="X8" s="201"/>
      <c r="Y8" s="201"/>
      <c r="Z8" s="201"/>
    </row>
    <row r="9" spans="1:26" ht="19.5" customHeight="1" x14ac:dyDescent="0.3">
      <c r="A9" s="605"/>
      <c r="B9" s="615"/>
      <c r="C9" s="529"/>
      <c r="D9" s="605"/>
      <c r="E9" s="288"/>
      <c r="F9" s="289">
        <f t="shared" ref="F9:K9" si="1">ROUND(F21,4)</f>
        <v>0.1517</v>
      </c>
      <c r="G9" s="289">
        <f t="shared" si="1"/>
        <v>0.1191</v>
      </c>
      <c r="H9" s="289">
        <f t="shared" si="1"/>
        <v>0.1191</v>
      </c>
      <c r="I9" s="289">
        <f t="shared" si="1"/>
        <v>0.18740000000000001</v>
      </c>
      <c r="J9" s="289">
        <f t="shared" si="1"/>
        <v>0.18740000000000001</v>
      </c>
      <c r="K9" s="289">
        <f t="shared" si="1"/>
        <v>0.23519999999999999</v>
      </c>
      <c r="L9" s="397">
        <f>F8/$L$8</f>
        <v>0.15182594346559833</v>
      </c>
      <c r="M9" s="397">
        <f t="shared" ref="M9:P9" si="2">G8/$L$8</f>
        <v>0.11910191167397724</v>
      </c>
      <c r="N9" s="397">
        <f t="shared" si="2"/>
        <v>0.11910191167397724</v>
      </c>
      <c r="O9" s="397">
        <f t="shared" si="2"/>
        <v>0.18737983567190578</v>
      </c>
      <c r="P9" s="397">
        <f t="shared" si="2"/>
        <v>0.18737983567190578</v>
      </c>
      <c r="Q9" s="397">
        <f>K8/$L$8</f>
        <v>0.23521056184263572</v>
      </c>
      <c r="R9" s="397">
        <f>L8/$L$8</f>
        <v>1</v>
      </c>
      <c r="S9" s="397">
        <f t="shared" ref="S9" si="3">M8/$L$8</f>
        <v>0</v>
      </c>
      <c r="T9" s="201"/>
      <c r="U9" s="201"/>
      <c r="V9" s="201"/>
      <c r="W9" s="201"/>
      <c r="X9" s="201"/>
      <c r="Y9" s="201"/>
      <c r="Z9" s="201"/>
    </row>
    <row r="10" spans="1:26" ht="19.5" customHeight="1" x14ac:dyDescent="0.3">
      <c r="A10" s="607"/>
      <c r="B10" s="607">
        <v>1</v>
      </c>
      <c r="C10" s="607"/>
      <c r="D10" s="611" t="str">
        <f>B3</f>
        <v>TRECHO MA-138 ATE 3 BOCAS</v>
      </c>
      <c r="E10" s="286">
        <f>SUM(E12,E14,E16,E18)</f>
        <v>808195.34000000008</v>
      </c>
      <c r="F10" s="287">
        <f t="shared" ref="F10:K10" si="4">F8</f>
        <v>122705.02</v>
      </c>
      <c r="G10" s="287">
        <f t="shared" si="4"/>
        <v>96257.61</v>
      </c>
      <c r="H10" s="287">
        <f t="shared" si="4"/>
        <v>96257.61</v>
      </c>
      <c r="I10" s="287">
        <f t="shared" si="4"/>
        <v>151439.51</v>
      </c>
      <c r="J10" s="287">
        <f t="shared" si="4"/>
        <v>151439.51</v>
      </c>
      <c r="K10" s="287">
        <f t="shared" si="4"/>
        <v>190096.08</v>
      </c>
      <c r="P10" s="201"/>
      <c r="Q10" s="201"/>
      <c r="R10" s="201"/>
      <c r="S10" s="201"/>
      <c r="T10" s="201"/>
      <c r="U10" s="201"/>
      <c r="V10" s="201"/>
      <c r="W10" s="201"/>
      <c r="X10" s="201"/>
      <c r="Y10" s="201"/>
      <c r="Z10" s="201"/>
    </row>
    <row r="11" spans="1:26" ht="19.5" customHeight="1" x14ac:dyDescent="0.3">
      <c r="A11" s="616"/>
      <c r="B11" s="605"/>
      <c r="C11" s="605"/>
      <c r="D11" s="605"/>
      <c r="E11" s="288"/>
      <c r="F11" s="289">
        <f t="shared" ref="F11:K11" si="5">ROUND(F21,4)</f>
        <v>0.1517</v>
      </c>
      <c r="G11" s="289">
        <f t="shared" si="5"/>
        <v>0.1191</v>
      </c>
      <c r="H11" s="289">
        <f t="shared" si="5"/>
        <v>0.1191</v>
      </c>
      <c r="I11" s="289">
        <f t="shared" si="5"/>
        <v>0.18740000000000001</v>
      </c>
      <c r="J11" s="289">
        <f t="shared" si="5"/>
        <v>0.18740000000000001</v>
      </c>
      <c r="K11" s="289">
        <f t="shared" si="5"/>
        <v>0.23519999999999999</v>
      </c>
      <c r="P11" s="201"/>
      <c r="Q11" s="201"/>
      <c r="R11" s="201"/>
      <c r="S11" s="201"/>
      <c r="T11" s="201"/>
      <c r="U11" s="201"/>
      <c r="V11" s="201"/>
      <c r="W11" s="201"/>
      <c r="X11" s="201"/>
      <c r="Y11" s="201"/>
      <c r="Z11" s="201"/>
    </row>
    <row r="12" spans="1:26" ht="19.5" customHeight="1" x14ac:dyDescent="0.3">
      <c r="A12" s="616"/>
      <c r="B12" s="607"/>
      <c r="C12" s="607">
        <v>1</v>
      </c>
      <c r="D12" s="608" t="str">
        <f>Resumo!D11</f>
        <v>ADMINISTRAÇÃO LOCAL</v>
      </c>
      <c r="E12" s="286">
        <f>Resumo!G11</f>
        <v>55535.22</v>
      </c>
      <c r="F12" s="287">
        <f t="shared" ref="F12:K12" si="6">IF(F13="0","",($E12*F13))</f>
        <v>8140.7887110251713</v>
      </c>
      <c r="G12" s="287">
        <f t="shared" si="6"/>
        <v>6146.7708766689684</v>
      </c>
      <c r="H12" s="287">
        <f t="shared" si="6"/>
        <v>6146.7708766689684</v>
      </c>
      <c r="I12" s="287">
        <f t="shared" si="6"/>
        <v>10709.073587208526</v>
      </c>
      <c r="J12" s="287">
        <f t="shared" si="6"/>
        <v>10709.073587208526</v>
      </c>
      <c r="K12" s="287">
        <f t="shared" si="6"/>
        <v>13682.74236121984</v>
      </c>
      <c r="M12" s="290"/>
      <c r="P12" s="2"/>
      <c r="Q12" s="2"/>
      <c r="R12" s="2"/>
      <c r="S12" s="2"/>
      <c r="T12" s="2"/>
      <c r="U12" s="2"/>
      <c r="V12" s="2"/>
      <c r="W12" s="2"/>
      <c r="X12" s="2"/>
      <c r="Y12" s="2"/>
      <c r="Z12" s="2"/>
    </row>
    <row r="13" spans="1:26" ht="19.5" customHeight="1" x14ac:dyDescent="0.3">
      <c r="A13" s="616"/>
      <c r="B13" s="616"/>
      <c r="C13" s="605"/>
      <c r="D13" s="605"/>
      <c r="E13" s="288">
        <f>SUM(F13:K13)</f>
        <v>1</v>
      </c>
      <c r="F13" s="289">
        <v>0.14658785381646405</v>
      </c>
      <c r="G13" s="289">
        <v>0.11068238996206314</v>
      </c>
      <c r="H13" s="289">
        <v>0.11068238996206314</v>
      </c>
      <c r="I13" s="289">
        <v>0.19283390949398466</v>
      </c>
      <c r="J13" s="289">
        <v>0.19283390949398466</v>
      </c>
      <c r="K13" s="289">
        <v>0.24637954727144035</v>
      </c>
      <c r="P13" s="2"/>
      <c r="Q13" s="2"/>
      <c r="R13" s="2"/>
      <c r="S13" s="2"/>
      <c r="T13" s="2"/>
      <c r="U13" s="2"/>
      <c r="V13" s="2"/>
      <c r="W13" s="2"/>
      <c r="X13" s="2"/>
      <c r="Y13" s="2"/>
      <c r="Z13" s="2"/>
    </row>
    <row r="14" spans="1:26" ht="19.5" customHeight="1" x14ac:dyDescent="0.3">
      <c r="A14" s="616"/>
      <c r="B14" s="616"/>
      <c r="C14" s="607">
        <v>2</v>
      </c>
      <c r="D14" s="608" t="str">
        <f>Resumo!$D$12</f>
        <v>SERVIÇOS COMPLEMENTARES</v>
      </c>
      <c r="E14" s="286">
        <f>Resumo!G12</f>
        <v>58618.96</v>
      </c>
      <c r="F14" s="287">
        <f>PO!S24</f>
        <v>27047.73</v>
      </c>
      <c r="G14" s="287">
        <f>PO!S19+PO!S20</f>
        <v>2594.33</v>
      </c>
      <c r="H14" s="287">
        <f>G14</f>
        <v>2594.33</v>
      </c>
      <c r="I14" s="287">
        <f>H14</f>
        <v>2594.33</v>
      </c>
      <c r="J14" s="287">
        <f>I14</f>
        <v>2594.33</v>
      </c>
      <c r="K14" s="287">
        <f>E14-F14-G14-H14-I14-J14</f>
        <v>21193.909999999996</v>
      </c>
      <c r="P14" s="2"/>
      <c r="Q14" s="2"/>
      <c r="R14" s="2"/>
      <c r="S14" s="2"/>
      <c r="T14" s="2"/>
      <c r="U14" s="2"/>
      <c r="V14" s="2"/>
      <c r="W14" s="2"/>
      <c r="X14" s="2"/>
      <c r="Y14" s="2"/>
      <c r="Z14" s="2"/>
    </row>
    <row r="15" spans="1:26" ht="19.5" customHeight="1" x14ac:dyDescent="0.3">
      <c r="A15" s="616"/>
      <c r="B15" s="616"/>
      <c r="C15" s="605"/>
      <c r="D15" s="605"/>
      <c r="E15" s="288">
        <f>+SUM(F15:K15)</f>
        <v>1.0002</v>
      </c>
      <c r="F15" s="446">
        <f>ROUND(F14/$E$14,4)</f>
        <v>0.46139999999999998</v>
      </c>
      <c r="G15" s="446">
        <f>ROUND(G14/$E$14,4)</f>
        <v>4.4299999999999999E-2</v>
      </c>
      <c r="H15" s="446">
        <f t="shared" ref="H15:K15" si="7">ROUND(H14/$E$14,4)</f>
        <v>4.4299999999999999E-2</v>
      </c>
      <c r="I15" s="446">
        <f t="shared" si="7"/>
        <v>4.4299999999999999E-2</v>
      </c>
      <c r="J15" s="446">
        <f t="shared" si="7"/>
        <v>4.4299999999999999E-2</v>
      </c>
      <c r="K15" s="446">
        <f t="shared" si="7"/>
        <v>0.36159999999999998</v>
      </c>
      <c r="P15" s="2"/>
      <c r="Q15" s="2"/>
      <c r="R15" s="2"/>
      <c r="S15" s="2"/>
      <c r="T15" s="2"/>
      <c r="U15" s="2"/>
      <c r="V15" s="2"/>
      <c r="W15" s="2"/>
      <c r="X15" s="2"/>
      <c r="Y15" s="2"/>
      <c r="Z15" s="2"/>
    </row>
    <row r="16" spans="1:26" ht="19.5" customHeight="1" x14ac:dyDescent="0.3">
      <c r="A16" s="616"/>
      <c r="B16" s="616"/>
      <c r="C16" s="607">
        <v>3</v>
      </c>
      <c r="D16" s="608" t="str">
        <f>Resumo!$D$13</f>
        <v>TERRAPLENAGEM</v>
      </c>
      <c r="E16" s="286">
        <f>Resumo!G13</f>
        <v>525309.16</v>
      </c>
      <c r="F16" s="399">
        <f t="shared" ref="F16:K16" si="8">IF(F17="0","",$E16*F17)</f>
        <v>87516.506055999998</v>
      </c>
      <c r="G16" s="399">
        <f t="shared" si="8"/>
        <v>87516.506055999998</v>
      </c>
      <c r="H16" s="399">
        <f t="shared" si="8"/>
        <v>87516.506055999998</v>
      </c>
      <c r="I16" s="399">
        <f t="shared" si="8"/>
        <v>87516.506055999998</v>
      </c>
      <c r="J16" s="399">
        <f t="shared" si="8"/>
        <v>87516.506055999998</v>
      </c>
      <c r="K16" s="399">
        <f t="shared" si="8"/>
        <v>87726.629720000012</v>
      </c>
      <c r="P16" s="2"/>
      <c r="Q16" s="2"/>
      <c r="R16" s="2"/>
      <c r="S16" s="2"/>
      <c r="T16" s="2"/>
      <c r="U16" s="2"/>
      <c r="V16" s="2"/>
      <c r="W16" s="2"/>
      <c r="X16" s="2"/>
      <c r="Y16" s="2"/>
      <c r="Z16" s="2"/>
    </row>
    <row r="17" spans="1:26" ht="19.5" customHeight="1" x14ac:dyDescent="0.3">
      <c r="A17" s="616"/>
      <c r="B17" s="616"/>
      <c r="C17" s="605"/>
      <c r="D17" s="605"/>
      <c r="E17" s="288">
        <f>+SUM(F17:K17)</f>
        <v>1</v>
      </c>
      <c r="F17" s="398">
        <v>0.1666</v>
      </c>
      <c r="G17" s="398">
        <v>0.1666</v>
      </c>
      <c r="H17" s="398">
        <v>0.1666</v>
      </c>
      <c r="I17" s="398">
        <v>0.1666</v>
      </c>
      <c r="J17" s="398">
        <v>0.1666</v>
      </c>
      <c r="K17" s="398">
        <v>0.16700000000000001</v>
      </c>
      <c r="P17" s="2"/>
      <c r="Q17" s="2"/>
      <c r="R17" s="2"/>
      <c r="S17" s="2"/>
      <c r="T17" s="2"/>
      <c r="U17" s="2"/>
      <c r="V17" s="2"/>
      <c r="W17" s="2"/>
      <c r="X17" s="2"/>
      <c r="Y17" s="2"/>
      <c r="Z17" s="2"/>
    </row>
    <row r="18" spans="1:26" ht="19.5" customHeight="1" x14ac:dyDescent="0.3">
      <c r="A18" s="291"/>
      <c r="B18" s="291"/>
      <c r="C18" s="607">
        <v>4</v>
      </c>
      <c r="D18" s="617" t="str">
        <f>Resumo!D14</f>
        <v>DRENAGEM</v>
      </c>
      <c r="E18" s="286">
        <f>Resumo!G14</f>
        <v>168732</v>
      </c>
      <c r="F18" s="399">
        <f t="shared" ref="F18:K18" si="9">IF(F19="0","",$E18*F19)</f>
        <v>0</v>
      </c>
      <c r="G18" s="399">
        <f t="shared" si="9"/>
        <v>0</v>
      </c>
      <c r="H18" s="399">
        <f t="shared" si="9"/>
        <v>0</v>
      </c>
      <c r="I18" s="399">
        <f t="shared" si="9"/>
        <v>50619.6</v>
      </c>
      <c r="J18" s="399">
        <f t="shared" si="9"/>
        <v>50619.6</v>
      </c>
      <c r="K18" s="399">
        <f t="shared" si="9"/>
        <v>67492.800000000003</v>
      </c>
      <c r="P18" s="2"/>
      <c r="Q18" s="2"/>
      <c r="R18" s="2"/>
      <c r="S18" s="2"/>
      <c r="T18" s="2"/>
      <c r="U18" s="2"/>
      <c r="V18" s="2"/>
      <c r="W18" s="2"/>
      <c r="X18" s="2"/>
      <c r="Y18" s="2"/>
      <c r="Z18" s="2"/>
    </row>
    <row r="19" spans="1:26" ht="19.5" customHeight="1" x14ac:dyDescent="0.3">
      <c r="A19" s="291"/>
      <c r="B19" s="291"/>
      <c r="C19" s="605"/>
      <c r="D19" s="605"/>
      <c r="E19" s="288">
        <f>+SUM(F19:K19)</f>
        <v>1</v>
      </c>
      <c r="F19" s="398"/>
      <c r="G19" s="398"/>
      <c r="H19" s="398"/>
      <c r="I19" s="398">
        <v>0.3</v>
      </c>
      <c r="J19" s="398">
        <v>0.3</v>
      </c>
      <c r="K19" s="398">
        <v>0.4</v>
      </c>
      <c r="Q19" s="2"/>
      <c r="R19" s="2"/>
      <c r="S19" s="2"/>
      <c r="T19" s="2"/>
      <c r="U19" s="2"/>
      <c r="V19" s="2"/>
      <c r="W19" s="2"/>
      <c r="X19" s="2"/>
      <c r="Y19" s="2"/>
      <c r="Z19" s="2"/>
    </row>
    <row r="20" spans="1:26" ht="19.5" customHeight="1" x14ac:dyDescent="0.3">
      <c r="A20" s="612" t="s">
        <v>21267</v>
      </c>
      <c r="B20" s="491"/>
      <c r="C20" s="491"/>
      <c r="D20" s="492"/>
      <c r="E20" s="292">
        <f>ROUND(+E12+E14+E16+E18,2)</f>
        <v>808195.34</v>
      </c>
      <c r="F20" s="292">
        <f>ROUND(SUM(F12,F14,F16,F18),2)</f>
        <v>122705.02</v>
      </c>
      <c r="G20" s="292">
        <f t="shared" ref="G20:K20" si="10">ROUND(SUM(G12,G14,G16,G18),2)</f>
        <v>96257.61</v>
      </c>
      <c r="H20" s="292">
        <f t="shared" si="10"/>
        <v>96257.61</v>
      </c>
      <c r="I20" s="292">
        <f t="shared" si="10"/>
        <v>151439.51</v>
      </c>
      <c r="J20" s="292">
        <f t="shared" si="10"/>
        <v>151439.51</v>
      </c>
      <c r="K20" s="292">
        <f t="shared" si="10"/>
        <v>190096.08</v>
      </c>
    </row>
    <row r="21" spans="1:26" ht="19.5" customHeight="1" x14ac:dyDescent="0.3">
      <c r="A21" s="613" t="s">
        <v>21268</v>
      </c>
      <c r="B21" s="491"/>
      <c r="C21" s="491"/>
      <c r="D21" s="492"/>
      <c r="E21" s="293"/>
      <c r="F21" s="294">
        <f>IFERROR(ROUND(+F20/$E$20,4),0)-0.0001</f>
        <v>0.1517</v>
      </c>
      <c r="G21" s="294">
        <f t="shared" ref="G21:J21" si="11">IFERROR(ROUND(+G20/$E$20,4),0)</f>
        <v>0.1191</v>
      </c>
      <c r="H21" s="294">
        <f t="shared" si="11"/>
        <v>0.1191</v>
      </c>
      <c r="I21" s="294">
        <f t="shared" si="11"/>
        <v>0.18740000000000001</v>
      </c>
      <c r="J21" s="294">
        <f t="shared" si="11"/>
        <v>0.18740000000000001</v>
      </c>
      <c r="K21" s="294">
        <f>IFERROR(ROUND(+K20/$E$20,4),0)</f>
        <v>0.23519999999999999</v>
      </c>
    </row>
    <row r="22" spans="1:26" ht="19.5" customHeight="1" x14ac:dyDescent="0.3">
      <c r="A22" s="612" t="s">
        <v>21269</v>
      </c>
      <c r="B22" s="491"/>
      <c r="C22" s="491"/>
      <c r="D22" s="492"/>
      <c r="E22" s="292"/>
      <c r="F22" s="295">
        <f>ROUND(F21,4)</f>
        <v>0.1517</v>
      </c>
      <c r="G22" s="295">
        <f t="shared" ref="G22:J22" si="12">ROUND(G21+F22,4)</f>
        <v>0.27079999999999999</v>
      </c>
      <c r="H22" s="295">
        <f t="shared" si="12"/>
        <v>0.38990000000000002</v>
      </c>
      <c r="I22" s="295">
        <f t="shared" si="12"/>
        <v>0.57730000000000004</v>
      </c>
      <c r="J22" s="295">
        <f t="shared" si="12"/>
        <v>0.76470000000000005</v>
      </c>
      <c r="K22" s="295">
        <f>ROUND(K21+J22,4)+0.0001</f>
        <v>1</v>
      </c>
    </row>
    <row r="23" spans="1:26" ht="15.75" customHeight="1" x14ac:dyDescent="0.3">
      <c r="A23" s="2"/>
      <c r="B23" s="2"/>
      <c r="C23" s="2"/>
      <c r="D23" s="2"/>
      <c r="E23" s="2"/>
      <c r="F23" s="2"/>
      <c r="G23" s="2"/>
      <c r="H23" s="2"/>
      <c r="I23" s="2"/>
      <c r="J23" s="2"/>
      <c r="K23" s="2"/>
      <c r="L23" s="2"/>
      <c r="M23" s="2"/>
      <c r="N23" s="2"/>
      <c r="O23" s="2"/>
    </row>
    <row r="24" spans="1:26" ht="15.75" customHeight="1" x14ac:dyDescent="0.3">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 customHeight="1" x14ac:dyDescent="0.3">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 customHeight="1" x14ac:dyDescent="0.3">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x14ac:dyDescent="0.3">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x14ac:dyDescent="0.3">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x14ac:dyDescent="0.3">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x14ac:dyDescent="0.3">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x14ac:dyDescent="0.3">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x14ac:dyDescent="0.3">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x14ac:dyDescent="0.3">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x14ac:dyDescent="0.3">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x14ac:dyDescent="0.3">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x14ac:dyDescent="0.3">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x14ac:dyDescent="0.3">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x14ac:dyDescent="0.3">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x14ac:dyDescent="0.3">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x14ac:dyDescent="0.3">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x14ac:dyDescent="0.3">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x14ac:dyDescent="0.3">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x14ac:dyDescent="0.3">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x14ac:dyDescent="0.3">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x14ac:dyDescent="0.3">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x14ac:dyDescent="0.3">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3">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x14ac:dyDescent="0.3">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x14ac:dyDescent="0.3">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x14ac:dyDescent="0.3">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x14ac:dyDescent="0.3">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x14ac:dyDescent="0.3">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x14ac:dyDescent="0.3">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x14ac:dyDescent="0.3">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3">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3">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3">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3">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3">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3">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3">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3">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3">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3">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3">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sheetData>
  <mergeCells count="31">
    <mergeCell ref="A20:D20"/>
    <mergeCell ref="A21:D21"/>
    <mergeCell ref="A22:D22"/>
    <mergeCell ref="B6:B7"/>
    <mergeCell ref="C6:C7"/>
    <mergeCell ref="A8:A9"/>
    <mergeCell ref="B8:C9"/>
    <mergeCell ref="A10:A17"/>
    <mergeCell ref="B10:B11"/>
    <mergeCell ref="B12:B17"/>
    <mergeCell ref="D14:D15"/>
    <mergeCell ref="C14:C15"/>
    <mergeCell ref="C16:C17"/>
    <mergeCell ref="D16:D17"/>
    <mergeCell ref="C18:C19"/>
    <mergeCell ref="D18:D19"/>
    <mergeCell ref="A6:A7"/>
    <mergeCell ref="F6:K6"/>
    <mergeCell ref="C10:C11"/>
    <mergeCell ref="C12:C13"/>
    <mergeCell ref="D12:D13"/>
    <mergeCell ref="D6:D7"/>
    <mergeCell ref="E6:E7"/>
    <mergeCell ref="D8:D9"/>
    <mergeCell ref="D10:D11"/>
    <mergeCell ref="J1:K1"/>
    <mergeCell ref="J2:K2"/>
    <mergeCell ref="B3:H3"/>
    <mergeCell ref="B4:H4"/>
    <mergeCell ref="B5:H5"/>
    <mergeCell ref="D1:I2"/>
  </mergeCells>
  <printOptions horizontalCentered="1"/>
  <pageMargins left="0.23622047244094491" right="0.23622047244094491" top="0.51181102362204722" bottom="0.55118110236220474" header="0" footer="0"/>
  <pageSetup paperSize="9" scale="65"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Z1000"/>
  <sheetViews>
    <sheetView view="pageBreakPreview" topLeftCell="B1" zoomScale="60" zoomScaleNormal="100" workbookViewId="0">
      <selection activeCell="J30" sqref="J30"/>
    </sheetView>
  </sheetViews>
  <sheetFormatPr defaultColWidth="14.44140625" defaultRowHeight="15" customHeight="1" x14ac:dyDescent="0.3"/>
  <cols>
    <col min="1" max="1" width="1.6640625" customWidth="1"/>
    <col min="2" max="2" width="8.44140625" customWidth="1"/>
    <col min="3" max="3" width="13" customWidth="1"/>
    <col min="4" max="4" width="29.6640625" customWidth="1"/>
    <col min="5" max="5" width="13.88671875" customWidth="1"/>
    <col min="6" max="6" width="10.6640625" customWidth="1"/>
    <col min="7" max="7" width="12.109375" customWidth="1"/>
    <col min="8" max="8" width="14" customWidth="1"/>
    <col min="9" max="9" width="10.5546875" customWidth="1"/>
    <col min="10" max="10" width="8.44140625" customWidth="1"/>
    <col min="11" max="11" width="12.33203125" customWidth="1"/>
    <col min="12" max="13" width="8.44140625" customWidth="1"/>
    <col min="14" max="14" width="9.5546875" customWidth="1"/>
    <col min="15" max="15" width="10.33203125" customWidth="1"/>
    <col min="16" max="16" width="11.33203125" customWidth="1"/>
    <col min="17" max="17" width="17.44140625" customWidth="1"/>
    <col min="18" max="26" width="14" customWidth="1"/>
  </cols>
  <sheetData>
    <row r="1" spans="1:26" ht="7.5" customHeight="1" x14ac:dyDescent="0.3">
      <c r="A1" s="296"/>
      <c r="B1" s="44"/>
      <c r="C1" s="46"/>
      <c r="D1" s="46"/>
      <c r="E1" s="49"/>
      <c r="F1" s="46"/>
      <c r="G1" s="49"/>
      <c r="H1" s="46"/>
      <c r="I1" s="49"/>
      <c r="J1" s="46"/>
      <c r="K1" s="49"/>
      <c r="L1" s="49"/>
      <c r="M1" s="46"/>
      <c r="N1" s="620"/>
      <c r="O1" s="461"/>
      <c r="P1" s="48"/>
      <c r="Q1" s="296"/>
      <c r="R1" s="296"/>
      <c r="S1" s="296"/>
      <c r="T1" s="296"/>
      <c r="U1" s="296"/>
      <c r="V1" s="296"/>
      <c r="W1" s="296"/>
      <c r="X1" s="296"/>
      <c r="Y1" s="296"/>
      <c r="Z1" s="296"/>
    </row>
    <row r="2" spans="1:26" ht="13.5" customHeight="1" x14ac:dyDescent="0.3">
      <c r="A2" s="296"/>
      <c r="B2" s="297" t="s">
        <v>21270</v>
      </c>
      <c r="C2" s="621" t="s">
        <v>22</v>
      </c>
      <c r="D2" s="622"/>
      <c r="E2" s="623"/>
      <c r="F2" s="298"/>
      <c r="G2" s="298"/>
      <c r="H2" s="298"/>
      <c r="I2" s="298"/>
      <c r="J2" s="298"/>
      <c r="K2" s="298"/>
      <c r="L2" s="298"/>
      <c r="M2" s="298"/>
      <c r="N2" s="298"/>
      <c r="O2" s="298"/>
      <c r="P2" s="298"/>
      <c r="Q2" s="299" t="s">
        <v>23</v>
      </c>
      <c r="R2" s="296"/>
      <c r="S2" s="296"/>
      <c r="T2" s="296"/>
      <c r="U2" s="296"/>
      <c r="V2" s="296"/>
      <c r="W2" s="296"/>
      <c r="X2" s="296"/>
      <c r="Y2" s="296"/>
      <c r="Z2" s="296"/>
    </row>
    <row r="3" spans="1:26" ht="13.5" customHeight="1" x14ac:dyDescent="0.3">
      <c r="A3" s="296"/>
      <c r="B3" s="621" t="s">
        <v>24</v>
      </c>
      <c r="C3" s="622"/>
      <c r="D3" s="622"/>
      <c r="E3" s="622"/>
      <c r="F3" s="622"/>
      <c r="G3" s="622"/>
      <c r="H3" s="622"/>
      <c r="I3" s="622"/>
      <c r="J3" s="622"/>
      <c r="K3" s="622"/>
      <c r="L3" s="622"/>
      <c r="M3" s="622"/>
      <c r="N3" s="622"/>
      <c r="O3" s="622"/>
      <c r="P3" s="622"/>
      <c r="Q3" s="624"/>
      <c r="R3" s="296"/>
      <c r="S3" s="296"/>
      <c r="T3" s="296"/>
      <c r="U3" s="296"/>
      <c r="V3" s="296"/>
      <c r="W3" s="296"/>
      <c r="X3" s="296"/>
      <c r="Y3" s="296"/>
      <c r="Z3" s="296"/>
    </row>
    <row r="4" spans="1:26" ht="50.25" customHeight="1" x14ac:dyDescent="0.3">
      <c r="A4" s="296"/>
      <c r="B4" s="625" t="s">
        <v>25</v>
      </c>
      <c r="C4" s="625" t="s">
        <v>26</v>
      </c>
      <c r="D4" s="626" t="s">
        <v>37</v>
      </c>
      <c r="E4" s="627"/>
      <c r="F4" s="625" t="s">
        <v>28</v>
      </c>
      <c r="G4" s="626" t="s">
        <v>38</v>
      </c>
      <c r="H4" s="628"/>
      <c r="I4" s="627"/>
      <c r="J4" s="629" t="s">
        <v>29</v>
      </c>
      <c r="K4" s="630" t="s">
        <v>21271</v>
      </c>
      <c r="L4" s="630" t="s">
        <v>30</v>
      </c>
      <c r="M4" s="630" t="s">
        <v>21272</v>
      </c>
      <c r="N4" s="630" t="s">
        <v>32</v>
      </c>
      <c r="O4" s="630" t="s">
        <v>33</v>
      </c>
      <c r="P4" s="618" t="s">
        <v>21273</v>
      </c>
      <c r="Q4" s="618" t="s">
        <v>35</v>
      </c>
      <c r="R4" s="296"/>
      <c r="S4" s="296"/>
      <c r="T4" s="296"/>
      <c r="U4" s="296"/>
      <c r="V4" s="296"/>
      <c r="W4" s="296"/>
      <c r="X4" s="296"/>
      <c r="Y4" s="296"/>
      <c r="Z4" s="296"/>
    </row>
    <row r="5" spans="1:26" ht="24" customHeight="1" x14ac:dyDescent="0.3">
      <c r="A5" s="296"/>
      <c r="B5" s="619"/>
      <c r="C5" s="619"/>
      <c r="D5" s="476"/>
      <c r="E5" s="478"/>
      <c r="F5" s="619"/>
      <c r="G5" s="476"/>
      <c r="H5" s="477"/>
      <c r="I5" s="478"/>
      <c r="J5" s="619"/>
      <c r="K5" s="619"/>
      <c r="L5" s="619"/>
      <c r="M5" s="619"/>
      <c r="N5" s="619"/>
      <c r="O5" s="619"/>
      <c r="P5" s="619"/>
      <c r="Q5" s="619"/>
      <c r="R5" s="296"/>
      <c r="S5" s="296"/>
      <c r="T5" s="296"/>
      <c r="U5" s="296"/>
      <c r="V5" s="296"/>
      <c r="W5" s="296"/>
      <c r="X5" s="296"/>
      <c r="Y5" s="296"/>
      <c r="Z5" s="296"/>
    </row>
    <row r="6" spans="1:26" ht="26.25" customHeight="1" x14ac:dyDescent="0.3">
      <c r="A6" s="296"/>
      <c r="B6" s="380">
        <v>1</v>
      </c>
      <c r="C6" s="381" t="s">
        <v>21277</v>
      </c>
      <c r="D6" s="632" t="s">
        <v>57</v>
      </c>
      <c r="E6" s="632"/>
      <c r="F6" s="382" t="s">
        <v>71</v>
      </c>
      <c r="G6" s="631" t="s">
        <v>55</v>
      </c>
      <c r="H6" s="631"/>
      <c r="I6" s="631"/>
      <c r="J6" s="383">
        <v>1</v>
      </c>
      <c r="K6" s="300" t="s">
        <v>21394</v>
      </c>
      <c r="L6" s="301">
        <v>223</v>
      </c>
      <c r="M6" s="302">
        <v>2</v>
      </c>
      <c r="N6" s="302">
        <v>1</v>
      </c>
      <c r="O6" s="302">
        <v>60</v>
      </c>
      <c r="P6" s="301">
        <v>349.29</v>
      </c>
      <c r="Q6" s="303">
        <f t="shared" ref="Q6:Q14" si="0">ROUND((L6*M6*N6)/O6,2)*P6</f>
        <v>2595.2247000000002</v>
      </c>
      <c r="R6" s="296"/>
      <c r="S6" s="296"/>
      <c r="T6" s="296"/>
      <c r="U6" s="296"/>
      <c r="V6" s="296"/>
      <c r="W6" s="296"/>
      <c r="X6" s="296"/>
      <c r="Y6" s="296"/>
      <c r="Z6" s="296"/>
    </row>
    <row r="7" spans="1:26" ht="21" customHeight="1" x14ac:dyDescent="0.3">
      <c r="A7" s="296"/>
      <c r="B7" s="380">
        <v>2</v>
      </c>
      <c r="C7" s="381" t="s">
        <v>21278</v>
      </c>
      <c r="D7" s="632" t="s">
        <v>59</v>
      </c>
      <c r="E7" s="632"/>
      <c r="F7" s="384" t="s">
        <v>21362</v>
      </c>
      <c r="G7" s="631" t="s">
        <v>21363</v>
      </c>
      <c r="H7" s="631"/>
      <c r="I7" s="631"/>
      <c r="J7" s="383">
        <v>1</v>
      </c>
      <c r="K7" s="300" t="str">
        <f t="shared" ref="K7:L7" si="1">K6</f>
        <v>IMPERATRIZ-MA</v>
      </c>
      <c r="L7" s="301">
        <f t="shared" si="1"/>
        <v>223</v>
      </c>
      <c r="M7" s="302">
        <v>2</v>
      </c>
      <c r="N7" s="302">
        <v>0.5</v>
      </c>
      <c r="O7" s="302">
        <v>60</v>
      </c>
      <c r="P7" s="301">
        <v>312.52999999999997</v>
      </c>
      <c r="Q7" s="303">
        <f t="shared" si="0"/>
        <v>1162.6116</v>
      </c>
      <c r="R7" s="296"/>
      <c r="S7" s="296"/>
      <c r="T7" s="296"/>
      <c r="U7" s="296"/>
      <c r="V7" s="296"/>
      <c r="W7" s="296"/>
      <c r="X7" s="296"/>
      <c r="Y7" s="296"/>
      <c r="Z7" s="296"/>
    </row>
    <row r="8" spans="1:26" ht="24" customHeight="1" x14ac:dyDescent="0.3">
      <c r="A8" s="296"/>
      <c r="B8" s="380">
        <v>3</v>
      </c>
      <c r="C8" s="381" t="s">
        <v>21275</v>
      </c>
      <c r="D8" s="632" t="s">
        <v>48</v>
      </c>
      <c r="E8" s="632"/>
      <c r="F8" s="385" t="s">
        <v>41</v>
      </c>
      <c r="G8" s="631" t="s">
        <v>42</v>
      </c>
      <c r="H8" s="631"/>
      <c r="I8" s="631"/>
      <c r="J8" s="383">
        <v>1</v>
      </c>
      <c r="K8" s="300" t="str">
        <f t="shared" ref="K8:L8" si="2">K7</f>
        <v>IMPERATRIZ-MA</v>
      </c>
      <c r="L8" s="301">
        <f t="shared" si="2"/>
        <v>223</v>
      </c>
      <c r="M8" s="302">
        <v>2</v>
      </c>
      <c r="N8" s="302">
        <v>0.5</v>
      </c>
      <c r="O8" s="302">
        <v>60</v>
      </c>
      <c r="P8" s="301">
        <v>312.52999999999997</v>
      </c>
      <c r="Q8" s="303">
        <f t="shared" si="0"/>
        <v>1162.6116</v>
      </c>
      <c r="R8" s="296"/>
      <c r="S8" s="296"/>
      <c r="T8" s="296"/>
      <c r="U8" s="296"/>
      <c r="V8" s="296"/>
      <c r="W8" s="296"/>
      <c r="X8" s="296"/>
      <c r="Y8" s="296"/>
      <c r="Z8" s="296"/>
    </row>
    <row r="9" spans="1:26" ht="26.25" customHeight="1" x14ac:dyDescent="0.3">
      <c r="A9" s="296"/>
      <c r="B9" s="380">
        <v>4</v>
      </c>
      <c r="C9" s="381" t="s">
        <v>21364</v>
      </c>
      <c r="D9" s="632" t="s">
        <v>21365</v>
      </c>
      <c r="E9" s="632"/>
      <c r="F9" s="385" t="s">
        <v>41</v>
      </c>
      <c r="G9" s="631" t="s">
        <v>42</v>
      </c>
      <c r="H9" s="631"/>
      <c r="I9" s="631"/>
      <c r="J9" s="383">
        <v>1</v>
      </c>
      <c r="K9" s="300" t="str">
        <f t="shared" ref="K9:L9" si="3">K8</f>
        <v>IMPERATRIZ-MA</v>
      </c>
      <c r="L9" s="301">
        <f t="shared" si="3"/>
        <v>223</v>
      </c>
      <c r="M9" s="302">
        <v>2</v>
      </c>
      <c r="N9" s="302">
        <v>1</v>
      </c>
      <c r="O9" s="302">
        <v>60</v>
      </c>
      <c r="P9" s="301">
        <v>312.52999999999997</v>
      </c>
      <c r="Q9" s="303">
        <f t="shared" si="0"/>
        <v>2322.0978999999998</v>
      </c>
      <c r="R9" s="296"/>
      <c r="S9" s="296"/>
      <c r="T9" s="296"/>
      <c r="U9" s="296"/>
      <c r="V9" s="296"/>
      <c r="W9" s="296"/>
      <c r="X9" s="296"/>
      <c r="Y9" s="296"/>
      <c r="Z9" s="296"/>
    </row>
    <row r="10" spans="1:26" ht="25.5" customHeight="1" x14ac:dyDescent="0.3">
      <c r="A10" s="296"/>
      <c r="B10" s="380">
        <v>5</v>
      </c>
      <c r="C10" s="381" t="s">
        <v>21276</v>
      </c>
      <c r="D10" s="632" t="s">
        <v>52</v>
      </c>
      <c r="E10" s="632"/>
      <c r="F10" s="385" t="s">
        <v>21366</v>
      </c>
      <c r="G10" s="631" t="s">
        <v>21367</v>
      </c>
      <c r="H10" s="631"/>
      <c r="I10" s="631"/>
      <c r="J10" s="383">
        <v>1</v>
      </c>
      <c r="K10" s="300" t="str">
        <f t="shared" ref="K10:L10" si="4">K9</f>
        <v>IMPERATRIZ-MA</v>
      </c>
      <c r="L10" s="301">
        <f t="shared" si="4"/>
        <v>223</v>
      </c>
      <c r="M10" s="302">
        <v>2</v>
      </c>
      <c r="N10" s="302">
        <v>0.5</v>
      </c>
      <c r="O10" s="302">
        <v>60</v>
      </c>
      <c r="P10" s="301">
        <v>550.78</v>
      </c>
      <c r="Q10" s="303">
        <f t="shared" si="0"/>
        <v>2048.9016000000001</v>
      </c>
      <c r="R10" s="296"/>
      <c r="S10" s="296"/>
      <c r="T10" s="296"/>
      <c r="U10" s="296"/>
      <c r="V10" s="296"/>
      <c r="W10" s="296"/>
      <c r="X10" s="296"/>
      <c r="Y10" s="296"/>
      <c r="Z10" s="296"/>
    </row>
    <row r="11" spans="1:26" ht="24" customHeight="1" x14ac:dyDescent="0.3">
      <c r="A11" s="296"/>
      <c r="B11" s="380">
        <v>6</v>
      </c>
      <c r="C11" s="381" t="s">
        <v>21274</v>
      </c>
      <c r="D11" s="632" t="s">
        <v>44</v>
      </c>
      <c r="E11" s="632"/>
      <c r="F11" s="385" t="s">
        <v>41</v>
      </c>
      <c r="G11" s="631" t="s">
        <v>42</v>
      </c>
      <c r="H11" s="631"/>
      <c r="I11" s="631"/>
      <c r="J11" s="383">
        <v>1</v>
      </c>
      <c r="K11" s="300" t="str">
        <f t="shared" ref="K11:L11" si="5">K10</f>
        <v>IMPERATRIZ-MA</v>
      </c>
      <c r="L11" s="301">
        <f t="shared" si="5"/>
        <v>223</v>
      </c>
      <c r="M11" s="302">
        <v>2</v>
      </c>
      <c r="N11" s="302">
        <v>0.5</v>
      </c>
      <c r="O11" s="302">
        <v>60</v>
      </c>
      <c r="P11" s="301">
        <v>312.52999999999997</v>
      </c>
      <c r="Q11" s="303">
        <f t="shared" si="0"/>
        <v>1162.6116</v>
      </c>
      <c r="R11" s="296"/>
      <c r="S11" s="296"/>
      <c r="T11" s="296"/>
      <c r="U11" s="296"/>
      <c r="V11" s="296"/>
      <c r="W11" s="296"/>
      <c r="X11" s="296"/>
      <c r="Y11" s="296"/>
      <c r="Z11" s="296"/>
    </row>
    <row r="12" spans="1:26" ht="25.5" customHeight="1" x14ac:dyDescent="0.3">
      <c r="A12" s="296"/>
      <c r="B12" s="380">
        <v>7</v>
      </c>
      <c r="C12" s="381" t="s">
        <v>21283</v>
      </c>
      <c r="D12" s="632" t="s">
        <v>21284</v>
      </c>
      <c r="E12" s="632"/>
      <c r="F12" s="382" t="s">
        <v>71</v>
      </c>
      <c r="G12" s="631" t="s">
        <v>55</v>
      </c>
      <c r="H12" s="631"/>
      <c r="I12" s="631"/>
      <c r="J12" s="383">
        <v>1</v>
      </c>
      <c r="K12" s="300" t="str">
        <f t="shared" ref="K12:L12" si="6">K11</f>
        <v>IMPERATRIZ-MA</v>
      </c>
      <c r="L12" s="301">
        <f t="shared" si="6"/>
        <v>223</v>
      </c>
      <c r="M12" s="302">
        <v>2</v>
      </c>
      <c r="N12" s="302">
        <v>1</v>
      </c>
      <c r="O12" s="302">
        <v>60</v>
      </c>
      <c r="P12" s="301">
        <v>314.3</v>
      </c>
      <c r="Q12" s="303">
        <f t="shared" si="0"/>
        <v>2335.2489999999998</v>
      </c>
      <c r="R12" s="296"/>
      <c r="S12" s="296"/>
      <c r="T12" s="296"/>
      <c r="U12" s="296"/>
      <c r="V12" s="296"/>
      <c r="W12" s="296"/>
      <c r="X12" s="296"/>
      <c r="Y12" s="296"/>
      <c r="Z12" s="296"/>
    </row>
    <row r="13" spans="1:26" ht="23.25" customHeight="1" x14ac:dyDescent="0.3">
      <c r="A13" s="296"/>
      <c r="B13" s="380">
        <v>8</v>
      </c>
      <c r="C13" s="381" t="s">
        <v>21279</v>
      </c>
      <c r="D13" s="632" t="s">
        <v>21280</v>
      </c>
      <c r="E13" s="632"/>
      <c r="F13" s="385" t="s">
        <v>41</v>
      </c>
      <c r="G13" s="631" t="s">
        <v>42</v>
      </c>
      <c r="H13" s="631"/>
      <c r="I13" s="631"/>
      <c r="J13" s="383">
        <v>1</v>
      </c>
      <c r="K13" s="300" t="str">
        <f t="shared" ref="K13:L13" si="7">K12</f>
        <v>IMPERATRIZ-MA</v>
      </c>
      <c r="L13" s="301">
        <f t="shared" si="7"/>
        <v>223</v>
      </c>
      <c r="M13" s="302">
        <v>2</v>
      </c>
      <c r="N13" s="302">
        <v>1</v>
      </c>
      <c r="O13" s="302">
        <v>60</v>
      </c>
      <c r="P13" s="301">
        <v>312.52999999999997</v>
      </c>
      <c r="Q13" s="303">
        <f t="shared" si="0"/>
        <v>2322.0978999999998</v>
      </c>
      <c r="R13" s="296"/>
      <c r="S13" s="296"/>
      <c r="T13" s="296"/>
      <c r="U13" s="296"/>
      <c r="V13" s="296"/>
      <c r="W13" s="296"/>
      <c r="X13" s="296"/>
      <c r="Y13" s="296"/>
      <c r="Z13" s="296"/>
    </row>
    <row r="14" spans="1:26" ht="24" customHeight="1" x14ac:dyDescent="0.3">
      <c r="A14" s="296"/>
      <c r="B14" s="380">
        <v>9</v>
      </c>
      <c r="C14" s="381" t="s">
        <v>21281</v>
      </c>
      <c r="D14" s="632" t="s">
        <v>21282</v>
      </c>
      <c r="E14" s="632"/>
      <c r="F14" s="385" t="s">
        <v>41</v>
      </c>
      <c r="G14" s="631" t="s">
        <v>42</v>
      </c>
      <c r="H14" s="631"/>
      <c r="I14" s="631"/>
      <c r="J14" s="383">
        <v>1</v>
      </c>
      <c r="K14" s="300" t="str">
        <f t="shared" ref="K14" si="8">K13</f>
        <v>IMPERATRIZ-MA</v>
      </c>
      <c r="L14" s="301">
        <v>223</v>
      </c>
      <c r="M14" s="302">
        <v>2</v>
      </c>
      <c r="N14" s="302">
        <v>1</v>
      </c>
      <c r="O14" s="302">
        <v>60</v>
      </c>
      <c r="P14" s="301">
        <v>312.52999999999997</v>
      </c>
      <c r="Q14" s="303">
        <f t="shared" si="0"/>
        <v>2322.0978999999998</v>
      </c>
      <c r="R14" s="296"/>
      <c r="S14" s="296"/>
      <c r="T14" s="296"/>
      <c r="U14" s="296"/>
      <c r="V14" s="296"/>
      <c r="W14" s="296"/>
      <c r="X14" s="296"/>
      <c r="Y14" s="296"/>
      <c r="Z14" s="296"/>
    </row>
    <row r="15" spans="1:26" ht="24" customHeight="1" x14ac:dyDescent="0.3">
      <c r="A15" s="296"/>
      <c r="B15" s="380">
        <v>10</v>
      </c>
      <c r="C15" s="381" t="s">
        <v>21371</v>
      </c>
      <c r="D15" s="632" t="s">
        <v>21372</v>
      </c>
      <c r="E15" s="632"/>
      <c r="F15" s="385" t="s">
        <v>21366</v>
      </c>
      <c r="G15" s="631" t="s">
        <v>21367</v>
      </c>
      <c r="H15" s="631"/>
      <c r="I15" s="631"/>
      <c r="J15" s="383">
        <v>1</v>
      </c>
      <c r="K15" s="300" t="str">
        <f>K14</f>
        <v>IMPERATRIZ-MA</v>
      </c>
      <c r="L15" s="301">
        <f>L14</f>
        <v>223</v>
      </c>
      <c r="M15" s="302">
        <v>2</v>
      </c>
      <c r="N15" s="302">
        <v>1</v>
      </c>
      <c r="O15" s="302">
        <v>60</v>
      </c>
      <c r="P15" s="301">
        <v>550.78</v>
      </c>
      <c r="Q15" s="303">
        <f t="shared" ref="Q15" si="9">ROUND((L15*M15*N15)/O15,2)*P15</f>
        <v>4092.2953999999995</v>
      </c>
      <c r="R15" s="296"/>
      <c r="S15" s="296"/>
      <c r="T15" s="296"/>
      <c r="U15" s="296"/>
      <c r="V15" s="296"/>
      <c r="W15" s="296"/>
      <c r="X15" s="296"/>
      <c r="Y15" s="296"/>
      <c r="Z15" s="296"/>
    </row>
    <row r="16" spans="1:26" ht="24" customHeight="1" x14ac:dyDescent="0.3">
      <c r="A16" s="296"/>
      <c r="B16" s="380">
        <v>11</v>
      </c>
      <c r="C16" s="381" t="s">
        <v>21398</v>
      </c>
      <c r="D16" s="632" t="s">
        <v>21399</v>
      </c>
      <c r="E16" s="632"/>
      <c r="F16" s="385" t="s">
        <v>21366</v>
      </c>
      <c r="G16" s="631" t="s">
        <v>21367</v>
      </c>
      <c r="H16" s="631"/>
      <c r="I16" s="631"/>
      <c r="J16" s="383">
        <v>1</v>
      </c>
      <c r="K16" s="300" t="str">
        <f t="shared" ref="K16:L16" si="10">K15</f>
        <v>IMPERATRIZ-MA</v>
      </c>
      <c r="L16" s="301">
        <f t="shared" si="10"/>
        <v>223</v>
      </c>
      <c r="M16" s="302">
        <v>2</v>
      </c>
      <c r="N16" s="302">
        <v>1</v>
      </c>
      <c r="O16" s="302">
        <v>60</v>
      </c>
      <c r="P16" s="301">
        <v>550.78</v>
      </c>
      <c r="Q16" s="303">
        <f t="shared" ref="Q16:Q17" si="11">ROUND((L16*M16*N16)/O16,2)*P16</f>
        <v>4092.2953999999995</v>
      </c>
      <c r="R16" s="296"/>
      <c r="S16" s="296"/>
      <c r="T16" s="296"/>
      <c r="U16" s="296"/>
      <c r="V16" s="296"/>
      <c r="W16" s="296"/>
      <c r="X16" s="296"/>
      <c r="Y16" s="296"/>
      <c r="Z16" s="296"/>
    </row>
    <row r="17" spans="1:26" ht="24" customHeight="1" x14ac:dyDescent="0.3">
      <c r="A17" s="296"/>
      <c r="B17" s="380">
        <v>12</v>
      </c>
      <c r="C17" s="381" t="s">
        <v>21400</v>
      </c>
      <c r="D17" s="632" t="s">
        <v>21401</v>
      </c>
      <c r="E17" s="632"/>
      <c r="F17" s="385" t="s">
        <v>21366</v>
      </c>
      <c r="G17" s="631" t="s">
        <v>21367</v>
      </c>
      <c r="H17" s="631"/>
      <c r="I17" s="631"/>
      <c r="J17" s="383">
        <v>1</v>
      </c>
      <c r="K17" s="300" t="str">
        <f t="shared" ref="K17:L17" si="12">K16</f>
        <v>IMPERATRIZ-MA</v>
      </c>
      <c r="L17" s="301">
        <f t="shared" si="12"/>
        <v>223</v>
      </c>
      <c r="M17" s="302">
        <v>2</v>
      </c>
      <c r="N17" s="302">
        <v>1</v>
      </c>
      <c r="O17" s="302">
        <v>60</v>
      </c>
      <c r="P17" s="301">
        <v>550.78</v>
      </c>
      <c r="Q17" s="303">
        <f t="shared" si="11"/>
        <v>4092.2953999999995</v>
      </c>
      <c r="R17" s="296"/>
      <c r="S17" s="296"/>
      <c r="T17" s="296"/>
      <c r="U17" s="296"/>
      <c r="V17" s="296"/>
      <c r="W17" s="296"/>
      <c r="X17" s="296"/>
      <c r="Y17" s="296"/>
      <c r="Z17" s="296"/>
    </row>
    <row r="18" spans="1:26" ht="13.5" customHeight="1" x14ac:dyDescent="0.3">
      <c r="A18" s="296"/>
      <c r="B18" s="633" t="s">
        <v>21285</v>
      </c>
      <c r="C18" s="634"/>
      <c r="D18" s="634"/>
      <c r="E18" s="634"/>
      <c r="F18" s="634"/>
      <c r="G18" s="634"/>
      <c r="H18" s="634"/>
      <c r="I18" s="634"/>
      <c r="J18" s="634"/>
      <c r="K18" s="634"/>
      <c r="L18" s="634"/>
      <c r="M18" s="634"/>
      <c r="N18" s="634"/>
      <c r="O18" s="634"/>
      <c r="P18" s="635"/>
      <c r="Q18" s="304">
        <f>SUM(Q6:Q17)</f>
        <v>29710.39</v>
      </c>
      <c r="R18" s="296"/>
      <c r="S18" s="296"/>
      <c r="T18" s="296"/>
      <c r="U18" s="296"/>
      <c r="V18" s="296"/>
      <c r="W18" s="296"/>
      <c r="X18" s="296"/>
      <c r="Y18" s="296"/>
      <c r="Z18" s="296"/>
    </row>
    <row r="19" spans="1:26" ht="13.5" customHeight="1" x14ac:dyDescent="0.3">
      <c r="A19" s="296"/>
      <c r="B19" s="296"/>
      <c r="C19" s="296"/>
      <c r="D19" s="296"/>
      <c r="E19" s="296"/>
      <c r="F19" s="296"/>
      <c r="G19" s="296"/>
      <c r="H19" s="296"/>
      <c r="I19" s="296"/>
      <c r="J19" s="296"/>
      <c r="K19" s="296"/>
      <c r="L19" s="296"/>
      <c r="M19" s="296"/>
      <c r="N19" s="296"/>
      <c r="O19" s="296"/>
      <c r="P19" s="296"/>
      <c r="Q19" s="296"/>
      <c r="R19" s="296"/>
      <c r="S19" s="296"/>
      <c r="T19" s="296"/>
      <c r="U19" s="296"/>
      <c r="V19" s="296"/>
      <c r="W19" s="296"/>
      <c r="X19" s="296"/>
      <c r="Y19" s="296"/>
      <c r="Z19" s="296"/>
    </row>
    <row r="20" spans="1:26" ht="13.5" customHeight="1" x14ac:dyDescent="0.3">
      <c r="A20" s="296"/>
      <c r="B20" s="296"/>
      <c r="C20" s="296"/>
      <c r="D20" s="296"/>
      <c r="E20" s="296"/>
      <c r="F20" s="296"/>
      <c r="G20" s="296"/>
      <c r="H20" s="296"/>
      <c r="I20" s="296"/>
      <c r="J20" s="296"/>
      <c r="K20" s="296"/>
      <c r="L20" s="296"/>
      <c r="M20" s="296"/>
      <c r="N20" s="296"/>
      <c r="O20" s="296"/>
      <c r="P20" s="296"/>
      <c r="Q20" s="296"/>
      <c r="R20" s="296"/>
      <c r="S20" s="296"/>
      <c r="T20" s="296"/>
      <c r="U20" s="296"/>
      <c r="V20" s="296"/>
      <c r="W20" s="296"/>
      <c r="X20" s="296"/>
      <c r="Y20" s="296"/>
      <c r="Z20" s="296"/>
    </row>
    <row r="21" spans="1:26" ht="13.5" customHeight="1" x14ac:dyDescent="0.3">
      <c r="A21" s="296"/>
      <c r="B21" s="296"/>
      <c r="C21" s="296"/>
      <c r="D21" s="296"/>
      <c r="E21" s="296"/>
      <c r="F21" s="296"/>
      <c r="G21" s="296"/>
      <c r="H21" s="296"/>
      <c r="I21" s="296"/>
      <c r="J21" s="296"/>
      <c r="K21" s="296"/>
      <c r="L21" s="296"/>
      <c r="M21" s="296"/>
      <c r="N21" s="296"/>
      <c r="O21" s="296"/>
      <c r="P21" s="296"/>
      <c r="Q21" s="296"/>
      <c r="R21" s="296"/>
      <c r="S21" s="296"/>
      <c r="T21" s="296"/>
      <c r="U21" s="296"/>
      <c r="V21" s="296"/>
      <c r="W21" s="296"/>
      <c r="X21" s="296"/>
      <c r="Y21" s="296"/>
      <c r="Z21" s="296"/>
    </row>
    <row r="22" spans="1:26" ht="13.5" customHeight="1" x14ac:dyDescent="0.3">
      <c r="A22" s="296"/>
      <c r="B22" s="296"/>
      <c r="C22" s="296"/>
      <c r="D22" s="296"/>
      <c r="E22" s="296"/>
      <c r="F22" s="296"/>
      <c r="G22" s="296"/>
      <c r="H22" s="296"/>
      <c r="I22" s="296"/>
      <c r="J22" s="296"/>
      <c r="K22" s="296"/>
      <c r="L22" s="296"/>
      <c r="M22" s="296"/>
      <c r="N22" s="296"/>
      <c r="O22" s="296"/>
      <c r="P22" s="296"/>
      <c r="Q22" s="296"/>
      <c r="R22" s="296"/>
      <c r="S22" s="296"/>
      <c r="T22" s="296"/>
      <c r="U22" s="296"/>
      <c r="V22" s="296"/>
      <c r="W22" s="296"/>
      <c r="X22" s="296"/>
      <c r="Y22" s="296"/>
      <c r="Z22" s="296"/>
    </row>
    <row r="23" spans="1:26" ht="13.5" customHeight="1" x14ac:dyDescent="0.3">
      <c r="A23" s="296"/>
      <c r="B23" s="296"/>
      <c r="C23" s="296"/>
      <c r="D23" s="296"/>
      <c r="E23" s="296"/>
      <c r="F23" s="296"/>
      <c r="G23" s="296"/>
      <c r="H23" s="296"/>
      <c r="I23" s="296"/>
      <c r="J23" s="296"/>
      <c r="K23" s="296"/>
      <c r="L23" s="296"/>
      <c r="M23" s="296"/>
      <c r="N23" s="296"/>
      <c r="O23" s="296"/>
      <c r="P23" s="296"/>
      <c r="Q23" s="296"/>
      <c r="R23" s="296"/>
      <c r="S23" s="296"/>
      <c r="T23" s="296"/>
      <c r="U23" s="296"/>
      <c r="V23" s="296"/>
      <c r="W23" s="296"/>
      <c r="X23" s="296"/>
      <c r="Y23" s="296"/>
      <c r="Z23" s="296"/>
    </row>
    <row r="24" spans="1:26" ht="13.5" customHeight="1" x14ac:dyDescent="0.3">
      <c r="A24" s="296"/>
      <c r="B24" s="296"/>
      <c r="C24" s="296"/>
      <c r="D24" s="296"/>
      <c r="E24" s="296"/>
      <c r="F24" s="296"/>
      <c r="G24" s="296"/>
      <c r="H24" s="296"/>
      <c r="I24" s="296"/>
      <c r="J24" s="296"/>
      <c r="K24" s="296"/>
      <c r="L24" s="296"/>
      <c r="M24" s="296"/>
      <c r="N24" s="296"/>
      <c r="O24" s="296"/>
      <c r="P24" s="296"/>
      <c r="Q24" s="296"/>
      <c r="R24" s="296"/>
      <c r="S24" s="296"/>
      <c r="T24" s="296"/>
      <c r="U24" s="296"/>
      <c r="V24" s="296"/>
      <c r="W24" s="296"/>
      <c r="X24" s="296"/>
      <c r="Y24" s="296"/>
      <c r="Z24" s="296"/>
    </row>
    <row r="25" spans="1:26" ht="13.5" customHeight="1" x14ac:dyDescent="0.3">
      <c r="A25" s="296"/>
      <c r="B25" s="296"/>
      <c r="C25" s="296"/>
      <c r="D25" s="296"/>
      <c r="E25" s="296"/>
      <c r="F25" s="296"/>
      <c r="G25" s="296"/>
      <c r="H25" s="296"/>
      <c r="I25" s="296"/>
      <c r="J25" s="296"/>
      <c r="K25" s="296"/>
      <c r="L25" s="296"/>
      <c r="M25" s="296"/>
      <c r="N25" s="296"/>
      <c r="O25" s="296"/>
      <c r="P25" s="296"/>
      <c r="Q25" s="296"/>
      <c r="R25" s="296"/>
      <c r="S25" s="296"/>
      <c r="T25" s="296"/>
      <c r="U25" s="296"/>
      <c r="V25" s="296"/>
      <c r="W25" s="296"/>
      <c r="X25" s="296"/>
      <c r="Y25" s="296"/>
      <c r="Z25" s="296"/>
    </row>
    <row r="26" spans="1:26" ht="13.5" customHeight="1" x14ac:dyDescent="0.3">
      <c r="A26" s="296"/>
      <c r="B26" s="296"/>
      <c r="C26" s="296"/>
      <c r="D26" s="296"/>
      <c r="E26" s="296"/>
      <c r="F26" s="296"/>
      <c r="G26" s="296"/>
      <c r="H26" s="296"/>
      <c r="I26" s="296"/>
      <c r="J26" s="296"/>
      <c r="K26" s="296"/>
      <c r="L26" s="296"/>
      <c r="M26" s="296"/>
      <c r="N26" s="296"/>
      <c r="O26" s="296"/>
      <c r="P26" s="296"/>
      <c r="Q26" s="296"/>
      <c r="R26" s="296"/>
      <c r="S26" s="296"/>
      <c r="T26" s="296"/>
      <c r="U26" s="296"/>
      <c r="V26" s="296"/>
      <c r="W26" s="296"/>
      <c r="X26" s="296"/>
      <c r="Y26" s="296"/>
      <c r="Z26" s="296"/>
    </row>
    <row r="27" spans="1:26" ht="13.5" customHeight="1" x14ac:dyDescent="0.3">
      <c r="A27" s="296"/>
      <c r="B27" s="296"/>
      <c r="C27" s="296"/>
      <c r="D27" s="296"/>
      <c r="E27" s="296"/>
      <c r="F27" s="296"/>
      <c r="G27" s="296"/>
      <c r="H27" s="296"/>
      <c r="I27" s="296"/>
      <c r="J27" s="296"/>
      <c r="K27" s="296"/>
      <c r="L27" s="296"/>
      <c r="M27" s="296"/>
      <c r="N27" s="296"/>
      <c r="O27" s="296"/>
      <c r="P27" s="296"/>
      <c r="Q27" s="296"/>
      <c r="R27" s="296"/>
      <c r="S27" s="296"/>
      <c r="T27" s="296"/>
      <c r="U27" s="296"/>
      <c r="V27" s="296"/>
      <c r="W27" s="296"/>
      <c r="X27" s="296"/>
      <c r="Y27" s="296"/>
      <c r="Z27" s="296"/>
    </row>
    <row r="28" spans="1:26" ht="13.5" customHeight="1" x14ac:dyDescent="0.3">
      <c r="A28" s="296"/>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row>
    <row r="29" spans="1:26" ht="13.5" customHeight="1" x14ac:dyDescent="0.3">
      <c r="A29" s="296"/>
      <c r="B29" s="296"/>
      <c r="C29" s="296"/>
      <c r="D29" s="296"/>
      <c r="E29" s="296"/>
      <c r="F29" s="296"/>
      <c r="G29" s="296"/>
      <c r="H29" s="296"/>
      <c r="I29" s="296"/>
      <c r="J29" s="296"/>
      <c r="K29" s="296"/>
      <c r="L29" s="296"/>
      <c r="M29" s="296"/>
      <c r="N29" s="296"/>
      <c r="O29" s="296"/>
      <c r="P29" s="296"/>
      <c r="Q29" s="296"/>
      <c r="R29" s="296"/>
      <c r="S29" s="296"/>
      <c r="T29" s="296"/>
      <c r="U29" s="296"/>
      <c r="V29" s="296"/>
      <c r="W29" s="296"/>
      <c r="X29" s="296"/>
      <c r="Y29" s="296"/>
      <c r="Z29" s="296"/>
    </row>
    <row r="30" spans="1:26" ht="13.5" customHeight="1" x14ac:dyDescent="0.3">
      <c r="A30" s="296"/>
      <c r="B30" s="296"/>
      <c r="C30" s="296"/>
      <c r="D30" s="296"/>
      <c r="E30" s="296"/>
      <c r="F30" s="296"/>
      <c r="G30" s="296"/>
      <c r="H30" s="296"/>
      <c r="I30" s="296"/>
      <c r="J30" s="296"/>
      <c r="K30" s="296"/>
      <c r="L30" s="296"/>
      <c r="M30" s="296"/>
      <c r="N30" s="296"/>
      <c r="O30" s="296"/>
      <c r="P30" s="296"/>
      <c r="Q30" s="296"/>
      <c r="R30" s="296"/>
      <c r="S30" s="296"/>
      <c r="T30" s="296"/>
      <c r="U30" s="296"/>
      <c r="V30" s="296"/>
      <c r="W30" s="296"/>
      <c r="X30" s="296"/>
      <c r="Y30" s="296"/>
      <c r="Z30" s="296"/>
    </row>
    <row r="31" spans="1:26" ht="13.5" customHeight="1" x14ac:dyDescent="0.3">
      <c r="A31" s="296"/>
      <c r="B31" s="296"/>
      <c r="C31" s="296"/>
      <c r="D31" s="296"/>
      <c r="E31" s="296"/>
      <c r="F31" s="296"/>
      <c r="G31" s="296"/>
      <c r="H31" s="296"/>
      <c r="I31" s="296"/>
      <c r="J31" s="296"/>
      <c r="K31" s="296"/>
      <c r="L31" s="296"/>
      <c r="M31" s="296"/>
      <c r="N31" s="296"/>
      <c r="O31" s="296"/>
      <c r="P31" s="296"/>
      <c r="Q31" s="296"/>
      <c r="R31" s="296"/>
      <c r="S31" s="296"/>
      <c r="T31" s="296"/>
      <c r="U31" s="296"/>
      <c r="V31" s="296"/>
      <c r="W31" s="296"/>
      <c r="X31" s="296"/>
      <c r="Y31" s="296"/>
      <c r="Z31" s="296"/>
    </row>
    <row r="32" spans="1:26" ht="13.5" customHeight="1" x14ac:dyDescent="0.3">
      <c r="A32" s="296"/>
      <c r="B32" s="296"/>
      <c r="C32" s="296"/>
      <c r="D32" s="296"/>
      <c r="E32" s="296"/>
      <c r="F32" s="296"/>
      <c r="G32" s="296"/>
      <c r="H32" s="296"/>
      <c r="I32" s="296"/>
      <c r="J32" s="296"/>
      <c r="K32" s="296"/>
      <c r="L32" s="296"/>
      <c r="M32" s="296"/>
      <c r="N32" s="296"/>
      <c r="O32" s="296"/>
      <c r="P32" s="296"/>
      <c r="Q32" s="296"/>
      <c r="R32" s="296"/>
      <c r="S32" s="296"/>
      <c r="T32" s="296"/>
      <c r="U32" s="296"/>
      <c r="V32" s="296"/>
      <c r="W32" s="296"/>
      <c r="X32" s="296"/>
      <c r="Y32" s="296"/>
      <c r="Z32" s="296"/>
    </row>
    <row r="33" spans="1:26" ht="13.5" customHeight="1" x14ac:dyDescent="0.3">
      <c r="A33" s="296"/>
      <c r="B33" s="296"/>
      <c r="C33" s="296"/>
      <c r="D33" s="296"/>
      <c r="E33" s="296"/>
      <c r="F33" s="296"/>
      <c r="G33" s="296"/>
      <c r="H33" s="296"/>
      <c r="I33" s="296"/>
      <c r="J33" s="296"/>
      <c r="K33" s="296"/>
      <c r="L33" s="296"/>
      <c r="M33" s="296"/>
      <c r="N33" s="296"/>
      <c r="O33" s="296"/>
      <c r="P33" s="296"/>
      <c r="Q33" s="296"/>
      <c r="R33" s="296"/>
      <c r="S33" s="296"/>
      <c r="T33" s="296"/>
      <c r="U33" s="296"/>
      <c r="V33" s="296"/>
      <c r="W33" s="296"/>
      <c r="X33" s="296"/>
      <c r="Y33" s="296"/>
      <c r="Z33" s="296"/>
    </row>
    <row r="34" spans="1:26" ht="13.5" customHeight="1" x14ac:dyDescent="0.3">
      <c r="A34" s="296"/>
      <c r="B34" s="296"/>
      <c r="C34" s="296"/>
      <c r="D34" s="296"/>
      <c r="E34" s="296"/>
      <c r="F34" s="296"/>
      <c r="G34" s="296"/>
      <c r="H34" s="296"/>
      <c r="I34" s="296"/>
      <c r="J34" s="296"/>
      <c r="K34" s="296"/>
      <c r="L34" s="296"/>
      <c r="M34" s="296"/>
      <c r="N34" s="296"/>
      <c r="O34" s="296"/>
      <c r="P34" s="296"/>
      <c r="Q34" s="296"/>
      <c r="R34" s="296"/>
      <c r="S34" s="296"/>
      <c r="T34" s="296"/>
      <c r="U34" s="296"/>
      <c r="V34" s="296"/>
      <c r="W34" s="296"/>
      <c r="X34" s="296"/>
      <c r="Y34" s="296"/>
      <c r="Z34" s="296"/>
    </row>
    <row r="35" spans="1:26" ht="13.5" customHeight="1" x14ac:dyDescent="0.3">
      <c r="A35" s="296"/>
      <c r="B35" s="296"/>
      <c r="C35" s="296"/>
      <c r="D35" s="296"/>
      <c r="E35" s="296"/>
      <c r="F35" s="296"/>
      <c r="G35" s="296"/>
      <c r="H35" s="296"/>
      <c r="I35" s="296"/>
      <c r="J35" s="296"/>
      <c r="K35" s="296"/>
      <c r="L35" s="296"/>
      <c r="M35" s="296"/>
      <c r="N35" s="296"/>
      <c r="O35" s="296"/>
      <c r="P35" s="296"/>
      <c r="Q35" s="296"/>
      <c r="R35" s="296"/>
      <c r="S35" s="296"/>
      <c r="T35" s="296"/>
      <c r="U35" s="296"/>
      <c r="V35" s="296"/>
      <c r="W35" s="296"/>
      <c r="X35" s="296"/>
      <c r="Y35" s="296"/>
      <c r="Z35" s="296"/>
    </row>
    <row r="36" spans="1:26" ht="13.5" customHeight="1" x14ac:dyDescent="0.3">
      <c r="A36" s="296"/>
      <c r="B36" s="296"/>
      <c r="C36" s="296"/>
      <c r="D36" s="296"/>
      <c r="E36" s="296"/>
      <c r="F36" s="296"/>
      <c r="G36" s="296"/>
      <c r="H36" s="296"/>
      <c r="I36" s="296"/>
      <c r="J36" s="296"/>
      <c r="K36" s="296"/>
      <c r="L36" s="296"/>
      <c r="M36" s="296"/>
      <c r="N36" s="296"/>
      <c r="O36" s="296"/>
      <c r="P36" s="296"/>
      <c r="Q36" s="296"/>
      <c r="R36" s="296"/>
      <c r="S36" s="296"/>
      <c r="T36" s="296"/>
      <c r="U36" s="296"/>
      <c r="V36" s="296"/>
      <c r="W36" s="296"/>
      <c r="X36" s="296"/>
      <c r="Y36" s="296"/>
      <c r="Z36" s="296"/>
    </row>
    <row r="37" spans="1:26" ht="13.5" customHeight="1" x14ac:dyDescent="0.3">
      <c r="A37" s="296"/>
      <c r="B37" s="296"/>
      <c r="C37" s="296"/>
      <c r="D37" s="296"/>
      <c r="E37" s="296"/>
      <c r="F37" s="296"/>
      <c r="G37" s="296"/>
      <c r="H37" s="296"/>
      <c r="I37" s="296"/>
      <c r="J37" s="296"/>
      <c r="K37" s="296"/>
      <c r="L37" s="296"/>
      <c r="M37" s="296"/>
      <c r="N37" s="296"/>
      <c r="O37" s="296"/>
      <c r="P37" s="296"/>
      <c r="Q37" s="296"/>
      <c r="R37" s="296"/>
      <c r="S37" s="296"/>
      <c r="T37" s="296"/>
      <c r="U37" s="296"/>
      <c r="V37" s="296"/>
      <c r="W37" s="296"/>
      <c r="X37" s="296"/>
      <c r="Y37" s="296"/>
      <c r="Z37" s="296"/>
    </row>
    <row r="38" spans="1:26" ht="13.5" customHeight="1" x14ac:dyDescent="0.3">
      <c r="A38" s="296"/>
      <c r="B38" s="296"/>
      <c r="C38" s="296"/>
      <c r="D38" s="296"/>
      <c r="E38" s="296"/>
      <c r="F38" s="296"/>
      <c r="G38" s="296"/>
      <c r="H38" s="296"/>
      <c r="I38" s="296"/>
      <c r="J38" s="296"/>
      <c r="K38" s="296"/>
      <c r="L38" s="296"/>
      <c r="M38" s="296"/>
      <c r="N38" s="296"/>
      <c r="O38" s="296"/>
      <c r="P38" s="296"/>
      <c r="Q38" s="296"/>
      <c r="R38" s="296"/>
      <c r="S38" s="296"/>
      <c r="T38" s="296"/>
      <c r="U38" s="296"/>
      <c r="V38" s="296"/>
      <c r="W38" s="296"/>
      <c r="X38" s="296"/>
      <c r="Y38" s="296"/>
      <c r="Z38" s="296"/>
    </row>
    <row r="39" spans="1:26" ht="13.5" customHeight="1" x14ac:dyDescent="0.3">
      <c r="A39" s="296"/>
      <c r="B39" s="296"/>
      <c r="C39" s="296"/>
      <c r="D39" s="296"/>
      <c r="E39" s="296"/>
      <c r="F39" s="296"/>
      <c r="G39" s="296"/>
      <c r="H39" s="296"/>
      <c r="I39" s="296"/>
      <c r="J39" s="296"/>
      <c r="K39" s="296"/>
      <c r="L39" s="296"/>
      <c r="M39" s="296"/>
      <c r="N39" s="296"/>
      <c r="O39" s="296"/>
      <c r="P39" s="296"/>
      <c r="Q39" s="296"/>
      <c r="R39" s="296"/>
      <c r="S39" s="296"/>
      <c r="T39" s="296"/>
      <c r="U39" s="296"/>
      <c r="V39" s="296"/>
      <c r="W39" s="296"/>
      <c r="X39" s="296"/>
      <c r="Y39" s="296"/>
      <c r="Z39" s="296"/>
    </row>
    <row r="40" spans="1:26" ht="13.5" customHeight="1" x14ac:dyDescent="0.3">
      <c r="A40" s="296"/>
      <c r="B40" s="296"/>
      <c r="C40" s="296"/>
      <c r="D40" s="296"/>
      <c r="E40" s="296"/>
      <c r="F40" s="296"/>
      <c r="G40" s="296"/>
      <c r="H40" s="296"/>
      <c r="I40" s="296"/>
      <c r="J40" s="296"/>
      <c r="K40" s="296"/>
      <c r="L40" s="296"/>
      <c r="M40" s="296"/>
      <c r="N40" s="296"/>
      <c r="O40" s="296"/>
      <c r="P40" s="296"/>
      <c r="Q40" s="296"/>
      <c r="R40" s="296"/>
      <c r="S40" s="296"/>
      <c r="T40" s="296"/>
      <c r="U40" s="296"/>
      <c r="V40" s="296"/>
      <c r="W40" s="296"/>
      <c r="X40" s="296"/>
      <c r="Y40" s="296"/>
      <c r="Z40" s="296"/>
    </row>
    <row r="41" spans="1:26" ht="13.5" customHeight="1" x14ac:dyDescent="0.3">
      <c r="A41" s="296"/>
      <c r="B41" s="296"/>
      <c r="C41" s="296"/>
      <c r="D41" s="296"/>
      <c r="E41" s="296"/>
      <c r="F41" s="296"/>
      <c r="G41" s="296"/>
      <c r="H41" s="296"/>
      <c r="I41" s="296"/>
      <c r="J41" s="296"/>
      <c r="K41" s="296"/>
      <c r="L41" s="296"/>
      <c r="M41" s="296"/>
      <c r="N41" s="296"/>
      <c r="O41" s="296"/>
      <c r="P41" s="296"/>
      <c r="Q41" s="296"/>
      <c r="R41" s="296"/>
      <c r="S41" s="296"/>
      <c r="T41" s="296"/>
      <c r="U41" s="296"/>
      <c r="V41" s="296"/>
      <c r="W41" s="296"/>
      <c r="X41" s="296"/>
      <c r="Y41" s="296"/>
      <c r="Z41" s="296"/>
    </row>
    <row r="42" spans="1:26" ht="13.5" customHeight="1" x14ac:dyDescent="0.3">
      <c r="A42" s="296"/>
      <c r="B42" s="296"/>
      <c r="C42" s="296"/>
      <c r="D42" s="296"/>
      <c r="E42" s="296"/>
      <c r="F42" s="296"/>
      <c r="G42" s="296"/>
      <c r="H42" s="296"/>
      <c r="I42" s="296"/>
      <c r="J42" s="296"/>
      <c r="K42" s="296"/>
      <c r="L42" s="296"/>
      <c r="M42" s="296"/>
      <c r="N42" s="296"/>
      <c r="O42" s="296"/>
      <c r="P42" s="296"/>
      <c r="Q42" s="296"/>
      <c r="R42" s="296"/>
      <c r="S42" s="296"/>
      <c r="T42" s="296"/>
      <c r="U42" s="296"/>
      <c r="V42" s="296"/>
      <c r="W42" s="296"/>
      <c r="X42" s="296"/>
      <c r="Y42" s="296"/>
      <c r="Z42" s="296"/>
    </row>
    <row r="43" spans="1:26" ht="13.5" customHeight="1" x14ac:dyDescent="0.3">
      <c r="A43" s="296"/>
      <c r="B43" s="296"/>
      <c r="C43" s="296"/>
      <c r="D43" s="296"/>
      <c r="E43" s="296"/>
      <c r="F43" s="296"/>
      <c r="G43" s="296"/>
      <c r="H43" s="296"/>
      <c r="I43" s="296"/>
      <c r="J43" s="296"/>
      <c r="K43" s="296"/>
      <c r="L43" s="296"/>
      <c r="M43" s="296"/>
      <c r="N43" s="296"/>
      <c r="O43" s="296"/>
      <c r="P43" s="296"/>
      <c r="Q43" s="296"/>
      <c r="R43" s="296"/>
      <c r="S43" s="296"/>
      <c r="T43" s="296"/>
      <c r="U43" s="296"/>
      <c r="V43" s="296"/>
      <c r="W43" s="296"/>
      <c r="X43" s="296"/>
      <c r="Y43" s="296"/>
      <c r="Z43" s="296"/>
    </row>
    <row r="44" spans="1:26" ht="13.5" customHeight="1" x14ac:dyDescent="0.3">
      <c r="A44" s="296"/>
      <c r="B44" s="296"/>
      <c r="C44" s="296"/>
      <c r="D44" s="296"/>
      <c r="E44" s="296"/>
      <c r="F44" s="296"/>
      <c r="G44" s="296"/>
      <c r="H44" s="296"/>
      <c r="I44" s="296"/>
      <c r="J44" s="296"/>
      <c r="K44" s="296"/>
      <c r="L44" s="296"/>
      <c r="M44" s="296"/>
      <c r="N44" s="296"/>
      <c r="O44" s="296"/>
      <c r="P44" s="296"/>
      <c r="Q44" s="296"/>
      <c r="R44" s="296"/>
      <c r="S44" s="296"/>
      <c r="T44" s="296"/>
      <c r="U44" s="296"/>
      <c r="V44" s="296"/>
      <c r="W44" s="296"/>
      <c r="X44" s="296"/>
      <c r="Y44" s="296"/>
      <c r="Z44" s="296"/>
    </row>
    <row r="45" spans="1:26" ht="13.5" customHeight="1" x14ac:dyDescent="0.3">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row>
    <row r="46" spans="1:26" ht="13.5" customHeight="1" x14ac:dyDescent="0.3">
      <c r="A46" s="296"/>
      <c r="B46" s="296"/>
      <c r="C46" s="296"/>
      <c r="D46" s="296"/>
      <c r="E46" s="296"/>
      <c r="F46" s="296"/>
      <c r="G46" s="296"/>
      <c r="H46" s="296"/>
      <c r="I46" s="296"/>
      <c r="J46" s="296"/>
      <c r="K46" s="296"/>
      <c r="L46" s="296"/>
      <c r="M46" s="296"/>
      <c r="N46" s="296"/>
      <c r="O46" s="296"/>
      <c r="P46" s="296"/>
      <c r="Q46" s="296"/>
      <c r="R46" s="296"/>
      <c r="S46" s="296"/>
      <c r="T46" s="296"/>
      <c r="U46" s="296"/>
      <c r="V46" s="296"/>
      <c r="W46" s="296"/>
      <c r="X46" s="296"/>
      <c r="Y46" s="296"/>
      <c r="Z46" s="296"/>
    </row>
    <row r="47" spans="1:26" ht="13.5" customHeight="1" x14ac:dyDescent="0.3">
      <c r="A47" s="296"/>
      <c r="B47" s="296"/>
      <c r="C47" s="296"/>
      <c r="D47" s="296"/>
      <c r="E47" s="296"/>
      <c r="F47" s="296"/>
      <c r="G47" s="296"/>
      <c r="H47" s="296"/>
      <c r="I47" s="296"/>
      <c r="J47" s="296"/>
      <c r="K47" s="296"/>
      <c r="L47" s="296"/>
      <c r="M47" s="296"/>
      <c r="N47" s="296"/>
      <c r="O47" s="296"/>
      <c r="P47" s="296"/>
      <c r="Q47" s="296"/>
      <c r="R47" s="296"/>
      <c r="S47" s="296"/>
      <c r="T47" s="296"/>
      <c r="U47" s="296"/>
      <c r="V47" s="296"/>
      <c r="W47" s="296"/>
      <c r="X47" s="296"/>
      <c r="Y47" s="296"/>
      <c r="Z47" s="296"/>
    </row>
    <row r="48" spans="1:26" ht="13.5" customHeight="1" x14ac:dyDescent="0.3">
      <c r="A48" s="296"/>
      <c r="B48" s="296"/>
      <c r="C48" s="296"/>
      <c r="D48" s="296"/>
      <c r="E48" s="296"/>
      <c r="F48" s="296"/>
      <c r="G48" s="296"/>
      <c r="H48" s="296"/>
      <c r="I48" s="296"/>
      <c r="J48" s="296"/>
      <c r="K48" s="296"/>
      <c r="L48" s="296"/>
      <c r="M48" s="296"/>
      <c r="N48" s="296"/>
      <c r="O48" s="296"/>
      <c r="P48" s="296"/>
      <c r="Q48" s="296"/>
      <c r="R48" s="296"/>
      <c r="S48" s="296"/>
      <c r="T48" s="296"/>
      <c r="U48" s="296"/>
      <c r="V48" s="296"/>
      <c r="W48" s="296"/>
      <c r="X48" s="296"/>
      <c r="Y48" s="296"/>
      <c r="Z48" s="296"/>
    </row>
    <row r="49" spans="1:26" ht="13.5" customHeight="1" x14ac:dyDescent="0.3">
      <c r="A49" s="296"/>
      <c r="B49" s="296"/>
      <c r="C49" s="296"/>
      <c r="D49" s="296"/>
      <c r="E49" s="296"/>
      <c r="F49" s="296"/>
      <c r="G49" s="296"/>
      <c r="H49" s="296"/>
      <c r="I49" s="296"/>
      <c r="J49" s="296"/>
      <c r="K49" s="296"/>
      <c r="L49" s="296"/>
      <c r="M49" s="296"/>
      <c r="N49" s="296"/>
      <c r="O49" s="296"/>
      <c r="P49" s="296"/>
      <c r="Q49" s="296"/>
      <c r="R49" s="296"/>
      <c r="S49" s="296"/>
      <c r="T49" s="296"/>
      <c r="U49" s="296"/>
      <c r="V49" s="296"/>
      <c r="W49" s="296"/>
      <c r="X49" s="296"/>
      <c r="Y49" s="296"/>
      <c r="Z49" s="296"/>
    </row>
    <row r="50" spans="1:26" ht="13.5" customHeight="1" x14ac:dyDescent="0.3">
      <c r="A50" s="296"/>
      <c r="B50" s="296"/>
      <c r="C50" s="296"/>
      <c r="D50" s="296"/>
      <c r="E50" s="296"/>
      <c r="F50" s="296"/>
      <c r="G50" s="296"/>
      <c r="H50" s="296"/>
      <c r="I50" s="296"/>
      <c r="J50" s="296"/>
      <c r="K50" s="296"/>
      <c r="L50" s="296"/>
      <c r="M50" s="296"/>
      <c r="N50" s="296"/>
      <c r="O50" s="296"/>
      <c r="P50" s="296"/>
      <c r="Q50" s="296"/>
      <c r="R50" s="296"/>
      <c r="S50" s="296"/>
      <c r="T50" s="296"/>
      <c r="U50" s="296"/>
      <c r="V50" s="296"/>
      <c r="W50" s="296"/>
      <c r="X50" s="296"/>
      <c r="Y50" s="296"/>
      <c r="Z50" s="296"/>
    </row>
    <row r="51" spans="1:26" ht="13.5" customHeight="1" x14ac:dyDescent="0.3">
      <c r="A51" s="296"/>
      <c r="B51" s="296"/>
      <c r="C51" s="296"/>
      <c r="D51" s="296"/>
      <c r="E51" s="296"/>
      <c r="F51" s="296"/>
      <c r="G51" s="296"/>
      <c r="H51" s="296"/>
      <c r="I51" s="296"/>
      <c r="J51" s="296"/>
      <c r="K51" s="296"/>
      <c r="L51" s="296"/>
      <c r="M51" s="296"/>
      <c r="N51" s="296"/>
      <c r="O51" s="296"/>
      <c r="P51" s="296"/>
      <c r="Q51" s="296"/>
      <c r="R51" s="296"/>
      <c r="S51" s="296"/>
      <c r="T51" s="296"/>
      <c r="U51" s="296"/>
      <c r="V51" s="296"/>
      <c r="W51" s="296"/>
      <c r="X51" s="296"/>
      <c r="Y51" s="296"/>
      <c r="Z51" s="296"/>
    </row>
    <row r="52" spans="1:26" ht="13.5" customHeight="1" x14ac:dyDescent="0.3">
      <c r="A52" s="296"/>
      <c r="B52" s="296"/>
      <c r="C52" s="296"/>
      <c r="D52" s="296"/>
      <c r="E52" s="296"/>
      <c r="F52" s="296"/>
      <c r="G52" s="296"/>
      <c r="H52" s="296"/>
      <c r="I52" s="296"/>
      <c r="J52" s="296"/>
      <c r="K52" s="296"/>
      <c r="L52" s="296"/>
      <c r="M52" s="296"/>
      <c r="N52" s="296"/>
      <c r="O52" s="296"/>
      <c r="P52" s="296"/>
      <c r="Q52" s="296"/>
      <c r="R52" s="296"/>
      <c r="S52" s="296"/>
      <c r="T52" s="296"/>
      <c r="U52" s="296"/>
      <c r="V52" s="296"/>
      <c r="W52" s="296"/>
      <c r="X52" s="296"/>
      <c r="Y52" s="296"/>
      <c r="Z52" s="296"/>
    </row>
    <row r="53" spans="1:26" ht="13.5" customHeight="1" x14ac:dyDescent="0.3">
      <c r="A53" s="296"/>
      <c r="B53" s="296"/>
      <c r="C53" s="296"/>
      <c r="D53" s="296"/>
      <c r="E53" s="296"/>
      <c r="F53" s="296"/>
      <c r="G53" s="296"/>
      <c r="H53" s="296"/>
      <c r="I53" s="296"/>
      <c r="J53" s="296"/>
      <c r="K53" s="296"/>
      <c r="L53" s="296"/>
      <c r="M53" s="296"/>
      <c r="N53" s="296"/>
      <c r="O53" s="296"/>
      <c r="P53" s="296"/>
      <c r="Q53" s="296"/>
      <c r="R53" s="296"/>
      <c r="S53" s="296"/>
      <c r="T53" s="296"/>
      <c r="U53" s="296"/>
      <c r="V53" s="296"/>
      <c r="W53" s="296"/>
      <c r="X53" s="296"/>
      <c r="Y53" s="296"/>
      <c r="Z53" s="296"/>
    </row>
    <row r="54" spans="1:26" ht="13.5" customHeight="1" x14ac:dyDescent="0.3">
      <c r="A54" s="296"/>
      <c r="B54" s="296"/>
      <c r="C54" s="296"/>
      <c r="D54" s="296"/>
      <c r="E54" s="296"/>
      <c r="F54" s="296"/>
      <c r="G54" s="296"/>
      <c r="H54" s="296"/>
      <c r="I54" s="296"/>
      <c r="J54" s="296"/>
      <c r="K54" s="296"/>
      <c r="L54" s="296"/>
      <c r="M54" s="296"/>
      <c r="N54" s="296"/>
      <c r="O54" s="296"/>
      <c r="P54" s="296"/>
      <c r="Q54" s="296"/>
      <c r="R54" s="296"/>
      <c r="S54" s="296"/>
      <c r="T54" s="296"/>
      <c r="U54" s="296"/>
      <c r="V54" s="296"/>
      <c r="W54" s="296"/>
      <c r="X54" s="296"/>
      <c r="Y54" s="296"/>
      <c r="Z54" s="296"/>
    </row>
    <row r="55" spans="1:26" ht="13.5" customHeight="1" x14ac:dyDescent="0.3">
      <c r="A55" s="296"/>
      <c r="B55" s="296"/>
      <c r="C55" s="296"/>
      <c r="D55" s="296"/>
      <c r="E55" s="296"/>
      <c r="F55" s="296"/>
      <c r="G55" s="296"/>
      <c r="H55" s="296"/>
      <c r="I55" s="296"/>
      <c r="J55" s="296"/>
      <c r="K55" s="296"/>
      <c r="L55" s="296"/>
      <c r="M55" s="296"/>
      <c r="N55" s="296"/>
      <c r="O55" s="296"/>
      <c r="P55" s="296"/>
      <c r="Q55" s="296"/>
      <c r="R55" s="296"/>
      <c r="S55" s="296"/>
      <c r="T55" s="296"/>
      <c r="U55" s="296"/>
      <c r="V55" s="296"/>
      <c r="W55" s="296"/>
      <c r="X55" s="296"/>
      <c r="Y55" s="296"/>
      <c r="Z55" s="296"/>
    </row>
    <row r="56" spans="1:26" ht="13.5" customHeight="1" x14ac:dyDescent="0.3">
      <c r="A56" s="296"/>
      <c r="B56" s="296"/>
      <c r="C56" s="296"/>
      <c r="D56" s="296"/>
      <c r="E56" s="296"/>
      <c r="F56" s="296"/>
      <c r="G56" s="296"/>
      <c r="H56" s="296"/>
      <c r="I56" s="296"/>
      <c r="J56" s="296"/>
      <c r="K56" s="296"/>
      <c r="L56" s="296"/>
      <c r="M56" s="296"/>
      <c r="N56" s="296"/>
      <c r="O56" s="296"/>
      <c r="P56" s="296"/>
      <c r="Q56" s="296"/>
      <c r="R56" s="296"/>
      <c r="S56" s="296"/>
      <c r="T56" s="296"/>
      <c r="U56" s="296"/>
      <c r="V56" s="296"/>
      <c r="W56" s="296"/>
      <c r="X56" s="296"/>
      <c r="Y56" s="296"/>
      <c r="Z56" s="296"/>
    </row>
    <row r="57" spans="1:26" ht="13.5" customHeight="1" x14ac:dyDescent="0.3">
      <c r="A57" s="296"/>
      <c r="B57" s="296"/>
      <c r="C57" s="296"/>
      <c r="D57" s="296"/>
      <c r="E57" s="296"/>
      <c r="F57" s="296"/>
      <c r="G57" s="296"/>
      <c r="H57" s="296"/>
      <c r="I57" s="296"/>
      <c r="J57" s="296"/>
      <c r="K57" s="296"/>
      <c r="L57" s="296"/>
      <c r="M57" s="296"/>
      <c r="N57" s="296"/>
      <c r="O57" s="296"/>
      <c r="P57" s="296"/>
      <c r="Q57" s="296"/>
      <c r="R57" s="296"/>
      <c r="S57" s="296"/>
      <c r="T57" s="296"/>
      <c r="U57" s="296"/>
      <c r="V57" s="296"/>
      <c r="W57" s="296"/>
      <c r="X57" s="296"/>
      <c r="Y57" s="296"/>
      <c r="Z57" s="296"/>
    </row>
    <row r="58" spans="1:26" ht="13.5" customHeight="1" x14ac:dyDescent="0.3">
      <c r="A58" s="296"/>
      <c r="B58" s="296"/>
      <c r="C58" s="296"/>
      <c r="D58" s="296"/>
      <c r="E58" s="296"/>
      <c r="F58" s="296"/>
      <c r="G58" s="296"/>
      <c r="H58" s="296"/>
      <c r="I58" s="296"/>
      <c r="J58" s="296"/>
      <c r="K58" s="296"/>
      <c r="L58" s="296"/>
      <c r="M58" s="296"/>
      <c r="N58" s="296"/>
      <c r="O58" s="296"/>
      <c r="P58" s="296"/>
      <c r="Q58" s="296"/>
      <c r="R58" s="296"/>
      <c r="S58" s="296"/>
      <c r="T58" s="296"/>
      <c r="U58" s="296"/>
      <c r="V58" s="296"/>
      <c r="W58" s="296"/>
      <c r="X58" s="296"/>
      <c r="Y58" s="296"/>
      <c r="Z58" s="296"/>
    </row>
    <row r="59" spans="1:26" ht="13.5" customHeight="1" x14ac:dyDescent="0.3">
      <c r="A59" s="296"/>
      <c r="B59" s="296"/>
      <c r="C59" s="296"/>
      <c r="D59" s="296"/>
      <c r="E59" s="296"/>
      <c r="F59" s="296"/>
      <c r="G59" s="296"/>
      <c r="H59" s="296"/>
      <c r="I59" s="296"/>
      <c r="J59" s="296"/>
      <c r="K59" s="296"/>
      <c r="L59" s="296"/>
      <c r="M59" s="296"/>
      <c r="N59" s="296"/>
      <c r="O59" s="296"/>
      <c r="P59" s="296"/>
      <c r="Q59" s="296"/>
      <c r="R59" s="296"/>
      <c r="S59" s="296"/>
      <c r="T59" s="296"/>
      <c r="U59" s="296"/>
      <c r="V59" s="296"/>
      <c r="W59" s="296"/>
      <c r="X59" s="296"/>
      <c r="Y59" s="296"/>
      <c r="Z59" s="296"/>
    </row>
    <row r="60" spans="1:26" ht="13.5" customHeight="1" x14ac:dyDescent="0.3">
      <c r="A60" s="296"/>
      <c r="B60" s="296"/>
      <c r="C60" s="296"/>
      <c r="D60" s="296"/>
      <c r="E60" s="296"/>
      <c r="F60" s="296"/>
      <c r="G60" s="296"/>
      <c r="H60" s="296"/>
      <c r="I60" s="296"/>
      <c r="J60" s="296"/>
      <c r="K60" s="296"/>
      <c r="L60" s="296"/>
      <c r="M60" s="296"/>
      <c r="N60" s="296"/>
      <c r="O60" s="296"/>
      <c r="P60" s="296"/>
      <c r="Q60" s="296"/>
      <c r="R60" s="296"/>
      <c r="S60" s="296"/>
      <c r="T60" s="296"/>
      <c r="U60" s="296"/>
      <c r="V60" s="296"/>
      <c r="W60" s="296"/>
      <c r="X60" s="296"/>
      <c r="Y60" s="296"/>
      <c r="Z60" s="296"/>
    </row>
    <row r="61" spans="1:26" ht="13.5" customHeight="1" x14ac:dyDescent="0.3">
      <c r="A61" s="296"/>
      <c r="B61" s="296"/>
      <c r="C61" s="296"/>
      <c r="D61" s="296"/>
      <c r="E61" s="296"/>
      <c r="F61" s="296"/>
      <c r="G61" s="296"/>
      <c r="H61" s="296"/>
      <c r="I61" s="296"/>
      <c r="J61" s="296"/>
      <c r="K61" s="296"/>
      <c r="L61" s="296"/>
      <c r="M61" s="296"/>
      <c r="N61" s="296"/>
      <c r="O61" s="296"/>
      <c r="P61" s="296"/>
      <c r="Q61" s="296"/>
      <c r="R61" s="296"/>
      <c r="S61" s="296"/>
      <c r="T61" s="296"/>
      <c r="U61" s="296"/>
      <c r="V61" s="296"/>
      <c r="W61" s="296"/>
      <c r="X61" s="296"/>
      <c r="Y61" s="296"/>
      <c r="Z61" s="296"/>
    </row>
    <row r="62" spans="1:26" ht="13.5" customHeight="1" x14ac:dyDescent="0.3">
      <c r="A62" s="296"/>
      <c r="B62" s="296"/>
      <c r="C62" s="296"/>
      <c r="D62" s="296"/>
      <c r="E62" s="296"/>
      <c r="F62" s="296"/>
      <c r="G62" s="296"/>
      <c r="H62" s="296"/>
      <c r="I62" s="296"/>
      <c r="J62" s="296"/>
      <c r="K62" s="296"/>
      <c r="L62" s="296"/>
      <c r="M62" s="296"/>
      <c r="N62" s="296"/>
      <c r="O62" s="296"/>
      <c r="P62" s="296"/>
      <c r="Q62" s="296"/>
      <c r="R62" s="296"/>
      <c r="S62" s="296"/>
      <c r="T62" s="296"/>
      <c r="U62" s="296"/>
      <c r="V62" s="296"/>
      <c r="W62" s="296"/>
      <c r="X62" s="296"/>
      <c r="Y62" s="296"/>
      <c r="Z62" s="296"/>
    </row>
    <row r="63" spans="1:26" ht="13.5" customHeight="1" x14ac:dyDescent="0.3">
      <c r="A63" s="296"/>
      <c r="B63" s="296"/>
      <c r="C63" s="296"/>
      <c r="D63" s="296"/>
      <c r="E63" s="296"/>
      <c r="F63" s="296"/>
      <c r="G63" s="296"/>
      <c r="H63" s="296"/>
      <c r="I63" s="296"/>
      <c r="J63" s="296"/>
      <c r="K63" s="296"/>
      <c r="L63" s="296"/>
      <c r="M63" s="296"/>
      <c r="N63" s="296"/>
      <c r="O63" s="296"/>
      <c r="P63" s="296"/>
      <c r="Q63" s="296"/>
      <c r="R63" s="296"/>
      <c r="S63" s="296"/>
      <c r="T63" s="296"/>
      <c r="U63" s="296"/>
      <c r="V63" s="296"/>
      <c r="W63" s="296"/>
      <c r="X63" s="296"/>
      <c r="Y63" s="296"/>
      <c r="Z63" s="296"/>
    </row>
    <row r="64" spans="1:26" ht="13.5" customHeight="1" x14ac:dyDescent="0.3">
      <c r="A64" s="296"/>
      <c r="B64" s="296"/>
      <c r="C64" s="296"/>
      <c r="D64" s="296"/>
      <c r="E64" s="296"/>
      <c r="F64" s="296"/>
      <c r="G64" s="296"/>
      <c r="H64" s="296"/>
      <c r="I64" s="296"/>
      <c r="J64" s="296"/>
      <c r="K64" s="296"/>
      <c r="L64" s="296"/>
      <c r="M64" s="296"/>
      <c r="N64" s="296"/>
      <c r="O64" s="296"/>
      <c r="P64" s="296"/>
      <c r="Q64" s="296"/>
      <c r="R64" s="296"/>
      <c r="S64" s="296"/>
      <c r="T64" s="296"/>
      <c r="U64" s="296"/>
      <c r="V64" s="296"/>
      <c r="W64" s="296"/>
      <c r="X64" s="296"/>
      <c r="Y64" s="296"/>
      <c r="Z64" s="296"/>
    </row>
    <row r="65" spans="1:26" ht="13.5" customHeight="1" x14ac:dyDescent="0.3">
      <c r="A65" s="296"/>
      <c r="B65" s="296"/>
      <c r="C65" s="296"/>
      <c r="D65" s="296"/>
      <c r="E65" s="296"/>
      <c r="F65" s="296"/>
      <c r="G65" s="296"/>
      <c r="H65" s="296"/>
      <c r="I65" s="296"/>
      <c r="J65" s="296"/>
      <c r="K65" s="296"/>
      <c r="L65" s="296"/>
      <c r="M65" s="296"/>
      <c r="N65" s="296"/>
      <c r="O65" s="296"/>
      <c r="P65" s="296"/>
      <c r="Q65" s="296"/>
      <c r="R65" s="296"/>
      <c r="S65" s="296"/>
      <c r="T65" s="296"/>
      <c r="U65" s="296"/>
      <c r="V65" s="296"/>
      <c r="W65" s="296"/>
      <c r="X65" s="296"/>
      <c r="Y65" s="296"/>
      <c r="Z65" s="296"/>
    </row>
    <row r="66" spans="1:26" ht="13.5" customHeight="1" x14ac:dyDescent="0.3">
      <c r="A66" s="296"/>
      <c r="B66" s="296"/>
      <c r="C66" s="296"/>
      <c r="D66" s="296"/>
      <c r="E66" s="296"/>
      <c r="F66" s="296"/>
      <c r="G66" s="296"/>
      <c r="H66" s="296"/>
      <c r="I66" s="296"/>
      <c r="J66" s="296"/>
      <c r="K66" s="296"/>
      <c r="L66" s="296"/>
      <c r="M66" s="296"/>
      <c r="N66" s="296"/>
      <c r="O66" s="296"/>
      <c r="P66" s="296"/>
      <c r="Q66" s="296"/>
      <c r="R66" s="296"/>
      <c r="S66" s="296"/>
      <c r="T66" s="296"/>
      <c r="U66" s="296"/>
      <c r="V66" s="296"/>
      <c r="W66" s="296"/>
      <c r="X66" s="296"/>
      <c r="Y66" s="296"/>
      <c r="Z66" s="296"/>
    </row>
    <row r="67" spans="1:26" ht="13.5" customHeight="1" x14ac:dyDescent="0.3">
      <c r="A67" s="296"/>
      <c r="B67" s="296"/>
      <c r="C67" s="296"/>
      <c r="D67" s="296"/>
      <c r="E67" s="296"/>
      <c r="F67" s="296"/>
      <c r="G67" s="296"/>
      <c r="H67" s="296"/>
      <c r="I67" s="296"/>
      <c r="J67" s="296"/>
      <c r="K67" s="296"/>
      <c r="L67" s="296"/>
      <c r="M67" s="296"/>
      <c r="N67" s="296"/>
      <c r="O67" s="296"/>
      <c r="P67" s="296"/>
      <c r="Q67" s="296"/>
      <c r="R67" s="296"/>
      <c r="S67" s="296"/>
      <c r="T67" s="296"/>
      <c r="U67" s="296"/>
      <c r="V67" s="296"/>
      <c r="W67" s="296"/>
      <c r="X67" s="296"/>
      <c r="Y67" s="296"/>
      <c r="Z67" s="296"/>
    </row>
    <row r="68" spans="1:26" ht="13.5" customHeight="1" x14ac:dyDescent="0.3">
      <c r="A68" s="296"/>
      <c r="B68" s="296"/>
      <c r="C68" s="296"/>
      <c r="D68" s="296"/>
      <c r="E68" s="296"/>
      <c r="F68" s="296"/>
      <c r="G68" s="296"/>
      <c r="H68" s="296"/>
      <c r="I68" s="296"/>
      <c r="J68" s="296"/>
      <c r="K68" s="296"/>
      <c r="L68" s="296"/>
      <c r="M68" s="296"/>
      <c r="N68" s="296"/>
      <c r="O68" s="296"/>
      <c r="P68" s="296"/>
      <c r="Q68" s="296"/>
      <c r="R68" s="296"/>
      <c r="S68" s="296"/>
      <c r="T68" s="296"/>
      <c r="U68" s="296"/>
      <c r="V68" s="296"/>
      <c r="W68" s="296"/>
      <c r="X68" s="296"/>
      <c r="Y68" s="296"/>
      <c r="Z68" s="296"/>
    </row>
    <row r="69" spans="1:26" ht="13.5" customHeight="1" x14ac:dyDescent="0.3">
      <c r="A69" s="296"/>
      <c r="B69" s="296"/>
      <c r="C69" s="296"/>
      <c r="D69" s="296"/>
      <c r="E69" s="296"/>
      <c r="F69" s="296"/>
      <c r="G69" s="296"/>
      <c r="H69" s="296"/>
      <c r="I69" s="296"/>
      <c r="J69" s="296"/>
      <c r="K69" s="296"/>
      <c r="L69" s="296"/>
      <c r="M69" s="296"/>
      <c r="N69" s="296"/>
      <c r="O69" s="296"/>
      <c r="P69" s="296"/>
      <c r="Q69" s="296"/>
      <c r="R69" s="296"/>
      <c r="S69" s="296"/>
      <c r="T69" s="296"/>
      <c r="U69" s="296"/>
      <c r="V69" s="296"/>
      <c r="W69" s="296"/>
      <c r="X69" s="296"/>
      <c r="Y69" s="296"/>
      <c r="Z69" s="296"/>
    </row>
    <row r="70" spans="1:26" ht="13.5" customHeight="1" x14ac:dyDescent="0.3">
      <c r="A70" s="296"/>
      <c r="B70" s="296"/>
      <c r="C70" s="296"/>
      <c r="D70" s="296"/>
      <c r="E70" s="296"/>
      <c r="F70" s="296"/>
      <c r="G70" s="296"/>
      <c r="H70" s="296"/>
      <c r="I70" s="296"/>
      <c r="J70" s="296"/>
      <c r="K70" s="296"/>
      <c r="L70" s="296"/>
      <c r="M70" s="296"/>
      <c r="N70" s="296"/>
      <c r="O70" s="296"/>
      <c r="P70" s="296"/>
      <c r="Q70" s="296"/>
      <c r="R70" s="296"/>
      <c r="S70" s="296"/>
      <c r="T70" s="296"/>
      <c r="U70" s="296"/>
      <c r="V70" s="296"/>
      <c r="W70" s="296"/>
      <c r="X70" s="296"/>
      <c r="Y70" s="296"/>
      <c r="Z70" s="296"/>
    </row>
    <row r="71" spans="1:26" ht="13.5" customHeight="1" x14ac:dyDescent="0.3">
      <c r="A71" s="296"/>
      <c r="B71" s="296"/>
      <c r="C71" s="296"/>
      <c r="D71" s="296"/>
      <c r="E71" s="296"/>
      <c r="F71" s="296"/>
      <c r="G71" s="296"/>
      <c r="H71" s="296"/>
      <c r="I71" s="296"/>
      <c r="J71" s="296"/>
      <c r="K71" s="296"/>
      <c r="L71" s="296"/>
      <c r="M71" s="296"/>
      <c r="N71" s="296"/>
      <c r="O71" s="296"/>
      <c r="P71" s="296"/>
      <c r="Q71" s="296"/>
      <c r="R71" s="296"/>
      <c r="S71" s="296"/>
      <c r="T71" s="296"/>
      <c r="U71" s="296"/>
      <c r="V71" s="296"/>
      <c r="W71" s="296"/>
      <c r="X71" s="296"/>
      <c r="Y71" s="296"/>
      <c r="Z71" s="296"/>
    </row>
    <row r="72" spans="1:26" ht="13.5" customHeight="1" x14ac:dyDescent="0.3">
      <c r="A72" s="296"/>
      <c r="B72" s="296"/>
      <c r="C72" s="296"/>
      <c r="D72" s="296"/>
      <c r="E72" s="296"/>
      <c r="F72" s="296"/>
      <c r="G72" s="296"/>
      <c r="H72" s="296"/>
      <c r="I72" s="296"/>
      <c r="J72" s="296"/>
      <c r="K72" s="296"/>
      <c r="L72" s="296"/>
      <c r="M72" s="296"/>
      <c r="N72" s="296"/>
      <c r="O72" s="296"/>
      <c r="P72" s="296"/>
      <c r="Q72" s="296"/>
      <c r="R72" s="296"/>
      <c r="S72" s="296"/>
      <c r="T72" s="296"/>
      <c r="U72" s="296"/>
      <c r="V72" s="296"/>
      <c r="W72" s="296"/>
      <c r="X72" s="296"/>
      <c r="Y72" s="296"/>
      <c r="Z72" s="296"/>
    </row>
    <row r="73" spans="1:26" ht="13.5" customHeight="1" x14ac:dyDescent="0.3">
      <c r="A73" s="296"/>
      <c r="B73" s="296"/>
      <c r="C73" s="296"/>
      <c r="D73" s="296"/>
      <c r="E73" s="296"/>
      <c r="F73" s="296"/>
      <c r="G73" s="296"/>
      <c r="H73" s="296"/>
      <c r="I73" s="296"/>
      <c r="J73" s="296"/>
      <c r="K73" s="296"/>
      <c r="L73" s="296"/>
      <c r="M73" s="296"/>
      <c r="N73" s="296"/>
      <c r="O73" s="296"/>
      <c r="P73" s="296"/>
      <c r="Q73" s="296"/>
      <c r="R73" s="296"/>
      <c r="S73" s="296"/>
      <c r="T73" s="296"/>
      <c r="U73" s="296"/>
      <c r="V73" s="296"/>
      <c r="W73" s="296"/>
      <c r="X73" s="296"/>
      <c r="Y73" s="296"/>
      <c r="Z73" s="296"/>
    </row>
    <row r="74" spans="1:26" ht="13.5" customHeight="1" x14ac:dyDescent="0.3">
      <c r="A74" s="296"/>
      <c r="B74" s="296"/>
      <c r="C74" s="296"/>
      <c r="D74" s="296"/>
      <c r="E74" s="296"/>
      <c r="F74" s="296"/>
      <c r="G74" s="296"/>
      <c r="H74" s="296"/>
      <c r="I74" s="296"/>
      <c r="J74" s="296"/>
      <c r="K74" s="296"/>
      <c r="L74" s="296"/>
      <c r="M74" s="296"/>
      <c r="N74" s="296"/>
      <c r="O74" s="296"/>
      <c r="P74" s="296"/>
      <c r="Q74" s="296"/>
      <c r="R74" s="296"/>
      <c r="S74" s="296"/>
      <c r="T74" s="296"/>
      <c r="U74" s="296"/>
      <c r="V74" s="296"/>
      <c r="W74" s="296"/>
      <c r="X74" s="296"/>
      <c r="Y74" s="296"/>
      <c r="Z74" s="296"/>
    </row>
    <row r="75" spans="1:26" ht="13.5" customHeight="1" x14ac:dyDescent="0.3">
      <c r="A75" s="296"/>
      <c r="B75" s="296"/>
      <c r="C75" s="296"/>
      <c r="D75" s="296"/>
      <c r="E75" s="296"/>
      <c r="F75" s="296"/>
      <c r="G75" s="296"/>
      <c r="H75" s="296"/>
      <c r="I75" s="296"/>
      <c r="J75" s="296"/>
      <c r="K75" s="296"/>
      <c r="L75" s="296"/>
      <c r="M75" s="296"/>
      <c r="N75" s="296"/>
      <c r="O75" s="296"/>
      <c r="P75" s="296"/>
      <c r="Q75" s="296"/>
      <c r="R75" s="296"/>
      <c r="S75" s="296"/>
      <c r="T75" s="296"/>
      <c r="U75" s="296"/>
      <c r="V75" s="296"/>
      <c r="W75" s="296"/>
      <c r="X75" s="296"/>
      <c r="Y75" s="296"/>
      <c r="Z75" s="296"/>
    </row>
    <row r="76" spans="1:26" ht="13.5" customHeight="1" x14ac:dyDescent="0.3">
      <c r="A76" s="296"/>
      <c r="B76" s="296"/>
      <c r="C76" s="296"/>
      <c r="D76" s="296"/>
      <c r="E76" s="296"/>
      <c r="F76" s="296"/>
      <c r="G76" s="296"/>
      <c r="H76" s="296"/>
      <c r="I76" s="296"/>
      <c r="J76" s="296"/>
      <c r="K76" s="296"/>
      <c r="L76" s="296"/>
      <c r="M76" s="296"/>
      <c r="N76" s="296"/>
      <c r="O76" s="296"/>
      <c r="P76" s="296"/>
      <c r="Q76" s="296"/>
      <c r="R76" s="296"/>
      <c r="S76" s="296"/>
      <c r="T76" s="296"/>
      <c r="U76" s="296"/>
      <c r="V76" s="296"/>
      <c r="W76" s="296"/>
      <c r="X76" s="296"/>
      <c r="Y76" s="296"/>
      <c r="Z76" s="296"/>
    </row>
    <row r="77" spans="1:26" ht="13.5" customHeight="1" x14ac:dyDescent="0.3">
      <c r="A77" s="296"/>
      <c r="B77" s="296"/>
      <c r="C77" s="296"/>
      <c r="D77" s="296"/>
      <c r="E77" s="296"/>
      <c r="F77" s="296"/>
      <c r="G77" s="296"/>
      <c r="H77" s="296"/>
      <c r="I77" s="296"/>
      <c r="J77" s="296"/>
      <c r="K77" s="296"/>
      <c r="L77" s="296"/>
      <c r="M77" s="296"/>
      <c r="N77" s="296"/>
      <c r="O77" s="296"/>
      <c r="P77" s="296"/>
      <c r="Q77" s="296"/>
      <c r="R77" s="296"/>
      <c r="S77" s="296"/>
      <c r="T77" s="296"/>
      <c r="U77" s="296"/>
      <c r="V77" s="296"/>
      <c r="W77" s="296"/>
      <c r="X77" s="296"/>
      <c r="Y77" s="296"/>
      <c r="Z77" s="296"/>
    </row>
    <row r="78" spans="1:26" ht="13.5" customHeight="1" x14ac:dyDescent="0.3">
      <c r="A78" s="296"/>
      <c r="B78" s="296"/>
      <c r="C78" s="296"/>
      <c r="D78" s="296"/>
      <c r="E78" s="296"/>
      <c r="F78" s="296"/>
      <c r="G78" s="296"/>
      <c r="H78" s="296"/>
      <c r="I78" s="296"/>
      <c r="J78" s="296"/>
      <c r="K78" s="296"/>
      <c r="L78" s="296"/>
      <c r="M78" s="296"/>
      <c r="N78" s="296"/>
      <c r="O78" s="296"/>
      <c r="P78" s="296"/>
      <c r="Q78" s="296"/>
      <c r="R78" s="296"/>
      <c r="S78" s="296"/>
      <c r="T78" s="296"/>
      <c r="U78" s="296"/>
      <c r="V78" s="296"/>
      <c r="W78" s="296"/>
      <c r="X78" s="296"/>
      <c r="Y78" s="296"/>
      <c r="Z78" s="296"/>
    </row>
    <row r="79" spans="1:26" ht="13.5" customHeight="1" x14ac:dyDescent="0.3">
      <c r="A79" s="296"/>
      <c r="B79" s="296"/>
      <c r="C79" s="296"/>
      <c r="D79" s="296"/>
      <c r="E79" s="296"/>
      <c r="F79" s="296"/>
      <c r="G79" s="296"/>
      <c r="H79" s="296"/>
      <c r="I79" s="296"/>
      <c r="J79" s="296"/>
      <c r="K79" s="296"/>
      <c r="L79" s="296"/>
      <c r="M79" s="296"/>
      <c r="N79" s="296"/>
      <c r="O79" s="296"/>
      <c r="P79" s="296"/>
      <c r="Q79" s="296"/>
      <c r="R79" s="296"/>
      <c r="S79" s="296"/>
      <c r="T79" s="296"/>
      <c r="U79" s="296"/>
      <c r="V79" s="296"/>
      <c r="W79" s="296"/>
      <c r="X79" s="296"/>
      <c r="Y79" s="296"/>
      <c r="Z79" s="296"/>
    </row>
    <row r="80" spans="1:26" ht="13.5" customHeight="1" x14ac:dyDescent="0.3">
      <c r="A80" s="296"/>
      <c r="B80" s="296"/>
      <c r="C80" s="296"/>
      <c r="D80" s="296"/>
      <c r="E80" s="296"/>
      <c r="F80" s="296"/>
      <c r="G80" s="296"/>
      <c r="H80" s="296"/>
      <c r="I80" s="296"/>
      <c r="J80" s="296"/>
      <c r="K80" s="296"/>
      <c r="L80" s="296"/>
      <c r="M80" s="296"/>
      <c r="N80" s="296"/>
      <c r="O80" s="296"/>
      <c r="P80" s="296"/>
      <c r="Q80" s="296"/>
      <c r="R80" s="296"/>
      <c r="S80" s="296"/>
      <c r="T80" s="296"/>
      <c r="U80" s="296"/>
      <c r="V80" s="296"/>
      <c r="W80" s="296"/>
      <c r="X80" s="296"/>
      <c r="Y80" s="296"/>
      <c r="Z80" s="296"/>
    </row>
    <row r="81" spans="1:26" ht="13.5" customHeight="1" x14ac:dyDescent="0.3">
      <c r="A81" s="296"/>
      <c r="B81" s="296"/>
      <c r="C81" s="296"/>
      <c r="D81" s="296"/>
      <c r="E81" s="296"/>
      <c r="F81" s="296"/>
      <c r="G81" s="296"/>
      <c r="H81" s="296"/>
      <c r="I81" s="296"/>
      <c r="J81" s="296"/>
      <c r="K81" s="296"/>
      <c r="L81" s="296"/>
      <c r="M81" s="296"/>
      <c r="N81" s="296"/>
      <c r="O81" s="296"/>
      <c r="P81" s="296"/>
      <c r="Q81" s="296"/>
      <c r="R81" s="296"/>
      <c r="S81" s="296"/>
      <c r="T81" s="296"/>
      <c r="U81" s="296"/>
      <c r="V81" s="296"/>
      <c r="W81" s="296"/>
      <c r="X81" s="296"/>
      <c r="Y81" s="296"/>
      <c r="Z81" s="296"/>
    </row>
    <row r="82" spans="1:26" ht="13.5" customHeight="1" x14ac:dyDescent="0.3">
      <c r="A82" s="296"/>
      <c r="B82" s="296"/>
      <c r="C82" s="296"/>
      <c r="D82" s="296"/>
      <c r="E82" s="296"/>
      <c r="F82" s="296"/>
      <c r="G82" s="296"/>
      <c r="H82" s="296"/>
      <c r="I82" s="296"/>
      <c r="J82" s="296"/>
      <c r="K82" s="296"/>
      <c r="L82" s="296"/>
      <c r="M82" s="296"/>
      <c r="N82" s="296"/>
      <c r="O82" s="296"/>
      <c r="P82" s="296"/>
      <c r="Q82" s="296"/>
      <c r="R82" s="296"/>
      <c r="S82" s="296"/>
      <c r="T82" s="296"/>
      <c r="U82" s="296"/>
      <c r="V82" s="296"/>
      <c r="W82" s="296"/>
      <c r="X82" s="296"/>
      <c r="Y82" s="296"/>
      <c r="Z82" s="296"/>
    </row>
    <row r="83" spans="1:26" ht="13.5" customHeight="1" x14ac:dyDescent="0.3">
      <c r="A83" s="296"/>
      <c r="B83" s="296"/>
      <c r="C83" s="296"/>
      <c r="D83" s="296"/>
      <c r="E83" s="296"/>
      <c r="F83" s="296"/>
      <c r="G83" s="296"/>
      <c r="H83" s="296"/>
      <c r="I83" s="296"/>
      <c r="J83" s="296"/>
      <c r="K83" s="296"/>
      <c r="L83" s="296"/>
      <c r="M83" s="296"/>
      <c r="N83" s="296"/>
      <c r="O83" s="296"/>
      <c r="P83" s="296"/>
      <c r="Q83" s="296"/>
      <c r="R83" s="296"/>
      <c r="S83" s="296"/>
      <c r="T83" s="296"/>
      <c r="U83" s="296"/>
      <c r="V83" s="296"/>
      <c r="W83" s="296"/>
      <c r="X83" s="296"/>
      <c r="Y83" s="296"/>
      <c r="Z83" s="296"/>
    </row>
    <row r="84" spans="1:26" ht="13.5" customHeight="1" x14ac:dyDescent="0.3">
      <c r="A84" s="296"/>
      <c r="B84" s="296"/>
      <c r="C84" s="296"/>
      <c r="D84" s="296"/>
      <c r="E84" s="296"/>
      <c r="F84" s="296"/>
      <c r="G84" s="296"/>
      <c r="H84" s="296"/>
      <c r="I84" s="296"/>
      <c r="J84" s="296"/>
      <c r="K84" s="296"/>
      <c r="L84" s="296"/>
      <c r="M84" s="296"/>
      <c r="N84" s="296"/>
      <c r="O84" s="296"/>
      <c r="P84" s="296"/>
      <c r="Q84" s="296"/>
      <c r="R84" s="296"/>
      <c r="S84" s="296"/>
      <c r="T84" s="296"/>
      <c r="U84" s="296"/>
      <c r="V84" s="296"/>
      <c r="W84" s="296"/>
      <c r="X84" s="296"/>
      <c r="Y84" s="296"/>
      <c r="Z84" s="296"/>
    </row>
    <row r="85" spans="1:26" ht="13.5" customHeight="1" x14ac:dyDescent="0.3">
      <c r="A85" s="296"/>
      <c r="B85" s="296"/>
      <c r="C85" s="296"/>
      <c r="D85" s="296"/>
      <c r="E85" s="296"/>
      <c r="F85" s="296"/>
      <c r="G85" s="296"/>
      <c r="H85" s="296"/>
      <c r="I85" s="296"/>
      <c r="J85" s="296"/>
      <c r="K85" s="296"/>
      <c r="L85" s="296"/>
      <c r="M85" s="296"/>
      <c r="N85" s="296"/>
      <c r="O85" s="296"/>
      <c r="P85" s="296"/>
      <c r="Q85" s="296"/>
      <c r="R85" s="296"/>
      <c r="S85" s="296"/>
      <c r="T85" s="296"/>
      <c r="U85" s="296"/>
      <c r="V85" s="296"/>
      <c r="W85" s="296"/>
      <c r="X85" s="296"/>
      <c r="Y85" s="296"/>
      <c r="Z85" s="296"/>
    </row>
    <row r="86" spans="1:26" ht="13.5" customHeight="1" x14ac:dyDescent="0.3">
      <c r="A86" s="296"/>
      <c r="B86" s="296"/>
      <c r="C86" s="296"/>
      <c r="D86" s="296"/>
      <c r="E86" s="296"/>
      <c r="F86" s="296"/>
      <c r="G86" s="296"/>
      <c r="H86" s="296"/>
      <c r="I86" s="296"/>
      <c r="J86" s="296"/>
      <c r="K86" s="296"/>
      <c r="L86" s="296"/>
      <c r="M86" s="296"/>
      <c r="N86" s="296"/>
      <c r="O86" s="296"/>
      <c r="P86" s="296"/>
      <c r="Q86" s="296"/>
      <c r="R86" s="296"/>
      <c r="S86" s="296"/>
      <c r="T86" s="296"/>
      <c r="U86" s="296"/>
      <c r="V86" s="296"/>
      <c r="W86" s="296"/>
      <c r="X86" s="296"/>
      <c r="Y86" s="296"/>
      <c r="Z86" s="296"/>
    </row>
    <row r="87" spans="1:26" ht="13.5" customHeight="1" x14ac:dyDescent="0.3">
      <c r="A87" s="296"/>
      <c r="B87" s="296"/>
      <c r="C87" s="296"/>
      <c r="D87" s="296"/>
      <c r="E87" s="296"/>
      <c r="F87" s="296"/>
      <c r="G87" s="296"/>
      <c r="H87" s="296"/>
      <c r="I87" s="296"/>
      <c r="J87" s="296"/>
      <c r="K87" s="296"/>
      <c r="L87" s="296"/>
      <c r="M87" s="296"/>
      <c r="N87" s="296"/>
      <c r="O87" s="296"/>
      <c r="P87" s="296"/>
      <c r="Q87" s="296"/>
      <c r="R87" s="296"/>
      <c r="S87" s="296"/>
      <c r="T87" s="296"/>
      <c r="U87" s="296"/>
      <c r="V87" s="296"/>
      <c r="W87" s="296"/>
      <c r="X87" s="296"/>
      <c r="Y87" s="296"/>
      <c r="Z87" s="296"/>
    </row>
    <row r="88" spans="1:26" ht="13.5" customHeight="1" x14ac:dyDescent="0.3">
      <c r="A88" s="296"/>
      <c r="B88" s="296"/>
      <c r="C88" s="296"/>
      <c r="D88" s="296"/>
      <c r="E88" s="296"/>
      <c r="F88" s="296"/>
      <c r="G88" s="296"/>
      <c r="H88" s="296"/>
      <c r="I88" s="296"/>
      <c r="J88" s="296"/>
      <c r="K88" s="296"/>
      <c r="L88" s="296"/>
      <c r="M88" s="296"/>
      <c r="N88" s="296"/>
      <c r="O88" s="296"/>
      <c r="P88" s="296"/>
      <c r="Q88" s="296"/>
      <c r="R88" s="296"/>
      <c r="S88" s="296"/>
      <c r="T88" s="296"/>
      <c r="U88" s="296"/>
      <c r="V88" s="296"/>
      <c r="W88" s="296"/>
      <c r="X88" s="296"/>
      <c r="Y88" s="296"/>
      <c r="Z88" s="296"/>
    </row>
    <row r="89" spans="1:26" ht="13.5" customHeight="1" x14ac:dyDescent="0.3">
      <c r="A89" s="296"/>
      <c r="B89" s="296"/>
      <c r="C89" s="296"/>
      <c r="D89" s="296"/>
      <c r="E89" s="296"/>
      <c r="F89" s="296"/>
      <c r="G89" s="296"/>
      <c r="H89" s="296"/>
      <c r="I89" s="296"/>
      <c r="J89" s="296"/>
      <c r="K89" s="296"/>
      <c r="L89" s="296"/>
      <c r="M89" s="296"/>
      <c r="N89" s="296"/>
      <c r="O89" s="296"/>
      <c r="P89" s="296"/>
      <c r="Q89" s="296"/>
      <c r="R89" s="296"/>
      <c r="S89" s="296"/>
      <c r="T89" s="296"/>
      <c r="U89" s="296"/>
      <c r="V89" s="296"/>
      <c r="W89" s="296"/>
      <c r="X89" s="296"/>
      <c r="Y89" s="296"/>
      <c r="Z89" s="296"/>
    </row>
    <row r="90" spans="1:26" ht="13.5" customHeight="1" x14ac:dyDescent="0.3">
      <c r="A90" s="296"/>
      <c r="B90" s="296"/>
      <c r="C90" s="296"/>
      <c r="D90" s="296"/>
      <c r="E90" s="296"/>
      <c r="F90" s="296"/>
      <c r="G90" s="296"/>
      <c r="H90" s="296"/>
      <c r="I90" s="296"/>
      <c r="J90" s="296"/>
      <c r="K90" s="296"/>
      <c r="L90" s="296"/>
      <c r="M90" s="296"/>
      <c r="N90" s="296"/>
      <c r="O90" s="296"/>
      <c r="P90" s="296"/>
      <c r="Q90" s="296"/>
      <c r="R90" s="296"/>
      <c r="S90" s="296"/>
      <c r="T90" s="296"/>
      <c r="U90" s="296"/>
      <c r="V90" s="296"/>
      <c r="W90" s="296"/>
      <c r="X90" s="296"/>
      <c r="Y90" s="296"/>
      <c r="Z90" s="296"/>
    </row>
    <row r="91" spans="1:26" ht="13.5" customHeight="1" x14ac:dyDescent="0.3">
      <c r="A91" s="296"/>
      <c r="B91" s="296"/>
      <c r="C91" s="296"/>
      <c r="D91" s="296"/>
      <c r="E91" s="296"/>
      <c r="F91" s="296"/>
      <c r="G91" s="296"/>
      <c r="H91" s="296"/>
      <c r="I91" s="296"/>
      <c r="J91" s="296"/>
      <c r="K91" s="296"/>
      <c r="L91" s="296"/>
      <c r="M91" s="296"/>
      <c r="N91" s="296"/>
      <c r="O91" s="296"/>
      <c r="P91" s="296"/>
      <c r="Q91" s="296"/>
      <c r="R91" s="296"/>
      <c r="S91" s="296"/>
      <c r="T91" s="296"/>
      <c r="U91" s="296"/>
      <c r="V91" s="296"/>
      <c r="W91" s="296"/>
      <c r="X91" s="296"/>
      <c r="Y91" s="296"/>
      <c r="Z91" s="296"/>
    </row>
    <row r="92" spans="1:26" ht="13.5" customHeight="1" x14ac:dyDescent="0.3">
      <c r="A92" s="296"/>
      <c r="B92" s="296"/>
      <c r="C92" s="296"/>
      <c r="D92" s="296"/>
      <c r="E92" s="296"/>
      <c r="F92" s="296"/>
      <c r="G92" s="296"/>
      <c r="H92" s="296"/>
      <c r="I92" s="296"/>
      <c r="J92" s="296"/>
      <c r="K92" s="296"/>
      <c r="L92" s="296"/>
      <c r="M92" s="296"/>
      <c r="N92" s="296"/>
      <c r="O92" s="296"/>
      <c r="P92" s="296"/>
      <c r="Q92" s="296"/>
      <c r="R92" s="296"/>
      <c r="S92" s="296"/>
      <c r="T92" s="296"/>
      <c r="U92" s="296"/>
      <c r="V92" s="296"/>
      <c r="W92" s="296"/>
      <c r="X92" s="296"/>
      <c r="Y92" s="296"/>
      <c r="Z92" s="296"/>
    </row>
    <row r="93" spans="1:26" ht="13.5" customHeight="1" x14ac:dyDescent="0.3">
      <c r="A93" s="296"/>
      <c r="B93" s="296"/>
      <c r="C93" s="296"/>
      <c r="D93" s="296"/>
      <c r="E93" s="296"/>
      <c r="F93" s="296"/>
      <c r="G93" s="296"/>
      <c r="H93" s="296"/>
      <c r="I93" s="296"/>
      <c r="J93" s="296"/>
      <c r="K93" s="296"/>
      <c r="L93" s="296"/>
      <c r="M93" s="296"/>
      <c r="N93" s="296"/>
      <c r="O93" s="296"/>
      <c r="P93" s="296"/>
      <c r="Q93" s="296"/>
      <c r="R93" s="296"/>
      <c r="S93" s="296"/>
      <c r="T93" s="296"/>
      <c r="U93" s="296"/>
      <c r="V93" s="296"/>
      <c r="W93" s="296"/>
      <c r="X93" s="296"/>
      <c r="Y93" s="296"/>
      <c r="Z93" s="296"/>
    </row>
    <row r="94" spans="1:26" ht="13.5" customHeight="1" x14ac:dyDescent="0.3">
      <c r="A94" s="296"/>
      <c r="B94" s="296"/>
      <c r="C94" s="296"/>
      <c r="D94" s="296"/>
      <c r="E94" s="296"/>
      <c r="F94" s="296"/>
      <c r="G94" s="296"/>
      <c r="H94" s="296"/>
      <c r="I94" s="296"/>
      <c r="J94" s="296"/>
      <c r="K94" s="296"/>
      <c r="L94" s="296"/>
      <c r="M94" s="296"/>
      <c r="N94" s="296"/>
      <c r="O94" s="296"/>
      <c r="P94" s="296"/>
      <c r="Q94" s="296"/>
      <c r="R94" s="296"/>
      <c r="S94" s="296"/>
      <c r="T94" s="296"/>
      <c r="U94" s="296"/>
      <c r="V94" s="296"/>
      <c r="W94" s="296"/>
      <c r="X94" s="296"/>
      <c r="Y94" s="296"/>
      <c r="Z94" s="296"/>
    </row>
    <row r="95" spans="1:26" ht="13.5" customHeight="1" x14ac:dyDescent="0.3">
      <c r="A95" s="296"/>
      <c r="B95" s="296"/>
      <c r="C95" s="296"/>
      <c r="D95" s="296"/>
      <c r="E95" s="296"/>
      <c r="F95" s="296"/>
      <c r="G95" s="296"/>
      <c r="H95" s="296"/>
      <c r="I95" s="296"/>
      <c r="J95" s="296"/>
      <c r="K95" s="296"/>
      <c r="L95" s="296"/>
      <c r="M95" s="296"/>
      <c r="N95" s="296"/>
      <c r="O95" s="296"/>
      <c r="P95" s="296"/>
      <c r="Q95" s="296"/>
      <c r="R95" s="296"/>
      <c r="S95" s="296"/>
      <c r="T95" s="296"/>
      <c r="U95" s="296"/>
      <c r="V95" s="296"/>
      <c r="W95" s="296"/>
      <c r="X95" s="296"/>
      <c r="Y95" s="296"/>
      <c r="Z95" s="296"/>
    </row>
    <row r="96" spans="1:26" ht="13.5" customHeight="1" x14ac:dyDescent="0.3">
      <c r="A96" s="296"/>
      <c r="B96" s="296"/>
      <c r="C96" s="296"/>
      <c r="D96" s="296"/>
      <c r="E96" s="296"/>
      <c r="F96" s="296"/>
      <c r="G96" s="296"/>
      <c r="H96" s="296"/>
      <c r="I96" s="296"/>
      <c r="J96" s="296"/>
      <c r="K96" s="296"/>
      <c r="L96" s="296"/>
      <c r="M96" s="296"/>
      <c r="N96" s="296"/>
      <c r="O96" s="296"/>
      <c r="P96" s="296"/>
      <c r="Q96" s="296"/>
      <c r="R96" s="296"/>
      <c r="S96" s="296"/>
      <c r="T96" s="296"/>
      <c r="U96" s="296"/>
      <c r="V96" s="296"/>
      <c r="W96" s="296"/>
      <c r="X96" s="296"/>
      <c r="Y96" s="296"/>
      <c r="Z96" s="296"/>
    </row>
    <row r="97" spans="1:26" ht="13.5" customHeight="1" x14ac:dyDescent="0.3">
      <c r="A97" s="296"/>
      <c r="B97" s="296"/>
      <c r="C97" s="296"/>
      <c r="D97" s="296"/>
      <c r="E97" s="296"/>
      <c r="F97" s="296"/>
      <c r="G97" s="296"/>
      <c r="H97" s="296"/>
      <c r="I97" s="296"/>
      <c r="J97" s="296"/>
      <c r="K97" s="296"/>
      <c r="L97" s="296"/>
      <c r="M97" s="296"/>
      <c r="N97" s="296"/>
      <c r="O97" s="296"/>
      <c r="P97" s="296"/>
      <c r="Q97" s="296"/>
      <c r="R97" s="296"/>
      <c r="S97" s="296"/>
      <c r="T97" s="296"/>
      <c r="U97" s="296"/>
      <c r="V97" s="296"/>
      <c r="W97" s="296"/>
      <c r="X97" s="296"/>
      <c r="Y97" s="296"/>
      <c r="Z97" s="296"/>
    </row>
    <row r="98" spans="1:26" ht="13.5" customHeight="1" x14ac:dyDescent="0.3">
      <c r="A98" s="296"/>
      <c r="B98" s="296"/>
      <c r="C98" s="296"/>
      <c r="D98" s="296"/>
      <c r="E98" s="296"/>
      <c r="F98" s="296"/>
      <c r="G98" s="296"/>
      <c r="H98" s="296"/>
      <c r="I98" s="296"/>
      <c r="J98" s="296"/>
      <c r="K98" s="296"/>
      <c r="L98" s="296"/>
      <c r="M98" s="296"/>
      <c r="N98" s="296"/>
      <c r="O98" s="296"/>
      <c r="P98" s="296"/>
      <c r="Q98" s="296"/>
      <c r="R98" s="296"/>
      <c r="S98" s="296"/>
      <c r="T98" s="296"/>
      <c r="U98" s="296"/>
      <c r="V98" s="296"/>
      <c r="W98" s="296"/>
      <c r="X98" s="296"/>
      <c r="Y98" s="296"/>
      <c r="Z98" s="296"/>
    </row>
    <row r="99" spans="1:26" ht="13.5" customHeight="1" x14ac:dyDescent="0.3">
      <c r="A99" s="296"/>
      <c r="B99" s="296"/>
      <c r="C99" s="296"/>
      <c r="D99" s="296"/>
      <c r="E99" s="296"/>
      <c r="F99" s="296"/>
      <c r="G99" s="296"/>
      <c r="H99" s="296"/>
      <c r="I99" s="296"/>
      <c r="J99" s="296"/>
      <c r="K99" s="296"/>
      <c r="L99" s="296"/>
      <c r="M99" s="296"/>
      <c r="N99" s="296"/>
      <c r="O99" s="296"/>
      <c r="P99" s="296"/>
      <c r="Q99" s="296"/>
      <c r="R99" s="296"/>
      <c r="S99" s="296"/>
      <c r="T99" s="296"/>
      <c r="U99" s="296"/>
      <c r="V99" s="296"/>
      <c r="W99" s="296"/>
      <c r="X99" s="296"/>
      <c r="Y99" s="296"/>
      <c r="Z99" s="296"/>
    </row>
    <row r="100" spans="1:26" ht="13.5" customHeight="1" x14ac:dyDescent="0.3">
      <c r="A100" s="296"/>
      <c r="B100" s="296"/>
      <c r="C100" s="296"/>
      <c r="D100" s="296"/>
      <c r="E100" s="296"/>
      <c r="F100" s="296"/>
      <c r="G100" s="296"/>
      <c r="H100" s="296"/>
      <c r="I100" s="296"/>
      <c r="J100" s="296"/>
      <c r="K100" s="296"/>
      <c r="L100" s="296"/>
      <c r="M100" s="296"/>
      <c r="N100" s="296"/>
      <c r="O100" s="296"/>
      <c r="P100" s="296"/>
      <c r="Q100" s="296"/>
      <c r="R100" s="296"/>
      <c r="S100" s="296"/>
      <c r="T100" s="296"/>
      <c r="U100" s="296"/>
      <c r="V100" s="296"/>
      <c r="W100" s="296"/>
      <c r="X100" s="296"/>
      <c r="Y100" s="296"/>
      <c r="Z100" s="296"/>
    </row>
    <row r="101" spans="1:26" ht="13.5" customHeight="1" x14ac:dyDescent="0.3">
      <c r="A101" s="296"/>
      <c r="B101" s="296"/>
      <c r="C101" s="296"/>
      <c r="D101" s="296"/>
      <c r="E101" s="296"/>
      <c r="F101" s="296"/>
      <c r="G101" s="296"/>
      <c r="H101" s="296"/>
      <c r="I101" s="296"/>
      <c r="J101" s="296"/>
      <c r="K101" s="296"/>
      <c r="L101" s="296"/>
      <c r="M101" s="296"/>
      <c r="N101" s="296"/>
      <c r="O101" s="296"/>
      <c r="P101" s="296"/>
      <c r="Q101" s="296"/>
      <c r="R101" s="296"/>
      <c r="S101" s="296"/>
      <c r="T101" s="296"/>
      <c r="U101" s="296"/>
      <c r="V101" s="296"/>
      <c r="W101" s="296"/>
      <c r="X101" s="296"/>
      <c r="Y101" s="296"/>
      <c r="Z101" s="296"/>
    </row>
    <row r="102" spans="1:26" ht="13.5" customHeight="1" x14ac:dyDescent="0.3">
      <c r="A102" s="296"/>
      <c r="B102" s="296"/>
      <c r="C102" s="296"/>
      <c r="D102" s="296"/>
      <c r="E102" s="296"/>
      <c r="F102" s="296"/>
      <c r="G102" s="296"/>
      <c r="H102" s="296"/>
      <c r="I102" s="296"/>
      <c r="J102" s="296"/>
      <c r="K102" s="296"/>
      <c r="L102" s="296"/>
      <c r="M102" s="296"/>
      <c r="N102" s="296"/>
      <c r="O102" s="296"/>
      <c r="P102" s="296"/>
      <c r="Q102" s="296"/>
      <c r="R102" s="296"/>
      <c r="S102" s="296"/>
      <c r="T102" s="296"/>
      <c r="U102" s="296"/>
      <c r="V102" s="296"/>
      <c r="W102" s="296"/>
      <c r="X102" s="296"/>
      <c r="Y102" s="296"/>
      <c r="Z102" s="296"/>
    </row>
    <row r="103" spans="1:26" ht="13.5" customHeight="1" x14ac:dyDescent="0.3">
      <c r="A103" s="296"/>
      <c r="B103" s="296"/>
      <c r="C103" s="296"/>
      <c r="D103" s="296"/>
      <c r="E103" s="296"/>
      <c r="F103" s="296"/>
      <c r="G103" s="296"/>
      <c r="H103" s="296"/>
      <c r="I103" s="296"/>
      <c r="J103" s="296"/>
      <c r="K103" s="296"/>
      <c r="L103" s="296"/>
      <c r="M103" s="296"/>
      <c r="N103" s="296"/>
      <c r="O103" s="296"/>
      <c r="P103" s="296"/>
      <c r="Q103" s="296"/>
      <c r="R103" s="296"/>
      <c r="S103" s="296"/>
      <c r="T103" s="296"/>
      <c r="U103" s="296"/>
      <c r="V103" s="296"/>
      <c r="W103" s="296"/>
      <c r="X103" s="296"/>
      <c r="Y103" s="296"/>
      <c r="Z103" s="296"/>
    </row>
    <row r="104" spans="1:26" ht="13.5" customHeight="1" x14ac:dyDescent="0.3">
      <c r="A104" s="296"/>
      <c r="B104" s="296"/>
      <c r="C104" s="296"/>
      <c r="D104" s="296"/>
      <c r="E104" s="296"/>
      <c r="F104" s="296"/>
      <c r="G104" s="296"/>
      <c r="H104" s="296"/>
      <c r="I104" s="296"/>
      <c r="J104" s="296"/>
      <c r="K104" s="296"/>
      <c r="L104" s="296"/>
      <c r="M104" s="296"/>
      <c r="N104" s="296"/>
      <c r="O104" s="296"/>
      <c r="P104" s="296"/>
      <c r="Q104" s="296"/>
      <c r="R104" s="296"/>
      <c r="S104" s="296"/>
      <c r="T104" s="296"/>
      <c r="U104" s="296"/>
      <c r="V104" s="296"/>
      <c r="W104" s="296"/>
      <c r="X104" s="296"/>
      <c r="Y104" s="296"/>
      <c r="Z104" s="296"/>
    </row>
    <row r="105" spans="1:26" ht="13.5" customHeight="1" x14ac:dyDescent="0.3">
      <c r="A105" s="296"/>
      <c r="B105" s="296"/>
      <c r="C105" s="296"/>
      <c r="D105" s="296"/>
      <c r="E105" s="296"/>
      <c r="F105" s="296"/>
      <c r="G105" s="296"/>
      <c r="H105" s="296"/>
      <c r="I105" s="296"/>
      <c r="J105" s="296"/>
      <c r="K105" s="296"/>
      <c r="L105" s="296"/>
      <c r="M105" s="296"/>
      <c r="N105" s="296"/>
      <c r="O105" s="296"/>
      <c r="P105" s="296"/>
      <c r="Q105" s="296"/>
      <c r="R105" s="296"/>
      <c r="S105" s="296"/>
      <c r="T105" s="296"/>
      <c r="U105" s="296"/>
      <c r="V105" s="296"/>
      <c r="W105" s="296"/>
      <c r="X105" s="296"/>
      <c r="Y105" s="296"/>
      <c r="Z105" s="296"/>
    </row>
    <row r="106" spans="1:26" ht="13.5" customHeight="1" x14ac:dyDescent="0.3">
      <c r="A106" s="296"/>
      <c r="B106" s="296"/>
      <c r="C106" s="296"/>
      <c r="D106" s="296"/>
      <c r="E106" s="296"/>
      <c r="F106" s="296"/>
      <c r="G106" s="296"/>
      <c r="H106" s="296"/>
      <c r="I106" s="296"/>
      <c r="J106" s="296"/>
      <c r="K106" s="296"/>
      <c r="L106" s="296"/>
      <c r="M106" s="296"/>
      <c r="N106" s="296"/>
      <c r="O106" s="296"/>
      <c r="P106" s="296"/>
      <c r="Q106" s="296"/>
      <c r="R106" s="296"/>
      <c r="S106" s="296"/>
      <c r="T106" s="296"/>
      <c r="U106" s="296"/>
      <c r="V106" s="296"/>
      <c r="W106" s="296"/>
      <c r="X106" s="296"/>
      <c r="Y106" s="296"/>
      <c r="Z106" s="296"/>
    </row>
    <row r="107" spans="1:26" ht="13.5" customHeight="1" x14ac:dyDescent="0.3">
      <c r="A107" s="296"/>
      <c r="B107" s="296"/>
      <c r="C107" s="296"/>
      <c r="D107" s="296"/>
      <c r="E107" s="296"/>
      <c r="F107" s="296"/>
      <c r="G107" s="296"/>
      <c r="H107" s="296"/>
      <c r="I107" s="296"/>
      <c r="J107" s="296"/>
      <c r="K107" s="296"/>
      <c r="L107" s="296"/>
      <c r="M107" s="296"/>
      <c r="N107" s="296"/>
      <c r="O107" s="296"/>
      <c r="P107" s="296"/>
      <c r="Q107" s="296"/>
      <c r="R107" s="296"/>
      <c r="S107" s="296"/>
      <c r="T107" s="296"/>
      <c r="U107" s="296"/>
      <c r="V107" s="296"/>
      <c r="W107" s="296"/>
      <c r="X107" s="296"/>
      <c r="Y107" s="296"/>
      <c r="Z107" s="296"/>
    </row>
    <row r="108" spans="1:26" ht="13.5" customHeight="1" x14ac:dyDescent="0.3">
      <c r="A108" s="296"/>
      <c r="B108" s="296"/>
      <c r="C108" s="296"/>
      <c r="D108" s="296"/>
      <c r="E108" s="296"/>
      <c r="F108" s="296"/>
      <c r="G108" s="296"/>
      <c r="H108" s="296"/>
      <c r="I108" s="296"/>
      <c r="J108" s="296"/>
      <c r="K108" s="296"/>
      <c r="L108" s="296"/>
      <c r="M108" s="296"/>
      <c r="N108" s="296"/>
      <c r="O108" s="296"/>
      <c r="P108" s="296"/>
      <c r="Q108" s="296"/>
      <c r="R108" s="296"/>
      <c r="S108" s="296"/>
      <c r="T108" s="296"/>
      <c r="U108" s="296"/>
      <c r="V108" s="296"/>
      <c r="W108" s="296"/>
      <c r="X108" s="296"/>
      <c r="Y108" s="296"/>
      <c r="Z108" s="296"/>
    </row>
    <row r="109" spans="1:26" ht="13.5" customHeight="1" x14ac:dyDescent="0.3">
      <c r="A109" s="296"/>
      <c r="B109" s="296"/>
      <c r="C109" s="296"/>
      <c r="D109" s="296"/>
      <c r="E109" s="296"/>
      <c r="F109" s="296"/>
      <c r="G109" s="296"/>
      <c r="H109" s="296"/>
      <c r="I109" s="296"/>
      <c r="J109" s="296"/>
      <c r="K109" s="296"/>
      <c r="L109" s="296"/>
      <c r="M109" s="296"/>
      <c r="N109" s="296"/>
      <c r="O109" s="296"/>
      <c r="P109" s="296"/>
      <c r="Q109" s="296"/>
      <c r="R109" s="296"/>
      <c r="S109" s="296"/>
      <c r="T109" s="296"/>
      <c r="U109" s="296"/>
      <c r="V109" s="296"/>
      <c r="W109" s="296"/>
      <c r="X109" s="296"/>
      <c r="Y109" s="296"/>
      <c r="Z109" s="296"/>
    </row>
    <row r="110" spans="1:26" ht="13.5" customHeight="1" x14ac:dyDescent="0.3">
      <c r="A110" s="296"/>
      <c r="B110" s="296"/>
      <c r="C110" s="296"/>
      <c r="D110" s="296"/>
      <c r="E110" s="296"/>
      <c r="F110" s="296"/>
      <c r="G110" s="296"/>
      <c r="H110" s="296"/>
      <c r="I110" s="296"/>
      <c r="J110" s="296"/>
      <c r="K110" s="296"/>
      <c r="L110" s="296"/>
      <c r="M110" s="296"/>
      <c r="N110" s="296"/>
      <c r="O110" s="296"/>
      <c r="P110" s="296"/>
      <c r="Q110" s="296"/>
      <c r="R110" s="296"/>
      <c r="S110" s="296"/>
      <c r="T110" s="296"/>
      <c r="U110" s="296"/>
      <c r="V110" s="296"/>
      <c r="W110" s="296"/>
      <c r="X110" s="296"/>
      <c r="Y110" s="296"/>
      <c r="Z110" s="296"/>
    </row>
    <row r="111" spans="1:26" ht="13.5" customHeight="1" x14ac:dyDescent="0.3">
      <c r="A111" s="296"/>
      <c r="B111" s="296"/>
      <c r="C111" s="296"/>
      <c r="D111" s="296"/>
      <c r="E111" s="296"/>
      <c r="F111" s="296"/>
      <c r="G111" s="296"/>
      <c r="H111" s="296"/>
      <c r="I111" s="296"/>
      <c r="J111" s="296"/>
      <c r="K111" s="296"/>
      <c r="L111" s="296"/>
      <c r="M111" s="296"/>
      <c r="N111" s="296"/>
      <c r="O111" s="296"/>
      <c r="P111" s="296"/>
      <c r="Q111" s="296"/>
      <c r="R111" s="296"/>
      <c r="S111" s="296"/>
      <c r="T111" s="296"/>
      <c r="U111" s="296"/>
      <c r="V111" s="296"/>
      <c r="W111" s="296"/>
      <c r="X111" s="296"/>
      <c r="Y111" s="296"/>
      <c r="Z111" s="296"/>
    </row>
    <row r="112" spans="1:26" ht="13.5" customHeight="1" x14ac:dyDescent="0.3">
      <c r="A112" s="296"/>
      <c r="B112" s="296"/>
      <c r="C112" s="296"/>
      <c r="D112" s="296"/>
      <c r="E112" s="296"/>
      <c r="F112" s="296"/>
      <c r="G112" s="296"/>
      <c r="H112" s="296"/>
      <c r="I112" s="296"/>
      <c r="J112" s="296"/>
      <c r="K112" s="296"/>
      <c r="L112" s="296"/>
      <c r="M112" s="296"/>
      <c r="N112" s="296"/>
      <c r="O112" s="296"/>
      <c r="P112" s="296"/>
      <c r="Q112" s="296"/>
      <c r="R112" s="296"/>
      <c r="S112" s="296"/>
      <c r="T112" s="296"/>
      <c r="U112" s="296"/>
      <c r="V112" s="296"/>
      <c r="W112" s="296"/>
      <c r="X112" s="296"/>
      <c r="Y112" s="296"/>
      <c r="Z112" s="296"/>
    </row>
    <row r="113" spans="1:26" ht="13.5" customHeight="1" x14ac:dyDescent="0.3">
      <c r="A113" s="296"/>
      <c r="B113" s="296"/>
      <c r="C113" s="296"/>
      <c r="D113" s="296"/>
      <c r="E113" s="296"/>
      <c r="F113" s="296"/>
      <c r="G113" s="296"/>
      <c r="H113" s="296"/>
      <c r="I113" s="296"/>
      <c r="J113" s="296"/>
      <c r="K113" s="296"/>
      <c r="L113" s="296"/>
      <c r="M113" s="296"/>
      <c r="N113" s="296"/>
      <c r="O113" s="296"/>
      <c r="P113" s="296"/>
      <c r="Q113" s="296"/>
      <c r="R113" s="296"/>
      <c r="S113" s="296"/>
      <c r="T113" s="296"/>
      <c r="U113" s="296"/>
      <c r="V113" s="296"/>
      <c r="W113" s="296"/>
      <c r="X113" s="296"/>
      <c r="Y113" s="296"/>
      <c r="Z113" s="296"/>
    </row>
    <row r="114" spans="1:26" ht="13.5" customHeight="1" x14ac:dyDescent="0.3">
      <c r="A114" s="296"/>
      <c r="B114" s="296"/>
      <c r="C114" s="296"/>
      <c r="D114" s="296"/>
      <c r="E114" s="296"/>
      <c r="F114" s="296"/>
      <c r="G114" s="296"/>
      <c r="H114" s="296"/>
      <c r="I114" s="296"/>
      <c r="J114" s="296"/>
      <c r="K114" s="296"/>
      <c r="L114" s="296"/>
      <c r="M114" s="296"/>
      <c r="N114" s="296"/>
      <c r="O114" s="296"/>
      <c r="P114" s="296"/>
      <c r="Q114" s="296"/>
      <c r="R114" s="296"/>
      <c r="S114" s="296"/>
      <c r="T114" s="296"/>
      <c r="U114" s="296"/>
      <c r="V114" s="296"/>
      <c r="W114" s="296"/>
      <c r="X114" s="296"/>
      <c r="Y114" s="296"/>
      <c r="Z114" s="296"/>
    </row>
    <row r="115" spans="1:26" ht="13.5" customHeight="1" x14ac:dyDescent="0.3">
      <c r="A115" s="296"/>
      <c r="B115" s="296"/>
      <c r="C115" s="296"/>
      <c r="D115" s="296"/>
      <c r="E115" s="296"/>
      <c r="F115" s="296"/>
      <c r="G115" s="296"/>
      <c r="H115" s="296"/>
      <c r="I115" s="296"/>
      <c r="J115" s="296"/>
      <c r="K115" s="296"/>
      <c r="L115" s="296"/>
      <c r="M115" s="296"/>
      <c r="N115" s="296"/>
      <c r="O115" s="296"/>
      <c r="P115" s="296"/>
      <c r="Q115" s="296"/>
      <c r="R115" s="296"/>
      <c r="S115" s="296"/>
      <c r="T115" s="296"/>
      <c r="U115" s="296"/>
      <c r="V115" s="296"/>
      <c r="W115" s="296"/>
      <c r="X115" s="296"/>
      <c r="Y115" s="296"/>
      <c r="Z115" s="296"/>
    </row>
    <row r="116" spans="1:26" ht="13.5" customHeight="1" x14ac:dyDescent="0.3">
      <c r="A116" s="296"/>
      <c r="B116" s="296"/>
      <c r="C116" s="296"/>
      <c r="D116" s="296"/>
      <c r="E116" s="296"/>
      <c r="F116" s="296"/>
      <c r="G116" s="296"/>
      <c r="H116" s="296"/>
      <c r="I116" s="296"/>
      <c r="J116" s="296"/>
      <c r="K116" s="296"/>
      <c r="L116" s="296"/>
      <c r="M116" s="296"/>
      <c r="N116" s="296"/>
      <c r="O116" s="296"/>
      <c r="P116" s="296"/>
      <c r="Q116" s="296"/>
      <c r="R116" s="296"/>
      <c r="S116" s="296"/>
      <c r="T116" s="296"/>
      <c r="U116" s="296"/>
      <c r="V116" s="296"/>
      <c r="W116" s="296"/>
      <c r="X116" s="296"/>
      <c r="Y116" s="296"/>
      <c r="Z116" s="296"/>
    </row>
    <row r="117" spans="1:26" ht="13.5" customHeight="1" x14ac:dyDescent="0.3">
      <c r="A117" s="296"/>
      <c r="B117" s="296"/>
      <c r="C117" s="296"/>
      <c r="D117" s="296"/>
      <c r="E117" s="296"/>
      <c r="F117" s="296"/>
      <c r="G117" s="296"/>
      <c r="H117" s="296"/>
      <c r="I117" s="296"/>
      <c r="J117" s="296"/>
      <c r="K117" s="296"/>
      <c r="L117" s="296"/>
      <c r="M117" s="296"/>
      <c r="N117" s="296"/>
      <c r="O117" s="296"/>
      <c r="P117" s="296"/>
      <c r="Q117" s="296"/>
      <c r="R117" s="296"/>
      <c r="S117" s="296"/>
      <c r="T117" s="296"/>
      <c r="U117" s="296"/>
      <c r="V117" s="296"/>
      <c r="W117" s="296"/>
      <c r="X117" s="296"/>
      <c r="Y117" s="296"/>
      <c r="Z117" s="296"/>
    </row>
    <row r="118" spans="1:26" ht="13.5" customHeight="1" x14ac:dyDescent="0.3">
      <c r="A118" s="296"/>
      <c r="B118" s="296"/>
      <c r="C118" s="296"/>
      <c r="D118" s="296"/>
      <c r="E118" s="296"/>
      <c r="F118" s="296"/>
      <c r="G118" s="296"/>
      <c r="H118" s="296"/>
      <c r="I118" s="296"/>
      <c r="J118" s="296"/>
      <c r="K118" s="296"/>
      <c r="L118" s="296"/>
      <c r="M118" s="296"/>
      <c r="N118" s="296"/>
      <c r="O118" s="296"/>
      <c r="P118" s="296"/>
      <c r="Q118" s="296"/>
      <c r="R118" s="296"/>
      <c r="S118" s="296"/>
      <c r="T118" s="296"/>
      <c r="U118" s="296"/>
      <c r="V118" s="296"/>
      <c r="W118" s="296"/>
      <c r="X118" s="296"/>
      <c r="Y118" s="296"/>
      <c r="Z118" s="296"/>
    </row>
    <row r="119" spans="1:26" ht="13.5" customHeight="1" x14ac:dyDescent="0.3">
      <c r="A119" s="296"/>
      <c r="B119" s="296"/>
      <c r="C119" s="296"/>
      <c r="D119" s="296"/>
      <c r="E119" s="296"/>
      <c r="F119" s="296"/>
      <c r="G119" s="296"/>
      <c r="H119" s="296"/>
      <c r="I119" s="296"/>
      <c r="J119" s="296"/>
      <c r="K119" s="296"/>
      <c r="L119" s="296"/>
      <c r="M119" s="296"/>
      <c r="N119" s="296"/>
      <c r="O119" s="296"/>
      <c r="P119" s="296"/>
      <c r="Q119" s="296"/>
      <c r="R119" s="296"/>
      <c r="S119" s="296"/>
      <c r="T119" s="296"/>
      <c r="U119" s="296"/>
      <c r="V119" s="296"/>
      <c r="W119" s="296"/>
      <c r="X119" s="296"/>
      <c r="Y119" s="296"/>
      <c r="Z119" s="296"/>
    </row>
    <row r="120" spans="1:26" ht="13.5" customHeight="1" x14ac:dyDescent="0.3">
      <c r="A120" s="296"/>
      <c r="B120" s="296"/>
      <c r="C120" s="296"/>
      <c r="D120" s="296"/>
      <c r="E120" s="296"/>
      <c r="F120" s="296"/>
      <c r="G120" s="296"/>
      <c r="H120" s="296"/>
      <c r="I120" s="296"/>
      <c r="J120" s="296"/>
      <c r="K120" s="296"/>
      <c r="L120" s="296"/>
      <c r="M120" s="296"/>
      <c r="N120" s="296"/>
      <c r="O120" s="296"/>
      <c r="P120" s="296"/>
      <c r="Q120" s="296"/>
      <c r="R120" s="296"/>
      <c r="S120" s="296"/>
      <c r="T120" s="296"/>
      <c r="U120" s="296"/>
      <c r="V120" s="296"/>
      <c r="W120" s="296"/>
      <c r="X120" s="296"/>
      <c r="Y120" s="296"/>
      <c r="Z120" s="296"/>
    </row>
    <row r="121" spans="1:26" ht="13.5" customHeight="1" x14ac:dyDescent="0.3">
      <c r="A121" s="296"/>
      <c r="B121" s="296"/>
      <c r="C121" s="296"/>
      <c r="D121" s="296"/>
      <c r="E121" s="296"/>
      <c r="F121" s="296"/>
      <c r="G121" s="296"/>
      <c r="H121" s="296"/>
      <c r="I121" s="296"/>
      <c r="J121" s="296"/>
      <c r="K121" s="296"/>
      <c r="L121" s="296"/>
      <c r="M121" s="296"/>
      <c r="N121" s="296"/>
      <c r="O121" s="296"/>
      <c r="P121" s="296"/>
      <c r="Q121" s="296"/>
      <c r="R121" s="296"/>
      <c r="S121" s="296"/>
      <c r="T121" s="296"/>
      <c r="U121" s="296"/>
      <c r="V121" s="296"/>
      <c r="W121" s="296"/>
      <c r="X121" s="296"/>
      <c r="Y121" s="296"/>
      <c r="Z121" s="296"/>
    </row>
    <row r="122" spans="1:26" ht="13.5" customHeight="1" x14ac:dyDescent="0.3">
      <c r="A122" s="296"/>
      <c r="B122" s="296"/>
      <c r="C122" s="296"/>
      <c r="D122" s="296"/>
      <c r="E122" s="296"/>
      <c r="F122" s="296"/>
      <c r="G122" s="296"/>
      <c r="H122" s="296"/>
      <c r="I122" s="296"/>
      <c r="J122" s="296"/>
      <c r="K122" s="296"/>
      <c r="L122" s="296"/>
      <c r="M122" s="296"/>
      <c r="N122" s="296"/>
      <c r="O122" s="296"/>
      <c r="P122" s="296"/>
      <c r="Q122" s="296"/>
      <c r="R122" s="296"/>
      <c r="S122" s="296"/>
      <c r="T122" s="296"/>
      <c r="U122" s="296"/>
      <c r="V122" s="296"/>
      <c r="W122" s="296"/>
      <c r="X122" s="296"/>
      <c r="Y122" s="296"/>
      <c r="Z122" s="296"/>
    </row>
    <row r="123" spans="1:26" ht="13.5" customHeight="1" x14ac:dyDescent="0.3">
      <c r="A123" s="296"/>
      <c r="B123" s="296"/>
      <c r="C123" s="296"/>
      <c r="D123" s="296"/>
      <c r="E123" s="296"/>
      <c r="F123" s="296"/>
      <c r="G123" s="296"/>
      <c r="H123" s="296"/>
      <c r="I123" s="296"/>
      <c r="J123" s="296"/>
      <c r="K123" s="296"/>
      <c r="L123" s="296"/>
      <c r="M123" s="296"/>
      <c r="N123" s="296"/>
      <c r="O123" s="296"/>
      <c r="P123" s="296"/>
      <c r="Q123" s="296"/>
      <c r="R123" s="296"/>
      <c r="S123" s="296"/>
      <c r="T123" s="296"/>
      <c r="U123" s="296"/>
      <c r="V123" s="296"/>
      <c r="W123" s="296"/>
      <c r="X123" s="296"/>
      <c r="Y123" s="296"/>
      <c r="Z123" s="296"/>
    </row>
    <row r="124" spans="1:26" ht="13.5" customHeight="1" x14ac:dyDescent="0.3">
      <c r="A124" s="296"/>
      <c r="B124" s="296"/>
      <c r="C124" s="296"/>
      <c r="D124" s="296"/>
      <c r="E124" s="296"/>
      <c r="F124" s="296"/>
      <c r="G124" s="296"/>
      <c r="H124" s="296"/>
      <c r="I124" s="296"/>
      <c r="J124" s="296"/>
      <c r="K124" s="296"/>
      <c r="L124" s="296"/>
      <c r="M124" s="296"/>
      <c r="N124" s="296"/>
      <c r="O124" s="296"/>
      <c r="P124" s="296"/>
      <c r="Q124" s="296"/>
      <c r="R124" s="296"/>
      <c r="S124" s="296"/>
      <c r="T124" s="296"/>
      <c r="U124" s="296"/>
      <c r="V124" s="296"/>
      <c r="W124" s="296"/>
      <c r="X124" s="296"/>
      <c r="Y124" s="296"/>
      <c r="Z124" s="296"/>
    </row>
    <row r="125" spans="1:26" ht="13.5" customHeight="1" x14ac:dyDescent="0.3">
      <c r="A125" s="296"/>
      <c r="B125" s="296"/>
      <c r="C125" s="296"/>
      <c r="D125" s="296"/>
      <c r="E125" s="296"/>
      <c r="F125" s="296"/>
      <c r="G125" s="296"/>
      <c r="H125" s="296"/>
      <c r="I125" s="296"/>
      <c r="J125" s="296"/>
      <c r="K125" s="296"/>
      <c r="L125" s="296"/>
      <c r="M125" s="296"/>
      <c r="N125" s="296"/>
      <c r="O125" s="296"/>
      <c r="P125" s="296"/>
      <c r="Q125" s="296"/>
      <c r="R125" s="296"/>
      <c r="S125" s="296"/>
      <c r="T125" s="296"/>
      <c r="U125" s="296"/>
      <c r="V125" s="296"/>
      <c r="W125" s="296"/>
      <c r="X125" s="296"/>
      <c r="Y125" s="296"/>
      <c r="Z125" s="296"/>
    </row>
    <row r="126" spans="1:26" ht="13.5" customHeight="1" x14ac:dyDescent="0.3">
      <c r="A126" s="296"/>
      <c r="B126" s="296"/>
      <c r="C126" s="296"/>
      <c r="D126" s="296"/>
      <c r="E126" s="296"/>
      <c r="F126" s="296"/>
      <c r="G126" s="296"/>
      <c r="H126" s="296"/>
      <c r="I126" s="296"/>
      <c r="J126" s="296"/>
      <c r="K126" s="296"/>
      <c r="L126" s="296"/>
      <c r="M126" s="296"/>
      <c r="N126" s="296"/>
      <c r="O126" s="296"/>
      <c r="P126" s="296"/>
      <c r="Q126" s="296"/>
      <c r="R126" s="296"/>
      <c r="S126" s="296"/>
      <c r="T126" s="296"/>
      <c r="U126" s="296"/>
      <c r="V126" s="296"/>
      <c r="W126" s="296"/>
      <c r="X126" s="296"/>
      <c r="Y126" s="296"/>
      <c r="Z126" s="296"/>
    </row>
    <row r="127" spans="1:26" ht="13.5" customHeight="1" x14ac:dyDescent="0.3">
      <c r="A127" s="296"/>
      <c r="B127" s="296"/>
      <c r="C127" s="296"/>
      <c r="D127" s="296"/>
      <c r="E127" s="296"/>
      <c r="F127" s="296"/>
      <c r="G127" s="296"/>
      <c r="H127" s="296"/>
      <c r="I127" s="296"/>
      <c r="J127" s="296"/>
      <c r="K127" s="296"/>
      <c r="L127" s="296"/>
      <c r="M127" s="296"/>
      <c r="N127" s="296"/>
      <c r="O127" s="296"/>
      <c r="P127" s="296"/>
      <c r="Q127" s="296"/>
      <c r="R127" s="296"/>
      <c r="S127" s="296"/>
      <c r="T127" s="296"/>
      <c r="U127" s="296"/>
      <c r="V127" s="296"/>
      <c r="W127" s="296"/>
      <c r="X127" s="296"/>
      <c r="Y127" s="296"/>
      <c r="Z127" s="296"/>
    </row>
    <row r="128" spans="1:26" ht="13.5" customHeight="1" x14ac:dyDescent="0.3">
      <c r="A128" s="296"/>
      <c r="B128" s="296"/>
      <c r="C128" s="296"/>
      <c r="D128" s="296"/>
      <c r="E128" s="296"/>
      <c r="F128" s="296"/>
      <c r="G128" s="296"/>
      <c r="H128" s="296"/>
      <c r="I128" s="296"/>
      <c r="J128" s="296"/>
      <c r="K128" s="296"/>
      <c r="L128" s="296"/>
      <c r="M128" s="296"/>
      <c r="N128" s="296"/>
      <c r="O128" s="296"/>
      <c r="P128" s="296"/>
      <c r="Q128" s="296"/>
      <c r="R128" s="296"/>
      <c r="S128" s="296"/>
      <c r="T128" s="296"/>
      <c r="U128" s="296"/>
      <c r="V128" s="296"/>
      <c r="W128" s="296"/>
      <c r="X128" s="296"/>
      <c r="Y128" s="296"/>
      <c r="Z128" s="296"/>
    </row>
    <row r="129" spans="1:26" ht="13.5" customHeight="1" x14ac:dyDescent="0.3">
      <c r="A129" s="296"/>
      <c r="B129" s="296"/>
      <c r="C129" s="296"/>
      <c r="D129" s="296"/>
      <c r="E129" s="296"/>
      <c r="F129" s="296"/>
      <c r="G129" s="296"/>
      <c r="H129" s="296"/>
      <c r="I129" s="296"/>
      <c r="J129" s="296"/>
      <c r="K129" s="296"/>
      <c r="L129" s="296"/>
      <c r="M129" s="296"/>
      <c r="N129" s="296"/>
      <c r="O129" s="296"/>
      <c r="P129" s="296"/>
      <c r="Q129" s="296"/>
      <c r="R129" s="296"/>
      <c r="S129" s="296"/>
      <c r="T129" s="296"/>
      <c r="U129" s="296"/>
      <c r="V129" s="296"/>
      <c r="W129" s="296"/>
      <c r="X129" s="296"/>
      <c r="Y129" s="296"/>
      <c r="Z129" s="296"/>
    </row>
    <row r="130" spans="1:26" ht="13.5" customHeight="1" x14ac:dyDescent="0.3">
      <c r="A130" s="296"/>
      <c r="B130" s="296"/>
      <c r="C130" s="296"/>
      <c r="D130" s="296"/>
      <c r="E130" s="296"/>
      <c r="F130" s="296"/>
      <c r="G130" s="296"/>
      <c r="H130" s="296"/>
      <c r="I130" s="296"/>
      <c r="J130" s="296"/>
      <c r="K130" s="296"/>
      <c r="L130" s="296"/>
      <c r="M130" s="296"/>
      <c r="N130" s="296"/>
      <c r="O130" s="296"/>
      <c r="P130" s="296"/>
      <c r="Q130" s="296"/>
      <c r="R130" s="296"/>
      <c r="S130" s="296"/>
      <c r="T130" s="296"/>
      <c r="U130" s="296"/>
      <c r="V130" s="296"/>
      <c r="W130" s="296"/>
      <c r="X130" s="296"/>
      <c r="Y130" s="296"/>
      <c r="Z130" s="296"/>
    </row>
    <row r="131" spans="1:26" ht="13.5" customHeight="1" x14ac:dyDescent="0.3">
      <c r="A131" s="296"/>
      <c r="B131" s="296"/>
      <c r="C131" s="296"/>
      <c r="D131" s="296"/>
      <c r="E131" s="296"/>
      <c r="F131" s="296"/>
      <c r="G131" s="296"/>
      <c r="H131" s="296"/>
      <c r="I131" s="296"/>
      <c r="J131" s="296"/>
      <c r="K131" s="296"/>
      <c r="L131" s="296"/>
      <c r="M131" s="296"/>
      <c r="N131" s="296"/>
      <c r="O131" s="296"/>
      <c r="P131" s="296"/>
      <c r="Q131" s="296"/>
      <c r="R131" s="296"/>
      <c r="S131" s="296"/>
      <c r="T131" s="296"/>
      <c r="U131" s="296"/>
      <c r="V131" s="296"/>
      <c r="W131" s="296"/>
      <c r="X131" s="296"/>
      <c r="Y131" s="296"/>
      <c r="Z131" s="296"/>
    </row>
    <row r="132" spans="1:26" ht="13.5" customHeight="1" x14ac:dyDescent="0.3">
      <c r="A132" s="296"/>
      <c r="B132" s="296"/>
      <c r="C132" s="296"/>
      <c r="D132" s="296"/>
      <c r="E132" s="296"/>
      <c r="F132" s="296"/>
      <c r="G132" s="296"/>
      <c r="H132" s="296"/>
      <c r="I132" s="296"/>
      <c r="J132" s="296"/>
      <c r="K132" s="296"/>
      <c r="L132" s="296"/>
      <c r="M132" s="296"/>
      <c r="N132" s="296"/>
      <c r="O132" s="296"/>
      <c r="P132" s="296"/>
      <c r="Q132" s="296"/>
      <c r="R132" s="296"/>
      <c r="S132" s="296"/>
      <c r="T132" s="296"/>
      <c r="U132" s="296"/>
      <c r="V132" s="296"/>
      <c r="W132" s="296"/>
      <c r="X132" s="296"/>
      <c r="Y132" s="296"/>
      <c r="Z132" s="296"/>
    </row>
    <row r="133" spans="1:26" ht="13.5" customHeight="1" x14ac:dyDescent="0.3">
      <c r="A133" s="296"/>
      <c r="B133" s="296"/>
      <c r="C133" s="296"/>
      <c r="D133" s="296"/>
      <c r="E133" s="296"/>
      <c r="F133" s="296"/>
      <c r="G133" s="296"/>
      <c r="H133" s="296"/>
      <c r="I133" s="296"/>
      <c r="J133" s="296"/>
      <c r="K133" s="296"/>
      <c r="L133" s="296"/>
      <c r="M133" s="296"/>
      <c r="N133" s="296"/>
      <c r="O133" s="296"/>
      <c r="P133" s="296"/>
      <c r="Q133" s="296"/>
      <c r="R133" s="296"/>
      <c r="S133" s="296"/>
      <c r="T133" s="296"/>
      <c r="U133" s="296"/>
      <c r="V133" s="296"/>
      <c r="W133" s="296"/>
      <c r="X133" s="296"/>
      <c r="Y133" s="296"/>
      <c r="Z133" s="296"/>
    </row>
    <row r="134" spans="1:26" ht="13.5" customHeight="1" x14ac:dyDescent="0.3">
      <c r="A134" s="296"/>
      <c r="B134" s="296"/>
      <c r="C134" s="296"/>
      <c r="D134" s="296"/>
      <c r="E134" s="296"/>
      <c r="F134" s="296"/>
      <c r="G134" s="296"/>
      <c r="H134" s="296"/>
      <c r="I134" s="296"/>
      <c r="J134" s="296"/>
      <c r="K134" s="296"/>
      <c r="L134" s="296"/>
      <c r="M134" s="296"/>
      <c r="N134" s="296"/>
      <c r="O134" s="296"/>
      <c r="P134" s="296"/>
      <c r="Q134" s="296"/>
      <c r="R134" s="296"/>
      <c r="S134" s="296"/>
      <c r="T134" s="296"/>
      <c r="U134" s="296"/>
      <c r="V134" s="296"/>
      <c r="W134" s="296"/>
      <c r="X134" s="296"/>
      <c r="Y134" s="296"/>
      <c r="Z134" s="296"/>
    </row>
    <row r="135" spans="1:26" ht="13.5" customHeight="1" x14ac:dyDescent="0.3">
      <c r="A135" s="296"/>
      <c r="B135" s="296"/>
      <c r="C135" s="296"/>
      <c r="D135" s="296"/>
      <c r="E135" s="296"/>
      <c r="F135" s="296"/>
      <c r="G135" s="296"/>
      <c r="H135" s="296"/>
      <c r="I135" s="296"/>
      <c r="J135" s="296"/>
      <c r="K135" s="296"/>
      <c r="L135" s="296"/>
      <c r="M135" s="296"/>
      <c r="N135" s="296"/>
      <c r="O135" s="296"/>
      <c r="P135" s="296"/>
      <c r="Q135" s="296"/>
      <c r="R135" s="296"/>
      <c r="S135" s="296"/>
      <c r="T135" s="296"/>
      <c r="U135" s="296"/>
      <c r="V135" s="296"/>
      <c r="W135" s="296"/>
      <c r="X135" s="296"/>
      <c r="Y135" s="296"/>
      <c r="Z135" s="296"/>
    </row>
    <row r="136" spans="1:26" ht="13.5" customHeight="1" x14ac:dyDescent="0.3">
      <c r="A136" s="296"/>
      <c r="B136" s="296"/>
      <c r="C136" s="296"/>
      <c r="D136" s="296"/>
      <c r="E136" s="296"/>
      <c r="F136" s="296"/>
      <c r="G136" s="296"/>
      <c r="H136" s="296"/>
      <c r="I136" s="296"/>
      <c r="J136" s="296"/>
      <c r="K136" s="296"/>
      <c r="L136" s="296"/>
      <c r="M136" s="296"/>
      <c r="N136" s="296"/>
      <c r="O136" s="296"/>
      <c r="P136" s="296"/>
      <c r="Q136" s="296"/>
      <c r="R136" s="296"/>
      <c r="S136" s="296"/>
      <c r="T136" s="296"/>
      <c r="U136" s="296"/>
      <c r="V136" s="296"/>
      <c r="W136" s="296"/>
      <c r="X136" s="296"/>
      <c r="Y136" s="296"/>
      <c r="Z136" s="296"/>
    </row>
    <row r="137" spans="1:26" ht="13.5" customHeight="1" x14ac:dyDescent="0.3">
      <c r="A137" s="296"/>
      <c r="B137" s="296"/>
      <c r="C137" s="296"/>
      <c r="D137" s="296"/>
      <c r="E137" s="296"/>
      <c r="F137" s="296"/>
      <c r="G137" s="296"/>
      <c r="H137" s="296"/>
      <c r="I137" s="296"/>
      <c r="J137" s="296"/>
      <c r="K137" s="296"/>
      <c r="L137" s="296"/>
      <c r="M137" s="296"/>
      <c r="N137" s="296"/>
      <c r="O137" s="296"/>
      <c r="P137" s="296"/>
      <c r="Q137" s="296"/>
      <c r="R137" s="296"/>
      <c r="S137" s="296"/>
      <c r="T137" s="296"/>
      <c r="U137" s="296"/>
      <c r="V137" s="296"/>
      <c r="W137" s="296"/>
      <c r="X137" s="296"/>
      <c r="Y137" s="296"/>
      <c r="Z137" s="296"/>
    </row>
    <row r="138" spans="1:26" ht="13.5" customHeight="1" x14ac:dyDescent="0.3">
      <c r="A138" s="296"/>
      <c r="B138" s="296"/>
      <c r="C138" s="296"/>
      <c r="D138" s="296"/>
      <c r="E138" s="296"/>
      <c r="F138" s="296"/>
      <c r="G138" s="296"/>
      <c r="H138" s="296"/>
      <c r="I138" s="296"/>
      <c r="J138" s="296"/>
      <c r="K138" s="296"/>
      <c r="L138" s="296"/>
      <c r="M138" s="296"/>
      <c r="N138" s="296"/>
      <c r="O138" s="296"/>
      <c r="P138" s="296"/>
      <c r="Q138" s="296"/>
      <c r="R138" s="296"/>
      <c r="S138" s="296"/>
      <c r="T138" s="296"/>
      <c r="U138" s="296"/>
      <c r="V138" s="296"/>
      <c r="W138" s="296"/>
      <c r="X138" s="296"/>
      <c r="Y138" s="296"/>
      <c r="Z138" s="296"/>
    </row>
    <row r="139" spans="1:26" ht="13.5" customHeight="1" x14ac:dyDescent="0.3">
      <c r="A139" s="296"/>
      <c r="B139" s="296"/>
      <c r="C139" s="296"/>
      <c r="D139" s="296"/>
      <c r="E139" s="296"/>
      <c r="F139" s="296"/>
      <c r="G139" s="296"/>
      <c r="H139" s="296"/>
      <c r="I139" s="296"/>
      <c r="J139" s="296"/>
      <c r="K139" s="296"/>
      <c r="L139" s="296"/>
      <c r="M139" s="296"/>
      <c r="N139" s="296"/>
      <c r="O139" s="296"/>
      <c r="P139" s="296"/>
      <c r="Q139" s="296"/>
      <c r="R139" s="296"/>
      <c r="S139" s="296"/>
      <c r="T139" s="296"/>
      <c r="U139" s="296"/>
      <c r="V139" s="296"/>
      <c r="W139" s="296"/>
      <c r="X139" s="296"/>
      <c r="Y139" s="296"/>
      <c r="Z139" s="296"/>
    </row>
    <row r="140" spans="1:26" ht="13.5" customHeight="1" x14ac:dyDescent="0.3">
      <c r="A140" s="296"/>
      <c r="B140" s="296"/>
      <c r="C140" s="296"/>
      <c r="D140" s="296"/>
      <c r="E140" s="296"/>
      <c r="F140" s="296"/>
      <c r="G140" s="296"/>
      <c r="H140" s="296"/>
      <c r="I140" s="296"/>
      <c r="J140" s="296"/>
      <c r="K140" s="296"/>
      <c r="L140" s="296"/>
      <c r="M140" s="296"/>
      <c r="N140" s="296"/>
      <c r="O140" s="296"/>
      <c r="P140" s="296"/>
      <c r="Q140" s="296"/>
      <c r="R140" s="296"/>
      <c r="S140" s="296"/>
      <c r="T140" s="296"/>
      <c r="U140" s="296"/>
      <c r="V140" s="296"/>
      <c r="W140" s="296"/>
      <c r="X140" s="296"/>
      <c r="Y140" s="296"/>
      <c r="Z140" s="296"/>
    </row>
    <row r="141" spans="1:26" ht="13.5" customHeight="1" x14ac:dyDescent="0.3">
      <c r="A141" s="296"/>
      <c r="B141" s="296"/>
      <c r="C141" s="296"/>
      <c r="D141" s="296"/>
      <c r="E141" s="296"/>
      <c r="F141" s="296"/>
      <c r="G141" s="296"/>
      <c r="H141" s="296"/>
      <c r="I141" s="296"/>
      <c r="J141" s="296"/>
      <c r="K141" s="296"/>
      <c r="L141" s="296"/>
      <c r="M141" s="296"/>
      <c r="N141" s="296"/>
      <c r="O141" s="296"/>
      <c r="P141" s="296"/>
      <c r="Q141" s="296"/>
      <c r="R141" s="296"/>
      <c r="S141" s="296"/>
      <c r="T141" s="296"/>
      <c r="U141" s="296"/>
      <c r="V141" s="296"/>
      <c r="W141" s="296"/>
      <c r="X141" s="296"/>
      <c r="Y141" s="296"/>
      <c r="Z141" s="296"/>
    </row>
    <row r="142" spans="1:26" ht="13.5" customHeight="1" x14ac:dyDescent="0.3">
      <c r="A142" s="296"/>
      <c r="B142" s="296"/>
      <c r="C142" s="296"/>
      <c r="D142" s="296"/>
      <c r="E142" s="296"/>
      <c r="F142" s="296"/>
      <c r="G142" s="296"/>
      <c r="H142" s="296"/>
      <c r="I142" s="296"/>
      <c r="J142" s="296"/>
      <c r="K142" s="296"/>
      <c r="L142" s="296"/>
      <c r="M142" s="296"/>
      <c r="N142" s="296"/>
      <c r="O142" s="296"/>
      <c r="P142" s="296"/>
      <c r="Q142" s="296"/>
      <c r="R142" s="296"/>
      <c r="S142" s="296"/>
      <c r="T142" s="296"/>
      <c r="U142" s="296"/>
      <c r="V142" s="296"/>
      <c r="W142" s="296"/>
      <c r="X142" s="296"/>
      <c r="Y142" s="296"/>
      <c r="Z142" s="296"/>
    </row>
    <row r="143" spans="1:26" ht="13.5" customHeight="1" x14ac:dyDescent="0.3">
      <c r="A143" s="296"/>
      <c r="B143" s="296"/>
      <c r="C143" s="296"/>
      <c r="D143" s="296"/>
      <c r="E143" s="296"/>
      <c r="F143" s="296"/>
      <c r="G143" s="296"/>
      <c r="H143" s="296"/>
      <c r="I143" s="296"/>
      <c r="J143" s="296"/>
      <c r="K143" s="296"/>
      <c r="L143" s="296"/>
      <c r="M143" s="296"/>
      <c r="N143" s="296"/>
      <c r="O143" s="296"/>
      <c r="P143" s="296"/>
      <c r="Q143" s="296"/>
      <c r="R143" s="296"/>
      <c r="S143" s="296"/>
      <c r="T143" s="296"/>
      <c r="U143" s="296"/>
      <c r="V143" s="296"/>
      <c r="W143" s="296"/>
      <c r="X143" s="296"/>
      <c r="Y143" s="296"/>
      <c r="Z143" s="296"/>
    </row>
    <row r="144" spans="1:26" ht="13.5" customHeight="1" x14ac:dyDescent="0.3">
      <c r="A144" s="296"/>
      <c r="B144" s="296"/>
      <c r="C144" s="296"/>
      <c r="D144" s="296"/>
      <c r="E144" s="296"/>
      <c r="F144" s="296"/>
      <c r="G144" s="296"/>
      <c r="H144" s="296"/>
      <c r="I144" s="296"/>
      <c r="J144" s="296"/>
      <c r="K144" s="296"/>
      <c r="L144" s="296"/>
      <c r="M144" s="296"/>
      <c r="N144" s="296"/>
      <c r="O144" s="296"/>
      <c r="P144" s="296"/>
      <c r="Q144" s="296"/>
      <c r="R144" s="296"/>
      <c r="S144" s="296"/>
      <c r="T144" s="296"/>
      <c r="U144" s="296"/>
      <c r="V144" s="296"/>
      <c r="W144" s="296"/>
      <c r="X144" s="296"/>
      <c r="Y144" s="296"/>
      <c r="Z144" s="296"/>
    </row>
    <row r="145" spans="1:26" ht="13.5" customHeight="1" x14ac:dyDescent="0.3">
      <c r="A145" s="296"/>
      <c r="B145" s="296"/>
      <c r="C145" s="296"/>
      <c r="D145" s="296"/>
      <c r="E145" s="296"/>
      <c r="F145" s="296"/>
      <c r="G145" s="296"/>
      <c r="H145" s="296"/>
      <c r="I145" s="296"/>
      <c r="J145" s="296"/>
      <c r="K145" s="296"/>
      <c r="L145" s="296"/>
      <c r="M145" s="296"/>
      <c r="N145" s="296"/>
      <c r="O145" s="296"/>
      <c r="P145" s="296"/>
      <c r="Q145" s="296"/>
      <c r="R145" s="296"/>
      <c r="S145" s="296"/>
      <c r="T145" s="296"/>
      <c r="U145" s="296"/>
      <c r="V145" s="296"/>
      <c r="W145" s="296"/>
      <c r="X145" s="296"/>
      <c r="Y145" s="296"/>
      <c r="Z145" s="296"/>
    </row>
    <row r="146" spans="1:26" ht="13.5" customHeight="1" x14ac:dyDescent="0.3">
      <c r="A146" s="296"/>
      <c r="B146" s="296"/>
      <c r="C146" s="296"/>
      <c r="D146" s="296"/>
      <c r="E146" s="296"/>
      <c r="F146" s="296"/>
      <c r="G146" s="296"/>
      <c r="H146" s="296"/>
      <c r="I146" s="296"/>
      <c r="J146" s="296"/>
      <c r="K146" s="296"/>
      <c r="L146" s="296"/>
      <c r="M146" s="296"/>
      <c r="N146" s="296"/>
      <c r="O146" s="296"/>
      <c r="P146" s="296"/>
      <c r="Q146" s="296"/>
      <c r="R146" s="296"/>
      <c r="S146" s="296"/>
      <c r="T146" s="296"/>
      <c r="U146" s="296"/>
      <c r="V146" s="296"/>
      <c r="W146" s="296"/>
      <c r="X146" s="296"/>
      <c r="Y146" s="296"/>
      <c r="Z146" s="296"/>
    </row>
    <row r="147" spans="1:26" ht="13.5" customHeight="1" x14ac:dyDescent="0.3">
      <c r="A147" s="296"/>
      <c r="B147" s="296"/>
      <c r="C147" s="296"/>
      <c r="D147" s="296"/>
      <c r="E147" s="296"/>
      <c r="F147" s="296"/>
      <c r="G147" s="296"/>
      <c r="H147" s="296"/>
      <c r="I147" s="296"/>
      <c r="J147" s="296"/>
      <c r="K147" s="296"/>
      <c r="L147" s="296"/>
      <c r="M147" s="296"/>
      <c r="N147" s="296"/>
      <c r="O147" s="296"/>
      <c r="P147" s="296"/>
      <c r="Q147" s="296"/>
      <c r="R147" s="296"/>
      <c r="S147" s="296"/>
      <c r="T147" s="296"/>
      <c r="U147" s="296"/>
      <c r="V147" s="296"/>
      <c r="W147" s="296"/>
      <c r="X147" s="296"/>
      <c r="Y147" s="296"/>
      <c r="Z147" s="296"/>
    </row>
    <row r="148" spans="1:26" ht="13.5" customHeight="1" x14ac:dyDescent="0.3">
      <c r="A148" s="296"/>
      <c r="B148" s="296"/>
      <c r="C148" s="296"/>
      <c r="D148" s="296"/>
      <c r="E148" s="296"/>
      <c r="F148" s="296"/>
      <c r="G148" s="296"/>
      <c r="H148" s="296"/>
      <c r="I148" s="296"/>
      <c r="J148" s="296"/>
      <c r="K148" s="296"/>
      <c r="L148" s="296"/>
      <c r="M148" s="296"/>
      <c r="N148" s="296"/>
      <c r="O148" s="296"/>
      <c r="P148" s="296"/>
      <c r="Q148" s="296"/>
      <c r="R148" s="296"/>
      <c r="S148" s="296"/>
      <c r="T148" s="296"/>
      <c r="U148" s="296"/>
      <c r="V148" s="296"/>
      <c r="W148" s="296"/>
      <c r="X148" s="296"/>
      <c r="Y148" s="296"/>
      <c r="Z148" s="296"/>
    </row>
    <row r="149" spans="1:26" ht="13.5" customHeight="1" x14ac:dyDescent="0.3">
      <c r="A149" s="296"/>
      <c r="B149" s="296"/>
      <c r="C149" s="296"/>
      <c r="D149" s="296"/>
      <c r="E149" s="296"/>
      <c r="F149" s="296"/>
      <c r="G149" s="296"/>
      <c r="H149" s="296"/>
      <c r="I149" s="296"/>
      <c r="J149" s="296"/>
      <c r="K149" s="296"/>
      <c r="L149" s="296"/>
      <c r="M149" s="296"/>
      <c r="N149" s="296"/>
      <c r="O149" s="296"/>
      <c r="P149" s="296"/>
      <c r="Q149" s="296"/>
      <c r="R149" s="296"/>
      <c r="S149" s="296"/>
      <c r="T149" s="296"/>
      <c r="U149" s="296"/>
      <c r="V149" s="296"/>
      <c r="W149" s="296"/>
      <c r="X149" s="296"/>
      <c r="Y149" s="296"/>
      <c r="Z149" s="296"/>
    </row>
    <row r="150" spans="1:26" ht="13.5" customHeight="1" x14ac:dyDescent="0.3">
      <c r="A150" s="296"/>
      <c r="B150" s="296"/>
      <c r="C150" s="296"/>
      <c r="D150" s="296"/>
      <c r="E150" s="296"/>
      <c r="F150" s="296"/>
      <c r="G150" s="296"/>
      <c r="H150" s="296"/>
      <c r="I150" s="296"/>
      <c r="J150" s="296"/>
      <c r="K150" s="296"/>
      <c r="L150" s="296"/>
      <c r="M150" s="296"/>
      <c r="N150" s="296"/>
      <c r="O150" s="296"/>
      <c r="P150" s="296"/>
      <c r="Q150" s="296"/>
      <c r="R150" s="296"/>
      <c r="S150" s="296"/>
      <c r="T150" s="296"/>
      <c r="U150" s="296"/>
      <c r="V150" s="296"/>
      <c r="W150" s="296"/>
      <c r="X150" s="296"/>
      <c r="Y150" s="296"/>
      <c r="Z150" s="296"/>
    </row>
    <row r="151" spans="1:26" ht="13.5" customHeight="1" x14ac:dyDescent="0.3">
      <c r="A151" s="296"/>
      <c r="B151" s="296"/>
      <c r="C151" s="296"/>
      <c r="D151" s="296"/>
      <c r="E151" s="296"/>
      <c r="F151" s="296"/>
      <c r="G151" s="296"/>
      <c r="H151" s="296"/>
      <c r="I151" s="296"/>
      <c r="J151" s="296"/>
      <c r="K151" s="296"/>
      <c r="L151" s="296"/>
      <c r="M151" s="296"/>
      <c r="N151" s="296"/>
      <c r="O151" s="296"/>
      <c r="P151" s="296"/>
      <c r="Q151" s="296"/>
      <c r="R151" s="296"/>
      <c r="S151" s="296"/>
      <c r="T151" s="296"/>
      <c r="U151" s="296"/>
      <c r="V151" s="296"/>
      <c r="W151" s="296"/>
      <c r="X151" s="296"/>
      <c r="Y151" s="296"/>
      <c r="Z151" s="296"/>
    </row>
    <row r="152" spans="1:26" ht="13.5" customHeight="1" x14ac:dyDescent="0.3">
      <c r="A152" s="296"/>
      <c r="B152" s="296"/>
      <c r="C152" s="296"/>
      <c r="D152" s="296"/>
      <c r="E152" s="296"/>
      <c r="F152" s="296"/>
      <c r="G152" s="296"/>
      <c r="H152" s="296"/>
      <c r="I152" s="296"/>
      <c r="J152" s="296"/>
      <c r="K152" s="296"/>
      <c r="L152" s="296"/>
      <c r="M152" s="296"/>
      <c r="N152" s="296"/>
      <c r="O152" s="296"/>
      <c r="P152" s="296"/>
      <c r="Q152" s="296"/>
      <c r="R152" s="296"/>
      <c r="S152" s="296"/>
      <c r="T152" s="296"/>
      <c r="U152" s="296"/>
      <c r="V152" s="296"/>
      <c r="W152" s="296"/>
      <c r="X152" s="296"/>
      <c r="Y152" s="296"/>
      <c r="Z152" s="296"/>
    </row>
    <row r="153" spans="1:26" ht="13.5" customHeight="1" x14ac:dyDescent="0.3">
      <c r="A153" s="296"/>
      <c r="B153" s="296"/>
      <c r="C153" s="296"/>
      <c r="D153" s="296"/>
      <c r="E153" s="296"/>
      <c r="F153" s="296"/>
      <c r="G153" s="296"/>
      <c r="H153" s="296"/>
      <c r="I153" s="296"/>
      <c r="J153" s="296"/>
      <c r="K153" s="296"/>
      <c r="L153" s="296"/>
      <c r="M153" s="296"/>
      <c r="N153" s="296"/>
      <c r="O153" s="296"/>
      <c r="P153" s="296"/>
      <c r="Q153" s="296"/>
      <c r="R153" s="296"/>
      <c r="S153" s="296"/>
      <c r="T153" s="296"/>
      <c r="U153" s="296"/>
      <c r="V153" s="296"/>
      <c r="W153" s="296"/>
      <c r="X153" s="296"/>
      <c r="Y153" s="296"/>
      <c r="Z153" s="296"/>
    </row>
    <row r="154" spans="1:26" ht="13.5" customHeight="1" x14ac:dyDescent="0.3">
      <c r="A154" s="296"/>
      <c r="B154" s="296"/>
      <c r="C154" s="296"/>
      <c r="D154" s="296"/>
      <c r="E154" s="296"/>
      <c r="F154" s="296"/>
      <c r="G154" s="296"/>
      <c r="H154" s="296"/>
      <c r="I154" s="296"/>
      <c r="J154" s="296"/>
      <c r="K154" s="296"/>
      <c r="L154" s="296"/>
      <c r="M154" s="296"/>
      <c r="N154" s="296"/>
      <c r="O154" s="296"/>
      <c r="P154" s="296"/>
      <c r="Q154" s="296"/>
      <c r="R154" s="296"/>
      <c r="S154" s="296"/>
      <c r="T154" s="296"/>
      <c r="U154" s="296"/>
      <c r="V154" s="296"/>
      <c r="W154" s="296"/>
      <c r="X154" s="296"/>
      <c r="Y154" s="296"/>
      <c r="Z154" s="296"/>
    </row>
    <row r="155" spans="1:26" ht="13.5" customHeight="1" x14ac:dyDescent="0.3">
      <c r="A155" s="296"/>
      <c r="B155" s="296"/>
      <c r="C155" s="296"/>
      <c r="D155" s="296"/>
      <c r="E155" s="296"/>
      <c r="F155" s="296"/>
      <c r="G155" s="296"/>
      <c r="H155" s="296"/>
      <c r="I155" s="296"/>
      <c r="J155" s="296"/>
      <c r="K155" s="296"/>
      <c r="L155" s="296"/>
      <c r="M155" s="296"/>
      <c r="N155" s="296"/>
      <c r="O155" s="296"/>
      <c r="P155" s="296"/>
      <c r="Q155" s="296"/>
      <c r="R155" s="296"/>
      <c r="S155" s="296"/>
      <c r="T155" s="296"/>
      <c r="U155" s="296"/>
      <c r="V155" s="296"/>
      <c r="W155" s="296"/>
      <c r="X155" s="296"/>
      <c r="Y155" s="296"/>
      <c r="Z155" s="296"/>
    </row>
    <row r="156" spans="1:26" ht="13.5" customHeight="1" x14ac:dyDescent="0.3">
      <c r="A156" s="296"/>
      <c r="B156" s="296"/>
      <c r="C156" s="296"/>
      <c r="D156" s="296"/>
      <c r="E156" s="296"/>
      <c r="F156" s="296"/>
      <c r="G156" s="296"/>
      <c r="H156" s="296"/>
      <c r="I156" s="296"/>
      <c r="J156" s="296"/>
      <c r="K156" s="296"/>
      <c r="L156" s="296"/>
      <c r="M156" s="296"/>
      <c r="N156" s="296"/>
      <c r="O156" s="296"/>
      <c r="P156" s="296"/>
      <c r="Q156" s="296"/>
      <c r="R156" s="296"/>
      <c r="S156" s="296"/>
      <c r="T156" s="296"/>
      <c r="U156" s="296"/>
      <c r="V156" s="296"/>
      <c r="W156" s="296"/>
      <c r="X156" s="296"/>
      <c r="Y156" s="296"/>
      <c r="Z156" s="296"/>
    </row>
    <row r="157" spans="1:26" ht="13.5" customHeight="1" x14ac:dyDescent="0.3">
      <c r="A157" s="296"/>
      <c r="B157" s="296"/>
      <c r="C157" s="296"/>
      <c r="D157" s="296"/>
      <c r="E157" s="296"/>
      <c r="F157" s="296"/>
      <c r="G157" s="296"/>
      <c r="H157" s="296"/>
      <c r="I157" s="296"/>
      <c r="J157" s="296"/>
      <c r="K157" s="296"/>
      <c r="L157" s="296"/>
      <c r="M157" s="296"/>
      <c r="N157" s="296"/>
      <c r="O157" s="296"/>
      <c r="P157" s="296"/>
      <c r="Q157" s="296"/>
      <c r="R157" s="296"/>
      <c r="S157" s="296"/>
      <c r="T157" s="296"/>
      <c r="U157" s="296"/>
      <c r="V157" s="296"/>
      <c r="W157" s="296"/>
      <c r="X157" s="296"/>
      <c r="Y157" s="296"/>
      <c r="Z157" s="296"/>
    </row>
    <row r="158" spans="1:26" ht="13.5" customHeight="1" x14ac:dyDescent="0.3">
      <c r="A158" s="296"/>
      <c r="B158" s="296"/>
      <c r="C158" s="296"/>
      <c r="D158" s="296"/>
      <c r="E158" s="296"/>
      <c r="F158" s="296"/>
      <c r="G158" s="296"/>
      <c r="H158" s="296"/>
      <c r="I158" s="296"/>
      <c r="J158" s="296"/>
      <c r="K158" s="296"/>
      <c r="L158" s="296"/>
      <c r="M158" s="296"/>
      <c r="N158" s="296"/>
      <c r="O158" s="296"/>
      <c r="P158" s="296"/>
      <c r="Q158" s="296"/>
      <c r="R158" s="296"/>
      <c r="S158" s="296"/>
      <c r="T158" s="296"/>
      <c r="U158" s="296"/>
      <c r="V158" s="296"/>
      <c r="W158" s="296"/>
      <c r="X158" s="296"/>
      <c r="Y158" s="296"/>
      <c r="Z158" s="296"/>
    </row>
    <row r="159" spans="1:26" ht="13.5" customHeight="1" x14ac:dyDescent="0.3">
      <c r="A159" s="296"/>
      <c r="B159" s="296"/>
      <c r="C159" s="296"/>
      <c r="D159" s="296"/>
      <c r="E159" s="296"/>
      <c r="F159" s="296"/>
      <c r="G159" s="296"/>
      <c r="H159" s="296"/>
      <c r="I159" s="296"/>
      <c r="J159" s="296"/>
      <c r="K159" s="296"/>
      <c r="L159" s="296"/>
      <c r="M159" s="296"/>
      <c r="N159" s="296"/>
      <c r="O159" s="296"/>
      <c r="P159" s="296"/>
      <c r="Q159" s="296"/>
      <c r="R159" s="296"/>
      <c r="S159" s="296"/>
      <c r="T159" s="296"/>
      <c r="U159" s="296"/>
      <c r="V159" s="296"/>
      <c r="W159" s="296"/>
      <c r="X159" s="296"/>
      <c r="Y159" s="296"/>
      <c r="Z159" s="296"/>
    </row>
    <row r="160" spans="1:26" ht="13.5" customHeight="1" x14ac:dyDescent="0.3">
      <c r="A160" s="296"/>
      <c r="B160" s="296"/>
      <c r="C160" s="296"/>
      <c r="D160" s="296"/>
      <c r="E160" s="296"/>
      <c r="F160" s="296"/>
      <c r="G160" s="296"/>
      <c r="H160" s="296"/>
      <c r="I160" s="296"/>
      <c r="J160" s="296"/>
      <c r="K160" s="296"/>
      <c r="L160" s="296"/>
      <c r="M160" s="296"/>
      <c r="N160" s="296"/>
      <c r="O160" s="296"/>
      <c r="P160" s="296"/>
      <c r="Q160" s="296"/>
      <c r="R160" s="296"/>
      <c r="S160" s="296"/>
      <c r="T160" s="296"/>
      <c r="U160" s="296"/>
      <c r="V160" s="296"/>
      <c r="W160" s="296"/>
      <c r="X160" s="296"/>
      <c r="Y160" s="296"/>
      <c r="Z160" s="296"/>
    </row>
    <row r="161" spans="1:26" ht="13.5" customHeight="1" x14ac:dyDescent="0.3">
      <c r="A161" s="296"/>
      <c r="B161" s="296"/>
      <c r="C161" s="296"/>
      <c r="D161" s="296"/>
      <c r="E161" s="296"/>
      <c r="F161" s="296"/>
      <c r="G161" s="296"/>
      <c r="H161" s="296"/>
      <c r="I161" s="296"/>
      <c r="J161" s="296"/>
      <c r="K161" s="296"/>
      <c r="L161" s="296"/>
      <c r="M161" s="296"/>
      <c r="N161" s="296"/>
      <c r="O161" s="296"/>
      <c r="P161" s="296"/>
      <c r="Q161" s="296"/>
      <c r="R161" s="296"/>
      <c r="S161" s="296"/>
      <c r="T161" s="296"/>
      <c r="U161" s="296"/>
      <c r="V161" s="296"/>
      <c r="W161" s="296"/>
      <c r="X161" s="296"/>
      <c r="Y161" s="296"/>
      <c r="Z161" s="296"/>
    </row>
    <row r="162" spans="1:26" ht="13.5" customHeight="1" x14ac:dyDescent="0.3">
      <c r="A162" s="296"/>
      <c r="B162" s="296"/>
      <c r="C162" s="296"/>
      <c r="D162" s="296"/>
      <c r="E162" s="296"/>
      <c r="F162" s="296"/>
      <c r="G162" s="296"/>
      <c r="H162" s="296"/>
      <c r="I162" s="296"/>
      <c r="J162" s="296"/>
      <c r="K162" s="296"/>
      <c r="L162" s="296"/>
      <c r="M162" s="296"/>
      <c r="N162" s="296"/>
      <c r="O162" s="296"/>
      <c r="P162" s="296"/>
      <c r="Q162" s="296"/>
      <c r="R162" s="296"/>
      <c r="S162" s="296"/>
      <c r="T162" s="296"/>
      <c r="U162" s="296"/>
      <c r="V162" s="296"/>
      <c r="W162" s="296"/>
      <c r="X162" s="296"/>
      <c r="Y162" s="296"/>
      <c r="Z162" s="296"/>
    </row>
    <row r="163" spans="1:26" ht="13.5" customHeight="1" x14ac:dyDescent="0.3">
      <c r="A163" s="296"/>
      <c r="B163" s="296"/>
      <c r="C163" s="296"/>
      <c r="D163" s="296"/>
      <c r="E163" s="296"/>
      <c r="F163" s="296"/>
      <c r="G163" s="296"/>
      <c r="H163" s="296"/>
      <c r="I163" s="296"/>
      <c r="J163" s="296"/>
      <c r="K163" s="296"/>
      <c r="L163" s="296"/>
      <c r="M163" s="296"/>
      <c r="N163" s="296"/>
      <c r="O163" s="296"/>
      <c r="P163" s="296"/>
      <c r="Q163" s="296"/>
      <c r="R163" s="296"/>
      <c r="S163" s="296"/>
      <c r="T163" s="296"/>
      <c r="U163" s="296"/>
      <c r="V163" s="296"/>
      <c r="W163" s="296"/>
      <c r="X163" s="296"/>
      <c r="Y163" s="296"/>
      <c r="Z163" s="296"/>
    </row>
    <row r="164" spans="1:26" ht="13.5" customHeight="1" x14ac:dyDescent="0.3">
      <c r="A164" s="296"/>
      <c r="B164" s="296"/>
      <c r="C164" s="296"/>
      <c r="D164" s="296"/>
      <c r="E164" s="296"/>
      <c r="F164" s="296"/>
      <c r="G164" s="296"/>
      <c r="H164" s="296"/>
      <c r="I164" s="296"/>
      <c r="J164" s="296"/>
      <c r="K164" s="296"/>
      <c r="L164" s="296"/>
      <c r="M164" s="296"/>
      <c r="N164" s="296"/>
      <c r="O164" s="296"/>
      <c r="P164" s="296"/>
      <c r="Q164" s="296"/>
      <c r="R164" s="296"/>
      <c r="S164" s="296"/>
      <c r="T164" s="296"/>
      <c r="U164" s="296"/>
      <c r="V164" s="296"/>
      <c r="W164" s="296"/>
      <c r="X164" s="296"/>
      <c r="Y164" s="296"/>
      <c r="Z164" s="296"/>
    </row>
    <row r="165" spans="1:26" ht="13.5" customHeight="1" x14ac:dyDescent="0.3">
      <c r="A165" s="296"/>
      <c r="B165" s="296"/>
      <c r="C165" s="296"/>
      <c r="D165" s="296"/>
      <c r="E165" s="296"/>
      <c r="F165" s="296"/>
      <c r="G165" s="296"/>
      <c r="H165" s="296"/>
      <c r="I165" s="296"/>
      <c r="J165" s="296"/>
      <c r="K165" s="296"/>
      <c r="L165" s="296"/>
      <c r="M165" s="296"/>
      <c r="N165" s="296"/>
      <c r="O165" s="296"/>
      <c r="P165" s="296"/>
      <c r="Q165" s="296"/>
      <c r="R165" s="296"/>
      <c r="S165" s="296"/>
      <c r="T165" s="296"/>
      <c r="U165" s="296"/>
      <c r="V165" s="296"/>
      <c r="W165" s="296"/>
      <c r="X165" s="296"/>
      <c r="Y165" s="296"/>
      <c r="Z165" s="296"/>
    </row>
    <row r="166" spans="1:26" ht="13.5" customHeight="1" x14ac:dyDescent="0.3">
      <c r="A166" s="296"/>
      <c r="B166" s="296"/>
      <c r="C166" s="296"/>
      <c r="D166" s="296"/>
      <c r="E166" s="296"/>
      <c r="F166" s="296"/>
      <c r="G166" s="296"/>
      <c r="H166" s="296"/>
      <c r="I166" s="296"/>
      <c r="J166" s="296"/>
      <c r="K166" s="296"/>
      <c r="L166" s="296"/>
      <c r="M166" s="296"/>
      <c r="N166" s="296"/>
      <c r="O166" s="296"/>
      <c r="P166" s="296"/>
      <c r="Q166" s="296"/>
      <c r="R166" s="296"/>
      <c r="S166" s="296"/>
      <c r="T166" s="296"/>
      <c r="U166" s="296"/>
      <c r="V166" s="296"/>
      <c r="W166" s="296"/>
      <c r="X166" s="296"/>
      <c r="Y166" s="296"/>
      <c r="Z166" s="296"/>
    </row>
    <row r="167" spans="1:26" ht="13.5" customHeight="1" x14ac:dyDescent="0.3">
      <c r="A167" s="296"/>
      <c r="B167" s="296"/>
      <c r="C167" s="296"/>
      <c r="D167" s="296"/>
      <c r="E167" s="296"/>
      <c r="F167" s="296"/>
      <c r="G167" s="296"/>
      <c r="H167" s="296"/>
      <c r="I167" s="296"/>
      <c r="J167" s="296"/>
      <c r="K167" s="296"/>
      <c r="L167" s="296"/>
      <c r="M167" s="296"/>
      <c r="N167" s="296"/>
      <c r="O167" s="296"/>
      <c r="P167" s="296"/>
      <c r="Q167" s="296"/>
      <c r="R167" s="296"/>
      <c r="S167" s="296"/>
      <c r="T167" s="296"/>
      <c r="U167" s="296"/>
      <c r="V167" s="296"/>
      <c r="W167" s="296"/>
      <c r="X167" s="296"/>
      <c r="Y167" s="296"/>
      <c r="Z167" s="296"/>
    </row>
    <row r="168" spans="1:26" ht="13.5" customHeight="1" x14ac:dyDescent="0.3">
      <c r="A168" s="296"/>
      <c r="B168" s="296"/>
      <c r="C168" s="296"/>
      <c r="D168" s="296"/>
      <c r="E168" s="296"/>
      <c r="F168" s="296"/>
      <c r="G168" s="296"/>
      <c r="H168" s="296"/>
      <c r="I168" s="296"/>
      <c r="J168" s="296"/>
      <c r="K168" s="296"/>
      <c r="L168" s="296"/>
      <c r="M168" s="296"/>
      <c r="N168" s="296"/>
      <c r="O168" s="296"/>
      <c r="P168" s="296"/>
      <c r="Q168" s="296"/>
      <c r="R168" s="296"/>
      <c r="S168" s="296"/>
      <c r="T168" s="296"/>
      <c r="U168" s="296"/>
      <c r="V168" s="296"/>
      <c r="W168" s="296"/>
      <c r="X168" s="296"/>
      <c r="Y168" s="296"/>
      <c r="Z168" s="296"/>
    </row>
    <row r="169" spans="1:26" ht="13.5" customHeight="1" x14ac:dyDescent="0.3">
      <c r="A169" s="296"/>
      <c r="B169" s="296"/>
      <c r="C169" s="296"/>
      <c r="D169" s="296"/>
      <c r="E169" s="296"/>
      <c r="F169" s="296"/>
      <c r="G169" s="296"/>
      <c r="H169" s="296"/>
      <c r="I169" s="296"/>
      <c r="J169" s="296"/>
      <c r="K169" s="296"/>
      <c r="L169" s="296"/>
      <c r="M169" s="296"/>
      <c r="N169" s="296"/>
      <c r="O169" s="296"/>
      <c r="P169" s="296"/>
      <c r="Q169" s="296"/>
      <c r="R169" s="296"/>
      <c r="S169" s="296"/>
      <c r="T169" s="296"/>
      <c r="U169" s="296"/>
      <c r="V169" s="296"/>
      <c r="W169" s="296"/>
      <c r="X169" s="296"/>
      <c r="Y169" s="296"/>
      <c r="Z169" s="296"/>
    </row>
    <row r="170" spans="1:26" ht="13.5" customHeight="1" x14ac:dyDescent="0.3">
      <c r="A170" s="296"/>
      <c r="B170" s="296"/>
      <c r="C170" s="296"/>
      <c r="D170" s="296"/>
      <c r="E170" s="296"/>
      <c r="F170" s="296"/>
      <c r="G170" s="296"/>
      <c r="H170" s="296"/>
      <c r="I170" s="296"/>
      <c r="J170" s="296"/>
      <c r="K170" s="296"/>
      <c r="L170" s="296"/>
      <c r="M170" s="296"/>
      <c r="N170" s="296"/>
      <c r="O170" s="296"/>
      <c r="P170" s="296"/>
      <c r="Q170" s="296"/>
      <c r="R170" s="296"/>
      <c r="S170" s="296"/>
      <c r="T170" s="296"/>
      <c r="U170" s="296"/>
      <c r="V170" s="296"/>
      <c r="W170" s="296"/>
      <c r="X170" s="296"/>
      <c r="Y170" s="296"/>
      <c r="Z170" s="296"/>
    </row>
    <row r="171" spans="1:26" ht="13.5" customHeight="1" x14ac:dyDescent="0.3">
      <c r="A171" s="296"/>
      <c r="B171" s="296"/>
      <c r="C171" s="296"/>
      <c r="D171" s="296"/>
      <c r="E171" s="296"/>
      <c r="F171" s="296"/>
      <c r="G171" s="296"/>
      <c r="H171" s="296"/>
      <c r="I171" s="296"/>
      <c r="J171" s="296"/>
      <c r="K171" s="296"/>
      <c r="L171" s="296"/>
      <c r="M171" s="296"/>
      <c r="N171" s="296"/>
      <c r="O171" s="296"/>
      <c r="P171" s="296"/>
      <c r="Q171" s="296"/>
      <c r="R171" s="296"/>
      <c r="S171" s="296"/>
      <c r="T171" s="296"/>
      <c r="U171" s="296"/>
      <c r="V171" s="296"/>
      <c r="W171" s="296"/>
      <c r="X171" s="296"/>
      <c r="Y171" s="296"/>
      <c r="Z171" s="296"/>
    </row>
    <row r="172" spans="1:26" ht="13.5" customHeight="1" x14ac:dyDescent="0.3">
      <c r="A172" s="296"/>
      <c r="B172" s="296"/>
      <c r="C172" s="296"/>
      <c r="D172" s="296"/>
      <c r="E172" s="296"/>
      <c r="F172" s="296"/>
      <c r="G172" s="296"/>
      <c r="H172" s="296"/>
      <c r="I172" s="296"/>
      <c r="J172" s="296"/>
      <c r="K172" s="296"/>
      <c r="L172" s="296"/>
      <c r="M172" s="296"/>
      <c r="N172" s="296"/>
      <c r="O172" s="296"/>
      <c r="P172" s="296"/>
      <c r="Q172" s="296"/>
      <c r="R172" s="296"/>
      <c r="S172" s="296"/>
      <c r="T172" s="296"/>
      <c r="U172" s="296"/>
      <c r="V172" s="296"/>
      <c r="W172" s="296"/>
      <c r="X172" s="296"/>
      <c r="Y172" s="296"/>
      <c r="Z172" s="296"/>
    </row>
    <row r="173" spans="1:26" ht="13.5" customHeight="1" x14ac:dyDescent="0.3">
      <c r="A173" s="296"/>
      <c r="B173" s="296"/>
      <c r="C173" s="296"/>
      <c r="D173" s="296"/>
      <c r="E173" s="296"/>
      <c r="F173" s="296"/>
      <c r="G173" s="296"/>
      <c r="H173" s="296"/>
      <c r="I173" s="296"/>
      <c r="J173" s="296"/>
      <c r="K173" s="296"/>
      <c r="L173" s="296"/>
      <c r="M173" s="296"/>
      <c r="N173" s="296"/>
      <c r="O173" s="296"/>
      <c r="P173" s="296"/>
      <c r="Q173" s="296"/>
      <c r="R173" s="296"/>
      <c r="S173" s="296"/>
      <c r="T173" s="296"/>
      <c r="U173" s="296"/>
      <c r="V173" s="296"/>
      <c r="W173" s="296"/>
      <c r="X173" s="296"/>
      <c r="Y173" s="296"/>
      <c r="Z173" s="296"/>
    </row>
    <row r="174" spans="1:26" ht="13.5" customHeight="1" x14ac:dyDescent="0.3">
      <c r="A174" s="296"/>
      <c r="B174" s="296"/>
      <c r="C174" s="296"/>
      <c r="D174" s="296"/>
      <c r="E174" s="296"/>
      <c r="F174" s="296"/>
      <c r="G174" s="296"/>
      <c r="H174" s="296"/>
      <c r="I174" s="296"/>
      <c r="J174" s="296"/>
      <c r="K174" s="296"/>
      <c r="L174" s="296"/>
      <c r="M174" s="296"/>
      <c r="N174" s="296"/>
      <c r="O174" s="296"/>
      <c r="P174" s="296"/>
      <c r="Q174" s="296"/>
      <c r="R174" s="296"/>
      <c r="S174" s="296"/>
      <c r="T174" s="296"/>
      <c r="U174" s="296"/>
      <c r="V174" s="296"/>
      <c r="W174" s="296"/>
      <c r="X174" s="296"/>
      <c r="Y174" s="296"/>
      <c r="Z174" s="296"/>
    </row>
    <row r="175" spans="1:26" ht="13.5" customHeight="1" x14ac:dyDescent="0.3">
      <c r="A175" s="296"/>
      <c r="B175" s="296"/>
      <c r="C175" s="296"/>
      <c r="D175" s="296"/>
      <c r="E175" s="296"/>
      <c r="F175" s="296"/>
      <c r="G175" s="296"/>
      <c r="H175" s="296"/>
      <c r="I175" s="296"/>
      <c r="J175" s="296"/>
      <c r="K175" s="296"/>
      <c r="L175" s="296"/>
      <c r="M175" s="296"/>
      <c r="N175" s="296"/>
      <c r="O175" s="296"/>
      <c r="P175" s="296"/>
      <c r="Q175" s="296"/>
      <c r="R175" s="296"/>
      <c r="S175" s="296"/>
      <c r="T175" s="296"/>
      <c r="U175" s="296"/>
      <c r="V175" s="296"/>
      <c r="W175" s="296"/>
      <c r="X175" s="296"/>
      <c r="Y175" s="296"/>
      <c r="Z175" s="296"/>
    </row>
    <row r="176" spans="1:26" ht="13.5" customHeight="1" x14ac:dyDescent="0.3">
      <c r="A176" s="296"/>
      <c r="B176" s="296"/>
      <c r="C176" s="296"/>
      <c r="D176" s="296"/>
      <c r="E176" s="296"/>
      <c r="F176" s="296"/>
      <c r="G176" s="296"/>
      <c r="H176" s="296"/>
      <c r="I176" s="296"/>
      <c r="J176" s="296"/>
      <c r="K176" s="296"/>
      <c r="L176" s="296"/>
      <c r="M176" s="296"/>
      <c r="N176" s="296"/>
      <c r="O176" s="296"/>
      <c r="P176" s="296"/>
      <c r="Q176" s="296"/>
      <c r="R176" s="296"/>
      <c r="S176" s="296"/>
      <c r="T176" s="296"/>
      <c r="U176" s="296"/>
      <c r="V176" s="296"/>
      <c r="W176" s="296"/>
      <c r="X176" s="296"/>
      <c r="Y176" s="296"/>
      <c r="Z176" s="296"/>
    </row>
    <row r="177" spans="1:26" ht="13.5" customHeight="1" x14ac:dyDescent="0.3">
      <c r="A177" s="296"/>
      <c r="B177" s="296"/>
      <c r="C177" s="296"/>
      <c r="D177" s="296"/>
      <c r="E177" s="296"/>
      <c r="F177" s="296"/>
      <c r="G177" s="296"/>
      <c r="H177" s="296"/>
      <c r="I177" s="296"/>
      <c r="J177" s="296"/>
      <c r="K177" s="296"/>
      <c r="L177" s="296"/>
      <c r="M177" s="296"/>
      <c r="N177" s="296"/>
      <c r="O177" s="296"/>
      <c r="P177" s="296"/>
      <c r="Q177" s="296"/>
      <c r="R177" s="296"/>
      <c r="S177" s="296"/>
      <c r="T177" s="296"/>
      <c r="U177" s="296"/>
      <c r="V177" s="296"/>
      <c r="W177" s="296"/>
      <c r="X177" s="296"/>
      <c r="Y177" s="296"/>
      <c r="Z177" s="296"/>
    </row>
    <row r="178" spans="1:26" ht="13.5" customHeight="1" x14ac:dyDescent="0.3">
      <c r="A178" s="296"/>
      <c r="B178" s="296"/>
      <c r="C178" s="296"/>
      <c r="D178" s="296"/>
      <c r="E178" s="296"/>
      <c r="F178" s="296"/>
      <c r="G178" s="296"/>
      <c r="H178" s="296"/>
      <c r="I178" s="296"/>
      <c r="J178" s="296"/>
      <c r="K178" s="296"/>
      <c r="L178" s="296"/>
      <c r="M178" s="296"/>
      <c r="N178" s="296"/>
      <c r="O178" s="296"/>
      <c r="P178" s="296"/>
      <c r="Q178" s="296"/>
      <c r="R178" s="296"/>
      <c r="S178" s="296"/>
      <c r="T178" s="296"/>
      <c r="U178" s="296"/>
      <c r="V178" s="296"/>
      <c r="W178" s="296"/>
      <c r="X178" s="296"/>
      <c r="Y178" s="296"/>
      <c r="Z178" s="296"/>
    </row>
    <row r="179" spans="1:26" ht="13.5" customHeight="1" x14ac:dyDescent="0.3">
      <c r="A179" s="296"/>
      <c r="B179" s="296"/>
      <c r="C179" s="296"/>
      <c r="D179" s="296"/>
      <c r="E179" s="296"/>
      <c r="F179" s="296"/>
      <c r="G179" s="296"/>
      <c r="H179" s="296"/>
      <c r="I179" s="296"/>
      <c r="J179" s="296"/>
      <c r="K179" s="296"/>
      <c r="L179" s="296"/>
      <c r="M179" s="296"/>
      <c r="N179" s="296"/>
      <c r="O179" s="296"/>
      <c r="P179" s="296"/>
      <c r="Q179" s="296"/>
      <c r="R179" s="296"/>
      <c r="S179" s="296"/>
      <c r="T179" s="296"/>
      <c r="U179" s="296"/>
      <c r="V179" s="296"/>
      <c r="W179" s="296"/>
      <c r="X179" s="296"/>
      <c r="Y179" s="296"/>
      <c r="Z179" s="296"/>
    </row>
    <row r="180" spans="1:26" ht="13.5" customHeight="1" x14ac:dyDescent="0.3">
      <c r="A180" s="296"/>
      <c r="B180" s="296"/>
      <c r="C180" s="296"/>
      <c r="D180" s="296"/>
      <c r="E180" s="296"/>
      <c r="F180" s="296"/>
      <c r="G180" s="296"/>
      <c r="H180" s="296"/>
      <c r="I180" s="296"/>
      <c r="J180" s="296"/>
      <c r="K180" s="296"/>
      <c r="L180" s="296"/>
      <c r="M180" s="296"/>
      <c r="N180" s="296"/>
      <c r="O180" s="296"/>
      <c r="P180" s="296"/>
      <c r="Q180" s="296"/>
      <c r="R180" s="296"/>
      <c r="S180" s="296"/>
      <c r="T180" s="296"/>
      <c r="U180" s="296"/>
      <c r="V180" s="296"/>
      <c r="W180" s="296"/>
      <c r="X180" s="296"/>
      <c r="Y180" s="296"/>
      <c r="Z180" s="296"/>
    </row>
    <row r="181" spans="1:26" ht="13.5" customHeight="1" x14ac:dyDescent="0.3">
      <c r="A181" s="296"/>
      <c r="B181" s="296"/>
      <c r="C181" s="296"/>
      <c r="D181" s="296"/>
      <c r="E181" s="296"/>
      <c r="F181" s="296"/>
      <c r="G181" s="296"/>
      <c r="H181" s="296"/>
      <c r="I181" s="296"/>
      <c r="J181" s="296"/>
      <c r="K181" s="296"/>
      <c r="L181" s="296"/>
      <c r="M181" s="296"/>
      <c r="N181" s="296"/>
      <c r="O181" s="296"/>
      <c r="P181" s="296"/>
      <c r="Q181" s="296"/>
      <c r="R181" s="296"/>
      <c r="S181" s="296"/>
      <c r="T181" s="296"/>
      <c r="U181" s="296"/>
      <c r="V181" s="296"/>
      <c r="W181" s="296"/>
      <c r="X181" s="296"/>
      <c r="Y181" s="296"/>
      <c r="Z181" s="296"/>
    </row>
    <row r="182" spans="1:26" ht="13.5" customHeight="1" x14ac:dyDescent="0.3">
      <c r="A182" s="296"/>
      <c r="B182" s="296"/>
      <c r="C182" s="296"/>
      <c r="D182" s="296"/>
      <c r="E182" s="296"/>
      <c r="F182" s="296"/>
      <c r="G182" s="296"/>
      <c r="H182" s="296"/>
      <c r="I182" s="296"/>
      <c r="J182" s="296"/>
      <c r="K182" s="296"/>
      <c r="L182" s="296"/>
      <c r="M182" s="296"/>
      <c r="N182" s="296"/>
      <c r="O182" s="296"/>
      <c r="P182" s="296"/>
      <c r="Q182" s="296"/>
      <c r="R182" s="296"/>
      <c r="S182" s="296"/>
      <c r="T182" s="296"/>
      <c r="U182" s="296"/>
      <c r="V182" s="296"/>
      <c r="W182" s="296"/>
      <c r="X182" s="296"/>
      <c r="Y182" s="296"/>
      <c r="Z182" s="296"/>
    </row>
    <row r="183" spans="1:26" ht="13.5" customHeight="1" x14ac:dyDescent="0.3">
      <c r="A183" s="296"/>
      <c r="B183" s="296"/>
      <c r="C183" s="296"/>
      <c r="D183" s="296"/>
      <c r="E183" s="296"/>
      <c r="F183" s="296"/>
      <c r="G183" s="296"/>
      <c r="H183" s="296"/>
      <c r="I183" s="296"/>
      <c r="J183" s="296"/>
      <c r="K183" s="296"/>
      <c r="L183" s="296"/>
      <c r="M183" s="296"/>
      <c r="N183" s="296"/>
      <c r="O183" s="296"/>
      <c r="P183" s="296"/>
      <c r="Q183" s="296"/>
      <c r="R183" s="296"/>
      <c r="S183" s="296"/>
      <c r="T183" s="296"/>
      <c r="U183" s="296"/>
      <c r="V183" s="296"/>
      <c r="W183" s="296"/>
      <c r="X183" s="296"/>
      <c r="Y183" s="296"/>
      <c r="Z183" s="296"/>
    </row>
    <row r="184" spans="1:26" ht="13.5" customHeight="1" x14ac:dyDescent="0.3">
      <c r="A184" s="296"/>
      <c r="B184" s="296"/>
      <c r="C184" s="296"/>
      <c r="D184" s="296"/>
      <c r="E184" s="296"/>
      <c r="F184" s="296"/>
      <c r="G184" s="296"/>
      <c r="H184" s="296"/>
      <c r="I184" s="296"/>
      <c r="J184" s="296"/>
      <c r="K184" s="296"/>
      <c r="L184" s="296"/>
      <c r="M184" s="296"/>
      <c r="N184" s="296"/>
      <c r="O184" s="296"/>
      <c r="P184" s="296"/>
      <c r="Q184" s="296"/>
      <c r="R184" s="296"/>
      <c r="S184" s="296"/>
      <c r="T184" s="296"/>
      <c r="U184" s="296"/>
      <c r="V184" s="296"/>
      <c r="W184" s="296"/>
      <c r="X184" s="296"/>
      <c r="Y184" s="296"/>
      <c r="Z184" s="296"/>
    </row>
    <row r="185" spans="1:26" ht="13.5" customHeight="1" x14ac:dyDescent="0.3">
      <c r="A185" s="296"/>
      <c r="B185" s="296"/>
      <c r="C185" s="296"/>
      <c r="D185" s="296"/>
      <c r="E185" s="296"/>
      <c r="F185" s="296"/>
      <c r="G185" s="296"/>
      <c r="H185" s="296"/>
      <c r="I185" s="296"/>
      <c r="J185" s="296"/>
      <c r="K185" s="296"/>
      <c r="L185" s="296"/>
      <c r="M185" s="296"/>
      <c r="N185" s="296"/>
      <c r="O185" s="296"/>
      <c r="P185" s="296"/>
      <c r="Q185" s="296"/>
      <c r="R185" s="296"/>
      <c r="S185" s="296"/>
      <c r="T185" s="296"/>
      <c r="U185" s="296"/>
      <c r="V185" s="296"/>
      <c r="W185" s="296"/>
      <c r="X185" s="296"/>
      <c r="Y185" s="296"/>
      <c r="Z185" s="296"/>
    </row>
    <row r="186" spans="1:26" ht="13.5" customHeight="1" x14ac:dyDescent="0.3">
      <c r="A186" s="296"/>
      <c r="B186" s="296"/>
      <c r="C186" s="296"/>
      <c r="D186" s="296"/>
      <c r="E186" s="296"/>
      <c r="F186" s="296"/>
      <c r="G186" s="296"/>
      <c r="H186" s="296"/>
      <c r="I186" s="296"/>
      <c r="J186" s="296"/>
      <c r="K186" s="296"/>
      <c r="L186" s="296"/>
      <c r="M186" s="296"/>
      <c r="N186" s="296"/>
      <c r="O186" s="296"/>
      <c r="P186" s="296"/>
      <c r="Q186" s="296"/>
      <c r="R186" s="296"/>
      <c r="S186" s="296"/>
      <c r="T186" s="296"/>
      <c r="U186" s="296"/>
      <c r="V186" s="296"/>
      <c r="W186" s="296"/>
      <c r="X186" s="296"/>
      <c r="Y186" s="296"/>
      <c r="Z186" s="296"/>
    </row>
    <row r="187" spans="1:26" ht="13.5" customHeight="1" x14ac:dyDescent="0.3">
      <c r="A187" s="296"/>
      <c r="B187" s="296"/>
      <c r="C187" s="296"/>
      <c r="D187" s="296"/>
      <c r="E187" s="296"/>
      <c r="F187" s="296"/>
      <c r="G187" s="296"/>
      <c r="H187" s="296"/>
      <c r="I187" s="296"/>
      <c r="J187" s="296"/>
      <c r="K187" s="296"/>
      <c r="L187" s="296"/>
      <c r="M187" s="296"/>
      <c r="N187" s="296"/>
      <c r="O187" s="296"/>
      <c r="P187" s="296"/>
      <c r="Q187" s="296"/>
      <c r="R187" s="296"/>
      <c r="S187" s="296"/>
      <c r="T187" s="296"/>
      <c r="U187" s="296"/>
      <c r="V187" s="296"/>
      <c r="W187" s="296"/>
      <c r="X187" s="296"/>
      <c r="Y187" s="296"/>
      <c r="Z187" s="296"/>
    </row>
    <row r="188" spans="1:26" ht="13.5" customHeight="1" x14ac:dyDescent="0.3">
      <c r="A188" s="296"/>
      <c r="B188" s="296"/>
      <c r="C188" s="296"/>
      <c r="D188" s="296"/>
      <c r="E188" s="296"/>
      <c r="F188" s="296"/>
      <c r="G188" s="296"/>
      <c r="H188" s="296"/>
      <c r="I188" s="296"/>
      <c r="J188" s="296"/>
      <c r="K188" s="296"/>
      <c r="L188" s="296"/>
      <c r="M188" s="296"/>
      <c r="N188" s="296"/>
      <c r="O188" s="296"/>
      <c r="P188" s="296"/>
      <c r="Q188" s="296"/>
      <c r="R188" s="296"/>
      <c r="S188" s="296"/>
      <c r="T188" s="296"/>
      <c r="U188" s="296"/>
      <c r="V188" s="296"/>
      <c r="W188" s="296"/>
      <c r="X188" s="296"/>
      <c r="Y188" s="296"/>
      <c r="Z188" s="296"/>
    </row>
    <row r="189" spans="1:26" ht="13.5" customHeight="1" x14ac:dyDescent="0.3">
      <c r="A189" s="296"/>
      <c r="B189" s="296"/>
      <c r="C189" s="296"/>
      <c r="D189" s="296"/>
      <c r="E189" s="296"/>
      <c r="F189" s="296"/>
      <c r="G189" s="296"/>
      <c r="H189" s="296"/>
      <c r="I189" s="296"/>
      <c r="J189" s="296"/>
      <c r="K189" s="296"/>
      <c r="L189" s="296"/>
      <c r="M189" s="296"/>
      <c r="N189" s="296"/>
      <c r="O189" s="296"/>
      <c r="P189" s="296"/>
      <c r="Q189" s="296"/>
      <c r="R189" s="296"/>
      <c r="S189" s="296"/>
      <c r="T189" s="296"/>
      <c r="U189" s="296"/>
      <c r="V189" s="296"/>
      <c r="W189" s="296"/>
      <c r="X189" s="296"/>
      <c r="Y189" s="296"/>
      <c r="Z189" s="296"/>
    </row>
    <row r="190" spans="1:26" ht="13.5" customHeight="1" x14ac:dyDescent="0.3">
      <c r="A190" s="296"/>
      <c r="B190" s="296"/>
      <c r="C190" s="296"/>
      <c r="D190" s="296"/>
      <c r="E190" s="296"/>
      <c r="F190" s="296"/>
      <c r="G190" s="296"/>
      <c r="H190" s="296"/>
      <c r="I190" s="296"/>
      <c r="J190" s="296"/>
      <c r="K190" s="296"/>
      <c r="L190" s="296"/>
      <c r="M190" s="296"/>
      <c r="N190" s="296"/>
      <c r="O190" s="296"/>
      <c r="P190" s="296"/>
      <c r="Q190" s="296"/>
      <c r="R190" s="296"/>
      <c r="S190" s="296"/>
      <c r="T190" s="296"/>
      <c r="U190" s="296"/>
      <c r="V190" s="296"/>
      <c r="W190" s="296"/>
      <c r="X190" s="296"/>
      <c r="Y190" s="296"/>
      <c r="Z190" s="296"/>
    </row>
    <row r="191" spans="1:26" ht="13.5" customHeight="1" x14ac:dyDescent="0.3">
      <c r="A191" s="296"/>
      <c r="B191" s="296"/>
      <c r="C191" s="296"/>
      <c r="D191" s="296"/>
      <c r="E191" s="296"/>
      <c r="F191" s="296"/>
      <c r="G191" s="296"/>
      <c r="H191" s="296"/>
      <c r="I191" s="296"/>
      <c r="J191" s="296"/>
      <c r="K191" s="296"/>
      <c r="L191" s="296"/>
      <c r="M191" s="296"/>
      <c r="N191" s="296"/>
      <c r="O191" s="296"/>
      <c r="P191" s="296"/>
      <c r="Q191" s="296"/>
      <c r="R191" s="296"/>
      <c r="S191" s="296"/>
      <c r="T191" s="296"/>
      <c r="U191" s="296"/>
      <c r="V191" s="296"/>
      <c r="W191" s="296"/>
      <c r="X191" s="296"/>
      <c r="Y191" s="296"/>
      <c r="Z191" s="296"/>
    </row>
    <row r="192" spans="1:26" ht="13.5" customHeight="1" x14ac:dyDescent="0.3">
      <c r="A192" s="296"/>
      <c r="B192" s="296"/>
      <c r="C192" s="296"/>
      <c r="D192" s="296"/>
      <c r="E192" s="296"/>
      <c r="F192" s="296"/>
      <c r="G192" s="296"/>
      <c r="H192" s="296"/>
      <c r="I192" s="296"/>
      <c r="J192" s="296"/>
      <c r="K192" s="296"/>
      <c r="L192" s="296"/>
      <c r="M192" s="296"/>
      <c r="N192" s="296"/>
      <c r="O192" s="296"/>
      <c r="P192" s="296"/>
      <c r="Q192" s="296"/>
      <c r="R192" s="296"/>
      <c r="S192" s="296"/>
      <c r="T192" s="296"/>
      <c r="U192" s="296"/>
      <c r="V192" s="296"/>
      <c r="W192" s="296"/>
      <c r="X192" s="296"/>
      <c r="Y192" s="296"/>
      <c r="Z192" s="296"/>
    </row>
    <row r="193" spans="1:26" ht="13.5" customHeight="1" x14ac:dyDescent="0.3">
      <c r="A193" s="296"/>
      <c r="B193" s="296"/>
      <c r="C193" s="296"/>
      <c r="D193" s="296"/>
      <c r="E193" s="296"/>
      <c r="F193" s="296"/>
      <c r="G193" s="296"/>
      <c r="H193" s="296"/>
      <c r="I193" s="296"/>
      <c r="J193" s="296"/>
      <c r="K193" s="296"/>
      <c r="L193" s="296"/>
      <c r="M193" s="296"/>
      <c r="N193" s="296"/>
      <c r="O193" s="296"/>
      <c r="P193" s="296"/>
      <c r="Q193" s="296"/>
      <c r="R193" s="296"/>
      <c r="S193" s="296"/>
      <c r="T193" s="296"/>
      <c r="U193" s="296"/>
      <c r="V193" s="296"/>
      <c r="W193" s="296"/>
      <c r="X193" s="296"/>
      <c r="Y193" s="296"/>
      <c r="Z193" s="296"/>
    </row>
    <row r="194" spans="1:26" ht="13.5" customHeight="1" x14ac:dyDescent="0.3">
      <c r="A194" s="296"/>
      <c r="B194" s="296"/>
      <c r="C194" s="296"/>
      <c r="D194" s="296"/>
      <c r="E194" s="296"/>
      <c r="F194" s="296"/>
      <c r="G194" s="296"/>
      <c r="H194" s="296"/>
      <c r="I194" s="296"/>
      <c r="J194" s="296"/>
      <c r="K194" s="296"/>
      <c r="L194" s="296"/>
      <c r="M194" s="296"/>
      <c r="N194" s="296"/>
      <c r="O194" s="296"/>
      <c r="P194" s="296"/>
      <c r="Q194" s="296"/>
      <c r="R194" s="296"/>
      <c r="S194" s="296"/>
      <c r="T194" s="296"/>
      <c r="U194" s="296"/>
      <c r="V194" s="296"/>
      <c r="W194" s="296"/>
      <c r="X194" s="296"/>
      <c r="Y194" s="296"/>
      <c r="Z194" s="296"/>
    </row>
    <row r="195" spans="1:26" ht="13.5" customHeight="1" x14ac:dyDescent="0.3">
      <c r="A195" s="296"/>
      <c r="B195" s="296"/>
      <c r="C195" s="296"/>
      <c r="D195" s="296"/>
      <c r="E195" s="296"/>
      <c r="F195" s="296"/>
      <c r="G195" s="296"/>
      <c r="H195" s="296"/>
      <c r="I195" s="296"/>
      <c r="J195" s="296"/>
      <c r="K195" s="296"/>
      <c r="L195" s="296"/>
      <c r="M195" s="296"/>
      <c r="N195" s="296"/>
      <c r="O195" s="296"/>
      <c r="P195" s="296"/>
      <c r="Q195" s="296"/>
      <c r="R195" s="296"/>
      <c r="S195" s="296"/>
      <c r="T195" s="296"/>
      <c r="U195" s="296"/>
      <c r="V195" s="296"/>
      <c r="W195" s="296"/>
      <c r="X195" s="296"/>
      <c r="Y195" s="296"/>
      <c r="Z195" s="296"/>
    </row>
    <row r="196" spans="1:26" ht="13.5" customHeight="1" x14ac:dyDescent="0.3">
      <c r="A196" s="296"/>
      <c r="B196" s="296"/>
      <c r="C196" s="296"/>
      <c r="D196" s="296"/>
      <c r="E196" s="296"/>
      <c r="F196" s="296"/>
      <c r="G196" s="296"/>
      <c r="H196" s="296"/>
      <c r="I196" s="296"/>
      <c r="J196" s="296"/>
      <c r="K196" s="296"/>
      <c r="L196" s="296"/>
      <c r="M196" s="296"/>
      <c r="N196" s="296"/>
      <c r="O196" s="296"/>
      <c r="P196" s="296"/>
      <c r="Q196" s="296"/>
      <c r="R196" s="296"/>
      <c r="S196" s="296"/>
      <c r="T196" s="296"/>
      <c r="U196" s="296"/>
      <c r="V196" s="296"/>
      <c r="W196" s="296"/>
      <c r="X196" s="296"/>
      <c r="Y196" s="296"/>
      <c r="Z196" s="296"/>
    </row>
    <row r="197" spans="1:26" ht="13.5" customHeight="1" x14ac:dyDescent="0.3">
      <c r="A197" s="296"/>
      <c r="B197" s="296"/>
      <c r="C197" s="296"/>
      <c r="D197" s="296"/>
      <c r="E197" s="296"/>
      <c r="F197" s="296"/>
      <c r="G197" s="296"/>
      <c r="H197" s="296"/>
      <c r="I197" s="296"/>
      <c r="J197" s="296"/>
      <c r="K197" s="296"/>
      <c r="L197" s="296"/>
      <c r="M197" s="296"/>
      <c r="N197" s="296"/>
      <c r="O197" s="296"/>
      <c r="P197" s="296"/>
      <c r="Q197" s="296"/>
      <c r="R197" s="296"/>
      <c r="S197" s="296"/>
      <c r="T197" s="296"/>
      <c r="U197" s="296"/>
      <c r="V197" s="296"/>
      <c r="W197" s="296"/>
      <c r="X197" s="296"/>
      <c r="Y197" s="296"/>
      <c r="Z197" s="296"/>
    </row>
    <row r="198" spans="1:26" ht="13.5" customHeight="1" x14ac:dyDescent="0.3">
      <c r="A198" s="296"/>
      <c r="B198" s="296"/>
      <c r="C198" s="296"/>
      <c r="D198" s="296"/>
      <c r="E198" s="296"/>
      <c r="F198" s="296"/>
      <c r="G198" s="296"/>
      <c r="H198" s="296"/>
      <c r="I198" s="296"/>
      <c r="J198" s="296"/>
      <c r="K198" s="296"/>
      <c r="L198" s="296"/>
      <c r="M198" s="296"/>
      <c r="N198" s="296"/>
      <c r="O198" s="296"/>
      <c r="P198" s="296"/>
      <c r="Q198" s="296"/>
      <c r="R198" s="296"/>
      <c r="S198" s="296"/>
      <c r="T198" s="296"/>
      <c r="U198" s="296"/>
      <c r="V198" s="296"/>
      <c r="W198" s="296"/>
      <c r="X198" s="296"/>
      <c r="Y198" s="296"/>
      <c r="Z198" s="296"/>
    </row>
    <row r="199" spans="1:26" ht="13.5" customHeight="1" x14ac:dyDescent="0.3">
      <c r="A199" s="296"/>
      <c r="B199" s="296"/>
      <c r="C199" s="296"/>
      <c r="D199" s="296"/>
      <c r="E199" s="296"/>
      <c r="F199" s="296"/>
      <c r="G199" s="296"/>
      <c r="H199" s="296"/>
      <c r="I199" s="296"/>
      <c r="J199" s="296"/>
      <c r="K199" s="296"/>
      <c r="L199" s="296"/>
      <c r="M199" s="296"/>
      <c r="N199" s="296"/>
      <c r="O199" s="296"/>
      <c r="P199" s="296"/>
      <c r="Q199" s="296"/>
      <c r="R199" s="296"/>
      <c r="S199" s="296"/>
      <c r="T199" s="296"/>
      <c r="U199" s="296"/>
      <c r="V199" s="296"/>
      <c r="W199" s="296"/>
      <c r="X199" s="296"/>
      <c r="Y199" s="296"/>
      <c r="Z199" s="296"/>
    </row>
    <row r="200" spans="1:26" ht="13.5" customHeight="1" x14ac:dyDescent="0.3">
      <c r="A200" s="296"/>
      <c r="B200" s="296"/>
      <c r="C200" s="296"/>
      <c r="D200" s="296"/>
      <c r="E200" s="296"/>
      <c r="F200" s="296"/>
      <c r="G200" s="296"/>
      <c r="H200" s="296"/>
      <c r="I200" s="296"/>
      <c r="J200" s="296"/>
      <c r="K200" s="296"/>
      <c r="L200" s="296"/>
      <c r="M200" s="296"/>
      <c r="N200" s="296"/>
      <c r="O200" s="296"/>
      <c r="P200" s="296"/>
      <c r="Q200" s="296"/>
      <c r="R200" s="296"/>
      <c r="S200" s="296"/>
      <c r="T200" s="296"/>
      <c r="U200" s="296"/>
      <c r="V200" s="296"/>
      <c r="W200" s="296"/>
      <c r="X200" s="296"/>
      <c r="Y200" s="296"/>
      <c r="Z200" s="296"/>
    </row>
    <row r="201" spans="1:26" ht="13.5" customHeight="1" x14ac:dyDescent="0.3">
      <c r="A201" s="296"/>
      <c r="B201" s="296"/>
      <c r="C201" s="296"/>
      <c r="D201" s="296"/>
      <c r="E201" s="296"/>
      <c r="F201" s="296"/>
      <c r="G201" s="296"/>
      <c r="H201" s="296"/>
      <c r="I201" s="296"/>
      <c r="J201" s="296"/>
      <c r="K201" s="296"/>
      <c r="L201" s="296"/>
      <c r="M201" s="296"/>
      <c r="N201" s="296"/>
      <c r="O201" s="296"/>
      <c r="P201" s="296"/>
      <c r="Q201" s="296"/>
      <c r="R201" s="296"/>
      <c r="S201" s="296"/>
      <c r="T201" s="296"/>
      <c r="U201" s="296"/>
      <c r="V201" s="296"/>
      <c r="W201" s="296"/>
      <c r="X201" s="296"/>
      <c r="Y201" s="296"/>
      <c r="Z201" s="296"/>
    </row>
    <row r="202" spans="1:26" ht="13.5" customHeight="1" x14ac:dyDescent="0.3">
      <c r="A202" s="296"/>
      <c r="B202" s="296"/>
      <c r="C202" s="296"/>
      <c r="D202" s="296"/>
      <c r="E202" s="296"/>
      <c r="F202" s="296"/>
      <c r="G202" s="296"/>
      <c r="H202" s="296"/>
      <c r="I202" s="296"/>
      <c r="J202" s="296"/>
      <c r="K202" s="296"/>
      <c r="L202" s="296"/>
      <c r="M202" s="296"/>
      <c r="N202" s="296"/>
      <c r="O202" s="296"/>
      <c r="P202" s="296"/>
      <c r="Q202" s="296"/>
      <c r="R202" s="296"/>
      <c r="S202" s="296"/>
      <c r="T202" s="296"/>
      <c r="U202" s="296"/>
      <c r="V202" s="296"/>
      <c r="W202" s="296"/>
      <c r="X202" s="296"/>
      <c r="Y202" s="296"/>
      <c r="Z202" s="296"/>
    </row>
    <row r="203" spans="1:26" ht="13.5" customHeight="1" x14ac:dyDescent="0.3">
      <c r="A203" s="296"/>
      <c r="B203" s="296"/>
      <c r="C203" s="296"/>
      <c r="D203" s="296"/>
      <c r="E203" s="296"/>
      <c r="F203" s="296"/>
      <c r="G203" s="296"/>
      <c r="H203" s="296"/>
      <c r="I203" s="296"/>
      <c r="J203" s="296"/>
      <c r="K203" s="296"/>
      <c r="L203" s="296"/>
      <c r="M203" s="296"/>
      <c r="N203" s="296"/>
      <c r="O203" s="296"/>
      <c r="P203" s="296"/>
      <c r="Q203" s="296"/>
      <c r="R203" s="296"/>
      <c r="S203" s="296"/>
      <c r="T203" s="296"/>
      <c r="U203" s="296"/>
      <c r="V203" s="296"/>
      <c r="W203" s="296"/>
      <c r="X203" s="296"/>
      <c r="Y203" s="296"/>
      <c r="Z203" s="296"/>
    </row>
    <row r="204" spans="1:26" ht="13.5" customHeight="1" x14ac:dyDescent="0.3">
      <c r="A204" s="296"/>
      <c r="B204" s="296"/>
      <c r="C204" s="296"/>
      <c r="D204" s="296"/>
      <c r="E204" s="296"/>
      <c r="F204" s="296"/>
      <c r="G204" s="296"/>
      <c r="H204" s="296"/>
      <c r="I204" s="296"/>
      <c r="J204" s="296"/>
      <c r="K204" s="296"/>
      <c r="L204" s="296"/>
      <c r="M204" s="296"/>
      <c r="N204" s="296"/>
      <c r="O204" s="296"/>
      <c r="P204" s="296"/>
      <c r="Q204" s="296"/>
      <c r="R204" s="296"/>
      <c r="S204" s="296"/>
      <c r="T204" s="296"/>
      <c r="U204" s="296"/>
      <c r="V204" s="296"/>
      <c r="W204" s="296"/>
      <c r="X204" s="296"/>
      <c r="Y204" s="296"/>
      <c r="Z204" s="296"/>
    </row>
    <row r="205" spans="1:26" ht="13.5" customHeight="1" x14ac:dyDescent="0.3">
      <c r="A205" s="296"/>
      <c r="B205" s="296"/>
      <c r="C205" s="296"/>
      <c r="D205" s="296"/>
      <c r="E205" s="296"/>
      <c r="F205" s="296"/>
      <c r="G205" s="296"/>
      <c r="H205" s="296"/>
      <c r="I205" s="296"/>
      <c r="J205" s="296"/>
      <c r="K205" s="296"/>
      <c r="L205" s="296"/>
      <c r="M205" s="296"/>
      <c r="N205" s="296"/>
      <c r="O205" s="296"/>
      <c r="P205" s="296"/>
      <c r="Q205" s="296"/>
      <c r="R205" s="296"/>
      <c r="S205" s="296"/>
      <c r="T205" s="296"/>
      <c r="U205" s="296"/>
      <c r="V205" s="296"/>
      <c r="W205" s="296"/>
      <c r="X205" s="296"/>
      <c r="Y205" s="296"/>
      <c r="Z205" s="296"/>
    </row>
    <row r="206" spans="1:26" ht="13.5" customHeight="1" x14ac:dyDescent="0.3">
      <c r="A206" s="296"/>
      <c r="B206" s="296"/>
      <c r="C206" s="296"/>
      <c r="D206" s="296"/>
      <c r="E206" s="296"/>
      <c r="F206" s="296"/>
      <c r="G206" s="296"/>
      <c r="H206" s="296"/>
      <c r="I206" s="296"/>
      <c r="J206" s="296"/>
      <c r="K206" s="296"/>
      <c r="L206" s="296"/>
      <c r="M206" s="296"/>
      <c r="N206" s="296"/>
      <c r="O206" s="296"/>
      <c r="P206" s="296"/>
      <c r="Q206" s="296"/>
      <c r="R206" s="296"/>
      <c r="S206" s="296"/>
      <c r="T206" s="296"/>
      <c r="U206" s="296"/>
      <c r="V206" s="296"/>
      <c r="W206" s="296"/>
      <c r="X206" s="296"/>
      <c r="Y206" s="296"/>
      <c r="Z206" s="296"/>
    </row>
    <row r="207" spans="1:26" ht="13.5" customHeight="1" x14ac:dyDescent="0.3">
      <c r="A207" s="296"/>
      <c r="B207" s="296"/>
      <c r="C207" s="296"/>
      <c r="D207" s="296"/>
      <c r="E207" s="296"/>
      <c r="F207" s="296"/>
      <c r="G207" s="296"/>
      <c r="H207" s="296"/>
      <c r="I207" s="296"/>
      <c r="J207" s="296"/>
      <c r="K207" s="296"/>
      <c r="L207" s="296"/>
      <c r="M207" s="296"/>
      <c r="N207" s="296"/>
      <c r="O207" s="296"/>
      <c r="P207" s="296"/>
      <c r="Q207" s="296"/>
      <c r="R207" s="296"/>
      <c r="S207" s="296"/>
      <c r="T207" s="296"/>
      <c r="U207" s="296"/>
      <c r="V207" s="296"/>
      <c r="W207" s="296"/>
      <c r="X207" s="296"/>
      <c r="Y207" s="296"/>
      <c r="Z207" s="296"/>
    </row>
    <row r="208" spans="1:26" ht="13.5" customHeight="1" x14ac:dyDescent="0.3">
      <c r="A208" s="296"/>
      <c r="B208" s="296"/>
      <c r="C208" s="296"/>
      <c r="D208" s="296"/>
      <c r="E208" s="296"/>
      <c r="F208" s="296"/>
      <c r="G208" s="296"/>
      <c r="H208" s="296"/>
      <c r="I208" s="296"/>
      <c r="J208" s="296"/>
      <c r="K208" s="296"/>
      <c r="L208" s="296"/>
      <c r="M208" s="296"/>
      <c r="N208" s="296"/>
      <c r="O208" s="296"/>
      <c r="P208" s="296"/>
      <c r="Q208" s="296"/>
      <c r="R208" s="296"/>
      <c r="S208" s="296"/>
      <c r="T208" s="296"/>
      <c r="U208" s="296"/>
      <c r="V208" s="296"/>
      <c r="W208" s="296"/>
      <c r="X208" s="296"/>
      <c r="Y208" s="296"/>
      <c r="Z208" s="296"/>
    </row>
    <row r="209" spans="1:26" ht="13.5" customHeight="1" x14ac:dyDescent="0.3">
      <c r="A209" s="296"/>
      <c r="B209" s="296"/>
      <c r="C209" s="296"/>
      <c r="D209" s="296"/>
      <c r="E209" s="296"/>
      <c r="F209" s="296"/>
      <c r="G209" s="296"/>
      <c r="H209" s="296"/>
      <c r="I209" s="296"/>
      <c r="J209" s="296"/>
      <c r="K209" s="296"/>
      <c r="L209" s="296"/>
      <c r="M209" s="296"/>
      <c r="N209" s="296"/>
      <c r="O209" s="296"/>
      <c r="P209" s="296"/>
      <c r="Q209" s="296"/>
      <c r="R209" s="296"/>
      <c r="S209" s="296"/>
      <c r="T209" s="296"/>
      <c r="U209" s="296"/>
      <c r="V209" s="296"/>
      <c r="W209" s="296"/>
      <c r="X209" s="296"/>
      <c r="Y209" s="296"/>
      <c r="Z209" s="296"/>
    </row>
    <row r="210" spans="1:26" ht="13.5" customHeight="1" x14ac:dyDescent="0.3">
      <c r="A210" s="296"/>
      <c r="B210" s="296"/>
      <c r="C210" s="296"/>
      <c r="D210" s="296"/>
      <c r="E210" s="296"/>
      <c r="F210" s="296"/>
      <c r="G210" s="296"/>
      <c r="H210" s="296"/>
      <c r="I210" s="296"/>
      <c r="J210" s="296"/>
      <c r="K210" s="296"/>
      <c r="L210" s="296"/>
      <c r="M210" s="296"/>
      <c r="N210" s="296"/>
      <c r="O210" s="296"/>
      <c r="P210" s="296"/>
      <c r="Q210" s="296"/>
      <c r="R210" s="296"/>
      <c r="S210" s="296"/>
      <c r="T210" s="296"/>
      <c r="U210" s="296"/>
      <c r="V210" s="296"/>
      <c r="W210" s="296"/>
      <c r="X210" s="296"/>
      <c r="Y210" s="296"/>
      <c r="Z210" s="296"/>
    </row>
    <row r="211" spans="1:26" ht="13.5" customHeight="1" x14ac:dyDescent="0.3">
      <c r="A211" s="296"/>
      <c r="B211" s="296"/>
      <c r="C211" s="296"/>
      <c r="D211" s="296"/>
      <c r="E211" s="296"/>
      <c r="F211" s="296"/>
      <c r="G211" s="296"/>
      <c r="H211" s="296"/>
      <c r="I211" s="296"/>
      <c r="J211" s="296"/>
      <c r="K211" s="296"/>
      <c r="L211" s="296"/>
      <c r="M211" s="296"/>
      <c r="N211" s="296"/>
      <c r="O211" s="296"/>
      <c r="P211" s="296"/>
      <c r="Q211" s="296"/>
      <c r="R211" s="296"/>
      <c r="S211" s="296"/>
      <c r="T211" s="296"/>
      <c r="U211" s="296"/>
      <c r="V211" s="296"/>
      <c r="W211" s="296"/>
      <c r="X211" s="296"/>
      <c r="Y211" s="296"/>
      <c r="Z211" s="296"/>
    </row>
    <row r="212" spans="1:26" ht="13.5" customHeight="1" x14ac:dyDescent="0.3">
      <c r="A212" s="296"/>
      <c r="B212" s="296"/>
      <c r="C212" s="296"/>
      <c r="D212" s="296"/>
      <c r="E212" s="296"/>
      <c r="F212" s="296"/>
      <c r="G212" s="296"/>
      <c r="H212" s="296"/>
      <c r="I212" s="296"/>
      <c r="J212" s="296"/>
      <c r="K212" s="296"/>
      <c r="L212" s="296"/>
      <c r="M212" s="296"/>
      <c r="N212" s="296"/>
      <c r="O212" s="296"/>
      <c r="P212" s="296"/>
      <c r="Q212" s="296"/>
      <c r="R212" s="296"/>
      <c r="S212" s="296"/>
      <c r="T212" s="296"/>
      <c r="U212" s="296"/>
      <c r="V212" s="296"/>
      <c r="W212" s="296"/>
      <c r="X212" s="296"/>
      <c r="Y212" s="296"/>
      <c r="Z212" s="296"/>
    </row>
    <row r="213" spans="1:26" ht="13.5" customHeight="1" x14ac:dyDescent="0.3">
      <c r="A213" s="296"/>
      <c r="B213" s="296"/>
      <c r="C213" s="296"/>
      <c r="D213" s="296"/>
      <c r="E213" s="296"/>
      <c r="F213" s="296"/>
      <c r="G213" s="296"/>
      <c r="H213" s="296"/>
      <c r="I213" s="296"/>
      <c r="J213" s="296"/>
      <c r="K213" s="296"/>
      <c r="L213" s="296"/>
      <c r="M213" s="296"/>
      <c r="N213" s="296"/>
      <c r="O213" s="296"/>
      <c r="P213" s="296"/>
      <c r="Q213" s="296"/>
      <c r="R213" s="296"/>
      <c r="S213" s="296"/>
      <c r="T213" s="296"/>
      <c r="U213" s="296"/>
      <c r="V213" s="296"/>
      <c r="W213" s="296"/>
      <c r="X213" s="296"/>
      <c r="Y213" s="296"/>
      <c r="Z213" s="296"/>
    </row>
    <row r="214" spans="1:26" ht="13.5" customHeight="1" x14ac:dyDescent="0.3">
      <c r="A214" s="296"/>
      <c r="B214" s="296"/>
      <c r="C214" s="296"/>
      <c r="D214" s="296"/>
      <c r="E214" s="296"/>
      <c r="F214" s="296"/>
      <c r="G214" s="296"/>
      <c r="H214" s="296"/>
      <c r="I214" s="296"/>
      <c r="J214" s="296"/>
      <c r="K214" s="296"/>
      <c r="L214" s="296"/>
      <c r="M214" s="296"/>
      <c r="N214" s="296"/>
      <c r="O214" s="296"/>
      <c r="P214" s="296"/>
      <c r="Q214" s="296"/>
      <c r="R214" s="296"/>
      <c r="S214" s="296"/>
      <c r="T214" s="296"/>
      <c r="U214" s="296"/>
      <c r="V214" s="296"/>
      <c r="W214" s="296"/>
      <c r="X214" s="296"/>
      <c r="Y214" s="296"/>
      <c r="Z214" s="296"/>
    </row>
    <row r="215" spans="1:26" ht="13.5" customHeight="1" x14ac:dyDescent="0.3">
      <c r="A215" s="296"/>
      <c r="B215" s="296"/>
      <c r="C215" s="296"/>
      <c r="D215" s="296"/>
      <c r="E215" s="296"/>
      <c r="F215" s="296"/>
      <c r="G215" s="296"/>
      <c r="H215" s="296"/>
      <c r="I215" s="296"/>
      <c r="J215" s="296"/>
      <c r="K215" s="296"/>
      <c r="L215" s="296"/>
      <c r="M215" s="296"/>
      <c r="N215" s="296"/>
      <c r="O215" s="296"/>
      <c r="P215" s="296"/>
      <c r="Q215" s="296"/>
      <c r="R215" s="296"/>
      <c r="S215" s="296"/>
      <c r="T215" s="296"/>
      <c r="U215" s="296"/>
      <c r="V215" s="296"/>
      <c r="W215" s="296"/>
      <c r="X215" s="296"/>
      <c r="Y215" s="296"/>
      <c r="Z215" s="296"/>
    </row>
    <row r="216" spans="1:26" ht="13.5" customHeight="1" x14ac:dyDescent="0.3">
      <c r="A216" s="296"/>
      <c r="B216" s="296"/>
      <c r="C216" s="296"/>
      <c r="D216" s="296"/>
      <c r="E216" s="296"/>
      <c r="F216" s="296"/>
      <c r="G216" s="296"/>
      <c r="H216" s="296"/>
      <c r="I216" s="296"/>
      <c r="J216" s="296"/>
      <c r="K216" s="296"/>
      <c r="L216" s="296"/>
      <c r="M216" s="296"/>
      <c r="N216" s="296"/>
      <c r="O216" s="296"/>
      <c r="P216" s="296"/>
      <c r="Q216" s="296"/>
      <c r="R216" s="296"/>
      <c r="S216" s="296"/>
      <c r="T216" s="296"/>
      <c r="U216" s="296"/>
      <c r="V216" s="296"/>
      <c r="W216" s="296"/>
      <c r="X216" s="296"/>
      <c r="Y216" s="296"/>
      <c r="Z216" s="296"/>
    </row>
    <row r="217" spans="1:26" ht="13.5" customHeight="1" x14ac:dyDescent="0.3">
      <c r="A217" s="296"/>
      <c r="B217" s="296"/>
      <c r="C217" s="296"/>
      <c r="D217" s="296"/>
      <c r="E217" s="296"/>
      <c r="F217" s="296"/>
      <c r="G217" s="296"/>
      <c r="H217" s="296"/>
      <c r="I217" s="296"/>
      <c r="J217" s="296"/>
      <c r="K217" s="296"/>
      <c r="L217" s="296"/>
      <c r="M217" s="296"/>
      <c r="N217" s="296"/>
      <c r="O217" s="296"/>
      <c r="P217" s="296"/>
      <c r="Q217" s="296"/>
      <c r="R217" s="296"/>
      <c r="S217" s="296"/>
      <c r="T217" s="296"/>
      <c r="U217" s="296"/>
      <c r="V217" s="296"/>
      <c r="W217" s="296"/>
      <c r="X217" s="296"/>
      <c r="Y217" s="296"/>
      <c r="Z217" s="296"/>
    </row>
    <row r="218" spans="1:26" ht="15.75" customHeight="1" x14ac:dyDescent="0.3">
      <c r="A218" s="296"/>
      <c r="B218" s="296"/>
      <c r="C218" s="296"/>
      <c r="D218" s="296"/>
      <c r="E218" s="296"/>
      <c r="F218" s="296"/>
      <c r="G218" s="296"/>
      <c r="H218" s="296"/>
      <c r="I218" s="296"/>
      <c r="J218" s="296"/>
      <c r="K218" s="296"/>
      <c r="L218" s="296"/>
      <c r="M218" s="296"/>
      <c r="N218" s="296"/>
      <c r="O218" s="296"/>
      <c r="P218" s="296"/>
      <c r="Q218" s="296"/>
      <c r="R218" s="296"/>
      <c r="S218" s="296"/>
      <c r="T218" s="296"/>
      <c r="U218" s="296"/>
      <c r="V218" s="296"/>
      <c r="W218" s="296"/>
      <c r="X218" s="296"/>
      <c r="Y218" s="296"/>
      <c r="Z218" s="296"/>
    </row>
    <row r="219" spans="1:26" ht="15.75" customHeight="1" x14ac:dyDescent="0.3">
      <c r="A219" s="296"/>
      <c r="B219" s="296"/>
      <c r="C219" s="296"/>
      <c r="D219" s="296"/>
      <c r="E219" s="296"/>
      <c r="F219" s="296"/>
      <c r="G219" s="296"/>
      <c r="H219" s="296"/>
      <c r="I219" s="296"/>
      <c r="J219" s="296"/>
      <c r="K219" s="296"/>
      <c r="L219" s="296"/>
      <c r="M219" s="296"/>
      <c r="N219" s="296"/>
      <c r="O219" s="296"/>
      <c r="P219" s="296"/>
      <c r="Q219" s="296"/>
      <c r="R219" s="296"/>
      <c r="S219" s="296"/>
      <c r="T219" s="296"/>
      <c r="U219" s="296"/>
      <c r="V219" s="296"/>
      <c r="W219" s="296"/>
      <c r="X219" s="296"/>
      <c r="Y219" s="296"/>
      <c r="Z219" s="296"/>
    </row>
    <row r="220" spans="1:26" ht="15.75" customHeight="1" x14ac:dyDescent="0.3">
      <c r="A220" s="296"/>
      <c r="B220" s="296"/>
      <c r="C220" s="296"/>
      <c r="D220" s="296"/>
      <c r="E220" s="296"/>
      <c r="F220" s="296"/>
      <c r="G220" s="296"/>
      <c r="H220" s="296"/>
      <c r="I220" s="296"/>
      <c r="J220" s="296"/>
      <c r="K220" s="296"/>
      <c r="L220" s="296"/>
      <c r="M220" s="296"/>
      <c r="N220" s="296"/>
      <c r="O220" s="296"/>
      <c r="P220" s="296"/>
      <c r="Q220" s="296"/>
      <c r="R220" s="296"/>
      <c r="S220" s="296"/>
      <c r="T220" s="296"/>
      <c r="U220" s="296"/>
      <c r="V220" s="296"/>
      <c r="W220" s="296"/>
      <c r="X220" s="296"/>
      <c r="Y220" s="296"/>
      <c r="Z220" s="296"/>
    </row>
    <row r="221" spans="1:26" ht="15.75" customHeight="1" x14ac:dyDescent="0.3">
      <c r="A221" s="296"/>
      <c r="B221" s="296"/>
      <c r="C221" s="296"/>
      <c r="D221" s="296"/>
      <c r="E221" s="296"/>
      <c r="F221" s="296"/>
      <c r="G221" s="296"/>
      <c r="H221" s="296"/>
      <c r="I221" s="296"/>
      <c r="J221" s="296"/>
      <c r="K221" s="296"/>
      <c r="L221" s="296"/>
      <c r="M221" s="296"/>
      <c r="N221" s="296"/>
      <c r="O221" s="296"/>
      <c r="P221" s="296"/>
      <c r="Q221" s="296"/>
      <c r="R221" s="296"/>
      <c r="S221" s="296"/>
      <c r="T221" s="296"/>
      <c r="U221" s="296"/>
      <c r="V221" s="296"/>
      <c r="W221" s="296"/>
      <c r="X221" s="296"/>
      <c r="Y221" s="296"/>
      <c r="Z221" s="296"/>
    </row>
    <row r="222" spans="1:26" ht="15.75" customHeight="1" x14ac:dyDescent="0.3">
      <c r="A222" s="296"/>
      <c r="B222" s="296"/>
      <c r="C222" s="296"/>
      <c r="D222" s="296"/>
      <c r="E222" s="296"/>
      <c r="F222" s="296"/>
      <c r="G222" s="296"/>
      <c r="H222" s="296"/>
      <c r="I222" s="296"/>
      <c r="J222" s="296"/>
      <c r="K222" s="296"/>
      <c r="L222" s="296"/>
      <c r="M222" s="296"/>
      <c r="N222" s="296"/>
      <c r="O222" s="296"/>
      <c r="P222" s="296"/>
      <c r="Q222" s="296"/>
      <c r="R222" s="296"/>
      <c r="S222" s="296"/>
      <c r="T222" s="296"/>
      <c r="U222" s="296"/>
      <c r="V222" s="296"/>
      <c r="W222" s="296"/>
      <c r="X222" s="296"/>
      <c r="Y222" s="296"/>
      <c r="Z222" s="296"/>
    </row>
    <row r="223" spans="1:26" ht="15.75" customHeight="1" x14ac:dyDescent="0.3">
      <c r="A223" s="296"/>
      <c r="B223" s="296"/>
      <c r="C223" s="296"/>
      <c r="D223" s="296"/>
      <c r="E223" s="296"/>
      <c r="F223" s="296"/>
      <c r="G223" s="296"/>
      <c r="H223" s="296"/>
      <c r="I223" s="296"/>
      <c r="J223" s="296"/>
      <c r="K223" s="296"/>
      <c r="L223" s="296"/>
      <c r="M223" s="296"/>
      <c r="N223" s="296"/>
      <c r="O223" s="296"/>
      <c r="P223" s="296"/>
      <c r="Q223" s="296"/>
      <c r="R223" s="296"/>
      <c r="S223" s="296"/>
      <c r="T223" s="296"/>
      <c r="U223" s="296"/>
      <c r="V223" s="296"/>
      <c r="W223" s="296"/>
      <c r="X223" s="296"/>
      <c r="Y223" s="296"/>
      <c r="Z223" s="296"/>
    </row>
    <row r="224" spans="1:26" ht="15.75" customHeight="1" x14ac:dyDescent="0.3">
      <c r="A224" s="296"/>
      <c r="B224" s="296"/>
      <c r="C224" s="296"/>
      <c r="D224" s="296"/>
      <c r="E224" s="296"/>
      <c r="F224" s="296"/>
      <c r="G224" s="296"/>
      <c r="H224" s="296"/>
      <c r="I224" s="296"/>
      <c r="J224" s="296"/>
      <c r="K224" s="296"/>
      <c r="L224" s="296"/>
      <c r="M224" s="296"/>
      <c r="N224" s="296"/>
      <c r="O224" s="296"/>
      <c r="P224" s="296"/>
      <c r="Q224" s="296"/>
      <c r="R224" s="296"/>
      <c r="S224" s="296"/>
      <c r="T224" s="296"/>
      <c r="U224" s="296"/>
      <c r="V224" s="296"/>
      <c r="W224" s="296"/>
      <c r="X224" s="296"/>
      <c r="Y224" s="296"/>
      <c r="Z224" s="296"/>
    </row>
    <row r="225" spans="1:26" ht="15.75" customHeight="1" x14ac:dyDescent="0.3">
      <c r="A225" s="296"/>
      <c r="B225" s="296"/>
      <c r="C225" s="296"/>
      <c r="D225" s="296"/>
      <c r="E225" s="296"/>
      <c r="F225" s="296"/>
      <c r="G225" s="296"/>
      <c r="H225" s="296"/>
      <c r="I225" s="296"/>
      <c r="J225" s="296"/>
      <c r="K225" s="296"/>
      <c r="L225" s="296"/>
      <c r="M225" s="296"/>
      <c r="N225" s="296"/>
      <c r="O225" s="296"/>
      <c r="P225" s="296"/>
      <c r="Q225" s="296"/>
      <c r="R225" s="296"/>
      <c r="S225" s="296"/>
      <c r="T225" s="296"/>
      <c r="U225" s="296"/>
      <c r="V225" s="296"/>
      <c r="W225" s="296"/>
      <c r="X225" s="296"/>
      <c r="Y225" s="296"/>
      <c r="Z225" s="296"/>
    </row>
    <row r="226" spans="1:26" ht="15.75" customHeight="1" x14ac:dyDescent="0.3">
      <c r="A226" s="296"/>
      <c r="B226" s="296"/>
      <c r="C226" s="296"/>
      <c r="D226" s="296"/>
      <c r="E226" s="296"/>
      <c r="F226" s="296"/>
      <c r="G226" s="296"/>
      <c r="H226" s="296"/>
      <c r="I226" s="296"/>
      <c r="J226" s="296"/>
      <c r="K226" s="296"/>
      <c r="L226" s="296"/>
      <c r="M226" s="296"/>
      <c r="N226" s="296"/>
      <c r="O226" s="296"/>
      <c r="P226" s="296"/>
      <c r="Q226" s="296"/>
      <c r="R226" s="296"/>
      <c r="S226" s="296"/>
      <c r="T226" s="296"/>
      <c r="U226" s="296"/>
      <c r="V226" s="296"/>
      <c r="W226" s="296"/>
      <c r="X226" s="296"/>
      <c r="Y226" s="296"/>
      <c r="Z226" s="296"/>
    </row>
    <row r="227" spans="1:26" ht="15.75" customHeight="1" x14ac:dyDescent="0.3">
      <c r="A227" s="296"/>
      <c r="B227" s="296"/>
      <c r="C227" s="296"/>
      <c r="D227" s="296"/>
      <c r="E227" s="296"/>
      <c r="F227" s="296"/>
      <c r="G227" s="296"/>
      <c r="H227" s="296"/>
      <c r="I227" s="296"/>
      <c r="J227" s="296"/>
      <c r="K227" s="296"/>
      <c r="L227" s="296"/>
      <c r="M227" s="296"/>
      <c r="N227" s="296"/>
      <c r="O227" s="296"/>
      <c r="P227" s="296"/>
      <c r="Q227" s="296"/>
      <c r="R227" s="296"/>
      <c r="S227" s="296"/>
      <c r="T227" s="296"/>
      <c r="U227" s="296"/>
      <c r="V227" s="296"/>
      <c r="W227" s="296"/>
      <c r="X227" s="296"/>
      <c r="Y227" s="296"/>
      <c r="Z227" s="296"/>
    </row>
    <row r="228" spans="1:26" ht="15.75" customHeight="1" x14ac:dyDescent="0.3">
      <c r="A228" s="296"/>
      <c r="B228" s="296"/>
      <c r="C228" s="296"/>
      <c r="D228" s="296"/>
      <c r="E228" s="296"/>
      <c r="F228" s="296"/>
      <c r="G228" s="296"/>
      <c r="H228" s="296"/>
      <c r="I228" s="296"/>
      <c r="J228" s="296"/>
      <c r="K228" s="296"/>
      <c r="L228" s="296"/>
      <c r="M228" s="296"/>
      <c r="N228" s="296"/>
      <c r="O228" s="296"/>
      <c r="P228" s="296"/>
      <c r="Q228" s="296"/>
      <c r="R228" s="296"/>
      <c r="S228" s="296"/>
      <c r="T228" s="296"/>
      <c r="U228" s="296"/>
      <c r="V228" s="296"/>
      <c r="W228" s="296"/>
      <c r="X228" s="296"/>
      <c r="Y228" s="296"/>
      <c r="Z228" s="296"/>
    </row>
    <row r="229" spans="1:26" ht="15.75" customHeight="1" x14ac:dyDescent="0.3">
      <c r="A229" s="296"/>
      <c r="B229" s="296"/>
      <c r="C229" s="296"/>
      <c r="D229" s="296"/>
      <c r="E229" s="296"/>
      <c r="F229" s="296"/>
      <c r="G229" s="296"/>
      <c r="H229" s="296"/>
      <c r="I229" s="296"/>
      <c r="J229" s="296"/>
      <c r="K229" s="296"/>
      <c r="L229" s="296"/>
      <c r="M229" s="296"/>
      <c r="N229" s="296"/>
      <c r="O229" s="296"/>
      <c r="P229" s="296"/>
      <c r="Q229" s="296"/>
      <c r="R229" s="296"/>
      <c r="S229" s="296"/>
      <c r="T229" s="296"/>
      <c r="U229" s="296"/>
      <c r="V229" s="296"/>
      <c r="W229" s="296"/>
      <c r="X229" s="296"/>
      <c r="Y229" s="296"/>
      <c r="Z229" s="296"/>
    </row>
    <row r="230" spans="1:26" ht="15.75" customHeight="1" x14ac:dyDescent="0.3">
      <c r="A230" s="296"/>
      <c r="B230" s="296"/>
      <c r="C230" s="296"/>
      <c r="D230" s="296"/>
      <c r="E230" s="296"/>
      <c r="F230" s="296"/>
      <c r="G230" s="296"/>
      <c r="H230" s="296"/>
      <c r="I230" s="296"/>
      <c r="J230" s="296"/>
      <c r="K230" s="296"/>
      <c r="L230" s="296"/>
      <c r="M230" s="296"/>
      <c r="N230" s="296"/>
      <c r="O230" s="296"/>
      <c r="P230" s="296"/>
      <c r="Q230" s="296"/>
      <c r="R230" s="296"/>
      <c r="S230" s="296"/>
      <c r="T230" s="296"/>
      <c r="U230" s="296"/>
      <c r="V230" s="296"/>
      <c r="W230" s="296"/>
      <c r="X230" s="296"/>
      <c r="Y230" s="296"/>
      <c r="Z230" s="296"/>
    </row>
    <row r="231" spans="1:26" ht="15.75" customHeight="1" x14ac:dyDescent="0.3">
      <c r="A231" s="296"/>
      <c r="B231" s="296"/>
      <c r="C231" s="296"/>
      <c r="D231" s="296"/>
      <c r="E231" s="296"/>
      <c r="F231" s="296"/>
      <c r="G231" s="296"/>
      <c r="H231" s="296"/>
      <c r="I231" s="296"/>
      <c r="J231" s="296"/>
      <c r="K231" s="296"/>
      <c r="L231" s="296"/>
      <c r="M231" s="296"/>
      <c r="N231" s="296"/>
      <c r="O231" s="296"/>
      <c r="P231" s="296"/>
      <c r="Q231" s="296"/>
      <c r="R231" s="296"/>
      <c r="S231" s="296"/>
      <c r="T231" s="296"/>
      <c r="U231" s="296"/>
      <c r="V231" s="296"/>
      <c r="W231" s="296"/>
      <c r="X231" s="296"/>
      <c r="Y231" s="296"/>
      <c r="Z231" s="296"/>
    </row>
    <row r="232" spans="1:26" ht="15.75" customHeight="1" x14ac:dyDescent="0.3">
      <c r="A232" s="296"/>
      <c r="B232" s="296"/>
      <c r="C232" s="296"/>
      <c r="D232" s="296"/>
      <c r="E232" s="296"/>
      <c r="F232" s="296"/>
      <c r="G232" s="296"/>
      <c r="H232" s="296"/>
      <c r="I232" s="296"/>
      <c r="J232" s="296"/>
      <c r="K232" s="296"/>
      <c r="L232" s="296"/>
      <c r="M232" s="296"/>
      <c r="N232" s="296"/>
      <c r="O232" s="296"/>
      <c r="P232" s="296"/>
      <c r="Q232" s="296"/>
      <c r="R232" s="296"/>
      <c r="S232" s="296"/>
      <c r="T232" s="296"/>
      <c r="U232" s="296"/>
      <c r="V232" s="296"/>
      <c r="W232" s="296"/>
      <c r="X232" s="296"/>
      <c r="Y232" s="296"/>
      <c r="Z232" s="296"/>
    </row>
    <row r="233" spans="1:26" ht="15.75" customHeight="1" x14ac:dyDescent="0.3">
      <c r="A233" s="296"/>
      <c r="B233" s="296"/>
      <c r="C233" s="296"/>
      <c r="D233" s="296"/>
      <c r="E233" s="296"/>
      <c r="F233" s="296"/>
      <c r="G233" s="296"/>
      <c r="H233" s="296"/>
      <c r="I233" s="296"/>
      <c r="J233" s="296"/>
      <c r="K233" s="296"/>
      <c r="L233" s="296"/>
      <c r="M233" s="296"/>
      <c r="N233" s="296"/>
      <c r="O233" s="296"/>
      <c r="P233" s="296"/>
      <c r="Q233" s="296"/>
      <c r="R233" s="296"/>
      <c r="S233" s="296"/>
      <c r="T233" s="296"/>
      <c r="U233" s="296"/>
      <c r="V233" s="296"/>
      <c r="W233" s="296"/>
      <c r="X233" s="296"/>
      <c r="Y233" s="296"/>
      <c r="Z233" s="296"/>
    </row>
    <row r="234" spans="1:26" ht="15.75" customHeight="1" x14ac:dyDescent="0.3">
      <c r="A234" s="296"/>
      <c r="B234" s="296"/>
      <c r="C234" s="296"/>
      <c r="D234" s="296"/>
      <c r="E234" s="296"/>
      <c r="F234" s="296"/>
      <c r="G234" s="296"/>
      <c r="H234" s="296"/>
      <c r="I234" s="296"/>
      <c r="J234" s="296"/>
      <c r="K234" s="296"/>
      <c r="L234" s="296"/>
      <c r="M234" s="296"/>
      <c r="N234" s="296"/>
      <c r="O234" s="296"/>
      <c r="P234" s="296"/>
      <c r="Q234" s="296"/>
      <c r="R234" s="296"/>
      <c r="S234" s="296"/>
      <c r="T234" s="296"/>
      <c r="U234" s="296"/>
      <c r="V234" s="296"/>
      <c r="W234" s="296"/>
      <c r="X234" s="296"/>
      <c r="Y234" s="296"/>
      <c r="Z234" s="296"/>
    </row>
    <row r="235" spans="1:26" ht="15.75" customHeight="1" x14ac:dyDescent="0.3">
      <c r="A235" s="296"/>
      <c r="B235" s="296"/>
      <c r="C235" s="296"/>
      <c r="D235" s="296"/>
      <c r="E235" s="296"/>
      <c r="F235" s="296"/>
      <c r="G235" s="296"/>
      <c r="H235" s="296"/>
      <c r="I235" s="296"/>
      <c r="J235" s="296"/>
      <c r="K235" s="296"/>
      <c r="L235" s="296"/>
      <c r="M235" s="296"/>
      <c r="N235" s="296"/>
      <c r="O235" s="296"/>
      <c r="P235" s="296"/>
      <c r="Q235" s="296"/>
      <c r="R235" s="296"/>
      <c r="S235" s="296"/>
      <c r="T235" s="296"/>
      <c r="U235" s="296"/>
      <c r="V235" s="296"/>
      <c r="W235" s="296"/>
      <c r="X235" s="296"/>
      <c r="Y235" s="296"/>
      <c r="Z235" s="296"/>
    </row>
    <row r="236" spans="1:26" ht="15.75" customHeight="1" x14ac:dyDescent="0.3">
      <c r="A236" s="296"/>
      <c r="B236" s="296"/>
      <c r="C236" s="296"/>
      <c r="D236" s="296"/>
      <c r="E236" s="296"/>
      <c r="F236" s="296"/>
      <c r="G236" s="296"/>
      <c r="H236" s="296"/>
      <c r="I236" s="296"/>
      <c r="J236" s="296"/>
      <c r="K236" s="296"/>
      <c r="L236" s="296"/>
      <c r="M236" s="296"/>
      <c r="N236" s="296"/>
      <c r="O236" s="296"/>
      <c r="P236" s="296"/>
      <c r="Q236" s="296"/>
      <c r="R236" s="296"/>
      <c r="S236" s="296"/>
      <c r="T236" s="296"/>
      <c r="U236" s="296"/>
      <c r="V236" s="296"/>
      <c r="W236" s="296"/>
      <c r="X236" s="296"/>
      <c r="Y236" s="296"/>
      <c r="Z236" s="296"/>
    </row>
    <row r="237" spans="1:26" ht="15.75" customHeight="1" x14ac:dyDescent="0.3">
      <c r="A237" s="296"/>
      <c r="B237" s="296"/>
      <c r="C237" s="296"/>
      <c r="D237" s="296"/>
      <c r="E237" s="296"/>
      <c r="F237" s="296"/>
      <c r="G237" s="296"/>
      <c r="H237" s="296"/>
      <c r="I237" s="296"/>
      <c r="J237" s="296"/>
      <c r="K237" s="296"/>
      <c r="L237" s="296"/>
      <c r="M237" s="296"/>
      <c r="N237" s="296"/>
      <c r="O237" s="296"/>
      <c r="P237" s="296"/>
      <c r="Q237" s="296"/>
      <c r="R237" s="296"/>
      <c r="S237" s="296"/>
      <c r="T237" s="296"/>
      <c r="U237" s="296"/>
      <c r="V237" s="296"/>
      <c r="W237" s="296"/>
      <c r="X237" s="296"/>
      <c r="Y237" s="296"/>
      <c r="Z237" s="296"/>
    </row>
    <row r="238" spans="1:26" ht="15.75" customHeight="1" x14ac:dyDescent="0.3">
      <c r="A238" s="296"/>
      <c r="B238" s="296"/>
      <c r="C238" s="296"/>
      <c r="D238" s="296"/>
      <c r="E238" s="296"/>
      <c r="F238" s="296"/>
      <c r="G238" s="296"/>
      <c r="H238" s="296"/>
      <c r="I238" s="296"/>
      <c r="J238" s="296"/>
      <c r="K238" s="296"/>
      <c r="L238" s="296"/>
      <c r="M238" s="296"/>
      <c r="N238" s="296"/>
      <c r="O238" s="296"/>
      <c r="P238" s="296"/>
      <c r="Q238" s="296"/>
      <c r="R238" s="296"/>
      <c r="S238" s="296"/>
      <c r="T238" s="296"/>
      <c r="U238" s="296"/>
      <c r="V238" s="296"/>
      <c r="W238" s="296"/>
      <c r="X238" s="296"/>
      <c r="Y238" s="296"/>
      <c r="Z238" s="296"/>
    </row>
    <row r="239" spans="1:26" ht="15.75" customHeight="1" x14ac:dyDescent="0.3">
      <c r="A239" s="296"/>
      <c r="B239" s="296"/>
      <c r="C239" s="296"/>
      <c r="D239" s="296"/>
      <c r="E239" s="296"/>
      <c r="F239" s="296"/>
      <c r="G239" s="296"/>
      <c r="H239" s="296"/>
      <c r="I239" s="296"/>
      <c r="J239" s="296"/>
      <c r="K239" s="296"/>
      <c r="L239" s="296"/>
      <c r="M239" s="296"/>
      <c r="N239" s="296"/>
      <c r="O239" s="296"/>
      <c r="P239" s="296"/>
      <c r="Q239" s="296"/>
      <c r="R239" s="296"/>
      <c r="S239" s="296"/>
      <c r="T239" s="296"/>
      <c r="U239" s="296"/>
      <c r="V239" s="296"/>
      <c r="W239" s="296"/>
      <c r="X239" s="296"/>
      <c r="Y239" s="296"/>
      <c r="Z239" s="296"/>
    </row>
    <row r="240" spans="1:26" ht="15.75" customHeight="1" x14ac:dyDescent="0.3">
      <c r="A240" s="296"/>
      <c r="B240" s="296"/>
      <c r="C240" s="296"/>
      <c r="D240" s="296"/>
      <c r="E240" s="296"/>
      <c r="F240" s="296"/>
      <c r="G240" s="296"/>
      <c r="H240" s="296"/>
      <c r="I240" s="296"/>
      <c r="J240" s="296"/>
      <c r="K240" s="296"/>
      <c r="L240" s="296"/>
      <c r="M240" s="296"/>
      <c r="N240" s="296"/>
      <c r="O240" s="296"/>
      <c r="P240" s="296"/>
      <c r="Q240" s="296"/>
      <c r="R240" s="296"/>
      <c r="S240" s="296"/>
      <c r="T240" s="296"/>
      <c r="U240" s="296"/>
      <c r="V240" s="296"/>
      <c r="W240" s="296"/>
      <c r="X240" s="296"/>
      <c r="Y240" s="296"/>
      <c r="Z240" s="296"/>
    </row>
    <row r="241" spans="1:26" ht="15.75" customHeight="1" x14ac:dyDescent="0.3">
      <c r="A241" s="296"/>
      <c r="B241" s="296"/>
      <c r="C241" s="296"/>
      <c r="D241" s="296"/>
      <c r="E241" s="296"/>
      <c r="F241" s="296"/>
      <c r="G241" s="296"/>
      <c r="H241" s="296"/>
      <c r="I241" s="296"/>
      <c r="J241" s="296"/>
      <c r="K241" s="296"/>
      <c r="L241" s="296"/>
      <c r="M241" s="296"/>
      <c r="N241" s="296"/>
      <c r="O241" s="296"/>
      <c r="P241" s="296"/>
      <c r="Q241" s="296"/>
      <c r="R241" s="296"/>
      <c r="S241" s="296"/>
      <c r="T241" s="296"/>
      <c r="U241" s="296"/>
      <c r="V241" s="296"/>
      <c r="W241" s="296"/>
      <c r="X241" s="296"/>
      <c r="Y241" s="296"/>
      <c r="Z241" s="296"/>
    </row>
    <row r="242" spans="1:26" ht="15.75" customHeight="1" x14ac:dyDescent="0.3">
      <c r="A242" s="296"/>
      <c r="B242" s="296"/>
      <c r="C242" s="296"/>
      <c r="D242" s="296"/>
      <c r="E242" s="296"/>
      <c r="F242" s="296"/>
      <c r="G242" s="296"/>
      <c r="H242" s="296"/>
      <c r="I242" s="296"/>
      <c r="J242" s="296"/>
      <c r="K242" s="296"/>
      <c r="L242" s="296"/>
      <c r="M242" s="296"/>
      <c r="N242" s="296"/>
      <c r="O242" s="296"/>
      <c r="P242" s="296"/>
      <c r="Q242" s="296"/>
      <c r="R242" s="296"/>
      <c r="S242" s="296"/>
      <c r="T242" s="296"/>
      <c r="U242" s="296"/>
      <c r="V242" s="296"/>
      <c r="W242" s="296"/>
      <c r="X242" s="296"/>
      <c r="Y242" s="296"/>
      <c r="Z242" s="296"/>
    </row>
    <row r="243" spans="1:26" ht="15.75" customHeight="1" x14ac:dyDescent="0.3">
      <c r="A243" s="296"/>
      <c r="B243" s="296"/>
      <c r="C243" s="296"/>
      <c r="D243" s="296"/>
      <c r="E243" s="296"/>
      <c r="F243" s="296"/>
      <c r="G243" s="296"/>
      <c r="H243" s="296"/>
      <c r="I243" s="296"/>
      <c r="J243" s="296"/>
      <c r="K243" s="296"/>
      <c r="L243" s="296"/>
      <c r="M243" s="296"/>
      <c r="N243" s="296"/>
      <c r="O243" s="296"/>
      <c r="P243" s="296"/>
      <c r="Q243" s="296"/>
      <c r="R243" s="296"/>
      <c r="S243" s="296"/>
      <c r="T243" s="296"/>
      <c r="U243" s="296"/>
      <c r="V243" s="296"/>
      <c r="W243" s="296"/>
      <c r="X243" s="296"/>
      <c r="Y243" s="296"/>
      <c r="Z243" s="296"/>
    </row>
    <row r="244" spans="1:26" ht="15.75" customHeight="1" x14ac:dyDescent="0.3">
      <c r="A244" s="296"/>
      <c r="B244" s="296"/>
      <c r="C244" s="296"/>
      <c r="D244" s="296"/>
      <c r="E244" s="296"/>
      <c r="F244" s="296"/>
      <c r="G244" s="296"/>
      <c r="H244" s="296"/>
      <c r="I244" s="296"/>
      <c r="J244" s="296"/>
      <c r="K244" s="296"/>
      <c r="L244" s="296"/>
      <c r="M244" s="296"/>
      <c r="N244" s="296"/>
      <c r="O244" s="296"/>
      <c r="P244" s="296"/>
      <c r="Q244" s="296"/>
      <c r="R244" s="296"/>
      <c r="S244" s="296"/>
      <c r="T244" s="296"/>
      <c r="U244" s="296"/>
      <c r="V244" s="296"/>
      <c r="W244" s="296"/>
      <c r="X244" s="296"/>
      <c r="Y244" s="296"/>
      <c r="Z244" s="296"/>
    </row>
    <row r="245" spans="1:26" ht="15.75" customHeight="1" x14ac:dyDescent="0.3">
      <c r="A245" s="296"/>
      <c r="B245" s="296"/>
      <c r="C245" s="296"/>
      <c r="D245" s="296"/>
      <c r="E245" s="296"/>
      <c r="F245" s="296"/>
      <c r="G245" s="296"/>
      <c r="H245" s="296"/>
      <c r="I245" s="296"/>
      <c r="J245" s="296"/>
      <c r="K245" s="296"/>
      <c r="L245" s="296"/>
      <c r="M245" s="296"/>
      <c r="N245" s="296"/>
      <c r="O245" s="296"/>
      <c r="P245" s="296"/>
      <c r="Q245" s="296"/>
      <c r="R245" s="296"/>
      <c r="S245" s="296"/>
      <c r="T245" s="296"/>
      <c r="U245" s="296"/>
      <c r="V245" s="296"/>
      <c r="W245" s="296"/>
      <c r="X245" s="296"/>
      <c r="Y245" s="296"/>
      <c r="Z245" s="296"/>
    </row>
    <row r="246" spans="1:26" ht="15.75" customHeight="1" x14ac:dyDescent="0.3">
      <c r="A246" s="296"/>
      <c r="B246" s="296"/>
      <c r="C246" s="296"/>
      <c r="D246" s="296"/>
      <c r="E246" s="296"/>
      <c r="F246" s="296"/>
      <c r="G246" s="296"/>
      <c r="H246" s="296"/>
      <c r="I246" s="296"/>
      <c r="J246" s="296"/>
      <c r="K246" s="296"/>
      <c r="L246" s="296"/>
      <c r="M246" s="296"/>
      <c r="N246" s="296"/>
      <c r="O246" s="296"/>
      <c r="P246" s="296"/>
      <c r="Q246" s="296"/>
      <c r="R246" s="296"/>
      <c r="S246" s="296"/>
      <c r="T246" s="296"/>
      <c r="U246" s="296"/>
      <c r="V246" s="296"/>
      <c r="W246" s="296"/>
      <c r="X246" s="296"/>
      <c r="Y246" s="296"/>
      <c r="Z246" s="296"/>
    </row>
    <row r="247" spans="1:26" ht="15.75" customHeight="1" x14ac:dyDescent="0.3">
      <c r="A247" s="296"/>
      <c r="B247" s="296"/>
      <c r="C247" s="296"/>
      <c r="D247" s="296"/>
      <c r="E247" s="296"/>
      <c r="F247" s="296"/>
      <c r="G247" s="296"/>
      <c r="H247" s="296"/>
      <c r="I247" s="296"/>
      <c r="J247" s="296"/>
      <c r="K247" s="296"/>
      <c r="L247" s="296"/>
      <c r="M247" s="296"/>
      <c r="N247" s="296"/>
      <c r="O247" s="296"/>
      <c r="P247" s="296"/>
      <c r="Q247" s="296"/>
      <c r="R247" s="296"/>
      <c r="S247" s="296"/>
      <c r="T247" s="296"/>
      <c r="U247" s="296"/>
      <c r="V247" s="296"/>
      <c r="W247" s="296"/>
      <c r="X247" s="296"/>
      <c r="Y247" s="296"/>
      <c r="Z247" s="296"/>
    </row>
    <row r="248" spans="1:26" ht="15.75" customHeight="1" x14ac:dyDescent="0.3">
      <c r="A248" s="296"/>
      <c r="B248" s="296"/>
      <c r="C248" s="296"/>
      <c r="D248" s="296"/>
      <c r="E248" s="296"/>
      <c r="F248" s="296"/>
      <c r="G248" s="296"/>
      <c r="H248" s="296"/>
      <c r="I248" s="296"/>
      <c r="J248" s="296"/>
      <c r="K248" s="296"/>
      <c r="L248" s="296"/>
      <c r="M248" s="296"/>
      <c r="N248" s="296"/>
      <c r="O248" s="296"/>
      <c r="P248" s="296"/>
      <c r="Q248" s="296"/>
      <c r="R248" s="296"/>
      <c r="S248" s="296"/>
      <c r="T248" s="296"/>
      <c r="U248" s="296"/>
      <c r="V248" s="296"/>
      <c r="W248" s="296"/>
      <c r="X248" s="296"/>
      <c r="Y248" s="296"/>
      <c r="Z248" s="296"/>
    </row>
    <row r="249" spans="1:26" ht="15.75" customHeight="1" x14ac:dyDescent="0.3">
      <c r="A249" s="296"/>
      <c r="B249" s="296"/>
      <c r="C249" s="296"/>
      <c r="D249" s="296"/>
      <c r="E249" s="296"/>
      <c r="F249" s="296"/>
      <c r="G249" s="296"/>
      <c r="H249" s="296"/>
      <c r="I249" s="296"/>
      <c r="J249" s="296"/>
      <c r="K249" s="296"/>
      <c r="L249" s="296"/>
      <c r="M249" s="296"/>
      <c r="N249" s="296"/>
      <c r="O249" s="296"/>
      <c r="P249" s="296"/>
      <c r="Q249" s="296"/>
      <c r="R249" s="296"/>
      <c r="S249" s="296"/>
      <c r="T249" s="296"/>
      <c r="U249" s="296"/>
      <c r="V249" s="296"/>
      <c r="W249" s="296"/>
      <c r="X249" s="296"/>
      <c r="Y249" s="296"/>
      <c r="Z249" s="296"/>
    </row>
    <row r="250" spans="1:26" ht="15.75" customHeight="1" x14ac:dyDescent="0.3">
      <c r="A250" s="296"/>
      <c r="B250" s="296"/>
      <c r="C250" s="296"/>
      <c r="D250" s="296"/>
      <c r="E250" s="296"/>
      <c r="F250" s="296"/>
      <c r="G250" s="296"/>
      <c r="H250" s="296"/>
      <c r="I250" s="296"/>
      <c r="J250" s="296"/>
      <c r="K250" s="296"/>
      <c r="L250" s="296"/>
      <c r="M250" s="296"/>
      <c r="N250" s="296"/>
      <c r="O250" s="296"/>
      <c r="P250" s="296"/>
      <c r="Q250" s="296"/>
      <c r="R250" s="296"/>
      <c r="S250" s="296"/>
      <c r="T250" s="296"/>
      <c r="U250" s="296"/>
      <c r="V250" s="296"/>
      <c r="W250" s="296"/>
      <c r="X250" s="296"/>
      <c r="Y250" s="296"/>
      <c r="Z250" s="296"/>
    </row>
    <row r="251" spans="1:26" ht="15.75" customHeight="1" x14ac:dyDescent="0.3">
      <c r="A251" s="296"/>
      <c r="B251" s="296"/>
      <c r="C251" s="296"/>
      <c r="D251" s="296"/>
      <c r="E251" s="296"/>
      <c r="F251" s="296"/>
      <c r="G251" s="296"/>
      <c r="H251" s="296"/>
      <c r="I251" s="296"/>
      <c r="J251" s="296"/>
      <c r="K251" s="296"/>
      <c r="L251" s="296"/>
      <c r="M251" s="296"/>
      <c r="N251" s="296"/>
      <c r="O251" s="296"/>
      <c r="P251" s="296"/>
      <c r="Q251" s="296"/>
      <c r="R251" s="296"/>
      <c r="S251" s="296"/>
      <c r="T251" s="296"/>
      <c r="U251" s="296"/>
      <c r="V251" s="296"/>
      <c r="W251" s="296"/>
      <c r="X251" s="296"/>
      <c r="Y251" s="296"/>
      <c r="Z251" s="296"/>
    </row>
    <row r="252" spans="1:26" ht="15.75" customHeight="1" x14ac:dyDescent="0.3">
      <c r="A252" s="296"/>
      <c r="B252" s="296"/>
      <c r="C252" s="296"/>
      <c r="D252" s="296"/>
      <c r="E252" s="296"/>
      <c r="F252" s="296"/>
      <c r="G252" s="296"/>
      <c r="H252" s="296"/>
      <c r="I252" s="296"/>
      <c r="J252" s="296"/>
      <c r="K252" s="296"/>
      <c r="L252" s="296"/>
      <c r="M252" s="296"/>
      <c r="N252" s="296"/>
      <c r="O252" s="296"/>
      <c r="P252" s="296"/>
      <c r="Q252" s="296"/>
      <c r="R252" s="296"/>
      <c r="S252" s="296"/>
      <c r="T252" s="296"/>
      <c r="U252" s="296"/>
      <c r="V252" s="296"/>
      <c r="W252" s="296"/>
      <c r="X252" s="296"/>
      <c r="Y252" s="296"/>
      <c r="Z252" s="296"/>
    </row>
    <row r="253" spans="1:26" ht="15.75" customHeight="1" x14ac:dyDescent="0.3">
      <c r="A253" s="296"/>
      <c r="B253" s="296"/>
      <c r="C253" s="296"/>
      <c r="D253" s="296"/>
      <c r="E253" s="296"/>
      <c r="F253" s="296"/>
      <c r="G253" s="296"/>
      <c r="H253" s="296"/>
      <c r="I253" s="296"/>
      <c r="J253" s="296"/>
      <c r="K253" s="296"/>
      <c r="L253" s="296"/>
      <c r="M253" s="296"/>
      <c r="N253" s="296"/>
      <c r="O253" s="296"/>
      <c r="P253" s="296"/>
      <c r="Q253" s="296"/>
      <c r="R253" s="296"/>
      <c r="S253" s="296"/>
      <c r="T253" s="296"/>
      <c r="U253" s="296"/>
      <c r="V253" s="296"/>
      <c r="W253" s="296"/>
      <c r="X253" s="296"/>
      <c r="Y253" s="296"/>
      <c r="Z253" s="296"/>
    </row>
    <row r="254" spans="1:26" ht="15.75" customHeight="1" x14ac:dyDescent="0.3">
      <c r="A254" s="296"/>
      <c r="B254" s="296"/>
      <c r="C254" s="296"/>
      <c r="D254" s="296"/>
      <c r="E254" s="296"/>
      <c r="F254" s="296"/>
      <c r="G254" s="296"/>
      <c r="H254" s="296"/>
      <c r="I254" s="296"/>
      <c r="J254" s="296"/>
      <c r="K254" s="296"/>
      <c r="L254" s="296"/>
      <c r="M254" s="296"/>
      <c r="N254" s="296"/>
      <c r="O254" s="296"/>
      <c r="P254" s="296"/>
      <c r="Q254" s="296"/>
      <c r="R254" s="296"/>
      <c r="S254" s="296"/>
      <c r="T254" s="296"/>
      <c r="U254" s="296"/>
      <c r="V254" s="296"/>
      <c r="W254" s="296"/>
      <c r="X254" s="296"/>
      <c r="Y254" s="296"/>
      <c r="Z254" s="296"/>
    </row>
    <row r="255" spans="1:26" ht="15.75" customHeight="1" x14ac:dyDescent="0.3">
      <c r="A255" s="296"/>
      <c r="B255" s="296"/>
      <c r="C255" s="296"/>
      <c r="D255" s="296"/>
      <c r="E255" s="296"/>
      <c r="F255" s="296"/>
      <c r="G255" s="296"/>
      <c r="H255" s="296"/>
      <c r="I255" s="296"/>
      <c r="J255" s="296"/>
      <c r="K255" s="296"/>
      <c r="L255" s="296"/>
      <c r="M255" s="296"/>
      <c r="N255" s="296"/>
      <c r="O255" s="296"/>
      <c r="P255" s="296"/>
      <c r="Q255" s="296"/>
      <c r="R255" s="296"/>
      <c r="S255" s="296"/>
      <c r="T255" s="296"/>
      <c r="U255" s="296"/>
      <c r="V255" s="296"/>
      <c r="W255" s="296"/>
      <c r="X255" s="296"/>
      <c r="Y255" s="296"/>
      <c r="Z255" s="296"/>
    </row>
    <row r="256" spans="1:26" ht="15.75" customHeight="1" x14ac:dyDescent="0.3">
      <c r="A256" s="296"/>
      <c r="B256" s="296"/>
      <c r="C256" s="296"/>
      <c r="D256" s="296"/>
      <c r="E256" s="296"/>
      <c r="F256" s="296"/>
      <c r="G256" s="296"/>
      <c r="H256" s="296"/>
      <c r="I256" s="296"/>
      <c r="J256" s="296"/>
      <c r="K256" s="296"/>
      <c r="L256" s="296"/>
      <c r="M256" s="296"/>
      <c r="N256" s="296"/>
      <c r="O256" s="296"/>
      <c r="P256" s="296"/>
      <c r="Q256" s="296"/>
      <c r="R256" s="296"/>
      <c r="S256" s="296"/>
      <c r="T256" s="296"/>
      <c r="U256" s="296"/>
      <c r="V256" s="296"/>
      <c r="W256" s="296"/>
      <c r="X256" s="296"/>
      <c r="Y256" s="296"/>
      <c r="Z256" s="296"/>
    </row>
    <row r="257" spans="1:26" ht="15.75" customHeight="1" x14ac:dyDescent="0.3">
      <c r="A257" s="296"/>
      <c r="B257" s="296"/>
      <c r="C257" s="296"/>
      <c r="D257" s="296"/>
      <c r="E257" s="296"/>
      <c r="F257" s="296"/>
      <c r="G257" s="296"/>
      <c r="H257" s="296"/>
      <c r="I257" s="296"/>
      <c r="J257" s="296"/>
      <c r="K257" s="296"/>
      <c r="L257" s="296"/>
      <c r="M257" s="296"/>
      <c r="N257" s="296"/>
      <c r="O257" s="296"/>
      <c r="P257" s="296"/>
      <c r="Q257" s="296"/>
      <c r="R257" s="296"/>
      <c r="S257" s="296"/>
      <c r="T257" s="296"/>
      <c r="U257" s="296"/>
      <c r="V257" s="296"/>
      <c r="W257" s="296"/>
      <c r="X257" s="296"/>
      <c r="Y257" s="296"/>
      <c r="Z257" s="296"/>
    </row>
    <row r="258" spans="1:26" ht="15.75" customHeight="1" x14ac:dyDescent="0.3">
      <c r="A258" s="296"/>
      <c r="B258" s="296"/>
      <c r="C258" s="296"/>
      <c r="D258" s="296"/>
      <c r="E258" s="296"/>
      <c r="F258" s="296"/>
      <c r="G258" s="296"/>
      <c r="H258" s="296"/>
      <c r="I258" s="296"/>
      <c r="J258" s="296"/>
      <c r="K258" s="296"/>
      <c r="L258" s="296"/>
      <c r="M258" s="296"/>
      <c r="N258" s="296"/>
      <c r="O258" s="296"/>
      <c r="P258" s="296"/>
      <c r="Q258" s="296"/>
      <c r="R258" s="296"/>
      <c r="S258" s="296"/>
      <c r="T258" s="296"/>
      <c r="U258" s="296"/>
      <c r="V258" s="296"/>
      <c r="W258" s="296"/>
      <c r="X258" s="296"/>
      <c r="Y258" s="296"/>
      <c r="Z258" s="296"/>
    </row>
    <row r="259" spans="1:26" ht="15.75" customHeight="1" x14ac:dyDescent="0.3">
      <c r="A259" s="296"/>
      <c r="B259" s="296"/>
      <c r="C259" s="296"/>
      <c r="D259" s="296"/>
      <c r="E259" s="296"/>
      <c r="F259" s="296"/>
      <c r="G259" s="296"/>
      <c r="H259" s="296"/>
      <c r="I259" s="296"/>
      <c r="J259" s="296"/>
      <c r="K259" s="296"/>
      <c r="L259" s="296"/>
      <c r="M259" s="296"/>
      <c r="N259" s="296"/>
      <c r="O259" s="296"/>
      <c r="P259" s="296"/>
      <c r="Q259" s="296"/>
      <c r="R259" s="296"/>
      <c r="S259" s="296"/>
      <c r="T259" s="296"/>
      <c r="U259" s="296"/>
      <c r="V259" s="296"/>
      <c r="W259" s="296"/>
      <c r="X259" s="296"/>
      <c r="Y259" s="296"/>
      <c r="Z259" s="296"/>
    </row>
    <row r="260" spans="1:26" ht="15.75" customHeight="1" x14ac:dyDescent="0.3">
      <c r="A260" s="296"/>
      <c r="B260" s="296"/>
      <c r="C260" s="296"/>
      <c r="D260" s="296"/>
      <c r="E260" s="296"/>
      <c r="F260" s="296"/>
      <c r="G260" s="296"/>
      <c r="H260" s="296"/>
      <c r="I260" s="296"/>
      <c r="J260" s="296"/>
      <c r="K260" s="296"/>
      <c r="L260" s="296"/>
      <c r="M260" s="296"/>
      <c r="N260" s="296"/>
      <c r="O260" s="296"/>
      <c r="P260" s="296"/>
      <c r="Q260" s="296"/>
      <c r="R260" s="296"/>
      <c r="S260" s="296"/>
      <c r="T260" s="296"/>
      <c r="U260" s="296"/>
      <c r="V260" s="296"/>
      <c r="W260" s="296"/>
      <c r="X260" s="296"/>
      <c r="Y260" s="296"/>
      <c r="Z260" s="296"/>
    </row>
    <row r="261" spans="1:26" ht="15.75" customHeight="1" x14ac:dyDescent="0.3">
      <c r="A261" s="296"/>
      <c r="B261" s="296"/>
      <c r="C261" s="296"/>
      <c r="D261" s="296"/>
      <c r="E261" s="296"/>
      <c r="F261" s="296"/>
      <c r="G261" s="296"/>
      <c r="H261" s="296"/>
      <c r="I261" s="296"/>
      <c r="J261" s="296"/>
      <c r="K261" s="296"/>
      <c r="L261" s="296"/>
      <c r="M261" s="296"/>
      <c r="N261" s="296"/>
      <c r="O261" s="296"/>
      <c r="P261" s="296"/>
      <c r="Q261" s="296"/>
      <c r="R261" s="296"/>
      <c r="S261" s="296"/>
      <c r="T261" s="296"/>
      <c r="U261" s="296"/>
      <c r="V261" s="296"/>
      <c r="W261" s="296"/>
      <c r="X261" s="296"/>
      <c r="Y261" s="296"/>
      <c r="Z261" s="296"/>
    </row>
    <row r="262" spans="1:26" ht="15.75" customHeight="1" x14ac:dyDescent="0.3">
      <c r="A262" s="296"/>
      <c r="B262" s="296"/>
      <c r="C262" s="296"/>
      <c r="D262" s="296"/>
      <c r="E262" s="296"/>
      <c r="F262" s="296"/>
      <c r="G262" s="296"/>
      <c r="H262" s="296"/>
      <c r="I262" s="296"/>
      <c r="J262" s="296"/>
      <c r="K262" s="296"/>
      <c r="L262" s="296"/>
      <c r="M262" s="296"/>
      <c r="N262" s="296"/>
      <c r="O262" s="296"/>
      <c r="P262" s="296"/>
      <c r="Q262" s="296"/>
      <c r="R262" s="296"/>
      <c r="S262" s="296"/>
      <c r="T262" s="296"/>
      <c r="U262" s="296"/>
      <c r="V262" s="296"/>
      <c r="W262" s="296"/>
      <c r="X262" s="296"/>
      <c r="Y262" s="296"/>
      <c r="Z262" s="296"/>
    </row>
    <row r="263" spans="1:26" ht="15.75" customHeight="1" x14ac:dyDescent="0.3">
      <c r="A263" s="296"/>
      <c r="B263" s="296"/>
      <c r="C263" s="296"/>
      <c r="D263" s="296"/>
      <c r="E263" s="296"/>
      <c r="F263" s="296"/>
      <c r="G263" s="296"/>
      <c r="H263" s="296"/>
      <c r="I263" s="296"/>
      <c r="J263" s="296"/>
      <c r="K263" s="296"/>
      <c r="L263" s="296"/>
      <c r="M263" s="296"/>
      <c r="N263" s="296"/>
      <c r="O263" s="296"/>
      <c r="P263" s="296"/>
      <c r="Q263" s="296"/>
      <c r="R263" s="296"/>
      <c r="S263" s="296"/>
      <c r="T263" s="296"/>
      <c r="U263" s="296"/>
      <c r="V263" s="296"/>
      <c r="W263" s="296"/>
      <c r="X263" s="296"/>
      <c r="Y263" s="296"/>
      <c r="Z263" s="296"/>
    </row>
    <row r="264" spans="1:26" ht="15.75" customHeight="1" x14ac:dyDescent="0.3">
      <c r="A264" s="296"/>
      <c r="B264" s="296"/>
      <c r="C264" s="296"/>
      <c r="D264" s="296"/>
      <c r="E264" s="296"/>
      <c r="F264" s="296"/>
      <c r="G264" s="296"/>
      <c r="H264" s="296"/>
      <c r="I264" s="296"/>
      <c r="J264" s="296"/>
      <c r="K264" s="296"/>
      <c r="L264" s="296"/>
      <c r="M264" s="296"/>
      <c r="N264" s="296"/>
      <c r="O264" s="296"/>
      <c r="P264" s="296"/>
      <c r="Q264" s="296"/>
      <c r="R264" s="296"/>
      <c r="S264" s="296"/>
      <c r="T264" s="296"/>
      <c r="U264" s="296"/>
      <c r="V264" s="296"/>
      <c r="W264" s="296"/>
      <c r="X264" s="296"/>
      <c r="Y264" s="296"/>
      <c r="Z264" s="296"/>
    </row>
    <row r="265" spans="1:26" ht="15.75" customHeight="1" x14ac:dyDescent="0.3">
      <c r="A265" s="296"/>
      <c r="B265" s="296"/>
      <c r="C265" s="296"/>
      <c r="D265" s="296"/>
      <c r="E265" s="296"/>
      <c r="F265" s="296"/>
      <c r="G265" s="296"/>
      <c r="H265" s="296"/>
      <c r="I265" s="296"/>
      <c r="J265" s="296"/>
      <c r="K265" s="296"/>
      <c r="L265" s="296"/>
      <c r="M265" s="296"/>
      <c r="N265" s="296"/>
      <c r="O265" s="296"/>
      <c r="P265" s="296"/>
      <c r="Q265" s="296"/>
      <c r="R265" s="296"/>
      <c r="S265" s="296"/>
      <c r="T265" s="296"/>
      <c r="U265" s="296"/>
      <c r="V265" s="296"/>
      <c r="W265" s="296"/>
      <c r="X265" s="296"/>
      <c r="Y265" s="296"/>
      <c r="Z265" s="296"/>
    </row>
    <row r="266" spans="1:26" ht="15.75" customHeight="1" x14ac:dyDescent="0.3">
      <c r="A266" s="296"/>
      <c r="B266" s="296"/>
      <c r="C266" s="296"/>
      <c r="D266" s="296"/>
      <c r="E266" s="296"/>
      <c r="F266" s="296"/>
      <c r="G266" s="296"/>
      <c r="H266" s="296"/>
      <c r="I266" s="296"/>
      <c r="J266" s="296"/>
      <c r="K266" s="296"/>
      <c r="L266" s="296"/>
      <c r="M266" s="296"/>
      <c r="N266" s="296"/>
      <c r="O266" s="296"/>
      <c r="P266" s="296"/>
      <c r="Q266" s="296"/>
      <c r="R266" s="296"/>
      <c r="S266" s="296"/>
      <c r="T266" s="296"/>
      <c r="U266" s="296"/>
      <c r="V266" s="296"/>
      <c r="W266" s="296"/>
      <c r="X266" s="296"/>
      <c r="Y266" s="296"/>
      <c r="Z266" s="296"/>
    </row>
    <row r="267" spans="1:26" ht="15.75" customHeight="1" x14ac:dyDescent="0.3">
      <c r="A267" s="296"/>
      <c r="B267" s="296"/>
      <c r="C267" s="296"/>
      <c r="D267" s="296"/>
      <c r="E267" s="296"/>
      <c r="F267" s="296"/>
      <c r="G267" s="296"/>
      <c r="H267" s="296"/>
      <c r="I267" s="296"/>
      <c r="J267" s="296"/>
      <c r="K267" s="296"/>
      <c r="L267" s="296"/>
      <c r="M267" s="296"/>
      <c r="N267" s="296"/>
      <c r="O267" s="296"/>
      <c r="P267" s="296"/>
      <c r="Q267" s="296"/>
      <c r="R267" s="296"/>
      <c r="S267" s="296"/>
      <c r="T267" s="296"/>
      <c r="U267" s="296"/>
      <c r="V267" s="296"/>
      <c r="W267" s="296"/>
      <c r="X267" s="296"/>
      <c r="Y267" s="296"/>
      <c r="Z267" s="296"/>
    </row>
    <row r="268" spans="1:26" ht="15.75" customHeight="1" x14ac:dyDescent="0.3">
      <c r="A268" s="296"/>
      <c r="B268" s="296"/>
      <c r="C268" s="296"/>
      <c r="D268" s="296"/>
      <c r="E268" s="296"/>
      <c r="F268" s="296"/>
      <c r="G268" s="296"/>
      <c r="H268" s="296"/>
      <c r="I268" s="296"/>
      <c r="J268" s="296"/>
      <c r="K268" s="296"/>
      <c r="L268" s="296"/>
      <c r="M268" s="296"/>
      <c r="N268" s="296"/>
      <c r="O268" s="296"/>
      <c r="P268" s="296"/>
      <c r="Q268" s="296"/>
      <c r="R268" s="296"/>
      <c r="S268" s="296"/>
      <c r="T268" s="296"/>
      <c r="U268" s="296"/>
      <c r="V268" s="296"/>
      <c r="W268" s="296"/>
      <c r="X268" s="296"/>
      <c r="Y268" s="296"/>
      <c r="Z268" s="296"/>
    </row>
    <row r="269" spans="1:26" ht="15.75" customHeight="1" x14ac:dyDescent="0.3">
      <c r="A269" s="296"/>
      <c r="B269" s="296"/>
      <c r="C269" s="296"/>
      <c r="D269" s="296"/>
      <c r="E269" s="296"/>
      <c r="F269" s="296"/>
      <c r="G269" s="296"/>
      <c r="H269" s="296"/>
      <c r="I269" s="296"/>
      <c r="J269" s="296"/>
      <c r="K269" s="296"/>
      <c r="L269" s="296"/>
      <c r="M269" s="296"/>
      <c r="N269" s="296"/>
      <c r="O269" s="296"/>
      <c r="P269" s="296"/>
      <c r="Q269" s="296"/>
      <c r="R269" s="296"/>
      <c r="S269" s="296"/>
      <c r="T269" s="296"/>
      <c r="U269" s="296"/>
      <c r="V269" s="296"/>
      <c r="W269" s="296"/>
      <c r="X269" s="296"/>
      <c r="Y269" s="296"/>
      <c r="Z269" s="296"/>
    </row>
    <row r="270" spans="1:26" ht="15.75" customHeight="1" x14ac:dyDescent="0.3">
      <c r="A270" s="296"/>
      <c r="B270" s="296"/>
      <c r="C270" s="296"/>
      <c r="D270" s="296"/>
      <c r="E270" s="296"/>
      <c r="F270" s="296"/>
      <c r="G270" s="296"/>
      <c r="H270" s="296"/>
      <c r="I270" s="296"/>
      <c r="J270" s="296"/>
      <c r="K270" s="296"/>
      <c r="L270" s="296"/>
      <c r="M270" s="296"/>
      <c r="N270" s="296"/>
      <c r="O270" s="296"/>
      <c r="P270" s="296"/>
      <c r="Q270" s="296"/>
      <c r="R270" s="296"/>
      <c r="S270" s="296"/>
      <c r="T270" s="296"/>
      <c r="U270" s="296"/>
      <c r="V270" s="296"/>
      <c r="W270" s="296"/>
      <c r="X270" s="296"/>
      <c r="Y270" s="296"/>
      <c r="Z270" s="296"/>
    </row>
    <row r="271" spans="1:26" ht="15.75" customHeight="1" x14ac:dyDescent="0.3">
      <c r="A271" s="296"/>
      <c r="B271" s="296"/>
      <c r="C271" s="296"/>
      <c r="D271" s="296"/>
      <c r="E271" s="296"/>
      <c r="F271" s="296"/>
      <c r="G271" s="296"/>
      <c r="H271" s="296"/>
      <c r="I271" s="296"/>
      <c r="J271" s="296"/>
      <c r="K271" s="296"/>
      <c r="L271" s="296"/>
      <c r="M271" s="296"/>
      <c r="N271" s="296"/>
      <c r="O271" s="296"/>
      <c r="P271" s="296"/>
      <c r="Q271" s="296"/>
      <c r="R271" s="296"/>
      <c r="S271" s="296"/>
      <c r="T271" s="296"/>
      <c r="U271" s="296"/>
      <c r="V271" s="296"/>
      <c r="W271" s="296"/>
      <c r="X271" s="296"/>
      <c r="Y271" s="296"/>
      <c r="Z271" s="296"/>
    </row>
    <row r="272" spans="1:26" ht="15.75" customHeight="1" x14ac:dyDescent="0.3">
      <c r="A272" s="296"/>
      <c r="B272" s="296"/>
      <c r="C272" s="296"/>
      <c r="D272" s="296"/>
      <c r="E272" s="296"/>
      <c r="F272" s="296"/>
      <c r="G272" s="296"/>
      <c r="H272" s="296"/>
      <c r="I272" s="296"/>
      <c r="J272" s="296"/>
      <c r="K272" s="296"/>
      <c r="L272" s="296"/>
      <c r="M272" s="296"/>
      <c r="N272" s="296"/>
      <c r="O272" s="296"/>
      <c r="P272" s="296"/>
      <c r="Q272" s="296"/>
      <c r="R272" s="296"/>
      <c r="S272" s="296"/>
      <c r="T272" s="296"/>
      <c r="U272" s="296"/>
      <c r="V272" s="296"/>
      <c r="W272" s="296"/>
      <c r="X272" s="296"/>
      <c r="Y272" s="296"/>
      <c r="Z272" s="296"/>
    </row>
    <row r="273" spans="1:26" ht="15.75" customHeight="1" x14ac:dyDescent="0.3">
      <c r="A273" s="296"/>
      <c r="B273" s="296"/>
      <c r="C273" s="296"/>
      <c r="D273" s="296"/>
      <c r="E273" s="296"/>
      <c r="F273" s="296"/>
      <c r="G273" s="296"/>
      <c r="H273" s="296"/>
      <c r="I273" s="296"/>
      <c r="J273" s="296"/>
      <c r="K273" s="296"/>
      <c r="L273" s="296"/>
      <c r="M273" s="296"/>
      <c r="N273" s="296"/>
      <c r="O273" s="296"/>
      <c r="P273" s="296"/>
      <c r="Q273" s="296"/>
      <c r="R273" s="296"/>
      <c r="S273" s="296"/>
      <c r="T273" s="296"/>
      <c r="U273" s="296"/>
      <c r="V273" s="296"/>
      <c r="W273" s="296"/>
      <c r="X273" s="296"/>
      <c r="Y273" s="296"/>
      <c r="Z273" s="296"/>
    </row>
    <row r="274" spans="1:26" ht="15.75" customHeight="1" x14ac:dyDescent="0.3">
      <c r="A274" s="296"/>
      <c r="B274" s="296"/>
      <c r="C274" s="296"/>
      <c r="D274" s="296"/>
      <c r="E274" s="296"/>
      <c r="F274" s="296"/>
      <c r="G274" s="296"/>
      <c r="H274" s="296"/>
      <c r="I274" s="296"/>
      <c r="J274" s="296"/>
      <c r="K274" s="296"/>
      <c r="L274" s="296"/>
      <c r="M274" s="296"/>
      <c r="N274" s="296"/>
      <c r="O274" s="296"/>
      <c r="P274" s="296"/>
      <c r="Q274" s="296"/>
      <c r="R274" s="296"/>
      <c r="S274" s="296"/>
      <c r="T274" s="296"/>
      <c r="U274" s="296"/>
      <c r="V274" s="296"/>
      <c r="W274" s="296"/>
      <c r="X274" s="296"/>
      <c r="Y274" s="296"/>
      <c r="Z274" s="296"/>
    </row>
    <row r="275" spans="1:26" ht="15.75" customHeight="1" x14ac:dyDescent="0.3">
      <c r="A275" s="296"/>
      <c r="B275" s="296"/>
      <c r="C275" s="296"/>
      <c r="D275" s="296"/>
      <c r="E275" s="296"/>
      <c r="F275" s="296"/>
      <c r="G275" s="296"/>
      <c r="H275" s="296"/>
      <c r="I275" s="296"/>
      <c r="J275" s="296"/>
      <c r="K275" s="296"/>
      <c r="L275" s="296"/>
      <c r="M275" s="296"/>
      <c r="N275" s="296"/>
      <c r="O275" s="296"/>
      <c r="P275" s="296"/>
      <c r="Q275" s="296"/>
      <c r="R275" s="296"/>
      <c r="S275" s="296"/>
      <c r="T275" s="296"/>
      <c r="U275" s="296"/>
      <c r="V275" s="296"/>
      <c r="W275" s="296"/>
      <c r="X275" s="296"/>
      <c r="Y275" s="296"/>
      <c r="Z275" s="296"/>
    </row>
    <row r="276" spans="1:26" ht="15.75" customHeight="1" x14ac:dyDescent="0.3">
      <c r="A276" s="296"/>
      <c r="B276" s="296"/>
      <c r="C276" s="296"/>
      <c r="D276" s="296"/>
      <c r="E276" s="296"/>
      <c r="F276" s="296"/>
      <c r="G276" s="296"/>
      <c r="H276" s="296"/>
      <c r="I276" s="296"/>
      <c r="J276" s="296"/>
      <c r="K276" s="296"/>
      <c r="L276" s="296"/>
      <c r="M276" s="296"/>
      <c r="N276" s="296"/>
      <c r="O276" s="296"/>
      <c r="P276" s="296"/>
      <c r="Q276" s="296"/>
      <c r="R276" s="296"/>
      <c r="S276" s="296"/>
      <c r="T276" s="296"/>
      <c r="U276" s="296"/>
      <c r="V276" s="296"/>
      <c r="W276" s="296"/>
      <c r="X276" s="296"/>
      <c r="Y276" s="296"/>
      <c r="Z276" s="296"/>
    </row>
    <row r="277" spans="1:26" ht="15.75" customHeight="1" x14ac:dyDescent="0.3">
      <c r="A277" s="296"/>
      <c r="B277" s="296"/>
      <c r="C277" s="296"/>
      <c r="D277" s="296"/>
      <c r="E277" s="296"/>
      <c r="F277" s="296"/>
      <c r="G277" s="296"/>
      <c r="H277" s="296"/>
      <c r="I277" s="296"/>
      <c r="J277" s="296"/>
      <c r="K277" s="296"/>
      <c r="L277" s="296"/>
      <c r="M277" s="296"/>
      <c r="N277" s="296"/>
      <c r="O277" s="296"/>
      <c r="P277" s="296"/>
      <c r="Q277" s="296"/>
      <c r="R277" s="296"/>
      <c r="S277" s="296"/>
      <c r="T277" s="296"/>
      <c r="U277" s="296"/>
      <c r="V277" s="296"/>
      <c r="W277" s="296"/>
      <c r="X277" s="296"/>
      <c r="Y277" s="296"/>
      <c r="Z277" s="296"/>
    </row>
    <row r="278" spans="1:26" ht="15.75" customHeight="1" x14ac:dyDescent="0.3">
      <c r="A278" s="296"/>
      <c r="B278" s="296"/>
      <c r="C278" s="296"/>
      <c r="D278" s="296"/>
      <c r="E278" s="296"/>
      <c r="F278" s="296"/>
      <c r="G278" s="296"/>
      <c r="H278" s="296"/>
      <c r="I278" s="296"/>
      <c r="J278" s="296"/>
      <c r="K278" s="296"/>
      <c r="L278" s="296"/>
      <c r="M278" s="296"/>
      <c r="N278" s="296"/>
      <c r="O278" s="296"/>
      <c r="P278" s="296"/>
      <c r="Q278" s="296"/>
      <c r="R278" s="296"/>
      <c r="S278" s="296"/>
      <c r="T278" s="296"/>
      <c r="U278" s="296"/>
      <c r="V278" s="296"/>
      <c r="W278" s="296"/>
      <c r="X278" s="296"/>
      <c r="Y278" s="296"/>
      <c r="Z278" s="296"/>
    </row>
    <row r="279" spans="1:26" ht="15.75" customHeight="1" x14ac:dyDescent="0.3">
      <c r="A279" s="296"/>
      <c r="B279" s="296"/>
      <c r="C279" s="296"/>
      <c r="D279" s="296"/>
      <c r="E279" s="296"/>
      <c r="F279" s="296"/>
      <c r="G279" s="296"/>
      <c r="H279" s="296"/>
      <c r="I279" s="296"/>
      <c r="J279" s="296"/>
      <c r="K279" s="296"/>
      <c r="L279" s="296"/>
      <c r="M279" s="296"/>
      <c r="N279" s="296"/>
      <c r="O279" s="296"/>
      <c r="P279" s="296"/>
      <c r="Q279" s="296"/>
      <c r="R279" s="296"/>
      <c r="S279" s="296"/>
      <c r="T279" s="296"/>
      <c r="U279" s="296"/>
      <c r="V279" s="296"/>
      <c r="W279" s="296"/>
      <c r="X279" s="296"/>
      <c r="Y279" s="296"/>
      <c r="Z279" s="296"/>
    </row>
    <row r="280" spans="1:26" ht="15.75" customHeight="1" x14ac:dyDescent="0.3">
      <c r="A280" s="296"/>
      <c r="B280" s="296"/>
      <c r="C280" s="296"/>
      <c r="D280" s="296"/>
      <c r="E280" s="296"/>
      <c r="F280" s="296"/>
      <c r="G280" s="296"/>
      <c r="H280" s="296"/>
      <c r="I280" s="296"/>
      <c r="J280" s="296"/>
      <c r="K280" s="296"/>
      <c r="L280" s="296"/>
      <c r="M280" s="296"/>
      <c r="N280" s="296"/>
      <c r="O280" s="296"/>
      <c r="P280" s="296"/>
      <c r="Q280" s="296"/>
      <c r="R280" s="296"/>
      <c r="S280" s="296"/>
      <c r="T280" s="296"/>
      <c r="U280" s="296"/>
      <c r="V280" s="296"/>
      <c r="W280" s="296"/>
      <c r="X280" s="296"/>
      <c r="Y280" s="296"/>
      <c r="Z280" s="296"/>
    </row>
    <row r="281" spans="1:26" ht="15.75" customHeight="1" x14ac:dyDescent="0.3">
      <c r="A281" s="296"/>
      <c r="B281" s="296"/>
      <c r="C281" s="296"/>
      <c r="D281" s="296"/>
      <c r="E281" s="296"/>
      <c r="F281" s="296"/>
      <c r="G281" s="296"/>
      <c r="H281" s="296"/>
      <c r="I281" s="296"/>
      <c r="J281" s="296"/>
      <c r="K281" s="296"/>
      <c r="L281" s="296"/>
      <c r="M281" s="296"/>
      <c r="N281" s="296"/>
      <c r="O281" s="296"/>
      <c r="P281" s="296"/>
      <c r="Q281" s="296"/>
      <c r="R281" s="296"/>
      <c r="S281" s="296"/>
      <c r="T281" s="296"/>
      <c r="U281" s="296"/>
      <c r="V281" s="296"/>
      <c r="W281" s="296"/>
      <c r="X281" s="296"/>
      <c r="Y281" s="296"/>
      <c r="Z281" s="296"/>
    </row>
    <row r="282" spans="1:26" ht="15.75" customHeight="1" x14ac:dyDescent="0.3">
      <c r="A282" s="296"/>
      <c r="B282" s="296"/>
      <c r="C282" s="296"/>
      <c r="D282" s="296"/>
      <c r="E282" s="296"/>
      <c r="F282" s="296"/>
      <c r="G282" s="296"/>
      <c r="H282" s="296"/>
      <c r="I282" s="296"/>
      <c r="J282" s="296"/>
      <c r="K282" s="296"/>
      <c r="L282" s="296"/>
      <c r="M282" s="296"/>
      <c r="N282" s="296"/>
      <c r="O282" s="296"/>
      <c r="P282" s="296"/>
      <c r="Q282" s="296"/>
      <c r="R282" s="296"/>
      <c r="S282" s="296"/>
      <c r="T282" s="296"/>
      <c r="U282" s="296"/>
      <c r="V282" s="296"/>
      <c r="W282" s="296"/>
      <c r="X282" s="296"/>
      <c r="Y282" s="296"/>
      <c r="Z282" s="296"/>
    </row>
    <row r="283" spans="1:26" ht="15.75" customHeight="1" x14ac:dyDescent="0.3">
      <c r="A283" s="296"/>
      <c r="B283" s="296"/>
      <c r="C283" s="296"/>
      <c r="D283" s="296"/>
      <c r="E283" s="296"/>
      <c r="F283" s="296"/>
      <c r="G283" s="296"/>
      <c r="H283" s="296"/>
      <c r="I283" s="296"/>
      <c r="J283" s="296"/>
      <c r="K283" s="296"/>
      <c r="L283" s="296"/>
      <c r="M283" s="296"/>
      <c r="N283" s="296"/>
      <c r="O283" s="296"/>
      <c r="P283" s="296"/>
      <c r="Q283" s="296"/>
      <c r="R283" s="296"/>
      <c r="S283" s="296"/>
      <c r="T283" s="296"/>
      <c r="U283" s="296"/>
      <c r="V283" s="296"/>
      <c r="W283" s="296"/>
      <c r="X283" s="296"/>
      <c r="Y283" s="296"/>
      <c r="Z283" s="296"/>
    </row>
    <row r="284" spans="1:26" ht="15.75" customHeight="1" x14ac:dyDescent="0.3">
      <c r="A284" s="296"/>
      <c r="B284" s="296"/>
      <c r="C284" s="296"/>
      <c r="D284" s="296"/>
      <c r="E284" s="296"/>
      <c r="F284" s="296"/>
      <c r="G284" s="296"/>
      <c r="H284" s="296"/>
      <c r="I284" s="296"/>
      <c r="J284" s="296"/>
      <c r="K284" s="296"/>
      <c r="L284" s="296"/>
      <c r="M284" s="296"/>
      <c r="N284" s="296"/>
      <c r="O284" s="296"/>
      <c r="P284" s="296"/>
      <c r="Q284" s="296"/>
      <c r="R284" s="296"/>
      <c r="S284" s="296"/>
      <c r="T284" s="296"/>
      <c r="U284" s="296"/>
      <c r="V284" s="296"/>
      <c r="W284" s="296"/>
      <c r="X284" s="296"/>
      <c r="Y284" s="296"/>
      <c r="Z284" s="296"/>
    </row>
    <row r="285" spans="1:26" ht="15.75" customHeight="1" x14ac:dyDescent="0.3">
      <c r="A285" s="296"/>
      <c r="B285" s="296"/>
      <c r="C285" s="296"/>
      <c r="D285" s="296"/>
      <c r="E285" s="296"/>
      <c r="F285" s="296"/>
      <c r="G285" s="296"/>
      <c r="H285" s="296"/>
      <c r="I285" s="296"/>
      <c r="J285" s="296"/>
      <c r="K285" s="296"/>
      <c r="L285" s="296"/>
      <c r="M285" s="296"/>
      <c r="N285" s="296"/>
      <c r="O285" s="296"/>
      <c r="P285" s="296"/>
      <c r="Q285" s="296"/>
      <c r="R285" s="296"/>
      <c r="S285" s="296"/>
      <c r="T285" s="296"/>
      <c r="U285" s="296"/>
      <c r="V285" s="296"/>
      <c r="W285" s="296"/>
      <c r="X285" s="296"/>
      <c r="Y285" s="296"/>
      <c r="Z285" s="296"/>
    </row>
    <row r="286" spans="1:26" ht="15.75" customHeight="1" x14ac:dyDescent="0.3">
      <c r="A286" s="296"/>
      <c r="B286" s="296"/>
      <c r="C286" s="296"/>
      <c r="D286" s="296"/>
      <c r="E286" s="296"/>
      <c r="F286" s="296"/>
      <c r="G286" s="296"/>
      <c r="H286" s="296"/>
      <c r="I286" s="296"/>
      <c r="J286" s="296"/>
      <c r="K286" s="296"/>
      <c r="L286" s="296"/>
      <c r="M286" s="296"/>
      <c r="N286" s="296"/>
      <c r="O286" s="296"/>
      <c r="P286" s="296"/>
      <c r="Q286" s="296"/>
      <c r="R286" s="296"/>
      <c r="S286" s="296"/>
      <c r="T286" s="296"/>
      <c r="U286" s="296"/>
      <c r="V286" s="296"/>
      <c r="W286" s="296"/>
      <c r="X286" s="296"/>
      <c r="Y286" s="296"/>
      <c r="Z286" s="296"/>
    </row>
    <row r="287" spans="1:26" ht="15.75" customHeight="1" x14ac:dyDescent="0.3">
      <c r="A287" s="296"/>
      <c r="B287" s="296"/>
      <c r="C287" s="296"/>
      <c r="D287" s="296"/>
      <c r="E287" s="296"/>
      <c r="F287" s="296"/>
      <c r="G287" s="296"/>
      <c r="H287" s="296"/>
      <c r="I287" s="296"/>
      <c r="J287" s="296"/>
      <c r="K287" s="296"/>
      <c r="L287" s="296"/>
      <c r="M287" s="296"/>
      <c r="N287" s="296"/>
      <c r="O287" s="296"/>
      <c r="P287" s="296"/>
      <c r="Q287" s="296"/>
      <c r="R287" s="296"/>
      <c r="S287" s="296"/>
      <c r="T287" s="296"/>
      <c r="U287" s="296"/>
      <c r="V287" s="296"/>
      <c r="W287" s="296"/>
      <c r="X287" s="296"/>
      <c r="Y287" s="296"/>
      <c r="Z287" s="296"/>
    </row>
    <row r="288" spans="1:26" ht="15.75" customHeight="1" x14ac:dyDescent="0.3">
      <c r="A288" s="296"/>
      <c r="B288" s="296"/>
      <c r="C288" s="296"/>
      <c r="D288" s="296"/>
      <c r="E288" s="296"/>
      <c r="F288" s="296"/>
      <c r="G288" s="296"/>
      <c r="H288" s="296"/>
      <c r="I288" s="296"/>
      <c r="J288" s="296"/>
      <c r="K288" s="296"/>
      <c r="L288" s="296"/>
      <c r="M288" s="296"/>
      <c r="N288" s="296"/>
      <c r="O288" s="296"/>
      <c r="P288" s="296"/>
      <c r="Q288" s="296"/>
      <c r="R288" s="296"/>
      <c r="S288" s="296"/>
      <c r="T288" s="296"/>
      <c r="U288" s="296"/>
      <c r="V288" s="296"/>
      <c r="W288" s="296"/>
      <c r="X288" s="296"/>
      <c r="Y288" s="296"/>
      <c r="Z288" s="296"/>
    </row>
    <row r="289" spans="1:26" ht="15.75" customHeight="1" x14ac:dyDescent="0.3">
      <c r="A289" s="296"/>
      <c r="B289" s="296"/>
      <c r="C289" s="296"/>
      <c r="D289" s="296"/>
      <c r="E289" s="296"/>
      <c r="F289" s="296"/>
      <c r="G289" s="296"/>
      <c r="H289" s="296"/>
      <c r="I289" s="296"/>
      <c r="J289" s="296"/>
      <c r="K289" s="296"/>
      <c r="L289" s="296"/>
      <c r="M289" s="296"/>
      <c r="N289" s="296"/>
      <c r="O289" s="296"/>
      <c r="P289" s="296"/>
      <c r="Q289" s="296"/>
      <c r="R289" s="296"/>
      <c r="S289" s="296"/>
      <c r="T289" s="296"/>
      <c r="U289" s="296"/>
      <c r="V289" s="296"/>
      <c r="W289" s="296"/>
      <c r="X289" s="296"/>
      <c r="Y289" s="296"/>
      <c r="Z289" s="296"/>
    </row>
    <row r="290" spans="1:26" ht="15.75" customHeight="1" x14ac:dyDescent="0.3">
      <c r="A290" s="296"/>
      <c r="B290" s="296"/>
      <c r="C290" s="296"/>
      <c r="D290" s="296"/>
      <c r="E290" s="296"/>
      <c r="F290" s="296"/>
      <c r="G290" s="296"/>
      <c r="H290" s="296"/>
      <c r="I290" s="296"/>
      <c r="J290" s="296"/>
      <c r="K290" s="296"/>
      <c r="L290" s="296"/>
      <c r="M290" s="296"/>
      <c r="N290" s="296"/>
      <c r="O290" s="296"/>
      <c r="P290" s="296"/>
      <c r="Q290" s="296"/>
      <c r="R290" s="296"/>
      <c r="S290" s="296"/>
      <c r="T290" s="296"/>
      <c r="U290" s="296"/>
      <c r="V290" s="296"/>
      <c r="W290" s="296"/>
      <c r="X290" s="296"/>
      <c r="Y290" s="296"/>
      <c r="Z290" s="296"/>
    </row>
    <row r="291" spans="1:26" ht="15.75" customHeight="1" x14ac:dyDescent="0.3">
      <c r="A291" s="296"/>
      <c r="B291" s="296"/>
      <c r="C291" s="296"/>
      <c r="D291" s="296"/>
      <c r="E291" s="296"/>
      <c r="F291" s="296"/>
      <c r="G291" s="296"/>
      <c r="H291" s="296"/>
      <c r="I291" s="296"/>
      <c r="J291" s="296"/>
      <c r="K291" s="296"/>
      <c r="L291" s="296"/>
      <c r="M291" s="296"/>
      <c r="N291" s="296"/>
      <c r="O291" s="296"/>
      <c r="P291" s="296"/>
      <c r="Q291" s="296"/>
      <c r="R291" s="296"/>
      <c r="S291" s="296"/>
      <c r="T291" s="296"/>
      <c r="U291" s="296"/>
      <c r="V291" s="296"/>
      <c r="W291" s="296"/>
      <c r="X291" s="296"/>
      <c r="Y291" s="296"/>
      <c r="Z291" s="296"/>
    </row>
    <row r="292" spans="1:26" ht="15.75" customHeight="1" x14ac:dyDescent="0.3">
      <c r="A292" s="296"/>
      <c r="B292" s="296"/>
      <c r="C292" s="296"/>
      <c r="D292" s="296"/>
      <c r="E292" s="296"/>
      <c r="F292" s="296"/>
      <c r="G292" s="296"/>
      <c r="H292" s="296"/>
      <c r="I292" s="296"/>
      <c r="J292" s="296"/>
      <c r="K292" s="296"/>
      <c r="L292" s="296"/>
      <c r="M292" s="296"/>
      <c r="N292" s="296"/>
      <c r="O292" s="296"/>
      <c r="P292" s="296"/>
      <c r="Q292" s="296"/>
      <c r="R292" s="296"/>
      <c r="S292" s="296"/>
      <c r="T292" s="296"/>
      <c r="U292" s="296"/>
      <c r="V292" s="296"/>
      <c r="W292" s="296"/>
      <c r="X292" s="296"/>
      <c r="Y292" s="296"/>
      <c r="Z292" s="296"/>
    </row>
    <row r="293" spans="1:26" ht="15.75" customHeight="1" x14ac:dyDescent="0.3">
      <c r="A293" s="296"/>
      <c r="B293" s="296"/>
      <c r="C293" s="296"/>
      <c r="D293" s="296"/>
      <c r="E293" s="296"/>
      <c r="F293" s="296"/>
      <c r="G293" s="296"/>
      <c r="H293" s="296"/>
      <c r="I293" s="296"/>
      <c r="J293" s="296"/>
      <c r="K293" s="296"/>
      <c r="L293" s="296"/>
      <c r="M293" s="296"/>
      <c r="N293" s="296"/>
      <c r="O293" s="296"/>
      <c r="P293" s="296"/>
      <c r="Q293" s="296"/>
      <c r="R293" s="296"/>
      <c r="S293" s="296"/>
      <c r="T293" s="296"/>
      <c r="U293" s="296"/>
      <c r="V293" s="296"/>
      <c r="W293" s="296"/>
      <c r="X293" s="296"/>
      <c r="Y293" s="296"/>
      <c r="Z293" s="296"/>
    </row>
    <row r="294" spans="1:26" ht="15.75" customHeight="1" x14ac:dyDescent="0.3">
      <c r="A294" s="296"/>
      <c r="B294" s="296"/>
      <c r="C294" s="296"/>
      <c r="D294" s="296"/>
      <c r="E294" s="296"/>
      <c r="F294" s="296"/>
      <c r="G294" s="296"/>
      <c r="H294" s="296"/>
      <c r="I294" s="296"/>
      <c r="J294" s="296"/>
      <c r="K294" s="296"/>
      <c r="L294" s="296"/>
      <c r="M294" s="296"/>
      <c r="N294" s="296"/>
      <c r="O294" s="296"/>
      <c r="P294" s="296"/>
      <c r="Q294" s="296"/>
      <c r="R294" s="296"/>
      <c r="S294" s="296"/>
      <c r="T294" s="296"/>
      <c r="U294" s="296"/>
      <c r="V294" s="296"/>
      <c r="W294" s="296"/>
      <c r="X294" s="296"/>
      <c r="Y294" s="296"/>
      <c r="Z294" s="296"/>
    </row>
    <row r="295" spans="1:26" ht="15.75" customHeight="1" x14ac:dyDescent="0.3">
      <c r="A295" s="296"/>
      <c r="B295" s="296"/>
      <c r="C295" s="296"/>
      <c r="D295" s="296"/>
      <c r="E295" s="296"/>
      <c r="F295" s="296"/>
      <c r="G295" s="296"/>
      <c r="H295" s="296"/>
      <c r="I295" s="296"/>
      <c r="J295" s="296"/>
      <c r="K295" s="296"/>
      <c r="L295" s="296"/>
      <c r="M295" s="296"/>
      <c r="N295" s="296"/>
      <c r="O295" s="296"/>
      <c r="P295" s="296"/>
      <c r="Q295" s="296"/>
      <c r="R295" s="296"/>
      <c r="S295" s="296"/>
      <c r="T295" s="296"/>
      <c r="U295" s="296"/>
      <c r="V295" s="296"/>
      <c r="W295" s="296"/>
      <c r="X295" s="296"/>
      <c r="Y295" s="296"/>
      <c r="Z295" s="296"/>
    </row>
    <row r="296" spans="1:26" ht="15.75" customHeight="1" x14ac:dyDescent="0.3">
      <c r="A296" s="296"/>
      <c r="B296" s="296"/>
      <c r="C296" s="296"/>
      <c r="D296" s="296"/>
      <c r="E296" s="296"/>
      <c r="F296" s="296"/>
      <c r="G296" s="296"/>
      <c r="H296" s="296"/>
      <c r="I296" s="296"/>
      <c r="J296" s="296"/>
      <c r="K296" s="296"/>
      <c r="L296" s="296"/>
      <c r="M296" s="296"/>
      <c r="N296" s="296"/>
      <c r="O296" s="296"/>
      <c r="P296" s="296"/>
      <c r="Q296" s="296"/>
      <c r="R296" s="296"/>
      <c r="S296" s="296"/>
      <c r="T296" s="296"/>
      <c r="U296" s="296"/>
      <c r="V296" s="296"/>
      <c r="W296" s="296"/>
      <c r="X296" s="296"/>
      <c r="Y296" s="296"/>
      <c r="Z296" s="296"/>
    </row>
    <row r="297" spans="1:26" ht="15.75" customHeight="1" x14ac:dyDescent="0.3">
      <c r="A297" s="296"/>
      <c r="B297" s="296"/>
      <c r="C297" s="296"/>
      <c r="D297" s="296"/>
      <c r="E297" s="296"/>
      <c r="F297" s="296"/>
      <c r="G297" s="296"/>
      <c r="H297" s="296"/>
      <c r="I297" s="296"/>
      <c r="J297" s="296"/>
      <c r="K297" s="296"/>
      <c r="L297" s="296"/>
      <c r="M297" s="296"/>
      <c r="N297" s="296"/>
      <c r="O297" s="296"/>
      <c r="P297" s="296"/>
      <c r="Q297" s="296"/>
      <c r="R297" s="296"/>
      <c r="S297" s="296"/>
      <c r="T297" s="296"/>
      <c r="U297" s="296"/>
      <c r="V297" s="296"/>
      <c r="W297" s="296"/>
      <c r="X297" s="296"/>
      <c r="Y297" s="296"/>
      <c r="Z297" s="296"/>
    </row>
    <row r="298" spans="1:26" ht="15.75" customHeight="1" x14ac:dyDescent="0.3">
      <c r="A298" s="296"/>
      <c r="B298" s="296"/>
      <c r="C298" s="296"/>
      <c r="D298" s="296"/>
      <c r="E298" s="296"/>
      <c r="F298" s="296"/>
      <c r="G298" s="296"/>
      <c r="H298" s="296"/>
      <c r="I298" s="296"/>
      <c r="J298" s="296"/>
      <c r="K298" s="296"/>
      <c r="L298" s="296"/>
      <c r="M298" s="296"/>
      <c r="N298" s="296"/>
      <c r="O298" s="296"/>
      <c r="P298" s="296"/>
      <c r="Q298" s="296"/>
      <c r="R298" s="296"/>
      <c r="S298" s="296"/>
      <c r="T298" s="296"/>
      <c r="U298" s="296"/>
      <c r="V298" s="296"/>
      <c r="W298" s="296"/>
      <c r="X298" s="296"/>
      <c r="Y298" s="296"/>
      <c r="Z298" s="296"/>
    </row>
    <row r="299" spans="1:26" ht="15.75" customHeight="1" x14ac:dyDescent="0.3">
      <c r="A299" s="296"/>
      <c r="B299" s="296"/>
      <c r="C299" s="296"/>
      <c r="D299" s="296"/>
      <c r="E299" s="296"/>
      <c r="F299" s="296"/>
      <c r="G299" s="296"/>
      <c r="H299" s="296"/>
      <c r="I299" s="296"/>
      <c r="J299" s="296"/>
      <c r="K299" s="296"/>
      <c r="L299" s="296"/>
      <c r="M299" s="296"/>
      <c r="N299" s="296"/>
      <c r="O299" s="296"/>
      <c r="P299" s="296"/>
      <c r="Q299" s="296"/>
      <c r="R299" s="296"/>
      <c r="S299" s="296"/>
      <c r="T299" s="296"/>
      <c r="U299" s="296"/>
      <c r="V299" s="296"/>
      <c r="W299" s="296"/>
      <c r="X299" s="296"/>
      <c r="Y299" s="296"/>
      <c r="Z299" s="296"/>
    </row>
    <row r="300" spans="1:26" ht="15.75" customHeight="1" x14ac:dyDescent="0.3">
      <c r="A300" s="296"/>
      <c r="B300" s="296"/>
      <c r="C300" s="296"/>
      <c r="D300" s="296"/>
      <c r="E300" s="296"/>
      <c r="F300" s="296"/>
      <c r="G300" s="296"/>
      <c r="H300" s="296"/>
      <c r="I300" s="296"/>
      <c r="J300" s="296"/>
      <c r="K300" s="296"/>
      <c r="L300" s="296"/>
      <c r="M300" s="296"/>
      <c r="N300" s="296"/>
      <c r="O300" s="296"/>
      <c r="P300" s="296"/>
      <c r="Q300" s="296"/>
      <c r="R300" s="296"/>
      <c r="S300" s="296"/>
      <c r="T300" s="296"/>
      <c r="U300" s="296"/>
      <c r="V300" s="296"/>
      <c r="W300" s="296"/>
      <c r="X300" s="296"/>
      <c r="Y300" s="296"/>
      <c r="Z300" s="296"/>
    </row>
    <row r="301" spans="1:26" ht="15.75" customHeight="1" x14ac:dyDescent="0.3">
      <c r="A301" s="296"/>
      <c r="B301" s="296"/>
      <c r="C301" s="296"/>
      <c r="D301" s="296"/>
      <c r="E301" s="296"/>
      <c r="F301" s="296"/>
      <c r="G301" s="296"/>
      <c r="H301" s="296"/>
      <c r="I301" s="296"/>
      <c r="J301" s="296"/>
      <c r="K301" s="296"/>
      <c r="L301" s="296"/>
      <c r="M301" s="296"/>
      <c r="N301" s="296"/>
      <c r="O301" s="296"/>
      <c r="P301" s="296"/>
      <c r="Q301" s="296"/>
      <c r="R301" s="296"/>
      <c r="S301" s="296"/>
      <c r="T301" s="296"/>
      <c r="U301" s="296"/>
      <c r="V301" s="296"/>
      <c r="W301" s="296"/>
      <c r="X301" s="296"/>
      <c r="Y301" s="296"/>
      <c r="Z301" s="296"/>
    </row>
    <row r="302" spans="1:26" ht="15.75" customHeight="1" x14ac:dyDescent="0.3">
      <c r="A302" s="296"/>
      <c r="B302" s="296"/>
      <c r="C302" s="296"/>
      <c r="D302" s="296"/>
      <c r="E302" s="296"/>
      <c r="F302" s="296"/>
      <c r="G302" s="296"/>
      <c r="H302" s="296"/>
      <c r="I302" s="296"/>
      <c r="J302" s="296"/>
      <c r="K302" s="296"/>
      <c r="L302" s="296"/>
      <c r="M302" s="296"/>
      <c r="N302" s="296"/>
      <c r="O302" s="296"/>
      <c r="P302" s="296"/>
      <c r="Q302" s="296"/>
      <c r="R302" s="296"/>
      <c r="S302" s="296"/>
      <c r="T302" s="296"/>
      <c r="U302" s="296"/>
      <c r="V302" s="296"/>
      <c r="W302" s="296"/>
      <c r="X302" s="296"/>
      <c r="Y302" s="296"/>
      <c r="Z302" s="296"/>
    </row>
    <row r="303" spans="1:26" ht="15.75" customHeight="1" x14ac:dyDescent="0.3">
      <c r="A303" s="296"/>
      <c r="B303" s="296"/>
      <c r="C303" s="296"/>
      <c r="D303" s="296"/>
      <c r="E303" s="296"/>
      <c r="F303" s="296"/>
      <c r="G303" s="296"/>
      <c r="H303" s="296"/>
      <c r="I303" s="296"/>
      <c r="J303" s="296"/>
      <c r="K303" s="296"/>
      <c r="L303" s="296"/>
      <c r="M303" s="296"/>
      <c r="N303" s="296"/>
      <c r="O303" s="296"/>
      <c r="P303" s="296"/>
      <c r="Q303" s="296"/>
      <c r="R303" s="296"/>
      <c r="S303" s="296"/>
      <c r="T303" s="296"/>
      <c r="U303" s="296"/>
      <c r="V303" s="296"/>
      <c r="W303" s="296"/>
      <c r="X303" s="296"/>
      <c r="Y303" s="296"/>
      <c r="Z303" s="296"/>
    </row>
    <row r="304" spans="1:26" ht="15.75" customHeight="1" x14ac:dyDescent="0.3">
      <c r="A304" s="296"/>
      <c r="B304" s="296"/>
      <c r="C304" s="296"/>
      <c r="D304" s="296"/>
      <c r="E304" s="296"/>
      <c r="F304" s="296"/>
      <c r="G304" s="296"/>
      <c r="H304" s="296"/>
      <c r="I304" s="296"/>
      <c r="J304" s="296"/>
      <c r="K304" s="296"/>
      <c r="L304" s="296"/>
      <c r="M304" s="296"/>
      <c r="N304" s="296"/>
      <c r="O304" s="296"/>
      <c r="P304" s="296"/>
      <c r="Q304" s="296"/>
      <c r="R304" s="296"/>
      <c r="S304" s="296"/>
      <c r="T304" s="296"/>
      <c r="U304" s="296"/>
      <c r="V304" s="296"/>
      <c r="W304" s="296"/>
      <c r="X304" s="296"/>
      <c r="Y304" s="296"/>
      <c r="Z304" s="296"/>
    </row>
    <row r="305" spans="1:26" ht="15.75" customHeight="1" x14ac:dyDescent="0.3">
      <c r="A305" s="296"/>
      <c r="B305" s="296"/>
      <c r="C305" s="296"/>
      <c r="D305" s="296"/>
      <c r="E305" s="296"/>
      <c r="F305" s="296"/>
      <c r="G305" s="296"/>
      <c r="H305" s="296"/>
      <c r="I305" s="296"/>
      <c r="J305" s="296"/>
      <c r="K305" s="296"/>
      <c r="L305" s="296"/>
      <c r="M305" s="296"/>
      <c r="N305" s="296"/>
      <c r="O305" s="296"/>
      <c r="P305" s="296"/>
      <c r="Q305" s="296"/>
      <c r="R305" s="296"/>
      <c r="S305" s="296"/>
      <c r="T305" s="296"/>
      <c r="U305" s="296"/>
      <c r="V305" s="296"/>
      <c r="W305" s="296"/>
      <c r="X305" s="296"/>
      <c r="Y305" s="296"/>
      <c r="Z305" s="296"/>
    </row>
    <row r="306" spans="1:26" ht="15.75" customHeight="1" x14ac:dyDescent="0.3">
      <c r="A306" s="296"/>
      <c r="B306" s="296"/>
      <c r="C306" s="296"/>
      <c r="D306" s="296"/>
      <c r="E306" s="296"/>
      <c r="F306" s="296"/>
      <c r="G306" s="296"/>
      <c r="H306" s="296"/>
      <c r="I306" s="296"/>
      <c r="J306" s="296"/>
      <c r="K306" s="296"/>
      <c r="L306" s="296"/>
      <c r="M306" s="296"/>
      <c r="N306" s="296"/>
      <c r="O306" s="296"/>
      <c r="P306" s="296"/>
      <c r="Q306" s="296"/>
      <c r="R306" s="296"/>
      <c r="S306" s="296"/>
      <c r="T306" s="296"/>
      <c r="U306" s="296"/>
      <c r="V306" s="296"/>
      <c r="W306" s="296"/>
      <c r="X306" s="296"/>
      <c r="Y306" s="296"/>
      <c r="Z306" s="296"/>
    </row>
    <row r="307" spans="1:26" ht="15.75" customHeight="1" x14ac:dyDescent="0.3">
      <c r="A307" s="296"/>
      <c r="B307" s="296"/>
      <c r="C307" s="296"/>
      <c r="D307" s="296"/>
      <c r="E307" s="296"/>
      <c r="F307" s="296"/>
      <c r="G307" s="296"/>
      <c r="H307" s="296"/>
      <c r="I307" s="296"/>
      <c r="J307" s="296"/>
      <c r="K307" s="296"/>
      <c r="L307" s="296"/>
      <c r="M307" s="296"/>
      <c r="N307" s="296"/>
      <c r="O307" s="296"/>
      <c r="P307" s="296"/>
      <c r="Q307" s="296"/>
      <c r="R307" s="296"/>
      <c r="S307" s="296"/>
      <c r="T307" s="296"/>
      <c r="U307" s="296"/>
      <c r="V307" s="296"/>
      <c r="W307" s="296"/>
      <c r="X307" s="296"/>
      <c r="Y307" s="296"/>
      <c r="Z307" s="296"/>
    </row>
    <row r="308" spans="1:26" ht="15.75" customHeight="1" x14ac:dyDescent="0.3">
      <c r="A308" s="296"/>
      <c r="B308" s="296"/>
      <c r="C308" s="296"/>
      <c r="D308" s="296"/>
      <c r="E308" s="296"/>
      <c r="F308" s="296"/>
      <c r="G308" s="296"/>
      <c r="H308" s="296"/>
      <c r="I308" s="296"/>
      <c r="J308" s="296"/>
      <c r="K308" s="296"/>
      <c r="L308" s="296"/>
      <c r="M308" s="296"/>
      <c r="N308" s="296"/>
      <c r="O308" s="296"/>
      <c r="P308" s="296"/>
      <c r="Q308" s="296"/>
      <c r="R308" s="296"/>
      <c r="S308" s="296"/>
      <c r="T308" s="296"/>
      <c r="U308" s="296"/>
      <c r="V308" s="296"/>
      <c r="W308" s="296"/>
      <c r="X308" s="296"/>
      <c r="Y308" s="296"/>
      <c r="Z308" s="296"/>
    </row>
    <row r="309" spans="1:26" ht="15.75" customHeight="1" x14ac:dyDescent="0.3">
      <c r="A309" s="296"/>
      <c r="B309" s="296"/>
      <c r="C309" s="296"/>
      <c r="D309" s="296"/>
      <c r="E309" s="296"/>
      <c r="F309" s="296"/>
      <c r="G309" s="296"/>
      <c r="H309" s="296"/>
      <c r="I309" s="296"/>
      <c r="J309" s="296"/>
      <c r="K309" s="296"/>
      <c r="L309" s="296"/>
      <c r="M309" s="296"/>
      <c r="N309" s="296"/>
      <c r="O309" s="296"/>
      <c r="P309" s="296"/>
      <c r="Q309" s="296"/>
      <c r="R309" s="296"/>
      <c r="S309" s="296"/>
      <c r="T309" s="296"/>
      <c r="U309" s="296"/>
      <c r="V309" s="296"/>
      <c r="W309" s="296"/>
      <c r="X309" s="296"/>
      <c r="Y309" s="296"/>
      <c r="Z309" s="296"/>
    </row>
    <row r="310" spans="1:26" ht="15.75" customHeight="1" x14ac:dyDescent="0.3">
      <c r="A310" s="296"/>
      <c r="B310" s="296"/>
      <c r="C310" s="296"/>
      <c r="D310" s="296"/>
      <c r="E310" s="296"/>
      <c r="F310" s="296"/>
      <c r="G310" s="296"/>
      <c r="H310" s="296"/>
      <c r="I310" s="296"/>
      <c r="J310" s="296"/>
      <c r="K310" s="296"/>
      <c r="L310" s="296"/>
      <c r="M310" s="296"/>
      <c r="N310" s="296"/>
      <c r="O310" s="296"/>
      <c r="P310" s="296"/>
      <c r="Q310" s="296"/>
      <c r="R310" s="296"/>
      <c r="S310" s="296"/>
      <c r="T310" s="296"/>
      <c r="U310" s="296"/>
      <c r="V310" s="296"/>
      <c r="W310" s="296"/>
      <c r="X310" s="296"/>
      <c r="Y310" s="296"/>
      <c r="Z310" s="296"/>
    </row>
    <row r="311" spans="1:26" ht="15.75" customHeight="1" x14ac:dyDescent="0.3">
      <c r="A311" s="296"/>
      <c r="B311" s="296"/>
      <c r="C311" s="296"/>
      <c r="D311" s="296"/>
      <c r="E311" s="296"/>
      <c r="F311" s="296"/>
      <c r="G311" s="296"/>
      <c r="H311" s="296"/>
      <c r="I311" s="296"/>
      <c r="J311" s="296"/>
      <c r="K311" s="296"/>
      <c r="L311" s="296"/>
      <c r="M311" s="296"/>
      <c r="N311" s="296"/>
      <c r="O311" s="296"/>
      <c r="P311" s="296"/>
      <c r="Q311" s="296"/>
      <c r="R311" s="296"/>
      <c r="S311" s="296"/>
      <c r="T311" s="296"/>
      <c r="U311" s="296"/>
      <c r="V311" s="296"/>
      <c r="W311" s="296"/>
      <c r="X311" s="296"/>
      <c r="Y311" s="296"/>
      <c r="Z311" s="296"/>
    </row>
    <row r="312" spans="1:26" ht="15.75" customHeight="1" x14ac:dyDescent="0.3">
      <c r="A312" s="296"/>
      <c r="B312" s="296"/>
      <c r="C312" s="296"/>
      <c r="D312" s="296"/>
      <c r="E312" s="296"/>
      <c r="F312" s="296"/>
      <c r="G312" s="296"/>
      <c r="H312" s="296"/>
      <c r="I312" s="296"/>
      <c r="J312" s="296"/>
      <c r="K312" s="296"/>
      <c r="L312" s="296"/>
      <c r="M312" s="296"/>
      <c r="N312" s="296"/>
      <c r="O312" s="296"/>
      <c r="P312" s="296"/>
      <c r="Q312" s="296"/>
      <c r="R312" s="296"/>
      <c r="S312" s="296"/>
      <c r="T312" s="296"/>
      <c r="U312" s="296"/>
      <c r="V312" s="296"/>
      <c r="W312" s="296"/>
      <c r="X312" s="296"/>
      <c r="Y312" s="296"/>
      <c r="Z312" s="296"/>
    </row>
    <row r="313" spans="1:26" ht="15.75" customHeight="1" x14ac:dyDescent="0.3">
      <c r="A313" s="296"/>
      <c r="B313" s="296"/>
      <c r="C313" s="296"/>
      <c r="D313" s="296"/>
      <c r="E313" s="296"/>
      <c r="F313" s="296"/>
      <c r="G313" s="296"/>
      <c r="H313" s="296"/>
      <c r="I313" s="296"/>
      <c r="J313" s="296"/>
      <c r="K313" s="296"/>
      <c r="L313" s="296"/>
      <c r="M313" s="296"/>
      <c r="N313" s="296"/>
      <c r="O313" s="296"/>
      <c r="P313" s="296"/>
      <c r="Q313" s="296"/>
      <c r="R313" s="296"/>
      <c r="S313" s="296"/>
      <c r="T313" s="296"/>
      <c r="U313" s="296"/>
      <c r="V313" s="296"/>
      <c r="W313" s="296"/>
      <c r="X313" s="296"/>
      <c r="Y313" s="296"/>
      <c r="Z313" s="296"/>
    </row>
    <row r="314" spans="1:26" ht="15.75" customHeight="1" x14ac:dyDescent="0.3">
      <c r="A314" s="296"/>
      <c r="B314" s="296"/>
      <c r="C314" s="296"/>
      <c r="D314" s="296"/>
      <c r="E314" s="296"/>
      <c r="F314" s="296"/>
      <c r="G314" s="296"/>
      <c r="H314" s="296"/>
      <c r="I314" s="296"/>
      <c r="J314" s="296"/>
      <c r="K314" s="296"/>
      <c r="L314" s="296"/>
      <c r="M314" s="296"/>
      <c r="N314" s="296"/>
      <c r="O314" s="296"/>
      <c r="P314" s="296"/>
      <c r="Q314" s="296"/>
      <c r="R314" s="296"/>
      <c r="S314" s="296"/>
      <c r="T314" s="296"/>
      <c r="U314" s="296"/>
      <c r="V314" s="296"/>
      <c r="W314" s="296"/>
      <c r="X314" s="296"/>
      <c r="Y314" s="296"/>
      <c r="Z314" s="296"/>
    </row>
    <row r="315" spans="1:26" ht="15.75" customHeight="1" x14ac:dyDescent="0.3">
      <c r="A315" s="296"/>
      <c r="B315" s="296"/>
      <c r="C315" s="296"/>
      <c r="D315" s="296"/>
      <c r="E315" s="296"/>
      <c r="F315" s="296"/>
      <c r="G315" s="296"/>
      <c r="H315" s="296"/>
      <c r="I315" s="296"/>
      <c r="J315" s="296"/>
      <c r="K315" s="296"/>
      <c r="L315" s="296"/>
      <c r="M315" s="296"/>
      <c r="N315" s="296"/>
      <c r="O315" s="296"/>
      <c r="P315" s="296"/>
      <c r="Q315" s="296"/>
      <c r="R315" s="296"/>
      <c r="S315" s="296"/>
      <c r="T315" s="296"/>
      <c r="U315" s="296"/>
      <c r="V315" s="296"/>
      <c r="W315" s="296"/>
      <c r="X315" s="296"/>
      <c r="Y315" s="296"/>
      <c r="Z315" s="296"/>
    </row>
    <row r="316" spans="1:26" ht="15.75" customHeight="1" x14ac:dyDescent="0.3">
      <c r="A316" s="296"/>
      <c r="B316" s="296"/>
      <c r="C316" s="296"/>
      <c r="D316" s="296"/>
      <c r="E316" s="296"/>
      <c r="F316" s="296"/>
      <c r="G316" s="296"/>
      <c r="H316" s="296"/>
      <c r="I316" s="296"/>
      <c r="J316" s="296"/>
      <c r="K316" s="296"/>
      <c r="L316" s="296"/>
      <c r="M316" s="296"/>
      <c r="N316" s="296"/>
      <c r="O316" s="296"/>
      <c r="P316" s="296"/>
      <c r="Q316" s="296"/>
      <c r="R316" s="296"/>
      <c r="S316" s="296"/>
      <c r="T316" s="296"/>
      <c r="U316" s="296"/>
      <c r="V316" s="296"/>
      <c r="W316" s="296"/>
      <c r="X316" s="296"/>
      <c r="Y316" s="296"/>
      <c r="Z316" s="296"/>
    </row>
    <row r="317" spans="1:26" ht="15.75" customHeight="1" x14ac:dyDescent="0.3">
      <c r="A317" s="296"/>
      <c r="B317" s="296"/>
      <c r="C317" s="296"/>
      <c r="D317" s="296"/>
      <c r="E317" s="296"/>
      <c r="F317" s="296"/>
      <c r="G317" s="296"/>
      <c r="H317" s="296"/>
      <c r="I317" s="296"/>
      <c r="J317" s="296"/>
      <c r="K317" s="296"/>
      <c r="L317" s="296"/>
      <c r="M317" s="296"/>
      <c r="N317" s="296"/>
      <c r="O317" s="296"/>
      <c r="P317" s="296"/>
      <c r="Q317" s="296"/>
      <c r="R317" s="296"/>
      <c r="S317" s="296"/>
      <c r="T317" s="296"/>
      <c r="U317" s="296"/>
      <c r="V317" s="296"/>
      <c r="W317" s="296"/>
      <c r="X317" s="296"/>
      <c r="Y317" s="296"/>
      <c r="Z317" s="296"/>
    </row>
    <row r="318" spans="1:26" ht="15.75" customHeight="1" x14ac:dyDescent="0.3">
      <c r="A318" s="296"/>
      <c r="B318" s="296"/>
      <c r="C318" s="296"/>
      <c r="D318" s="296"/>
      <c r="E318" s="296"/>
      <c r="F318" s="296"/>
      <c r="G318" s="296"/>
      <c r="H318" s="296"/>
      <c r="I318" s="296"/>
      <c r="J318" s="296"/>
      <c r="K318" s="296"/>
      <c r="L318" s="296"/>
      <c r="M318" s="296"/>
      <c r="N318" s="296"/>
      <c r="O318" s="296"/>
      <c r="P318" s="296"/>
      <c r="Q318" s="296"/>
      <c r="R318" s="296"/>
      <c r="S318" s="296"/>
      <c r="T318" s="296"/>
      <c r="U318" s="296"/>
      <c r="V318" s="296"/>
      <c r="W318" s="296"/>
      <c r="X318" s="296"/>
      <c r="Y318" s="296"/>
      <c r="Z318" s="296"/>
    </row>
    <row r="319" spans="1:26" ht="15.75" customHeight="1" x14ac:dyDescent="0.3">
      <c r="A319" s="296"/>
      <c r="B319" s="296"/>
      <c r="C319" s="296"/>
      <c r="D319" s="296"/>
      <c r="E319" s="296"/>
      <c r="F319" s="296"/>
      <c r="G319" s="296"/>
      <c r="H319" s="296"/>
      <c r="I319" s="296"/>
      <c r="J319" s="296"/>
      <c r="K319" s="296"/>
      <c r="L319" s="296"/>
      <c r="M319" s="296"/>
      <c r="N319" s="296"/>
      <c r="O319" s="296"/>
      <c r="P319" s="296"/>
      <c r="Q319" s="296"/>
      <c r="R319" s="296"/>
      <c r="S319" s="296"/>
      <c r="T319" s="296"/>
      <c r="U319" s="296"/>
      <c r="V319" s="296"/>
      <c r="W319" s="296"/>
      <c r="X319" s="296"/>
      <c r="Y319" s="296"/>
      <c r="Z319" s="296"/>
    </row>
    <row r="320" spans="1:26" ht="15.75" customHeight="1" x14ac:dyDescent="0.3">
      <c r="A320" s="296"/>
      <c r="B320" s="296"/>
      <c r="C320" s="296"/>
      <c r="D320" s="296"/>
      <c r="E320" s="296"/>
      <c r="F320" s="296"/>
      <c r="G320" s="296"/>
      <c r="H320" s="296"/>
      <c r="I320" s="296"/>
      <c r="J320" s="296"/>
      <c r="K320" s="296"/>
      <c r="L320" s="296"/>
      <c r="M320" s="296"/>
      <c r="N320" s="296"/>
      <c r="O320" s="296"/>
      <c r="P320" s="296"/>
      <c r="Q320" s="296"/>
      <c r="R320" s="296"/>
      <c r="S320" s="296"/>
      <c r="T320" s="296"/>
      <c r="U320" s="296"/>
      <c r="V320" s="296"/>
      <c r="W320" s="296"/>
      <c r="X320" s="296"/>
      <c r="Y320" s="296"/>
      <c r="Z320" s="296"/>
    </row>
    <row r="321" spans="1:26" ht="15.75" customHeight="1" x14ac:dyDescent="0.3">
      <c r="A321" s="296"/>
      <c r="B321" s="296"/>
      <c r="C321" s="296"/>
      <c r="D321" s="296"/>
      <c r="E321" s="296"/>
      <c r="F321" s="296"/>
      <c r="G321" s="296"/>
      <c r="H321" s="296"/>
      <c r="I321" s="296"/>
      <c r="J321" s="296"/>
      <c r="K321" s="296"/>
      <c r="L321" s="296"/>
      <c r="M321" s="296"/>
      <c r="N321" s="296"/>
      <c r="O321" s="296"/>
      <c r="P321" s="296"/>
      <c r="Q321" s="296"/>
      <c r="R321" s="296"/>
      <c r="S321" s="296"/>
      <c r="T321" s="296"/>
      <c r="U321" s="296"/>
      <c r="V321" s="296"/>
      <c r="W321" s="296"/>
      <c r="X321" s="296"/>
      <c r="Y321" s="296"/>
      <c r="Z321" s="296"/>
    </row>
    <row r="322" spans="1:26" ht="15.75" customHeight="1" x14ac:dyDescent="0.3">
      <c r="A322" s="296"/>
      <c r="B322" s="296"/>
      <c r="C322" s="296"/>
      <c r="D322" s="296"/>
      <c r="E322" s="296"/>
      <c r="F322" s="296"/>
      <c r="G322" s="296"/>
      <c r="H322" s="296"/>
      <c r="I322" s="296"/>
      <c r="J322" s="296"/>
      <c r="K322" s="296"/>
      <c r="L322" s="296"/>
      <c r="M322" s="296"/>
      <c r="N322" s="296"/>
      <c r="O322" s="296"/>
      <c r="P322" s="296"/>
      <c r="Q322" s="296"/>
      <c r="R322" s="296"/>
      <c r="S322" s="296"/>
      <c r="T322" s="296"/>
      <c r="U322" s="296"/>
      <c r="V322" s="296"/>
      <c r="W322" s="296"/>
      <c r="X322" s="296"/>
      <c r="Y322" s="296"/>
      <c r="Z322" s="296"/>
    </row>
    <row r="323" spans="1:26" ht="15.75" customHeight="1" x14ac:dyDescent="0.3">
      <c r="A323" s="296"/>
      <c r="B323" s="296"/>
      <c r="C323" s="296"/>
      <c r="D323" s="296"/>
      <c r="E323" s="296"/>
      <c r="F323" s="296"/>
      <c r="G323" s="296"/>
      <c r="H323" s="296"/>
      <c r="I323" s="296"/>
      <c r="J323" s="296"/>
      <c r="K323" s="296"/>
      <c r="L323" s="296"/>
      <c r="M323" s="296"/>
      <c r="N323" s="296"/>
      <c r="O323" s="296"/>
      <c r="P323" s="296"/>
      <c r="Q323" s="296"/>
      <c r="R323" s="296"/>
      <c r="S323" s="296"/>
      <c r="T323" s="296"/>
      <c r="U323" s="296"/>
      <c r="V323" s="296"/>
      <c r="W323" s="296"/>
      <c r="X323" s="296"/>
      <c r="Y323" s="296"/>
      <c r="Z323" s="296"/>
    </row>
    <row r="324" spans="1:26" ht="15.75" customHeight="1" x14ac:dyDescent="0.3">
      <c r="A324" s="296"/>
      <c r="B324" s="296"/>
      <c r="C324" s="296"/>
      <c r="D324" s="296"/>
      <c r="E324" s="296"/>
      <c r="F324" s="296"/>
      <c r="G324" s="296"/>
      <c r="H324" s="296"/>
      <c r="I324" s="296"/>
      <c r="J324" s="296"/>
      <c r="K324" s="296"/>
      <c r="L324" s="296"/>
      <c r="M324" s="296"/>
      <c r="N324" s="296"/>
      <c r="O324" s="296"/>
      <c r="P324" s="296"/>
      <c r="Q324" s="296"/>
      <c r="R324" s="296"/>
      <c r="S324" s="296"/>
      <c r="T324" s="296"/>
      <c r="U324" s="296"/>
      <c r="V324" s="296"/>
      <c r="W324" s="296"/>
      <c r="X324" s="296"/>
      <c r="Y324" s="296"/>
      <c r="Z324" s="296"/>
    </row>
    <row r="325" spans="1:26" ht="15.75" customHeight="1" x14ac:dyDescent="0.3">
      <c r="A325" s="296"/>
      <c r="B325" s="296"/>
      <c r="C325" s="296"/>
      <c r="D325" s="296"/>
      <c r="E325" s="296"/>
      <c r="F325" s="296"/>
      <c r="G325" s="296"/>
      <c r="H325" s="296"/>
      <c r="I325" s="296"/>
      <c r="J325" s="296"/>
      <c r="K325" s="296"/>
      <c r="L325" s="296"/>
      <c r="M325" s="296"/>
      <c r="N325" s="296"/>
      <c r="O325" s="296"/>
      <c r="P325" s="296"/>
      <c r="Q325" s="296"/>
      <c r="R325" s="296"/>
      <c r="S325" s="296"/>
      <c r="T325" s="296"/>
      <c r="U325" s="296"/>
      <c r="V325" s="296"/>
      <c r="W325" s="296"/>
      <c r="X325" s="296"/>
      <c r="Y325" s="296"/>
      <c r="Z325" s="296"/>
    </row>
    <row r="326" spans="1:26" ht="15.75" customHeight="1" x14ac:dyDescent="0.3">
      <c r="A326" s="296"/>
      <c r="B326" s="296"/>
      <c r="C326" s="296"/>
      <c r="D326" s="296"/>
      <c r="E326" s="296"/>
      <c r="F326" s="296"/>
      <c r="G326" s="296"/>
      <c r="H326" s="296"/>
      <c r="I326" s="296"/>
      <c r="J326" s="296"/>
      <c r="K326" s="296"/>
      <c r="L326" s="296"/>
      <c r="M326" s="296"/>
      <c r="N326" s="296"/>
      <c r="O326" s="296"/>
      <c r="P326" s="296"/>
      <c r="Q326" s="296"/>
      <c r="R326" s="296"/>
      <c r="S326" s="296"/>
      <c r="T326" s="296"/>
      <c r="U326" s="296"/>
      <c r="V326" s="296"/>
      <c r="W326" s="296"/>
      <c r="X326" s="296"/>
      <c r="Y326" s="296"/>
      <c r="Z326" s="296"/>
    </row>
    <row r="327" spans="1:26" ht="15.75" customHeight="1" x14ac:dyDescent="0.3">
      <c r="A327" s="296"/>
      <c r="B327" s="296"/>
      <c r="C327" s="296"/>
      <c r="D327" s="296"/>
      <c r="E327" s="296"/>
      <c r="F327" s="296"/>
      <c r="G327" s="296"/>
      <c r="H327" s="296"/>
      <c r="I327" s="296"/>
      <c r="J327" s="296"/>
      <c r="K327" s="296"/>
      <c r="L327" s="296"/>
      <c r="M327" s="296"/>
      <c r="N327" s="296"/>
      <c r="O327" s="296"/>
      <c r="P327" s="296"/>
      <c r="Q327" s="296"/>
      <c r="R327" s="296"/>
      <c r="S327" s="296"/>
      <c r="T327" s="296"/>
      <c r="U327" s="296"/>
      <c r="V327" s="296"/>
      <c r="W327" s="296"/>
      <c r="X327" s="296"/>
      <c r="Y327" s="296"/>
      <c r="Z327" s="296"/>
    </row>
    <row r="328" spans="1:26" ht="15.75" customHeight="1" x14ac:dyDescent="0.3">
      <c r="A328" s="296"/>
      <c r="B328" s="296"/>
      <c r="C328" s="296"/>
      <c r="D328" s="296"/>
      <c r="E328" s="296"/>
      <c r="F328" s="296"/>
      <c r="G328" s="296"/>
      <c r="H328" s="296"/>
      <c r="I328" s="296"/>
      <c r="J328" s="296"/>
      <c r="K328" s="296"/>
      <c r="L328" s="296"/>
      <c r="M328" s="296"/>
      <c r="N328" s="296"/>
      <c r="O328" s="296"/>
      <c r="P328" s="296"/>
      <c r="Q328" s="296"/>
      <c r="R328" s="296"/>
      <c r="S328" s="296"/>
      <c r="T328" s="296"/>
      <c r="U328" s="296"/>
      <c r="V328" s="296"/>
      <c r="W328" s="296"/>
      <c r="X328" s="296"/>
      <c r="Y328" s="296"/>
      <c r="Z328" s="296"/>
    </row>
    <row r="329" spans="1:26" ht="15.75" customHeight="1" x14ac:dyDescent="0.3">
      <c r="A329" s="296"/>
      <c r="B329" s="296"/>
      <c r="C329" s="296"/>
      <c r="D329" s="296"/>
      <c r="E329" s="296"/>
      <c r="F329" s="296"/>
      <c r="G329" s="296"/>
      <c r="H329" s="296"/>
      <c r="I329" s="296"/>
      <c r="J329" s="296"/>
      <c r="K329" s="296"/>
      <c r="L329" s="296"/>
      <c r="M329" s="296"/>
      <c r="N329" s="296"/>
      <c r="O329" s="296"/>
      <c r="P329" s="296"/>
      <c r="Q329" s="296"/>
      <c r="R329" s="296"/>
      <c r="S329" s="296"/>
      <c r="T329" s="296"/>
      <c r="U329" s="296"/>
      <c r="V329" s="296"/>
      <c r="W329" s="296"/>
      <c r="X329" s="296"/>
      <c r="Y329" s="296"/>
      <c r="Z329" s="296"/>
    </row>
    <row r="330" spans="1:26" ht="15.75" customHeight="1" x14ac:dyDescent="0.3">
      <c r="A330" s="296"/>
      <c r="B330" s="296"/>
      <c r="C330" s="296"/>
      <c r="D330" s="296"/>
      <c r="E330" s="296"/>
      <c r="F330" s="296"/>
      <c r="G330" s="296"/>
      <c r="H330" s="296"/>
      <c r="I330" s="296"/>
      <c r="J330" s="296"/>
      <c r="K330" s="296"/>
      <c r="L330" s="296"/>
      <c r="M330" s="296"/>
      <c r="N330" s="296"/>
      <c r="O330" s="296"/>
      <c r="P330" s="296"/>
      <c r="Q330" s="296"/>
      <c r="R330" s="296"/>
      <c r="S330" s="296"/>
      <c r="T330" s="296"/>
      <c r="U330" s="296"/>
      <c r="V330" s="296"/>
      <c r="W330" s="296"/>
      <c r="X330" s="296"/>
      <c r="Y330" s="296"/>
      <c r="Z330" s="296"/>
    </row>
    <row r="331" spans="1:26" ht="15.75" customHeight="1" x14ac:dyDescent="0.3">
      <c r="A331" s="296"/>
      <c r="B331" s="296"/>
      <c r="C331" s="296"/>
      <c r="D331" s="296"/>
      <c r="E331" s="296"/>
      <c r="F331" s="296"/>
      <c r="G331" s="296"/>
      <c r="H331" s="296"/>
      <c r="I331" s="296"/>
      <c r="J331" s="296"/>
      <c r="K331" s="296"/>
      <c r="L331" s="296"/>
      <c r="M331" s="296"/>
      <c r="N331" s="296"/>
      <c r="O331" s="296"/>
      <c r="P331" s="296"/>
      <c r="Q331" s="296"/>
      <c r="R331" s="296"/>
      <c r="S331" s="296"/>
      <c r="T331" s="296"/>
      <c r="U331" s="296"/>
      <c r="V331" s="296"/>
      <c r="W331" s="296"/>
      <c r="X331" s="296"/>
      <c r="Y331" s="296"/>
      <c r="Z331" s="296"/>
    </row>
    <row r="332" spans="1:26" ht="15.75" customHeight="1" x14ac:dyDescent="0.3">
      <c r="A332" s="296"/>
      <c r="B332" s="296"/>
      <c r="C332" s="296"/>
      <c r="D332" s="296"/>
      <c r="E332" s="296"/>
      <c r="F332" s="296"/>
      <c r="G332" s="296"/>
      <c r="H332" s="296"/>
      <c r="I332" s="296"/>
      <c r="J332" s="296"/>
      <c r="K332" s="296"/>
      <c r="L332" s="296"/>
      <c r="M332" s="296"/>
      <c r="N332" s="296"/>
      <c r="O332" s="296"/>
      <c r="P332" s="296"/>
      <c r="Q332" s="296"/>
      <c r="R332" s="296"/>
      <c r="S332" s="296"/>
      <c r="T332" s="296"/>
      <c r="U332" s="296"/>
      <c r="V332" s="296"/>
      <c r="W332" s="296"/>
      <c r="X332" s="296"/>
      <c r="Y332" s="296"/>
      <c r="Z332" s="296"/>
    </row>
    <row r="333" spans="1:26" ht="15.75" customHeight="1" x14ac:dyDescent="0.3">
      <c r="A333" s="296"/>
      <c r="B333" s="296"/>
      <c r="C333" s="296"/>
      <c r="D333" s="296"/>
      <c r="E333" s="296"/>
      <c r="F333" s="296"/>
      <c r="G333" s="296"/>
      <c r="H333" s="296"/>
      <c r="I333" s="296"/>
      <c r="J333" s="296"/>
      <c r="K333" s="296"/>
      <c r="L333" s="296"/>
      <c r="M333" s="296"/>
      <c r="N333" s="296"/>
      <c r="O333" s="296"/>
      <c r="P333" s="296"/>
      <c r="Q333" s="296"/>
      <c r="R333" s="296"/>
      <c r="S333" s="296"/>
      <c r="T333" s="296"/>
      <c r="U333" s="296"/>
      <c r="V333" s="296"/>
      <c r="W333" s="296"/>
      <c r="X333" s="296"/>
      <c r="Y333" s="296"/>
      <c r="Z333" s="296"/>
    </row>
    <row r="334" spans="1:26" ht="15.75" customHeight="1" x14ac:dyDescent="0.3">
      <c r="A334" s="296"/>
      <c r="B334" s="296"/>
      <c r="C334" s="296"/>
      <c r="D334" s="296"/>
      <c r="E334" s="296"/>
      <c r="F334" s="296"/>
      <c r="G334" s="296"/>
      <c r="H334" s="296"/>
      <c r="I334" s="296"/>
      <c r="J334" s="296"/>
      <c r="K334" s="296"/>
      <c r="L334" s="296"/>
      <c r="M334" s="296"/>
      <c r="N334" s="296"/>
      <c r="O334" s="296"/>
      <c r="P334" s="296"/>
      <c r="Q334" s="296"/>
      <c r="R334" s="296"/>
      <c r="S334" s="296"/>
      <c r="T334" s="296"/>
      <c r="U334" s="296"/>
      <c r="V334" s="296"/>
      <c r="W334" s="296"/>
      <c r="X334" s="296"/>
      <c r="Y334" s="296"/>
      <c r="Z334" s="296"/>
    </row>
    <row r="335" spans="1:26" ht="15.75" customHeight="1" x14ac:dyDescent="0.3">
      <c r="A335" s="296"/>
      <c r="B335" s="296"/>
      <c r="C335" s="296"/>
      <c r="D335" s="296"/>
      <c r="E335" s="296"/>
      <c r="F335" s="296"/>
      <c r="G335" s="296"/>
      <c r="H335" s="296"/>
      <c r="I335" s="296"/>
      <c r="J335" s="296"/>
      <c r="K335" s="296"/>
      <c r="L335" s="296"/>
      <c r="M335" s="296"/>
      <c r="N335" s="296"/>
      <c r="O335" s="296"/>
      <c r="P335" s="296"/>
      <c r="Q335" s="296"/>
      <c r="R335" s="296"/>
      <c r="S335" s="296"/>
      <c r="T335" s="296"/>
      <c r="U335" s="296"/>
      <c r="V335" s="296"/>
      <c r="W335" s="296"/>
      <c r="X335" s="296"/>
      <c r="Y335" s="296"/>
      <c r="Z335" s="296"/>
    </row>
    <row r="336" spans="1:26" ht="15.75" customHeight="1" x14ac:dyDescent="0.3">
      <c r="A336" s="296"/>
      <c r="B336" s="296"/>
      <c r="C336" s="296"/>
      <c r="D336" s="296"/>
      <c r="E336" s="296"/>
      <c r="F336" s="296"/>
      <c r="G336" s="296"/>
      <c r="H336" s="296"/>
      <c r="I336" s="296"/>
      <c r="J336" s="296"/>
      <c r="K336" s="296"/>
      <c r="L336" s="296"/>
      <c r="M336" s="296"/>
      <c r="N336" s="296"/>
      <c r="O336" s="296"/>
      <c r="P336" s="296"/>
      <c r="Q336" s="296"/>
      <c r="R336" s="296"/>
      <c r="S336" s="296"/>
      <c r="T336" s="296"/>
      <c r="U336" s="296"/>
      <c r="V336" s="296"/>
      <c r="W336" s="296"/>
      <c r="X336" s="296"/>
      <c r="Y336" s="296"/>
      <c r="Z336" s="296"/>
    </row>
    <row r="337" spans="1:26" ht="15.75" customHeight="1" x14ac:dyDescent="0.3">
      <c r="A337" s="296"/>
      <c r="B337" s="296"/>
      <c r="C337" s="296"/>
      <c r="D337" s="296"/>
      <c r="E337" s="296"/>
      <c r="F337" s="296"/>
      <c r="G337" s="296"/>
      <c r="H337" s="296"/>
      <c r="I337" s="296"/>
      <c r="J337" s="296"/>
      <c r="K337" s="296"/>
      <c r="L337" s="296"/>
      <c r="M337" s="296"/>
      <c r="N337" s="296"/>
      <c r="O337" s="296"/>
      <c r="P337" s="296"/>
      <c r="Q337" s="296"/>
      <c r="R337" s="296"/>
      <c r="S337" s="296"/>
      <c r="T337" s="296"/>
      <c r="U337" s="296"/>
      <c r="V337" s="296"/>
      <c r="W337" s="296"/>
      <c r="X337" s="296"/>
      <c r="Y337" s="296"/>
      <c r="Z337" s="296"/>
    </row>
    <row r="338" spans="1:26" ht="15.75" customHeight="1" x14ac:dyDescent="0.3">
      <c r="A338" s="296"/>
      <c r="B338" s="296"/>
      <c r="C338" s="296"/>
      <c r="D338" s="296"/>
      <c r="E338" s="296"/>
      <c r="F338" s="296"/>
      <c r="G338" s="296"/>
      <c r="H338" s="296"/>
      <c r="I338" s="296"/>
      <c r="J338" s="296"/>
      <c r="K338" s="296"/>
      <c r="L338" s="296"/>
      <c r="M338" s="296"/>
      <c r="N338" s="296"/>
      <c r="O338" s="296"/>
      <c r="P338" s="296"/>
      <c r="Q338" s="296"/>
      <c r="R338" s="296"/>
      <c r="S338" s="296"/>
      <c r="T338" s="296"/>
      <c r="U338" s="296"/>
      <c r="V338" s="296"/>
      <c r="W338" s="296"/>
      <c r="X338" s="296"/>
      <c r="Y338" s="296"/>
      <c r="Z338" s="296"/>
    </row>
    <row r="339" spans="1:26" ht="15.75" customHeight="1" x14ac:dyDescent="0.3">
      <c r="A339" s="296"/>
      <c r="B339" s="296"/>
      <c r="C339" s="296"/>
      <c r="D339" s="296"/>
      <c r="E339" s="296"/>
      <c r="F339" s="296"/>
      <c r="G339" s="296"/>
      <c r="H339" s="296"/>
      <c r="I339" s="296"/>
      <c r="J339" s="296"/>
      <c r="K339" s="296"/>
      <c r="L339" s="296"/>
      <c r="M339" s="296"/>
      <c r="N339" s="296"/>
      <c r="O339" s="296"/>
      <c r="P339" s="296"/>
      <c r="Q339" s="296"/>
      <c r="R339" s="296"/>
      <c r="S339" s="296"/>
      <c r="T339" s="296"/>
      <c r="U339" s="296"/>
      <c r="V339" s="296"/>
      <c r="W339" s="296"/>
      <c r="X339" s="296"/>
      <c r="Y339" s="296"/>
      <c r="Z339" s="296"/>
    </row>
    <row r="340" spans="1:26" ht="15.75" customHeight="1" x14ac:dyDescent="0.3">
      <c r="A340" s="296"/>
      <c r="B340" s="296"/>
      <c r="C340" s="296"/>
      <c r="D340" s="296"/>
      <c r="E340" s="296"/>
      <c r="F340" s="296"/>
      <c r="G340" s="296"/>
      <c r="H340" s="296"/>
      <c r="I340" s="296"/>
      <c r="J340" s="296"/>
      <c r="K340" s="296"/>
      <c r="L340" s="296"/>
      <c r="M340" s="296"/>
      <c r="N340" s="296"/>
      <c r="O340" s="296"/>
      <c r="P340" s="296"/>
      <c r="Q340" s="296"/>
      <c r="R340" s="296"/>
      <c r="S340" s="296"/>
      <c r="T340" s="296"/>
      <c r="U340" s="296"/>
      <c r="V340" s="296"/>
      <c r="W340" s="296"/>
      <c r="X340" s="296"/>
      <c r="Y340" s="296"/>
      <c r="Z340" s="296"/>
    </row>
    <row r="341" spans="1:26" ht="15.75" customHeight="1" x14ac:dyDescent="0.3">
      <c r="A341" s="296"/>
      <c r="B341" s="296"/>
      <c r="C341" s="296"/>
      <c r="D341" s="296"/>
      <c r="E341" s="296"/>
      <c r="F341" s="296"/>
      <c r="G341" s="296"/>
      <c r="H341" s="296"/>
      <c r="I341" s="296"/>
      <c r="J341" s="296"/>
      <c r="K341" s="296"/>
      <c r="L341" s="296"/>
      <c r="M341" s="296"/>
      <c r="N341" s="296"/>
      <c r="O341" s="296"/>
      <c r="P341" s="296"/>
      <c r="Q341" s="296"/>
      <c r="R341" s="296"/>
      <c r="S341" s="296"/>
      <c r="T341" s="296"/>
      <c r="U341" s="296"/>
      <c r="V341" s="296"/>
      <c r="W341" s="296"/>
      <c r="X341" s="296"/>
      <c r="Y341" s="296"/>
      <c r="Z341" s="296"/>
    </row>
    <row r="342" spans="1:26" ht="15.75" customHeight="1" x14ac:dyDescent="0.3">
      <c r="A342" s="296"/>
      <c r="B342" s="296"/>
      <c r="C342" s="296"/>
      <c r="D342" s="296"/>
      <c r="E342" s="296"/>
      <c r="F342" s="296"/>
      <c r="G342" s="296"/>
      <c r="H342" s="296"/>
      <c r="I342" s="296"/>
      <c r="J342" s="296"/>
      <c r="K342" s="296"/>
      <c r="L342" s="296"/>
      <c r="M342" s="296"/>
      <c r="N342" s="296"/>
      <c r="O342" s="296"/>
      <c r="P342" s="296"/>
      <c r="Q342" s="296"/>
      <c r="R342" s="296"/>
      <c r="S342" s="296"/>
      <c r="T342" s="296"/>
      <c r="U342" s="296"/>
      <c r="V342" s="296"/>
      <c r="W342" s="296"/>
      <c r="X342" s="296"/>
      <c r="Y342" s="296"/>
      <c r="Z342" s="296"/>
    </row>
    <row r="343" spans="1:26" ht="15.75" customHeight="1" x14ac:dyDescent="0.3">
      <c r="A343" s="296"/>
      <c r="B343" s="296"/>
      <c r="C343" s="296"/>
      <c r="D343" s="296"/>
      <c r="E343" s="296"/>
      <c r="F343" s="296"/>
      <c r="G343" s="296"/>
      <c r="H343" s="296"/>
      <c r="I343" s="296"/>
      <c r="J343" s="296"/>
      <c r="K343" s="296"/>
      <c r="L343" s="296"/>
      <c r="M343" s="296"/>
      <c r="N343" s="296"/>
      <c r="O343" s="296"/>
      <c r="P343" s="296"/>
      <c r="Q343" s="296"/>
      <c r="R343" s="296"/>
      <c r="S343" s="296"/>
      <c r="T343" s="296"/>
      <c r="U343" s="296"/>
      <c r="V343" s="296"/>
      <c r="W343" s="296"/>
      <c r="X343" s="296"/>
      <c r="Y343" s="296"/>
      <c r="Z343" s="296"/>
    </row>
    <row r="344" spans="1:26" ht="15.75" customHeight="1" x14ac:dyDescent="0.3">
      <c r="A344" s="296"/>
      <c r="B344" s="296"/>
      <c r="C344" s="296"/>
      <c r="D344" s="296"/>
      <c r="E344" s="296"/>
      <c r="F344" s="296"/>
      <c r="G344" s="296"/>
      <c r="H344" s="296"/>
      <c r="I344" s="296"/>
      <c r="J344" s="296"/>
      <c r="K344" s="296"/>
      <c r="L344" s="296"/>
      <c r="M344" s="296"/>
      <c r="N344" s="296"/>
      <c r="O344" s="296"/>
      <c r="P344" s="296"/>
      <c r="Q344" s="296"/>
      <c r="R344" s="296"/>
      <c r="S344" s="296"/>
      <c r="T344" s="296"/>
      <c r="U344" s="296"/>
      <c r="V344" s="296"/>
      <c r="W344" s="296"/>
      <c r="X344" s="296"/>
      <c r="Y344" s="296"/>
      <c r="Z344" s="296"/>
    </row>
    <row r="345" spans="1:26" ht="15.75" customHeight="1" x14ac:dyDescent="0.3">
      <c r="A345" s="296"/>
      <c r="B345" s="296"/>
      <c r="C345" s="296"/>
      <c r="D345" s="296"/>
      <c r="E345" s="296"/>
      <c r="F345" s="296"/>
      <c r="G345" s="296"/>
      <c r="H345" s="296"/>
      <c r="I345" s="296"/>
      <c r="J345" s="296"/>
      <c r="K345" s="296"/>
      <c r="L345" s="296"/>
      <c r="M345" s="296"/>
      <c r="N345" s="296"/>
      <c r="O345" s="296"/>
      <c r="P345" s="296"/>
      <c r="Q345" s="296"/>
      <c r="R345" s="296"/>
      <c r="S345" s="296"/>
      <c r="T345" s="296"/>
      <c r="U345" s="296"/>
      <c r="V345" s="296"/>
      <c r="W345" s="296"/>
      <c r="X345" s="296"/>
      <c r="Y345" s="296"/>
      <c r="Z345" s="296"/>
    </row>
    <row r="346" spans="1:26" ht="15.75" customHeight="1" x14ac:dyDescent="0.3">
      <c r="A346" s="296"/>
      <c r="B346" s="296"/>
      <c r="C346" s="296"/>
      <c r="D346" s="296"/>
      <c r="E346" s="296"/>
      <c r="F346" s="296"/>
      <c r="G346" s="296"/>
      <c r="H346" s="296"/>
      <c r="I346" s="296"/>
      <c r="J346" s="296"/>
      <c r="K346" s="296"/>
      <c r="L346" s="296"/>
      <c r="M346" s="296"/>
      <c r="N346" s="296"/>
      <c r="O346" s="296"/>
      <c r="P346" s="296"/>
      <c r="Q346" s="296"/>
      <c r="R346" s="296"/>
      <c r="S346" s="296"/>
      <c r="T346" s="296"/>
      <c r="U346" s="296"/>
      <c r="V346" s="296"/>
      <c r="W346" s="296"/>
      <c r="X346" s="296"/>
      <c r="Y346" s="296"/>
      <c r="Z346" s="296"/>
    </row>
    <row r="347" spans="1:26" ht="15.75" customHeight="1" x14ac:dyDescent="0.3">
      <c r="A347" s="296"/>
      <c r="B347" s="296"/>
      <c r="C347" s="296"/>
      <c r="D347" s="296"/>
      <c r="E347" s="296"/>
      <c r="F347" s="296"/>
      <c r="G347" s="296"/>
      <c r="H347" s="296"/>
      <c r="I347" s="296"/>
      <c r="J347" s="296"/>
      <c r="K347" s="296"/>
      <c r="L347" s="296"/>
      <c r="M347" s="296"/>
      <c r="N347" s="296"/>
      <c r="O347" s="296"/>
      <c r="P347" s="296"/>
      <c r="Q347" s="296"/>
      <c r="R347" s="296"/>
      <c r="S347" s="296"/>
      <c r="T347" s="296"/>
      <c r="U347" s="296"/>
      <c r="V347" s="296"/>
      <c r="W347" s="296"/>
      <c r="X347" s="296"/>
      <c r="Y347" s="296"/>
      <c r="Z347" s="296"/>
    </row>
    <row r="348" spans="1:26" ht="15.75" customHeight="1" x14ac:dyDescent="0.3">
      <c r="A348" s="296"/>
      <c r="B348" s="296"/>
      <c r="C348" s="296"/>
      <c r="D348" s="296"/>
      <c r="E348" s="296"/>
      <c r="F348" s="296"/>
      <c r="G348" s="296"/>
      <c r="H348" s="296"/>
      <c r="I348" s="296"/>
      <c r="J348" s="296"/>
      <c r="K348" s="296"/>
      <c r="L348" s="296"/>
      <c r="M348" s="296"/>
      <c r="N348" s="296"/>
      <c r="O348" s="296"/>
      <c r="P348" s="296"/>
      <c r="Q348" s="296"/>
      <c r="R348" s="296"/>
      <c r="S348" s="296"/>
      <c r="T348" s="296"/>
      <c r="U348" s="296"/>
      <c r="V348" s="296"/>
      <c r="W348" s="296"/>
      <c r="X348" s="296"/>
      <c r="Y348" s="296"/>
      <c r="Z348" s="296"/>
    </row>
    <row r="349" spans="1:26" ht="15.75" customHeight="1" x14ac:dyDescent="0.3">
      <c r="A349" s="296"/>
      <c r="B349" s="296"/>
      <c r="C349" s="296"/>
      <c r="D349" s="296"/>
      <c r="E349" s="296"/>
      <c r="F349" s="296"/>
      <c r="G349" s="296"/>
      <c r="H349" s="296"/>
      <c r="I349" s="296"/>
      <c r="J349" s="296"/>
      <c r="K349" s="296"/>
      <c r="L349" s="296"/>
      <c r="M349" s="296"/>
      <c r="N349" s="296"/>
      <c r="O349" s="296"/>
      <c r="P349" s="296"/>
      <c r="Q349" s="296"/>
      <c r="R349" s="296"/>
      <c r="S349" s="296"/>
      <c r="T349" s="296"/>
      <c r="U349" s="296"/>
      <c r="V349" s="296"/>
      <c r="W349" s="296"/>
      <c r="X349" s="296"/>
      <c r="Y349" s="296"/>
      <c r="Z349" s="296"/>
    </row>
    <row r="350" spans="1:26" ht="15.75" customHeight="1" x14ac:dyDescent="0.3">
      <c r="A350" s="296"/>
      <c r="B350" s="296"/>
      <c r="C350" s="296"/>
      <c r="D350" s="296"/>
      <c r="E350" s="296"/>
      <c r="F350" s="296"/>
      <c r="G350" s="296"/>
      <c r="H350" s="296"/>
      <c r="I350" s="296"/>
      <c r="J350" s="296"/>
      <c r="K350" s="296"/>
      <c r="L350" s="296"/>
      <c r="M350" s="296"/>
      <c r="N350" s="296"/>
      <c r="O350" s="296"/>
      <c r="P350" s="296"/>
      <c r="Q350" s="296"/>
      <c r="R350" s="296"/>
      <c r="S350" s="296"/>
      <c r="T350" s="296"/>
      <c r="U350" s="296"/>
      <c r="V350" s="296"/>
      <c r="W350" s="296"/>
      <c r="X350" s="296"/>
      <c r="Y350" s="296"/>
      <c r="Z350" s="296"/>
    </row>
    <row r="351" spans="1:26" ht="15.75" customHeight="1" x14ac:dyDescent="0.3">
      <c r="A351" s="296"/>
      <c r="B351" s="296"/>
      <c r="C351" s="296"/>
      <c r="D351" s="296"/>
      <c r="E351" s="296"/>
      <c r="F351" s="296"/>
      <c r="G351" s="296"/>
      <c r="H351" s="296"/>
      <c r="I351" s="296"/>
      <c r="J351" s="296"/>
      <c r="K351" s="296"/>
      <c r="L351" s="296"/>
      <c r="M351" s="296"/>
      <c r="N351" s="296"/>
      <c r="O351" s="296"/>
      <c r="P351" s="296"/>
      <c r="Q351" s="296"/>
      <c r="R351" s="296"/>
      <c r="S351" s="296"/>
      <c r="T351" s="296"/>
      <c r="U351" s="296"/>
      <c r="V351" s="296"/>
      <c r="W351" s="296"/>
      <c r="X351" s="296"/>
      <c r="Y351" s="296"/>
      <c r="Z351" s="296"/>
    </row>
    <row r="352" spans="1:26" ht="15.75" customHeight="1" x14ac:dyDescent="0.3">
      <c r="A352" s="296"/>
      <c r="B352" s="296"/>
      <c r="C352" s="296"/>
      <c r="D352" s="296"/>
      <c r="E352" s="296"/>
      <c r="F352" s="296"/>
      <c r="G352" s="296"/>
      <c r="H352" s="296"/>
      <c r="I352" s="296"/>
      <c r="J352" s="296"/>
      <c r="K352" s="296"/>
      <c r="L352" s="296"/>
      <c r="M352" s="296"/>
      <c r="N352" s="296"/>
      <c r="O352" s="296"/>
      <c r="P352" s="296"/>
      <c r="Q352" s="296"/>
      <c r="R352" s="296"/>
      <c r="S352" s="296"/>
      <c r="T352" s="296"/>
      <c r="U352" s="296"/>
      <c r="V352" s="296"/>
      <c r="W352" s="296"/>
      <c r="X352" s="296"/>
      <c r="Y352" s="296"/>
      <c r="Z352" s="296"/>
    </row>
    <row r="353" spans="1:26" ht="15.75" customHeight="1" x14ac:dyDescent="0.3">
      <c r="A353" s="296"/>
      <c r="B353" s="296"/>
      <c r="C353" s="296"/>
      <c r="D353" s="296"/>
      <c r="E353" s="296"/>
      <c r="F353" s="296"/>
      <c r="G353" s="296"/>
      <c r="H353" s="296"/>
      <c r="I353" s="296"/>
      <c r="J353" s="296"/>
      <c r="K353" s="296"/>
      <c r="L353" s="296"/>
      <c r="M353" s="296"/>
      <c r="N353" s="296"/>
      <c r="O353" s="296"/>
      <c r="P353" s="296"/>
      <c r="Q353" s="296"/>
      <c r="R353" s="296"/>
      <c r="S353" s="296"/>
      <c r="T353" s="296"/>
      <c r="U353" s="296"/>
      <c r="V353" s="296"/>
      <c r="W353" s="296"/>
      <c r="X353" s="296"/>
      <c r="Y353" s="296"/>
      <c r="Z353" s="296"/>
    </row>
    <row r="354" spans="1:26" ht="15.75" customHeight="1" x14ac:dyDescent="0.3">
      <c r="A354" s="296"/>
      <c r="B354" s="296"/>
      <c r="C354" s="296"/>
      <c r="D354" s="296"/>
      <c r="E354" s="296"/>
      <c r="F354" s="296"/>
      <c r="G354" s="296"/>
      <c r="H354" s="296"/>
      <c r="I354" s="296"/>
      <c r="J354" s="296"/>
      <c r="K354" s="296"/>
      <c r="L354" s="296"/>
      <c r="M354" s="296"/>
      <c r="N354" s="296"/>
      <c r="O354" s="296"/>
      <c r="P354" s="296"/>
      <c r="Q354" s="296"/>
      <c r="R354" s="296"/>
      <c r="S354" s="296"/>
      <c r="T354" s="296"/>
      <c r="U354" s="296"/>
      <c r="V354" s="296"/>
      <c r="W354" s="296"/>
      <c r="X354" s="296"/>
      <c r="Y354" s="296"/>
      <c r="Z354" s="296"/>
    </row>
    <row r="355" spans="1:26" ht="15.75" customHeight="1" x14ac:dyDescent="0.3">
      <c r="A355" s="296"/>
      <c r="B355" s="296"/>
      <c r="C355" s="296"/>
      <c r="D355" s="296"/>
      <c r="E355" s="296"/>
      <c r="F355" s="296"/>
      <c r="G355" s="296"/>
      <c r="H355" s="296"/>
      <c r="I355" s="296"/>
      <c r="J355" s="296"/>
      <c r="K355" s="296"/>
      <c r="L355" s="296"/>
      <c r="M355" s="296"/>
      <c r="N355" s="296"/>
      <c r="O355" s="296"/>
      <c r="P355" s="296"/>
      <c r="Q355" s="296"/>
      <c r="R355" s="296"/>
      <c r="S355" s="296"/>
      <c r="T355" s="296"/>
      <c r="U355" s="296"/>
      <c r="V355" s="296"/>
      <c r="W355" s="296"/>
      <c r="X355" s="296"/>
      <c r="Y355" s="296"/>
      <c r="Z355" s="296"/>
    </row>
    <row r="356" spans="1:26" ht="15.75" customHeight="1" x14ac:dyDescent="0.3">
      <c r="A356" s="296"/>
      <c r="B356" s="296"/>
      <c r="C356" s="296"/>
      <c r="D356" s="296"/>
      <c r="E356" s="296"/>
      <c r="F356" s="296"/>
      <c r="G356" s="296"/>
      <c r="H356" s="296"/>
      <c r="I356" s="296"/>
      <c r="J356" s="296"/>
      <c r="K356" s="296"/>
      <c r="L356" s="296"/>
      <c r="M356" s="296"/>
      <c r="N356" s="296"/>
      <c r="O356" s="296"/>
      <c r="P356" s="296"/>
      <c r="Q356" s="296"/>
      <c r="R356" s="296"/>
      <c r="S356" s="296"/>
      <c r="T356" s="296"/>
      <c r="U356" s="296"/>
      <c r="V356" s="296"/>
      <c r="W356" s="296"/>
      <c r="X356" s="296"/>
      <c r="Y356" s="296"/>
      <c r="Z356" s="296"/>
    </row>
    <row r="357" spans="1:26" ht="15.75" customHeight="1" x14ac:dyDescent="0.3">
      <c r="A357" s="296"/>
      <c r="B357" s="296"/>
      <c r="C357" s="296"/>
      <c r="D357" s="296"/>
      <c r="E357" s="296"/>
      <c r="F357" s="296"/>
      <c r="G357" s="296"/>
      <c r="H357" s="296"/>
      <c r="I357" s="296"/>
      <c r="J357" s="296"/>
      <c r="K357" s="296"/>
      <c r="L357" s="296"/>
      <c r="M357" s="296"/>
      <c r="N357" s="296"/>
      <c r="O357" s="296"/>
      <c r="P357" s="296"/>
      <c r="Q357" s="296"/>
      <c r="R357" s="296"/>
      <c r="S357" s="296"/>
      <c r="T357" s="296"/>
      <c r="U357" s="296"/>
      <c r="V357" s="296"/>
      <c r="W357" s="296"/>
      <c r="X357" s="296"/>
      <c r="Y357" s="296"/>
      <c r="Z357" s="296"/>
    </row>
    <row r="358" spans="1:26" ht="15.75" customHeight="1" x14ac:dyDescent="0.3">
      <c r="A358" s="296"/>
      <c r="B358" s="296"/>
      <c r="C358" s="296"/>
      <c r="D358" s="296"/>
      <c r="E358" s="296"/>
      <c r="F358" s="296"/>
      <c r="G358" s="296"/>
      <c r="H358" s="296"/>
      <c r="I358" s="296"/>
      <c r="J358" s="296"/>
      <c r="K358" s="296"/>
      <c r="L358" s="296"/>
      <c r="M358" s="296"/>
      <c r="N358" s="296"/>
      <c r="O358" s="296"/>
      <c r="P358" s="296"/>
      <c r="Q358" s="296"/>
      <c r="R358" s="296"/>
      <c r="S358" s="296"/>
      <c r="T358" s="296"/>
      <c r="U358" s="296"/>
      <c r="V358" s="296"/>
      <c r="W358" s="296"/>
      <c r="X358" s="296"/>
      <c r="Y358" s="296"/>
      <c r="Z358" s="296"/>
    </row>
    <row r="359" spans="1:26" ht="15.75" customHeight="1" x14ac:dyDescent="0.3">
      <c r="A359" s="296"/>
      <c r="B359" s="296"/>
      <c r="C359" s="296"/>
      <c r="D359" s="296"/>
      <c r="E359" s="296"/>
      <c r="F359" s="296"/>
      <c r="G359" s="296"/>
      <c r="H359" s="296"/>
      <c r="I359" s="296"/>
      <c r="J359" s="296"/>
      <c r="K359" s="296"/>
      <c r="L359" s="296"/>
      <c r="M359" s="296"/>
      <c r="N359" s="296"/>
      <c r="O359" s="296"/>
      <c r="P359" s="296"/>
      <c r="Q359" s="296"/>
      <c r="R359" s="296"/>
      <c r="S359" s="296"/>
      <c r="T359" s="296"/>
      <c r="U359" s="296"/>
      <c r="V359" s="296"/>
      <c r="W359" s="296"/>
      <c r="X359" s="296"/>
      <c r="Y359" s="296"/>
      <c r="Z359" s="296"/>
    </row>
    <row r="360" spans="1:26" ht="15.75" customHeight="1" x14ac:dyDescent="0.3">
      <c r="A360" s="296"/>
      <c r="B360" s="296"/>
      <c r="C360" s="296"/>
      <c r="D360" s="296"/>
      <c r="E360" s="296"/>
      <c r="F360" s="296"/>
      <c r="G360" s="296"/>
      <c r="H360" s="296"/>
      <c r="I360" s="296"/>
      <c r="J360" s="296"/>
      <c r="K360" s="296"/>
      <c r="L360" s="296"/>
      <c r="M360" s="296"/>
      <c r="N360" s="296"/>
      <c r="O360" s="296"/>
      <c r="P360" s="296"/>
      <c r="Q360" s="296"/>
      <c r="R360" s="296"/>
      <c r="S360" s="296"/>
      <c r="T360" s="296"/>
      <c r="U360" s="296"/>
      <c r="V360" s="296"/>
      <c r="W360" s="296"/>
      <c r="X360" s="296"/>
      <c r="Y360" s="296"/>
      <c r="Z360" s="296"/>
    </row>
    <row r="361" spans="1:26" ht="15.75" customHeight="1" x14ac:dyDescent="0.3">
      <c r="A361" s="296"/>
      <c r="B361" s="296"/>
      <c r="C361" s="296"/>
      <c r="D361" s="296"/>
      <c r="E361" s="296"/>
      <c r="F361" s="296"/>
      <c r="G361" s="296"/>
      <c r="H361" s="296"/>
      <c r="I361" s="296"/>
      <c r="J361" s="296"/>
      <c r="K361" s="296"/>
      <c r="L361" s="296"/>
      <c r="M361" s="296"/>
      <c r="N361" s="296"/>
      <c r="O361" s="296"/>
      <c r="P361" s="296"/>
      <c r="Q361" s="296"/>
      <c r="R361" s="296"/>
      <c r="S361" s="296"/>
      <c r="T361" s="296"/>
      <c r="U361" s="296"/>
      <c r="V361" s="296"/>
      <c r="W361" s="296"/>
      <c r="X361" s="296"/>
      <c r="Y361" s="296"/>
      <c r="Z361" s="296"/>
    </row>
    <row r="362" spans="1:26" ht="15.75" customHeight="1" x14ac:dyDescent="0.3">
      <c r="A362" s="296"/>
      <c r="B362" s="296"/>
      <c r="C362" s="296"/>
      <c r="D362" s="296"/>
      <c r="E362" s="296"/>
      <c r="F362" s="296"/>
      <c r="G362" s="296"/>
      <c r="H362" s="296"/>
      <c r="I362" s="296"/>
      <c r="J362" s="296"/>
      <c r="K362" s="296"/>
      <c r="L362" s="296"/>
      <c r="M362" s="296"/>
      <c r="N362" s="296"/>
      <c r="O362" s="296"/>
      <c r="P362" s="296"/>
      <c r="Q362" s="296"/>
      <c r="R362" s="296"/>
      <c r="S362" s="296"/>
      <c r="T362" s="296"/>
      <c r="U362" s="296"/>
      <c r="V362" s="296"/>
      <c r="W362" s="296"/>
      <c r="X362" s="296"/>
      <c r="Y362" s="296"/>
      <c r="Z362" s="296"/>
    </row>
    <row r="363" spans="1:26" ht="15.75" customHeight="1" x14ac:dyDescent="0.3">
      <c r="A363" s="296"/>
      <c r="B363" s="296"/>
      <c r="C363" s="296"/>
      <c r="D363" s="296"/>
      <c r="E363" s="296"/>
      <c r="F363" s="296"/>
      <c r="G363" s="296"/>
      <c r="H363" s="296"/>
      <c r="I363" s="296"/>
      <c r="J363" s="296"/>
      <c r="K363" s="296"/>
      <c r="L363" s="296"/>
      <c r="M363" s="296"/>
      <c r="N363" s="296"/>
      <c r="O363" s="296"/>
      <c r="P363" s="296"/>
      <c r="Q363" s="296"/>
      <c r="R363" s="296"/>
      <c r="S363" s="296"/>
      <c r="T363" s="296"/>
      <c r="U363" s="296"/>
      <c r="V363" s="296"/>
      <c r="W363" s="296"/>
      <c r="X363" s="296"/>
      <c r="Y363" s="296"/>
      <c r="Z363" s="296"/>
    </row>
    <row r="364" spans="1:26" ht="15.75" customHeight="1" x14ac:dyDescent="0.3">
      <c r="A364" s="296"/>
      <c r="B364" s="296"/>
      <c r="C364" s="296"/>
      <c r="D364" s="296"/>
      <c r="E364" s="296"/>
      <c r="F364" s="296"/>
      <c r="G364" s="296"/>
      <c r="H364" s="296"/>
      <c r="I364" s="296"/>
      <c r="J364" s="296"/>
      <c r="K364" s="296"/>
      <c r="L364" s="296"/>
      <c r="M364" s="296"/>
      <c r="N364" s="296"/>
      <c r="O364" s="296"/>
      <c r="P364" s="296"/>
      <c r="Q364" s="296"/>
      <c r="R364" s="296"/>
      <c r="S364" s="296"/>
      <c r="T364" s="296"/>
      <c r="U364" s="296"/>
      <c r="V364" s="296"/>
      <c r="W364" s="296"/>
      <c r="X364" s="296"/>
      <c r="Y364" s="296"/>
      <c r="Z364" s="296"/>
    </row>
    <row r="365" spans="1:26" ht="15.75" customHeight="1" x14ac:dyDescent="0.3">
      <c r="A365" s="296"/>
      <c r="B365" s="296"/>
      <c r="C365" s="296"/>
      <c r="D365" s="296"/>
      <c r="E365" s="296"/>
      <c r="F365" s="296"/>
      <c r="G365" s="296"/>
      <c r="H365" s="296"/>
      <c r="I365" s="296"/>
      <c r="J365" s="296"/>
      <c r="K365" s="296"/>
      <c r="L365" s="296"/>
      <c r="M365" s="296"/>
      <c r="N365" s="296"/>
      <c r="O365" s="296"/>
      <c r="P365" s="296"/>
      <c r="Q365" s="296"/>
      <c r="R365" s="296"/>
      <c r="S365" s="296"/>
      <c r="T365" s="296"/>
      <c r="U365" s="296"/>
      <c r="V365" s="296"/>
      <c r="W365" s="296"/>
      <c r="X365" s="296"/>
      <c r="Y365" s="296"/>
      <c r="Z365" s="296"/>
    </row>
    <row r="366" spans="1:26" ht="15.75" customHeight="1" x14ac:dyDescent="0.3">
      <c r="A366" s="296"/>
      <c r="B366" s="296"/>
      <c r="C366" s="296"/>
      <c r="D366" s="296"/>
      <c r="E366" s="296"/>
      <c r="F366" s="296"/>
      <c r="G366" s="296"/>
      <c r="H366" s="296"/>
      <c r="I366" s="296"/>
      <c r="J366" s="296"/>
      <c r="K366" s="296"/>
      <c r="L366" s="296"/>
      <c r="M366" s="296"/>
      <c r="N366" s="296"/>
      <c r="O366" s="296"/>
      <c r="P366" s="296"/>
      <c r="Q366" s="296"/>
      <c r="R366" s="296"/>
      <c r="S366" s="296"/>
      <c r="T366" s="296"/>
      <c r="U366" s="296"/>
      <c r="V366" s="296"/>
      <c r="W366" s="296"/>
      <c r="X366" s="296"/>
      <c r="Y366" s="296"/>
      <c r="Z366" s="296"/>
    </row>
    <row r="367" spans="1:26" ht="15.75" customHeight="1" x14ac:dyDescent="0.3">
      <c r="A367" s="296"/>
      <c r="B367" s="296"/>
      <c r="C367" s="296"/>
      <c r="D367" s="296"/>
      <c r="E367" s="296"/>
      <c r="F367" s="296"/>
      <c r="G367" s="296"/>
      <c r="H367" s="296"/>
      <c r="I367" s="296"/>
      <c r="J367" s="296"/>
      <c r="K367" s="296"/>
      <c r="L367" s="296"/>
      <c r="M367" s="296"/>
      <c r="N367" s="296"/>
      <c r="O367" s="296"/>
      <c r="P367" s="296"/>
      <c r="Q367" s="296"/>
      <c r="R367" s="296"/>
      <c r="S367" s="296"/>
      <c r="T367" s="296"/>
      <c r="U367" s="296"/>
      <c r="V367" s="296"/>
      <c r="W367" s="296"/>
      <c r="X367" s="296"/>
      <c r="Y367" s="296"/>
      <c r="Z367" s="296"/>
    </row>
    <row r="368" spans="1:26" ht="15.75" customHeight="1" x14ac:dyDescent="0.3">
      <c r="A368" s="296"/>
      <c r="B368" s="296"/>
      <c r="C368" s="296"/>
      <c r="D368" s="296"/>
      <c r="E368" s="296"/>
      <c r="F368" s="296"/>
      <c r="G368" s="296"/>
      <c r="H368" s="296"/>
      <c r="I368" s="296"/>
      <c r="J368" s="296"/>
      <c r="K368" s="296"/>
      <c r="L368" s="296"/>
      <c r="M368" s="296"/>
      <c r="N368" s="296"/>
      <c r="O368" s="296"/>
      <c r="P368" s="296"/>
      <c r="Q368" s="296"/>
      <c r="R368" s="296"/>
      <c r="S368" s="296"/>
      <c r="T368" s="296"/>
      <c r="U368" s="296"/>
      <c r="V368" s="296"/>
      <c r="W368" s="296"/>
      <c r="X368" s="296"/>
      <c r="Y368" s="296"/>
      <c r="Z368" s="296"/>
    </row>
    <row r="369" spans="1:26" ht="15.75" customHeight="1" x14ac:dyDescent="0.3">
      <c r="A369" s="296"/>
      <c r="B369" s="296"/>
      <c r="C369" s="296"/>
      <c r="D369" s="296"/>
      <c r="E369" s="296"/>
      <c r="F369" s="296"/>
      <c r="G369" s="296"/>
      <c r="H369" s="296"/>
      <c r="I369" s="296"/>
      <c r="J369" s="296"/>
      <c r="K369" s="296"/>
      <c r="L369" s="296"/>
      <c r="M369" s="296"/>
      <c r="N369" s="296"/>
      <c r="O369" s="296"/>
      <c r="P369" s="296"/>
      <c r="Q369" s="296"/>
      <c r="R369" s="296"/>
      <c r="S369" s="296"/>
      <c r="T369" s="296"/>
      <c r="U369" s="296"/>
      <c r="V369" s="296"/>
      <c r="W369" s="296"/>
      <c r="X369" s="296"/>
      <c r="Y369" s="296"/>
      <c r="Z369" s="296"/>
    </row>
    <row r="370" spans="1:26" ht="15.75" customHeight="1" x14ac:dyDescent="0.3">
      <c r="A370" s="296"/>
      <c r="B370" s="296"/>
      <c r="C370" s="296"/>
      <c r="D370" s="296"/>
      <c r="E370" s="296"/>
      <c r="F370" s="296"/>
      <c r="G370" s="296"/>
      <c r="H370" s="296"/>
      <c r="I370" s="296"/>
      <c r="J370" s="296"/>
      <c r="K370" s="296"/>
      <c r="L370" s="296"/>
      <c r="M370" s="296"/>
      <c r="N370" s="296"/>
      <c r="O370" s="296"/>
      <c r="P370" s="296"/>
      <c r="Q370" s="296"/>
      <c r="R370" s="296"/>
      <c r="S370" s="296"/>
      <c r="T370" s="296"/>
      <c r="U370" s="296"/>
      <c r="V370" s="296"/>
      <c r="W370" s="296"/>
      <c r="X370" s="296"/>
      <c r="Y370" s="296"/>
      <c r="Z370" s="296"/>
    </row>
    <row r="371" spans="1:26" ht="15.75" customHeight="1" x14ac:dyDescent="0.3">
      <c r="A371" s="296"/>
      <c r="B371" s="296"/>
      <c r="C371" s="296"/>
      <c r="D371" s="296"/>
      <c r="E371" s="296"/>
      <c r="F371" s="296"/>
      <c r="G371" s="296"/>
      <c r="H371" s="296"/>
      <c r="I371" s="296"/>
      <c r="J371" s="296"/>
      <c r="K371" s="296"/>
      <c r="L371" s="296"/>
      <c r="M371" s="296"/>
      <c r="N371" s="296"/>
      <c r="O371" s="296"/>
      <c r="P371" s="296"/>
      <c r="Q371" s="296"/>
      <c r="R371" s="296"/>
      <c r="S371" s="296"/>
      <c r="T371" s="296"/>
      <c r="U371" s="296"/>
      <c r="V371" s="296"/>
      <c r="W371" s="296"/>
      <c r="X371" s="296"/>
      <c r="Y371" s="296"/>
      <c r="Z371" s="296"/>
    </row>
    <row r="372" spans="1:26" ht="15.75" customHeight="1" x14ac:dyDescent="0.3">
      <c r="A372" s="296"/>
      <c r="B372" s="296"/>
      <c r="C372" s="296"/>
      <c r="D372" s="296"/>
      <c r="E372" s="296"/>
      <c r="F372" s="296"/>
      <c r="G372" s="296"/>
      <c r="H372" s="296"/>
      <c r="I372" s="296"/>
      <c r="J372" s="296"/>
      <c r="K372" s="296"/>
      <c r="L372" s="296"/>
      <c r="M372" s="296"/>
      <c r="N372" s="296"/>
      <c r="O372" s="296"/>
      <c r="P372" s="296"/>
      <c r="Q372" s="296"/>
      <c r="R372" s="296"/>
      <c r="S372" s="296"/>
      <c r="T372" s="296"/>
      <c r="U372" s="296"/>
      <c r="V372" s="296"/>
      <c r="W372" s="296"/>
      <c r="X372" s="296"/>
      <c r="Y372" s="296"/>
      <c r="Z372" s="296"/>
    </row>
    <row r="373" spans="1:26" ht="15.75" customHeight="1" x14ac:dyDescent="0.3">
      <c r="A373" s="296"/>
      <c r="B373" s="296"/>
      <c r="C373" s="296"/>
      <c r="D373" s="296"/>
      <c r="E373" s="296"/>
      <c r="F373" s="296"/>
      <c r="G373" s="296"/>
      <c r="H373" s="296"/>
      <c r="I373" s="296"/>
      <c r="J373" s="296"/>
      <c r="K373" s="296"/>
      <c r="L373" s="296"/>
      <c r="M373" s="296"/>
      <c r="N373" s="296"/>
      <c r="O373" s="296"/>
      <c r="P373" s="296"/>
      <c r="Q373" s="296"/>
      <c r="R373" s="296"/>
      <c r="S373" s="296"/>
      <c r="T373" s="296"/>
      <c r="U373" s="296"/>
      <c r="V373" s="296"/>
      <c r="W373" s="296"/>
      <c r="X373" s="296"/>
      <c r="Y373" s="296"/>
      <c r="Z373" s="296"/>
    </row>
    <row r="374" spans="1:26" ht="15.75" customHeight="1" x14ac:dyDescent="0.3">
      <c r="A374" s="296"/>
      <c r="B374" s="296"/>
      <c r="C374" s="296"/>
      <c r="D374" s="296"/>
      <c r="E374" s="296"/>
      <c r="F374" s="296"/>
      <c r="G374" s="296"/>
      <c r="H374" s="296"/>
      <c r="I374" s="296"/>
      <c r="J374" s="296"/>
      <c r="K374" s="296"/>
      <c r="L374" s="296"/>
      <c r="M374" s="296"/>
      <c r="N374" s="296"/>
      <c r="O374" s="296"/>
      <c r="P374" s="296"/>
      <c r="Q374" s="296"/>
      <c r="R374" s="296"/>
      <c r="S374" s="296"/>
      <c r="T374" s="296"/>
      <c r="U374" s="296"/>
      <c r="V374" s="296"/>
      <c r="W374" s="296"/>
      <c r="X374" s="296"/>
      <c r="Y374" s="296"/>
      <c r="Z374" s="296"/>
    </row>
    <row r="375" spans="1:26" ht="15.75" customHeight="1" x14ac:dyDescent="0.3">
      <c r="A375" s="296"/>
      <c r="B375" s="296"/>
      <c r="C375" s="296"/>
      <c r="D375" s="296"/>
      <c r="E375" s="296"/>
      <c r="F375" s="296"/>
      <c r="G375" s="296"/>
      <c r="H375" s="296"/>
      <c r="I375" s="296"/>
      <c r="J375" s="296"/>
      <c r="K375" s="296"/>
      <c r="L375" s="296"/>
      <c r="M375" s="296"/>
      <c r="N375" s="296"/>
      <c r="O375" s="296"/>
      <c r="P375" s="296"/>
      <c r="Q375" s="296"/>
      <c r="R375" s="296"/>
      <c r="S375" s="296"/>
      <c r="T375" s="296"/>
      <c r="U375" s="296"/>
      <c r="V375" s="296"/>
      <c r="W375" s="296"/>
      <c r="X375" s="296"/>
      <c r="Y375" s="296"/>
      <c r="Z375" s="296"/>
    </row>
    <row r="376" spans="1:26" ht="15.75" customHeight="1" x14ac:dyDescent="0.3">
      <c r="A376" s="296"/>
      <c r="B376" s="296"/>
      <c r="C376" s="296"/>
      <c r="D376" s="296"/>
      <c r="E376" s="296"/>
      <c r="F376" s="296"/>
      <c r="G376" s="296"/>
      <c r="H376" s="296"/>
      <c r="I376" s="296"/>
      <c r="J376" s="296"/>
      <c r="K376" s="296"/>
      <c r="L376" s="296"/>
      <c r="M376" s="296"/>
      <c r="N376" s="296"/>
      <c r="O376" s="296"/>
      <c r="P376" s="296"/>
      <c r="Q376" s="296"/>
      <c r="R376" s="296"/>
      <c r="S376" s="296"/>
      <c r="T376" s="296"/>
      <c r="U376" s="296"/>
      <c r="V376" s="296"/>
      <c r="W376" s="296"/>
      <c r="X376" s="296"/>
      <c r="Y376" s="296"/>
      <c r="Z376" s="296"/>
    </row>
    <row r="377" spans="1:26" ht="15.75" customHeight="1" x14ac:dyDescent="0.3">
      <c r="A377" s="296"/>
      <c r="B377" s="296"/>
      <c r="C377" s="296"/>
      <c r="D377" s="296"/>
      <c r="E377" s="296"/>
      <c r="F377" s="296"/>
      <c r="G377" s="296"/>
      <c r="H377" s="296"/>
      <c r="I377" s="296"/>
      <c r="J377" s="296"/>
      <c r="K377" s="296"/>
      <c r="L377" s="296"/>
      <c r="M377" s="296"/>
      <c r="N377" s="296"/>
      <c r="O377" s="296"/>
      <c r="P377" s="296"/>
      <c r="Q377" s="296"/>
      <c r="R377" s="296"/>
      <c r="S377" s="296"/>
      <c r="T377" s="296"/>
      <c r="U377" s="296"/>
      <c r="V377" s="296"/>
      <c r="W377" s="296"/>
      <c r="X377" s="296"/>
      <c r="Y377" s="296"/>
      <c r="Z377" s="296"/>
    </row>
    <row r="378" spans="1:26" ht="15.75" customHeight="1" x14ac:dyDescent="0.3">
      <c r="A378" s="296"/>
      <c r="B378" s="296"/>
      <c r="C378" s="296"/>
      <c r="D378" s="296"/>
      <c r="E378" s="296"/>
      <c r="F378" s="296"/>
      <c r="G378" s="296"/>
      <c r="H378" s="296"/>
      <c r="I378" s="296"/>
      <c r="J378" s="296"/>
      <c r="K378" s="296"/>
      <c r="L378" s="296"/>
      <c r="M378" s="296"/>
      <c r="N378" s="296"/>
      <c r="O378" s="296"/>
      <c r="P378" s="296"/>
      <c r="Q378" s="296"/>
      <c r="R378" s="296"/>
      <c r="S378" s="296"/>
      <c r="T378" s="296"/>
      <c r="U378" s="296"/>
      <c r="V378" s="296"/>
      <c r="W378" s="296"/>
      <c r="X378" s="296"/>
      <c r="Y378" s="296"/>
      <c r="Z378" s="296"/>
    </row>
    <row r="379" spans="1:26" ht="15.75" customHeight="1" x14ac:dyDescent="0.3">
      <c r="A379" s="296"/>
      <c r="B379" s="296"/>
      <c r="C379" s="296"/>
      <c r="D379" s="296"/>
      <c r="E379" s="296"/>
      <c r="F379" s="296"/>
      <c r="G379" s="296"/>
      <c r="H379" s="296"/>
      <c r="I379" s="296"/>
      <c r="J379" s="296"/>
      <c r="K379" s="296"/>
      <c r="L379" s="296"/>
      <c r="M379" s="296"/>
      <c r="N379" s="296"/>
      <c r="O379" s="296"/>
      <c r="P379" s="296"/>
      <c r="Q379" s="296"/>
      <c r="R379" s="296"/>
      <c r="S379" s="296"/>
      <c r="T379" s="296"/>
      <c r="U379" s="296"/>
      <c r="V379" s="296"/>
      <c r="W379" s="296"/>
      <c r="X379" s="296"/>
      <c r="Y379" s="296"/>
      <c r="Z379" s="296"/>
    </row>
    <row r="380" spans="1:26" ht="15.75" customHeight="1" x14ac:dyDescent="0.3">
      <c r="A380" s="296"/>
      <c r="B380" s="296"/>
      <c r="C380" s="296"/>
      <c r="D380" s="296"/>
      <c r="E380" s="296"/>
      <c r="F380" s="296"/>
      <c r="G380" s="296"/>
      <c r="H380" s="296"/>
      <c r="I380" s="296"/>
      <c r="J380" s="296"/>
      <c r="K380" s="296"/>
      <c r="L380" s="296"/>
      <c r="M380" s="296"/>
      <c r="N380" s="296"/>
      <c r="O380" s="296"/>
      <c r="P380" s="296"/>
      <c r="Q380" s="296"/>
      <c r="R380" s="296"/>
      <c r="S380" s="296"/>
      <c r="T380" s="296"/>
      <c r="U380" s="296"/>
      <c r="V380" s="296"/>
      <c r="W380" s="296"/>
      <c r="X380" s="296"/>
      <c r="Y380" s="296"/>
      <c r="Z380" s="296"/>
    </row>
    <row r="381" spans="1:26" ht="15.75" customHeight="1" x14ac:dyDescent="0.3">
      <c r="A381" s="296"/>
      <c r="B381" s="296"/>
      <c r="C381" s="296"/>
      <c r="D381" s="296"/>
      <c r="E381" s="296"/>
      <c r="F381" s="296"/>
      <c r="G381" s="296"/>
      <c r="H381" s="296"/>
      <c r="I381" s="296"/>
      <c r="J381" s="296"/>
      <c r="K381" s="296"/>
      <c r="L381" s="296"/>
      <c r="M381" s="296"/>
      <c r="N381" s="296"/>
      <c r="O381" s="296"/>
      <c r="P381" s="296"/>
      <c r="Q381" s="296"/>
      <c r="R381" s="296"/>
      <c r="S381" s="296"/>
      <c r="T381" s="296"/>
      <c r="U381" s="296"/>
      <c r="V381" s="296"/>
      <c r="W381" s="296"/>
      <c r="X381" s="296"/>
      <c r="Y381" s="296"/>
      <c r="Z381" s="296"/>
    </row>
    <row r="382" spans="1:26" ht="15.75" customHeight="1" x14ac:dyDescent="0.3">
      <c r="A382" s="296"/>
      <c r="B382" s="296"/>
      <c r="C382" s="296"/>
      <c r="D382" s="296"/>
      <c r="E382" s="296"/>
      <c r="F382" s="296"/>
      <c r="G382" s="296"/>
      <c r="H382" s="296"/>
      <c r="I382" s="296"/>
      <c r="J382" s="296"/>
      <c r="K382" s="296"/>
      <c r="L382" s="296"/>
      <c r="M382" s="296"/>
      <c r="N382" s="296"/>
      <c r="O382" s="296"/>
      <c r="P382" s="296"/>
      <c r="Q382" s="296"/>
      <c r="R382" s="296"/>
      <c r="S382" s="296"/>
      <c r="T382" s="296"/>
      <c r="U382" s="296"/>
      <c r="V382" s="296"/>
      <c r="W382" s="296"/>
      <c r="X382" s="296"/>
      <c r="Y382" s="296"/>
      <c r="Z382" s="296"/>
    </row>
    <row r="383" spans="1:26" ht="15.75" customHeight="1" x14ac:dyDescent="0.3">
      <c r="A383" s="296"/>
      <c r="B383" s="296"/>
      <c r="C383" s="296"/>
      <c r="D383" s="296"/>
      <c r="E383" s="296"/>
      <c r="F383" s="296"/>
      <c r="G383" s="296"/>
      <c r="H383" s="296"/>
      <c r="I383" s="296"/>
      <c r="J383" s="296"/>
      <c r="K383" s="296"/>
      <c r="L383" s="296"/>
      <c r="M383" s="296"/>
      <c r="N383" s="296"/>
      <c r="O383" s="296"/>
      <c r="P383" s="296"/>
      <c r="Q383" s="296"/>
      <c r="R383" s="296"/>
      <c r="S383" s="296"/>
      <c r="T383" s="296"/>
      <c r="U383" s="296"/>
      <c r="V383" s="296"/>
      <c r="W383" s="296"/>
      <c r="X383" s="296"/>
      <c r="Y383" s="296"/>
      <c r="Z383" s="296"/>
    </row>
    <row r="384" spans="1:26" ht="15.75" customHeight="1" x14ac:dyDescent="0.3">
      <c r="A384" s="296"/>
      <c r="B384" s="296"/>
      <c r="C384" s="296"/>
      <c r="D384" s="296"/>
      <c r="E384" s="296"/>
      <c r="F384" s="296"/>
      <c r="G384" s="296"/>
      <c r="H384" s="296"/>
      <c r="I384" s="296"/>
      <c r="J384" s="296"/>
      <c r="K384" s="296"/>
      <c r="L384" s="296"/>
      <c r="M384" s="296"/>
      <c r="N384" s="296"/>
      <c r="O384" s="296"/>
      <c r="P384" s="296"/>
      <c r="Q384" s="296"/>
      <c r="R384" s="296"/>
      <c r="S384" s="296"/>
      <c r="T384" s="296"/>
      <c r="U384" s="296"/>
      <c r="V384" s="296"/>
      <c r="W384" s="296"/>
      <c r="X384" s="296"/>
      <c r="Y384" s="296"/>
      <c r="Z384" s="296"/>
    </row>
    <row r="385" spans="1:26" ht="15.75" customHeight="1" x14ac:dyDescent="0.3">
      <c r="A385" s="296"/>
      <c r="B385" s="296"/>
      <c r="C385" s="296"/>
      <c r="D385" s="296"/>
      <c r="E385" s="296"/>
      <c r="F385" s="296"/>
      <c r="G385" s="296"/>
      <c r="H385" s="296"/>
      <c r="I385" s="296"/>
      <c r="J385" s="296"/>
      <c r="K385" s="296"/>
      <c r="L385" s="296"/>
      <c r="M385" s="296"/>
      <c r="N385" s="296"/>
      <c r="O385" s="296"/>
      <c r="P385" s="296"/>
      <c r="Q385" s="296"/>
      <c r="R385" s="296"/>
      <c r="S385" s="296"/>
      <c r="T385" s="296"/>
      <c r="U385" s="296"/>
      <c r="V385" s="296"/>
      <c r="W385" s="296"/>
      <c r="X385" s="296"/>
      <c r="Y385" s="296"/>
      <c r="Z385" s="296"/>
    </row>
    <row r="386" spans="1:26" ht="15.75" customHeight="1" x14ac:dyDescent="0.3">
      <c r="A386" s="296"/>
      <c r="B386" s="296"/>
      <c r="C386" s="296"/>
      <c r="D386" s="296"/>
      <c r="E386" s="296"/>
      <c r="F386" s="296"/>
      <c r="G386" s="296"/>
      <c r="H386" s="296"/>
      <c r="I386" s="296"/>
      <c r="J386" s="296"/>
      <c r="K386" s="296"/>
      <c r="L386" s="296"/>
      <c r="M386" s="296"/>
      <c r="N386" s="296"/>
      <c r="O386" s="296"/>
      <c r="P386" s="296"/>
      <c r="Q386" s="296"/>
      <c r="R386" s="296"/>
      <c r="S386" s="296"/>
      <c r="T386" s="296"/>
      <c r="U386" s="296"/>
      <c r="V386" s="296"/>
      <c r="W386" s="296"/>
      <c r="X386" s="296"/>
      <c r="Y386" s="296"/>
      <c r="Z386" s="296"/>
    </row>
    <row r="387" spans="1:26" ht="15.75" customHeight="1" x14ac:dyDescent="0.3">
      <c r="A387" s="296"/>
      <c r="B387" s="296"/>
      <c r="C387" s="296"/>
      <c r="D387" s="296"/>
      <c r="E387" s="296"/>
      <c r="F387" s="296"/>
      <c r="G387" s="296"/>
      <c r="H387" s="296"/>
      <c r="I387" s="296"/>
      <c r="J387" s="296"/>
      <c r="K387" s="296"/>
      <c r="L387" s="296"/>
      <c r="M387" s="296"/>
      <c r="N387" s="296"/>
      <c r="O387" s="296"/>
      <c r="P387" s="296"/>
      <c r="Q387" s="296"/>
      <c r="R387" s="296"/>
      <c r="S387" s="296"/>
      <c r="T387" s="296"/>
      <c r="U387" s="296"/>
      <c r="V387" s="296"/>
      <c r="W387" s="296"/>
      <c r="X387" s="296"/>
      <c r="Y387" s="296"/>
      <c r="Z387" s="296"/>
    </row>
    <row r="388" spans="1:26" ht="15.75" customHeight="1" x14ac:dyDescent="0.3">
      <c r="A388" s="296"/>
      <c r="B388" s="296"/>
      <c r="C388" s="296"/>
      <c r="D388" s="296"/>
      <c r="E388" s="296"/>
      <c r="F388" s="296"/>
      <c r="G388" s="296"/>
      <c r="H388" s="296"/>
      <c r="I388" s="296"/>
      <c r="J388" s="296"/>
      <c r="K388" s="296"/>
      <c r="L388" s="296"/>
      <c r="M388" s="296"/>
      <c r="N388" s="296"/>
      <c r="O388" s="296"/>
      <c r="P388" s="296"/>
      <c r="Q388" s="296"/>
      <c r="R388" s="296"/>
      <c r="S388" s="296"/>
      <c r="T388" s="296"/>
      <c r="U388" s="296"/>
      <c r="V388" s="296"/>
      <c r="W388" s="296"/>
      <c r="X388" s="296"/>
      <c r="Y388" s="296"/>
      <c r="Z388" s="296"/>
    </row>
    <row r="389" spans="1:26" ht="15.75" customHeight="1" x14ac:dyDescent="0.3">
      <c r="A389" s="296"/>
      <c r="B389" s="296"/>
      <c r="C389" s="296"/>
      <c r="D389" s="296"/>
      <c r="E389" s="296"/>
      <c r="F389" s="296"/>
      <c r="G389" s="296"/>
      <c r="H389" s="296"/>
      <c r="I389" s="296"/>
      <c r="J389" s="296"/>
      <c r="K389" s="296"/>
      <c r="L389" s="296"/>
      <c r="M389" s="296"/>
      <c r="N389" s="296"/>
      <c r="O389" s="296"/>
      <c r="P389" s="296"/>
      <c r="Q389" s="296"/>
      <c r="R389" s="296"/>
      <c r="S389" s="296"/>
      <c r="T389" s="296"/>
      <c r="U389" s="296"/>
      <c r="V389" s="296"/>
      <c r="W389" s="296"/>
      <c r="X389" s="296"/>
      <c r="Y389" s="296"/>
      <c r="Z389" s="296"/>
    </row>
    <row r="390" spans="1:26" ht="15.75" customHeight="1" x14ac:dyDescent="0.3">
      <c r="A390" s="296"/>
      <c r="B390" s="296"/>
      <c r="C390" s="296"/>
      <c r="D390" s="296"/>
      <c r="E390" s="296"/>
      <c r="F390" s="296"/>
      <c r="G390" s="296"/>
      <c r="H390" s="296"/>
      <c r="I390" s="296"/>
      <c r="J390" s="296"/>
      <c r="K390" s="296"/>
      <c r="L390" s="296"/>
      <c r="M390" s="296"/>
      <c r="N390" s="296"/>
      <c r="O390" s="296"/>
      <c r="P390" s="296"/>
      <c r="Q390" s="296"/>
      <c r="R390" s="296"/>
      <c r="S390" s="296"/>
      <c r="T390" s="296"/>
      <c r="U390" s="296"/>
      <c r="V390" s="296"/>
      <c r="W390" s="296"/>
      <c r="X390" s="296"/>
      <c r="Y390" s="296"/>
      <c r="Z390" s="296"/>
    </row>
    <row r="391" spans="1:26" ht="15.75" customHeight="1" x14ac:dyDescent="0.3">
      <c r="A391" s="296"/>
      <c r="B391" s="296"/>
      <c r="C391" s="296"/>
      <c r="D391" s="296"/>
      <c r="E391" s="296"/>
      <c r="F391" s="296"/>
      <c r="G391" s="296"/>
      <c r="H391" s="296"/>
      <c r="I391" s="296"/>
      <c r="J391" s="296"/>
      <c r="K391" s="296"/>
      <c r="L391" s="296"/>
      <c r="M391" s="296"/>
      <c r="N391" s="296"/>
      <c r="O391" s="296"/>
      <c r="P391" s="296"/>
      <c r="Q391" s="296"/>
      <c r="R391" s="296"/>
      <c r="S391" s="296"/>
      <c r="T391" s="296"/>
      <c r="U391" s="296"/>
      <c r="V391" s="296"/>
      <c r="W391" s="296"/>
      <c r="X391" s="296"/>
      <c r="Y391" s="296"/>
      <c r="Z391" s="296"/>
    </row>
    <row r="392" spans="1:26" ht="15.75" customHeight="1" x14ac:dyDescent="0.3">
      <c r="A392" s="296"/>
      <c r="B392" s="296"/>
      <c r="C392" s="296"/>
      <c r="D392" s="296"/>
      <c r="E392" s="296"/>
      <c r="F392" s="296"/>
      <c r="G392" s="296"/>
      <c r="H392" s="296"/>
      <c r="I392" s="296"/>
      <c r="J392" s="296"/>
      <c r="K392" s="296"/>
      <c r="L392" s="296"/>
      <c r="M392" s="296"/>
      <c r="N392" s="296"/>
      <c r="O392" s="296"/>
      <c r="P392" s="296"/>
      <c r="Q392" s="296"/>
      <c r="R392" s="296"/>
      <c r="S392" s="296"/>
      <c r="T392" s="296"/>
      <c r="U392" s="296"/>
      <c r="V392" s="296"/>
      <c r="W392" s="296"/>
      <c r="X392" s="296"/>
      <c r="Y392" s="296"/>
      <c r="Z392" s="296"/>
    </row>
    <row r="393" spans="1:26" ht="15.75" customHeight="1" x14ac:dyDescent="0.3">
      <c r="A393" s="296"/>
      <c r="B393" s="296"/>
      <c r="C393" s="296"/>
      <c r="D393" s="296"/>
      <c r="E393" s="296"/>
      <c r="F393" s="296"/>
      <c r="G393" s="296"/>
      <c r="H393" s="296"/>
      <c r="I393" s="296"/>
      <c r="J393" s="296"/>
      <c r="K393" s="296"/>
      <c r="L393" s="296"/>
      <c r="M393" s="296"/>
      <c r="N393" s="296"/>
      <c r="O393" s="296"/>
      <c r="P393" s="296"/>
      <c r="Q393" s="296"/>
      <c r="R393" s="296"/>
      <c r="S393" s="296"/>
      <c r="T393" s="296"/>
      <c r="U393" s="296"/>
      <c r="V393" s="296"/>
      <c r="W393" s="296"/>
      <c r="X393" s="296"/>
      <c r="Y393" s="296"/>
      <c r="Z393" s="296"/>
    </row>
    <row r="394" spans="1:26" ht="15.75" customHeight="1" x14ac:dyDescent="0.3">
      <c r="A394" s="296"/>
      <c r="B394" s="296"/>
      <c r="C394" s="296"/>
      <c r="D394" s="296"/>
      <c r="E394" s="296"/>
      <c r="F394" s="296"/>
      <c r="G394" s="296"/>
      <c r="H394" s="296"/>
      <c r="I394" s="296"/>
      <c r="J394" s="296"/>
      <c r="K394" s="296"/>
      <c r="L394" s="296"/>
      <c r="M394" s="296"/>
      <c r="N394" s="296"/>
      <c r="O394" s="296"/>
      <c r="P394" s="296"/>
      <c r="Q394" s="296"/>
      <c r="R394" s="296"/>
      <c r="S394" s="296"/>
      <c r="T394" s="296"/>
      <c r="U394" s="296"/>
      <c r="V394" s="296"/>
      <c r="W394" s="296"/>
      <c r="X394" s="296"/>
      <c r="Y394" s="296"/>
      <c r="Z394" s="296"/>
    </row>
    <row r="395" spans="1:26" ht="15.75" customHeight="1" x14ac:dyDescent="0.3">
      <c r="A395" s="296"/>
      <c r="B395" s="296"/>
      <c r="C395" s="296"/>
      <c r="D395" s="296"/>
      <c r="E395" s="296"/>
      <c r="F395" s="296"/>
      <c r="G395" s="296"/>
      <c r="H395" s="296"/>
      <c r="I395" s="296"/>
      <c r="J395" s="296"/>
      <c r="K395" s="296"/>
      <c r="L395" s="296"/>
      <c r="M395" s="296"/>
      <c r="N395" s="296"/>
      <c r="O395" s="296"/>
      <c r="P395" s="296"/>
      <c r="Q395" s="296"/>
      <c r="R395" s="296"/>
      <c r="S395" s="296"/>
      <c r="T395" s="296"/>
      <c r="U395" s="296"/>
      <c r="V395" s="296"/>
      <c r="W395" s="296"/>
      <c r="X395" s="296"/>
      <c r="Y395" s="296"/>
      <c r="Z395" s="296"/>
    </row>
    <row r="396" spans="1:26" ht="15.75" customHeight="1" x14ac:dyDescent="0.3">
      <c r="A396" s="296"/>
      <c r="B396" s="296"/>
      <c r="C396" s="296"/>
      <c r="D396" s="296"/>
      <c r="E396" s="296"/>
      <c r="F396" s="296"/>
      <c r="G396" s="296"/>
      <c r="H396" s="296"/>
      <c r="I396" s="296"/>
      <c r="J396" s="296"/>
      <c r="K396" s="296"/>
      <c r="L396" s="296"/>
      <c r="M396" s="296"/>
      <c r="N396" s="296"/>
      <c r="O396" s="296"/>
      <c r="P396" s="296"/>
      <c r="Q396" s="296"/>
      <c r="R396" s="296"/>
      <c r="S396" s="296"/>
      <c r="T396" s="296"/>
      <c r="U396" s="296"/>
      <c r="V396" s="296"/>
      <c r="W396" s="296"/>
      <c r="X396" s="296"/>
      <c r="Y396" s="296"/>
      <c r="Z396" s="296"/>
    </row>
    <row r="397" spans="1:26" ht="15.75" customHeight="1" x14ac:dyDescent="0.3">
      <c r="A397" s="296"/>
      <c r="B397" s="296"/>
      <c r="C397" s="296"/>
      <c r="D397" s="296"/>
      <c r="E397" s="296"/>
      <c r="F397" s="296"/>
      <c r="G397" s="296"/>
      <c r="H397" s="296"/>
      <c r="I397" s="296"/>
      <c r="J397" s="296"/>
      <c r="K397" s="296"/>
      <c r="L397" s="296"/>
      <c r="M397" s="296"/>
      <c r="N397" s="296"/>
      <c r="O397" s="296"/>
      <c r="P397" s="296"/>
      <c r="Q397" s="296"/>
      <c r="R397" s="296"/>
      <c r="S397" s="296"/>
      <c r="T397" s="296"/>
      <c r="U397" s="296"/>
      <c r="V397" s="296"/>
      <c r="W397" s="296"/>
      <c r="X397" s="296"/>
      <c r="Y397" s="296"/>
      <c r="Z397" s="296"/>
    </row>
    <row r="398" spans="1:26" ht="15.75" customHeight="1" x14ac:dyDescent="0.3">
      <c r="A398" s="296"/>
      <c r="B398" s="296"/>
      <c r="C398" s="296"/>
      <c r="D398" s="296"/>
      <c r="E398" s="296"/>
      <c r="F398" s="296"/>
      <c r="G398" s="296"/>
      <c r="H398" s="296"/>
      <c r="I398" s="296"/>
      <c r="J398" s="296"/>
      <c r="K398" s="296"/>
      <c r="L398" s="296"/>
      <c r="M398" s="296"/>
      <c r="N398" s="296"/>
      <c r="O398" s="296"/>
      <c r="P398" s="296"/>
      <c r="Q398" s="296"/>
      <c r="R398" s="296"/>
      <c r="S398" s="296"/>
      <c r="T398" s="296"/>
      <c r="U398" s="296"/>
      <c r="V398" s="296"/>
      <c r="W398" s="296"/>
      <c r="X398" s="296"/>
      <c r="Y398" s="296"/>
      <c r="Z398" s="296"/>
    </row>
    <row r="399" spans="1:26" ht="15.75" customHeight="1" x14ac:dyDescent="0.3">
      <c r="A399" s="296"/>
      <c r="B399" s="296"/>
      <c r="C399" s="296"/>
      <c r="D399" s="296"/>
      <c r="E399" s="296"/>
      <c r="F399" s="296"/>
      <c r="G399" s="296"/>
      <c r="H399" s="296"/>
      <c r="I399" s="296"/>
      <c r="J399" s="296"/>
      <c r="K399" s="296"/>
      <c r="L399" s="296"/>
      <c r="M399" s="296"/>
      <c r="N399" s="296"/>
      <c r="O399" s="296"/>
      <c r="P399" s="296"/>
      <c r="Q399" s="296"/>
      <c r="R399" s="296"/>
      <c r="S399" s="296"/>
      <c r="T399" s="296"/>
      <c r="U399" s="296"/>
      <c r="V399" s="296"/>
      <c r="W399" s="296"/>
      <c r="X399" s="296"/>
      <c r="Y399" s="296"/>
      <c r="Z399" s="296"/>
    </row>
    <row r="400" spans="1:26" ht="15.75" customHeight="1" x14ac:dyDescent="0.3">
      <c r="A400" s="296"/>
      <c r="B400" s="296"/>
      <c r="C400" s="296"/>
      <c r="D400" s="296"/>
      <c r="E400" s="296"/>
      <c r="F400" s="296"/>
      <c r="G400" s="296"/>
      <c r="H400" s="296"/>
      <c r="I400" s="296"/>
      <c r="J400" s="296"/>
      <c r="K400" s="296"/>
      <c r="L400" s="296"/>
      <c r="M400" s="296"/>
      <c r="N400" s="296"/>
      <c r="O400" s="296"/>
      <c r="P400" s="296"/>
      <c r="Q400" s="296"/>
      <c r="R400" s="296"/>
      <c r="S400" s="296"/>
      <c r="T400" s="296"/>
      <c r="U400" s="296"/>
      <c r="V400" s="296"/>
      <c r="W400" s="296"/>
      <c r="X400" s="296"/>
      <c r="Y400" s="296"/>
      <c r="Z400" s="296"/>
    </row>
    <row r="401" spans="1:26" ht="15.75" customHeight="1" x14ac:dyDescent="0.3">
      <c r="A401" s="296"/>
      <c r="B401" s="296"/>
      <c r="C401" s="296"/>
      <c r="D401" s="296"/>
      <c r="E401" s="296"/>
      <c r="F401" s="296"/>
      <c r="G401" s="296"/>
      <c r="H401" s="296"/>
      <c r="I401" s="296"/>
      <c r="J401" s="296"/>
      <c r="K401" s="296"/>
      <c r="L401" s="296"/>
      <c r="M401" s="296"/>
      <c r="N401" s="296"/>
      <c r="O401" s="296"/>
      <c r="P401" s="296"/>
      <c r="Q401" s="296"/>
      <c r="R401" s="296"/>
      <c r="S401" s="296"/>
      <c r="T401" s="296"/>
      <c r="U401" s="296"/>
      <c r="V401" s="296"/>
      <c r="W401" s="296"/>
      <c r="X401" s="296"/>
      <c r="Y401" s="296"/>
      <c r="Z401" s="296"/>
    </row>
    <row r="402" spans="1:26" ht="15.75" customHeight="1" x14ac:dyDescent="0.3">
      <c r="A402" s="296"/>
      <c r="B402" s="296"/>
      <c r="C402" s="296"/>
      <c r="D402" s="296"/>
      <c r="E402" s="296"/>
      <c r="F402" s="296"/>
      <c r="G402" s="296"/>
      <c r="H402" s="296"/>
      <c r="I402" s="296"/>
      <c r="J402" s="296"/>
      <c r="K402" s="296"/>
      <c r="L402" s="296"/>
      <c r="M402" s="296"/>
      <c r="N402" s="296"/>
      <c r="O402" s="296"/>
      <c r="P402" s="296"/>
      <c r="Q402" s="296"/>
      <c r="R402" s="296"/>
      <c r="S402" s="296"/>
      <c r="T402" s="296"/>
      <c r="U402" s="296"/>
      <c r="V402" s="296"/>
      <c r="W402" s="296"/>
      <c r="X402" s="296"/>
      <c r="Y402" s="296"/>
      <c r="Z402" s="296"/>
    </row>
    <row r="403" spans="1:26" ht="15.75" customHeight="1" x14ac:dyDescent="0.3">
      <c r="A403" s="296"/>
      <c r="B403" s="296"/>
      <c r="C403" s="296"/>
      <c r="D403" s="296"/>
      <c r="E403" s="296"/>
      <c r="F403" s="296"/>
      <c r="G403" s="296"/>
      <c r="H403" s="296"/>
      <c r="I403" s="296"/>
      <c r="J403" s="296"/>
      <c r="K403" s="296"/>
      <c r="L403" s="296"/>
      <c r="M403" s="296"/>
      <c r="N403" s="296"/>
      <c r="O403" s="296"/>
      <c r="P403" s="296"/>
      <c r="Q403" s="296"/>
      <c r="R403" s="296"/>
      <c r="S403" s="296"/>
      <c r="T403" s="296"/>
      <c r="U403" s="296"/>
      <c r="V403" s="296"/>
      <c r="W403" s="296"/>
      <c r="X403" s="296"/>
      <c r="Y403" s="296"/>
      <c r="Z403" s="296"/>
    </row>
    <row r="404" spans="1:26" ht="15.75" customHeight="1" x14ac:dyDescent="0.3">
      <c r="A404" s="296"/>
      <c r="B404" s="296"/>
      <c r="C404" s="296"/>
      <c r="D404" s="296"/>
      <c r="E404" s="296"/>
      <c r="F404" s="296"/>
      <c r="G404" s="296"/>
      <c r="H404" s="296"/>
      <c r="I404" s="296"/>
      <c r="J404" s="296"/>
      <c r="K404" s="296"/>
      <c r="L404" s="296"/>
      <c r="M404" s="296"/>
      <c r="N404" s="296"/>
      <c r="O404" s="296"/>
      <c r="P404" s="296"/>
      <c r="Q404" s="296"/>
      <c r="R404" s="296"/>
      <c r="S404" s="296"/>
      <c r="T404" s="296"/>
      <c r="U404" s="296"/>
      <c r="V404" s="296"/>
      <c r="W404" s="296"/>
      <c r="X404" s="296"/>
      <c r="Y404" s="296"/>
      <c r="Z404" s="296"/>
    </row>
    <row r="405" spans="1:26" ht="15.75" customHeight="1" x14ac:dyDescent="0.3">
      <c r="A405" s="296"/>
      <c r="B405" s="296"/>
      <c r="C405" s="296"/>
      <c r="D405" s="296"/>
      <c r="E405" s="296"/>
      <c r="F405" s="296"/>
      <c r="G405" s="296"/>
      <c r="H405" s="296"/>
      <c r="I405" s="296"/>
      <c r="J405" s="296"/>
      <c r="K405" s="296"/>
      <c r="L405" s="296"/>
      <c r="M405" s="296"/>
      <c r="N405" s="296"/>
      <c r="O405" s="296"/>
      <c r="P405" s="296"/>
      <c r="Q405" s="296"/>
      <c r="R405" s="296"/>
      <c r="S405" s="296"/>
      <c r="T405" s="296"/>
      <c r="U405" s="296"/>
      <c r="V405" s="296"/>
      <c r="W405" s="296"/>
      <c r="X405" s="296"/>
      <c r="Y405" s="296"/>
      <c r="Z405" s="296"/>
    </row>
    <row r="406" spans="1:26" ht="15.75" customHeight="1" x14ac:dyDescent="0.3">
      <c r="A406" s="296"/>
      <c r="B406" s="296"/>
      <c r="C406" s="296"/>
      <c r="D406" s="296"/>
      <c r="E406" s="296"/>
      <c r="F406" s="296"/>
      <c r="G406" s="296"/>
      <c r="H406" s="296"/>
      <c r="I406" s="296"/>
      <c r="J406" s="296"/>
      <c r="K406" s="296"/>
      <c r="L406" s="296"/>
      <c r="M406" s="296"/>
      <c r="N406" s="296"/>
      <c r="O406" s="296"/>
      <c r="P406" s="296"/>
      <c r="Q406" s="296"/>
      <c r="R406" s="296"/>
      <c r="S406" s="296"/>
      <c r="T406" s="296"/>
      <c r="U406" s="296"/>
      <c r="V406" s="296"/>
      <c r="W406" s="296"/>
      <c r="X406" s="296"/>
      <c r="Y406" s="296"/>
      <c r="Z406" s="296"/>
    </row>
    <row r="407" spans="1:26" ht="15.75" customHeight="1" x14ac:dyDescent="0.3">
      <c r="A407" s="296"/>
      <c r="B407" s="296"/>
      <c r="C407" s="296"/>
      <c r="D407" s="296"/>
      <c r="E407" s="296"/>
      <c r="F407" s="296"/>
      <c r="G407" s="296"/>
      <c r="H407" s="296"/>
      <c r="I407" s="296"/>
      <c r="J407" s="296"/>
      <c r="K407" s="296"/>
      <c r="L407" s="296"/>
      <c r="M407" s="296"/>
      <c r="N407" s="296"/>
      <c r="O407" s="296"/>
      <c r="P407" s="296"/>
      <c r="Q407" s="296"/>
      <c r="R407" s="296"/>
      <c r="S407" s="296"/>
      <c r="T407" s="296"/>
      <c r="U407" s="296"/>
      <c r="V407" s="296"/>
      <c r="W407" s="296"/>
      <c r="X407" s="296"/>
      <c r="Y407" s="296"/>
      <c r="Z407" s="296"/>
    </row>
    <row r="408" spans="1:26" ht="15.75" customHeight="1" x14ac:dyDescent="0.3">
      <c r="A408" s="296"/>
      <c r="B408" s="296"/>
      <c r="C408" s="296"/>
      <c r="D408" s="296"/>
      <c r="E408" s="296"/>
      <c r="F408" s="296"/>
      <c r="G408" s="296"/>
      <c r="H408" s="296"/>
      <c r="I408" s="296"/>
      <c r="J408" s="296"/>
      <c r="K408" s="296"/>
      <c r="L408" s="296"/>
      <c r="M408" s="296"/>
      <c r="N408" s="296"/>
      <c r="O408" s="296"/>
      <c r="P408" s="296"/>
      <c r="Q408" s="296"/>
      <c r="R408" s="296"/>
      <c r="S408" s="296"/>
      <c r="T408" s="296"/>
      <c r="U408" s="296"/>
      <c r="V408" s="296"/>
      <c r="W408" s="296"/>
      <c r="X408" s="296"/>
      <c r="Y408" s="296"/>
      <c r="Z408" s="296"/>
    </row>
    <row r="409" spans="1:26" ht="15.75" customHeight="1" x14ac:dyDescent="0.3">
      <c r="A409" s="296"/>
      <c r="B409" s="296"/>
      <c r="C409" s="296"/>
      <c r="D409" s="296"/>
      <c r="E409" s="296"/>
      <c r="F409" s="296"/>
      <c r="G409" s="296"/>
      <c r="H409" s="296"/>
      <c r="I409" s="296"/>
      <c r="J409" s="296"/>
      <c r="K409" s="296"/>
      <c r="L409" s="296"/>
      <c r="M409" s="296"/>
      <c r="N409" s="296"/>
      <c r="O409" s="296"/>
      <c r="P409" s="296"/>
      <c r="Q409" s="296"/>
      <c r="R409" s="296"/>
      <c r="S409" s="296"/>
      <c r="T409" s="296"/>
      <c r="U409" s="296"/>
      <c r="V409" s="296"/>
      <c r="W409" s="296"/>
      <c r="X409" s="296"/>
      <c r="Y409" s="296"/>
      <c r="Z409" s="296"/>
    </row>
    <row r="410" spans="1:26" ht="15.75" customHeight="1" x14ac:dyDescent="0.3">
      <c r="A410" s="296"/>
      <c r="B410" s="296"/>
      <c r="C410" s="296"/>
      <c r="D410" s="296"/>
      <c r="E410" s="296"/>
      <c r="F410" s="296"/>
      <c r="G410" s="296"/>
      <c r="H410" s="296"/>
      <c r="I410" s="296"/>
      <c r="J410" s="296"/>
      <c r="K410" s="296"/>
      <c r="L410" s="296"/>
      <c r="M410" s="296"/>
      <c r="N410" s="296"/>
      <c r="O410" s="296"/>
      <c r="P410" s="296"/>
      <c r="Q410" s="296"/>
      <c r="R410" s="296"/>
      <c r="S410" s="296"/>
      <c r="T410" s="296"/>
      <c r="U410" s="296"/>
      <c r="V410" s="296"/>
      <c r="W410" s="296"/>
      <c r="X410" s="296"/>
      <c r="Y410" s="296"/>
      <c r="Z410" s="296"/>
    </row>
    <row r="411" spans="1:26" ht="15.75" customHeight="1" x14ac:dyDescent="0.3">
      <c r="A411" s="296"/>
      <c r="B411" s="296"/>
      <c r="C411" s="296"/>
      <c r="D411" s="296"/>
      <c r="E411" s="296"/>
      <c r="F411" s="296"/>
      <c r="G411" s="296"/>
      <c r="H411" s="296"/>
      <c r="I411" s="296"/>
      <c r="J411" s="296"/>
      <c r="K411" s="296"/>
      <c r="L411" s="296"/>
      <c r="M411" s="296"/>
      <c r="N411" s="296"/>
      <c r="O411" s="296"/>
      <c r="P411" s="296"/>
      <c r="Q411" s="296"/>
      <c r="R411" s="296"/>
      <c r="S411" s="296"/>
      <c r="T411" s="296"/>
      <c r="U411" s="296"/>
      <c r="V411" s="296"/>
      <c r="W411" s="296"/>
      <c r="X411" s="296"/>
      <c r="Y411" s="296"/>
      <c r="Z411" s="296"/>
    </row>
    <row r="412" spans="1:26" ht="15.75" customHeight="1" x14ac:dyDescent="0.3">
      <c r="A412" s="296"/>
      <c r="B412" s="296"/>
      <c r="C412" s="296"/>
      <c r="D412" s="296"/>
      <c r="E412" s="296"/>
      <c r="F412" s="296"/>
      <c r="G412" s="296"/>
      <c r="H412" s="296"/>
      <c r="I412" s="296"/>
      <c r="J412" s="296"/>
      <c r="K412" s="296"/>
      <c r="L412" s="296"/>
      <c r="M412" s="296"/>
      <c r="N412" s="296"/>
      <c r="O412" s="296"/>
      <c r="P412" s="296"/>
      <c r="Q412" s="296"/>
      <c r="R412" s="296"/>
      <c r="S412" s="296"/>
      <c r="T412" s="296"/>
      <c r="U412" s="296"/>
      <c r="V412" s="296"/>
      <c r="W412" s="296"/>
      <c r="X412" s="296"/>
      <c r="Y412" s="296"/>
      <c r="Z412" s="296"/>
    </row>
    <row r="413" spans="1:26" ht="15.75" customHeight="1" x14ac:dyDescent="0.3">
      <c r="A413" s="296"/>
      <c r="B413" s="296"/>
      <c r="C413" s="296"/>
      <c r="D413" s="296"/>
      <c r="E413" s="296"/>
      <c r="F413" s="296"/>
      <c r="G413" s="296"/>
      <c r="H413" s="296"/>
      <c r="I413" s="296"/>
      <c r="J413" s="296"/>
      <c r="K413" s="296"/>
      <c r="L413" s="296"/>
      <c r="M413" s="296"/>
      <c r="N413" s="296"/>
      <c r="O413" s="296"/>
      <c r="P413" s="296"/>
      <c r="Q413" s="296"/>
      <c r="R413" s="296"/>
      <c r="S413" s="296"/>
      <c r="T413" s="296"/>
      <c r="U413" s="296"/>
      <c r="V413" s="296"/>
      <c r="W413" s="296"/>
      <c r="X413" s="296"/>
      <c r="Y413" s="296"/>
      <c r="Z413" s="296"/>
    </row>
    <row r="414" spans="1:26" ht="15.75" customHeight="1" x14ac:dyDescent="0.3">
      <c r="A414" s="296"/>
      <c r="B414" s="296"/>
      <c r="C414" s="296"/>
      <c r="D414" s="296"/>
      <c r="E414" s="296"/>
      <c r="F414" s="296"/>
      <c r="G414" s="296"/>
      <c r="H414" s="296"/>
      <c r="I414" s="296"/>
      <c r="J414" s="296"/>
      <c r="K414" s="296"/>
      <c r="L414" s="296"/>
      <c r="M414" s="296"/>
      <c r="N414" s="296"/>
      <c r="O414" s="296"/>
      <c r="P414" s="296"/>
      <c r="Q414" s="296"/>
      <c r="R414" s="296"/>
      <c r="S414" s="296"/>
      <c r="T414" s="296"/>
      <c r="U414" s="296"/>
      <c r="V414" s="296"/>
      <c r="W414" s="296"/>
      <c r="X414" s="296"/>
      <c r="Y414" s="296"/>
      <c r="Z414" s="296"/>
    </row>
    <row r="415" spans="1:26" ht="15.75" customHeight="1" x14ac:dyDescent="0.3">
      <c r="A415" s="296"/>
      <c r="B415" s="296"/>
      <c r="C415" s="296"/>
      <c r="D415" s="296"/>
      <c r="E415" s="296"/>
      <c r="F415" s="296"/>
      <c r="G415" s="296"/>
      <c r="H415" s="296"/>
      <c r="I415" s="296"/>
      <c r="J415" s="296"/>
      <c r="K415" s="296"/>
      <c r="L415" s="296"/>
      <c r="M415" s="296"/>
      <c r="N415" s="296"/>
      <c r="O415" s="296"/>
      <c r="P415" s="296"/>
      <c r="Q415" s="296"/>
      <c r="R415" s="296"/>
      <c r="S415" s="296"/>
      <c r="T415" s="296"/>
      <c r="U415" s="296"/>
      <c r="V415" s="296"/>
      <c r="W415" s="296"/>
      <c r="X415" s="296"/>
      <c r="Y415" s="296"/>
      <c r="Z415" s="296"/>
    </row>
    <row r="416" spans="1:26" ht="15.75" customHeight="1" x14ac:dyDescent="0.3">
      <c r="A416" s="296"/>
      <c r="B416" s="296"/>
      <c r="C416" s="296"/>
      <c r="D416" s="296"/>
      <c r="E416" s="296"/>
      <c r="F416" s="296"/>
      <c r="G416" s="296"/>
      <c r="H416" s="296"/>
      <c r="I416" s="296"/>
      <c r="J416" s="296"/>
      <c r="K416" s="296"/>
      <c r="L416" s="296"/>
      <c r="M416" s="296"/>
      <c r="N416" s="296"/>
      <c r="O416" s="296"/>
      <c r="P416" s="296"/>
      <c r="Q416" s="296"/>
      <c r="R416" s="296"/>
      <c r="S416" s="296"/>
      <c r="T416" s="296"/>
      <c r="U416" s="296"/>
      <c r="V416" s="296"/>
      <c r="W416" s="296"/>
      <c r="X416" s="296"/>
      <c r="Y416" s="296"/>
      <c r="Z416" s="296"/>
    </row>
    <row r="417" spans="1:26" ht="15.75" customHeight="1" x14ac:dyDescent="0.3">
      <c r="A417" s="296"/>
      <c r="B417" s="296"/>
      <c r="C417" s="296"/>
      <c r="D417" s="296"/>
      <c r="E417" s="296"/>
      <c r="F417" s="296"/>
      <c r="G417" s="296"/>
      <c r="H417" s="296"/>
      <c r="I417" s="296"/>
      <c r="J417" s="296"/>
      <c r="K417" s="296"/>
      <c r="L417" s="296"/>
      <c r="M417" s="296"/>
      <c r="N417" s="296"/>
      <c r="O417" s="296"/>
      <c r="P417" s="296"/>
      <c r="Q417" s="296"/>
      <c r="R417" s="296"/>
      <c r="S417" s="296"/>
      <c r="T417" s="296"/>
      <c r="U417" s="296"/>
      <c r="V417" s="296"/>
      <c r="W417" s="296"/>
      <c r="X417" s="296"/>
      <c r="Y417" s="296"/>
      <c r="Z417" s="296"/>
    </row>
    <row r="418" spans="1:26" ht="15.75" customHeight="1" x14ac:dyDescent="0.3">
      <c r="A418" s="296"/>
      <c r="B418" s="296"/>
      <c r="C418" s="296"/>
      <c r="D418" s="296"/>
      <c r="E418" s="296"/>
      <c r="F418" s="296"/>
      <c r="G418" s="296"/>
      <c r="H418" s="296"/>
      <c r="I418" s="296"/>
      <c r="J418" s="296"/>
      <c r="K418" s="296"/>
      <c r="L418" s="296"/>
      <c r="M418" s="296"/>
      <c r="N418" s="296"/>
      <c r="O418" s="296"/>
      <c r="P418" s="296"/>
      <c r="Q418" s="296"/>
      <c r="R418" s="296"/>
      <c r="S418" s="296"/>
      <c r="T418" s="296"/>
      <c r="U418" s="296"/>
      <c r="V418" s="296"/>
      <c r="W418" s="296"/>
      <c r="X418" s="296"/>
      <c r="Y418" s="296"/>
      <c r="Z418" s="296"/>
    </row>
    <row r="419" spans="1:26" ht="15.75" customHeight="1" x14ac:dyDescent="0.3">
      <c r="A419" s="296"/>
      <c r="B419" s="296"/>
      <c r="C419" s="296"/>
      <c r="D419" s="296"/>
      <c r="E419" s="296"/>
      <c r="F419" s="296"/>
      <c r="G419" s="296"/>
      <c r="H419" s="296"/>
      <c r="I419" s="296"/>
      <c r="J419" s="296"/>
      <c r="K419" s="296"/>
      <c r="L419" s="296"/>
      <c r="M419" s="296"/>
      <c r="N419" s="296"/>
      <c r="O419" s="296"/>
      <c r="P419" s="296"/>
      <c r="Q419" s="296"/>
      <c r="R419" s="296"/>
      <c r="S419" s="296"/>
      <c r="T419" s="296"/>
      <c r="U419" s="296"/>
      <c r="V419" s="296"/>
      <c r="W419" s="296"/>
      <c r="X419" s="296"/>
      <c r="Y419" s="296"/>
      <c r="Z419" s="296"/>
    </row>
    <row r="420" spans="1:26" ht="15.75" customHeight="1" x14ac:dyDescent="0.3">
      <c r="A420" s="296"/>
      <c r="B420" s="296"/>
      <c r="C420" s="296"/>
      <c r="D420" s="296"/>
      <c r="E420" s="296"/>
      <c r="F420" s="296"/>
      <c r="G420" s="296"/>
      <c r="H420" s="296"/>
      <c r="I420" s="296"/>
      <c r="J420" s="296"/>
      <c r="K420" s="296"/>
      <c r="L420" s="296"/>
      <c r="M420" s="296"/>
      <c r="N420" s="296"/>
      <c r="O420" s="296"/>
      <c r="P420" s="296"/>
      <c r="Q420" s="296"/>
      <c r="R420" s="296"/>
      <c r="S420" s="296"/>
      <c r="T420" s="296"/>
      <c r="U420" s="296"/>
      <c r="V420" s="296"/>
      <c r="W420" s="296"/>
      <c r="X420" s="296"/>
      <c r="Y420" s="296"/>
      <c r="Z420" s="296"/>
    </row>
    <row r="421" spans="1:26" ht="15.75" customHeight="1" x14ac:dyDescent="0.3">
      <c r="A421" s="296"/>
      <c r="B421" s="296"/>
      <c r="C421" s="296"/>
      <c r="D421" s="296"/>
      <c r="E421" s="296"/>
      <c r="F421" s="296"/>
      <c r="G421" s="296"/>
      <c r="H421" s="296"/>
      <c r="I421" s="296"/>
      <c r="J421" s="296"/>
      <c r="K421" s="296"/>
      <c r="L421" s="296"/>
      <c r="M421" s="296"/>
      <c r="N421" s="296"/>
      <c r="O421" s="296"/>
      <c r="P421" s="296"/>
      <c r="Q421" s="296"/>
      <c r="R421" s="296"/>
      <c r="S421" s="296"/>
      <c r="T421" s="296"/>
      <c r="U421" s="296"/>
      <c r="V421" s="296"/>
      <c r="W421" s="296"/>
      <c r="X421" s="296"/>
      <c r="Y421" s="296"/>
      <c r="Z421" s="296"/>
    </row>
    <row r="422" spans="1:26" ht="15.75" customHeight="1" x14ac:dyDescent="0.3">
      <c r="A422" s="296"/>
      <c r="B422" s="296"/>
      <c r="C422" s="296"/>
      <c r="D422" s="296"/>
      <c r="E422" s="296"/>
      <c r="F422" s="296"/>
      <c r="G422" s="296"/>
      <c r="H422" s="296"/>
      <c r="I422" s="296"/>
      <c r="J422" s="296"/>
      <c r="K422" s="296"/>
      <c r="L422" s="296"/>
      <c r="M422" s="296"/>
      <c r="N422" s="296"/>
      <c r="O422" s="296"/>
      <c r="P422" s="296"/>
      <c r="Q422" s="296"/>
      <c r="R422" s="296"/>
      <c r="S422" s="296"/>
      <c r="T422" s="296"/>
      <c r="U422" s="296"/>
      <c r="V422" s="296"/>
      <c r="W422" s="296"/>
      <c r="X422" s="296"/>
      <c r="Y422" s="296"/>
      <c r="Z422" s="296"/>
    </row>
    <row r="423" spans="1:26" ht="15.75" customHeight="1" x14ac:dyDescent="0.3">
      <c r="A423" s="296"/>
      <c r="B423" s="296"/>
      <c r="C423" s="296"/>
      <c r="D423" s="296"/>
      <c r="E423" s="296"/>
      <c r="F423" s="296"/>
      <c r="G423" s="296"/>
      <c r="H423" s="296"/>
      <c r="I423" s="296"/>
      <c r="J423" s="296"/>
      <c r="K423" s="296"/>
      <c r="L423" s="296"/>
      <c r="M423" s="296"/>
      <c r="N423" s="296"/>
      <c r="O423" s="296"/>
      <c r="P423" s="296"/>
      <c r="Q423" s="296"/>
      <c r="R423" s="296"/>
      <c r="S423" s="296"/>
      <c r="T423" s="296"/>
      <c r="U423" s="296"/>
      <c r="V423" s="296"/>
      <c r="W423" s="296"/>
      <c r="X423" s="296"/>
      <c r="Y423" s="296"/>
      <c r="Z423" s="296"/>
    </row>
    <row r="424" spans="1:26" ht="15.75" customHeight="1" x14ac:dyDescent="0.3">
      <c r="A424" s="296"/>
      <c r="B424" s="296"/>
      <c r="C424" s="296"/>
      <c r="D424" s="296"/>
      <c r="E424" s="296"/>
      <c r="F424" s="296"/>
      <c r="G424" s="296"/>
      <c r="H424" s="296"/>
      <c r="I424" s="296"/>
      <c r="J424" s="296"/>
      <c r="K424" s="296"/>
      <c r="L424" s="296"/>
      <c r="M424" s="296"/>
      <c r="N424" s="296"/>
      <c r="O424" s="296"/>
      <c r="P424" s="296"/>
      <c r="Q424" s="296"/>
      <c r="R424" s="296"/>
      <c r="S424" s="296"/>
      <c r="T424" s="296"/>
      <c r="U424" s="296"/>
      <c r="V424" s="296"/>
      <c r="W424" s="296"/>
      <c r="X424" s="296"/>
      <c r="Y424" s="296"/>
      <c r="Z424" s="296"/>
    </row>
    <row r="425" spans="1:26" ht="15.75" customHeight="1" x14ac:dyDescent="0.3">
      <c r="A425" s="296"/>
      <c r="B425" s="296"/>
      <c r="C425" s="296"/>
      <c r="D425" s="296"/>
      <c r="E425" s="296"/>
      <c r="F425" s="296"/>
      <c r="G425" s="296"/>
      <c r="H425" s="296"/>
      <c r="I425" s="296"/>
      <c r="J425" s="296"/>
      <c r="K425" s="296"/>
      <c r="L425" s="296"/>
      <c r="M425" s="296"/>
      <c r="N425" s="296"/>
      <c r="O425" s="296"/>
      <c r="P425" s="296"/>
      <c r="Q425" s="296"/>
      <c r="R425" s="296"/>
      <c r="S425" s="296"/>
      <c r="T425" s="296"/>
      <c r="U425" s="296"/>
      <c r="V425" s="296"/>
      <c r="W425" s="296"/>
      <c r="X425" s="296"/>
      <c r="Y425" s="296"/>
      <c r="Z425" s="296"/>
    </row>
    <row r="426" spans="1:26" ht="15.75" customHeight="1" x14ac:dyDescent="0.3">
      <c r="A426" s="296"/>
      <c r="B426" s="296"/>
      <c r="C426" s="296"/>
      <c r="D426" s="296"/>
      <c r="E426" s="296"/>
      <c r="F426" s="296"/>
      <c r="G426" s="296"/>
      <c r="H426" s="296"/>
      <c r="I426" s="296"/>
      <c r="J426" s="296"/>
      <c r="K426" s="296"/>
      <c r="L426" s="296"/>
      <c r="M426" s="296"/>
      <c r="N426" s="296"/>
      <c r="O426" s="296"/>
      <c r="P426" s="296"/>
      <c r="Q426" s="296"/>
      <c r="R426" s="296"/>
      <c r="S426" s="296"/>
      <c r="T426" s="296"/>
      <c r="U426" s="296"/>
      <c r="V426" s="296"/>
      <c r="W426" s="296"/>
      <c r="X426" s="296"/>
      <c r="Y426" s="296"/>
      <c r="Z426" s="296"/>
    </row>
    <row r="427" spans="1:26" ht="15.75" customHeight="1" x14ac:dyDescent="0.3">
      <c r="A427" s="296"/>
      <c r="B427" s="296"/>
      <c r="C427" s="296"/>
      <c r="D427" s="296"/>
      <c r="E427" s="296"/>
      <c r="F427" s="296"/>
      <c r="G427" s="296"/>
      <c r="H427" s="296"/>
      <c r="I427" s="296"/>
      <c r="J427" s="296"/>
      <c r="K427" s="296"/>
      <c r="L427" s="296"/>
      <c r="M427" s="296"/>
      <c r="N427" s="296"/>
      <c r="O427" s="296"/>
      <c r="P427" s="296"/>
      <c r="Q427" s="296"/>
      <c r="R427" s="296"/>
      <c r="S427" s="296"/>
      <c r="T427" s="296"/>
      <c r="U427" s="296"/>
      <c r="V427" s="296"/>
      <c r="W427" s="296"/>
      <c r="X427" s="296"/>
      <c r="Y427" s="296"/>
      <c r="Z427" s="296"/>
    </row>
    <row r="428" spans="1:26" ht="15.75" customHeight="1" x14ac:dyDescent="0.3">
      <c r="A428" s="296"/>
      <c r="B428" s="296"/>
      <c r="C428" s="296"/>
      <c r="D428" s="296"/>
      <c r="E428" s="296"/>
      <c r="F428" s="296"/>
      <c r="G428" s="296"/>
      <c r="H428" s="296"/>
      <c r="I428" s="296"/>
      <c r="J428" s="296"/>
      <c r="K428" s="296"/>
      <c r="L428" s="296"/>
      <c r="M428" s="296"/>
      <c r="N428" s="296"/>
      <c r="O428" s="296"/>
      <c r="P428" s="296"/>
      <c r="Q428" s="296"/>
      <c r="R428" s="296"/>
      <c r="S428" s="296"/>
      <c r="T428" s="296"/>
      <c r="U428" s="296"/>
      <c r="V428" s="296"/>
      <c r="W428" s="296"/>
      <c r="X428" s="296"/>
      <c r="Y428" s="296"/>
      <c r="Z428" s="296"/>
    </row>
    <row r="429" spans="1:26" ht="15.75" customHeight="1" x14ac:dyDescent="0.3">
      <c r="A429" s="296"/>
      <c r="B429" s="296"/>
      <c r="C429" s="296"/>
      <c r="D429" s="296"/>
      <c r="E429" s="296"/>
      <c r="F429" s="296"/>
      <c r="G429" s="296"/>
      <c r="H429" s="296"/>
      <c r="I429" s="296"/>
      <c r="J429" s="296"/>
      <c r="K429" s="296"/>
      <c r="L429" s="296"/>
      <c r="M429" s="296"/>
      <c r="N429" s="296"/>
      <c r="O429" s="296"/>
      <c r="P429" s="296"/>
      <c r="Q429" s="296"/>
      <c r="R429" s="296"/>
      <c r="S429" s="296"/>
      <c r="T429" s="296"/>
      <c r="U429" s="296"/>
      <c r="V429" s="296"/>
      <c r="W429" s="296"/>
      <c r="X429" s="296"/>
      <c r="Y429" s="296"/>
      <c r="Z429" s="296"/>
    </row>
    <row r="430" spans="1:26" ht="15.75" customHeight="1" x14ac:dyDescent="0.3">
      <c r="A430" s="296"/>
      <c r="B430" s="296"/>
      <c r="C430" s="296"/>
      <c r="D430" s="296"/>
      <c r="E430" s="296"/>
      <c r="F430" s="296"/>
      <c r="G430" s="296"/>
      <c r="H430" s="296"/>
      <c r="I430" s="296"/>
      <c r="J430" s="296"/>
      <c r="K430" s="296"/>
      <c r="L430" s="296"/>
      <c r="M430" s="296"/>
      <c r="N430" s="296"/>
      <c r="O430" s="296"/>
      <c r="P430" s="296"/>
      <c r="Q430" s="296"/>
      <c r="R430" s="296"/>
      <c r="S430" s="296"/>
      <c r="T430" s="296"/>
      <c r="U430" s="296"/>
      <c r="V430" s="296"/>
      <c r="W430" s="296"/>
      <c r="X430" s="296"/>
      <c r="Y430" s="296"/>
      <c r="Z430" s="296"/>
    </row>
    <row r="431" spans="1:26" ht="15.75" customHeight="1" x14ac:dyDescent="0.3">
      <c r="A431" s="296"/>
      <c r="B431" s="296"/>
      <c r="C431" s="296"/>
      <c r="D431" s="296"/>
      <c r="E431" s="296"/>
      <c r="F431" s="296"/>
      <c r="G431" s="296"/>
      <c r="H431" s="296"/>
      <c r="I431" s="296"/>
      <c r="J431" s="296"/>
      <c r="K431" s="296"/>
      <c r="L431" s="296"/>
      <c r="M431" s="296"/>
      <c r="N431" s="296"/>
      <c r="O431" s="296"/>
      <c r="P431" s="296"/>
      <c r="Q431" s="296"/>
      <c r="R431" s="296"/>
      <c r="S431" s="296"/>
      <c r="T431" s="296"/>
      <c r="U431" s="296"/>
      <c r="V431" s="296"/>
      <c r="W431" s="296"/>
      <c r="X431" s="296"/>
      <c r="Y431" s="296"/>
      <c r="Z431" s="296"/>
    </row>
    <row r="432" spans="1:26" ht="15.75" customHeight="1" x14ac:dyDescent="0.3">
      <c r="A432" s="296"/>
      <c r="B432" s="296"/>
      <c r="C432" s="296"/>
      <c r="D432" s="296"/>
      <c r="E432" s="296"/>
      <c r="F432" s="296"/>
      <c r="G432" s="296"/>
      <c r="H432" s="296"/>
      <c r="I432" s="296"/>
      <c r="J432" s="296"/>
      <c r="K432" s="296"/>
      <c r="L432" s="296"/>
      <c r="M432" s="296"/>
      <c r="N432" s="296"/>
      <c r="O432" s="296"/>
      <c r="P432" s="296"/>
      <c r="Q432" s="296"/>
      <c r="R432" s="296"/>
      <c r="S432" s="296"/>
      <c r="T432" s="296"/>
      <c r="U432" s="296"/>
      <c r="V432" s="296"/>
      <c r="W432" s="296"/>
      <c r="X432" s="296"/>
      <c r="Y432" s="296"/>
      <c r="Z432" s="296"/>
    </row>
    <row r="433" spans="1:26" ht="15.75" customHeight="1" x14ac:dyDescent="0.3">
      <c r="A433" s="296"/>
      <c r="B433" s="296"/>
      <c r="C433" s="296"/>
      <c r="D433" s="296"/>
      <c r="E433" s="296"/>
      <c r="F433" s="296"/>
      <c r="G433" s="296"/>
      <c r="H433" s="296"/>
      <c r="I433" s="296"/>
      <c r="J433" s="296"/>
      <c r="K433" s="296"/>
      <c r="L433" s="296"/>
      <c r="M433" s="296"/>
      <c r="N433" s="296"/>
      <c r="O433" s="296"/>
      <c r="P433" s="296"/>
      <c r="Q433" s="296"/>
      <c r="R433" s="296"/>
      <c r="S433" s="296"/>
      <c r="T433" s="296"/>
      <c r="U433" s="296"/>
      <c r="V433" s="296"/>
      <c r="W433" s="296"/>
      <c r="X433" s="296"/>
      <c r="Y433" s="296"/>
      <c r="Z433" s="296"/>
    </row>
    <row r="434" spans="1:26" ht="15.75" customHeight="1" x14ac:dyDescent="0.3">
      <c r="A434" s="296"/>
      <c r="B434" s="296"/>
      <c r="C434" s="296"/>
      <c r="D434" s="296"/>
      <c r="E434" s="296"/>
      <c r="F434" s="296"/>
      <c r="G434" s="296"/>
      <c r="H434" s="296"/>
      <c r="I434" s="296"/>
      <c r="J434" s="296"/>
      <c r="K434" s="296"/>
      <c r="L434" s="296"/>
      <c r="M434" s="296"/>
      <c r="N434" s="296"/>
      <c r="O434" s="296"/>
      <c r="P434" s="296"/>
      <c r="Q434" s="296"/>
      <c r="R434" s="296"/>
      <c r="S434" s="296"/>
      <c r="T434" s="296"/>
      <c r="U434" s="296"/>
      <c r="V434" s="296"/>
      <c r="W434" s="296"/>
      <c r="X434" s="296"/>
      <c r="Y434" s="296"/>
      <c r="Z434" s="296"/>
    </row>
    <row r="435" spans="1:26" ht="15.75" customHeight="1" x14ac:dyDescent="0.3">
      <c r="A435" s="296"/>
      <c r="B435" s="296"/>
      <c r="C435" s="296"/>
      <c r="D435" s="296"/>
      <c r="E435" s="296"/>
      <c r="F435" s="296"/>
      <c r="G435" s="296"/>
      <c r="H435" s="296"/>
      <c r="I435" s="296"/>
      <c r="J435" s="296"/>
      <c r="K435" s="296"/>
      <c r="L435" s="296"/>
      <c r="M435" s="296"/>
      <c r="N435" s="296"/>
      <c r="O435" s="296"/>
      <c r="P435" s="296"/>
      <c r="Q435" s="296"/>
      <c r="R435" s="296"/>
      <c r="S435" s="296"/>
      <c r="T435" s="296"/>
      <c r="U435" s="296"/>
      <c r="V435" s="296"/>
      <c r="W435" s="296"/>
      <c r="X435" s="296"/>
      <c r="Y435" s="296"/>
      <c r="Z435" s="296"/>
    </row>
    <row r="436" spans="1:26" ht="15.75" customHeight="1" x14ac:dyDescent="0.3">
      <c r="A436" s="296"/>
      <c r="B436" s="296"/>
      <c r="C436" s="296"/>
      <c r="D436" s="296"/>
      <c r="E436" s="296"/>
      <c r="F436" s="296"/>
      <c r="G436" s="296"/>
      <c r="H436" s="296"/>
      <c r="I436" s="296"/>
      <c r="J436" s="296"/>
      <c r="K436" s="296"/>
      <c r="L436" s="296"/>
      <c r="M436" s="296"/>
      <c r="N436" s="296"/>
      <c r="O436" s="296"/>
      <c r="P436" s="296"/>
      <c r="Q436" s="296"/>
      <c r="R436" s="296"/>
      <c r="S436" s="296"/>
      <c r="T436" s="296"/>
      <c r="U436" s="296"/>
      <c r="V436" s="296"/>
      <c r="W436" s="296"/>
      <c r="X436" s="296"/>
      <c r="Y436" s="296"/>
      <c r="Z436" s="296"/>
    </row>
    <row r="437" spans="1:26" ht="15.75" customHeight="1" x14ac:dyDescent="0.3">
      <c r="A437" s="296"/>
      <c r="B437" s="296"/>
      <c r="C437" s="296"/>
      <c r="D437" s="296"/>
      <c r="E437" s="296"/>
      <c r="F437" s="296"/>
      <c r="G437" s="296"/>
      <c r="H437" s="296"/>
      <c r="I437" s="296"/>
      <c r="J437" s="296"/>
      <c r="K437" s="296"/>
      <c r="L437" s="296"/>
      <c r="M437" s="296"/>
      <c r="N437" s="296"/>
      <c r="O437" s="296"/>
      <c r="P437" s="296"/>
      <c r="Q437" s="296"/>
      <c r="R437" s="296"/>
      <c r="S437" s="296"/>
      <c r="T437" s="296"/>
      <c r="U437" s="296"/>
      <c r="V437" s="296"/>
      <c r="W437" s="296"/>
      <c r="X437" s="296"/>
      <c r="Y437" s="296"/>
      <c r="Z437" s="296"/>
    </row>
    <row r="438" spans="1:26" ht="15.75" customHeight="1" x14ac:dyDescent="0.3">
      <c r="A438" s="296"/>
      <c r="B438" s="296"/>
      <c r="C438" s="296"/>
      <c r="D438" s="296"/>
      <c r="E438" s="296"/>
      <c r="F438" s="296"/>
      <c r="G438" s="296"/>
      <c r="H438" s="296"/>
      <c r="I438" s="296"/>
      <c r="J438" s="296"/>
      <c r="K438" s="296"/>
      <c r="L438" s="296"/>
      <c r="M438" s="296"/>
      <c r="N438" s="296"/>
      <c r="O438" s="296"/>
      <c r="P438" s="296"/>
      <c r="Q438" s="296"/>
      <c r="R438" s="296"/>
      <c r="S438" s="296"/>
      <c r="T438" s="296"/>
      <c r="U438" s="296"/>
      <c r="V438" s="296"/>
      <c r="W438" s="296"/>
      <c r="X438" s="296"/>
      <c r="Y438" s="296"/>
      <c r="Z438" s="296"/>
    </row>
    <row r="439" spans="1:26" ht="15.75" customHeight="1" x14ac:dyDescent="0.3">
      <c r="A439" s="296"/>
      <c r="B439" s="296"/>
      <c r="C439" s="296"/>
      <c r="D439" s="296"/>
      <c r="E439" s="296"/>
      <c r="F439" s="296"/>
      <c r="G439" s="296"/>
      <c r="H439" s="296"/>
      <c r="I439" s="296"/>
      <c r="J439" s="296"/>
      <c r="K439" s="296"/>
      <c r="L439" s="296"/>
      <c r="M439" s="296"/>
      <c r="N439" s="296"/>
      <c r="O439" s="296"/>
      <c r="P439" s="296"/>
      <c r="Q439" s="296"/>
      <c r="R439" s="296"/>
      <c r="S439" s="296"/>
      <c r="T439" s="296"/>
      <c r="U439" s="296"/>
      <c r="V439" s="296"/>
      <c r="W439" s="296"/>
      <c r="X439" s="296"/>
      <c r="Y439" s="296"/>
      <c r="Z439" s="296"/>
    </row>
    <row r="440" spans="1:26" ht="15.75" customHeight="1" x14ac:dyDescent="0.3">
      <c r="A440" s="296"/>
      <c r="B440" s="296"/>
      <c r="C440" s="296"/>
      <c r="D440" s="296"/>
      <c r="E440" s="296"/>
      <c r="F440" s="296"/>
      <c r="G440" s="296"/>
      <c r="H440" s="296"/>
      <c r="I440" s="296"/>
      <c r="J440" s="296"/>
      <c r="K440" s="296"/>
      <c r="L440" s="296"/>
      <c r="M440" s="296"/>
      <c r="N440" s="296"/>
      <c r="O440" s="296"/>
      <c r="P440" s="296"/>
      <c r="Q440" s="296"/>
      <c r="R440" s="296"/>
      <c r="S440" s="296"/>
      <c r="T440" s="296"/>
      <c r="U440" s="296"/>
      <c r="V440" s="296"/>
      <c r="W440" s="296"/>
      <c r="X440" s="296"/>
      <c r="Y440" s="296"/>
      <c r="Z440" s="296"/>
    </row>
    <row r="441" spans="1:26" ht="15.75" customHeight="1" x14ac:dyDescent="0.3">
      <c r="A441" s="296"/>
      <c r="B441" s="296"/>
      <c r="C441" s="296"/>
      <c r="D441" s="296"/>
      <c r="E441" s="296"/>
      <c r="F441" s="296"/>
      <c r="G441" s="296"/>
      <c r="H441" s="296"/>
      <c r="I441" s="296"/>
      <c r="J441" s="296"/>
      <c r="K441" s="296"/>
      <c r="L441" s="296"/>
      <c r="M441" s="296"/>
      <c r="N441" s="296"/>
      <c r="O441" s="296"/>
      <c r="P441" s="296"/>
      <c r="Q441" s="296"/>
      <c r="R441" s="296"/>
      <c r="S441" s="296"/>
      <c r="T441" s="296"/>
      <c r="U441" s="296"/>
      <c r="V441" s="296"/>
      <c r="W441" s="296"/>
      <c r="X441" s="296"/>
      <c r="Y441" s="296"/>
      <c r="Z441" s="296"/>
    </row>
    <row r="442" spans="1:26" ht="15.75" customHeight="1" x14ac:dyDescent="0.3">
      <c r="A442" s="296"/>
      <c r="B442" s="296"/>
      <c r="C442" s="296"/>
      <c r="D442" s="296"/>
      <c r="E442" s="296"/>
      <c r="F442" s="296"/>
      <c r="G442" s="296"/>
      <c r="H442" s="296"/>
      <c r="I442" s="296"/>
      <c r="J442" s="296"/>
      <c r="K442" s="296"/>
      <c r="L442" s="296"/>
      <c r="M442" s="296"/>
      <c r="N442" s="296"/>
      <c r="O442" s="296"/>
      <c r="P442" s="296"/>
      <c r="Q442" s="296"/>
      <c r="R442" s="296"/>
      <c r="S442" s="296"/>
      <c r="T442" s="296"/>
      <c r="U442" s="296"/>
      <c r="V442" s="296"/>
      <c r="W442" s="296"/>
      <c r="X442" s="296"/>
      <c r="Y442" s="296"/>
      <c r="Z442" s="296"/>
    </row>
    <row r="443" spans="1:26" ht="15.75" customHeight="1" x14ac:dyDescent="0.3">
      <c r="A443" s="296"/>
      <c r="B443" s="296"/>
      <c r="C443" s="296"/>
      <c r="D443" s="296"/>
      <c r="E443" s="296"/>
      <c r="F443" s="296"/>
      <c r="G443" s="296"/>
      <c r="H443" s="296"/>
      <c r="I443" s="296"/>
      <c r="J443" s="296"/>
      <c r="K443" s="296"/>
      <c r="L443" s="296"/>
      <c r="M443" s="296"/>
      <c r="N443" s="296"/>
      <c r="O443" s="296"/>
      <c r="P443" s="296"/>
      <c r="Q443" s="296"/>
      <c r="R443" s="296"/>
      <c r="S443" s="296"/>
      <c r="T443" s="296"/>
      <c r="U443" s="296"/>
      <c r="V443" s="296"/>
      <c r="W443" s="296"/>
      <c r="X443" s="296"/>
      <c r="Y443" s="296"/>
      <c r="Z443" s="296"/>
    </row>
    <row r="444" spans="1:26" ht="15.75" customHeight="1" x14ac:dyDescent="0.3">
      <c r="A444" s="296"/>
      <c r="B444" s="296"/>
      <c r="C444" s="296"/>
      <c r="D444" s="296"/>
      <c r="E444" s="296"/>
      <c r="F444" s="296"/>
      <c r="G444" s="296"/>
      <c r="H444" s="296"/>
      <c r="I444" s="296"/>
      <c r="J444" s="296"/>
      <c r="K444" s="296"/>
      <c r="L444" s="296"/>
      <c r="M444" s="296"/>
      <c r="N444" s="296"/>
      <c r="O444" s="296"/>
      <c r="P444" s="296"/>
      <c r="Q444" s="296"/>
      <c r="R444" s="296"/>
      <c r="S444" s="296"/>
      <c r="T444" s="296"/>
      <c r="U444" s="296"/>
      <c r="V444" s="296"/>
      <c r="W444" s="296"/>
      <c r="X444" s="296"/>
      <c r="Y444" s="296"/>
      <c r="Z444" s="296"/>
    </row>
    <row r="445" spans="1:26" ht="15.75" customHeight="1" x14ac:dyDescent="0.3">
      <c r="A445" s="296"/>
      <c r="B445" s="296"/>
      <c r="C445" s="296"/>
      <c r="D445" s="296"/>
      <c r="E445" s="296"/>
      <c r="F445" s="296"/>
      <c r="G445" s="296"/>
      <c r="H445" s="296"/>
      <c r="I445" s="296"/>
      <c r="J445" s="296"/>
      <c r="K445" s="296"/>
      <c r="L445" s="296"/>
      <c r="M445" s="296"/>
      <c r="N445" s="296"/>
      <c r="O445" s="296"/>
      <c r="P445" s="296"/>
      <c r="Q445" s="296"/>
      <c r="R445" s="296"/>
      <c r="S445" s="296"/>
      <c r="T445" s="296"/>
      <c r="U445" s="296"/>
      <c r="V445" s="296"/>
      <c r="W445" s="296"/>
      <c r="X445" s="296"/>
      <c r="Y445" s="296"/>
      <c r="Z445" s="296"/>
    </row>
    <row r="446" spans="1:26" ht="15.75" customHeight="1" x14ac:dyDescent="0.3">
      <c r="A446" s="296"/>
      <c r="B446" s="296"/>
      <c r="C446" s="296"/>
      <c r="D446" s="296"/>
      <c r="E446" s="296"/>
      <c r="F446" s="296"/>
      <c r="G446" s="296"/>
      <c r="H446" s="296"/>
      <c r="I446" s="296"/>
      <c r="J446" s="296"/>
      <c r="K446" s="296"/>
      <c r="L446" s="296"/>
      <c r="M446" s="296"/>
      <c r="N446" s="296"/>
      <c r="O446" s="296"/>
      <c r="P446" s="296"/>
      <c r="Q446" s="296"/>
      <c r="R446" s="296"/>
      <c r="S446" s="296"/>
      <c r="T446" s="296"/>
      <c r="U446" s="296"/>
      <c r="V446" s="296"/>
      <c r="W446" s="296"/>
      <c r="X446" s="296"/>
      <c r="Y446" s="296"/>
      <c r="Z446" s="296"/>
    </row>
    <row r="447" spans="1:26" ht="15.75" customHeight="1" x14ac:dyDescent="0.3">
      <c r="A447" s="296"/>
      <c r="B447" s="296"/>
      <c r="C447" s="296"/>
      <c r="D447" s="296"/>
      <c r="E447" s="296"/>
      <c r="F447" s="296"/>
      <c r="G447" s="296"/>
      <c r="H447" s="296"/>
      <c r="I447" s="296"/>
      <c r="J447" s="296"/>
      <c r="K447" s="296"/>
      <c r="L447" s="296"/>
      <c r="M447" s="296"/>
      <c r="N447" s="296"/>
      <c r="O447" s="296"/>
      <c r="P447" s="296"/>
      <c r="Q447" s="296"/>
      <c r="R447" s="296"/>
      <c r="S447" s="296"/>
      <c r="T447" s="296"/>
      <c r="U447" s="296"/>
      <c r="V447" s="296"/>
      <c r="W447" s="296"/>
      <c r="X447" s="296"/>
      <c r="Y447" s="296"/>
      <c r="Z447" s="296"/>
    </row>
    <row r="448" spans="1:26" ht="15.75" customHeight="1" x14ac:dyDescent="0.3">
      <c r="A448" s="296"/>
      <c r="B448" s="296"/>
      <c r="C448" s="296"/>
      <c r="D448" s="296"/>
      <c r="E448" s="296"/>
      <c r="F448" s="296"/>
      <c r="G448" s="296"/>
      <c r="H448" s="296"/>
      <c r="I448" s="296"/>
      <c r="J448" s="296"/>
      <c r="K448" s="296"/>
      <c r="L448" s="296"/>
      <c r="M448" s="296"/>
      <c r="N448" s="296"/>
      <c r="O448" s="296"/>
      <c r="P448" s="296"/>
      <c r="Q448" s="296"/>
      <c r="R448" s="296"/>
      <c r="S448" s="296"/>
      <c r="T448" s="296"/>
      <c r="U448" s="296"/>
      <c r="V448" s="296"/>
      <c r="W448" s="296"/>
      <c r="X448" s="296"/>
      <c r="Y448" s="296"/>
      <c r="Z448" s="296"/>
    </row>
    <row r="449" spans="1:26" ht="15.75" customHeight="1" x14ac:dyDescent="0.3">
      <c r="A449" s="296"/>
      <c r="B449" s="296"/>
      <c r="C449" s="296"/>
      <c r="D449" s="296"/>
      <c r="E449" s="296"/>
      <c r="F449" s="296"/>
      <c r="G449" s="296"/>
      <c r="H449" s="296"/>
      <c r="I449" s="296"/>
      <c r="J449" s="296"/>
      <c r="K449" s="296"/>
      <c r="L449" s="296"/>
      <c r="M449" s="296"/>
      <c r="N449" s="296"/>
      <c r="O449" s="296"/>
      <c r="P449" s="296"/>
      <c r="Q449" s="296"/>
      <c r="R449" s="296"/>
      <c r="S449" s="296"/>
      <c r="T449" s="296"/>
      <c r="U449" s="296"/>
      <c r="V449" s="296"/>
      <c r="W449" s="296"/>
      <c r="X449" s="296"/>
      <c r="Y449" s="296"/>
      <c r="Z449" s="296"/>
    </row>
    <row r="450" spans="1:26" ht="15.75" customHeight="1" x14ac:dyDescent="0.3">
      <c r="A450" s="296"/>
      <c r="B450" s="296"/>
      <c r="C450" s="296"/>
      <c r="D450" s="296"/>
      <c r="E450" s="296"/>
      <c r="F450" s="296"/>
      <c r="G450" s="296"/>
      <c r="H450" s="296"/>
      <c r="I450" s="296"/>
      <c r="J450" s="296"/>
      <c r="K450" s="296"/>
      <c r="L450" s="296"/>
      <c r="M450" s="296"/>
      <c r="N450" s="296"/>
      <c r="O450" s="296"/>
      <c r="P450" s="296"/>
      <c r="Q450" s="296"/>
      <c r="R450" s="296"/>
      <c r="S450" s="296"/>
      <c r="T450" s="296"/>
      <c r="U450" s="296"/>
      <c r="V450" s="296"/>
      <c r="W450" s="296"/>
      <c r="X450" s="296"/>
      <c r="Y450" s="296"/>
      <c r="Z450" s="296"/>
    </row>
    <row r="451" spans="1:26" ht="15.75" customHeight="1" x14ac:dyDescent="0.3">
      <c r="A451" s="296"/>
      <c r="B451" s="296"/>
      <c r="C451" s="296"/>
      <c r="D451" s="296"/>
      <c r="E451" s="296"/>
      <c r="F451" s="296"/>
      <c r="G451" s="296"/>
      <c r="H451" s="296"/>
      <c r="I451" s="296"/>
      <c r="J451" s="296"/>
      <c r="K451" s="296"/>
      <c r="L451" s="296"/>
      <c r="M451" s="296"/>
      <c r="N451" s="296"/>
      <c r="O451" s="296"/>
      <c r="P451" s="296"/>
      <c r="Q451" s="296"/>
      <c r="R451" s="296"/>
      <c r="S451" s="296"/>
      <c r="T451" s="296"/>
      <c r="U451" s="296"/>
      <c r="V451" s="296"/>
      <c r="W451" s="296"/>
      <c r="X451" s="296"/>
      <c r="Y451" s="296"/>
      <c r="Z451" s="296"/>
    </row>
    <row r="452" spans="1:26" ht="15.75" customHeight="1" x14ac:dyDescent="0.3">
      <c r="A452" s="296"/>
      <c r="B452" s="296"/>
      <c r="C452" s="296"/>
      <c r="D452" s="296"/>
      <c r="E452" s="296"/>
      <c r="F452" s="296"/>
      <c r="G452" s="296"/>
      <c r="H452" s="296"/>
      <c r="I452" s="296"/>
      <c r="J452" s="296"/>
      <c r="K452" s="296"/>
      <c r="L452" s="296"/>
      <c r="M452" s="296"/>
      <c r="N452" s="296"/>
      <c r="O452" s="296"/>
      <c r="P452" s="296"/>
      <c r="Q452" s="296"/>
      <c r="R452" s="296"/>
      <c r="S452" s="296"/>
      <c r="T452" s="296"/>
      <c r="U452" s="296"/>
      <c r="V452" s="296"/>
      <c r="W452" s="296"/>
      <c r="X452" s="296"/>
      <c r="Y452" s="296"/>
      <c r="Z452" s="296"/>
    </row>
    <row r="453" spans="1:26" ht="15.75" customHeight="1" x14ac:dyDescent="0.3">
      <c r="A453" s="296"/>
      <c r="B453" s="296"/>
      <c r="C453" s="296"/>
      <c r="D453" s="296"/>
      <c r="E453" s="296"/>
      <c r="F453" s="296"/>
      <c r="G453" s="296"/>
      <c r="H453" s="296"/>
      <c r="I453" s="296"/>
      <c r="J453" s="296"/>
      <c r="K453" s="296"/>
      <c r="L453" s="296"/>
      <c r="M453" s="296"/>
      <c r="N453" s="296"/>
      <c r="O453" s="296"/>
      <c r="P453" s="296"/>
      <c r="Q453" s="296"/>
      <c r="R453" s="296"/>
      <c r="S453" s="296"/>
      <c r="T453" s="296"/>
      <c r="U453" s="296"/>
      <c r="V453" s="296"/>
      <c r="W453" s="296"/>
      <c r="X453" s="296"/>
      <c r="Y453" s="296"/>
      <c r="Z453" s="296"/>
    </row>
    <row r="454" spans="1:26" ht="15.75" customHeight="1" x14ac:dyDescent="0.3">
      <c r="A454" s="296"/>
      <c r="B454" s="296"/>
      <c r="C454" s="296"/>
      <c r="D454" s="296"/>
      <c r="E454" s="296"/>
      <c r="F454" s="296"/>
      <c r="G454" s="296"/>
      <c r="H454" s="296"/>
      <c r="I454" s="296"/>
      <c r="J454" s="296"/>
      <c r="K454" s="296"/>
      <c r="L454" s="296"/>
      <c r="M454" s="296"/>
      <c r="N454" s="296"/>
      <c r="O454" s="296"/>
      <c r="P454" s="296"/>
      <c r="Q454" s="296"/>
      <c r="R454" s="296"/>
      <c r="S454" s="296"/>
      <c r="T454" s="296"/>
      <c r="U454" s="296"/>
      <c r="V454" s="296"/>
      <c r="W454" s="296"/>
      <c r="X454" s="296"/>
      <c r="Y454" s="296"/>
      <c r="Z454" s="296"/>
    </row>
    <row r="455" spans="1:26" ht="15.75" customHeight="1" x14ac:dyDescent="0.3">
      <c r="A455" s="296"/>
      <c r="B455" s="296"/>
      <c r="C455" s="296"/>
      <c r="D455" s="296"/>
      <c r="E455" s="296"/>
      <c r="F455" s="296"/>
      <c r="G455" s="296"/>
      <c r="H455" s="296"/>
      <c r="I455" s="296"/>
      <c r="J455" s="296"/>
      <c r="K455" s="296"/>
      <c r="L455" s="296"/>
      <c r="M455" s="296"/>
      <c r="N455" s="296"/>
      <c r="O455" s="296"/>
      <c r="P455" s="296"/>
      <c r="Q455" s="296"/>
      <c r="R455" s="296"/>
      <c r="S455" s="296"/>
      <c r="T455" s="296"/>
      <c r="U455" s="296"/>
      <c r="V455" s="296"/>
      <c r="W455" s="296"/>
      <c r="X455" s="296"/>
      <c r="Y455" s="296"/>
      <c r="Z455" s="296"/>
    </row>
    <row r="456" spans="1:26" ht="15.75" customHeight="1" x14ac:dyDescent="0.3">
      <c r="A456" s="296"/>
      <c r="B456" s="296"/>
      <c r="C456" s="296"/>
      <c r="D456" s="296"/>
      <c r="E456" s="296"/>
      <c r="F456" s="296"/>
      <c r="G456" s="296"/>
      <c r="H456" s="296"/>
      <c r="I456" s="296"/>
      <c r="J456" s="296"/>
      <c r="K456" s="296"/>
      <c r="L456" s="296"/>
      <c r="M456" s="296"/>
      <c r="N456" s="296"/>
      <c r="O456" s="296"/>
      <c r="P456" s="296"/>
      <c r="Q456" s="296"/>
      <c r="R456" s="296"/>
      <c r="S456" s="296"/>
      <c r="T456" s="296"/>
      <c r="U456" s="296"/>
      <c r="V456" s="296"/>
      <c r="W456" s="296"/>
      <c r="X456" s="296"/>
      <c r="Y456" s="296"/>
      <c r="Z456" s="296"/>
    </row>
    <row r="457" spans="1:26" ht="15.75" customHeight="1" x14ac:dyDescent="0.3">
      <c r="A457" s="296"/>
      <c r="B457" s="296"/>
      <c r="C457" s="296"/>
      <c r="D457" s="296"/>
      <c r="E457" s="296"/>
      <c r="F457" s="296"/>
      <c r="G457" s="296"/>
      <c r="H457" s="296"/>
      <c r="I457" s="296"/>
      <c r="J457" s="296"/>
      <c r="K457" s="296"/>
      <c r="L457" s="296"/>
      <c r="M457" s="296"/>
      <c r="N457" s="296"/>
      <c r="O457" s="296"/>
      <c r="P457" s="296"/>
      <c r="Q457" s="296"/>
      <c r="R457" s="296"/>
      <c r="S457" s="296"/>
      <c r="T457" s="296"/>
      <c r="U457" s="296"/>
      <c r="V457" s="296"/>
      <c r="W457" s="296"/>
      <c r="X457" s="296"/>
      <c r="Y457" s="296"/>
      <c r="Z457" s="296"/>
    </row>
    <row r="458" spans="1:26" ht="15.75" customHeight="1" x14ac:dyDescent="0.3">
      <c r="A458" s="296"/>
      <c r="B458" s="296"/>
      <c r="C458" s="296"/>
      <c r="D458" s="296"/>
      <c r="E458" s="296"/>
      <c r="F458" s="296"/>
      <c r="G458" s="296"/>
      <c r="H458" s="296"/>
      <c r="I458" s="296"/>
      <c r="J458" s="296"/>
      <c r="K458" s="296"/>
      <c r="L458" s="296"/>
      <c r="M458" s="296"/>
      <c r="N458" s="296"/>
      <c r="O458" s="296"/>
      <c r="P458" s="296"/>
      <c r="Q458" s="296"/>
      <c r="R458" s="296"/>
      <c r="S458" s="296"/>
      <c r="T458" s="296"/>
      <c r="U458" s="296"/>
      <c r="V458" s="296"/>
      <c r="W458" s="296"/>
      <c r="X458" s="296"/>
      <c r="Y458" s="296"/>
      <c r="Z458" s="296"/>
    </row>
    <row r="459" spans="1:26" ht="15.75" customHeight="1" x14ac:dyDescent="0.3">
      <c r="A459" s="296"/>
      <c r="B459" s="296"/>
      <c r="C459" s="296"/>
      <c r="D459" s="296"/>
      <c r="E459" s="296"/>
      <c r="F459" s="296"/>
      <c r="G459" s="296"/>
      <c r="H459" s="296"/>
      <c r="I459" s="296"/>
      <c r="J459" s="296"/>
      <c r="K459" s="296"/>
      <c r="L459" s="296"/>
      <c r="M459" s="296"/>
      <c r="N459" s="296"/>
      <c r="O459" s="296"/>
      <c r="P459" s="296"/>
      <c r="Q459" s="296"/>
      <c r="R459" s="296"/>
      <c r="S459" s="296"/>
      <c r="T459" s="296"/>
      <c r="U459" s="296"/>
      <c r="V459" s="296"/>
      <c r="W459" s="296"/>
      <c r="X459" s="296"/>
      <c r="Y459" s="296"/>
      <c r="Z459" s="296"/>
    </row>
    <row r="460" spans="1:26" ht="15.75" customHeight="1" x14ac:dyDescent="0.3">
      <c r="A460" s="296"/>
      <c r="B460" s="296"/>
      <c r="C460" s="296"/>
      <c r="D460" s="296"/>
      <c r="E460" s="296"/>
      <c r="F460" s="296"/>
      <c r="G460" s="296"/>
      <c r="H460" s="296"/>
      <c r="I460" s="296"/>
      <c r="J460" s="296"/>
      <c r="K460" s="296"/>
      <c r="L460" s="296"/>
      <c r="M460" s="296"/>
      <c r="N460" s="296"/>
      <c r="O460" s="296"/>
      <c r="P460" s="296"/>
      <c r="Q460" s="296"/>
      <c r="R460" s="296"/>
      <c r="S460" s="296"/>
      <c r="T460" s="296"/>
      <c r="U460" s="296"/>
      <c r="V460" s="296"/>
      <c r="W460" s="296"/>
      <c r="X460" s="296"/>
      <c r="Y460" s="296"/>
      <c r="Z460" s="296"/>
    </row>
    <row r="461" spans="1:26" ht="15.75" customHeight="1" x14ac:dyDescent="0.3">
      <c r="A461" s="296"/>
      <c r="B461" s="296"/>
      <c r="C461" s="296"/>
      <c r="D461" s="296"/>
      <c r="E461" s="296"/>
      <c r="F461" s="296"/>
      <c r="G461" s="296"/>
      <c r="H461" s="296"/>
      <c r="I461" s="296"/>
      <c r="J461" s="296"/>
      <c r="K461" s="296"/>
      <c r="L461" s="296"/>
      <c r="M461" s="296"/>
      <c r="N461" s="296"/>
      <c r="O461" s="296"/>
      <c r="P461" s="296"/>
      <c r="Q461" s="296"/>
      <c r="R461" s="296"/>
      <c r="S461" s="296"/>
      <c r="T461" s="296"/>
      <c r="U461" s="296"/>
      <c r="V461" s="296"/>
      <c r="W461" s="296"/>
      <c r="X461" s="296"/>
      <c r="Y461" s="296"/>
      <c r="Z461" s="296"/>
    </row>
    <row r="462" spans="1:26" ht="15.75" customHeight="1" x14ac:dyDescent="0.3">
      <c r="A462" s="296"/>
      <c r="B462" s="296"/>
      <c r="C462" s="296"/>
      <c r="D462" s="296"/>
      <c r="E462" s="296"/>
      <c r="F462" s="296"/>
      <c r="G462" s="296"/>
      <c r="H462" s="296"/>
      <c r="I462" s="296"/>
      <c r="J462" s="296"/>
      <c r="K462" s="296"/>
      <c r="L462" s="296"/>
      <c r="M462" s="296"/>
      <c r="N462" s="296"/>
      <c r="O462" s="296"/>
      <c r="P462" s="296"/>
      <c r="Q462" s="296"/>
      <c r="R462" s="296"/>
      <c r="S462" s="296"/>
      <c r="T462" s="296"/>
      <c r="U462" s="296"/>
      <c r="V462" s="296"/>
      <c r="W462" s="296"/>
      <c r="X462" s="296"/>
      <c r="Y462" s="296"/>
      <c r="Z462" s="296"/>
    </row>
    <row r="463" spans="1:26" ht="15.75" customHeight="1" x14ac:dyDescent="0.3">
      <c r="A463" s="296"/>
      <c r="B463" s="296"/>
      <c r="C463" s="296"/>
      <c r="D463" s="296"/>
      <c r="E463" s="296"/>
      <c r="F463" s="296"/>
      <c r="G463" s="296"/>
      <c r="H463" s="296"/>
      <c r="I463" s="296"/>
      <c r="J463" s="296"/>
      <c r="K463" s="296"/>
      <c r="L463" s="296"/>
      <c r="M463" s="296"/>
      <c r="N463" s="296"/>
      <c r="O463" s="296"/>
      <c r="P463" s="296"/>
      <c r="Q463" s="296"/>
      <c r="R463" s="296"/>
      <c r="S463" s="296"/>
      <c r="T463" s="296"/>
      <c r="U463" s="296"/>
      <c r="V463" s="296"/>
      <c r="W463" s="296"/>
      <c r="X463" s="296"/>
      <c r="Y463" s="296"/>
      <c r="Z463" s="296"/>
    </row>
    <row r="464" spans="1:26" ht="15.75" customHeight="1" x14ac:dyDescent="0.3">
      <c r="A464" s="296"/>
      <c r="B464" s="296"/>
      <c r="C464" s="296"/>
      <c r="D464" s="296"/>
      <c r="E464" s="296"/>
      <c r="F464" s="296"/>
      <c r="G464" s="296"/>
      <c r="H464" s="296"/>
      <c r="I464" s="296"/>
      <c r="J464" s="296"/>
      <c r="K464" s="296"/>
      <c r="L464" s="296"/>
      <c r="M464" s="296"/>
      <c r="N464" s="296"/>
      <c r="O464" s="296"/>
      <c r="P464" s="296"/>
      <c r="Q464" s="296"/>
      <c r="R464" s="296"/>
      <c r="S464" s="296"/>
      <c r="T464" s="296"/>
      <c r="U464" s="296"/>
      <c r="V464" s="296"/>
      <c r="W464" s="296"/>
      <c r="X464" s="296"/>
      <c r="Y464" s="296"/>
      <c r="Z464" s="296"/>
    </row>
    <row r="465" spans="1:26" ht="15.75" customHeight="1" x14ac:dyDescent="0.3">
      <c r="A465" s="296"/>
      <c r="B465" s="296"/>
      <c r="C465" s="296"/>
      <c r="D465" s="296"/>
      <c r="E465" s="296"/>
      <c r="F465" s="296"/>
      <c r="G465" s="296"/>
      <c r="H465" s="296"/>
      <c r="I465" s="296"/>
      <c r="J465" s="296"/>
      <c r="K465" s="296"/>
      <c r="L465" s="296"/>
      <c r="M465" s="296"/>
      <c r="N465" s="296"/>
      <c r="O465" s="296"/>
      <c r="P465" s="296"/>
      <c r="Q465" s="296"/>
      <c r="R465" s="296"/>
      <c r="S465" s="296"/>
      <c r="T465" s="296"/>
      <c r="U465" s="296"/>
      <c r="V465" s="296"/>
      <c r="W465" s="296"/>
      <c r="X465" s="296"/>
      <c r="Y465" s="296"/>
      <c r="Z465" s="296"/>
    </row>
    <row r="466" spans="1:26" ht="15.75" customHeight="1" x14ac:dyDescent="0.3">
      <c r="A466" s="296"/>
      <c r="B466" s="296"/>
      <c r="C466" s="296"/>
      <c r="D466" s="296"/>
      <c r="E466" s="296"/>
      <c r="F466" s="296"/>
      <c r="G466" s="296"/>
      <c r="H466" s="296"/>
      <c r="I466" s="296"/>
      <c r="J466" s="296"/>
      <c r="K466" s="296"/>
      <c r="L466" s="296"/>
      <c r="M466" s="296"/>
      <c r="N466" s="296"/>
      <c r="O466" s="296"/>
      <c r="P466" s="296"/>
      <c r="Q466" s="296"/>
      <c r="R466" s="296"/>
      <c r="S466" s="296"/>
      <c r="T466" s="296"/>
      <c r="U466" s="296"/>
      <c r="V466" s="296"/>
      <c r="W466" s="296"/>
      <c r="X466" s="296"/>
      <c r="Y466" s="296"/>
      <c r="Z466" s="296"/>
    </row>
    <row r="467" spans="1:26" ht="15.75" customHeight="1" x14ac:dyDescent="0.3">
      <c r="A467" s="296"/>
      <c r="B467" s="296"/>
      <c r="C467" s="296"/>
      <c r="D467" s="296"/>
      <c r="E467" s="296"/>
      <c r="F467" s="296"/>
      <c r="G467" s="296"/>
      <c r="H467" s="296"/>
      <c r="I467" s="296"/>
      <c r="J467" s="296"/>
      <c r="K467" s="296"/>
      <c r="L467" s="296"/>
      <c r="M467" s="296"/>
      <c r="N467" s="296"/>
      <c r="O467" s="296"/>
      <c r="P467" s="296"/>
      <c r="Q467" s="296"/>
      <c r="R467" s="296"/>
      <c r="S467" s="296"/>
      <c r="T467" s="296"/>
      <c r="U467" s="296"/>
      <c r="V467" s="296"/>
      <c r="W467" s="296"/>
      <c r="X467" s="296"/>
      <c r="Y467" s="296"/>
      <c r="Z467" s="296"/>
    </row>
    <row r="468" spans="1:26" ht="15.75" customHeight="1" x14ac:dyDescent="0.3">
      <c r="A468" s="296"/>
      <c r="B468" s="296"/>
      <c r="C468" s="296"/>
      <c r="D468" s="296"/>
      <c r="E468" s="296"/>
      <c r="F468" s="296"/>
      <c r="G468" s="296"/>
      <c r="H468" s="296"/>
      <c r="I468" s="296"/>
      <c r="J468" s="296"/>
      <c r="K468" s="296"/>
      <c r="L468" s="296"/>
      <c r="M468" s="296"/>
      <c r="N468" s="296"/>
      <c r="O468" s="296"/>
      <c r="P468" s="296"/>
      <c r="Q468" s="296"/>
      <c r="R468" s="296"/>
      <c r="S468" s="296"/>
      <c r="T468" s="296"/>
      <c r="U468" s="296"/>
      <c r="V468" s="296"/>
      <c r="W468" s="296"/>
      <c r="X468" s="296"/>
      <c r="Y468" s="296"/>
      <c r="Z468" s="296"/>
    </row>
    <row r="469" spans="1:26" ht="15.75" customHeight="1" x14ac:dyDescent="0.3">
      <c r="A469" s="296"/>
      <c r="B469" s="296"/>
      <c r="C469" s="296"/>
      <c r="D469" s="296"/>
      <c r="E469" s="296"/>
      <c r="F469" s="296"/>
      <c r="G469" s="296"/>
      <c r="H469" s="296"/>
      <c r="I469" s="296"/>
      <c r="J469" s="296"/>
      <c r="K469" s="296"/>
      <c r="L469" s="296"/>
      <c r="M469" s="296"/>
      <c r="N469" s="296"/>
      <c r="O469" s="296"/>
      <c r="P469" s="296"/>
      <c r="Q469" s="296"/>
      <c r="R469" s="296"/>
      <c r="S469" s="296"/>
      <c r="T469" s="296"/>
      <c r="U469" s="296"/>
      <c r="V469" s="296"/>
      <c r="W469" s="296"/>
      <c r="X469" s="296"/>
      <c r="Y469" s="296"/>
      <c r="Z469" s="296"/>
    </row>
    <row r="470" spans="1:26" ht="15.75" customHeight="1" x14ac:dyDescent="0.3">
      <c r="A470" s="296"/>
      <c r="B470" s="296"/>
      <c r="C470" s="296"/>
      <c r="D470" s="296"/>
      <c r="E470" s="296"/>
      <c r="F470" s="296"/>
      <c r="G470" s="296"/>
      <c r="H470" s="296"/>
      <c r="I470" s="296"/>
      <c r="J470" s="296"/>
      <c r="K470" s="296"/>
      <c r="L470" s="296"/>
      <c r="M470" s="296"/>
      <c r="N470" s="296"/>
      <c r="O470" s="296"/>
      <c r="P470" s="296"/>
      <c r="Q470" s="296"/>
      <c r="R470" s="296"/>
      <c r="S470" s="296"/>
      <c r="T470" s="296"/>
      <c r="U470" s="296"/>
      <c r="V470" s="296"/>
      <c r="W470" s="296"/>
      <c r="X470" s="296"/>
      <c r="Y470" s="296"/>
      <c r="Z470" s="296"/>
    </row>
    <row r="471" spans="1:26" ht="15.75" customHeight="1" x14ac:dyDescent="0.3">
      <c r="A471" s="296"/>
      <c r="B471" s="296"/>
      <c r="C471" s="296"/>
      <c r="D471" s="296"/>
      <c r="E471" s="296"/>
      <c r="F471" s="296"/>
      <c r="G471" s="296"/>
      <c r="H471" s="296"/>
      <c r="I471" s="296"/>
      <c r="J471" s="296"/>
      <c r="K471" s="296"/>
      <c r="L471" s="296"/>
      <c r="M471" s="296"/>
      <c r="N471" s="296"/>
      <c r="O471" s="296"/>
      <c r="P471" s="296"/>
      <c r="Q471" s="296"/>
      <c r="R471" s="296"/>
      <c r="S471" s="296"/>
      <c r="T471" s="296"/>
      <c r="U471" s="296"/>
      <c r="V471" s="296"/>
      <c r="W471" s="296"/>
      <c r="X471" s="296"/>
      <c r="Y471" s="296"/>
      <c r="Z471" s="296"/>
    </row>
    <row r="472" spans="1:26" ht="15.75" customHeight="1" x14ac:dyDescent="0.3">
      <c r="A472" s="296"/>
      <c r="B472" s="296"/>
      <c r="C472" s="296"/>
      <c r="D472" s="296"/>
      <c r="E472" s="296"/>
      <c r="F472" s="296"/>
      <c r="G472" s="296"/>
      <c r="H472" s="296"/>
      <c r="I472" s="296"/>
      <c r="J472" s="296"/>
      <c r="K472" s="296"/>
      <c r="L472" s="296"/>
      <c r="M472" s="296"/>
      <c r="N472" s="296"/>
      <c r="O472" s="296"/>
      <c r="P472" s="296"/>
      <c r="Q472" s="296"/>
      <c r="R472" s="296"/>
      <c r="S472" s="296"/>
      <c r="T472" s="296"/>
      <c r="U472" s="296"/>
      <c r="V472" s="296"/>
      <c r="W472" s="296"/>
      <c r="X472" s="296"/>
      <c r="Y472" s="296"/>
      <c r="Z472" s="296"/>
    </row>
    <row r="473" spans="1:26" ht="15.75" customHeight="1" x14ac:dyDescent="0.3">
      <c r="A473" s="296"/>
      <c r="B473" s="296"/>
      <c r="C473" s="296"/>
      <c r="D473" s="296"/>
      <c r="E473" s="296"/>
      <c r="F473" s="296"/>
      <c r="G473" s="296"/>
      <c r="H473" s="296"/>
      <c r="I473" s="296"/>
      <c r="J473" s="296"/>
      <c r="K473" s="296"/>
      <c r="L473" s="296"/>
      <c r="M473" s="296"/>
      <c r="N473" s="296"/>
      <c r="O473" s="296"/>
      <c r="P473" s="296"/>
      <c r="Q473" s="296"/>
      <c r="R473" s="296"/>
      <c r="S473" s="296"/>
      <c r="T473" s="296"/>
      <c r="U473" s="296"/>
      <c r="V473" s="296"/>
      <c r="W473" s="296"/>
      <c r="X473" s="296"/>
      <c r="Y473" s="296"/>
      <c r="Z473" s="296"/>
    </row>
    <row r="474" spans="1:26" ht="15.75" customHeight="1" x14ac:dyDescent="0.3">
      <c r="A474" s="296"/>
      <c r="B474" s="296"/>
      <c r="C474" s="296"/>
      <c r="D474" s="296"/>
      <c r="E474" s="296"/>
      <c r="F474" s="296"/>
      <c r="G474" s="296"/>
      <c r="H474" s="296"/>
      <c r="I474" s="296"/>
      <c r="J474" s="296"/>
      <c r="K474" s="296"/>
      <c r="L474" s="296"/>
      <c r="M474" s="296"/>
      <c r="N474" s="296"/>
      <c r="O474" s="296"/>
      <c r="P474" s="296"/>
      <c r="Q474" s="296"/>
      <c r="R474" s="296"/>
      <c r="S474" s="296"/>
      <c r="T474" s="296"/>
      <c r="U474" s="296"/>
      <c r="V474" s="296"/>
      <c r="W474" s="296"/>
      <c r="X474" s="296"/>
      <c r="Y474" s="296"/>
      <c r="Z474" s="296"/>
    </row>
    <row r="475" spans="1:26" ht="15.75" customHeight="1" x14ac:dyDescent="0.3">
      <c r="A475" s="296"/>
      <c r="B475" s="296"/>
      <c r="C475" s="296"/>
      <c r="D475" s="296"/>
      <c r="E475" s="296"/>
      <c r="F475" s="296"/>
      <c r="G475" s="296"/>
      <c r="H475" s="296"/>
      <c r="I475" s="296"/>
      <c r="J475" s="296"/>
      <c r="K475" s="296"/>
      <c r="L475" s="296"/>
      <c r="M475" s="296"/>
      <c r="N475" s="296"/>
      <c r="O475" s="296"/>
      <c r="P475" s="296"/>
      <c r="Q475" s="296"/>
      <c r="R475" s="296"/>
      <c r="S475" s="296"/>
      <c r="T475" s="296"/>
      <c r="U475" s="296"/>
      <c r="V475" s="296"/>
      <c r="W475" s="296"/>
      <c r="X475" s="296"/>
      <c r="Y475" s="296"/>
      <c r="Z475" s="296"/>
    </row>
    <row r="476" spans="1:26" ht="15.75" customHeight="1" x14ac:dyDescent="0.3">
      <c r="A476" s="296"/>
      <c r="B476" s="296"/>
      <c r="C476" s="296"/>
      <c r="D476" s="296"/>
      <c r="E476" s="296"/>
      <c r="F476" s="296"/>
      <c r="G476" s="296"/>
      <c r="H476" s="296"/>
      <c r="I476" s="296"/>
      <c r="J476" s="296"/>
      <c r="K476" s="296"/>
      <c r="L476" s="296"/>
      <c r="M476" s="296"/>
      <c r="N476" s="296"/>
      <c r="O476" s="296"/>
      <c r="P476" s="296"/>
      <c r="Q476" s="296"/>
      <c r="R476" s="296"/>
      <c r="S476" s="296"/>
      <c r="T476" s="296"/>
      <c r="U476" s="296"/>
      <c r="V476" s="296"/>
      <c r="W476" s="296"/>
      <c r="X476" s="296"/>
      <c r="Y476" s="296"/>
      <c r="Z476" s="296"/>
    </row>
    <row r="477" spans="1:26" ht="15.75" customHeight="1" x14ac:dyDescent="0.3">
      <c r="A477" s="296"/>
      <c r="B477" s="296"/>
      <c r="C477" s="296"/>
      <c r="D477" s="296"/>
      <c r="E477" s="296"/>
      <c r="F477" s="296"/>
      <c r="G477" s="296"/>
      <c r="H477" s="296"/>
      <c r="I477" s="296"/>
      <c r="J477" s="296"/>
      <c r="K477" s="296"/>
      <c r="L477" s="296"/>
      <c r="M477" s="296"/>
      <c r="N477" s="296"/>
      <c r="O477" s="296"/>
      <c r="P477" s="296"/>
      <c r="Q477" s="296"/>
      <c r="R477" s="296"/>
      <c r="S477" s="296"/>
      <c r="T477" s="296"/>
      <c r="U477" s="296"/>
      <c r="V477" s="296"/>
      <c r="W477" s="296"/>
      <c r="X477" s="296"/>
      <c r="Y477" s="296"/>
      <c r="Z477" s="296"/>
    </row>
    <row r="478" spans="1:26" ht="15.75" customHeight="1" x14ac:dyDescent="0.3">
      <c r="A478" s="296"/>
      <c r="B478" s="296"/>
      <c r="C478" s="296"/>
      <c r="D478" s="296"/>
      <c r="E478" s="296"/>
      <c r="F478" s="296"/>
      <c r="G478" s="296"/>
      <c r="H478" s="296"/>
      <c r="I478" s="296"/>
      <c r="J478" s="296"/>
      <c r="K478" s="296"/>
      <c r="L478" s="296"/>
      <c r="M478" s="296"/>
      <c r="N478" s="296"/>
      <c r="O478" s="296"/>
      <c r="P478" s="296"/>
      <c r="Q478" s="296"/>
      <c r="R478" s="296"/>
      <c r="S478" s="296"/>
      <c r="T478" s="296"/>
      <c r="U478" s="296"/>
      <c r="V478" s="296"/>
      <c r="W478" s="296"/>
      <c r="X478" s="296"/>
      <c r="Y478" s="296"/>
      <c r="Z478" s="296"/>
    </row>
    <row r="479" spans="1:26" ht="15.75" customHeight="1" x14ac:dyDescent="0.3">
      <c r="A479" s="296"/>
      <c r="B479" s="296"/>
      <c r="C479" s="296"/>
      <c r="D479" s="296"/>
      <c r="E479" s="296"/>
      <c r="F479" s="296"/>
      <c r="G479" s="296"/>
      <c r="H479" s="296"/>
      <c r="I479" s="296"/>
      <c r="J479" s="296"/>
      <c r="K479" s="296"/>
      <c r="L479" s="296"/>
      <c r="M479" s="296"/>
      <c r="N479" s="296"/>
      <c r="O479" s="296"/>
      <c r="P479" s="296"/>
      <c r="Q479" s="296"/>
      <c r="R479" s="296"/>
      <c r="S479" s="296"/>
      <c r="T479" s="296"/>
      <c r="U479" s="296"/>
      <c r="V479" s="296"/>
      <c r="W479" s="296"/>
      <c r="X479" s="296"/>
      <c r="Y479" s="296"/>
      <c r="Z479" s="296"/>
    </row>
    <row r="480" spans="1:26" ht="15.75" customHeight="1" x14ac:dyDescent="0.3">
      <c r="A480" s="296"/>
      <c r="B480" s="296"/>
      <c r="C480" s="296"/>
      <c r="D480" s="296"/>
      <c r="E480" s="296"/>
      <c r="F480" s="296"/>
      <c r="G480" s="296"/>
      <c r="H480" s="296"/>
      <c r="I480" s="296"/>
      <c r="J480" s="296"/>
      <c r="K480" s="296"/>
      <c r="L480" s="296"/>
      <c r="M480" s="296"/>
      <c r="N480" s="296"/>
      <c r="O480" s="296"/>
      <c r="P480" s="296"/>
      <c r="Q480" s="296"/>
      <c r="R480" s="296"/>
      <c r="S480" s="296"/>
      <c r="T480" s="296"/>
      <c r="U480" s="296"/>
      <c r="V480" s="296"/>
      <c r="W480" s="296"/>
      <c r="X480" s="296"/>
      <c r="Y480" s="296"/>
      <c r="Z480" s="296"/>
    </row>
    <row r="481" spans="1:26" ht="15.75" customHeight="1" x14ac:dyDescent="0.3">
      <c r="A481" s="296"/>
      <c r="B481" s="296"/>
      <c r="C481" s="296"/>
      <c r="D481" s="296"/>
      <c r="E481" s="296"/>
      <c r="F481" s="296"/>
      <c r="G481" s="296"/>
      <c r="H481" s="296"/>
      <c r="I481" s="296"/>
      <c r="J481" s="296"/>
      <c r="K481" s="296"/>
      <c r="L481" s="296"/>
      <c r="M481" s="296"/>
      <c r="N481" s="296"/>
      <c r="O481" s="296"/>
      <c r="P481" s="296"/>
      <c r="Q481" s="296"/>
      <c r="R481" s="296"/>
      <c r="S481" s="296"/>
      <c r="T481" s="296"/>
      <c r="U481" s="296"/>
      <c r="V481" s="296"/>
      <c r="W481" s="296"/>
      <c r="X481" s="296"/>
      <c r="Y481" s="296"/>
      <c r="Z481" s="296"/>
    </row>
    <row r="482" spans="1:26" ht="15.75" customHeight="1" x14ac:dyDescent="0.3">
      <c r="A482" s="296"/>
      <c r="B482" s="296"/>
      <c r="C482" s="296"/>
      <c r="D482" s="296"/>
      <c r="E482" s="296"/>
      <c r="F482" s="296"/>
      <c r="G482" s="296"/>
      <c r="H482" s="296"/>
      <c r="I482" s="296"/>
      <c r="J482" s="296"/>
      <c r="K482" s="296"/>
      <c r="L482" s="296"/>
      <c r="M482" s="296"/>
      <c r="N482" s="296"/>
      <c r="O482" s="296"/>
      <c r="P482" s="296"/>
      <c r="Q482" s="296"/>
      <c r="R482" s="296"/>
      <c r="S482" s="296"/>
      <c r="T482" s="296"/>
      <c r="U482" s="296"/>
      <c r="V482" s="296"/>
      <c r="W482" s="296"/>
      <c r="X482" s="296"/>
      <c r="Y482" s="296"/>
      <c r="Z482" s="296"/>
    </row>
    <row r="483" spans="1:26" ht="15.75" customHeight="1" x14ac:dyDescent="0.3">
      <c r="A483" s="296"/>
      <c r="B483" s="296"/>
      <c r="C483" s="296"/>
      <c r="D483" s="296"/>
      <c r="E483" s="296"/>
      <c r="F483" s="296"/>
      <c r="G483" s="296"/>
      <c r="H483" s="296"/>
      <c r="I483" s="296"/>
      <c r="J483" s="296"/>
      <c r="K483" s="296"/>
      <c r="L483" s="296"/>
      <c r="M483" s="296"/>
      <c r="N483" s="296"/>
      <c r="O483" s="296"/>
      <c r="P483" s="296"/>
      <c r="Q483" s="296"/>
      <c r="R483" s="296"/>
      <c r="S483" s="296"/>
      <c r="T483" s="296"/>
      <c r="U483" s="296"/>
      <c r="V483" s="296"/>
      <c r="W483" s="296"/>
      <c r="X483" s="296"/>
      <c r="Y483" s="296"/>
      <c r="Z483" s="296"/>
    </row>
    <row r="484" spans="1:26" ht="15.75" customHeight="1" x14ac:dyDescent="0.3">
      <c r="A484" s="296"/>
      <c r="B484" s="296"/>
      <c r="C484" s="296"/>
      <c r="D484" s="296"/>
      <c r="E484" s="296"/>
      <c r="F484" s="296"/>
      <c r="G484" s="296"/>
      <c r="H484" s="296"/>
      <c r="I484" s="296"/>
      <c r="J484" s="296"/>
      <c r="K484" s="296"/>
      <c r="L484" s="296"/>
      <c r="M484" s="296"/>
      <c r="N484" s="296"/>
      <c r="O484" s="296"/>
      <c r="P484" s="296"/>
      <c r="Q484" s="296"/>
      <c r="R484" s="296"/>
      <c r="S484" s="296"/>
      <c r="T484" s="296"/>
      <c r="U484" s="296"/>
      <c r="V484" s="296"/>
      <c r="W484" s="296"/>
      <c r="X484" s="296"/>
      <c r="Y484" s="296"/>
      <c r="Z484" s="296"/>
    </row>
    <row r="485" spans="1:26" ht="15.75" customHeight="1" x14ac:dyDescent="0.3">
      <c r="A485" s="296"/>
      <c r="B485" s="296"/>
      <c r="C485" s="296"/>
      <c r="D485" s="296"/>
      <c r="E485" s="296"/>
      <c r="F485" s="296"/>
      <c r="G485" s="296"/>
      <c r="H485" s="296"/>
      <c r="I485" s="296"/>
      <c r="J485" s="296"/>
      <c r="K485" s="296"/>
      <c r="L485" s="296"/>
      <c r="M485" s="296"/>
      <c r="N485" s="296"/>
      <c r="O485" s="296"/>
      <c r="P485" s="296"/>
      <c r="Q485" s="296"/>
      <c r="R485" s="296"/>
      <c r="S485" s="296"/>
      <c r="T485" s="296"/>
      <c r="U485" s="296"/>
      <c r="V485" s="296"/>
      <c r="W485" s="296"/>
      <c r="X485" s="296"/>
      <c r="Y485" s="296"/>
      <c r="Z485" s="296"/>
    </row>
    <row r="486" spans="1:26" ht="15.75" customHeight="1" x14ac:dyDescent="0.3">
      <c r="A486" s="296"/>
      <c r="B486" s="296"/>
      <c r="C486" s="296"/>
      <c r="D486" s="296"/>
      <c r="E486" s="296"/>
      <c r="F486" s="296"/>
      <c r="G486" s="296"/>
      <c r="H486" s="296"/>
      <c r="I486" s="296"/>
      <c r="J486" s="296"/>
      <c r="K486" s="296"/>
      <c r="L486" s="296"/>
      <c r="M486" s="296"/>
      <c r="N486" s="296"/>
      <c r="O486" s="296"/>
      <c r="P486" s="296"/>
      <c r="Q486" s="296"/>
      <c r="R486" s="296"/>
      <c r="S486" s="296"/>
      <c r="T486" s="296"/>
      <c r="U486" s="296"/>
      <c r="V486" s="296"/>
      <c r="W486" s="296"/>
      <c r="X486" s="296"/>
      <c r="Y486" s="296"/>
      <c r="Z486" s="296"/>
    </row>
    <row r="487" spans="1:26" ht="15.75" customHeight="1" x14ac:dyDescent="0.3">
      <c r="A487" s="296"/>
      <c r="B487" s="296"/>
      <c r="C487" s="296"/>
      <c r="D487" s="296"/>
      <c r="E487" s="296"/>
      <c r="F487" s="296"/>
      <c r="G487" s="296"/>
      <c r="H487" s="296"/>
      <c r="I487" s="296"/>
      <c r="J487" s="296"/>
      <c r="K487" s="296"/>
      <c r="L487" s="296"/>
      <c r="M487" s="296"/>
      <c r="N487" s="296"/>
      <c r="O487" s="296"/>
      <c r="P487" s="296"/>
      <c r="Q487" s="296"/>
      <c r="R487" s="296"/>
      <c r="S487" s="296"/>
      <c r="T487" s="296"/>
      <c r="U487" s="296"/>
      <c r="V487" s="296"/>
      <c r="W487" s="296"/>
      <c r="X487" s="296"/>
      <c r="Y487" s="296"/>
      <c r="Z487" s="296"/>
    </row>
    <row r="488" spans="1:26" ht="15.75" customHeight="1" x14ac:dyDescent="0.3">
      <c r="A488" s="296"/>
      <c r="B488" s="296"/>
      <c r="C488" s="296"/>
      <c r="D488" s="296"/>
      <c r="E488" s="296"/>
      <c r="F488" s="296"/>
      <c r="G488" s="296"/>
      <c r="H488" s="296"/>
      <c r="I488" s="296"/>
      <c r="J488" s="296"/>
      <c r="K488" s="296"/>
      <c r="L488" s="296"/>
      <c r="M488" s="296"/>
      <c r="N488" s="296"/>
      <c r="O488" s="296"/>
      <c r="P488" s="296"/>
      <c r="Q488" s="296"/>
      <c r="R488" s="296"/>
      <c r="S488" s="296"/>
      <c r="T488" s="296"/>
      <c r="U488" s="296"/>
      <c r="V488" s="296"/>
      <c r="W488" s="296"/>
      <c r="X488" s="296"/>
      <c r="Y488" s="296"/>
      <c r="Z488" s="296"/>
    </row>
    <row r="489" spans="1:26" ht="15.75" customHeight="1" x14ac:dyDescent="0.3">
      <c r="A489" s="296"/>
      <c r="B489" s="296"/>
      <c r="C489" s="296"/>
      <c r="D489" s="296"/>
      <c r="E489" s="296"/>
      <c r="F489" s="296"/>
      <c r="G489" s="296"/>
      <c r="H489" s="296"/>
      <c r="I489" s="296"/>
      <c r="J489" s="296"/>
      <c r="K489" s="296"/>
      <c r="L489" s="296"/>
      <c r="M489" s="296"/>
      <c r="N489" s="296"/>
      <c r="O489" s="296"/>
      <c r="P489" s="296"/>
      <c r="Q489" s="296"/>
      <c r="R489" s="296"/>
      <c r="S489" s="296"/>
      <c r="T489" s="296"/>
      <c r="U489" s="296"/>
      <c r="V489" s="296"/>
      <c r="W489" s="296"/>
      <c r="X489" s="296"/>
      <c r="Y489" s="296"/>
      <c r="Z489" s="296"/>
    </row>
    <row r="490" spans="1:26" ht="15.75" customHeight="1" x14ac:dyDescent="0.3">
      <c r="A490" s="296"/>
      <c r="B490" s="296"/>
      <c r="C490" s="296"/>
      <c r="D490" s="296"/>
      <c r="E490" s="296"/>
      <c r="F490" s="296"/>
      <c r="G490" s="296"/>
      <c r="H490" s="296"/>
      <c r="I490" s="296"/>
      <c r="J490" s="296"/>
      <c r="K490" s="296"/>
      <c r="L490" s="296"/>
      <c r="M490" s="296"/>
      <c r="N490" s="296"/>
      <c r="O490" s="296"/>
      <c r="P490" s="296"/>
      <c r="Q490" s="296"/>
      <c r="R490" s="296"/>
      <c r="S490" s="296"/>
      <c r="T490" s="296"/>
      <c r="U490" s="296"/>
      <c r="V490" s="296"/>
      <c r="W490" s="296"/>
      <c r="X490" s="296"/>
      <c r="Y490" s="296"/>
      <c r="Z490" s="296"/>
    </row>
    <row r="491" spans="1:26" ht="15.75" customHeight="1" x14ac:dyDescent="0.3">
      <c r="A491" s="296"/>
      <c r="B491" s="296"/>
      <c r="C491" s="296"/>
      <c r="D491" s="296"/>
      <c r="E491" s="296"/>
      <c r="F491" s="296"/>
      <c r="G491" s="296"/>
      <c r="H491" s="296"/>
      <c r="I491" s="296"/>
      <c r="J491" s="296"/>
      <c r="K491" s="296"/>
      <c r="L491" s="296"/>
      <c r="M491" s="296"/>
      <c r="N491" s="296"/>
      <c r="O491" s="296"/>
      <c r="P491" s="296"/>
      <c r="Q491" s="296"/>
      <c r="R491" s="296"/>
      <c r="S491" s="296"/>
      <c r="T491" s="296"/>
      <c r="U491" s="296"/>
      <c r="V491" s="296"/>
      <c r="W491" s="296"/>
      <c r="X491" s="296"/>
      <c r="Y491" s="296"/>
      <c r="Z491" s="296"/>
    </row>
    <row r="492" spans="1:26" ht="15.75" customHeight="1" x14ac:dyDescent="0.3">
      <c r="A492" s="296"/>
      <c r="B492" s="296"/>
      <c r="C492" s="296"/>
      <c r="D492" s="296"/>
      <c r="E492" s="296"/>
      <c r="F492" s="296"/>
      <c r="G492" s="296"/>
      <c r="H492" s="296"/>
      <c r="I492" s="296"/>
      <c r="J492" s="296"/>
      <c r="K492" s="296"/>
      <c r="L492" s="296"/>
      <c r="M492" s="296"/>
      <c r="N492" s="296"/>
      <c r="O492" s="296"/>
      <c r="P492" s="296"/>
      <c r="Q492" s="296"/>
      <c r="R492" s="296"/>
      <c r="S492" s="296"/>
      <c r="T492" s="296"/>
      <c r="U492" s="296"/>
      <c r="V492" s="296"/>
      <c r="W492" s="296"/>
      <c r="X492" s="296"/>
      <c r="Y492" s="296"/>
      <c r="Z492" s="296"/>
    </row>
    <row r="493" spans="1:26" ht="15.75" customHeight="1" x14ac:dyDescent="0.3">
      <c r="A493" s="296"/>
      <c r="B493" s="296"/>
      <c r="C493" s="296"/>
      <c r="D493" s="296"/>
      <c r="E493" s="296"/>
      <c r="F493" s="296"/>
      <c r="G493" s="296"/>
      <c r="H493" s="296"/>
      <c r="I493" s="296"/>
      <c r="J493" s="296"/>
      <c r="K493" s="296"/>
      <c r="L493" s="296"/>
      <c r="M493" s="296"/>
      <c r="N493" s="296"/>
      <c r="O493" s="296"/>
      <c r="P493" s="296"/>
      <c r="Q493" s="296"/>
      <c r="R493" s="296"/>
      <c r="S493" s="296"/>
      <c r="T493" s="296"/>
      <c r="U493" s="296"/>
      <c r="V493" s="296"/>
      <c r="W493" s="296"/>
      <c r="X493" s="296"/>
      <c r="Y493" s="296"/>
      <c r="Z493" s="296"/>
    </row>
    <row r="494" spans="1:26" ht="15.75" customHeight="1" x14ac:dyDescent="0.3">
      <c r="A494" s="296"/>
      <c r="B494" s="296"/>
      <c r="C494" s="296"/>
      <c r="D494" s="296"/>
      <c r="E494" s="296"/>
      <c r="F494" s="296"/>
      <c r="G494" s="296"/>
      <c r="H494" s="296"/>
      <c r="I494" s="296"/>
      <c r="J494" s="296"/>
      <c r="K494" s="296"/>
      <c r="L494" s="296"/>
      <c r="M494" s="296"/>
      <c r="N494" s="296"/>
      <c r="O494" s="296"/>
      <c r="P494" s="296"/>
      <c r="Q494" s="296"/>
      <c r="R494" s="296"/>
      <c r="S494" s="296"/>
      <c r="T494" s="296"/>
      <c r="U494" s="296"/>
      <c r="V494" s="296"/>
      <c r="W494" s="296"/>
      <c r="X494" s="296"/>
      <c r="Y494" s="296"/>
      <c r="Z494" s="296"/>
    </row>
    <row r="495" spans="1:26" ht="15.75" customHeight="1" x14ac:dyDescent="0.3">
      <c r="A495" s="296"/>
      <c r="B495" s="296"/>
      <c r="C495" s="296"/>
      <c r="D495" s="296"/>
      <c r="E495" s="296"/>
      <c r="F495" s="296"/>
      <c r="G495" s="296"/>
      <c r="H495" s="296"/>
      <c r="I495" s="296"/>
      <c r="J495" s="296"/>
      <c r="K495" s="296"/>
      <c r="L495" s="296"/>
      <c r="M495" s="296"/>
      <c r="N495" s="296"/>
      <c r="O495" s="296"/>
      <c r="P495" s="296"/>
      <c r="Q495" s="296"/>
      <c r="R495" s="296"/>
      <c r="S495" s="296"/>
      <c r="T495" s="296"/>
      <c r="U495" s="296"/>
      <c r="V495" s="296"/>
      <c r="W495" s="296"/>
      <c r="X495" s="296"/>
      <c r="Y495" s="296"/>
      <c r="Z495" s="296"/>
    </row>
    <row r="496" spans="1:26" ht="15.75" customHeight="1" x14ac:dyDescent="0.3">
      <c r="A496" s="296"/>
      <c r="B496" s="296"/>
      <c r="C496" s="296"/>
      <c r="D496" s="296"/>
      <c r="E496" s="296"/>
      <c r="F496" s="296"/>
      <c r="G496" s="296"/>
      <c r="H496" s="296"/>
      <c r="I496" s="296"/>
      <c r="J496" s="296"/>
      <c r="K496" s="296"/>
      <c r="L496" s="296"/>
      <c r="M496" s="296"/>
      <c r="N496" s="296"/>
      <c r="O496" s="296"/>
      <c r="P496" s="296"/>
      <c r="Q496" s="296"/>
      <c r="R496" s="296"/>
      <c r="S496" s="296"/>
      <c r="T496" s="296"/>
      <c r="U496" s="296"/>
      <c r="V496" s="296"/>
      <c r="W496" s="296"/>
      <c r="X496" s="296"/>
      <c r="Y496" s="296"/>
      <c r="Z496" s="296"/>
    </row>
    <row r="497" spans="1:26" ht="15.75" customHeight="1" x14ac:dyDescent="0.3">
      <c r="A497" s="296"/>
      <c r="B497" s="296"/>
      <c r="C497" s="296"/>
      <c r="D497" s="296"/>
      <c r="E497" s="296"/>
      <c r="F497" s="296"/>
      <c r="G497" s="296"/>
      <c r="H497" s="296"/>
      <c r="I497" s="296"/>
      <c r="J497" s="296"/>
      <c r="K497" s="296"/>
      <c r="L497" s="296"/>
      <c r="M497" s="296"/>
      <c r="N497" s="296"/>
      <c r="O497" s="296"/>
      <c r="P497" s="296"/>
      <c r="Q497" s="296"/>
      <c r="R497" s="296"/>
      <c r="S497" s="296"/>
      <c r="T497" s="296"/>
      <c r="U497" s="296"/>
      <c r="V497" s="296"/>
      <c r="W497" s="296"/>
      <c r="X497" s="296"/>
      <c r="Y497" s="296"/>
      <c r="Z497" s="296"/>
    </row>
    <row r="498" spans="1:26" ht="15.75" customHeight="1" x14ac:dyDescent="0.3">
      <c r="A498" s="296"/>
      <c r="B498" s="296"/>
      <c r="C498" s="296"/>
      <c r="D498" s="296"/>
      <c r="E498" s="296"/>
      <c r="F498" s="296"/>
      <c r="G498" s="296"/>
      <c r="H498" s="296"/>
      <c r="I498" s="296"/>
      <c r="J498" s="296"/>
      <c r="K498" s="296"/>
      <c r="L498" s="296"/>
      <c r="M498" s="296"/>
      <c r="N498" s="296"/>
      <c r="O498" s="296"/>
      <c r="P498" s="296"/>
      <c r="Q498" s="296"/>
      <c r="R498" s="296"/>
      <c r="S498" s="296"/>
      <c r="T498" s="296"/>
      <c r="U498" s="296"/>
      <c r="V498" s="296"/>
      <c r="W498" s="296"/>
      <c r="X498" s="296"/>
      <c r="Y498" s="296"/>
      <c r="Z498" s="296"/>
    </row>
    <row r="499" spans="1:26" ht="15.75" customHeight="1" x14ac:dyDescent="0.3">
      <c r="A499" s="296"/>
      <c r="B499" s="296"/>
      <c r="C499" s="296"/>
      <c r="D499" s="296"/>
      <c r="E499" s="296"/>
      <c r="F499" s="296"/>
      <c r="G499" s="296"/>
      <c r="H499" s="296"/>
      <c r="I499" s="296"/>
      <c r="J499" s="296"/>
      <c r="K499" s="296"/>
      <c r="L499" s="296"/>
      <c r="M499" s="296"/>
      <c r="N499" s="296"/>
      <c r="O499" s="296"/>
      <c r="P499" s="296"/>
      <c r="Q499" s="296"/>
      <c r="R499" s="296"/>
      <c r="S499" s="296"/>
      <c r="T499" s="296"/>
      <c r="U499" s="296"/>
      <c r="V499" s="296"/>
      <c r="W499" s="296"/>
      <c r="X499" s="296"/>
      <c r="Y499" s="296"/>
      <c r="Z499" s="296"/>
    </row>
    <row r="500" spans="1:26" ht="15.75" customHeight="1" x14ac:dyDescent="0.3">
      <c r="A500" s="296"/>
      <c r="B500" s="296"/>
      <c r="C500" s="296"/>
      <c r="D500" s="296"/>
      <c r="E500" s="296"/>
      <c r="F500" s="296"/>
      <c r="G500" s="296"/>
      <c r="H500" s="296"/>
      <c r="I500" s="296"/>
      <c r="J500" s="296"/>
      <c r="K500" s="296"/>
      <c r="L500" s="296"/>
      <c r="M500" s="296"/>
      <c r="N500" s="296"/>
      <c r="O500" s="296"/>
      <c r="P500" s="296"/>
      <c r="Q500" s="296"/>
      <c r="R500" s="296"/>
      <c r="S500" s="296"/>
      <c r="T500" s="296"/>
      <c r="U500" s="296"/>
      <c r="V500" s="296"/>
      <c r="W500" s="296"/>
      <c r="X500" s="296"/>
      <c r="Y500" s="296"/>
      <c r="Z500" s="296"/>
    </row>
    <row r="501" spans="1:26" ht="15.75" customHeight="1" x14ac:dyDescent="0.3">
      <c r="A501" s="296"/>
      <c r="B501" s="296"/>
      <c r="C501" s="296"/>
      <c r="D501" s="296"/>
      <c r="E501" s="296"/>
      <c r="F501" s="296"/>
      <c r="G501" s="296"/>
      <c r="H501" s="296"/>
      <c r="I501" s="296"/>
      <c r="J501" s="296"/>
      <c r="K501" s="296"/>
      <c r="L501" s="296"/>
      <c r="M501" s="296"/>
      <c r="N501" s="296"/>
      <c r="O501" s="296"/>
      <c r="P501" s="296"/>
      <c r="Q501" s="296"/>
      <c r="R501" s="296"/>
      <c r="S501" s="296"/>
      <c r="T501" s="296"/>
      <c r="U501" s="296"/>
      <c r="V501" s="296"/>
      <c r="W501" s="296"/>
      <c r="X501" s="296"/>
      <c r="Y501" s="296"/>
      <c r="Z501" s="296"/>
    </row>
    <row r="502" spans="1:26" ht="15.75" customHeight="1" x14ac:dyDescent="0.3">
      <c r="A502" s="296"/>
      <c r="B502" s="296"/>
      <c r="C502" s="296"/>
      <c r="D502" s="296"/>
      <c r="E502" s="296"/>
      <c r="F502" s="296"/>
      <c r="G502" s="296"/>
      <c r="H502" s="296"/>
      <c r="I502" s="296"/>
      <c r="J502" s="296"/>
      <c r="K502" s="296"/>
      <c r="L502" s="296"/>
      <c r="M502" s="296"/>
      <c r="N502" s="296"/>
      <c r="O502" s="296"/>
      <c r="P502" s="296"/>
      <c r="Q502" s="296"/>
      <c r="R502" s="296"/>
      <c r="S502" s="296"/>
      <c r="T502" s="296"/>
      <c r="U502" s="296"/>
      <c r="V502" s="296"/>
      <c r="W502" s="296"/>
      <c r="X502" s="296"/>
      <c r="Y502" s="296"/>
      <c r="Z502" s="296"/>
    </row>
    <row r="503" spans="1:26" ht="15.75" customHeight="1" x14ac:dyDescent="0.3">
      <c r="A503" s="296"/>
      <c r="B503" s="296"/>
      <c r="C503" s="296"/>
      <c r="D503" s="296"/>
      <c r="E503" s="296"/>
      <c r="F503" s="296"/>
      <c r="G503" s="296"/>
      <c r="H503" s="296"/>
      <c r="I503" s="296"/>
      <c r="J503" s="296"/>
      <c r="K503" s="296"/>
      <c r="L503" s="296"/>
      <c r="M503" s="296"/>
      <c r="N503" s="296"/>
      <c r="O503" s="296"/>
      <c r="P503" s="296"/>
      <c r="Q503" s="296"/>
      <c r="R503" s="296"/>
      <c r="S503" s="296"/>
      <c r="T503" s="296"/>
      <c r="U503" s="296"/>
      <c r="V503" s="296"/>
      <c r="W503" s="296"/>
      <c r="X503" s="296"/>
      <c r="Y503" s="296"/>
      <c r="Z503" s="296"/>
    </row>
    <row r="504" spans="1:26" ht="15.75" customHeight="1" x14ac:dyDescent="0.3">
      <c r="A504" s="296"/>
      <c r="B504" s="296"/>
      <c r="C504" s="296"/>
      <c r="D504" s="296"/>
      <c r="E504" s="296"/>
      <c r="F504" s="296"/>
      <c r="G504" s="296"/>
      <c r="H504" s="296"/>
      <c r="I504" s="296"/>
      <c r="J504" s="296"/>
      <c r="K504" s="296"/>
      <c r="L504" s="296"/>
      <c r="M504" s="296"/>
      <c r="N504" s="296"/>
      <c r="O504" s="296"/>
      <c r="P504" s="296"/>
      <c r="Q504" s="296"/>
      <c r="R504" s="296"/>
      <c r="S504" s="296"/>
      <c r="T504" s="296"/>
      <c r="U504" s="296"/>
      <c r="V504" s="296"/>
      <c r="W504" s="296"/>
      <c r="X504" s="296"/>
      <c r="Y504" s="296"/>
      <c r="Z504" s="296"/>
    </row>
    <row r="505" spans="1:26" ht="15.75" customHeight="1" x14ac:dyDescent="0.3">
      <c r="A505" s="296"/>
      <c r="B505" s="296"/>
      <c r="C505" s="296"/>
      <c r="D505" s="296"/>
      <c r="E505" s="296"/>
      <c r="F505" s="296"/>
      <c r="G505" s="296"/>
      <c r="H505" s="296"/>
      <c r="I505" s="296"/>
      <c r="J505" s="296"/>
      <c r="K505" s="296"/>
      <c r="L505" s="296"/>
      <c r="M505" s="296"/>
      <c r="N505" s="296"/>
      <c r="O505" s="296"/>
      <c r="P505" s="296"/>
      <c r="Q505" s="296"/>
      <c r="R505" s="296"/>
      <c r="S505" s="296"/>
      <c r="T505" s="296"/>
      <c r="U505" s="296"/>
      <c r="V505" s="296"/>
      <c r="W505" s="296"/>
      <c r="X505" s="296"/>
      <c r="Y505" s="296"/>
      <c r="Z505" s="296"/>
    </row>
    <row r="506" spans="1:26" ht="15.75" customHeight="1" x14ac:dyDescent="0.3">
      <c r="A506" s="296"/>
      <c r="B506" s="296"/>
      <c r="C506" s="296"/>
      <c r="D506" s="296"/>
      <c r="E506" s="296"/>
      <c r="F506" s="296"/>
      <c r="G506" s="296"/>
      <c r="H506" s="296"/>
      <c r="I506" s="296"/>
      <c r="J506" s="296"/>
      <c r="K506" s="296"/>
      <c r="L506" s="296"/>
      <c r="M506" s="296"/>
      <c r="N506" s="296"/>
      <c r="O506" s="296"/>
      <c r="P506" s="296"/>
      <c r="Q506" s="296"/>
      <c r="R506" s="296"/>
      <c r="S506" s="296"/>
      <c r="T506" s="296"/>
      <c r="U506" s="296"/>
      <c r="V506" s="296"/>
      <c r="W506" s="296"/>
      <c r="X506" s="296"/>
      <c r="Y506" s="296"/>
      <c r="Z506" s="296"/>
    </row>
    <row r="507" spans="1:26" ht="15.75" customHeight="1" x14ac:dyDescent="0.3">
      <c r="A507" s="296"/>
      <c r="B507" s="296"/>
      <c r="C507" s="296"/>
      <c r="D507" s="296"/>
      <c r="E507" s="296"/>
      <c r="F507" s="296"/>
      <c r="G507" s="296"/>
      <c r="H507" s="296"/>
      <c r="I507" s="296"/>
      <c r="J507" s="296"/>
      <c r="K507" s="296"/>
      <c r="L507" s="296"/>
      <c r="M507" s="296"/>
      <c r="N507" s="296"/>
      <c r="O507" s="296"/>
      <c r="P507" s="296"/>
      <c r="Q507" s="296"/>
      <c r="R507" s="296"/>
      <c r="S507" s="296"/>
      <c r="T507" s="296"/>
      <c r="U507" s="296"/>
      <c r="V507" s="296"/>
      <c r="W507" s="296"/>
      <c r="X507" s="296"/>
      <c r="Y507" s="296"/>
      <c r="Z507" s="296"/>
    </row>
    <row r="508" spans="1:26" ht="15.75" customHeight="1" x14ac:dyDescent="0.3">
      <c r="A508" s="296"/>
      <c r="B508" s="296"/>
      <c r="C508" s="296"/>
      <c r="D508" s="296"/>
      <c r="E508" s="296"/>
      <c r="F508" s="296"/>
      <c r="G508" s="296"/>
      <c r="H508" s="296"/>
      <c r="I508" s="296"/>
      <c r="J508" s="296"/>
      <c r="K508" s="296"/>
      <c r="L508" s="296"/>
      <c r="M508" s="296"/>
      <c r="N508" s="296"/>
      <c r="O508" s="296"/>
      <c r="P508" s="296"/>
      <c r="Q508" s="296"/>
      <c r="R508" s="296"/>
      <c r="S508" s="296"/>
      <c r="T508" s="296"/>
      <c r="U508" s="296"/>
      <c r="V508" s="296"/>
      <c r="W508" s="296"/>
      <c r="X508" s="296"/>
      <c r="Y508" s="296"/>
      <c r="Z508" s="296"/>
    </row>
    <row r="509" spans="1:26" ht="15.75" customHeight="1" x14ac:dyDescent="0.3">
      <c r="A509" s="296"/>
      <c r="B509" s="296"/>
      <c r="C509" s="296"/>
      <c r="D509" s="296"/>
      <c r="E509" s="296"/>
      <c r="F509" s="296"/>
      <c r="G509" s="296"/>
      <c r="H509" s="296"/>
      <c r="I509" s="296"/>
      <c r="J509" s="296"/>
      <c r="K509" s="296"/>
      <c r="L509" s="296"/>
      <c r="M509" s="296"/>
      <c r="N509" s="296"/>
      <c r="O509" s="296"/>
      <c r="P509" s="296"/>
      <c r="Q509" s="296"/>
      <c r="R509" s="296"/>
      <c r="S509" s="296"/>
      <c r="T509" s="296"/>
      <c r="U509" s="296"/>
      <c r="V509" s="296"/>
      <c r="W509" s="296"/>
      <c r="X509" s="296"/>
      <c r="Y509" s="296"/>
      <c r="Z509" s="296"/>
    </row>
    <row r="510" spans="1:26" ht="15.75" customHeight="1" x14ac:dyDescent="0.3">
      <c r="A510" s="296"/>
      <c r="B510" s="296"/>
      <c r="C510" s="296"/>
      <c r="D510" s="296"/>
      <c r="E510" s="296"/>
      <c r="F510" s="296"/>
      <c r="G510" s="296"/>
      <c r="H510" s="296"/>
      <c r="I510" s="296"/>
      <c r="J510" s="296"/>
      <c r="K510" s="296"/>
      <c r="L510" s="296"/>
      <c r="M510" s="296"/>
      <c r="N510" s="296"/>
      <c r="O510" s="296"/>
      <c r="P510" s="296"/>
      <c r="Q510" s="296"/>
      <c r="R510" s="296"/>
      <c r="S510" s="296"/>
      <c r="T510" s="296"/>
      <c r="U510" s="296"/>
      <c r="V510" s="296"/>
      <c r="W510" s="296"/>
      <c r="X510" s="296"/>
      <c r="Y510" s="296"/>
      <c r="Z510" s="296"/>
    </row>
    <row r="511" spans="1:26" ht="15.75" customHeight="1" x14ac:dyDescent="0.3">
      <c r="A511" s="296"/>
      <c r="B511" s="296"/>
      <c r="C511" s="296"/>
      <c r="D511" s="296"/>
      <c r="E511" s="296"/>
      <c r="F511" s="296"/>
      <c r="G511" s="296"/>
      <c r="H511" s="296"/>
      <c r="I511" s="296"/>
      <c r="J511" s="296"/>
      <c r="K511" s="296"/>
      <c r="L511" s="296"/>
      <c r="M511" s="296"/>
      <c r="N511" s="296"/>
      <c r="O511" s="296"/>
      <c r="P511" s="296"/>
      <c r="Q511" s="296"/>
      <c r="R511" s="296"/>
      <c r="S511" s="296"/>
      <c r="T511" s="296"/>
      <c r="U511" s="296"/>
      <c r="V511" s="296"/>
      <c r="W511" s="296"/>
      <c r="X511" s="296"/>
      <c r="Y511" s="296"/>
      <c r="Z511" s="296"/>
    </row>
    <row r="512" spans="1:26" ht="15.75" customHeight="1" x14ac:dyDescent="0.3">
      <c r="A512" s="296"/>
      <c r="B512" s="296"/>
      <c r="C512" s="296"/>
      <c r="D512" s="296"/>
      <c r="E512" s="296"/>
      <c r="F512" s="296"/>
      <c r="G512" s="296"/>
      <c r="H512" s="296"/>
      <c r="I512" s="296"/>
      <c r="J512" s="296"/>
      <c r="K512" s="296"/>
      <c r="L512" s="296"/>
      <c r="M512" s="296"/>
      <c r="N512" s="296"/>
      <c r="O512" s="296"/>
      <c r="P512" s="296"/>
      <c r="Q512" s="296"/>
      <c r="R512" s="296"/>
      <c r="S512" s="296"/>
      <c r="T512" s="296"/>
      <c r="U512" s="296"/>
      <c r="V512" s="296"/>
      <c r="W512" s="296"/>
      <c r="X512" s="296"/>
      <c r="Y512" s="296"/>
      <c r="Z512" s="296"/>
    </row>
    <row r="513" spans="1:26" ht="15.75" customHeight="1" x14ac:dyDescent="0.3">
      <c r="A513" s="296"/>
      <c r="B513" s="296"/>
      <c r="C513" s="296"/>
      <c r="D513" s="296"/>
      <c r="E513" s="296"/>
      <c r="F513" s="296"/>
      <c r="G513" s="296"/>
      <c r="H513" s="296"/>
      <c r="I513" s="296"/>
      <c r="J513" s="296"/>
      <c r="K513" s="296"/>
      <c r="L513" s="296"/>
      <c r="M513" s="296"/>
      <c r="N513" s="296"/>
      <c r="O513" s="296"/>
      <c r="P513" s="296"/>
      <c r="Q513" s="296"/>
      <c r="R513" s="296"/>
      <c r="S513" s="296"/>
      <c r="T513" s="296"/>
      <c r="U513" s="296"/>
      <c r="V513" s="296"/>
      <c r="W513" s="296"/>
      <c r="X513" s="296"/>
      <c r="Y513" s="296"/>
      <c r="Z513" s="296"/>
    </row>
    <row r="514" spans="1:26" ht="15.75" customHeight="1" x14ac:dyDescent="0.3">
      <c r="A514" s="296"/>
      <c r="B514" s="296"/>
      <c r="C514" s="296"/>
      <c r="D514" s="296"/>
      <c r="E514" s="296"/>
      <c r="F514" s="296"/>
      <c r="G514" s="296"/>
      <c r="H514" s="296"/>
      <c r="I514" s="296"/>
      <c r="J514" s="296"/>
      <c r="K514" s="296"/>
      <c r="L514" s="296"/>
      <c r="M514" s="296"/>
      <c r="N514" s="296"/>
      <c r="O514" s="296"/>
      <c r="P514" s="296"/>
      <c r="Q514" s="296"/>
      <c r="R514" s="296"/>
      <c r="S514" s="296"/>
      <c r="T514" s="296"/>
      <c r="U514" s="296"/>
      <c r="V514" s="296"/>
      <c r="W514" s="296"/>
      <c r="X514" s="296"/>
      <c r="Y514" s="296"/>
      <c r="Z514" s="296"/>
    </row>
    <row r="515" spans="1:26" ht="15.75" customHeight="1" x14ac:dyDescent="0.3">
      <c r="A515" s="296"/>
      <c r="B515" s="296"/>
      <c r="C515" s="296"/>
      <c r="D515" s="296"/>
      <c r="E515" s="296"/>
      <c r="F515" s="296"/>
      <c r="G515" s="296"/>
      <c r="H515" s="296"/>
      <c r="I515" s="296"/>
      <c r="J515" s="296"/>
      <c r="K515" s="296"/>
      <c r="L515" s="296"/>
      <c r="M515" s="296"/>
      <c r="N515" s="296"/>
      <c r="O515" s="296"/>
      <c r="P515" s="296"/>
      <c r="Q515" s="296"/>
      <c r="R515" s="296"/>
      <c r="S515" s="296"/>
      <c r="T515" s="296"/>
      <c r="U515" s="296"/>
      <c r="V515" s="296"/>
      <c r="W515" s="296"/>
      <c r="X515" s="296"/>
      <c r="Y515" s="296"/>
      <c r="Z515" s="296"/>
    </row>
    <row r="516" spans="1:26" ht="15.75" customHeight="1" x14ac:dyDescent="0.3">
      <c r="A516" s="296"/>
      <c r="B516" s="296"/>
      <c r="C516" s="296"/>
      <c r="D516" s="296"/>
      <c r="E516" s="296"/>
      <c r="F516" s="296"/>
      <c r="G516" s="296"/>
      <c r="H516" s="296"/>
      <c r="I516" s="296"/>
      <c r="J516" s="296"/>
      <c r="K516" s="296"/>
      <c r="L516" s="296"/>
      <c r="M516" s="296"/>
      <c r="N516" s="296"/>
      <c r="O516" s="296"/>
      <c r="P516" s="296"/>
      <c r="Q516" s="296"/>
      <c r="R516" s="296"/>
      <c r="S516" s="296"/>
      <c r="T516" s="296"/>
      <c r="U516" s="296"/>
      <c r="V516" s="296"/>
      <c r="W516" s="296"/>
      <c r="X516" s="296"/>
      <c r="Y516" s="296"/>
      <c r="Z516" s="296"/>
    </row>
    <row r="517" spans="1:26" ht="15.75" customHeight="1" x14ac:dyDescent="0.3">
      <c r="A517" s="296"/>
      <c r="B517" s="296"/>
      <c r="C517" s="296"/>
      <c r="D517" s="296"/>
      <c r="E517" s="296"/>
      <c r="F517" s="296"/>
      <c r="G517" s="296"/>
      <c r="H517" s="296"/>
      <c r="I517" s="296"/>
      <c r="J517" s="296"/>
      <c r="K517" s="296"/>
      <c r="L517" s="296"/>
      <c r="M517" s="296"/>
      <c r="N517" s="296"/>
      <c r="O517" s="296"/>
      <c r="P517" s="296"/>
      <c r="Q517" s="296"/>
      <c r="R517" s="296"/>
      <c r="S517" s="296"/>
      <c r="T517" s="296"/>
      <c r="U517" s="296"/>
      <c r="V517" s="296"/>
      <c r="W517" s="296"/>
      <c r="X517" s="296"/>
      <c r="Y517" s="296"/>
      <c r="Z517" s="296"/>
    </row>
    <row r="518" spans="1:26" ht="15.75" customHeight="1" x14ac:dyDescent="0.3">
      <c r="A518" s="296"/>
      <c r="B518" s="296"/>
      <c r="C518" s="296"/>
      <c r="D518" s="296"/>
      <c r="E518" s="296"/>
      <c r="F518" s="296"/>
      <c r="G518" s="296"/>
      <c r="H518" s="296"/>
      <c r="I518" s="296"/>
      <c r="J518" s="296"/>
      <c r="K518" s="296"/>
      <c r="L518" s="296"/>
      <c r="M518" s="296"/>
      <c r="N518" s="296"/>
      <c r="O518" s="296"/>
      <c r="P518" s="296"/>
      <c r="Q518" s="296"/>
      <c r="R518" s="296"/>
      <c r="S518" s="296"/>
      <c r="T518" s="296"/>
      <c r="U518" s="296"/>
      <c r="V518" s="296"/>
      <c r="W518" s="296"/>
      <c r="X518" s="296"/>
      <c r="Y518" s="296"/>
      <c r="Z518" s="296"/>
    </row>
    <row r="519" spans="1:26" ht="15.75" customHeight="1" x14ac:dyDescent="0.3">
      <c r="A519" s="296"/>
      <c r="B519" s="296"/>
      <c r="C519" s="296"/>
      <c r="D519" s="296"/>
      <c r="E519" s="296"/>
      <c r="F519" s="296"/>
      <c r="G519" s="296"/>
      <c r="H519" s="296"/>
      <c r="I519" s="296"/>
      <c r="J519" s="296"/>
      <c r="K519" s="296"/>
      <c r="L519" s="296"/>
      <c r="M519" s="296"/>
      <c r="N519" s="296"/>
      <c r="O519" s="296"/>
      <c r="P519" s="296"/>
      <c r="Q519" s="296"/>
      <c r="R519" s="296"/>
      <c r="S519" s="296"/>
      <c r="T519" s="296"/>
      <c r="U519" s="296"/>
      <c r="V519" s="296"/>
      <c r="W519" s="296"/>
      <c r="X519" s="296"/>
      <c r="Y519" s="296"/>
      <c r="Z519" s="296"/>
    </row>
    <row r="520" spans="1:26" ht="15.75" customHeight="1" x14ac:dyDescent="0.3">
      <c r="A520" s="296"/>
      <c r="B520" s="296"/>
      <c r="C520" s="296"/>
      <c r="D520" s="296"/>
      <c r="E520" s="296"/>
      <c r="F520" s="296"/>
      <c r="G520" s="296"/>
      <c r="H520" s="296"/>
      <c r="I520" s="296"/>
      <c r="J520" s="296"/>
      <c r="K520" s="296"/>
      <c r="L520" s="296"/>
      <c r="M520" s="296"/>
      <c r="N520" s="296"/>
      <c r="O520" s="296"/>
      <c r="P520" s="296"/>
      <c r="Q520" s="296"/>
      <c r="R520" s="296"/>
      <c r="S520" s="296"/>
      <c r="T520" s="296"/>
      <c r="U520" s="296"/>
      <c r="V520" s="296"/>
      <c r="W520" s="296"/>
      <c r="X520" s="296"/>
      <c r="Y520" s="296"/>
      <c r="Z520" s="296"/>
    </row>
    <row r="521" spans="1:26" ht="15.75" customHeight="1" x14ac:dyDescent="0.3">
      <c r="A521" s="296"/>
      <c r="B521" s="296"/>
      <c r="C521" s="296"/>
      <c r="D521" s="296"/>
      <c r="E521" s="296"/>
      <c r="F521" s="296"/>
      <c r="G521" s="296"/>
      <c r="H521" s="296"/>
      <c r="I521" s="296"/>
      <c r="J521" s="296"/>
      <c r="K521" s="296"/>
      <c r="L521" s="296"/>
      <c r="M521" s="296"/>
      <c r="N521" s="296"/>
      <c r="O521" s="296"/>
      <c r="P521" s="296"/>
      <c r="Q521" s="296"/>
      <c r="R521" s="296"/>
      <c r="S521" s="296"/>
      <c r="T521" s="296"/>
      <c r="U521" s="296"/>
      <c r="V521" s="296"/>
      <c r="W521" s="296"/>
      <c r="X521" s="296"/>
      <c r="Y521" s="296"/>
      <c r="Z521" s="296"/>
    </row>
    <row r="522" spans="1:26" ht="15.75" customHeight="1" x14ac:dyDescent="0.3">
      <c r="A522" s="296"/>
      <c r="B522" s="296"/>
      <c r="C522" s="296"/>
      <c r="D522" s="296"/>
      <c r="E522" s="296"/>
      <c r="F522" s="296"/>
      <c r="G522" s="296"/>
      <c r="H522" s="296"/>
      <c r="I522" s="296"/>
      <c r="J522" s="296"/>
      <c r="K522" s="296"/>
      <c r="L522" s="296"/>
      <c r="M522" s="296"/>
      <c r="N522" s="296"/>
      <c r="O522" s="296"/>
      <c r="P522" s="296"/>
      <c r="Q522" s="296"/>
      <c r="R522" s="296"/>
      <c r="S522" s="296"/>
      <c r="T522" s="296"/>
      <c r="U522" s="296"/>
      <c r="V522" s="296"/>
      <c r="W522" s="296"/>
      <c r="X522" s="296"/>
      <c r="Y522" s="296"/>
      <c r="Z522" s="296"/>
    </row>
    <row r="523" spans="1:26" ht="15.75" customHeight="1" x14ac:dyDescent="0.3">
      <c r="A523" s="296"/>
      <c r="B523" s="296"/>
      <c r="C523" s="296"/>
      <c r="D523" s="296"/>
      <c r="E523" s="296"/>
      <c r="F523" s="296"/>
      <c r="G523" s="296"/>
      <c r="H523" s="296"/>
      <c r="I523" s="296"/>
      <c r="J523" s="296"/>
      <c r="K523" s="296"/>
      <c r="L523" s="296"/>
      <c r="M523" s="296"/>
      <c r="N523" s="296"/>
      <c r="O523" s="296"/>
      <c r="P523" s="296"/>
      <c r="Q523" s="296"/>
      <c r="R523" s="296"/>
      <c r="S523" s="296"/>
      <c r="T523" s="296"/>
      <c r="U523" s="296"/>
      <c r="V523" s="296"/>
      <c r="W523" s="296"/>
      <c r="X523" s="296"/>
      <c r="Y523" s="296"/>
      <c r="Z523" s="296"/>
    </row>
    <row r="524" spans="1:26" ht="15.75" customHeight="1" x14ac:dyDescent="0.3">
      <c r="A524" s="296"/>
      <c r="B524" s="296"/>
      <c r="C524" s="296"/>
      <c r="D524" s="296"/>
      <c r="E524" s="296"/>
      <c r="F524" s="296"/>
      <c r="G524" s="296"/>
      <c r="H524" s="296"/>
      <c r="I524" s="296"/>
      <c r="J524" s="296"/>
      <c r="K524" s="296"/>
      <c r="L524" s="296"/>
      <c r="M524" s="296"/>
      <c r="N524" s="296"/>
      <c r="O524" s="296"/>
      <c r="P524" s="296"/>
      <c r="Q524" s="296"/>
      <c r="R524" s="296"/>
      <c r="S524" s="296"/>
      <c r="T524" s="296"/>
      <c r="U524" s="296"/>
      <c r="V524" s="296"/>
      <c r="W524" s="296"/>
      <c r="X524" s="296"/>
      <c r="Y524" s="296"/>
      <c r="Z524" s="296"/>
    </row>
    <row r="525" spans="1:26" ht="15.75" customHeight="1" x14ac:dyDescent="0.3">
      <c r="A525" s="296"/>
      <c r="B525" s="296"/>
      <c r="C525" s="296"/>
      <c r="D525" s="296"/>
      <c r="E525" s="296"/>
      <c r="F525" s="296"/>
      <c r="G525" s="296"/>
      <c r="H525" s="296"/>
      <c r="I525" s="296"/>
      <c r="J525" s="296"/>
      <c r="K525" s="296"/>
      <c r="L525" s="296"/>
      <c r="M525" s="296"/>
      <c r="N525" s="296"/>
      <c r="O525" s="296"/>
      <c r="P525" s="296"/>
      <c r="Q525" s="296"/>
      <c r="R525" s="296"/>
      <c r="S525" s="296"/>
      <c r="T525" s="296"/>
      <c r="U525" s="296"/>
      <c r="V525" s="296"/>
      <c r="W525" s="296"/>
      <c r="X525" s="296"/>
      <c r="Y525" s="296"/>
      <c r="Z525" s="296"/>
    </row>
    <row r="526" spans="1:26" ht="15.75" customHeight="1" x14ac:dyDescent="0.3">
      <c r="A526" s="296"/>
      <c r="B526" s="296"/>
      <c r="C526" s="296"/>
      <c r="D526" s="296"/>
      <c r="E526" s="296"/>
      <c r="F526" s="296"/>
      <c r="G526" s="296"/>
      <c r="H526" s="296"/>
      <c r="I526" s="296"/>
      <c r="J526" s="296"/>
      <c r="K526" s="296"/>
      <c r="L526" s="296"/>
      <c r="M526" s="296"/>
      <c r="N526" s="296"/>
      <c r="O526" s="296"/>
      <c r="P526" s="296"/>
      <c r="Q526" s="296"/>
      <c r="R526" s="296"/>
      <c r="S526" s="296"/>
      <c r="T526" s="296"/>
      <c r="U526" s="296"/>
      <c r="V526" s="296"/>
      <c r="W526" s="296"/>
      <c r="X526" s="296"/>
      <c r="Y526" s="296"/>
      <c r="Z526" s="296"/>
    </row>
    <row r="527" spans="1:26" ht="15.75" customHeight="1" x14ac:dyDescent="0.3">
      <c r="A527" s="296"/>
      <c r="B527" s="296"/>
      <c r="C527" s="296"/>
      <c r="D527" s="296"/>
      <c r="E527" s="296"/>
      <c r="F527" s="296"/>
      <c r="G527" s="296"/>
      <c r="H527" s="296"/>
      <c r="I527" s="296"/>
      <c r="J527" s="296"/>
      <c r="K527" s="296"/>
      <c r="L527" s="296"/>
      <c r="M527" s="296"/>
      <c r="N527" s="296"/>
      <c r="O527" s="296"/>
      <c r="P527" s="296"/>
      <c r="Q527" s="296"/>
      <c r="R527" s="296"/>
      <c r="S527" s="296"/>
      <c r="T527" s="296"/>
      <c r="U527" s="296"/>
      <c r="V527" s="296"/>
      <c r="W527" s="296"/>
      <c r="X527" s="296"/>
      <c r="Y527" s="296"/>
      <c r="Z527" s="296"/>
    </row>
    <row r="528" spans="1:26" ht="15.75" customHeight="1" x14ac:dyDescent="0.3">
      <c r="A528" s="296"/>
      <c r="B528" s="296"/>
      <c r="C528" s="296"/>
      <c r="D528" s="296"/>
      <c r="E528" s="296"/>
      <c r="F528" s="296"/>
      <c r="G528" s="296"/>
      <c r="H528" s="296"/>
      <c r="I528" s="296"/>
      <c r="J528" s="296"/>
      <c r="K528" s="296"/>
      <c r="L528" s="296"/>
      <c r="M528" s="296"/>
      <c r="N528" s="296"/>
      <c r="O528" s="296"/>
      <c r="P528" s="296"/>
      <c r="Q528" s="296"/>
      <c r="R528" s="296"/>
      <c r="S528" s="296"/>
      <c r="T528" s="296"/>
      <c r="U528" s="296"/>
      <c r="V528" s="296"/>
      <c r="W528" s="296"/>
      <c r="X528" s="296"/>
      <c r="Y528" s="296"/>
      <c r="Z528" s="296"/>
    </row>
    <row r="529" spans="1:26" ht="15.75" customHeight="1" x14ac:dyDescent="0.3">
      <c r="A529" s="296"/>
      <c r="B529" s="296"/>
      <c r="C529" s="296"/>
      <c r="D529" s="296"/>
      <c r="E529" s="296"/>
      <c r="F529" s="296"/>
      <c r="G529" s="296"/>
      <c r="H529" s="296"/>
      <c r="I529" s="296"/>
      <c r="J529" s="296"/>
      <c r="K529" s="296"/>
      <c r="L529" s="296"/>
      <c r="M529" s="296"/>
      <c r="N529" s="296"/>
      <c r="O529" s="296"/>
      <c r="P529" s="296"/>
      <c r="Q529" s="296"/>
      <c r="R529" s="296"/>
      <c r="S529" s="296"/>
      <c r="T529" s="296"/>
      <c r="U529" s="296"/>
      <c r="V529" s="296"/>
      <c r="W529" s="296"/>
      <c r="X529" s="296"/>
      <c r="Y529" s="296"/>
      <c r="Z529" s="296"/>
    </row>
    <row r="530" spans="1:26" ht="15.75" customHeight="1" x14ac:dyDescent="0.3">
      <c r="A530" s="296"/>
      <c r="B530" s="296"/>
      <c r="C530" s="296"/>
      <c r="D530" s="296"/>
      <c r="E530" s="296"/>
      <c r="F530" s="296"/>
      <c r="G530" s="296"/>
      <c r="H530" s="296"/>
      <c r="I530" s="296"/>
      <c r="J530" s="296"/>
      <c r="K530" s="296"/>
      <c r="L530" s="296"/>
      <c r="M530" s="296"/>
      <c r="N530" s="296"/>
      <c r="O530" s="296"/>
      <c r="P530" s="296"/>
      <c r="Q530" s="296"/>
      <c r="R530" s="296"/>
      <c r="S530" s="296"/>
      <c r="T530" s="296"/>
      <c r="U530" s="296"/>
      <c r="V530" s="296"/>
      <c r="W530" s="296"/>
      <c r="X530" s="296"/>
      <c r="Y530" s="296"/>
      <c r="Z530" s="296"/>
    </row>
    <row r="531" spans="1:26" ht="15.75" customHeight="1" x14ac:dyDescent="0.3">
      <c r="A531" s="296"/>
      <c r="B531" s="296"/>
      <c r="C531" s="296"/>
      <c r="D531" s="296"/>
      <c r="E531" s="296"/>
      <c r="F531" s="296"/>
      <c r="G531" s="296"/>
      <c r="H531" s="296"/>
      <c r="I531" s="296"/>
      <c r="J531" s="296"/>
      <c r="K531" s="296"/>
      <c r="L531" s="296"/>
      <c r="M531" s="296"/>
      <c r="N531" s="296"/>
      <c r="O531" s="296"/>
      <c r="P531" s="296"/>
      <c r="Q531" s="296"/>
      <c r="R531" s="296"/>
      <c r="S531" s="296"/>
      <c r="T531" s="296"/>
      <c r="U531" s="296"/>
      <c r="V531" s="296"/>
      <c r="W531" s="296"/>
      <c r="X531" s="296"/>
      <c r="Y531" s="296"/>
      <c r="Z531" s="296"/>
    </row>
    <row r="532" spans="1:26" ht="15.75" customHeight="1" x14ac:dyDescent="0.3">
      <c r="A532" s="296"/>
      <c r="B532" s="296"/>
      <c r="C532" s="296"/>
      <c r="D532" s="296"/>
      <c r="E532" s="296"/>
      <c r="F532" s="296"/>
      <c r="G532" s="296"/>
      <c r="H532" s="296"/>
      <c r="I532" s="296"/>
      <c r="J532" s="296"/>
      <c r="K532" s="296"/>
      <c r="L532" s="296"/>
      <c r="M532" s="296"/>
      <c r="N532" s="296"/>
      <c r="O532" s="296"/>
      <c r="P532" s="296"/>
      <c r="Q532" s="296"/>
      <c r="R532" s="296"/>
      <c r="S532" s="296"/>
      <c r="T532" s="296"/>
      <c r="U532" s="296"/>
      <c r="V532" s="296"/>
      <c r="W532" s="296"/>
      <c r="X532" s="296"/>
      <c r="Y532" s="296"/>
      <c r="Z532" s="296"/>
    </row>
    <row r="533" spans="1:26" ht="15.75" customHeight="1" x14ac:dyDescent="0.3">
      <c r="A533" s="296"/>
      <c r="B533" s="296"/>
      <c r="C533" s="296"/>
      <c r="D533" s="296"/>
      <c r="E533" s="296"/>
      <c r="F533" s="296"/>
      <c r="G533" s="296"/>
      <c r="H533" s="296"/>
      <c r="I533" s="296"/>
      <c r="J533" s="296"/>
      <c r="K533" s="296"/>
      <c r="L533" s="296"/>
      <c r="M533" s="296"/>
      <c r="N533" s="296"/>
      <c r="O533" s="296"/>
      <c r="P533" s="296"/>
      <c r="Q533" s="296"/>
      <c r="R533" s="296"/>
      <c r="S533" s="296"/>
      <c r="T533" s="296"/>
      <c r="U533" s="296"/>
      <c r="V533" s="296"/>
      <c r="W533" s="296"/>
      <c r="X533" s="296"/>
      <c r="Y533" s="296"/>
      <c r="Z533" s="296"/>
    </row>
    <row r="534" spans="1:26" ht="15.75" customHeight="1" x14ac:dyDescent="0.3">
      <c r="A534" s="296"/>
      <c r="B534" s="296"/>
      <c r="C534" s="296"/>
      <c r="D534" s="296"/>
      <c r="E534" s="296"/>
      <c r="F534" s="296"/>
      <c r="G534" s="296"/>
      <c r="H534" s="296"/>
      <c r="I534" s="296"/>
      <c r="J534" s="296"/>
      <c r="K534" s="296"/>
      <c r="L534" s="296"/>
      <c r="M534" s="296"/>
      <c r="N534" s="296"/>
      <c r="O534" s="296"/>
      <c r="P534" s="296"/>
      <c r="Q534" s="296"/>
      <c r="R534" s="296"/>
      <c r="S534" s="296"/>
      <c r="T534" s="296"/>
      <c r="U534" s="296"/>
      <c r="V534" s="296"/>
      <c r="W534" s="296"/>
      <c r="X534" s="296"/>
      <c r="Y534" s="296"/>
      <c r="Z534" s="296"/>
    </row>
    <row r="535" spans="1:26" ht="15.75" customHeight="1" x14ac:dyDescent="0.3">
      <c r="A535" s="296"/>
      <c r="B535" s="296"/>
      <c r="C535" s="296"/>
      <c r="D535" s="296"/>
      <c r="E535" s="296"/>
      <c r="F535" s="296"/>
      <c r="G535" s="296"/>
      <c r="H535" s="296"/>
      <c r="I535" s="296"/>
      <c r="J535" s="296"/>
      <c r="K535" s="296"/>
      <c r="L535" s="296"/>
      <c r="M535" s="296"/>
      <c r="N535" s="296"/>
      <c r="O535" s="296"/>
      <c r="P535" s="296"/>
      <c r="Q535" s="296"/>
      <c r="R535" s="296"/>
      <c r="S535" s="296"/>
      <c r="T535" s="296"/>
      <c r="U535" s="296"/>
      <c r="V535" s="296"/>
      <c r="W535" s="296"/>
      <c r="X535" s="296"/>
      <c r="Y535" s="296"/>
      <c r="Z535" s="296"/>
    </row>
    <row r="536" spans="1:26" ht="15.75" customHeight="1" x14ac:dyDescent="0.3">
      <c r="A536" s="296"/>
      <c r="B536" s="296"/>
      <c r="C536" s="296"/>
      <c r="D536" s="296"/>
      <c r="E536" s="296"/>
      <c r="F536" s="296"/>
      <c r="G536" s="296"/>
      <c r="H536" s="296"/>
      <c r="I536" s="296"/>
      <c r="J536" s="296"/>
      <c r="K536" s="296"/>
      <c r="L536" s="296"/>
      <c r="M536" s="296"/>
      <c r="N536" s="296"/>
      <c r="O536" s="296"/>
      <c r="P536" s="296"/>
      <c r="Q536" s="296"/>
      <c r="R536" s="296"/>
      <c r="S536" s="296"/>
      <c r="T536" s="296"/>
      <c r="U536" s="296"/>
      <c r="V536" s="296"/>
      <c r="W536" s="296"/>
      <c r="X536" s="296"/>
      <c r="Y536" s="296"/>
      <c r="Z536" s="296"/>
    </row>
    <row r="537" spans="1:26" ht="15.75" customHeight="1" x14ac:dyDescent="0.3">
      <c r="A537" s="296"/>
      <c r="B537" s="296"/>
      <c r="C537" s="296"/>
      <c r="D537" s="296"/>
      <c r="E537" s="296"/>
      <c r="F537" s="296"/>
      <c r="G537" s="296"/>
      <c r="H537" s="296"/>
      <c r="I537" s="296"/>
      <c r="J537" s="296"/>
      <c r="K537" s="296"/>
      <c r="L537" s="296"/>
      <c r="M537" s="296"/>
      <c r="N537" s="296"/>
      <c r="O537" s="296"/>
      <c r="P537" s="296"/>
      <c r="Q537" s="296"/>
      <c r="R537" s="296"/>
      <c r="S537" s="296"/>
      <c r="T537" s="296"/>
      <c r="U537" s="296"/>
      <c r="V537" s="296"/>
      <c r="W537" s="296"/>
      <c r="X537" s="296"/>
      <c r="Y537" s="296"/>
      <c r="Z537" s="296"/>
    </row>
    <row r="538" spans="1:26" ht="15.75" customHeight="1" x14ac:dyDescent="0.3">
      <c r="A538" s="296"/>
      <c r="B538" s="296"/>
      <c r="C538" s="296"/>
      <c r="D538" s="296"/>
      <c r="E538" s="296"/>
      <c r="F538" s="296"/>
      <c r="G538" s="296"/>
      <c r="H538" s="296"/>
      <c r="I538" s="296"/>
      <c r="J538" s="296"/>
      <c r="K538" s="296"/>
      <c r="L538" s="296"/>
      <c r="M538" s="296"/>
      <c r="N538" s="296"/>
      <c r="O538" s="296"/>
      <c r="P538" s="296"/>
      <c r="Q538" s="296"/>
      <c r="R538" s="296"/>
      <c r="S538" s="296"/>
      <c r="T538" s="296"/>
      <c r="U538" s="296"/>
      <c r="V538" s="296"/>
      <c r="W538" s="296"/>
      <c r="X538" s="296"/>
      <c r="Y538" s="296"/>
      <c r="Z538" s="296"/>
    </row>
    <row r="539" spans="1:26" ht="15.75" customHeight="1" x14ac:dyDescent="0.3">
      <c r="A539" s="296"/>
      <c r="B539" s="296"/>
      <c r="C539" s="296"/>
      <c r="D539" s="296"/>
      <c r="E539" s="296"/>
      <c r="F539" s="296"/>
      <c r="G539" s="296"/>
      <c r="H539" s="296"/>
      <c r="I539" s="296"/>
      <c r="J539" s="296"/>
      <c r="K539" s="296"/>
      <c r="L539" s="296"/>
      <c r="M539" s="296"/>
      <c r="N539" s="296"/>
      <c r="O539" s="296"/>
      <c r="P539" s="296"/>
      <c r="Q539" s="296"/>
      <c r="R539" s="296"/>
      <c r="S539" s="296"/>
      <c r="T539" s="296"/>
      <c r="U539" s="296"/>
      <c r="V539" s="296"/>
      <c r="W539" s="296"/>
      <c r="X539" s="296"/>
      <c r="Y539" s="296"/>
      <c r="Z539" s="296"/>
    </row>
    <row r="540" spans="1:26" ht="15.75" customHeight="1" x14ac:dyDescent="0.3">
      <c r="A540" s="296"/>
      <c r="B540" s="296"/>
      <c r="C540" s="296"/>
      <c r="D540" s="296"/>
      <c r="E540" s="296"/>
      <c r="F540" s="296"/>
      <c r="G540" s="296"/>
      <c r="H540" s="296"/>
      <c r="I540" s="296"/>
      <c r="J540" s="296"/>
      <c r="K540" s="296"/>
      <c r="L540" s="296"/>
      <c r="M540" s="296"/>
      <c r="N540" s="296"/>
      <c r="O540" s="296"/>
      <c r="P540" s="296"/>
      <c r="Q540" s="296"/>
      <c r="R540" s="296"/>
      <c r="S540" s="296"/>
      <c r="T540" s="296"/>
      <c r="U540" s="296"/>
      <c r="V540" s="296"/>
      <c r="W540" s="296"/>
      <c r="X540" s="296"/>
      <c r="Y540" s="296"/>
      <c r="Z540" s="296"/>
    </row>
    <row r="541" spans="1:26" ht="15.75" customHeight="1" x14ac:dyDescent="0.3">
      <c r="A541" s="296"/>
      <c r="B541" s="296"/>
      <c r="C541" s="296"/>
      <c r="D541" s="296"/>
      <c r="E541" s="296"/>
      <c r="F541" s="296"/>
      <c r="G541" s="296"/>
      <c r="H541" s="296"/>
      <c r="I541" s="296"/>
      <c r="J541" s="296"/>
      <c r="K541" s="296"/>
      <c r="L541" s="296"/>
      <c r="M541" s="296"/>
      <c r="N541" s="296"/>
      <c r="O541" s="296"/>
      <c r="P541" s="296"/>
      <c r="Q541" s="296"/>
      <c r="R541" s="296"/>
      <c r="S541" s="296"/>
      <c r="T541" s="296"/>
      <c r="U541" s="296"/>
      <c r="V541" s="296"/>
      <c r="W541" s="296"/>
      <c r="X541" s="296"/>
      <c r="Y541" s="296"/>
      <c r="Z541" s="296"/>
    </row>
    <row r="542" spans="1:26" ht="15.75" customHeight="1" x14ac:dyDescent="0.3">
      <c r="A542" s="296"/>
      <c r="B542" s="296"/>
      <c r="C542" s="296"/>
      <c r="D542" s="296"/>
      <c r="E542" s="296"/>
      <c r="F542" s="296"/>
      <c r="G542" s="296"/>
      <c r="H542" s="296"/>
      <c r="I542" s="296"/>
      <c r="J542" s="296"/>
      <c r="K542" s="296"/>
      <c r="L542" s="296"/>
      <c r="M542" s="296"/>
      <c r="N542" s="296"/>
      <c r="O542" s="296"/>
      <c r="P542" s="296"/>
      <c r="Q542" s="296"/>
      <c r="R542" s="296"/>
      <c r="S542" s="296"/>
      <c r="T542" s="296"/>
      <c r="U542" s="296"/>
      <c r="V542" s="296"/>
      <c r="W542" s="296"/>
      <c r="X542" s="296"/>
      <c r="Y542" s="296"/>
      <c r="Z542" s="296"/>
    </row>
    <row r="543" spans="1:26" ht="15.75" customHeight="1" x14ac:dyDescent="0.3">
      <c r="A543" s="296"/>
      <c r="B543" s="296"/>
      <c r="C543" s="296"/>
      <c r="D543" s="296"/>
      <c r="E543" s="296"/>
      <c r="F543" s="296"/>
      <c r="G543" s="296"/>
      <c r="H543" s="296"/>
      <c r="I543" s="296"/>
      <c r="J543" s="296"/>
      <c r="K543" s="296"/>
      <c r="L543" s="296"/>
      <c r="M543" s="296"/>
      <c r="N543" s="296"/>
      <c r="O543" s="296"/>
      <c r="P543" s="296"/>
      <c r="Q543" s="296"/>
      <c r="R543" s="296"/>
      <c r="S543" s="296"/>
      <c r="T543" s="296"/>
      <c r="U543" s="296"/>
      <c r="V543" s="296"/>
      <c r="W543" s="296"/>
      <c r="X543" s="296"/>
      <c r="Y543" s="296"/>
      <c r="Z543" s="296"/>
    </row>
    <row r="544" spans="1:26" ht="15.75" customHeight="1" x14ac:dyDescent="0.3">
      <c r="A544" s="296"/>
      <c r="B544" s="296"/>
      <c r="C544" s="296"/>
      <c r="D544" s="296"/>
      <c r="E544" s="296"/>
      <c r="F544" s="296"/>
      <c r="G544" s="296"/>
      <c r="H544" s="296"/>
      <c r="I544" s="296"/>
      <c r="J544" s="296"/>
      <c r="K544" s="296"/>
      <c r="L544" s="296"/>
      <c r="M544" s="296"/>
      <c r="N544" s="296"/>
      <c r="O544" s="296"/>
      <c r="P544" s="296"/>
      <c r="Q544" s="296"/>
      <c r="R544" s="296"/>
      <c r="S544" s="296"/>
      <c r="T544" s="296"/>
      <c r="U544" s="296"/>
      <c r="V544" s="296"/>
      <c r="W544" s="296"/>
      <c r="X544" s="296"/>
      <c r="Y544" s="296"/>
      <c r="Z544" s="296"/>
    </row>
    <row r="545" spans="1:26" ht="15.75" customHeight="1" x14ac:dyDescent="0.3">
      <c r="A545" s="296"/>
      <c r="B545" s="296"/>
      <c r="C545" s="296"/>
      <c r="D545" s="296"/>
      <c r="E545" s="296"/>
      <c r="F545" s="296"/>
      <c r="G545" s="296"/>
      <c r="H545" s="296"/>
      <c r="I545" s="296"/>
      <c r="J545" s="296"/>
      <c r="K545" s="296"/>
      <c r="L545" s="296"/>
      <c r="M545" s="296"/>
      <c r="N545" s="296"/>
      <c r="O545" s="296"/>
      <c r="P545" s="296"/>
      <c r="Q545" s="296"/>
      <c r="R545" s="296"/>
      <c r="S545" s="296"/>
      <c r="T545" s="296"/>
      <c r="U545" s="296"/>
      <c r="V545" s="296"/>
      <c r="W545" s="296"/>
      <c r="X545" s="296"/>
      <c r="Y545" s="296"/>
      <c r="Z545" s="296"/>
    </row>
    <row r="546" spans="1:26" ht="15.75" customHeight="1" x14ac:dyDescent="0.3">
      <c r="A546" s="296"/>
      <c r="B546" s="296"/>
      <c r="C546" s="296"/>
      <c r="D546" s="296"/>
      <c r="E546" s="296"/>
      <c r="F546" s="296"/>
      <c r="G546" s="296"/>
      <c r="H546" s="296"/>
      <c r="I546" s="296"/>
      <c r="J546" s="296"/>
      <c r="K546" s="296"/>
      <c r="L546" s="296"/>
      <c r="M546" s="296"/>
      <c r="N546" s="296"/>
      <c r="O546" s="296"/>
      <c r="P546" s="296"/>
      <c r="Q546" s="296"/>
      <c r="R546" s="296"/>
      <c r="S546" s="296"/>
      <c r="T546" s="296"/>
      <c r="U546" s="296"/>
      <c r="V546" s="296"/>
      <c r="W546" s="296"/>
      <c r="X546" s="296"/>
      <c r="Y546" s="296"/>
      <c r="Z546" s="296"/>
    </row>
    <row r="547" spans="1:26" ht="15.75" customHeight="1" x14ac:dyDescent="0.3">
      <c r="A547" s="296"/>
      <c r="B547" s="296"/>
      <c r="C547" s="296"/>
      <c r="D547" s="296"/>
      <c r="E547" s="296"/>
      <c r="F547" s="296"/>
      <c r="G547" s="296"/>
      <c r="H547" s="296"/>
      <c r="I547" s="296"/>
      <c r="J547" s="296"/>
      <c r="K547" s="296"/>
      <c r="L547" s="296"/>
      <c r="M547" s="296"/>
      <c r="N547" s="296"/>
      <c r="O547" s="296"/>
      <c r="P547" s="296"/>
      <c r="Q547" s="296"/>
      <c r="R547" s="296"/>
      <c r="S547" s="296"/>
      <c r="T547" s="296"/>
      <c r="U547" s="296"/>
      <c r="V547" s="296"/>
      <c r="W547" s="296"/>
      <c r="X547" s="296"/>
      <c r="Y547" s="296"/>
      <c r="Z547" s="296"/>
    </row>
    <row r="548" spans="1:26" ht="15.75" customHeight="1" x14ac:dyDescent="0.3">
      <c r="A548" s="296"/>
      <c r="B548" s="296"/>
      <c r="C548" s="296"/>
      <c r="D548" s="296"/>
      <c r="E548" s="296"/>
      <c r="F548" s="296"/>
      <c r="G548" s="296"/>
      <c r="H548" s="296"/>
      <c r="I548" s="296"/>
      <c r="J548" s="296"/>
      <c r="K548" s="296"/>
      <c r="L548" s="296"/>
      <c r="M548" s="296"/>
      <c r="N548" s="296"/>
      <c r="O548" s="296"/>
      <c r="P548" s="296"/>
      <c r="Q548" s="296"/>
      <c r="R548" s="296"/>
      <c r="S548" s="296"/>
      <c r="T548" s="296"/>
      <c r="U548" s="296"/>
      <c r="V548" s="296"/>
      <c r="W548" s="296"/>
      <c r="X548" s="296"/>
      <c r="Y548" s="296"/>
      <c r="Z548" s="296"/>
    </row>
    <row r="549" spans="1:26" ht="15.75" customHeight="1" x14ac:dyDescent="0.3">
      <c r="A549" s="296"/>
      <c r="B549" s="296"/>
      <c r="C549" s="296"/>
      <c r="D549" s="296"/>
      <c r="E549" s="296"/>
      <c r="F549" s="296"/>
      <c r="G549" s="296"/>
      <c r="H549" s="296"/>
      <c r="I549" s="296"/>
      <c r="J549" s="296"/>
      <c r="K549" s="296"/>
      <c r="L549" s="296"/>
      <c r="M549" s="296"/>
      <c r="N549" s="296"/>
      <c r="O549" s="296"/>
      <c r="P549" s="296"/>
      <c r="Q549" s="296"/>
      <c r="R549" s="296"/>
      <c r="S549" s="296"/>
      <c r="T549" s="296"/>
      <c r="U549" s="296"/>
      <c r="V549" s="296"/>
      <c r="W549" s="296"/>
      <c r="X549" s="296"/>
      <c r="Y549" s="296"/>
      <c r="Z549" s="296"/>
    </row>
    <row r="550" spans="1:26" ht="15.75" customHeight="1" x14ac:dyDescent="0.3">
      <c r="A550" s="296"/>
      <c r="B550" s="296"/>
      <c r="C550" s="296"/>
      <c r="D550" s="296"/>
      <c r="E550" s="296"/>
      <c r="F550" s="296"/>
      <c r="G550" s="296"/>
      <c r="H550" s="296"/>
      <c r="I550" s="296"/>
      <c r="J550" s="296"/>
      <c r="K550" s="296"/>
      <c r="L550" s="296"/>
      <c r="M550" s="296"/>
      <c r="N550" s="296"/>
      <c r="O550" s="296"/>
      <c r="P550" s="296"/>
      <c r="Q550" s="296"/>
      <c r="R550" s="296"/>
      <c r="S550" s="296"/>
      <c r="T550" s="296"/>
      <c r="U550" s="296"/>
      <c r="V550" s="296"/>
      <c r="W550" s="296"/>
      <c r="X550" s="296"/>
      <c r="Y550" s="296"/>
      <c r="Z550" s="296"/>
    </row>
    <row r="551" spans="1:26" ht="15.75" customHeight="1" x14ac:dyDescent="0.3">
      <c r="A551" s="296"/>
      <c r="B551" s="296"/>
      <c r="C551" s="296"/>
      <c r="D551" s="296"/>
      <c r="E551" s="296"/>
      <c r="F551" s="296"/>
      <c r="G551" s="296"/>
      <c r="H551" s="296"/>
      <c r="I551" s="296"/>
      <c r="J551" s="296"/>
      <c r="K551" s="296"/>
      <c r="L551" s="296"/>
      <c r="M551" s="296"/>
      <c r="N551" s="296"/>
      <c r="O551" s="296"/>
      <c r="P551" s="296"/>
      <c r="Q551" s="296"/>
      <c r="R551" s="296"/>
      <c r="S551" s="296"/>
      <c r="T551" s="296"/>
      <c r="U551" s="296"/>
      <c r="V551" s="296"/>
      <c r="W551" s="296"/>
      <c r="X551" s="296"/>
      <c r="Y551" s="296"/>
      <c r="Z551" s="296"/>
    </row>
    <row r="552" spans="1:26" ht="15.75" customHeight="1" x14ac:dyDescent="0.3">
      <c r="A552" s="296"/>
      <c r="B552" s="296"/>
      <c r="C552" s="296"/>
      <c r="D552" s="296"/>
      <c r="E552" s="296"/>
      <c r="F552" s="296"/>
      <c r="G552" s="296"/>
      <c r="H552" s="296"/>
      <c r="I552" s="296"/>
      <c r="J552" s="296"/>
      <c r="K552" s="296"/>
      <c r="L552" s="296"/>
      <c r="M552" s="296"/>
      <c r="N552" s="296"/>
      <c r="O552" s="296"/>
      <c r="P552" s="296"/>
      <c r="Q552" s="296"/>
      <c r="R552" s="296"/>
      <c r="S552" s="296"/>
      <c r="T552" s="296"/>
      <c r="U552" s="296"/>
      <c r="V552" s="296"/>
      <c r="W552" s="296"/>
      <c r="X552" s="296"/>
      <c r="Y552" s="296"/>
      <c r="Z552" s="296"/>
    </row>
    <row r="553" spans="1:26" ht="15.75" customHeight="1" x14ac:dyDescent="0.3">
      <c r="A553" s="296"/>
      <c r="B553" s="296"/>
      <c r="C553" s="296"/>
      <c r="D553" s="296"/>
      <c r="E553" s="296"/>
      <c r="F553" s="296"/>
      <c r="G553" s="296"/>
      <c r="H553" s="296"/>
      <c r="I553" s="296"/>
      <c r="J553" s="296"/>
      <c r="K553" s="296"/>
      <c r="L553" s="296"/>
      <c r="M553" s="296"/>
      <c r="N553" s="296"/>
      <c r="O553" s="296"/>
      <c r="P553" s="296"/>
      <c r="Q553" s="296"/>
      <c r="R553" s="296"/>
      <c r="S553" s="296"/>
      <c r="T553" s="296"/>
      <c r="U553" s="296"/>
      <c r="V553" s="296"/>
      <c r="W553" s="296"/>
      <c r="X553" s="296"/>
      <c r="Y553" s="296"/>
      <c r="Z553" s="296"/>
    </row>
    <row r="554" spans="1:26" ht="15.75" customHeight="1" x14ac:dyDescent="0.3">
      <c r="A554" s="296"/>
      <c r="B554" s="296"/>
      <c r="C554" s="296"/>
      <c r="D554" s="296"/>
      <c r="E554" s="296"/>
      <c r="F554" s="296"/>
      <c r="G554" s="296"/>
      <c r="H554" s="296"/>
      <c r="I554" s="296"/>
      <c r="J554" s="296"/>
      <c r="K554" s="296"/>
      <c r="L554" s="296"/>
      <c r="M554" s="296"/>
      <c r="N554" s="296"/>
      <c r="O554" s="296"/>
      <c r="P554" s="296"/>
      <c r="Q554" s="296"/>
      <c r="R554" s="296"/>
      <c r="S554" s="296"/>
      <c r="T554" s="296"/>
      <c r="U554" s="296"/>
      <c r="V554" s="296"/>
      <c r="W554" s="296"/>
      <c r="X554" s="296"/>
      <c r="Y554" s="296"/>
      <c r="Z554" s="296"/>
    </row>
    <row r="555" spans="1:26" ht="15.75" customHeight="1" x14ac:dyDescent="0.3">
      <c r="A555" s="296"/>
      <c r="B555" s="296"/>
      <c r="C555" s="296"/>
      <c r="D555" s="296"/>
      <c r="E555" s="296"/>
      <c r="F555" s="296"/>
      <c r="G555" s="296"/>
      <c r="H555" s="296"/>
      <c r="I555" s="296"/>
      <c r="J555" s="296"/>
      <c r="K555" s="296"/>
      <c r="L555" s="296"/>
      <c r="M555" s="296"/>
      <c r="N555" s="296"/>
      <c r="O555" s="296"/>
      <c r="P555" s="296"/>
      <c r="Q555" s="296"/>
      <c r="R555" s="296"/>
      <c r="S555" s="296"/>
      <c r="T555" s="296"/>
      <c r="U555" s="296"/>
      <c r="V555" s="296"/>
      <c r="W555" s="296"/>
      <c r="X555" s="296"/>
      <c r="Y555" s="296"/>
      <c r="Z555" s="296"/>
    </row>
    <row r="556" spans="1:26" ht="15.75" customHeight="1" x14ac:dyDescent="0.3">
      <c r="A556" s="296"/>
      <c r="B556" s="296"/>
      <c r="C556" s="296"/>
      <c r="D556" s="296"/>
      <c r="E556" s="296"/>
      <c r="F556" s="296"/>
      <c r="G556" s="296"/>
      <c r="H556" s="296"/>
      <c r="I556" s="296"/>
      <c r="J556" s="296"/>
      <c r="K556" s="296"/>
      <c r="L556" s="296"/>
      <c r="M556" s="296"/>
      <c r="N556" s="296"/>
      <c r="O556" s="296"/>
      <c r="P556" s="296"/>
      <c r="Q556" s="296"/>
      <c r="R556" s="296"/>
      <c r="S556" s="296"/>
      <c r="T556" s="296"/>
      <c r="U556" s="296"/>
      <c r="V556" s="296"/>
      <c r="W556" s="296"/>
      <c r="X556" s="296"/>
      <c r="Y556" s="296"/>
      <c r="Z556" s="296"/>
    </row>
    <row r="557" spans="1:26" ht="15.75" customHeight="1" x14ac:dyDescent="0.3">
      <c r="A557" s="296"/>
      <c r="B557" s="296"/>
      <c r="C557" s="296"/>
      <c r="D557" s="296"/>
      <c r="E557" s="296"/>
      <c r="F557" s="296"/>
      <c r="G557" s="296"/>
      <c r="H557" s="296"/>
      <c r="I557" s="296"/>
      <c r="J557" s="296"/>
      <c r="K557" s="296"/>
      <c r="L557" s="296"/>
      <c r="M557" s="296"/>
      <c r="N557" s="296"/>
      <c r="O557" s="296"/>
      <c r="P557" s="296"/>
      <c r="Q557" s="296"/>
      <c r="R557" s="296"/>
      <c r="S557" s="296"/>
      <c r="T557" s="296"/>
      <c r="U557" s="296"/>
      <c r="V557" s="296"/>
      <c r="W557" s="296"/>
      <c r="X557" s="296"/>
      <c r="Y557" s="296"/>
      <c r="Z557" s="296"/>
    </row>
    <row r="558" spans="1:26" ht="15.75" customHeight="1" x14ac:dyDescent="0.3">
      <c r="A558" s="296"/>
      <c r="B558" s="296"/>
      <c r="C558" s="296"/>
      <c r="D558" s="296"/>
      <c r="E558" s="296"/>
      <c r="F558" s="296"/>
      <c r="G558" s="296"/>
      <c r="H558" s="296"/>
      <c r="I558" s="296"/>
      <c r="J558" s="296"/>
      <c r="K558" s="296"/>
      <c r="L558" s="296"/>
      <c r="M558" s="296"/>
      <c r="N558" s="296"/>
      <c r="O558" s="296"/>
      <c r="P558" s="296"/>
      <c r="Q558" s="296"/>
      <c r="R558" s="296"/>
      <c r="S558" s="296"/>
      <c r="T558" s="296"/>
      <c r="U558" s="296"/>
      <c r="V558" s="296"/>
      <c r="W558" s="296"/>
      <c r="X558" s="296"/>
      <c r="Y558" s="296"/>
      <c r="Z558" s="296"/>
    </row>
    <row r="559" spans="1:26" ht="15.75" customHeight="1" x14ac:dyDescent="0.3">
      <c r="A559" s="296"/>
      <c r="B559" s="296"/>
      <c r="C559" s="296"/>
      <c r="D559" s="296"/>
      <c r="E559" s="296"/>
      <c r="F559" s="296"/>
      <c r="G559" s="296"/>
      <c r="H559" s="296"/>
      <c r="I559" s="296"/>
      <c r="J559" s="296"/>
      <c r="K559" s="296"/>
      <c r="L559" s="296"/>
      <c r="M559" s="296"/>
      <c r="N559" s="296"/>
      <c r="O559" s="296"/>
      <c r="P559" s="296"/>
      <c r="Q559" s="296"/>
      <c r="R559" s="296"/>
      <c r="S559" s="296"/>
      <c r="T559" s="296"/>
      <c r="U559" s="296"/>
      <c r="V559" s="296"/>
      <c r="W559" s="296"/>
      <c r="X559" s="296"/>
      <c r="Y559" s="296"/>
      <c r="Z559" s="296"/>
    </row>
    <row r="560" spans="1:26" ht="15.75" customHeight="1" x14ac:dyDescent="0.3">
      <c r="A560" s="296"/>
      <c r="B560" s="296"/>
      <c r="C560" s="296"/>
      <c r="D560" s="296"/>
      <c r="E560" s="296"/>
      <c r="F560" s="296"/>
      <c r="G560" s="296"/>
      <c r="H560" s="296"/>
      <c r="I560" s="296"/>
      <c r="J560" s="296"/>
      <c r="K560" s="296"/>
      <c r="L560" s="296"/>
      <c r="M560" s="296"/>
      <c r="N560" s="296"/>
      <c r="O560" s="296"/>
      <c r="P560" s="296"/>
      <c r="Q560" s="296"/>
      <c r="R560" s="296"/>
      <c r="S560" s="296"/>
      <c r="T560" s="296"/>
      <c r="U560" s="296"/>
      <c r="V560" s="296"/>
      <c r="W560" s="296"/>
      <c r="X560" s="296"/>
      <c r="Y560" s="296"/>
      <c r="Z560" s="296"/>
    </row>
    <row r="561" spans="1:26" ht="15.75" customHeight="1" x14ac:dyDescent="0.3">
      <c r="A561" s="296"/>
      <c r="B561" s="296"/>
      <c r="C561" s="296"/>
      <c r="D561" s="296"/>
      <c r="E561" s="296"/>
      <c r="F561" s="296"/>
      <c r="G561" s="296"/>
      <c r="H561" s="296"/>
      <c r="I561" s="296"/>
      <c r="J561" s="296"/>
      <c r="K561" s="296"/>
      <c r="L561" s="296"/>
      <c r="M561" s="296"/>
      <c r="N561" s="296"/>
      <c r="O561" s="296"/>
      <c r="P561" s="296"/>
      <c r="Q561" s="296"/>
      <c r="R561" s="296"/>
      <c r="S561" s="296"/>
      <c r="T561" s="296"/>
      <c r="U561" s="296"/>
      <c r="V561" s="296"/>
      <c r="W561" s="296"/>
      <c r="X561" s="296"/>
      <c r="Y561" s="296"/>
      <c r="Z561" s="296"/>
    </row>
    <row r="562" spans="1:26" ht="15.75" customHeight="1" x14ac:dyDescent="0.3">
      <c r="A562" s="296"/>
      <c r="B562" s="296"/>
      <c r="C562" s="296"/>
      <c r="D562" s="296"/>
      <c r="E562" s="296"/>
      <c r="F562" s="296"/>
      <c r="G562" s="296"/>
      <c r="H562" s="296"/>
      <c r="I562" s="296"/>
      <c r="J562" s="296"/>
      <c r="K562" s="296"/>
      <c r="L562" s="296"/>
      <c r="M562" s="296"/>
      <c r="N562" s="296"/>
      <c r="O562" s="296"/>
      <c r="P562" s="296"/>
      <c r="Q562" s="296"/>
      <c r="R562" s="296"/>
      <c r="S562" s="296"/>
      <c r="T562" s="296"/>
      <c r="U562" s="296"/>
      <c r="V562" s="296"/>
      <c r="W562" s="296"/>
      <c r="X562" s="296"/>
      <c r="Y562" s="296"/>
      <c r="Z562" s="296"/>
    </row>
    <row r="563" spans="1:26" ht="15.75" customHeight="1" x14ac:dyDescent="0.3">
      <c r="A563" s="296"/>
      <c r="B563" s="296"/>
      <c r="C563" s="296"/>
      <c r="D563" s="296"/>
      <c r="E563" s="296"/>
      <c r="F563" s="296"/>
      <c r="G563" s="296"/>
      <c r="H563" s="296"/>
      <c r="I563" s="296"/>
      <c r="J563" s="296"/>
      <c r="K563" s="296"/>
      <c r="L563" s="296"/>
      <c r="M563" s="296"/>
      <c r="N563" s="296"/>
      <c r="O563" s="296"/>
      <c r="P563" s="296"/>
      <c r="Q563" s="296"/>
      <c r="R563" s="296"/>
      <c r="S563" s="296"/>
      <c r="T563" s="296"/>
      <c r="U563" s="296"/>
      <c r="V563" s="296"/>
      <c r="W563" s="296"/>
      <c r="X563" s="296"/>
      <c r="Y563" s="296"/>
      <c r="Z563" s="296"/>
    </row>
    <row r="564" spans="1:26" ht="15.75" customHeight="1" x14ac:dyDescent="0.3">
      <c r="A564" s="296"/>
      <c r="B564" s="296"/>
      <c r="C564" s="296"/>
      <c r="D564" s="296"/>
      <c r="E564" s="296"/>
      <c r="F564" s="296"/>
      <c r="G564" s="296"/>
      <c r="H564" s="296"/>
      <c r="I564" s="296"/>
      <c r="J564" s="296"/>
      <c r="K564" s="296"/>
      <c r="L564" s="296"/>
      <c r="M564" s="296"/>
      <c r="N564" s="296"/>
      <c r="O564" s="296"/>
      <c r="P564" s="296"/>
      <c r="Q564" s="296"/>
      <c r="R564" s="296"/>
      <c r="S564" s="296"/>
      <c r="T564" s="296"/>
      <c r="U564" s="296"/>
      <c r="V564" s="296"/>
      <c r="W564" s="296"/>
      <c r="X564" s="296"/>
      <c r="Y564" s="296"/>
      <c r="Z564" s="296"/>
    </row>
    <row r="565" spans="1:26" ht="15.75" customHeight="1" x14ac:dyDescent="0.3">
      <c r="A565" s="296"/>
      <c r="B565" s="296"/>
      <c r="C565" s="296"/>
      <c r="D565" s="296"/>
      <c r="E565" s="296"/>
      <c r="F565" s="296"/>
      <c r="G565" s="296"/>
      <c r="H565" s="296"/>
      <c r="I565" s="296"/>
      <c r="J565" s="296"/>
      <c r="K565" s="296"/>
      <c r="L565" s="296"/>
      <c r="M565" s="296"/>
      <c r="N565" s="296"/>
      <c r="O565" s="296"/>
      <c r="P565" s="296"/>
      <c r="Q565" s="296"/>
      <c r="R565" s="296"/>
      <c r="S565" s="296"/>
      <c r="T565" s="296"/>
      <c r="U565" s="296"/>
      <c r="V565" s="296"/>
      <c r="W565" s="296"/>
      <c r="X565" s="296"/>
      <c r="Y565" s="296"/>
      <c r="Z565" s="296"/>
    </row>
    <row r="566" spans="1:26" ht="15.75" customHeight="1" x14ac:dyDescent="0.3">
      <c r="A566" s="296"/>
      <c r="B566" s="296"/>
      <c r="C566" s="296"/>
      <c r="D566" s="296"/>
      <c r="E566" s="296"/>
      <c r="F566" s="296"/>
      <c r="G566" s="296"/>
      <c r="H566" s="296"/>
      <c r="I566" s="296"/>
      <c r="J566" s="296"/>
      <c r="K566" s="296"/>
      <c r="L566" s="296"/>
      <c r="M566" s="296"/>
      <c r="N566" s="296"/>
      <c r="O566" s="296"/>
      <c r="P566" s="296"/>
      <c r="Q566" s="296"/>
      <c r="R566" s="296"/>
      <c r="S566" s="296"/>
      <c r="T566" s="296"/>
      <c r="U566" s="296"/>
      <c r="V566" s="296"/>
      <c r="W566" s="296"/>
      <c r="X566" s="296"/>
      <c r="Y566" s="296"/>
      <c r="Z566" s="296"/>
    </row>
    <row r="567" spans="1:26" ht="15.75" customHeight="1" x14ac:dyDescent="0.3">
      <c r="A567" s="296"/>
      <c r="B567" s="296"/>
      <c r="C567" s="296"/>
      <c r="D567" s="296"/>
      <c r="E567" s="296"/>
      <c r="F567" s="296"/>
      <c r="G567" s="296"/>
      <c r="H567" s="296"/>
      <c r="I567" s="296"/>
      <c r="J567" s="296"/>
      <c r="K567" s="296"/>
      <c r="L567" s="296"/>
      <c r="M567" s="296"/>
      <c r="N567" s="296"/>
      <c r="O567" s="296"/>
      <c r="P567" s="296"/>
      <c r="Q567" s="296"/>
      <c r="R567" s="296"/>
      <c r="S567" s="296"/>
      <c r="T567" s="296"/>
      <c r="U567" s="296"/>
      <c r="V567" s="296"/>
      <c r="W567" s="296"/>
      <c r="X567" s="296"/>
      <c r="Y567" s="296"/>
      <c r="Z567" s="296"/>
    </row>
    <row r="568" spans="1:26" ht="15.75" customHeight="1" x14ac:dyDescent="0.3">
      <c r="A568" s="296"/>
      <c r="B568" s="296"/>
      <c r="C568" s="296"/>
      <c r="D568" s="296"/>
      <c r="E568" s="296"/>
      <c r="F568" s="296"/>
      <c r="G568" s="296"/>
      <c r="H568" s="296"/>
      <c r="I568" s="296"/>
      <c r="J568" s="296"/>
      <c r="K568" s="296"/>
      <c r="L568" s="296"/>
      <c r="M568" s="296"/>
      <c r="N568" s="296"/>
      <c r="O568" s="296"/>
      <c r="P568" s="296"/>
      <c r="Q568" s="296"/>
      <c r="R568" s="296"/>
      <c r="S568" s="296"/>
      <c r="T568" s="296"/>
      <c r="U568" s="296"/>
      <c r="V568" s="296"/>
      <c r="W568" s="296"/>
      <c r="X568" s="296"/>
      <c r="Y568" s="296"/>
      <c r="Z568" s="296"/>
    </row>
    <row r="569" spans="1:26" ht="15.75" customHeight="1" x14ac:dyDescent="0.3">
      <c r="A569" s="296"/>
      <c r="B569" s="296"/>
      <c r="C569" s="296"/>
      <c r="D569" s="296"/>
      <c r="E569" s="296"/>
      <c r="F569" s="296"/>
      <c r="G569" s="296"/>
      <c r="H569" s="296"/>
      <c r="I569" s="296"/>
      <c r="J569" s="296"/>
      <c r="K569" s="296"/>
      <c r="L569" s="296"/>
      <c r="M569" s="296"/>
      <c r="N569" s="296"/>
      <c r="O569" s="296"/>
      <c r="P569" s="296"/>
      <c r="Q569" s="296"/>
      <c r="R569" s="296"/>
      <c r="S569" s="296"/>
      <c r="T569" s="296"/>
      <c r="U569" s="296"/>
      <c r="V569" s="296"/>
      <c r="W569" s="296"/>
      <c r="X569" s="296"/>
      <c r="Y569" s="296"/>
      <c r="Z569" s="296"/>
    </row>
    <row r="570" spans="1:26" ht="15.75" customHeight="1" x14ac:dyDescent="0.3">
      <c r="A570" s="296"/>
      <c r="B570" s="296"/>
      <c r="C570" s="296"/>
      <c r="D570" s="296"/>
      <c r="E570" s="296"/>
      <c r="F570" s="296"/>
      <c r="G570" s="296"/>
      <c r="H570" s="296"/>
      <c r="I570" s="296"/>
      <c r="J570" s="296"/>
      <c r="K570" s="296"/>
      <c r="L570" s="296"/>
      <c r="M570" s="296"/>
      <c r="N570" s="296"/>
      <c r="O570" s="296"/>
      <c r="P570" s="296"/>
      <c r="Q570" s="296"/>
      <c r="R570" s="296"/>
      <c r="S570" s="296"/>
      <c r="T570" s="296"/>
      <c r="U570" s="296"/>
      <c r="V570" s="296"/>
      <c r="W570" s="296"/>
      <c r="X570" s="296"/>
      <c r="Y570" s="296"/>
      <c r="Z570" s="296"/>
    </row>
    <row r="571" spans="1:26" ht="15.75" customHeight="1" x14ac:dyDescent="0.3">
      <c r="A571" s="296"/>
      <c r="B571" s="296"/>
      <c r="C571" s="296"/>
      <c r="D571" s="296"/>
      <c r="E571" s="296"/>
      <c r="F571" s="296"/>
      <c r="G571" s="296"/>
      <c r="H571" s="296"/>
      <c r="I571" s="296"/>
      <c r="J571" s="296"/>
      <c r="K571" s="296"/>
      <c r="L571" s="296"/>
      <c r="M571" s="296"/>
      <c r="N571" s="296"/>
      <c r="O571" s="296"/>
      <c r="P571" s="296"/>
      <c r="Q571" s="296"/>
      <c r="R571" s="296"/>
      <c r="S571" s="296"/>
      <c r="T571" s="296"/>
      <c r="U571" s="296"/>
      <c r="V571" s="296"/>
      <c r="W571" s="296"/>
      <c r="X571" s="296"/>
      <c r="Y571" s="296"/>
      <c r="Z571" s="296"/>
    </row>
    <row r="572" spans="1:26" ht="15.75" customHeight="1" x14ac:dyDescent="0.3">
      <c r="A572" s="296"/>
      <c r="B572" s="296"/>
      <c r="C572" s="296"/>
      <c r="D572" s="296"/>
      <c r="E572" s="296"/>
      <c r="F572" s="296"/>
      <c r="G572" s="296"/>
      <c r="H572" s="296"/>
      <c r="I572" s="296"/>
      <c r="J572" s="296"/>
      <c r="K572" s="296"/>
      <c r="L572" s="296"/>
      <c r="M572" s="296"/>
      <c r="N572" s="296"/>
      <c r="O572" s="296"/>
      <c r="P572" s="296"/>
      <c r="Q572" s="296"/>
      <c r="R572" s="296"/>
      <c r="S572" s="296"/>
      <c r="T572" s="296"/>
      <c r="U572" s="296"/>
      <c r="V572" s="296"/>
      <c r="W572" s="296"/>
      <c r="X572" s="296"/>
      <c r="Y572" s="296"/>
      <c r="Z572" s="296"/>
    </row>
    <row r="573" spans="1:26" ht="15.75" customHeight="1" x14ac:dyDescent="0.3">
      <c r="A573" s="296"/>
      <c r="B573" s="296"/>
      <c r="C573" s="296"/>
      <c r="D573" s="296"/>
      <c r="E573" s="296"/>
      <c r="F573" s="296"/>
      <c r="G573" s="296"/>
      <c r="H573" s="296"/>
      <c r="I573" s="296"/>
      <c r="J573" s="296"/>
      <c r="K573" s="296"/>
      <c r="L573" s="296"/>
      <c r="M573" s="296"/>
      <c r="N573" s="296"/>
      <c r="O573" s="296"/>
      <c r="P573" s="296"/>
      <c r="Q573" s="296"/>
      <c r="R573" s="296"/>
      <c r="S573" s="296"/>
      <c r="T573" s="296"/>
      <c r="U573" s="296"/>
      <c r="V573" s="296"/>
      <c r="W573" s="296"/>
      <c r="X573" s="296"/>
      <c r="Y573" s="296"/>
      <c r="Z573" s="296"/>
    </row>
    <row r="574" spans="1:26" ht="15.75" customHeight="1" x14ac:dyDescent="0.3">
      <c r="A574" s="296"/>
      <c r="B574" s="296"/>
      <c r="C574" s="296"/>
      <c r="D574" s="296"/>
      <c r="E574" s="296"/>
      <c r="F574" s="296"/>
      <c r="G574" s="296"/>
      <c r="H574" s="296"/>
      <c r="I574" s="296"/>
      <c r="J574" s="296"/>
      <c r="K574" s="296"/>
      <c r="L574" s="296"/>
      <c r="M574" s="296"/>
      <c r="N574" s="296"/>
      <c r="O574" s="296"/>
      <c r="P574" s="296"/>
      <c r="Q574" s="296"/>
      <c r="R574" s="296"/>
      <c r="S574" s="296"/>
      <c r="T574" s="296"/>
      <c r="U574" s="296"/>
      <c r="V574" s="296"/>
      <c r="W574" s="296"/>
      <c r="X574" s="296"/>
      <c r="Y574" s="296"/>
      <c r="Z574" s="296"/>
    </row>
    <row r="575" spans="1:26" ht="15.75" customHeight="1" x14ac:dyDescent="0.3">
      <c r="A575" s="296"/>
      <c r="B575" s="296"/>
      <c r="C575" s="296"/>
      <c r="D575" s="296"/>
      <c r="E575" s="296"/>
      <c r="F575" s="296"/>
      <c r="G575" s="296"/>
      <c r="H575" s="296"/>
      <c r="I575" s="296"/>
      <c r="J575" s="296"/>
      <c r="K575" s="296"/>
      <c r="L575" s="296"/>
      <c r="M575" s="296"/>
      <c r="N575" s="296"/>
      <c r="O575" s="296"/>
      <c r="P575" s="296"/>
      <c r="Q575" s="296"/>
      <c r="R575" s="296"/>
      <c r="S575" s="296"/>
      <c r="T575" s="296"/>
      <c r="U575" s="296"/>
      <c r="V575" s="296"/>
      <c r="W575" s="296"/>
      <c r="X575" s="296"/>
      <c r="Y575" s="296"/>
      <c r="Z575" s="296"/>
    </row>
    <row r="576" spans="1:26" ht="15.75" customHeight="1" x14ac:dyDescent="0.3">
      <c r="A576" s="296"/>
      <c r="B576" s="296"/>
      <c r="C576" s="296"/>
      <c r="D576" s="296"/>
      <c r="E576" s="296"/>
      <c r="F576" s="296"/>
      <c r="G576" s="296"/>
      <c r="H576" s="296"/>
      <c r="I576" s="296"/>
      <c r="J576" s="296"/>
      <c r="K576" s="296"/>
      <c r="L576" s="296"/>
      <c r="M576" s="296"/>
      <c r="N576" s="296"/>
      <c r="O576" s="296"/>
      <c r="P576" s="296"/>
      <c r="Q576" s="296"/>
      <c r="R576" s="296"/>
      <c r="S576" s="296"/>
      <c r="T576" s="296"/>
      <c r="U576" s="296"/>
      <c r="V576" s="296"/>
      <c r="W576" s="296"/>
      <c r="X576" s="296"/>
      <c r="Y576" s="296"/>
      <c r="Z576" s="296"/>
    </row>
    <row r="577" spans="1:26" ht="15.75" customHeight="1" x14ac:dyDescent="0.3">
      <c r="A577" s="296"/>
      <c r="B577" s="296"/>
      <c r="C577" s="296"/>
      <c r="D577" s="296"/>
      <c r="E577" s="296"/>
      <c r="F577" s="296"/>
      <c r="G577" s="296"/>
      <c r="H577" s="296"/>
      <c r="I577" s="296"/>
      <c r="J577" s="296"/>
      <c r="K577" s="296"/>
      <c r="L577" s="296"/>
      <c r="M577" s="296"/>
      <c r="N577" s="296"/>
      <c r="O577" s="296"/>
      <c r="P577" s="296"/>
      <c r="Q577" s="296"/>
      <c r="R577" s="296"/>
      <c r="S577" s="296"/>
      <c r="T577" s="296"/>
      <c r="U577" s="296"/>
      <c r="V577" s="296"/>
      <c r="W577" s="296"/>
      <c r="X577" s="296"/>
      <c r="Y577" s="296"/>
      <c r="Z577" s="296"/>
    </row>
    <row r="578" spans="1:26" ht="15.75" customHeight="1" x14ac:dyDescent="0.3">
      <c r="A578" s="296"/>
      <c r="B578" s="296"/>
      <c r="C578" s="296"/>
      <c r="D578" s="296"/>
      <c r="E578" s="296"/>
      <c r="F578" s="296"/>
      <c r="G578" s="296"/>
      <c r="H578" s="296"/>
      <c r="I578" s="296"/>
      <c r="J578" s="296"/>
      <c r="K578" s="296"/>
      <c r="L578" s="296"/>
      <c r="M578" s="296"/>
      <c r="N578" s="296"/>
      <c r="O578" s="296"/>
      <c r="P578" s="296"/>
      <c r="Q578" s="296"/>
      <c r="R578" s="296"/>
      <c r="S578" s="296"/>
      <c r="T578" s="296"/>
      <c r="U578" s="296"/>
      <c r="V578" s="296"/>
      <c r="W578" s="296"/>
      <c r="X578" s="296"/>
      <c r="Y578" s="296"/>
      <c r="Z578" s="296"/>
    </row>
    <row r="579" spans="1:26" ht="15.75" customHeight="1" x14ac:dyDescent="0.3">
      <c r="A579" s="296"/>
      <c r="B579" s="296"/>
      <c r="C579" s="296"/>
      <c r="D579" s="296"/>
      <c r="E579" s="296"/>
      <c r="F579" s="296"/>
      <c r="G579" s="296"/>
      <c r="H579" s="296"/>
      <c r="I579" s="296"/>
      <c r="J579" s="296"/>
      <c r="K579" s="296"/>
      <c r="L579" s="296"/>
      <c r="M579" s="296"/>
      <c r="N579" s="296"/>
      <c r="O579" s="296"/>
      <c r="P579" s="296"/>
      <c r="Q579" s="296"/>
      <c r="R579" s="296"/>
      <c r="S579" s="296"/>
      <c r="T579" s="296"/>
      <c r="U579" s="296"/>
      <c r="V579" s="296"/>
      <c r="W579" s="296"/>
      <c r="X579" s="296"/>
      <c r="Y579" s="296"/>
      <c r="Z579" s="296"/>
    </row>
    <row r="580" spans="1:26" ht="15.75" customHeight="1" x14ac:dyDescent="0.3">
      <c r="A580" s="296"/>
      <c r="B580" s="296"/>
      <c r="C580" s="296"/>
      <c r="D580" s="296"/>
      <c r="E580" s="296"/>
      <c r="F580" s="296"/>
      <c r="G580" s="296"/>
      <c r="H580" s="296"/>
      <c r="I580" s="296"/>
      <c r="J580" s="296"/>
      <c r="K580" s="296"/>
      <c r="L580" s="296"/>
      <c r="M580" s="296"/>
      <c r="N580" s="296"/>
      <c r="O580" s="296"/>
      <c r="P580" s="296"/>
      <c r="Q580" s="296"/>
      <c r="R580" s="296"/>
      <c r="S580" s="296"/>
      <c r="T580" s="296"/>
      <c r="U580" s="296"/>
      <c r="V580" s="296"/>
      <c r="W580" s="296"/>
      <c r="X580" s="296"/>
      <c r="Y580" s="296"/>
      <c r="Z580" s="296"/>
    </row>
    <row r="581" spans="1:26" ht="15.75" customHeight="1" x14ac:dyDescent="0.3">
      <c r="A581" s="296"/>
      <c r="B581" s="296"/>
      <c r="C581" s="296"/>
      <c r="D581" s="296"/>
      <c r="E581" s="296"/>
      <c r="F581" s="296"/>
      <c r="G581" s="296"/>
      <c r="H581" s="296"/>
      <c r="I581" s="296"/>
      <c r="J581" s="296"/>
      <c r="K581" s="296"/>
      <c r="L581" s="296"/>
      <c r="M581" s="296"/>
      <c r="N581" s="296"/>
      <c r="O581" s="296"/>
      <c r="P581" s="296"/>
      <c r="Q581" s="296"/>
      <c r="R581" s="296"/>
      <c r="S581" s="296"/>
      <c r="T581" s="296"/>
      <c r="U581" s="296"/>
      <c r="V581" s="296"/>
      <c r="W581" s="296"/>
      <c r="X581" s="296"/>
      <c r="Y581" s="296"/>
      <c r="Z581" s="296"/>
    </row>
    <row r="582" spans="1:26" ht="15.75" customHeight="1" x14ac:dyDescent="0.3">
      <c r="A582" s="296"/>
      <c r="B582" s="296"/>
      <c r="C582" s="296"/>
      <c r="D582" s="296"/>
      <c r="E582" s="296"/>
      <c r="F582" s="296"/>
      <c r="G582" s="296"/>
      <c r="H582" s="296"/>
      <c r="I582" s="296"/>
      <c r="J582" s="296"/>
      <c r="K582" s="296"/>
      <c r="L582" s="296"/>
      <c r="M582" s="296"/>
      <c r="N582" s="296"/>
      <c r="O582" s="296"/>
      <c r="P582" s="296"/>
      <c r="Q582" s="296"/>
      <c r="R582" s="296"/>
      <c r="S582" s="296"/>
      <c r="T582" s="296"/>
      <c r="U582" s="296"/>
      <c r="V582" s="296"/>
      <c r="W582" s="296"/>
      <c r="X582" s="296"/>
      <c r="Y582" s="296"/>
      <c r="Z582" s="296"/>
    </row>
    <row r="583" spans="1:26" ht="15.75" customHeight="1" x14ac:dyDescent="0.3">
      <c r="A583" s="296"/>
      <c r="B583" s="296"/>
      <c r="C583" s="296"/>
      <c r="D583" s="296"/>
      <c r="E583" s="296"/>
      <c r="F583" s="296"/>
      <c r="G583" s="296"/>
      <c r="H583" s="296"/>
      <c r="I583" s="296"/>
      <c r="J583" s="296"/>
      <c r="K583" s="296"/>
      <c r="L583" s="296"/>
      <c r="M583" s="296"/>
      <c r="N583" s="296"/>
      <c r="O583" s="296"/>
      <c r="P583" s="296"/>
      <c r="Q583" s="296"/>
      <c r="R583" s="296"/>
      <c r="S583" s="296"/>
      <c r="T583" s="296"/>
      <c r="U583" s="296"/>
      <c r="V583" s="296"/>
      <c r="W583" s="296"/>
      <c r="X583" s="296"/>
      <c r="Y583" s="296"/>
      <c r="Z583" s="296"/>
    </row>
    <row r="584" spans="1:26" ht="15.75" customHeight="1" x14ac:dyDescent="0.3">
      <c r="A584" s="296"/>
      <c r="B584" s="296"/>
      <c r="C584" s="296"/>
      <c r="D584" s="296"/>
      <c r="E584" s="296"/>
      <c r="F584" s="296"/>
      <c r="G584" s="296"/>
      <c r="H584" s="296"/>
      <c r="I584" s="296"/>
      <c r="J584" s="296"/>
      <c r="K584" s="296"/>
      <c r="L584" s="296"/>
      <c r="M584" s="296"/>
      <c r="N584" s="296"/>
      <c r="O584" s="296"/>
      <c r="P584" s="296"/>
      <c r="Q584" s="296"/>
      <c r="R584" s="296"/>
      <c r="S584" s="296"/>
      <c r="T584" s="296"/>
      <c r="U584" s="296"/>
      <c r="V584" s="296"/>
      <c r="W584" s="296"/>
      <c r="X584" s="296"/>
      <c r="Y584" s="296"/>
      <c r="Z584" s="296"/>
    </row>
    <row r="585" spans="1:26" ht="15.75" customHeight="1" x14ac:dyDescent="0.3">
      <c r="A585" s="296"/>
      <c r="B585" s="296"/>
      <c r="C585" s="296"/>
      <c r="D585" s="296"/>
      <c r="E585" s="296"/>
      <c r="F585" s="296"/>
      <c r="G585" s="296"/>
      <c r="H585" s="296"/>
      <c r="I585" s="296"/>
      <c r="J585" s="296"/>
      <c r="K585" s="296"/>
      <c r="L585" s="296"/>
      <c r="M585" s="296"/>
      <c r="N585" s="296"/>
      <c r="O585" s="296"/>
      <c r="P585" s="296"/>
      <c r="Q585" s="296"/>
      <c r="R585" s="296"/>
      <c r="S585" s="296"/>
      <c r="T585" s="296"/>
      <c r="U585" s="296"/>
      <c r="V585" s="296"/>
      <c r="W585" s="296"/>
      <c r="X585" s="296"/>
      <c r="Y585" s="296"/>
      <c r="Z585" s="296"/>
    </row>
    <row r="586" spans="1:26" ht="15.75" customHeight="1" x14ac:dyDescent="0.3">
      <c r="A586" s="296"/>
      <c r="B586" s="296"/>
      <c r="C586" s="296"/>
      <c r="D586" s="296"/>
      <c r="E586" s="296"/>
      <c r="F586" s="296"/>
      <c r="G586" s="296"/>
      <c r="H586" s="296"/>
      <c r="I586" s="296"/>
      <c r="J586" s="296"/>
      <c r="K586" s="296"/>
      <c r="L586" s="296"/>
      <c r="M586" s="296"/>
      <c r="N586" s="296"/>
      <c r="O586" s="296"/>
      <c r="P586" s="296"/>
      <c r="Q586" s="296"/>
      <c r="R586" s="296"/>
      <c r="S586" s="296"/>
      <c r="T586" s="296"/>
      <c r="U586" s="296"/>
      <c r="V586" s="296"/>
      <c r="W586" s="296"/>
      <c r="X586" s="296"/>
      <c r="Y586" s="296"/>
      <c r="Z586" s="296"/>
    </row>
    <row r="587" spans="1:26" ht="15.75" customHeight="1" x14ac:dyDescent="0.3">
      <c r="A587" s="296"/>
      <c r="B587" s="296"/>
      <c r="C587" s="296"/>
      <c r="D587" s="296"/>
      <c r="E587" s="296"/>
      <c r="F587" s="296"/>
      <c r="G587" s="296"/>
      <c r="H587" s="296"/>
      <c r="I587" s="296"/>
      <c r="J587" s="296"/>
      <c r="K587" s="296"/>
      <c r="L587" s="296"/>
      <c r="M587" s="296"/>
      <c r="N587" s="296"/>
      <c r="O587" s="296"/>
      <c r="P587" s="296"/>
      <c r="Q587" s="296"/>
      <c r="R587" s="296"/>
      <c r="S587" s="296"/>
      <c r="T587" s="296"/>
      <c r="U587" s="296"/>
      <c r="V587" s="296"/>
      <c r="W587" s="296"/>
      <c r="X587" s="296"/>
      <c r="Y587" s="296"/>
      <c r="Z587" s="296"/>
    </row>
    <row r="588" spans="1:26" ht="15.75" customHeight="1" x14ac:dyDescent="0.3">
      <c r="A588" s="296"/>
      <c r="B588" s="296"/>
      <c r="C588" s="296"/>
      <c r="D588" s="296"/>
      <c r="E588" s="296"/>
      <c r="F588" s="296"/>
      <c r="G588" s="296"/>
      <c r="H588" s="296"/>
      <c r="I588" s="296"/>
      <c r="J588" s="296"/>
      <c r="K588" s="296"/>
      <c r="L588" s="296"/>
      <c r="M588" s="296"/>
      <c r="N588" s="296"/>
      <c r="O588" s="296"/>
      <c r="P588" s="296"/>
      <c r="Q588" s="296"/>
      <c r="R588" s="296"/>
      <c r="S588" s="296"/>
      <c r="T588" s="296"/>
      <c r="U588" s="296"/>
      <c r="V588" s="296"/>
      <c r="W588" s="296"/>
      <c r="X588" s="296"/>
      <c r="Y588" s="296"/>
      <c r="Z588" s="296"/>
    </row>
    <row r="589" spans="1:26" ht="15.75" customHeight="1" x14ac:dyDescent="0.3">
      <c r="A589" s="296"/>
      <c r="B589" s="296"/>
      <c r="C589" s="296"/>
      <c r="D589" s="296"/>
      <c r="E589" s="296"/>
      <c r="F589" s="296"/>
      <c r="G589" s="296"/>
      <c r="H589" s="296"/>
      <c r="I589" s="296"/>
      <c r="J589" s="296"/>
      <c r="K589" s="296"/>
      <c r="L589" s="296"/>
      <c r="M589" s="296"/>
      <c r="N589" s="296"/>
      <c r="O589" s="296"/>
      <c r="P589" s="296"/>
      <c r="Q589" s="296"/>
      <c r="R589" s="296"/>
      <c r="S589" s="296"/>
      <c r="T589" s="296"/>
      <c r="U589" s="296"/>
      <c r="V589" s="296"/>
      <c r="W589" s="296"/>
      <c r="X589" s="296"/>
      <c r="Y589" s="296"/>
      <c r="Z589" s="296"/>
    </row>
    <row r="590" spans="1:26" ht="15.75" customHeight="1" x14ac:dyDescent="0.3">
      <c r="A590" s="296"/>
      <c r="B590" s="296"/>
      <c r="C590" s="296"/>
      <c r="D590" s="296"/>
      <c r="E590" s="296"/>
      <c r="F590" s="296"/>
      <c r="G590" s="296"/>
      <c r="H590" s="296"/>
      <c r="I590" s="296"/>
      <c r="J590" s="296"/>
      <c r="K590" s="296"/>
      <c r="L590" s="296"/>
      <c r="M590" s="296"/>
      <c r="N590" s="296"/>
      <c r="O590" s="296"/>
      <c r="P590" s="296"/>
      <c r="Q590" s="296"/>
      <c r="R590" s="296"/>
      <c r="S590" s="296"/>
      <c r="T590" s="296"/>
      <c r="U590" s="296"/>
      <c r="V590" s="296"/>
      <c r="W590" s="296"/>
      <c r="X590" s="296"/>
      <c r="Y590" s="296"/>
      <c r="Z590" s="296"/>
    </row>
    <row r="591" spans="1:26" ht="15.75" customHeight="1" x14ac:dyDescent="0.3">
      <c r="A591" s="296"/>
      <c r="B591" s="296"/>
      <c r="C591" s="296"/>
      <c r="D591" s="296"/>
      <c r="E591" s="296"/>
      <c r="F591" s="296"/>
      <c r="G591" s="296"/>
      <c r="H591" s="296"/>
      <c r="I591" s="296"/>
      <c r="J591" s="296"/>
      <c r="K591" s="296"/>
      <c r="L591" s="296"/>
      <c r="M591" s="296"/>
      <c r="N591" s="296"/>
      <c r="O591" s="296"/>
      <c r="P591" s="296"/>
      <c r="Q591" s="296"/>
      <c r="R591" s="296"/>
      <c r="S591" s="296"/>
      <c r="T591" s="296"/>
      <c r="U591" s="296"/>
      <c r="V591" s="296"/>
      <c r="W591" s="296"/>
      <c r="X591" s="296"/>
      <c r="Y591" s="296"/>
      <c r="Z591" s="296"/>
    </row>
    <row r="592" spans="1:26" ht="15.75" customHeight="1" x14ac:dyDescent="0.3">
      <c r="A592" s="296"/>
      <c r="B592" s="296"/>
      <c r="C592" s="296"/>
      <c r="D592" s="296"/>
      <c r="E592" s="296"/>
      <c r="F592" s="296"/>
      <c r="G592" s="296"/>
      <c r="H592" s="296"/>
      <c r="I592" s="296"/>
      <c r="J592" s="296"/>
      <c r="K592" s="296"/>
      <c r="L592" s="296"/>
      <c r="M592" s="296"/>
      <c r="N592" s="296"/>
      <c r="O592" s="296"/>
      <c r="P592" s="296"/>
      <c r="Q592" s="296"/>
      <c r="R592" s="296"/>
      <c r="S592" s="296"/>
      <c r="T592" s="296"/>
      <c r="U592" s="296"/>
      <c r="V592" s="296"/>
      <c r="W592" s="296"/>
      <c r="X592" s="296"/>
      <c r="Y592" s="296"/>
      <c r="Z592" s="296"/>
    </row>
    <row r="593" spans="1:26" ht="15.75" customHeight="1" x14ac:dyDescent="0.3">
      <c r="A593" s="296"/>
      <c r="B593" s="296"/>
      <c r="C593" s="296"/>
      <c r="D593" s="296"/>
      <c r="E593" s="296"/>
      <c r="F593" s="296"/>
      <c r="G593" s="296"/>
      <c r="H593" s="296"/>
      <c r="I593" s="296"/>
      <c r="J593" s="296"/>
      <c r="K593" s="296"/>
      <c r="L593" s="296"/>
      <c r="M593" s="296"/>
      <c r="N593" s="296"/>
      <c r="O593" s="296"/>
      <c r="P593" s="296"/>
      <c r="Q593" s="296"/>
      <c r="R593" s="296"/>
      <c r="S593" s="296"/>
      <c r="T593" s="296"/>
      <c r="U593" s="296"/>
      <c r="V593" s="296"/>
      <c r="W593" s="296"/>
      <c r="X593" s="296"/>
      <c r="Y593" s="296"/>
      <c r="Z593" s="296"/>
    </row>
    <row r="594" spans="1:26" ht="15.75" customHeight="1" x14ac:dyDescent="0.3">
      <c r="A594" s="296"/>
      <c r="B594" s="296"/>
      <c r="C594" s="296"/>
      <c r="D594" s="296"/>
      <c r="E594" s="296"/>
      <c r="F594" s="296"/>
      <c r="G594" s="296"/>
      <c r="H594" s="296"/>
      <c r="I594" s="296"/>
      <c r="J594" s="296"/>
      <c r="K594" s="296"/>
      <c r="L594" s="296"/>
      <c r="M594" s="296"/>
      <c r="N594" s="296"/>
      <c r="O594" s="296"/>
      <c r="P594" s="296"/>
      <c r="Q594" s="296"/>
      <c r="R594" s="296"/>
      <c r="S594" s="296"/>
      <c r="T594" s="296"/>
      <c r="U594" s="296"/>
      <c r="V594" s="296"/>
      <c r="W594" s="296"/>
      <c r="X594" s="296"/>
      <c r="Y594" s="296"/>
      <c r="Z594" s="296"/>
    </row>
    <row r="595" spans="1:26" ht="15.75" customHeight="1" x14ac:dyDescent="0.3">
      <c r="A595" s="296"/>
      <c r="B595" s="296"/>
      <c r="C595" s="296"/>
      <c r="D595" s="296"/>
      <c r="E595" s="296"/>
      <c r="F595" s="296"/>
      <c r="G595" s="296"/>
      <c r="H595" s="296"/>
      <c r="I595" s="296"/>
      <c r="J595" s="296"/>
      <c r="K595" s="296"/>
      <c r="L595" s="296"/>
      <c r="M595" s="296"/>
      <c r="N595" s="296"/>
      <c r="O595" s="296"/>
      <c r="P595" s="296"/>
      <c r="Q595" s="296"/>
      <c r="R595" s="296"/>
      <c r="S595" s="296"/>
      <c r="T595" s="296"/>
      <c r="U595" s="296"/>
      <c r="V595" s="296"/>
      <c r="W595" s="296"/>
      <c r="X595" s="296"/>
      <c r="Y595" s="296"/>
      <c r="Z595" s="296"/>
    </row>
    <row r="596" spans="1:26" ht="15.75" customHeight="1" x14ac:dyDescent="0.3">
      <c r="A596" s="296"/>
      <c r="B596" s="296"/>
      <c r="C596" s="296"/>
      <c r="D596" s="296"/>
      <c r="E596" s="296"/>
      <c r="F596" s="296"/>
      <c r="G596" s="296"/>
      <c r="H596" s="296"/>
      <c r="I596" s="296"/>
      <c r="J596" s="296"/>
      <c r="K596" s="296"/>
      <c r="L596" s="296"/>
      <c r="M596" s="296"/>
      <c r="N596" s="296"/>
      <c r="O596" s="296"/>
      <c r="P596" s="296"/>
      <c r="Q596" s="296"/>
      <c r="R596" s="296"/>
      <c r="S596" s="296"/>
      <c r="T596" s="296"/>
      <c r="U596" s="296"/>
      <c r="V596" s="296"/>
      <c r="W596" s="296"/>
      <c r="X596" s="296"/>
      <c r="Y596" s="296"/>
      <c r="Z596" s="296"/>
    </row>
    <row r="597" spans="1:26" ht="15.75" customHeight="1" x14ac:dyDescent="0.3">
      <c r="A597" s="296"/>
      <c r="B597" s="296"/>
      <c r="C597" s="296"/>
      <c r="D597" s="296"/>
      <c r="E597" s="296"/>
      <c r="F597" s="296"/>
      <c r="G597" s="296"/>
      <c r="H597" s="296"/>
      <c r="I597" s="296"/>
      <c r="J597" s="296"/>
      <c r="K597" s="296"/>
      <c r="L597" s="296"/>
      <c r="M597" s="296"/>
      <c r="N597" s="296"/>
      <c r="O597" s="296"/>
      <c r="P597" s="296"/>
      <c r="Q597" s="296"/>
      <c r="R597" s="296"/>
      <c r="S597" s="296"/>
      <c r="T597" s="296"/>
      <c r="U597" s="296"/>
      <c r="V597" s="296"/>
      <c r="W597" s="296"/>
      <c r="X597" s="296"/>
      <c r="Y597" s="296"/>
      <c r="Z597" s="296"/>
    </row>
    <row r="598" spans="1:26" ht="15.75" customHeight="1" x14ac:dyDescent="0.3">
      <c r="A598" s="296"/>
      <c r="B598" s="296"/>
      <c r="C598" s="296"/>
      <c r="D598" s="296"/>
      <c r="E598" s="296"/>
      <c r="F598" s="296"/>
      <c r="G598" s="296"/>
      <c r="H598" s="296"/>
      <c r="I598" s="296"/>
      <c r="J598" s="296"/>
      <c r="K598" s="296"/>
      <c r="L598" s="296"/>
      <c r="M598" s="296"/>
      <c r="N598" s="296"/>
      <c r="O598" s="296"/>
      <c r="P598" s="296"/>
      <c r="Q598" s="296"/>
      <c r="R598" s="296"/>
      <c r="S598" s="296"/>
      <c r="T598" s="296"/>
      <c r="U598" s="296"/>
      <c r="V598" s="296"/>
      <c r="W598" s="296"/>
      <c r="X598" s="296"/>
      <c r="Y598" s="296"/>
      <c r="Z598" s="296"/>
    </row>
    <row r="599" spans="1:26" ht="15.75" customHeight="1" x14ac:dyDescent="0.3">
      <c r="A599" s="296"/>
      <c r="B599" s="296"/>
      <c r="C599" s="296"/>
      <c r="D599" s="296"/>
      <c r="E599" s="296"/>
      <c r="F599" s="296"/>
      <c r="G599" s="296"/>
      <c r="H599" s="296"/>
      <c r="I599" s="296"/>
      <c r="J599" s="296"/>
      <c r="K599" s="296"/>
      <c r="L599" s="296"/>
      <c r="M599" s="296"/>
      <c r="N599" s="296"/>
      <c r="O599" s="296"/>
      <c r="P599" s="296"/>
      <c r="Q599" s="296"/>
      <c r="R599" s="296"/>
      <c r="S599" s="296"/>
      <c r="T599" s="296"/>
      <c r="U599" s="296"/>
      <c r="V599" s="296"/>
      <c r="W599" s="296"/>
      <c r="X599" s="296"/>
      <c r="Y599" s="296"/>
      <c r="Z599" s="296"/>
    </row>
    <row r="600" spans="1:26" ht="15.75" customHeight="1" x14ac:dyDescent="0.3">
      <c r="A600" s="296"/>
      <c r="B600" s="296"/>
      <c r="C600" s="296"/>
      <c r="D600" s="296"/>
      <c r="E600" s="296"/>
      <c r="F600" s="296"/>
      <c r="G600" s="296"/>
      <c r="H600" s="296"/>
      <c r="I600" s="296"/>
      <c r="J600" s="296"/>
      <c r="K600" s="296"/>
      <c r="L600" s="296"/>
      <c r="M600" s="296"/>
      <c r="N600" s="296"/>
      <c r="O600" s="296"/>
      <c r="P600" s="296"/>
      <c r="Q600" s="296"/>
      <c r="R600" s="296"/>
      <c r="S600" s="296"/>
      <c r="T600" s="296"/>
      <c r="U600" s="296"/>
      <c r="V600" s="296"/>
      <c r="W600" s="296"/>
      <c r="X600" s="296"/>
      <c r="Y600" s="296"/>
      <c r="Z600" s="296"/>
    </row>
    <row r="601" spans="1:26" ht="15.75" customHeight="1" x14ac:dyDescent="0.3">
      <c r="A601" s="296"/>
      <c r="B601" s="296"/>
      <c r="C601" s="296"/>
      <c r="D601" s="296"/>
      <c r="E601" s="296"/>
      <c r="F601" s="296"/>
      <c r="G601" s="296"/>
      <c r="H601" s="296"/>
      <c r="I601" s="296"/>
      <c r="J601" s="296"/>
      <c r="K601" s="296"/>
      <c r="L601" s="296"/>
      <c r="M601" s="296"/>
      <c r="N601" s="296"/>
      <c r="O601" s="296"/>
      <c r="P601" s="296"/>
      <c r="Q601" s="296"/>
      <c r="R601" s="296"/>
      <c r="S601" s="296"/>
      <c r="T601" s="296"/>
      <c r="U601" s="296"/>
      <c r="V601" s="296"/>
      <c r="W601" s="296"/>
      <c r="X601" s="296"/>
      <c r="Y601" s="296"/>
      <c r="Z601" s="296"/>
    </row>
    <row r="602" spans="1:26" ht="15.75" customHeight="1" x14ac:dyDescent="0.3">
      <c r="A602" s="296"/>
      <c r="B602" s="296"/>
      <c r="C602" s="296"/>
      <c r="D602" s="296"/>
      <c r="E602" s="296"/>
      <c r="F602" s="296"/>
      <c r="G602" s="296"/>
      <c r="H602" s="296"/>
      <c r="I602" s="296"/>
      <c r="J602" s="296"/>
      <c r="K602" s="296"/>
      <c r="L602" s="296"/>
      <c r="M602" s="296"/>
      <c r="N602" s="296"/>
      <c r="O602" s="296"/>
      <c r="P602" s="296"/>
      <c r="Q602" s="296"/>
      <c r="R602" s="296"/>
      <c r="S602" s="296"/>
      <c r="T602" s="296"/>
      <c r="U602" s="296"/>
      <c r="V602" s="296"/>
      <c r="W602" s="296"/>
      <c r="X602" s="296"/>
      <c r="Y602" s="296"/>
      <c r="Z602" s="296"/>
    </row>
    <row r="603" spans="1:26" ht="15.75" customHeight="1" x14ac:dyDescent="0.3">
      <c r="A603" s="296"/>
      <c r="B603" s="296"/>
      <c r="C603" s="296"/>
      <c r="D603" s="296"/>
      <c r="E603" s="296"/>
      <c r="F603" s="296"/>
      <c r="G603" s="296"/>
      <c r="H603" s="296"/>
      <c r="I603" s="296"/>
      <c r="J603" s="296"/>
      <c r="K603" s="296"/>
      <c r="L603" s="296"/>
      <c r="M603" s="296"/>
      <c r="N603" s="296"/>
      <c r="O603" s="296"/>
      <c r="P603" s="296"/>
      <c r="Q603" s="296"/>
      <c r="R603" s="296"/>
      <c r="S603" s="296"/>
      <c r="T603" s="296"/>
      <c r="U603" s="296"/>
      <c r="V603" s="296"/>
      <c r="W603" s="296"/>
      <c r="X603" s="296"/>
      <c r="Y603" s="296"/>
      <c r="Z603" s="296"/>
    </row>
    <row r="604" spans="1:26" ht="15.75" customHeight="1" x14ac:dyDescent="0.3">
      <c r="A604" s="296"/>
      <c r="B604" s="296"/>
      <c r="C604" s="296"/>
      <c r="D604" s="296"/>
      <c r="E604" s="296"/>
      <c r="F604" s="296"/>
      <c r="G604" s="296"/>
      <c r="H604" s="296"/>
      <c r="I604" s="296"/>
      <c r="J604" s="296"/>
      <c r="K604" s="296"/>
      <c r="L604" s="296"/>
      <c r="M604" s="296"/>
      <c r="N604" s="296"/>
      <c r="O604" s="296"/>
      <c r="P604" s="296"/>
      <c r="Q604" s="296"/>
      <c r="R604" s="296"/>
      <c r="S604" s="296"/>
      <c r="T604" s="296"/>
      <c r="U604" s="296"/>
      <c r="V604" s="296"/>
      <c r="W604" s="296"/>
      <c r="X604" s="296"/>
      <c r="Y604" s="296"/>
      <c r="Z604" s="296"/>
    </row>
    <row r="605" spans="1:26" ht="15.75" customHeight="1" x14ac:dyDescent="0.3">
      <c r="A605" s="296"/>
      <c r="B605" s="296"/>
      <c r="C605" s="296"/>
      <c r="D605" s="296"/>
      <c r="E605" s="296"/>
      <c r="F605" s="296"/>
      <c r="G605" s="296"/>
      <c r="H605" s="296"/>
      <c r="I605" s="296"/>
      <c r="J605" s="296"/>
      <c r="K605" s="296"/>
      <c r="L605" s="296"/>
      <c r="M605" s="296"/>
      <c r="N605" s="296"/>
      <c r="O605" s="296"/>
      <c r="P605" s="296"/>
      <c r="Q605" s="296"/>
      <c r="R605" s="296"/>
      <c r="S605" s="296"/>
      <c r="T605" s="296"/>
      <c r="U605" s="296"/>
      <c r="V605" s="296"/>
      <c r="W605" s="296"/>
      <c r="X605" s="296"/>
      <c r="Y605" s="296"/>
      <c r="Z605" s="296"/>
    </row>
    <row r="606" spans="1:26" ht="15.75" customHeight="1" x14ac:dyDescent="0.3">
      <c r="A606" s="296"/>
      <c r="B606" s="296"/>
      <c r="C606" s="296"/>
      <c r="D606" s="296"/>
      <c r="E606" s="296"/>
      <c r="F606" s="296"/>
      <c r="G606" s="296"/>
      <c r="H606" s="296"/>
      <c r="I606" s="296"/>
      <c r="J606" s="296"/>
      <c r="K606" s="296"/>
      <c r="L606" s="296"/>
      <c r="M606" s="296"/>
      <c r="N606" s="296"/>
      <c r="O606" s="296"/>
      <c r="P606" s="296"/>
      <c r="Q606" s="296"/>
      <c r="R606" s="296"/>
      <c r="S606" s="296"/>
      <c r="T606" s="296"/>
      <c r="U606" s="296"/>
      <c r="V606" s="296"/>
      <c r="W606" s="296"/>
      <c r="X606" s="296"/>
      <c r="Y606" s="296"/>
      <c r="Z606" s="296"/>
    </row>
    <row r="607" spans="1:26" ht="15.75" customHeight="1" x14ac:dyDescent="0.3">
      <c r="A607" s="296"/>
      <c r="B607" s="296"/>
      <c r="C607" s="296"/>
      <c r="D607" s="296"/>
      <c r="E607" s="296"/>
      <c r="F607" s="296"/>
      <c r="G607" s="296"/>
      <c r="H607" s="296"/>
      <c r="I607" s="296"/>
      <c r="J607" s="296"/>
      <c r="K607" s="296"/>
      <c r="L607" s="296"/>
      <c r="M607" s="296"/>
      <c r="N607" s="296"/>
      <c r="O607" s="296"/>
      <c r="P607" s="296"/>
      <c r="Q607" s="296"/>
      <c r="R607" s="296"/>
      <c r="S607" s="296"/>
      <c r="T607" s="296"/>
      <c r="U607" s="296"/>
      <c r="V607" s="296"/>
      <c r="W607" s="296"/>
      <c r="X607" s="296"/>
      <c r="Y607" s="296"/>
      <c r="Z607" s="296"/>
    </row>
    <row r="608" spans="1:26" ht="15.75" customHeight="1" x14ac:dyDescent="0.3">
      <c r="A608" s="296"/>
      <c r="B608" s="296"/>
      <c r="C608" s="296"/>
      <c r="D608" s="296"/>
      <c r="E608" s="296"/>
      <c r="F608" s="296"/>
      <c r="G608" s="296"/>
      <c r="H608" s="296"/>
      <c r="I608" s="296"/>
      <c r="J608" s="296"/>
      <c r="K608" s="296"/>
      <c r="L608" s="296"/>
      <c r="M608" s="296"/>
      <c r="N608" s="296"/>
      <c r="O608" s="296"/>
      <c r="P608" s="296"/>
      <c r="Q608" s="296"/>
      <c r="R608" s="296"/>
      <c r="S608" s="296"/>
      <c r="T608" s="296"/>
      <c r="U608" s="296"/>
      <c r="V608" s="296"/>
      <c r="W608" s="296"/>
      <c r="X608" s="296"/>
      <c r="Y608" s="296"/>
      <c r="Z608" s="296"/>
    </row>
    <row r="609" spans="1:26" ht="15.75" customHeight="1" x14ac:dyDescent="0.3">
      <c r="A609" s="296"/>
      <c r="B609" s="296"/>
      <c r="C609" s="296"/>
      <c r="D609" s="296"/>
      <c r="E609" s="296"/>
      <c r="F609" s="296"/>
      <c r="G609" s="296"/>
      <c r="H609" s="296"/>
      <c r="I609" s="296"/>
      <c r="J609" s="296"/>
      <c r="K609" s="296"/>
      <c r="L609" s="296"/>
      <c r="M609" s="296"/>
      <c r="N609" s="296"/>
      <c r="O609" s="296"/>
      <c r="P609" s="296"/>
      <c r="Q609" s="296"/>
      <c r="R609" s="296"/>
      <c r="S609" s="296"/>
      <c r="T609" s="296"/>
      <c r="U609" s="296"/>
      <c r="V609" s="296"/>
      <c r="W609" s="296"/>
      <c r="X609" s="296"/>
      <c r="Y609" s="296"/>
      <c r="Z609" s="296"/>
    </row>
    <row r="610" spans="1:26" ht="15.75" customHeight="1" x14ac:dyDescent="0.3">
      <c r="A610" s="296"/>
      <c r="B610" s="296"/>
      <c r="C610" s="296"/>
      <c r="D610" s="296"/>
      <c r="E610" s="296"/>
      <c r="F610" s="296"/>
      <c r="G610" s="296"/>
      <c r="H610" s="296"/>
      <c r="I610" s="296"/>
      <c r="J610" s="296"/>
      <c r="K610" s="296"/>
      <c r="L610" s="296"/>
      <c r="M610" s="296"/>
      <c r="N610" s="296"/>
      <c r="O610" s="296"/>
      <c r="P610" s="296"/>
      <c r="Q610" s="296"/>
      <c r="R610" s="296"/>
      <c r="S610" s="296"/>
      <c r="T610" s="296"/>
      <c r="U610" s="296"/>
      <c r="V610" s="296"/>
      <c r="W610" s="296"/>
      <c r="X610" s="296"/>
      <c r="Y610" s="296"/>
      <c r="Z610" s="296"/>
    </row>
    <row r="611" spans="1:26" ht="15.75" customHeight="1" x14ac:dyDescent="0.3">
      <c r="A611" s="296"/>
      <c r="B611" s="296"/>
      <c r="C611" s="296"/>
      <c r="D611" s="296"/>
      <c r="E611" s="296"/>
      <c r="F611" s="296"/>
      <c r="G611" s="296"/>
      <c r="H611" s="296"/>
      <c r="I611" s="296"/>
      <c r="J611" s="296"/>
      <c r="K611" s="296"/>
      <c r="L611" s="296"/>
      <c r="M611" s="296"/>
      <c r="N611" s="296"/>
      <c r="O611" s="296"/>
      <c r="P611" s="296"/>
      <c r="Q611" s="296"/>
      <c r="R611" s="296"/>
      <c r="S611" s="296"/>
      <c r="T611" s="296"/>
      <c r="U611" s="296"/>
      <c r="V611" s="296"/>
      <c r="W611" s="296"/>
      <c r="X611" s="296"/>
      <c r="Y611" s="296"/>
      <c r="Z611" s="296"/>
    </row>
    <row r="612" spans="1:26" ht="15.75" customHeight="1" x14ac:dyDescent="0.3">
      <c r="A612" s="296"/>
      <c r="B612" s="296"/>
      <c r="C612" s="296"/>
      <c r="D612" s="296"/>
      <c r="E612" s="296"/>
      <c r="F612" s="296"/>
      <c r="G612" s="296"/>
      <c r="H612" s="296"/>
      <c r="I612" s="296"/>
      <c r="J612" s="296"/>
      <c r="K612" s="296"/>
      <c r="L612" s="296"/>
      <c r="M612" s="296"/>
      <c r="N612" s="296"/>
      <c r="O612" s="296"/>
      <c r="P612" s="296"/>
      <c r="Q612" s="296"/>
      <c r="R612" s="296"/>
      <c r="S612" s="296"/>
      <c r="T612" s="296"/>
      <c r="U612" s="296"/>
      <c r="V612" s="296"/>
      <c r="W612" s="296"/>
      <c r="X612" s="296"/>
      <c r="Y612" s="296"/>
      <c r="Z612" s="296"/>
    </row>
    <row r="613" spans="1:26" ht="15.75" customHeight="1" x14ac:dyDescent="0.3">
      <c r="A613" s="296"/>
      <c r="B613" s="296"/>
      <c r="C613" s="296"/>
      <c r="D613" s="296"/>
      <c r="E613" s="296"/>
      <c r="F613" s="296"/>
      <c r="G613" s="296"/>
      <c r="H613" s="296"/>
      <c r="I613" s="296"/>
      <c r="J613" s="296"/>
      <c r="K613" s="296"/>
      <c r="L613" s="296"/>
      <c r="M613" s="296"/>
      <c r="N613" s="296"/>
      <c r="O613" s="296"/>
      <c r="P613" s="296"/>
      <c r="Q613" s="296"/>
      <c r="R613" s="296"/>
      <c r="S613" s="296"/>
      <c r="T613" s="296"/>
      <c r="U613" s="296"/>
      <c r="V613" s="296"/>
      <c r="W613" s="296"/>
      <c r="X613" s="296"/>
      <c r="Y613" s="296"/>
      <c r="Z613" s="296"/>
    </row>
    <row r="614" spans="1:26" ht="15.75" customHeight="1" x14ac:dyDescent="0.3">
      <c r="A614" s="296"/>
      <c r="B614" s="296"/>
      <c r="C614" s="296"/>
      <c r="D614" s="296"/>
      <c r="E614" s="296"/>
      <c r="F614" s="296"/>
      <c r="G614" s="296"/>
      <c r="H614" s="296"/>
      <c r="I614" s="296"/>
      <c r="J614" s="296"/>
      <c r="K614" s="296"/>
      <c r="L614" s="296"/>
      <c r="M614" s="296"/>
      <c r="N614" s="296"/>
      <c r="O614" s="296"/>
      <c r="P614" s="296"/>
      <c r="Q614" s="296"/>
      <c r="R614" s="296"/>
      <c r="S614" s="296"/>
      <c r="T614" s="296"/>
      <c r="U614" s="296"/>
      <c r="V614" s="296"/>
      <c r="W614" s="296"/>
      <c r="X614" s="296"/>
      <c r="Y614" s="296"/>
      <c r="Z614" s="296"/>
    </row>
    <row r="615" spans="1:26" ht="15.75" customHeight="1" x14ac:dyDescent="0.3">
      <c r="A615" s="296"/>
      <c r="B615" s="296"/>
      <c r="C615" s="296"/>
      <c r="D615" s="296"/>
      <c r="E615" s="296"/>
      <c r="F615" s="296"/>
      <c r="G615" s="296"/>
      <c r="H615" s="296"/>
      <c r="I615" s="296"/>
      <c r="J615" s="296"/>
      <c r="K615" s="296"/>
      <c r="L615" s="296"/>
      <c r="M615" s="296"/>
      <c r="N615" s="296"/>
      <c r="O615" s="296"/>
      <c r="P615" s="296"/>
      <c r="Q615" s="296"/>
      <c r="R615" s="296"/>
      <c r="S615" s="296"/>
      <c r="T615" s="296"/>
      <c r="U615" s="296"/>
      <c r="V615" s="296"/>
      <c r="W615" s="296"/>
      <c r="X615" s="296"/>
      <c r="Y615" s="296"/>
      <c r="Z615" s="296"/>
    </row>
    <row r="616" spans="1:26" ht="15.75" customHeight="1" x14ac:dyDescent="0.3">
      <c r="A616" s="296"/>
      <c r="B616" s="296"/>
      <c r="C616" s="296"/>
      <c r="D616" s="296"/>
      <c r="E616" s="296"/>
      <c r="F616" s="296"/>
      <c r="G616" s="296"/>
      <c r="H616" s="296"/>
      <c r="I616" s="296"/>
      <c r="J616" s="296"/>
      <c r="K616" s="296"/>
      <c r="L616" s="296"/>
      <c r="M616" s="296"/>
      <c r="N616" s="296"/>
      <c r="O616" s="296"/>
      <c r="P616" s="296"/>
      <c r="Q616" s="296"/>
      <c r="R616" s="296"/>
      <c r="S616" s="296"/>
      <c r="T616" s="296"/>
      <c r="U616" s="296"/>
      <c r="V616" s="296"/>
      <c r="W616" s="296"/>
      <c r="X616" s="296"/>
      <c r="Y616" s="296"/>
      <c r="Z616" s="296"/>
    </row>
    <row r="617" spans="1:26" ht="15.75" customHeight="1" x14ac:dyDescent="0.3">
      <c r="A617" s="296"/>
      <c r="B617" s="296"/>
      <c r="C617" s="296"/>
      <c r="D617" s="296"/>
      <c r="E617" s="296"/>
      <c r="F617" s="296"/>
      <c r="G617" s="296"/>
      <c r="H617" s="296"/>
      <c r="I617" s="296"/>
      <c r="J617" s="296"/>
      <c r="K617" s="296"/>
      <c r="L617" s="296"/>
      <c r="M617" s="296"/>
      <c r="N617" s="296"/>
      <c r="O617" s="296"/>
      <c r="P617" s="296"/>
      <c r="Q617" s="296"/>
      <c r="R617" s="296"/>
      <c r="S617" s="296"/>
      <c r="T617" s="296"/>
      <c r="U617" s="296"/>
      <c r="V617" s="296"/>
      <c r="W617" s="296"/>
      <c r="X617" s="296"/>
      <c r="Y617" s="296"/>
      <c r="Z617" s="296"/>
    </row>
    <row r="618" spans="1:26" ht="15.75" customHeight="1" x14ac:dyDescent="0.3">
      <c r="A618" s="296"/>
      <c r="B618" s="296"/>
      <c r="C618" s="296"/>
      <c r="D618" s="296"/>
      <c r="E618" s="296"/>
      <c r="F618" s="296"/>
      <c r="G618" s="296"/>
      <c r="H618" s="296"/>
      <c r="I618" s="296"/>
      <c r="J618" s="296"/>
      <c r="K618" s="296"/>
      <c r="L618" s="296"/>
      <c r="M618" s="296"/>
      <c r="N618" s="296"/>
      <c r="O618" s="296"/>
      <c r="P618" s="296"/>
      <c r="Q618" s="296"/>
      <c r="R618" s="296"/>
      <c r="S618" s="296"/>
      <c r="T618" s="296"/>
      <c r="U618" s="296"/>
      <c r="V618" s="296"/>
      <c r="W618" s="296"/>
      <c r="X618" s="296"/>
      <c r="Y618" s="296"/>
      <c r="Z618" s="296"/>
    </row>
    <row r="619" spans="1:26" ht="15.75" customHeight="1" x14ac:dyDescent="0.3">
      <c r="A619" s="296"/>
      <c r="B619" s="296"/>
      <c r="C619" s="296"/>
      <c r="D619" s="296"/>
      <c r="E619" s="296"/>
      <c r="F619" s="296"/>
      <c r="G619" s="296"/>
      <c r="H619" s="296"/>
      <c r="I619" s="296"/>
      <c r="J619" s="296"/>
      <c r="K619" s="296"/>
      <c r="L619" s="296"/>
      <c r="M619" s="296"/>
      <c r="N619" s="296"/>
      <c r="O619" s="296"/>
      <c r="P619" s="296"/>
      <c r="Q619" s="296"/>
      <c r="R619" s="296"/>
      <c r="S619" s="296"/>
      <c r="T619" s="296"/>
      <c r="U619" s="296"/>
      <c r="V619" s="296"/>
      <c r="W619" s="296"/>
      <c r="X619" s="296"/>
      <c r="Y619" s="296"/>
      <c r="Z619" s="296"/>
    </row>
    <row r="620" spans="1:26" ht="15.75" customHeight="1" x14ac:dyDescent="0.3">
      <c r="A620" s="296"/>
      <c r="B620" s="296"/>
      <c r="C620" s="296"/>
      <c r="D620" s="296"/>
      <c r="E620" s="296"/>
      <c r="F620" s="296"/>
      <c r="G620" s="296"/>
      <c r="H620" s="296"/>
      <c r="I620" s="296"/>
      <c r="J620" s="296"/>
      <c r="K620" s="296"/>
      <c r="L620" s="296"/>
      <c r="M620" s="296"/>
      <c r="N620" s="296"/>
      <c r="O620" s="296"/>
      <c r="P620" s="296"/>
      <c r="Q620" s="296"/>
      <c r="R620" s="296"/>
      <c r="S620" s="296"/>
      <c r="T620" s="296"/>
      <c r="U620" s="296"/>
      <c r="V620" s="296"/>
      <c r="W620" s="296"/>
      <c r="X620" s="296"/>
      <c r="Y620" s="296"/>
      <c r="Z620" s="296"/>
    </row>
    <row r="621" spans="1:26" ht="15.75" customHeight="1" x14ac:dyDescent="0.3">
      <c r="A621" s="296"/>
      <c r="B621" s="296"/>
      <c r="C621" s="296"/>
      <c r="D621" s="296"/>
      <c r="E621" s="296"/>
      <c r="F621" s="296"/>
      <c r="G621" s="296"/>
      <c r="H621" s="296"/>
      <c r="I621" s="296"/>
      <c r="J621" s="296"/>
      <c r="K621" s="296"/>
      <c r="L621" s="296"/>
      <c r="M621" s="296"/>
      <c r="N621" s="296"/>
      <c r="O621" s="296"/>
      <c r="P621" s="296"/>
      <c r="Q621" s="296"/>
      <c r="R621" s="296"/>
      <c r="S621" s="296"/>
      <c r="T621" s="296"/>
      <c r="U621" s="296"/>
      <c r="V621" s="296"/>
      <c r="W621" s="296"/>
      <c r="X621" s="296"/>
      <c r="Y621" s="296"/>
      <c r="Z621" s="296"/>
    </row>
    <row r="622" spans="1:26" ht="15.75" customHeight="1" x14ac:dyDescent="0.3">
      <c r="A622" s="296"/>
      <c r="B622" s="296"/>
      <c r="C622" s="296"/>
      <c r="D622" s="296"/>
      <c r="E622" s="296"/>
      <c r="F622" s="296"/>
      <c r="G622" s="296"/>
      <c r="H622" s="296"/>
      <c r="I622" s="296"/>
      <c r="J622" s="296"/>
      <c r="K622" s="296"/>
      <c r="L622" s="296"/>
      <c r="M622" s="296"/>
      <c r="N622" s="296"/>
      <c r="O622" s="296"/>
      <c r="P622" s="296"/>
      <c r="Q622" s="296"/>
      <c r="R622" s="296"/>
      <c r="S622" s="296"/>
      <c r="T622" s="296"/>
      <c r="U622" s="296"/>
      <c r="V622" s="296"/>
      <c r="W622" s="296"/>
      <c r="X622" s="296"/>
      <c r="Y622" s="296"/>
      <c r="Z622" s="296"/>
    </row>
    <row r="623" spans="1:26" ht="15.75" customHeight="1" x14ac:dyDescent="0.3">
      <c r="A623" s="296"/>
      <c r="B623" s="296"/>
      <c r="C623" s="296"/>
      <c r="D623" s="296"/>
      <c r="E623" s="296"/>
      <c r="F623" s="296"/>
      <c r="G623" s="296"/>
      <c r="H623" s="296"/>
      <c r="I623" s="296"/>
      <c r="J623" s="296"/>
      <c r="K623" s="296"/>
      <c r="L623" s="296"/>
      <c r="M623" s="296"/>
      <c r="N623" s="296"/>
      <c r="O623" s="296"/>
      <c r="P623" s="296"/>
      <c r="Q623" s="296"/>
      <c r="R623" s="296"/>
      <c r="S623" s="296"/>
      <c r="T623" s="296"/>
      <c r="U623" s="296"/>
      <c r="V623" s="296"/>
      <c r="W623" s="296"/>
      <c r="X623" s="296"/>
      <c r="Y623" s="296"/>
      <c r="Z623" s="296"/>
    </row>
    <row r="624" spans="1:26" ht="15.75" customHeight="1" x14ac:dyDescent="0.3">
      <c r="A624" s="296"/>
      <c r="B624" s="296"/>
      <c r="C624" s="296"/>
      <c r="D624" s="296"/>
      <c r="E624" s="296"/>
      <c r="F624" s="296"/>
      <c r="G624" s="296"/>
      <c r="H624" s="296"/>
      <c r="I624" s="296"/>
      <c r="J624" s="296"/>
      <c r="K624" s="296"/>
      <c r="L624" s="296"/>
      <c r="M624" s="296"/>
      <c r="N624" s="296"/>
      <c r="O624" s="296"/>
      <c r="P624" s="296"/>
      <c r="Q624" s="296"/>
      <c r="R624" s="296"/>
      <c r="S624" s="296"/>
      <c r="T624" s="296"/>
      <c r="U624" s="296"/>
      <c r="V624" s="296"/>
      <c r="W624" s="296"/>
      <c r="X624" s="296"/>
      <c r="Y624" s="296"/>
      <c r="Z624" s="296"/>
    </row>
    <row r="625" spans="1:26" ht="15.75" customHeight="1" x14ac:dyDescent="0.3">
      <c r="A625" s="296"/>
      <c r="B625" s="296"/>
      <c r="C625" s="296"/>
      <c r="D625" s="296"/>
      <c r="E625" s="296"/>
      <c r="F625" s="296"/>
      <c r="G625" s="296"/>
      <c r="H625" s="296"/>
      <c r="I625" s="296"/>
      <c r="J625" s="296"/>
      <c r="K625" s="296"/>
      <c r="L625" s="296"/>
      <c r="M625" s="296"/>
      <c r="N625" s="296"/>
      <c r="O625" s="296"/>
      <c r="P625" s="296"/>
      <c r="Q625" s="296"/>
      <c r="R625" s="296"/>
      <c r="S625" s="296"/>
      <c r="T625" s="296"/>
      <c r="U625" s="296"/>
      <c r="V625" s="296"/>
      <c r="W625" s="296"/>
      <c r="X625" s="296"/>
      <c r="Y625" s="296"/>
      <c r="Z625" s="296"/>
    </row>
    <row r="626" spans="1:26" ht="15.75" customHeight="1" x14ac:dyDescent="0.3">
      <c r="A626" s="296"/>
      <c r="B626" s="296"/>
      <c r="C626" s="296"/>
      <c r="D626" s="296"/>
      <c r="E626" s="296"/>
      <c r="F626" s="296"/>
      <c r="G626" s="296"/>
      <c r="H626" s="296"/>
      <c r="I626" s="296"/>
      <c r="J626" s="296"/>
      <c r="K626" s="296"/>
      <c r="L626" s="296"/>
      <c r="M626" s="296"/>
      <c r="N626" s="296"/>
      <c r="O626" s="296"/>
      <c r="P626" s="296"/>
      <c r="Q626" s="296"/>
      <c r="R626" s="296"/>
      <c r="S626" s="296"/>
      <c r="T626" s="296"/>
      <c r="U626" s="296"/>
      <c r="V626" s="296"/>
      <c r="W626" s="296"/>
      <c r="X626" s="296"/>
      <c r="Y626" s="296"/>
      <c r="Z626" s="296"/>
    </row>
    <row r="627" spans="1:26" ht="15.75" customHeight="1" x14ac:dyDescent="0.3">
      <c r="A627" s="296"/>
      <c r="B627" s="296"/>
      <c r="C627" s="296"/>
      <c r="D627" s="296"/>
      <c r="E627" s="296"/>
      <c r="F627" s="296"/>
      <c r="G627" s="296"/>
      <c r="H627" s="296"/>
      <c r="I627" s="296"/>
      <c r="J627" s="296"/>
      <c r="K627" s="296"/>
      <c r="L627" s="296"/>
      <c r="M627" s="296"/>
      <c r="N627" s="296"/>
      <c r="O627" s="296"/>
      <c r="P627" s="296"/>
      <c r="Q627" s="296"/>
      <c r="R627" s="296"/>
      <c r="S627" s="296"/>
      <c r="T627" s="296"/>
      <c r="U627" s="296"/>
      <c r="V627" s="296"/>
      <c r="W627" s="296"/>
      <c r="X627" s="296"/>
      <c r="Y627" s="296"/>
      <c r="Z627" s="296"/>
    </row>
    <row r="628" spans="1:26" ht="15.75" customHeight="1" x14ac:dyDescent="0.3">
      <c r="A628" s="296"/>
      <c r="B628" s="296"/>
      <c r="C628" s="296"/>
      <c r="D628" s="296"/>
      <c r="E628" s="296"/>
      <c r="F628" s="296"/>
      <c r="G628" s="296"/>
      <c r="H628" s="296"/>
      <c r="I628" s="296"/>
      <c r="J628" s="296"/>
      <c r="K628" s="296"/>
      <c r="L628" s="296"/>
      <c r="M628" s="296"/>
      <c r="N628" s="296"/>
      <c r="O628" s="296"/>
      <c r="P628" s="296"/>
      <c r="Q628" s="296"/>
      <c r="R628" s="296"/>
      <c r="S628" s="296"/>
      <c r="T628" s="296"/>
      <c r="U628" s="296"/>
      <c r="V628" s="296"/>
      <c r="W628" s="296"/>
      <c r="X628" s="296"/>
      <c r="Y628" s="296"/>
      <c r="Z628" s="296"/>
    </row>
    <row r="629" spans="1:26" ht="15.75" customHeight="1" x14ac:dyDescent="0.3">
      <c r="A629" s="296"/>
      <c r="B629" s="296"/>
      <c r="C629" s="296"/>
      <c r="D629" s="296"/>
      <c r="E629" s="296"/>
      <c r="F629" s="296"/>
      <c r="G629" s="296"/>
      <c r="H629" s="296"/>
      <c r="I629" s="296"/>
      <c r="J629" s="296"/>
      <c r="K629" s="296"/>
      <c r="L629" s="296"/>
      <c r="M629" s="296"/>
      <c r="N629" s="296"/>
      <c r="O629" s="296"/>
      <c r="P629" s="296"/>
      <c r="Q629" s="296"/>
      <c r="R629" s="296"/>
      <c r="S629" s="296"/>
      <c r="T629" s="296"/>
      <c r="U629" s="296"/>
      <c r="V629" s="296"/>
      <c r="W629" s="296"/>
      <c r="X629" s="296"/>
      <c r="Y629" s="296"/>
      <c r="Z629" s="296"/>
    </row>
    <row r="630" spans="1:26" ht="15.75" customHeight="1" x14ac:dyDescent="0.3">
      <c r="A630" s="296"/>
      <c r="B630" s="296"/>
      <c r="C630" s="296"/>
      <c r="D630" s="296"/>
      <c r="E630" s="296"/>
      <c r="F630" s="296"/>
      <c r="G630" s="296"/>
      <c r="H630" s="296"/>
      <c r="I630" s="296"/>
      <c r="J630" s="296"/>
      <c r="K630" s="296"/>
      <c r="L630" s="296"/>
      <c r="M630" s="296"/>
      <c r="N630" s="296"/>
      <c r="O630" s="296"/>
      <c r="P630" s="296"/>
      <c r="Q630" s="296"/>
      <c r="R630" s="296"/>
      <c r="S630" s="296"/>
      <c r="T630" s="296"/>
      <c r="U630" s="296"/>
      <c r="V630" s="296"/>
      <c r="W630" s="296"/>
      <c r="X630" s="296"/>
      <c r="Y630" s="296"/>
      <c r="Z630" s="296"/>
    </row>
    <row r="631" spans="1:26" ht="15.75" customHeight="1" x14ac:dyDescent="0.3">
      <c r="A631" s="296"/>
      <c r="B631" s="296"/>
      <c r="C631" s="296"/>
      <c r="D631" s="296"/>
      <c r="E631" s="296"/>
      <c r="F631" s="296"/>
      <c r="G631" s="296"/>
      <c r="H631" s="296"/>
      <c r="I631" s="296"/>
      <c r="J631" s="296"/>
      <c r="K631" s="296"/>
      <c r="L631" s="296"/>
      <c r="M631" s="296"/>
      <c r="N631" s="296"/>
      <c r="O631" s="296"/>
      <c r="P631" s="296"/>
      <c r="Q631" s="296"/>
      <c r="R631" s="296"/>
      <c r="S631" s="296"/>
      <c r="T631" s="296"/>
      <c r="U631" s="296"/>
      <c r="V631" s="296"/>
      <c r="W631" s="296"/>
      <c r="X631" s="296"/>
      <c r="Y631" s="296"/>
      <c r="Z631" s="296"/>
    </row>
    <row r="632" spans="1:26" ht="15.75" customHeight="1" x14ac:dyDescent="0.3">
      <c r="A632" s="296"/>
      <c r="B632" s="296"/>
      <c r="C632" s="296"/>
      <c r="D632" s="296"/>
      <c r="E632" s="296"/>
      <c r="F632" s="296"/>
      <c r="G632" s="296"/>
      <c r="H632" s="296"/>
      <c r="I632" s="296"/>
      <c r="J632" s="296"/>
      <c r="K632" s="296"/>
      <c r="L632" s="296"/>
      <c r="M632" s="296"/>
      <c r="N632" s="296"/>
      <c r="O632" s="296"/>
      <c r="P632" s="296"/>
      <c r="Q632" s="296"/>
      <c r="R632" s="296"/>
      <c r="S632" s="296"/>
      <c r="T632" s="296"/>
      <c r="U632" s="296"/>
      <c r="V632" s="296"/>
      <c r="W632" s="296"/>
      <c r="X632" s="296"/>
      <c r="Y632" s="296"/>
      <c r="Z632" s="296"/>
    </row>
    <row r="633" spans="1:26" ht="15.75" customHeight="1" x14ac:dyDescent="0.3">
      <c r="A633" s="296"/>
      <c r="B633" s="296"/>
      <c r="C633" s="296"/>
      <c r="D633" s="296"/>
      <c r="E633" s="296"/>
      <c r="F633" s="296"/>
      <c r="G633" s="296"/>
      <c r="H633" s="296"/>
      <c r="I633" s="296"/>
      <c r="J633" s="296"/>
      <c r="K633" s="296"/>
      <c r="L633" s="296"/>
      <c r="M633" s="296"/>
      <c r="N633" s="296"/>
      <c r="O633" s="296"/>
      <c r="P633" s="296"/>
      <c r="Q633" s="296"/>
      <c r="R633" s="296"/>
      <c r="S633" s="296"/>
      <c r="T633" s="296"/>
      <c r="U633" s="296"/>
      <c r="V633" s="296"/>
      <c r="W633" s="296"/>
      <c r="X633" s="296"/>
      <c r="Y633" s="296"/>
      <c r="Z633" s="296"/>
    </row>
    <row r="634" spans="1:26" ht="15.75" customHeight="1" x14ac:dyDescent="0.3">
      <c r="A634" s="296"/>
      <c r="B634" s="296"/>
      <c r="C634" s="296"/>
      <c r="D634" s="296"/>
      <c r="E634" s="296"/>
      <c r="F634" s="296"/>
      <c r="G634" s="296"/>
      <c r="H634" s="296"/>
      <c r="I634" s="296"/>
      <c r="J634" s="296"/>
      <c r="K634" s="296"/>
      <c r="L634" s="296"/>
      <c r="M634" s="296"/>
      <c r="N634" s="296"/>
      <c r="O634" s="296"/>
      <c r="P634" s="296"/>
      <c r="Q634" s="296"/>
      <c r="R634" s="296"/>
      <c r="S634" s="296"/>
      <c r="T634" s="296"/>
      <c r="U634" s="296"/>
      <c r="V634" s="296"/>
      <c r="W634" s="296"/>
      <c r="X634" s="296"/>
      <c r="Y634" s="296"/>
      <c r="Z634" s="296"/>
    </row>
    <row r="635" spans="1:26" ht="15.75" customHeight="1" x14ac:dyDescent="0.3">
      <c r="A635" s="296"/>
      <c r="B635" s="296"/>
      <c r="C635" s="296"/>
      <c r="D635" s="296"/>
      <c r="E635" s="296"/>
      <c r="F635" s="296"/>
      <c r="G635" s="296"/>
      <c r="H635" s="296"/>
      <c r="I635" s="296"/>
      <c r="J635" s="296"/>
      <c r="K635" s="296"/>
      <c r="L635" s="296"/>
      <c r="M635" s="296"/>
      <c r="N635" s="296"/>
      <c r="O635" s="296"/>
      <c r="P635" s="296"/>
      <c r="Q635" s="296"/>
      <c r="R635" s="296"/>
      <c r="S635" s="296"/>
      <c r="T635" s="296"/>
      <c r="U635" s="296"/>
      <c r="V635" s="296"/>
      <c r="W635" s="296"/>
      <c r="X635" s="296"/>
      <c r="Y635" s="296"/>
      <c r="Z635" s="296"/>
    </row>
    <row r="636" spans="1:26" ht="15.75" customHeight="1" x14ac:dyDescent="0.3">
      <c r="A636" s="296"/>
      <c r="B636" s="296"/>
      <c r="C636" s="296"/>
      <c r="D636" s="296"/>
      <c r="E636" s="296"/>
      <c r="F636" s="296"/>
      <c r="G636" s="296"/>
      <c r="H636" s="296"/>
      <c r="I636" s="296"/>
      <c r="J636" s="296"/>
      <c r="K636" s="296"/>
      <c r="L636" s="296"/>
      <c r="M636" s="296"/>
      <c r="N636" s="296"/>
      <c r="O636" s="296"/>
      <c r="P636" s="296"/>
      <c r="Q636" s="296"/>
      <c r="R636" s="296"/>
      <c r="S636" s="296"/>
      <c r="T636" s="296"/>
      <c r="U636" s="296"/>
      <c r="V636" s="296"/>
      <c r="W636" s="296"/>
      <c r="X636" s="296"/>
      <c r="Y636" s="296"/>
      <c r="Z636" s="296"/>
    </row>
    <row r="637" spans="1:26" ht="15.75" customHeight="1" x14ac:dyDescent="0.3">
      <c r="A637" s="296"/>
      <c r="B637" s="296"/>
      <c r="C637" s="296"/>
      <c r="D637" s="296"/>
      <c r="E637" s="296"/>
      <c r="F637" s="296"/>
      <c r="G637" s="296"/>
      <c r="H637" s="296"/>
      <c r="I637" s="296"/>
      <c r="J637" s="296"/>
      <c r="K637" s="296"/>
      <c r="L637" s="296"/>
      <c r="M637" s="296"/>
      <c r="N637" s="296"/>
      <c r="O637" s="296"/>
      <c r="P637" s="296"/>
      <c r="Q637" s="296"/>
      <c r="R637" s="296"/>
      <c r="S637" s="296"/>
      <c r="T637" s="296"/>
      <c r="U637" s="296"/>
      <c r="V637" s="296"/>
      <c r="W637" s="296"/>
      <c r="X637" s="296"/>
      <c r="Y637" s="296"/>
      <c r="Z637" s="296"/>
    </row>
    <row r="638" spans="1:26" ht="15.75" customHeight="1" x14ac:dyDescent="0.3">
      <c r="A638" s="296"/>
      <c r="B638" s="296"/>
      <c r="C638" s="296"/>
      <c r="D638" s="296"/>
      <c r="E638" s="296"/>
      <c r="F638" s="296"/>
      <c r="G638" s="296"/>
      <c r="H638" s="296"/>
      <c r="I638" s="296"/>
      <c r="J638" s="296"/>
      <c r="K638" s="296"/>
      <c r="L638" s="296"/>
      <c r="M638" s="296"/>
      <c r="N638" s="296"/>
      <c r="O638" s="296"/>
      <c r="P638" s="296"/>
      <c r="Q638" s="296"/>
      <c r="R638" s="296"/>
      <c r="S638" s="296"/>
      <c r="T638" s="296"/>
      <c r="U638" s="296"/>
      <c r="V638" s="296"/>
      <c r="W638" s="296"/>
      <c r="X638" s="296"/>
      <c r="Y638" s="296"/>
      <c r="Z638" s="296"/>
    </row>
    <row r="639" spans="1:26" ht="15.75" customHeight="1" x14ac:dyDescent="0.3">
      <c r="A639" s="296"/>
      <c r="B639" s="296"/>
      <c r="C639" s="296"/>
      <c r="D639" s="296"/>
      <c r="E639" s="296"/>
      <c r="F639" s="296"/>
      <c r="G639" s="296"/>
      <c r="H639" s="296"/>
      <c r="I639" s="296"/>
      <c r="J639" s="296"/>
      <c r="K639" s="296"/>
      <c r="L639" s="296"/>
      <c r="M639" s="296"/>
      <c r="N639" s="296"/>
      <c r="O639" s="296"/>
      <c r="P639" s="296"/>
      <c r="Q639" s="296"/>
      <c r="R639" s="296"/>
      <c r="S639" s="296"/>
      <c r="T639" s="296"/>
      <c r="U639" s="296"/>
      <c r="V639" s="296"/>
      <c r="W639" s="296"/>
      <c r="X639" s="296"/>
      <c r="Y639" s="296"/>
      <c r="Z639" s="296"/>
    </row>
    <row r="640" spans="1:26" ht="15.75" customHeight="1" x14ac:dyDescent="0.3">
      <c r="A640" s="296"/>
      <c r="B640" s="296"/>
      <c r="C640" s="296"/>
      <c r="D640" s="296"/>
      <c r="E640" s="296"/>
      <c r="F640" s="296"/>
      <c r="G640" s="296"/>
      <c r="H640" s="296"/>
      <c r="I640" s="296"/>
      <c r="J640" s="296"/>
      <c r="K640" s="296"/>
      <c r="L640" s="296"/>
      <c r="M640" s="296"/>
      <c r="N640" s="296"/>
      <c r="O640" s="296"/>
      <c r="P640" s="296"/>
      <c r="Q640" s="296"/>
      <c r="R640" s="296"/>
      <c r="S640" s="296"/>
      <c r="T640" s="296"/>
      <c r="U640" s="296"/>
      <c r="V640" s="296"/>
      <c r="W640" s="296"/>
      <c r="X640" s="296"/>
      <c r="Y640" s="296"/>
      <c r="Z640" s="296"/>
    </row>
    <row r="641" spans="1:26" ht="15.75" customHeight="1" x14ac:dyDescent="0.3">
      <c r="A641" s="296"/>
      <c r="B641" s="296"/>
      <c r="C641" s="296"/>
      <c r="D641" s="296"/>
      <c r="E641" s="296"/>
      <c r="F641" s="296"/>
      <c r="G641" s="296"/>
      <c r="H641" s="296"/>
      <c r="I641" s="296"/>
      <c r="J641" s="296"/>
      <c r="K641" s="296"/>
      <c r="L641" s="296"/>
      <c r="M641" s="296"/>
      <c r="N641" s="296"/>
      <c r="O641" s="296"/>
      <c r="P641" s="296"/>
      <c r="Q641" s="296"/>
      <c r="R641" s="296"/>
      <c r="S641" s="296"/>
      <c r="T641" s="296"/>
      <c r="U641" s="296"/>
      <c r="V641" s="296"/>
      <c r="W641" s="296"/>
      <c r="X641" s="296"/>
      <c r="Y641" s="296"/>
      <c r="Z641" s="296"/>
    </row>
    <row r="642" spans="1:26" ht="15.75" customHeight="1" x14ac:dyDescent="0.3">
      <c r="A642" s="296"/>
      <c r="B642" s="296"/>
      <c r="C642" s="296"/>
      <c r="D642" s="296"/>
      <c r="E642" s="296"/>
      <c r="F642" s="296"/>
      <c r="G642" s="296"/>
      <c r="H642" s="296"/>
      <c r="I642" s="296"/>
      <c r="J642" s="296"/>
      <c r="K642" s="296"/>
      <c r="L642" s="296"/>
      <c r="M642" s="296"/>
      <c r="N642" s="296"/>
      <c r="O642" s="296"/>
      <c r="P642" s="296"/>
      <c r="Q642" s="296"/>
      <c r="R642" s="296"/>
      <c r="S642" s="296"/>
      <c r="T642" s="296"/>
      <c r="U642" s="296"/>
      <c r="V642" s="296"/>
      <c r="W642" s="296"/>
      <c r="X642" s="296"/>
      <c r="Y642" s="296"/>
      <c r="Z642" s="296"/>
    </row>
    <row r="643" spans="1:26" ht="15.75" customHeight="1" x14ac:dyDescent="0.3">
      <c r="A643" s="296"/>
      <c r="B643" s="296"/>
      <c r="C643" s="296"/>
      <c r="D643" s="296"/>
      <c r="E643" s="296"/>
      <c r="F643" s="296"/>
      <c r="G643" s="296"/>
      <c r="H643" s="296"/>
      <c r="I643" s="296"/>
      <c r="J643" s="296"/>
      <c r="K643" s="296"/>
      <c r="L643" s="296"/>
      <c r="M643" s="296"/>
      <c r="N643" s="296"/>
      <c r="O643" s="296"/>
      <c r="P643" s="296"/>
      <c r="Q643" s="296"/>
      <c r="R643" s="296"/>
      <c r="S643" s="296"/>
      <c r="T643" s="296"/>
      <c r="U643" s="296"/>
      <c r="V643" s="296"/>
      <c r="W643" s="296"/>
      <c r="X643" s="296"/>
      <c r="Y643" s="296"/>
      <c r="Z643" s="296"/>
    </row>
    <row r="644" spans="1:26" ht="15.75" customHeight="1" x14ac:dyDescent="0.3">
      <c r="A644" s="296"/>
      <c r="B644" s="296"/>
      <c r="C644" s="296"/>
      <c r="D644" s="296"/>
      <c r="E644" s="296"/>
      <c r="F644" s="296"/>
      <c r="G644" s="296"/>
      <c r="H644" s="296"/>
      <c r="I644" s="296"/>
      <c r="J644" s="296"/>
      <c r="K644" s="296"/>
      <c r="L644" s="296"/>
      <c r="M644" s="296"/>
      <c r="N644" s="296"/>
      <c r="O644" s="296"/>
      <c r="P644" s="296"/>
      <c r="Q644" s="296"/>
      <c r="R644" s="296"/>
      <c r="S644" s="296"/>
      <c r="T644" s="296"/>
      <c r="U644" s="296"/>
      <c r="V644" s="296"/>
      <c r="W644" s="296"/>
      <c r="X644" s="296"/>
      <c r="Y644" s="296"/>
      <c r="Z644" s="296"/>
    </row>
    <row r="645" spans="1:26" ht="15.75" customHeight="1" x14ac:dyDescent="0.3">
      <c r="A645" s="296"/>
      <c r="B645" s="296"/>
      <c r="C645" s="296"/>
      <c r="D645" s="296"/>
      <c r="E645" s="296"/>
      <c r="F645" s="296"/>
      <c r="G645" s="296"/>
      <c r="H645" s="296"/>
      <c r="I645" s="296"/>
      <c r="J645" s="296"/>
      <c r="K645" s="296"/>
      <c r="L645" s="296"/>
      <c r="M645" s="296"/>
      <c r="N645" s="296"/>
      <c r="O645" s="296"/>
      <c r="P645" s="296"/>
      <c r="Q645" s="296"/>
      <c r="R645" s="296"/>
      <c r="S645" s="296"/>
      <c r="T645" s="296"/>
      <c r="U645" s="296"/>
      <c r="V645" s="296"/>
      <c r="W645" s="296"/>
      <c r="X645" s="296"/>
      <c r="Y645" s="296"/>
      <c r="Z645" s="296"/>
    </row>
    <row r="646" spans="1:26" ht="15.75" customHeight="1" x14ac:dyDescent="0.3">
      <c r="A646" s="296"/>
      <c r="B646" s="296"/>
      <c r="C646" s="296"/>
      <c r="D646" s="296"/>
      <c r="E646" s="296"/>
      <c r="F646" s="296"/>
      <c r="G646" s="296"/>
      <c r="H646" s="296"/>
      <c r="I646" s="296"/>
      <c r="J646" s="296"/>
      <c r="K646" s="296"/>
      <c r="L646" s="296"/>
      <c r="M646" s="296"/>
      <c r="N646" s="296"/>
      <c r="O646" s="296"/>
      <c r="P646" s="296"/>
      <c r="Q646" s="296"/>
      <c r="R646" s="296"/>
      <c r="S646" s="296"/>
      <c r="T646" s="296"/>
      <c r="U646" s="296"/>
      <c r="V646" s="296"/>
      <c r="W646" s="296"/>
      <c r="X646" s="296"/>
      <c r="Y646" s="296"/>
      <c r="Z646" s="296"/>
    </row>
    <row r="647" spans="1:26" ht="15.75" customHeight="1" x14ac:dyDescent="0.3">
      <c r="A647" s="296"/>
      <c r="B647" s="296"/>
      <c r="C647" s="296"/>
      <c r="D647" s="296"/>
      <c r="E647" s="296"/>
      <c r="F647" s="296"/>
      <c r="G647" s="296"/>
      <c r="H647" s="296"/>
      <c r="I647" s="296"/>
      <c r="J647" s="296"/>
      <c r="K647" s="296"/>
      <c r="L647" s="296"/>
      <c r="M647" s="296"/>
      <c r="N647" s="296"/>
      <c r="O647" s="296"/>
      <c r="P647" s="296"/>
      <c r="Q647" s="296"/>
      <c r="R647" s="296"/>
      <c r="S647" s="296"/>
      <c r="T647" s="296"/>
      <c r="U647" s="296"/>
      <c r="V647" s="296"/>
      <c r="W647" s="296"/>
      <c r="X647" s="296"/>
      <c r="Y647" s="296"/>
      <c r="Z647" s="296"/>
    </row>
    <row r="648" spans="1:26" ht="15.75" customHeight="1" x14ac:dyDescent="0.3">
      <c r="A648" s="296"/>
      <c r="B648" s="296"/>
      <c r="C648" s="296"/>
      <c r="D648" s="296"/>
      <c r="E648" s="296"/>
      <c r="F648" s="296"/>
      <c r="G648" s="296"/>
      <c r="H648" s="296"/>
      <c r="I648" s="296"/>
      <c r="J648" s="296"/>
      <c r="K648" s="296"/>
      <c r="L648" s="296"/>
      <c r="M648" s="296"/>
      <c r="N648" s="296"/>
      <c r="O648" s="296"/>
      <c r="P648" s="296"/>
      <c r="Q648" s="296"/>
      <c r="R648" s="296"/>
      <c r="S648" s="296"/>
      <c r="T648" s="296"/>
      <c r="U648" s="296"/>
      <c r="V648" s="296"/>
      <c r="W648" s="296"/>
      <c r="X648" s="296"/>
      <c r="Y648" s="296"/>
      <c r="Z648" s="296"/>
    </row>
    <row r="649" spans="1:26" ht="15.75" customHeight="1" x14ac:dyDescent="0.3">
      <c r="A649" s="296"/>
      <c r="B649" s="296"/>
      <c r="C649" s="296"/>
      <c r="D649" s="296"/>
      <c r="E649" s="296"/>
      <c r="F649" s="296"/>
      <c r="G649" s="296"/>
      <c r="H649" s="296"/>
      <c r="I649" s="296"/>
      <c r="J649" s="296"/>
      <c r="K649" s="296"/>
      <c r="L649" s="296"/>
      <c r="M649" s="296"/>
      <c r="N649" s="296"/>
      <c r="O649" s="296"/>
      <c r="P649" s="296"/>
      <c r="Q649" s="296"/>
      <c r="R649" s="296"/>
      <c r="S649" s="296"/>
      <c r="T649" s="296"/>
      <c r="U649" s="296"/>
      <c r="V649" s="296"/>
      <c r="W649" s="296"/>
      <c r="X649" s="296"/>
      <c r="Y649" s="296"/>
      <c r="Z649" s="296"/>
    </row>
    <row r="650" spans="1:26" ht="15.75" customHeight="1" x14ac:dyDescent="0.3">
      <c r="A650" s="296"/>
      <c r="B650" s="296"/>
      <c r="C650" s="296"/>
      <c r="D650" s="296"/>
      <c r="E650" s="296"/>
      <c r="F650" s="296"/>
      <c r="G650" s="296"/>
      <c r="H650" s="296"/>
      <c r="I650" s="296"/>
      <c r="J650" s="296"/>
      <c r="K650" s="296"/>
      <c r="L650" s="296"/>
      <c r="M650" s="296"/>
      <c r="N650" s="296"/>
      <c r="O650" s="296"/>
      <c r="P650" s="296"/>
      <c r="Q650" s="296"/>
      <c r="R650" s="296"/>
      <c r="S650" s="296"/>
      <c r="T650" s="296"/>
      <c r="U650" s="296"/>
      <c r="V650" s="296"/>
      <c r="W650" s="296"/>
      <c r="X650" s="296"/>
      <c r="Y650" s="296"/>
      <c r="Z650" s="296"/>
    </row>
    <row r="651" spans="1:26" ht="15.75" customHeight="1" x14ac:dyDescent="0.3">
      <c r="A651" s="296"/>
      <c r="B651" s="296"/>
      <c r="C651" s="296"/>
      <c r="D651" s="296"/>
      <c r="E651" s="296"/>
      <c r="F651" s="296"/>
      <c r="G651" s="296"/>
      <c r="H651" s="296"/>
      <c r="I651" s="296"/>
      <c r="J651" s="296"/>
      <c r="K651" s="296"/>
      <c r="L651" s="296"/>
      <c r="M651" s="296"/>
      <c r="N651" s="296"/>
      <c r="O651" s="296"/>
      <c r="P651" s="296"/>
      <c r="Q651" s="296"/>
      <c r="R651" s="296"/>
      <c r="S651" s="296"/>
      <c r="T651" s="296"/>
      <c r="U651" s="296"/>
      <c r="V651" s="296"/>
      <c r="W651" s="296"/>
      <c r="X651" s="296"/>
      <c r="Y651" s="296"/>
      <c r="Z651" s="296"/>
    </row>
    <row r="652" spans="1:26" ht="15.75" customHeight="1" x14ac:dyDescent="0.3">
      <c r="A652" s="296"/>
      <c r="B652" s="296"/>
      <c r="C652" s="296"/>
      <c r="D652" s="296"/>
      <c r="E652" s="296"/>
      <c r="F652" s="296"/>
      <c r="G652" s="296"/>
      <c r="H652" s="296"/>
      <c r="I652" s="296"/>
      <c r="J652" s="296"/>
      <c r="K652" s="296"/>
      <c r="L652" s="296"/>
      <c r="M652" s="296"/>
      <c r="N652" s="296"/>
      <c r="O652" s="296"/>
      <c r="P652" s="296"/>
      <c r="Q652" s="296"/>
      <c r="R652" s="296"/>
      <c r="S652" s="296"/>
      <c r="T652" s="296"/>
      <c r="U652" s="296"/>
      <c r="V652" s="296"/>
      <c r="W652" s="296"/>
      <c r="X652" s="296"/>
      <c r="Y652" s="296"/>
      <c r="Z652" s="296"/>
    </row>
    <row r="653" spans="1:26" ht="15.75" customHeight="1" x14ac:dyDescent="0.3">
      <c r="A653" s="296"/>
      <c r="B653" s="296"/>
      <c r="C653" s="296"/>
      <c r="D653" s="296"/>
      <c r="E653" s="296"/>
      <c r="F653" s="296"/>
      <c r="G653" s="296"/>
      <c r="H653" s="296"/>
      <c r="I653" s="296"/>
      <c r="J653" s="296"/>
      <c r="K653" s="296"/>
      <c r="L653" s="296"/>
      <c r="M653" s="296"/>
      <c r="N653" s="296"/>
      <c r="O653" s="296"/>
      <c r="P653" s="296"/>
      <c r="Q653" s="296"/>
      <c r="R653" s="296"/>
      <c r="S653" s="296"/>
      <c r="T653" s="296"/>
      <c r="U653" s="296"/>
      <c r="V653" s="296"/>
      <c r="W653" s="296"/>
      <c r="X653" s="296"/>
      <c r="Y653" s="296"/>
      <c r="Z653" s="296"/>
    </row>
    <row r="654" spans="1:26" ht="15.75" customHeight="1" x14ac:dyDescent="0.3">
      <c r="A654" s="296"/>
      <c r="B654" s="296"/>
      <c r="C654" s="296"/>
      <c r="D654" s="296"/>
      <c r="E654" s="296"/>
      <c r="F654" s="296"/>
      <c r="G654" s="296"/>
      <c r="H654" s="296"/>
      <c r="I654" s="296"/>
      <c r="J654" s="296"/>
      <c r="K654" s="296"/>
      <c r="L654" s="296"/>
      <c r="M654" s="296"/>
      <c r="N654" s="296"/>
      <c r="O654" s="296"/>
      <c r="P654" s="296"/>
      <c r="Q654" s="296"/>
      <c r="R654" s="296"/>
      <c r="S654" s="296"/>
      <c r="T654" s="296"/>
      <c r="U654" s="296"/>
      <c r="V654" s="296"/>
      <c r="W654" s="296"/>
      <c r="X654" s="296"/>
      <c r="Y654" s="296"/>
      <c r="Z654" s="296"/>
    </row>
    <row r="655" spans="1:26" ht="15.75" customHeight="1" x14ac:dyDescent="0.3">
      <c r="A655" s="296"/>
      <c r="B655" s="296"/>
      <c r="C655" s="296"/>
      <c r="D655" s="296"/>
      <c r="E655" s="296"/>
      <c r="F655" s="296"/>
      <c r="G655" s="296"/>
      <c r="H655" s="296"/>
      <c r="I655" s="296"/>
      <c r="J655" s="296"/>
      <c r="K655" s="296"/>
      <c r="L655" s="296"/>
      <c r="M655" s="296"/>
      <c r="N655" s="296"/>
      <c r="O655" s="296"/>
      <c r="P655" s="296"/>
      <c r="Q655" s="296"/>
      <c r="R655" s="296"/>
      <c r="S655" s="296"/>
      <c r="T655" s="296"/>
      <c r="U655" s="296"/>
      <c r="V655" s="296"/>
      <c r="W655" s="296"/>
      <c r="X655" s="296"/>
      <c r="Y655" s="296"/>
      <c r="Z655" s="296"/>
    </row>
    <row r="656" spans="1:26" ht="15.75" customHeight="1" x14ac:dyDescent="0.3">
      <c r="A656" s="296"/>
      <c r="B656" s="296"/>
      <c r="C656" s="296"/>
      <c r="D656" s="296"/>
      <c r="E656" s="296"/>
      <c r="F656" s="296"/>
      <c r="G656" s="296"/>
      <c r="H656" s="296"/>
      <c r="I656" s="296"/>
      <c r="J656" s="296"/>
      <c r="K656" s="296"/>
      <c r="L656" s="296"/>
      <c r="M656" s="296"/>
      <c r="N656" s="296"/>
      <c r="O656" s="296"/>
      <c r="P656" s="296"/>
      <c r="Q656" s="296"/>
      <c r="R656" s="296"/>
      <c r="S656" s="296"/>
      <c r="T656" s="296"/>
      <c r="U656" s="296"/>
      <c r="V656" s="296"/>
      <c r="W656" s="296"/>
      <c r="X656" s="296"/>
      <c r="Y656" s="296"/>
      <c r="Z656" s="296"/>
    </row>
    <row r="657" spans="1:26" ht="15.75" customHeight="1" x14ac:dyDescent="0.3">
      <c r="A657" s="296"/>
      <c r="B657" s="296"/>
      <c r="C657" s="296"/>
      <c r="D657" s="296"/>
      <c r="E657" s="296"/>
      <c r="F657" s="296"/>
      <c r="G657" s="296"/>
      <c r="H657" s="296"/>
      <c r="I657" s="296"/>
      <c r="J657" s="296"/>
      <c r="K657" s="296"/>
      <c r="L657" s="296"/>
      <c r="M657" s="296"/>
      <c r="N657" s="296"/>
      <c r="O657" s="296"/>
      <c r="P657" s="296"/>
      <c r="Q657" s="296"/>
      <c r="R657" s="296"/>
      <c r="S657" s="296"/>
      <c r="T657" s="296"/>
      <c r="U657" s="296"/>
      <c r="V657" s="296"/>
      <c r="W657" s="296"/>
      <c r="X657" s="296"/>
      <c r="Y657" s="296"/>
      <c r="Z657" s="296"/>
    </row>
    <row r="658" spans="1:26" ht="15.75" customHeight="1" x14ac:dyDescent="0.3">
      <c r="A658" s="296"/>
      <c r="B658" s="296"/>
      <c r="C658" s="296"/>
      <c r="D658" s="296"/>
      <c r="E658" s="296"/>
      <c r="F658" s="296"/>
      <c r="G658" s="296"/>
      <c r="H658" s="296"/>
      <c r="I658" s="296"/>
      <c r="J658" s="296"/>
      <c r="K658" s="296"/>
      <c r="L658" s="296"/>
      <c r="M658" s="296"/>
      <c r="N658" s="296"/>
      <c r="O658" s="296"/>
      <c r="P658" s="296"/>
      <c r="Q658" s="296"/>
      <c r="R658" s="296"/>
      <c r="S658" s="296"/>
      <c r="T658" s="296"/>
      <c r="U658" s="296"/>
      <c r="V658" s="296"/>
      <c r="W658" s="296"/>
      <c r="X658" s="296"/>
      <c r="Y658" s="296"/>
      <c r="Z658" s="296"/>
    </row>
    <row r="659" spans="1:26" ht="15.75" customHeight="1" x14ac:dyDescent="0.3">
      <c r="A659" s="296"/>
      <c r="B659" s="296"/>
      <c r="C659" s="296"/>
      <c r="D659" s="296"/>
      <c r="E659" s="296"/>
      <c r="F659" s="296"/>
      <c r="G659" s="296"/>
      <c r="H659" s="296"/>
      <c r="I659" s="296"/>
      <c r="J659" s="296"/>
      <c r="K659" s="296"/>
      <c r="L659" s="296"/>
      <c r="M659" s="296"/>
      <c r="N659" s="296"/>
      <c r="O659" s="296"/>
      <c r="P659" s="296"/>
      <c r="Q659" s="296"/>
      <c r="R659" s="296"/>
      <c r="S659" s="296"/>
      <c r="T659" s="296"/>
      <c r="U659" s="296"/>
      <c r="V659" s="296"/>
      <c r="W659" s="296"/>
      <c r="X659" s="296"/>
      <c r="Y659" s="296"/>
      <c r="Z659" s="296"/>
    </row>
    <row r="660" spans="1:26" ht="15.75" customHeight="1" x14ac:dyDescent="0.3">
      <c r="A660" s="296"/>
      <c r="B660" s="296"/>
      <c r="C660" s="296"/>
      <c r="D660" s="296"/>
      <c r="E660" s="296"/>
      <c r="F660" s="296"/>
      <c r="G660" s="296"/>
      <c r="H660" s="296"/>
      <c r="I660" s="296"/>
      <c r="J660" s="296"/>
      <c r="K660" s="296"/>
      <c r="L660" s="296"/>
      <c r="M660" s="296"/>
      <c r="N660" s="296"/>
      <c r="O660" s="296"/>
      <c r="P660" s="296"/>
      <c r="Q660" s="296"/>
      <c r="R660" s="296"/>
      <c r="S660" s="296"/>
      <c r="T660" s="296"/>
      <c r="U660" s="296"/>
      <c r="V660" s="296"/>
      <c r="W660" s="296"/>
      <c r="X660" s="296"/>
      <c r="Y660" s="296"/>
      <c r="Z660" s="296"/>
    </row>
    <row r="661" spans="1:26" ht="15.75" customHeight="1" x14ac:dyDescent="0.3">
      <c r="A661" s="296"/>
      <c r="B661" s="296"/>
      <c r="C661" s="296"/>
      <c r="D661" s="296"/>
      <c r="E661" s="296"/>
      <c r="F661" s="296"/>
      <c r="G661" s="296"/>
      <c r="H661" s="296"/>
      <c r="I661" s="296"/>
      <c r="J661" s="296"/>
      <c r="K661" s="296"/>
      <c r="L661" s="296"/>
      <c r="M661" s="296"/>
      <c r="N661" s="296"/>
      <c r="O661" s="296"/>
      <c r="P661" s="296"/>
      <c r="Q661" s="296"/>
      <c r="R661" s="296"/>
      <c r="S661" s="296"/>
      <c r="T661" s="296"/>
      <c r="U661" s="296"/>
      <c r="V661" s="296"/>
      <c r="W661" s="296"/>
      <c r="X661" s="296"/>
      <c r="Y661" s="296"/>
      <c r="Z661" s="296"/>
    </row>
    <row r="662" spans="1:26" ht="15.75" customHeight="1" x14ac:dyDescent="0.3">
      <c r="A662" s="296"/>
      <c r="B662" s="296"/>
      <c r="C662" s="296"/>
      <c r="D662" s="296"/>
      <c r="E662" s="296"/>
      <c r="F662" s="296"/>
      <c r="G662" s="296"/>
      <c r="H662" s="296"/>
      <c r="I662" s="296"/>
      <c r="J662" s="296"/>
      <c r="K662" s="296"/>
      <c r="L662" s="296"/>
      <c r="M662" s="296"/>
      <c r="N662" s="296"/>
      <c r="O662" s="296"/>
      <c r="P662" s="296"/>
      <c r="Q662" s="296"/>
      <c r="R662" s="296"/>
      <c r="S662" s="296"/>
      <c r="T662" s="296"/>
      <c r="U662" s="296"/>
      <c r="V662" s="296"/>
      <c r="W662" s="296"/>
      <c r="X662" s="296"/>
      <c r="Y662" s="296"/>
      <c r="Z662" s="296"/>
    </row>
    <row r="663" spans="1:26" ht="15.75" customHeight="1" x14ac:dyDescent="0.3">
      <c r="A663" s="296"/>
      <c r="B663" s="296"/>
      <c r="C663" s="296"/>
      <c r="D663" s="296"/>
      <c r="E663" s="296"/>
      <c r="F663" s="296"/>
      <c r="G663" s="296"/>
      <c r="H663" s="296"/>
      <c r="I663" s="296"/>
      <c r="J663" s="296"/>
      <c r="K663" s="296"/>
      <c r="L663" s="296"/>
      <c r="M663" s="296"/>
      <c r="N663" s="296"/>
      <c r="O663" s="296"/>
      <c r="P663" s="296"/>
      <c r="Q663" s="296"/>
      <c r="R663" s="296"/>
      <c r="S663" s="296"/>
      <c r="T663" s="296"/>
      <c r="U663" s="296"/>
      <c r="V663" s="296"/>
      <c r="W663" s="296"/>
      <c r="X663" s="296"/>
      <c r="Y663" s="296"/>
      <c r="Z663" s="296"/>
    </row>
    <row r="664" spans="1:26" ht="15.75" customHeight="1" x14ac:dyDescent="0.3">
      <c r="A664" s="296"/>
      <c r="B664" s="296"/>
      <c r="C664" s="296"/>
      <c r="D664" s="296"/>
      <c r="E664" s="296"/>
      <c r="F664" s="296"/>
      <c r="G664" s="296"/>
      <c r="H664" s="296"/>
      <c r="I664" s="296"/>
      <c r="J664" s="296"/>
      <c r="K664" s="296"/>
      <c r="L664" s="296"/>
      <c r="M664" s="296"/>
      <c r="N664" s="296"/>
      <c r="O664" s="296"/>
      <c r="P664" s="296"/>
      <c r="Q664" s="296"/>
      <c r="R664" s="296"/>
      <c r="S664" s="296"/>
      <c r="T664" s="296"/>
      <c r="U664" s="296"/>
      <c r="V664" s="296"/>
      <c r="W664" s="296"/>
      <c r="X664" s="296"/>
      <c r="Y664" s="296"/>
      <c r="Z664" s="296"/>
    </row>
    <row r="665" spans="1:26" ht="15.75" customHeight="1" x14ac:dyDescent="0.3">
      <c r="A665" s="296"/>
      <c r="B665" s="296"/>
      <c r="C665" s="296"/>
      <c r="D665" s="296"/>
      <c r="E665" s="296"/>
      <c r="F665" s="296"/>
      <c r="G665" s="296"/>
      <c r="H665" s="296"/>
      <c r="I665" s="296"/>
      <c r="J665" s="296"/>
      <c r="K665" s="296"/>
      <c r="L665" s="296"/>
      <c r="M665" s="296"/>
      <c r="N665" s="296"/>
      <c r="O665" s="296"/>
      <c r="P665" s="296"/>
      <c r="Q665" s="296"/>
      <c r="R665" s="296"/>
      <c r="S665" s="296"/>
      <c r="T665" s="296"/>
      <c r="U665" s="296"/>
      <c r="V665" s="296"/>
      <c r="W665" s="296"/>
      <c r="X665" s="296"/>
      <c r="Y665" s="296"/>
      <c r="Z665" s="296"/>
    </row>
    <row r="666" spans="1:26" ht="15.75" customHeight="1" x14ac:dyDescent="0.3">
      <c r="A666" s="296"/>
      <c r="B666" s="296"/>
      <c r="C666" s="296"/>
      <c r="D666" s="296"/>
      <c r="E666" s="296"/>
      <c r="F666" s="296"/>
      <c r="G666" s="296"/>
      <c r="H666" s="296"/>
      <c r="I666" s="296"/>
      <c r="J666" s="296"/>
      <c r="K666" s="296"/>
      <c r="L666" s="296"/>
      <c r="M666" s="296"/>
      <c r="N666" s="296"/>
      <c r="O666" s="296"/>
      <c r="P666" s="296"/>
      <c r="Q666" s="296"/>
      <c r="R666" s="296"/>
      <c r="S666" s="296"/>
      <c r="T666" s="296"/>
      <c r="U666" s="296"/>
      <c r="V666" s="296"/>
      <c r="W666" s="296"/>
      <c r="X666" s="296"/>
      <c r="Y666" s="296"/>
      <c r="Z666" s="296"/>
    </row>
    <row r="667" spans="1:26" ht="15.75" customHeight="1" x14ac:dyDescent="0.3">
      <c r="A667" s="296"/>
      <c r="B667" s="296"/>
      <c r="C667" s="296"/>
      <c r="D667" s="296"/>
      <c r="E667" s="296"/>
      <c r="F667" s="296"/>
      <c r="G667" s="296"/>
      <c r="H667" s="296"/>
      <c r="I667" s="296"/>
      <c r="J667" s="296"/>
      <c r="K667" s="296"/>
      <c r="L667" s="296"/>
      <c r="M667" s="296"/>
      <c r="N667" s="296"/>
      <c r="O667" s="296"/>
      <c r="P667" s="296"/>
      <c r="Q667" s="296"/>
      <c r="R667" s="296"/>
      <c r="S667" s="296"/>
      <c r="T667" s="296"/>
      <c r="U667" s="296"/>
      <c r="V667" s="296"/>
      <c r="W667" s="296"/>
      <c r="X667" s="296"/>
      <c r="Y667" s="296"/>
      <c r="Z667" s="296"/>
    </row>
    <row r="668" spans="1:26" ht="15.75" customHeight="1" x14ac:dyDescent="0.3">
      <c r="A668" s="296"/>
      <c r="B668" s="296"/>
      <c r="C668" s="296"/>
      <c r="D668" s="296"/>
      <c r="E668" s="296"/>
      <c r="F668" s="296"/>
      <c r="G668" s="296"/>
      <c r="H668" s="296"/>
      <c r="I668" s="296"/>
      <c r="J668" s="296"/>
      <c r="K668" s="296"/>
      <c r="L668" s="296"/>
      <c r="M668" s="296"/>
      <c r="N668" s="296"/>
      <c r="O668" s="296"/>
      <c r="P668" s="296"/>
      <c r="Q668" s="296"/>
      <c r="R668" s="296"/>
      <c r="S668" s="296"/>
      <c r="T668" s="296"/>
      <c r="U668" s="296"/>
      <c r="V668" s="296"/>
      <c r="W668" s="296"/>
      <c r="X668" s="296"/>
      <c r="Y668" s="296"/>
      <c r="Z668" s="296"/>
    </row>
    <row r="669" spans="1:26" ht="15.75" customHeight="1" x14ac:dyDescent="0.3">
      <c r="A669" s="296"/>
      <c r="B669" s="296"/>
      <c r="C669" s="296"/>
      <c r="D669" s="296"/>
      <c r="E669" s="296"/>
      <c r="F669" s="296"/>
      <c r="G669" s="296"/>
      <c r="H669" s="296"/>
      <c r="I669" s="296"/>
      <c r="J669" s="296"/>
      <c r="K669" s="296"/>
      <c r="L669" s="296"/>
      <c r="M669" s="296"/>
      <c r="N669" s="296"/>
      <c r="O669" s="296"/>
      <c r="P669" s="296"/>
      <c r="Q669" s="296"/>
      <c r="R669" s="296"/>
      <c r="S669" s="296"/>
      <c r="T669" s="296"/>
      <c r="U669" s="296"/>
      <c r="V669" s="296"/>
      <c r="W669" s="296"/>
      <c r="X669" s="296"/>
      <c r="Y669" s="296"/>
      <c r="Z669" s="296"/>
    </row>
    <row r="670" spans="1:26" ht="15.75" customHeight="1" x14ac:dyDescent="0.3">
      <c r="A670" s="296"/>
      <c r="B670" s="296"/>
      <c r="C670" s="296"/>
      <c r="D670" s="296"/>
      <c r="E670" s="296"/>
      <c r="F670" s="296"/>
      <c r="G670" s="296"/>
      <c r="H670" s="296"/>
      <c r="I670" s="296"/>
      <c r="J670" s="296"/>
      <c r="K670" s="296"/>
      <c r="L670" s="296"/>
      <c r="M670" s="296"/>
      <c r="N670" s="296"/>
      <c r="O670" s="296"/>
      <c r="P670" s="296"/>
      <c r="Q670" s="296"/>
      <c r="R670" s="296"/>
      <c r="S670" s="296"/>
      <c r="T670" s="296"/>
      <c r="U670" s="296"/>
      <c r="V670" s="296"/>
      <c r="W670" s="296"/>
      <c r="X670" s="296"/>
      <c r="Y670" s="296"/>
      <c r="Z670" s="296"/>
    </row>
    <row r="671" spans="1:26" ht="15.75" customHeight="1" x14ac:dyDescent="0.3">
      <c r="A671" s="296"/>
      <c r="B671" s="296"/>
      <c r="C671" s="296"/>
      <c r="D671" s="296"/>
      <c r="E671" s="296"/>
      <c r="F671" s="296"/>
      <c r="G671" s="296"/>
      <c r="H671" s="296"/>
      <c r="I671" s="296"/>
      <c r="J671" s="296"/>
      <c r="K671" s="296"/>
      <c r="L671" s="296"/>
      <c r="M671" s="296"/>
      <c r="N671" s="296"/>
      <c r="O671" s="296"/>
      <c r="P671" s="296"/>
      <c r="Q671" s="296"/>
      <c r="R671" s="296"/>
      <c r="S671" s="296"/>
      <c r="T671" s="296"/>
      <c r="U671" s="296"/>
      <c r="V671" s="296"/>
      <c r="W671" s="296"/>
      <c r="X671" s="296"/>
      <c r="Y671" s="296"/>
      <c r="Z671" s="296"/>
    </row>
    <row r="672" spans="1:26" ht="15.75" customHeight="1" x14ac:dyDescent="0.3">
      <c r="A672" s="296"/>
      <c r="B672" s="296"/>
      <c r="C672" s="296"/>
      <c r="D672" s="296"/>
      <c r="E672" s="296"/>
      <c r="F672" s="296"/>
      <c r="G672" s="296"/>
      <c r="H672" s="296"/>
      <c r="I672" s="296"/>
      <c r="J672" s="296"/>
      <c r="K672" s="296"/>
      <c r="L672" s="296"/>
      <c r="M672" s="296"/>
      <c r="N672" s="296"/>
      <c r="O672" s="296"/>
      <c r="P672" s="296"/>
      <c r="Q672" s="296"/>
      <c r="R672" s="296"/>
      <c r="S672" s="296"/>
      <c r="T672" s="296"/>
      <c r="U672" s="296"/>
      <c r="V672" s="296"/>
      <c r="W672" s="296"/>
      <c r="X672" s="296"/>
      <c r="Y672" s="296"/>
      <c r="Z672" s="296"/>
    </row>
    <row r="673" spans="1:26" ht="15.75" customHeight="1" x14ac:dyDescent="0.3">
      <c r="A673" s="296"/>
      <c r="B673" s="296"/>
      <c r="C673" s="296"/>
      <c r="D673" s="296"/>
      <c r="E673" s="296"/>
      <c r="F673" s="296"/>
      <c r="G673" s="296"/>
      <c r="H673" s="296"/>
      <c r="I673" s="296"/>
      <c r="J673" s="296"/>
      <c r="K673" s="296"/>
      <c r="L673" s="296"/>
      <c r="M673" s="296"/>
      <c r="N673" s="296"/>
      <c r="O673" s="296"/>
      <c r="P673" s="296"/>
      <c r="Q673" s="296"/>
      <c r="R673" s="296"/>
      <c r="S673" s="296"/>
      <c r="T673" s="296"/>
      <c r="U673" s="296"/>
      <c r="V673" s="296"/>
      <c r="W673" s="296"/>
      <c r="X673" s="296"/>
      <c r="Y673" s="296"/>
      <c r="Z673" s="296"/>
    </row>
    <row r="674" spans="1:26" ht="15.75" customHeight="1" x14ac:dyDescent="0.3">
      <c r="A674" s="296"/>
      <c r="B674" s="296"/>
      <c r="C674" s="296"/>
      <c r="D674" s="296"/>
      <c r="E674" s="296"/>
      <c r="F674" s="296"/>
      <c r="G674" s="296"/>
      <c r="H674" s="296"/>
      <c r="I674" s="296"/>
      <c r="J674" s="296"/>
      <c r="K674" s="296"/>
      <c r="L674" s="296"/>
      <c r="M674" s="296"/>
      <c r="N674" s="296"/>
      <c r="O674" s="296"/>
      <c r="P674" s="296"/>
      <c r="Q674" s="296"/>
      <c r="R674" s="296"/>
      <c r="S674" s="296"/>
      <c r="T674" s="296"/>
      <c r="U674" s="296"/>
      <c r="V674" s="296"/>
      <c r="W674" s="296"/>
      <c r="X674" s="296"/>
      <c r="Y674" s="296"/>
      <c r="Z674" s="296"/>
    </row>
    <row r="675" spans="1:26" ht="15.75" customHeight="1" x14ac:dyDescent="0.3">
      <c r="A675" s="296"/>
      <c r="B675" s="296"/>
      <c r="C675" s="296"/>
      <c r="D675" s="296"/>
      <c r="E675" s="296"/>
      <c r="F675" s="296"/>
      <c r="G675" s="296"/>
      <c r="H675" s="296"/>
      <c r="I675" s="296"/>
      <c r="J675" s="296"/>
      <c r="K675" s="296"/>
      <c r="L675" s="296"/>
      <c r="M675" s="296"/>
      <c r="N675" s="296"/>
      <c r="O675" s="296"/>
      <c r="P675" s="296"/>
      <c r="Q675" s="296"/>
      <c r="R675" s="296"/>
      <c r="S675" s="296"/>
      <c r="T675" s="296"/>
      <c r="U675" s="296"/>
      <c r="V675" s="296"/>
      <c r="W675" s="296"/>
      <c r="X675" s="296"/>
      <c r="Y675" s="296"/>
      <c r="Z675" s="296"/>
    </row>
    <row r="676" spans="1:26" ht="15.75" customHeight="1" x14ac:dyDescent="0.3">
      <c r="A676" s="296"/>
      <c r="B676" s="296"/>
      <c r="C676" s="296"/>
      <c r="D676" s="296"/>
      <c r="E676" s="296"/>
      <c r="F676" s="296"/>
      <c r="G676" s="296"/>
      <c r="H676" s="296"/>
      <c r="I676" s="296"/>
      <c r="J676" s="296"/>
      <c r="K676" s="296"/>
      <c r="L676" s="296"/>
      <c r="M676" s="296"/>
      <c r="N676" s="296"/>
      <c r="O676" s="296"/>
      <c r="P676" s="296"/>
      <c r="Q676" s="296"/>
      <c r="R676" s="296"/>
      <c r="S676" s="296"/>
      <c r="T676" s="296"/>
      <c r="U676" s="296"/>
      <c r="V676" s="296"/>
      <c r="W676" s="296"/>
      <c r="X676" s="296"/>
      <c r="Y676" s="296"/>
      <c r="Z676" s="296"/>
    </row>
    <row r="677" spans="1:26" ht="15.75" customHeight="1" x14ac:dyDescent="0.3">
      <c r="A677" s="296"/>
      <c r="B677" s="296"/>
      <c r="C677" s="296"/>
      <c r="D677" s="296"/>
      <c r="E677" s="296"/>
      <c r="F677" s="296"/>
      <c r="G677" s="296"/>
      <c r="H677" s="296"/>
      <c r="I677" s="296"/>
      <c r="J677" s="296"/>
      <c r="K677" s="296"/>
      <c r="L677" s="296"/>
      <c r="M677" s="296"/>
      <c r="N677" s="296"/>
      <c r="O677" s="296"/>
      <c r="P677" s="296"/>
      <c r="Q677" s="296"/>
      <c r="R677" s="296"/>
      <c r="S677" s="296"/>
      <c r="T677" s="296"/>
      <c r="U677" s="296"/>
      <c r="V677" s="296"/>
      <c r="W677" s="296"/>
      <c r="X677" s="296"/>
      <c r="Y677" s="296"/>
      <c r="Z677" s="296"/>
    </row>
    <row r="678" spans="1:26" ht="15.75" customHeight="1" x14ac:dyDescent="0.3">
      <c r="A678" s="296"/>
      <c r="B678" s="296"/>
      <c r="C678" s="296"/>
      <c r="D678" s="296"/>
      <c r="E678" s="296"/>
      <c r="F678" s="296"/>
      <c r="G678" s="296"/>
      <c r="H678" s="296"/>
      <c r="I678" s="296"/>
      <c r="J678" s="296"/>
      <c r="K678" s="296"/>
      <c r="L678" s="296"/>
      <c r="M678" s="296"/>
      <c r="N678" s="296"/>
      <c r="O678" s="296"/>
      <c r="P678" s="296"/>
      <c r="Q678" s="296"/>
      <c r="R678" s="296"/>
      <c r="S678" s="296"/>
      <c r="T678" s="296"/>
      <c r="U678" s="296"/>
      <c r="V678" s="296"/>
      <c r="W678" s="296"/>
      <c r="X678" s="296"/>
      <c r="Y678" s="296"/>
      <c r="Z678" s="296"/>
    </row>
    <row r="679" spans="1:26" ht="15.75" customHeight="1" x14ac:dyDescent="0.3">
      <c r="A679" s="296"/>
      <c r="B679" s="296"/>
      <c r="C679" s="296"/>
      <c r="D679" s="296"/>
      <c r="E679" s="296"/>
      <c r="F679" s="296"/>
      <c r="G679" s="296"/>
      <c r="H679" s="296"/>
      <c r="I679" s="296"/>
      <c r="J679" s="296"/>
      <c r="K679" s="296"/>
      <c r="L679" s="296"/>
      <c r="M679" s="296"/>
      <c r="N679" s="296"/>
      <c r="O679" s="296"/>
      <c r="P679" s="296"/>
      <c r="Q679" s="296"/>
      <c r="R679" s="296"/>
      <c r="S679" s="296"/>
      <c r="T679" s="296"/>
      <c r="U679" s="296"/>
      <c r="V679" s="296"/>
      <c r="W679" s="296"/>
      <c r="X679" s="296"/>
      <c r="Y679" s="296"/>
      <c r="Z679" s="296"/>
    </row>
    <row r="680" spans="1:26" ht="15.75" customHeight="1" x14ac:dyDescent="0.3">
      <c r="A680" s="296"/>
      <c r="B680" s="296"/>
      <c r="C680" s="296"/>
      <c r="D680" s="296"/>
      <c r="E680" s="296"/>
      <c r="F680" s="296"/>
      <c r="G680" s="296"/>
      <c r="H680" s="296"/>
      <c r="I680" s="296"/>
      <c r="J680" s="296"/>
      <c r="K680" s="296"/>
      <c r="L680" s="296"/>
      <c r="M680" s="296"/>
      <c r="N680" s="296"/>
      <c r="O680" s="296"/>
      <c r="P680" s="296"/>
      <c r="Q680" s="296"/>
      <c r="R680" s="296"/>
      <c r="S680" s="296"/>
      <c r="T680" s="296"/>
      <c r="U680" s="296"/>
      <c r="V680" s="296"/>
      <c r="W680" s="296"/>
      <c r="X680" s="296"/>
      <c r="Y680" s="296"/>
      <c r="Z680" s="296"/>
    </row>
    <row r="681" spans="1:26" ht="15.75" customHeight="1" x14ac:dyDescent="0.3">
      <c r="A681" s="296"/>
      <c r="B681" s="296"/>
      <c r="C681" s="296"/>
      <c r="D681" s="296"/>
      <c r="E681" s="296"/>
      <c r="F681" s="296"/>
      <c r="G681" s="296"/>
      <c r="H681" s="296"/>
      <c r="I681" s="296"/>
      <c r="J681" s="296"/>
      <c r="K681" s="296"/>
      <c r="L681" s="296"/>
      <c r="M681" s="296"/>
      <c r="N681" s="296"/>
      <c r="O681" s="296"/>
      <c r="P681" s="296"/>
      <c r="Q681" s="296"/>
      <c r="R681" s="296"/>
      <c r="S681" s="296"/>
      <c r="T681" s="296"/>
      <c r="U681" s="296"/>
      <c r="V681" s="296"/>
      <c r="W681" s="296"/>
      <c r="X681" s="296"/>
      <c r="Y681" s="296"/>
      <c r="Z681" s="296"/>
    </row>
    <row r="682" spans="1:26" ht="15.75" customHeight="1" x14ac:dyDescent="0.3">
      <c r="A682" s="296"/>
      <c r="B682" s="296"/>
      <c r="C682" s="296"/>
      <c r="D682" s="296"/>
      <c r="E682" s="296"/>
      <c r="F682" s="296"/>
      <c r="G682" s="296"/>
      <c r="H682" s="296"/>
      <c r="I682" s="296"/>
      <c r="J682" s="296"/>
      <c r="K682" s="296"/>
      <c r="L682" s="296"/>
      <c r="M682" s="296"/>
      <c r="N682" s="296"/>
      <c r="O682" s="296"/>
      <c r="P682" s="296"/>
      <c r="Q682" s="296"/>
      <c r="R682" s="296"/>
      <c r="S682" s="296"/>
      <c r="T682" s="296"/>
      <c r="U682" s="296"/>
      <c r="V682" s="296"/>
      <c r="W682" s="296"/>
      <c r="X682" s="296"/>
      <c r="Y682" s="296"/>
      <c r="Z682" s="296"/>
    </row>
    <row r="683" spans="1:26" ht="15.75" customHeight="1" x14ac:dyDescent="0.3">
      <c r="A683" s="296"/>
      <c r="B683" s="296"/>
      <c r="C683" s="296"/>
      <c r="D683" s="296"/>
      <c r="E683" s="296"/>
      <c r="F683" s="296"/>
      <c r="G683" s="296"/>
      <c r="H683" s="296"/>
      <c r="I683" s="296"/>
      <c r="J683" s="296"/>
      <c r="K683" s="296"/>
      <c r="L683" s="296"/>
      <c r="M683" s="296"/>
      <c r="N683" s="296"/>
      <c r="O683" s="296"/>
      <c r="P683" s="296"/>
      <c r="Q683" s="296"/>
      <c r="R683" s="296"/>
      <c r="S683" s="296"/>
      <c r="T683" s="296"/>
      <c r="U683" s="296"/>
      <c r="V683" s="296"/>
      <c r="W683" s="296"/>
      <c r="X683" s="296"/>
      <c r="Y683" s="296"/>
      <c r="Z683" s="296"/>
    </row>
    <row r="684" spans="1:26" ht="15.75" customHeight="1" x14ac:dyDescent="0.3">
      <c r="A684" s="296"/>
      <c r="B684" s="296"/>
      <c r="C684" s="296"/>
      <c r="D684" s="296"/>
      <c r="E684" s="296"/>
      <c r="F684" s="296"/>
      <c r="G684" s="296"/>
      <c r="H684" s="296"/>
      <c r="I684" s="296"/>
      <c r="J684" s="296"/>
      <c r="K684" s="296"/>
      <c r="L684" s="296"/>
      <c r="M684" s="296"/>
      <c r="N684" s="296"/>
      <c r="O684" s="296"/>
      <c r="P684" s="296"/>
      <c r="Q684" s="296"/>
      <c r="R684" s="296"/>
      <c r="S684" s="296"/>
      <c r="T684" s="296"/>
      <c r="U684" s="296"/>
      <c r="V684" s="296"/>
      <c r="W684" s="296"/>
      <c r="X684" s="296"/>
      <c r="Y684" s="296"/>
      <c r="Z684" s="296"/>
    </row>
    <row r="685" spans="1:26" ht="15.75" customHeight="1" x14ac:dyDescent="0.3">
      <c r="A685" s="296"/>
      <c r="B685" s="296"/>
      <c r="C685" s="296"/>
      <c r="D685" s="296"/>
      <c r="E685" s="296"/>
      <c r="F685" s="296"/>
      <c r="G685" s="296"/>
      <c r="H685" s="296"/>
      <c r="I685" s="296"/>
      <c r="J685" s="296"/>
      <c r="K685" s="296"/>
      <c r="L685" s="296"/>
      <c r="M685" s="296"/>
      <c r="N685" s="296"/>
      <c r="O685" s="296"/>
      <c r="P685" s="296"/>
      <c r="Q685" s="296"/>
      <c r="R685" s="296"/>
      <c r="S685" s="296"/>
      <c r="T685" s="296"/>
      <c r="U685" s="296"/>
      <c r="V685" s="296"/>
      <c r="W685" s="296"/>
      <c r="X685" s="296"/>
      <c r="Y685" s="296"/>
      <c r="Z685" s="296"/>
    </row>
    <row r="686" spans="1:26" ht="15.75" customHeight="1" x14ac:dyDescent="0.3">
      <c r="A686" s="296"/>
      <c r="B686" s="296"/>
      <c r="C686" s="296"/>
      <c r="D686" s="296"/>
      <c r="E686" s="296"/>
      <c r="F686" s="296"/>
      <c r="G686" s="296"/>
      <c r="H686" s="296"/>
      <c r="I686" s="296"/>
      <c r="J686" s="296"/>
      <c r="K686" s="296"/>
      <c r="L686" s="296"/>
      <c r="M686" s="296"/>
      <c r="N686" s="296"/>
      <c r="O686" s="296"/>
      <c r="P686" s="296"/>
      <c r="Q686" s="296"/>
      <c r="R686" s="296"/>
      <c r="S686" s="296"/>
      <c r="T686" s="296"/>
      <c r="U686" s="296"/>
      <c r="V686" s="296"/>
      <c r="W686" s="296"/>
      <c r="X686" s="296"/>
      <c r="Y686" s="296"/>
      <c r="Z686" s="296"/>
    </row>
    <row r="687" spans="1:26" ht="15.75" customHeight="1" x14ac:dyDescent="0.3">
      <c r="A687" s="296"/>
      <c r="B687" s="296"/>
      <c r="C687" s="296"/>
      <c r="D687" s="296"/>
      <c r="E687" s="296"/>
      <c r="F687" s="296"/>
      <c r="G687" s="296"/>
      <c r="H687" s="296"/>
      <c r="I687" s="296"/>
      <c r="J687" s="296"/>
      <c r="K687" s="296"/>
      <c r="L687" s="296"/>
      <c r="M687" s="296"/>
      <c r="N687" s="296"/>
      <c r="O687" s="296"/>
      <c r="P687" s="296"/>
      <c r="Q687" s="296"/>
      <c r="R687" s="296"/>
      <c r="S687" s="296"/>
      <c r="T687" s="296"/>
      <c r="U687" s="296"/>
      <c r="V687" s="296"/>
      <c r="W687" s="296"/>
      <c r="X687" s="296"/>
      <c r="Y687" s="296"/>
      <c r="Z687" s="296"/>
    </row>
    <row r="688" spans="1:26" ht="15.75" customHeight="1" x14ac:dyDescent="0.3">
      <c r="A688" s="296"/>
      <c r="B688" s="296"/>
      <c r="C688" s="296"/>
      <c r="D688" s="296"/>
      <c r="E688" s="296"/>
      <c r="F688" s="296"/>
      <c r="G688" s="296"/>
      <c r="H688" s="296"/>
      <c r="I688" s="296"/>
      <c r="J688" s="296"/>
      <c r="K688" s="296"/>
      <c r="L688" s="296"/>
      <c r="M688" s="296"/>
      <c r="N688" s="296"/>
      <c r="O688" s="296"/>
      <c r="P688" s="296"/>
      <c r="Q688" s="296"/>
      <c r="R688" s="296"/>
      <c r="S688" s="296"/>
      <c r="T688" s="296"/>
      <c r="U688" s="296"/>
      <c r="V688" s="296"/>
      <c r="W688" s="296"/>
      <c r="X688" s="296"/>
      <c r="Y688" s="296"/>
      <c r="Z688" s="296"/>
    </row>
    <row r="689" spans="1:26" ht="15.75" customHeight="1" x14ac:dyDescent="0.3">
      <c r="A689" s="296"/>
      <c r="B689" s="296"/>
      <c r="C689" s="296"/>
      <c r="D689" s="296"/>
      <c r="E689" s="296"/>
      <c r="F689" s="296"/>
      <c r="G689" s="296"/>
      <c r="H689" s="296"/>
      <c r="I689" s="296"/>
      <c r="J689" s="296"/>
      <c r="K689" s="296"/>
      <c r="L689" s="296"/>
      <c r="M689" s="296"/>
      <c r="N689" s="296"/>
      <c r="O689" s="296"/>
      <c r="P689" s="296"/>
      <c r="Q689" s="296"/>
      <c r="R689" s="296"/>
      <c r="S689" s="296"/>
      <c r="T689" s="296"/>
      <c r="U689" s="296"/>
      <c r="V689" s="296"/>
      <c r="W689" s="296"/>
      <c r="X689" s="296"/>
      <c r="Y689" s="296"/>
      <c r="Z689" s="296"/>
    </row>
    <row r="690" spans="1:26" ht="15.75" customHeight="1" x14ac:dyDescent="0.3">
      <c r="A690" s="296"/>
      <c r="B690" s="296"/>
      <c r="C690" s="296"/>
      <c r="D690" s="296"/>
      <c r="E690" s="296"/>
      <c r="F690" s="296"/>
      <c r="G690" s="296"/>
      <c r="H690" s="296"/>
      <c r="I690" s="296"/>
      <c r="J690" s="296"/>
      <c r="K690" s="296"/>
      <c r="L690" s="296"/>
      <c r="M690" s="296"/>
      <c r="N690" s="296"/>
      <c r="O690" s="296"/>
      <c r="P690" s="296"/>
      <c r="Q690" s="296"/>
      <c r="R690" s="296"/>
      <c r="S690" s="296"/>
      <c r="T690" s="296"/>
      <c r="U690" s="296"/>
      <c r="V690" s="296"/>
      <c r="W690" s="296"/>
      <c r="X690" s="296"/>
      <c r="Y690" s="296"/>
      <c r="Z690" s="296"/>
    </row>
    <row r="691" spans="1:26" ht="15.75" customHeight="1" x14ac:dyDescent="0.3">
      <c r="A691" s="296"/>
      <c r="B691" s="296"/>
      <c r="C691" s="296"/>
      <c r="D691" s="296"/>
      <c r="E691" s="296"/>
      <c r="F691" s="296"/>
      <c r="G691" s="296"/>
      <c r="H691" s="296"/>
      <c r="I691" s="296"/>
      <c r="J691" s="296"/>
      <c r="K691" s="296"/>
      <c r="L691" s="296"/>
      <c r="M691" s="296"/>
      <c r="N691" s="296"/>
      <c r="O691" s="296"/>
      <c r="P691" s="296"/>
      <c r="Q691" s="296"/>
      <c r="R691" s="296"/>
      <c r="S691" s="296"/>
      <c r="T691" s="296"/>
      <c r="U691" s="296"/>
      <c r="V691" s="296"/>
      <c r="W691" s="296"/>
      <c r="X691" s="296"/>
      <c r="Y691" s="296"/>
      <c r="Z691" s="296"/>
    </row>
    <row r="692" spans="1:26" ht="15.75" customHeight="1" x14ac:dyDescent="0.3">
      <c r="A692" s="296"/>
      <c r="B692" s="296"/>
      <c r="C692" s="296"/>
      <c r="D692" s="296"/>
      <c r="E692" s="296"/>
      <c r="F692" s="296"/>
      <c r="G692" s="296"/>
      <c r="H692" s="296"/>
      <c r="I692" s="296"/>
      <c r="J692" s="296"/>
      <c r="K692" s="296"/>
      <c r="L692" s="296"/>
      <c r="M692" s="296"/>
      <c r="N692" s="296"/>
      <c r="O692" s="296"/>
      <c r="P692" s="296"/>
      <c r="Q692" s="296"/>
      <c r="R692" s="296"/>
      <c r="S692" s="296"/>
      <c r="T692" s="296"/>
      <c r="U692" s="296"/>
      <c r="V692" s="296"/>
      <c r="W692" s="296"/>
      <c r="X692" s="296"/>
      <c r="Y692" s="296"/>
      <c r="Z692" s="296"/>
    </row>
    <row r="693" spans="1:26" ht="15.75" customHeight="1" x14ac:dyDescent="0.3">
      <c r="A693" s="296"/>
      <c r="B693" s="296"/>
      <c r="C693" s="296"/>
      <c r="D693" s="296"/>
      <c r="E693" s="296"/>
      <c r="F693" s="296"/>
      <c r="G693" s="296"/>
      <c r="H693" s="296"/>
      <c r="I693" s="296"/>
      <c r="J693" s="296"/>
      <c r="K693" s="296"/>
      <c r="L693" s="296"/>
      <c r="M693" s="296"/>
      <c r="N693" s="296"/>
      <c r="O693" s="296"/>
      <c r="P693" s="296"/>
      <c r="Q693" s="296"/>
      <c r="R693" s="296"/>
      <c r="S693" s="296"/>
      <c r="T693" s="296"/>
      <c r="U693" s="296"/>
      <c r="V693" s="296"/>
      <c r="W693" s="296"/>
      <c r="X693" s="296"/>
      <c r="Y693" s="296"/>
      <c r="Z693" s="296"/>
    </row>
    <row r="694" spans="1:26" ht="15.75" customHeight="1" x14ac:dyDescent="0.3">
      <c r="A694" s="296"/>
      <c r="B694" s="296"/>
      <c r="C694" s="296"/>
      <c r="D694" s="296"/>
      <c r="E694" s="296"/>
      <c r="F694" s="296"/>
      <c r="G694" s="296"/>
      <c r="H694" s="296"/>
      <c r="I694" s="296"/>
      <c r="J694" s="296"/>
      <c r="K694" s="296"/>
      <c r="L694" s="296"/>
      <c r="M694" s="296"/>
      <c r="N694" s="296"/>
      <c r="O694" s="296"/>
      <c r="P694" s="296"/>
      <c r="Q694" s="296"/>
      <c r="R694" s="296"/>
      <c r="S694" s="296"/>
      <c r="T694" s="296"/>
      <c r="U694" s="296"/>
      <c r="V694" s="296"/>
      <c r="W694" s="296"/>
      <c r="X694" s="296"/>
      <c r="Y694" s="296"/>
      <c r="Z694" s="296"/>
    </row>
    <row r="695" spans="1:26" ht="15.75" customHeight="1" x14ac:dyDescent="0.3">
      <c r="A695" s="296"/>
      <c r="B695" s="296"/>
      <c r="C695" s="296"/>
      <c r="D695" s="296"/>
      <c r="E695" s="296"/>
      <c r="F695" s="296"/>
      <c r="G695" s="296"/>
      <c r="H695" s="296"/>
      <c r="I695" s="296"/>
      <c r="J695" s="296"/>
      <c r="K695" s="296"/>
      <c r="L695" s="296"/>
      <c r="M695" s="296"/>
      <c r="N695" s="296"/>
      <c r="O695" s="296"/>
      <c r="P695" s="296"/>
      <c r="Q695" s="296"/>
      <c r="R695" s="296"/>
      <c r="S695" s="296"/>
      <c r="T695" s="296"/>
      <c r="U695" s="296"/>
      <c r="V695" s="296"/>
      <c r="W695" s="296"/>
      <c r="X695" s="296"/>
      <c r="Y695" s="296"/>
      <c r="Z695" s="296"/>
    </row>
    <row r="696" spans="1:26" ht="15.75" customHeight="1" x14ac:dyDescent="0.3">
      <c r="A696" s="296"/>
      <c r="B696" s="296"/>
      <c r="C696" s="296"/>
      <c r="D696" s="296"/>
      <c r="E696" s="296"/>
      <c r="F696" s="296"/>
      <c r="G696" s="296"/>
      <c r="H696" s="296"/>
      <c r="I696" s="296"/>
      <c r="J696" s="296"/>
      <c r="K696" s="296"/>
      <c r="L696" s="296"/>
      <c r="M696" s="296"/>
      <c r="N696" s="296"/>
      <c r="O696" s="296"/>
      <c r="P696" s="296"/>
      <c r="Q696" s="296"/>
      <c r="R696" s="296"/>
      <c r="S696" s="296"/>
      <c r="T696" s="296"/>
      <c r="U696" s="296"/>
      <c r="V696" s="296"/>
      <c r="W696" s="296"/>
      <c r="X696" s="296"/>
      <c r="Y696" s="296"/>
      <c r="Z696" s="296"/>
    </row>
    <row r="697" spans="1:26" ht="15.75" customHeight="1" x14ac:dyDescent="0.3">
      <c r="A697" s="296"/>
      <c r="B697" s="296"/>
      <c r="C697" s="296"/>
      <c r="D697" s="296"/>
      <c r="E697" s="296"/>
      <c r="F697" s="296"/>
      <c r="G697" s="296"/>
      <c r="H697" s="296"/>
      <c r="I697" s="296"/>
      <c r="J697" s="296"/>
      <c r="K697" s="296"/>
      <c r="L697" s="296"/>
      <c r="M697" s="296"/>
      <c r="N697" s="296"/>
      <c r="O697" s="296"/>
      <c r="P697" s="296"/>
      <c r="Q697" s="296"/>
      <c r="R697" s="296"/>
      <c r="S697" s="296"/>
      <c r="T697" s="296"/>
      <c r="U697" s="296"/>
      <c r="V697" s="296"/>
      <c r="W697" s="296"/>
      <c r="X697" s="296"/>
      <c r="Y697" s="296"/>
      <c r="Z697" s="296"/>
    </row>
    <row r="698" spans="1:26" ht="15.75" customHeight="1" x14ac:dyDescent="0.3">
      <c r="A698" s="296"/>
      <c r="B698" s="296"/>
      <c r="C698" s="296"/>
      <c r="D698" s="296"/>
      <c r="E698" s="296"/>
      <c r="F698" s="296"/>
      <c r="G698" s="296"/>
      <c r="H698" s="296"/>
      <c r="I698" s="296"/>
      <c r="J698" s="296"/>
      <c r="K698" s="296"/>
      <c r="L698" s="296"/>
      <c r="M698" s="296"/>
      <c r="N698" s="296"/>
      <c r="O698" s="296"/>
      <c r="P698" s="296"/>
      <c r="Q698" s="296"/>
      <c r="R698" s="296"/>
      <c r="S698" s="296"/>
      <c r="T698" s="296"/>
      <c r="U698" s="296"/>
      <c r="V698" s="296"/>
      <c r="W698" s="296"/>
      <c r="X698" s="296"/>
      <c r="Y698" s="296"/>
      <c r="Z698" s="296"/>
    </row>
    <row r="699" spans="1:26" ht="15.75" customHeight="1" x14ac:dyDescent="0.3">
      <c r="A699" s="296"/>
      <c r="B699" s="296"/>
      <c r="C699" s="296"/>
      <c r="D699" s="296"/>
      <c r="E699" s="296"/>
      <c r="F699" s="296"/>
      <c r="G699" s="296"/>
      <c r="H699" s="296"/>
      <c r="I699" s="296"/>
      <c r="J699" s="296"/>
      <c r="K699" s="296"/>
      <c r="L699" s="296"/>
      <c r="M699" s="296"/>
      <c r="N699" s="296"/>
      <c r="O699" s="296"/>
      <c r="P699" s="296"/>
      <c r="Q699" s="296"/>
      <c r="R699" s="296"/>
      <c r="S699" s="296"/>
      <c r="T699" s="296"/>
      <c r="U699" s="296"/>
      <c r="V699" s="296"/>
      <c r="W699" s="296"/>
      <c r="X699" s="296"/>
      <c r="Y699" s="296"/>
      <c r="Z699" s="296"/>
    </row>
    <row r="700" spans="1:26" ht="15.75" customHeight="1" x14ac:dyDescent="0.3">
      <c r="A700" s="296"/>
      <c r="B700" s="296"/>
      <c r="C700" s="296"/>
      <c r="D700" s="296"/>
      <c r="E700" s="296"/>
      <c r="F700" s="296"/>
      <c r="G700" s="296"/>
      <c r="H700" s="296"/>
      <c r="I700" s="296"/>
      <c r="J700" s="296"/>
      <c r="K700" s="296"/>
      <c r="L700" s="296"/>
      <c r="M700" s="296"/>
      <c r="N700" s="296"/>
      <c r="O700" s="296"/>
      <c r="P700" s="296"/>
      <c r="Q700" s="296"/>
      <c r="R700" s="296"/>
      <c r="S700" s="296"/>
      <c r="T700" s="296"/>
      <c r="U700" s="296"/>
      <c r="V700" s="296"/>
      <c r="W700" s="296"/>
      <c r="X700" s="296"/>
      <c r="Y700" s="296"/>
      <c r="Z700" s="296"/>
    </row>
    <row r="701" spans="1:26" ht="15.75" customHeight="1" x14ac:dyDescent="0.3">
      <c r="A701" s="296"/>
      <c r="B701" s="296"/>
      <c r="C701" s="296"/>
      <c r="D701" s="296"/>
      <c r="E701" s="296"/>
      <c r="F701" s="296"/>
      <c r="G701" s="296"/>
      <c r="H701" s="296"/>
      <c r="I701" s="296"/>
      <c r="J701" s="296"/>
      <c r="K701" s="296"/>
      <c r="L701" s="296"/>
      <c r="M701" s="296"/>
      <c r="N701" s="296"/>
      <c r="O701" s="296"/>
      <c r="P701" s="296"/>
      <c r="Q701" s="296"/>
      <c r="R701" s="296"/>
      <c r="S701" s="296"/>
      <c r="T701" s="296"/>
      <c r="U701" s="296"/>
      <c r="V701" s="296"/>
      <c r="W701" s="296"/>
      <c r="X701" s="296"/>
      <c r="Y701" s="296"/>
      <c r="Z701" s="296"/>
    </row>
    <row r="702" spans="1:26" ht="15.75" customHeight="1" x14ac:dyDescent="0.3">
      <c r="A702" s="296"/>
      <c r="B702" s="296"/>
      <c r="C702" s="296"/>
      <c r="D702" s="296"/>
      <c r="E702" s="296"/>
      <c r="F702" s="296"/>
      <c r="G702" s="296"/>
      <c r="H702" s="296"/>
      <c r="I702" s="296"/>
      <c r="J702" s="296"/>
      <c r="K702" s="296"/>
      <c r="L702" s="296"/>
      <c r="M702" s="296"/>
      <c r="N702" s="296"/>
      <c r="O702" s="296"/>
      <c r="P702" s="296"/>
      <c r="Q702" s="296"/>
      <c r="R702" s="296"/>
      <c r="S702" s="296"/>
      <c r="T702" s="296"/>
      <c r="U702" s="296"/>
      <c r="V702" s="296"/>
      <c r="W702" s="296"/>
      <c r="X702" s="296"/>
      <c r="Y702" s="296"/>
      <c r="Z702" s="296"/>
    </row>
    <row r="703" spans="1:26" ht="15.75" customHeight="1" x14ac:dyDescent="0.3">
      <c r="A703" s="296"/>
      <c r="B703" s="296"/>
      <c r="C703" s="296"/>
      <c r="D703" s="296"/>
      <c r="E703" s="296"/>
      <c r="F703" s="296"/>
      <c r="G703" s="296"/>
      <c r="H703" s="296"/>
      <c r="I703" s="296"/>
      <c r="J703" s="296"/>
      <c r="K703" s="296"/>
      <c r="L703" s="296"/>
      <c r="M703" s="296"/>
      <c r="N703" s="296"/>
      <c r="O703" s="296"/>
      <c r="P703" s="296"/>
      <c r="Q703" s="296"/>
      <c r="R703" s="296"/>
      <c r="S703" s="296"/>
      <c r="T703" s="296"/>
      <c r="U703" s="296"/>
      <c r="V703" s="296"/>
      <c r="W703" s="296"/>
      <c r="X703" s="296"/>
      <c r="Y703" s="296"/>
      <c r="Z703" s="296"/>
    </row>
    <row r="704" spans="1:26" ht="15.75" customHeight="1" x14ac:dyDescent="0.3">
      <c r="A704" s="296"/>
      <c r="B704" s="296"/>
      <c r="C704" s="296"/>
      <c r="D704" s="296"/>
      <c r="E704" s="296"/>
      <c r="F704" s="296"/>
      <c r="G704" s="296"/>
      <c r="H704" s="296"/>
      <c r="I704" s="296"/>
      <c r="J704" s="296"/>
      <c r="K704" s="296"/>
      <c r="L704" s="296"/>
      <c r="M704" s="296"/>
      <c r="N704" s="296"/>
      <c r="O704" s="296"/>
      <c r="P704" s="296"/>
      <c r="Q704" s="296"/>
      <c r="R704" s="296"/>
      <c r="S704" s="296"/>
      <c r="T704" s="296"/>
      <c r="U704" s="296"/>
      <c r="V704" s="296"/>
      <c r="W704" s="296"/>
      <c r="X704" s="296"/>
      <c r="Y704" s="296"/>
      <c r="Z704" s="296"/>
    </row>
    <row r="705" spans="1:26" ht="15.75" customHeight="1" x14ac:dyDescent="0.3">
      <c r="A705" s="296"/>
      <c r="B705" s="296"/>
      <c r="C705" s="296"/>
      <c r="D705" s="296"/>
      <c r="E705" s="296"/>
      <c r="F705" s="296"/>
      <c r="G705" s="296"/>
      <c r="H705" s="296"/>
      <c r="I705" s="296"/>
      <c r="J705" s="296"/>
      <c r="K705" s="296"/>
      <c r="L705" s="296"/>
      <c r="M705" s="296"/>
      <c r="N705" s="296"/>
      <c r="O705" s="296"/>
      <c r="P705" s="296"/>
      <c r="Q705" s="296"/>
      <c r="R705" s="296"/>
      <c r="S705" s="296"/>
      <c r="T705" s="296"/>
      <c r="U705" s="296"/>
      <c r="V705" s="296"/>
      <c r="W705" s="296"/>
      <c r="X705" s="296"/>
      <c r="Y705" s="296"/>
      <c r="Z705" s="296"/>
    </row>
    <row r="706" spans="1:26" ht="15.75" customHeight="1" x14ac:dyDescent="0.3">
      <c r="A706" s="296"/>
      <c r="B706" s="296"/>
      <c r="C706" s="296"/>
      <c r="D706" s="296"/>
      <c r="E706" s="296"/>
      <c r="F706" s="296"/>
      <c r="G706" s="296"/>
      <c r="H706" s="296"/>
      <c r="I706" s="296"/>
      <c r="J706" s="296"/>
      <c r="K706" s="296"/>
      <c r="L706" s="296"/>
      <c r="M706" s="296"/>
      <c r="N706" s="296"/>
      <c r="O706" s="296"/>
      <c r="P706" s="296"/>
      <c r="Q706" s="296"/>
      <c r="R706" s="296"/>
      <c r="S706" s="296"/>
      <c r="T706" s="296"/>
      <c r="U706" s="296"/>
      <c r="V706" s="296"/>
      <c r="W706" s="296"/>
      <c r="X706" s="296"/>
      <c r="Y706" s="296"/>
      <c r="Z706" s="296"/>
    </row>
    <row r="707" spans="1:26" ht="15.75" customHeight="1" x14ac:dyDescent="0.3">
      <c r="A707" s="296"/>
      <c r="B707" s="296"/>
      <c r="C707" s="296"/>
      <c r="D707" s="296"/>
      <c r="E707" s="296"/>
      <c r="F707" s="296"/>
      <c r="G707" s="296"/>
      <c r="H707" s="296"/>
      <c r="I707" s="296"/>
      <c r="J707" s="296"/>
      <c r="K707" s="296"/>
      <c r="L707" s="296"/>
      <c r="M707" s="296"/>
      <c r="N707" s="296"/>
      <c r="O707" s="296"/>
      <c r="P707" s="296"/>
      <c r="Q707" s="296"/>
      <c r="R707" s="296"/>
      <c r="S707" s="296"/>
      <c r="T707" s="296"/>
      <c r="U707" s="296"/>
      <c r="V707" s="296"/>
      <c r="W707" s="296"/>
      <c r="X707" s="296"/>
      <c r="Y707" s="296"/>
      <c r="Z707" s="296"/>
    </row>
    <row r="708" spans="1:26" ht="15.75" customHeight="1" x14ac:dyDescent="0.3">
      <c r="A708" s="296"/>
      <c r="B708" s="296"/>
      <c r="C708" s="296"/>
      <c r="D708" s="296"/>
      <c r="E708" s="296"/>
      <c r="F708" s="296"/>
      <c r="G708" s="296"/>
      <c r="H708" s="296"/>
      <c r="I708" s="296"/>
      <c r="J708" s="296"/>
      <c r="K708" s="296"/>
      <c r="L708" s="296"/>
      <c r="M708" s="296"/>
      <c r="N708" s="296"/>
      <c r="O708" s="296"/>
      <c r="P708" s="296"/>
      <c r="Q708" s="296"/>
      <c r="R708" s="296"/>
      <c r="S708" s="296"/>
      <c r="T708" s="296"/>
      <c r="U708" s="296"/>
      <c r="V708" s="296"/>
      <c r="W708" s="296"/>
      <c r="X708" s="296"/>
      <c r="Y708" s="296"/>
      <c r="Z708" s="296"/>
    </row>
    <row r="709" spans="1:26" ht="15.75" customHeight="1" x14ac:dyDescent="0.3">
      <c r="A709" s="296"/>
      <c r="B709" s="296"/>
      <c r="C709" s="296"/>
      <c r="D709" s="296"/>
      <c r="E709" s="296"/>
      <c r="F709" s="296"/>
      <c r="G709" s="296"/>
      <c r="H709" s="296"/>
      <c r="I709" s="296"/>
      <c r="J709" s="296"/>
      <c r="K709" s="296"/>
      <c r="L709" s="296"/>
      <c r="M709" s="296"/>
      <c r="N709" s="296"/>
      <c r="O709" s="296"/>
      <c r="P709" s="296"/>
      <c r="Q709" s="296"/>
      <c r="R709" s="296"/>
      <c r="S709" s="296"/>
      <c r="T709" s="296"/>
      <c r="U709" s="296"/>
      <c r="V709" s="296"/>
      <c r="W709" s="296"/>
      <c r="X709" s="296"/>
      <c r="Y709" s="296"/>
      <c r="Z709" s="296"/>
    </row>
    <row r="710" spans="1:26" ht="15.75" customHeight="1" x14ac:dyDescent="0.3">
      <c r="A710" s="296"/>
      <c r="B710" s="296"/>
      <c r="C710" s="296"/>
      <c r="D710" s="296"/>
      <c r="E710" s="296"/>
      <c r="F710" s="296"/>
      <c r="G710" s="296"/>
      <c r="H710" s="296"/>
      <c r="I710" s="296"/>
      <c r="J710" s="296"/>
      <c r="K710" s="296"/>
      <c r="L710" s="296"/>
      <c r="M710" s="296"/>
      <c r="N710" s="296"/>
      <c r="O710" s="296"/>
      <c r="P710" s="296"/>
      <c r="Q710" s="296"/>
      <c r="R710" s="296"/>
      <c r="S710" s="296"/>
      <c r="T710" s="296"/>
      <c r="U710" s="296"/>
      <c r="V710" s="296"/>
      <c r="W710" s="296"/>
      <c r="X710" s="296"/>
      <c r="Y710" s="296"/>
      <c r="Z710" s="296"/>
    </row>
    <row r="711" spans="1:26" ht="15.75" customHeight="1" x14ac:dyDescent="0.3">
      <c r="A711" s="296"/>
      <c r="B711" s="296"/>
      <c r="C711" s="296"/>
      <c r="D711" s="296"/>
      <c r="E711" s="296"/>
      <c r="F711" s="296"/>
      <c r="G711" s="296"/>
      <c r="H711" s="296"/>
      <c r="I711" s="296"/>
      <c r="J711" s="296"/>
      <c r="K711" s="296"/>
      <c r="L711" s="296"/>
      <c r="M711" s="296"/>
      <c r="N711" s="296"/>
      <c r="O711" s="296"/>
      <c r="P711" s="296"/>
      <c r="Q711" s="296"/>
      <c r="R711" s="296"/>
      <c r="S711" s="296"/>
      <c r="T711" s="296"/>
      <c r="U711" s="296"/>
      <c r="V711" s="296"/>
      <c r="W711" s="296"/>
      <c r="X711" s="296"/>
      <c r="Y711" s="296"/>
      <c r="Z711" s="296"/>
    </row>
    <row r="712" spans="1:26" ht="15.75" customHeight="1" x14ac:dyDescent="0.3">
      <c r="A712" s="296"/>
      <c r="B712" s="296"/>
      <c r="C712" s="296"/>
      <c r="D712" s="296"/>
      <c r="E712" s="296"/>
      <c r="F712" s="296"/>
      <c r="G712" s="296"/>
      <c r="H712" s="296"/>
      <c r="I712" s="296"/>
      <c r="J712" s="296"/>
      <c r="K712" s="296"/>
      <c r="L712" s="296"/>
      <c r="M712" s="296"/>
      <c r="N712" s="296"/>
      <c r="O712" s="296"/>
      <c r="P712" s="296"/>
      <c r="Q712" s="296"/>
      <c r="R712" s="296"/>
      <c r="S712" s="296"/>
      <c r="T712" s="296"/>
      <c r="U712" s="296"/>
      <c r="V712" s="296"/>
      <c r="W712" s="296"/>
      <c r="X712" s="296"/>
      <c r="Y712" s="296"/>
      <c r="Z712" s="296"/>
    </row>
    <row r="713" spans="1:26" ht="15.75" customHeight="1" x14ac:dyDescent="0.3">
      <c r="A713" s="296"/>
      <c r="B713" s="296"/>
      <c r="C713" s="296"/>
      <c r="D713" s="296"/>
      <c r="E713" s="296"/>
      <c r="F713" s="296"/>
      <c r="G713" s="296"/>
      <c r="H713" s="296"/>
      <c r="I713" s="296"/>
      <c r="J713" s="296"/>
      <c r="K713" s="296"/>
      <c r="L713" s="296"/>
      <c r="M713" s="296"/>
      <c r="N713" s="296"/>
      <c r="O713" s="296"/>
      <c r="P713" s="296"/>
      <c r="Q713" s="296"/>
      <c r="R713" s="296"/>
      <c r="S713" s="296"/>
      <c r="T713" s="296"/>
      <c r="U713" s="296"/>
      <c r="V713" s="296"/>
      <c r="W713" s="296"/>
      <c r="X713" s="296"/>
      <c r="Y713" s="296"/>
      <c r="Z713" s="296"/>
    </row>
    <row r="714" spans="1:26" ht="15.75" customHeight="1" x14ac:dyDescent="0.3">
      <c r="A714" s="296"/>
      <c r="B714" s="296"/>
      <c r="C714" s="296"/>
      <c r="D714" s="296"/>
      <c r="E714" s="296"/>
      <c r="F714" s="296"/>
      <c r="G714" s="296"/>
      <c r="H714" s="296"/>
      <c r="I714" s="296"/>
      <c r="J714" s="296"/>
      <c r="K714" s="296"/>
      <c r="L714" s="296"/>
      <c r="M714" s="296"/>
      <c r="N714" s="296"/>
      <c r="O714" s="296"/>
      <c r="P714" s="296"/>
      <c r="Q714" s="296"/>
      <c r="R714" s="296"/>
      <c r="S714" s="296"/>
      <c r="T714" s="296"/>
      <c r="U714" s="296"/>
      <c r="V714" s="296"/>
      <c r="W714" s="296"/>
      <c r="X714" s="296"/>
      <c r="Y714" s="296"/>
      <c r="Z714" s="296"/>
    </row>
    <row r="715" spans="1:26" ht="15.75" customHeight="1" x14ac:dyDescent="0.3">
      <c r="A715" s="296"/>
      <c r="B715" s="296"/>
      <c r="C715" s="296"/>
      <c r="D715" s="296"/>
      <c r="E715" s="296"/>
      <c r="F715" s="296"/>
      <c r="G715" s="296"/>
      <c r="H715" s="296"/>
      <c r="I715" s="296"/>
      <c r="J715" s="296"/>
      <c r="K715" s="296"/>
      <c r="L715" s="296"/>
      <c r="M715" s="296"/>
      <c r="N715" s="296"/>
      <c r="O715" s="296"/>
      <c r="P715" s="296"/>
      <c r="Q715" s="296"/>
      <c r="R715" s="296"/>
      <c r="S715" s="296"/>
      <c r="T715" s="296"/>
      <c r="U715" s="296"/>
      <c r="V715" s="296"/>
      <c r="W715" s="296"/>
      <c r="X715" s="296"/>
      <c r="Y715" s="296"/>
      <c r="Z715" s="296"/>
    </row>
    <row r="716" spans="1:26" ht="15.75" customHeight="1" x14ac:dyDescent="0.3">
      <c r="A716" s="296"/>
      <c r="B716" s="296"/>
      <c r="C716" s="296"/>
      <c r="D716" s="296"/>
      <c r="E716" s="296"/>
      <c r="F716" s="296"/>
      <c r="G716" s="296"/>
      <c r="H716" s="296"/>
      <c r="I716" s="296"/>
      <c r="J716" s="296"/>
      <c r="K716" s="296"/>
      <c r="L716" s="296"/>
      <c r="M716" s="296"/>
      <c r="N716" s="296"/>
      <c r="O716" s="296"/>
      <c r="P716" s="296"/>
      <c r="Q716" s="296"/>
      <c r="R716" s="296"/>
      <c r="S716" s="296"/>
      <c r="T716" s="296"/>
      <c r="U716" s="296"/>
      <c r="V716" s="296"/>
      <c r="W716" s="296"/>
      <c r="X716" s="296"/>
      <c r="Y716" s="296"/>
      <c r="Z716" s="296"/>
    </row>
    <row r="717" spans="1:26" ht="15.75" customHeight="1" x14ac:dyDescent="0.3">
      <c r="A717" s="296"/>
      <c r="B717" s="296"/>
      <c r="C717" s="296"/>
      <c r="D717" s="296"/>
      <c r="E717" s="296"/>
      <c r="F717" s="296"/>
      <c r="G717" s="296"/>
      <c r="H717" s="296"/>
      <c r="I717" s="296"/>
      <c r="J717" s="296"/>
      <c r="K717" s="296"/>
      <c r="L717" s="296"/>
      <c r="M717" s="296"/>
      <c r="N717" s="296"/>
      <c r="O717" s="296"/>
      <c r="P717" s="296"/>
      <c r="Q717" s="296"/>
      <c r="R717" s="296"/>
      <c r="S717" s="296"/>
      <c r="T717" s="296"/>
      <c r="U717" s="296"/>
      <c r="V717" s="296"/>
      <c r="W717" s="296"/>
      <c r="X717" s="296"/>
      <c r="Y717" s="296"/>
      <c r="Z717" s="296"/>
    </row>
    <row r="718" spans="1:26" ht="15.75" customHeight="1" x14ac:dyDescent="0.3">
      <c r="A718" s="296"/>
      <c r="B718" s="296"/>
      <c r="C718" s="296"/>
      <c r="D718" s="296"/>
      <c r="E718" s="296"/>
      <c r="F718" s="296"/>
      <c r="G718" s="296"/>
      <c r="H718" s="296"/>
      <c r="I718" s="296"/>
      <c r="J718" s="296"/>
      <c r="K718" s="296"/>
      <c r="L718" s="296"/>
      <c r="M718" s="296"/>
      <c r="N718" s="296"/>
      <c r="O718" s="296"/>
      <c r="P718" s="296"/>
      <c r="Q718" s="296"/>
      <c r="R718" s="296"/>
      <c r="S718" s="296"/>
      <c r="T718" s="296"/>
      <c r="U718" s="296"/>
      <c r="V718" s="296"/>
      <c r="W718" s="296"/>
      <c r="X718" s="296"/>
      <c r="Y718" s="296"/>
      <c r="Z718" s="296"/>
    </row>
    <row r="719" spans="1:26" ht="15.75" customHeight="1" x14ac:dyDescent="0.3">
      <c r="A719" s="296"/>
      <c r="B719" s="296"/>
      <c r="C719" s="296"/>
      <c r="D719" s="296"/>
      <c r="E719" s="296"/>
      <c r="F719" s="296"/>
      <c r="G719" s="296"/>
      <c r="H719" s="296"/>
      <c r="I719" s="296"/>
      <c r="J719" s="296"/>
      <c r="K719" s="296"/>
      <c r="L719" s="296"/>
      <c r="M719" s="296"/>
      <c r="N719" s="296"/>
      <c r="O719" s="296"/>
      <c r="P719" s="296"/>
      <c r="Q719" s="296"/>
      <c r="R719" s="296"/>
      <c r="S719" s="296"/>
      <c r="T719" s="296"/>
      <c r="U719" s="296"/>
      <c r="V719" s="296"/>
      <c r="W719" s="296"/>
      <c r="X719" s="296"/>
      <c r="Y719" s="296"/>
      <c r="Z719" s="296"/>
    </row>
    <row r="720" spans="1:26" ht="15.75" customHeight="1" x14ac:dyDescent="0.3">
      <c r="A720" s="296"/>
      <c r="B720" s="296"/>
      <c r="C720" s="296"/>
      <c r="D720" s="296"/>
      <c r="E720" s="296"/>
      <c r="F720" s="296"/>
      <c r="G720" s="296"/>
      <c r="H720" s="296"/>
      <c r="I720" s="296"/>
      <c r="J720" s="296"/>
      <c r="K720" s="296"/>
      <c r="L720" s="296"/>
      <c r="M720" s="296"/>
      <c r="N720" s="296"/>
      <c r="O720" s="296"/>
      <c r="P720" s="296"/>
      <c r="Q720" s="296"/>
      <c r="R720" s="296"/>
      <c r="S720" s="296"/>
      <c r="T720" s="296"/>
      <c r="U720" s="296"/>
      <c r="V720" s="296"/>
      <c r="W720" s="296"/>
      <c r="X720" s="296"/>
      <c r="Y720" s="296"/>
      <c r="Z720" s="296"/>
    </row>
    <row r="721" spans="1:26" ht="15.75" customHeight="1" x14ac:dyDescent="0.3">
      <c r="A721" s="296"/>
      <c r="B721" s="296"/>
      <c r="C721" s="296"/>
      <c r="D721" s="296"/>
      <c r="E721" s="296"/>
      <c r="F721" s="296"/>
      <c r="G721" s="296"/>
      <c r="H721" s="296"/>
      <c r="I721" s="296"/>
      <c r="J721" s="296"/>
      <c r="K721" s="296"/>
      <c r="L721" s="296"/>
      <c r="M721" s="296"/>
      <c r="N721" s="296"/>
      <c r="O721" s="296"/>
      <c r="P721" s="296"/>
      <c r="Q721" s="296"/>
      <c r="R721" s="296"/>
      <c r="S721" s="296"/>
      <c r="T721" s="296"/>
      <c r="U721" s="296"/>
      <c r="V721" s="296"/>
      <c r="W721" s="296"/>
      <c r="X721" s="296"/>
      <c r="Y721" s="296"/>
      <c r="Z721" s="296"/>
    </row>
    <row r="722" spans="1:26" ht="15.75" customHeight="1" x14ac:dyDescent="0.3">
      <c r="A722" s="296"/>
      <c r="B722" s="296"/>
      <c r="C722" s="296"/>
      <c r="D722" s="296"/>
      <c r="E722" s="296"/>
      <c r="F722" s="296"/>
      <c r="G722" s="296"/>
      <c r="H722" s="296"/>
      <c r="I722" s="296"/>
      <c r="J722" s="296"/>
      <c r="K722" s="296"/>
      <c r="L722" s="296"/>
      <c r="M722" s="296"/>
      <c r="N722" s="296"/>
      <c r="O722" s="296"/>
      <c r="P722" s="296"/>
      <c r="Q722" s="296"/>
      <c r="R722" s="296"/>
      <c r="S722" s="296"/>
      <c r="T722" s="296"/>
      <c r="U722" s="296"/>
      <c r="V722" s="296"/>
      <c r="W722" s="296"/>
      <c r="X722" s="296"/>
      <c r="Y722" s="296"/>
      <c r="Z722" s="296"/>
    </row>
    <row r="723" spans="1:26" ht="15.75" customHeight="1" x14ac:dyDescent="0.3">
      <c r="A723" s="296"/>
      <c r="B723" s="296"/>
      <c r="C723" s="296"/>
      <c r="D723" s="296"/>
      <c r="E723" s="296"/>
      <c r="F723" s="296"/>
      <c r="G723" s="296"/>
      <c r="H723" s="296"/>
      <c r="I723" s="296"/>
      <c r="J723" s="296"/>
      <c r="K723" s="296"/>
      <c r="L723" s="296"/>
      <c r="M723" s="296"/>
      <c r="N723" s="296"/>
      <c r="O723" s="296"/>
      <c r="P723" s="296"/>
      <c r="Q723" s="296"/>
      <c r="R723" s="296"/>
      <c r="S723" s="296"/>
      <c r="T723" s="296"/>
      <c r="U723" s="296"/>
      <c r="V723" s="296"/>
      <c r="W723" s="296"/>
      <c r="X723" s="296"/>
      <c r="Y723" s="296"/>
      <c r="Z723" s="296"/>
    </row>
    <row r="724" spans="1:26" ht="15.75" customHeight="1" x14ac:dyDescent="0.3">
      <c r="A724" s="296"/>
      <c r="B724" s="296"/>
      <c r="C724" s="296"/>
      <c r="D724" s="296"/>
      <c r="E724" s="296"/>
      <c r="F724" s="296"/>
      <c r="G724" s="296"/>
      <c r="H724" s="296"/>
      <c r="I724" s="296"/>
      <c r="J724" s="296"/>
      <c r="K724" s="296"/>
      <c r="L724" s="296"/>
      <c r="M724" s="296"/>
      <c r="N724" s="296"/>
      <c r="O724" s="296"/>
      <c r="P724" s="296"/>
      <c r="Q724" s="296"/>
      <c r="R724" s="296"/>
      <c r="S724" s="296"/>
      <c r="T724" s="296"/>
      <c r="U724" s="296"/>
      <c r="V724" s="296"/>
      <c r="W724" s="296"/>
      <c r="X724" s="296"/>
      <c r="Y724" s="296"/>
      <c r="Z724" s="296"/>
    </row>
    <row r="725" spans="1:26" ht="15.75" customHeight="1" x14ac:dyDescent="0.3">
      <c r="A725" s="296"/>
      <c r="B725" s="296"/>
      <c r="C725" s="296"/>
      <c r="D725" s="296"/>
      <c r="E725" s="296"/>
      <c r="F725" s="296"/>
      <c r="G725" s="296"/>
      <c r="H725" s="296"/>
      <c r="I725" s="296"/>
      <c r="J725" s="296"/>
      <c r="K725" s="296"/>
      <c r="L725" s="296"/>
      <c r="M725" s="296"/>
      <c r="N725" s="296"/>
      <c r="O725" s="296"/>
      <c r="P725" s="296"/>
      <c r="Q725" s="296"/>
      <c r="R725" s="296"/>
      <c r="S725" s="296"/>
      <c r="T725" s="296"/>
      <c r="U725" s="296"/>
      <c r="V725" s="296"/>
      <c r="W725" s="296"/>
      <c r="X725" s="296"/>
      <c r="Y725" s="296"/>
      <c r="Z725" s="296"/>
    </row>
    <row r="726" spans="1:26" ht="15.75" customHeight="1" x14ac:dyDescent="0.3">
      <c r="A726" s="296"/>
      <c r="B726" s="296"/>
      <c r="C726" s="296"/>
      <c r="D726" s="296"/>
      <c r="E726" s="296"/>
      <c r="F726" s="296"/>
      <c r="G726" s="296"/>
      <c r="H726" s="296"/>
      <c r="I726" s="296"/>
      <c r="J726" s="296"/>
      <c r="K726" s="296"/>
      <c r="L726" s="296"/>
      <c r="M726" s="296"/>
      <c r="N726" s="296"/>
      <c r="O726" s="296"/>
      <c r="P726" s="296"/>
      <c r="Q726" s="296"/>
      <c r="R726" s="296"/>
      <c r="S726" s="296"/>
      <c r="T726" s="296"/>
      <c r="U726" s="296"/>
      <c r="V726" s="296"/>
      <c r="W726" s="296"/>
      <c r="X726" s="296"/>
      <c r="Y726" s="296"/>
      <c r="Z726" s="296"/>
    </row>
    <row r="727" spans="1:26" ht="15.75" customHeight="1" x14ac:dyDescent="0.3">
      <c r="A727" s="296"/>
      <c r="B727" s="296"/>
      <c r="C727" s="296"/>
      <c r="D727" s="296"/>
      <c r="E727" s="296"/>
      <c r="F727" s="296"/>
      <c r="G727" s="296"/>
      <c r="H727" s="296"/>
      <c r="I727" s="296"/>
      <c r="J727" s="296"/>
      <c r="K727" s="296"/>
      <c r="L727" s="296"/>
      <c r="M727" s="296"/>
      <c r="N727" s="296"/>
      <c r="O727" s="296"/>
      <c r="P727" s="296"/>
      <c r="Q727" s="296"/>
      <c r="R727" s="296"/>
      <c r="S727" s="296"/>
      <c r="T727" s="296"/>
      <c r="U727" s="296"/>
      <c r="V727" s="296"/>
      <c r="W727" s="296"/>
      <c r="X727" s="296"/>
      <c r="Y727" s="296"/>
      <c r="Z727" s="296"/>
    </row>
    <row r="728" spans="1:26" ht="15.75" customHeight="1" x14ac:dyDescent="0.3">
      <c r="A728" s="296"/>
      <c r="B728" s="296"/>
      <c r="C728" s="296"/>
      <c r="D728" s="296"/>
      <c r="E728" s="296"/>
      <c r="F728" s="296"/>
      <c r="G728" s="296"/>
      <c r="H728" s="296"/>
      <c r="I728" s="296"/>
      <c r="J728" s="296"/>
      <c r="K728" s="296"/>
      <c r="L728" s="296"/>
      <c r="M728" s="296"/>
      <c r="N728" s="296"/>
      <c r="O728" s="296"/>
      <c r="P728" s="296"/>
      <c r="Q728" s="296"/>
      <c r="R728" s="296"/>
      <c r="S728" s="296"/>
      <c r="T728" s="296"/>
      <c r="U728" s="296"/>
      <c r="V728" s="296"/>
      <c r="W728" s="296"/>
      <c r="X728" s="296"/>
      <c r="Y728" s="296"/>
      <c r="Z728" s="296"/>
    </row>
    <row r="729" spans="1:26" ht="15.75" customHeight="1" x14ac:dyDescent="0.3">
      <c r="A729" s="296"/>
      <c r="B729" s="296"/>
      <c r="C729" s="296"/>
      <c r="D729" s="296"/>
      <c r="E729" s="296"/>
      <c r="F729" s="296"/>
      <c r="G729" s="296"/>
      <c r="H729" s="296"/>
      <c r="I729" s="296"/>
      <c r="J729" s="296"/>
      <c r="K729" s="296"/>
      <c r="L729" s="296"/>
      <c r="M729" s="296"/>
      <c r="N729" s="296"/>
      <c r="O729" s="296"/>
      <c r="P729" s="296"/>
      <c r="Q729" s="296"/>
      <c r="R729" s="296"/>
      <c r="S729" s="296"/>
      <c r="T729" s="296"/>
      <c r="U729" s="296"/>
      <c r="V729" s="296"/>
      <c r="W729" s="296"/>
      <c r="X729" s="296"/>
      <c r="Y729" s="296"/>
      <c r="Z729" s="296"/>
    </row>
    <row r="730" spans="1:26" ht="15.75" customHeight="1" x14ac:dyDescent="0.3">
      <c r="A730" s="296"/>
      <c r="B730" s="296"/>
      <c r="C730" s="296"/>
      <c r="D730" s="296"/>
      <c r="E730" s="296"/>
      <c r="F730" s="296"/>
      <c r="G730" s="296"/>
      <c r="H730" s="296"/>
      <c r="I730" s="296"/>
      <c r="J730" s="296"/>
      <c r="K730" s="296"/>
      <c r="L730" s="296"/>
      <c r="M730" s="296"/>
      <c r="N730" s="296"/>
      <c r="O730" s="296"/>
      <c r="P730" s="296"/>
      <c r="Q730" s="296"/>
      <c r="R730" s="296"/>
      <c r="S730" s="296"/>
      <c r="T730" s="296"/>
      <c r="U730" s="296"/>
      <c r="V730" s="296"/>
      <c r="W730" s="296"/>
      <c r="X730" s="296"/>
      <c r="Y730" s="296"/>
      <c r="Z730" s="296"/>
    </row>
    <row r="731" spans="1:26" ht="15.75" customHeight="1" x14ac:dyDescent="0.3">
      <c r="A731" s="296"/>
      <c r="B731" s="296"/>
      <c r="C731" s="296"/>
      <c r="D731" s="296"/>
      <c r="E731" s="296"/>
      <c r="F731" s="296"/>
      <c r="G731" s="296"/>
      <c r="H731" s="296"/>
      <c r="I731" s="296"/>
      <c r="J731" s="296"/>
      <c r="K731" s="296"/>
      <c r="L731" s="296"/>
      <c r="M731" s="296"/>
      <c r="N731" s="296"/>
      <c r="O731" s="296"/>
      <c r="P731" s="296"/>
      <c r="Q731" s="296"/>
      <c r="R731" s="296"/>
      <c r="S731" s="296"/>
      <c r="T731" s="296"/>
      <c r="U731" s="296"/>
      <c r="V731" s="296"/>
      <c r="W731" s="296"/>
      <c r="X731" s="296"/>
      <c r="Y731" s="296"/>
      <c r="Z731" s="296"/>
    </row>
    <row r="732" spans="1:26" ht="15.75" customHeight="1" x14ac:dyDescent="0.3">
      <c r="A732" s="296"/>
      <c r="B732" s="296"/>
      <c r="C732" s="296"/>
      <c r="D732" s="296"/>
      <c r="E732" s="296"/>
      <c r="F732" s="296"/>
      <c r="G732" s="296"/>
      <c r="H732" s="296"/>
      <c r="I732" s="296"/>
      <c r="J732" s="296"/>
      <c r="K732" s="296"/>
      <c r="L732" s="296"/>
      <c r="M732" s="296"/>
      <c r="N732" s="296"/>
      <c r="O732" s="296"/>
      <c r="P732" s="296"/>
      <c r="Q732" s="296"/>
      <c r="R732" s="296"/>
      <c r="S732" s="296"/>
      <c r="T732" s="296"/>
      <c r="U732" s="296"/>
      <c r="V732" s="296"/>
      <c r="W732" s="296"/>
      <c r="X732" s="296"/>
      <c r="Y732" s="296"/>
      <c r="Z732" s="296"/>
    </row>
    <row r="733" spans="1:26" ht="15.75" customHeight="1" x14ac:dyDescent="0.3">
      <c r="A733" s="296"/>
      <c r="B733" s="296"/>
      <c r="C733" s="296"/>
      <c r="D733" s="296"/>
      <c r="E733" s="296"/>
      <c r="F733" s="296"/>
      <c r="G733" s="296"/>
      <c r="H733" s="296"/>
      <c r="I733" s="296"/>
      <c r="J733" s="296"/>
      <c r="K733" s="296"/>
      <c r="L733" s="296"/>
      <c r="M733" s="296"/>
      <c r="N733" s="296"/>
      <c r="O733" s="296"/>
      <c r="P733" s="296"/>
      <c r="Q733" s="296"/>
      <c r="R733" s="296"/>
      <c r="S733" s="296"/>
      <c r="T733" s="296"/>
      <c r="U733" s="296"/>
      <c r="V733" s="296"/>
      <c r="W733" s="296"/>
      <c r="X733" s="296"/>
      <c r="Y733" s="296"/>
      <c r="Z733" s="296"/>
    </row>
    <row r="734" spans="1:26" ht="15.75" customHeight="1" x14ac:dyDescent="0.3">
      <c r="A734" s="296"/>
      <c r="B734" s="296"/>
      <c r="C734" s="296"/>
      <c r="D734" s="296"/>
      <c r="E734" s="296"/>
      <c r="F734" s="296"/>
      <c r="G734" s="296"/>
      <c r="H734" s="296"/>
      <c r="I734" s="296"/>
      <c r="J734" s="296"/>
      <c r="K734" s="296"/>
      <c r="L734" s="296"/>
      <c r="M734" s="296"/>
      <c r="N734" s="296"/>
      <c r="O734" s="296"/>
      <c r="P734" s="296"/>
      <c r="Q734" s="296"/>
      <c r="R734" s="296"/>
      <c r="S734" s="296"/>
      <c r="T734" s="296"/>
      <c r="U734" s="296"/>
      <c r="V734" s="296"/>
      <c r="W734" s="296"/>
      <c r="X734" s="296"/>
      <c r="Y734" s="296"/>
      <c r="Z734" s="296"/>
    </row>
    <row r="735" spans="1:26" ht="15.75" customHeight="1" x14ac:dyDescent="0.3">
      <c r="A735" s="296"/>
      <c r="B735" s="296"/>
      <c r="C735" s="296"/>
      <c r="D735" s="296"/>
      <c r="E735" s="296"/>
      <c r="F735" s="296"/>
      <c r="G735" s="296"/>
      <c r="H735" s="296"/>
      <c r="I735" s="296"/>
      <c r="J735" s="296"/>
      <c r="K735" s="296"/>
      <c r="L735" s="296"/>
      <c r="M735" s="296"/>
      <c r="N735" s="296"/>
      <c r="O735" s="296"/>
      <c r="P735" s="296"/>
      <c r="Q735" s="296"/>
      <c r="R735" s="296"/>
      <c r="S735" s="296"/>
      <c r="T735" s="296"/>
      <c r="U735" s="296"/>
      <c r="V735" s="296"/>
      <c r="W735" s="296"/>
      <c r="X735" s="296"/>
      <c r="Y735" s="296"/>
      <c r="Z735" s="296"/>
    </row>
    <row r="736" spans="1:26" ht="15.75" customHeight="1" x14ac:dyDescent="0.3">
      <c r="A736" s="296"/>
      <c r="B736" s="296"/>
      <c r="C736" s="296"/>
      <c r="D736" s="296"/>
      <c r="E736" s="296"/>
      <c r="F736" s="296"/>
      <c r="G736" s="296"/>
      <c r="H736" s="296"/>
      <c r="I736" s="296"/>
      <c r="J736" s="296"/>
      <c r="K736" s="296"/>
      <c r="L736" s="296"/>
      <c r="M736" s="296"/>
      <c r="N736" s="296"/>
      <c r="O736" s="296"/>
      <c r="P736" s="296"/>
      <c r="Q736" s="296"/>
      <c r="R736" s="296"/>
      <c r="S736" s="296"/>
      <c r="T736" s="296"/>
      <c r="U736" s="296"/>
      <c r="V736" s="296"/>
      <c r="W736" s="296"/>
      <c r="X736" s="296"/>
      <c r="Y736" s="296"/>
      <c r="Z736" s="296"/>
    </row>
    <row r="737" spans="1:26" ht="15.75" customHeight="1" x14ac:dyDescent="0.3">
      <c r="A737" s="296"/>
      <c r="B737" s="296"/>
      <c r="C737" s="296"/>
      <c r="D737" s="296"/>
      <c r="E737" s="296"/>
      <c r="F737" s="296"/>
      <c r="G737" s="296"/>
      <c r="H737" s="296"/>
      <c r="I737" s="296"/>
      <c r="J737" s="296"/>
      <c r="K737" s="296"/>
      <c r="L737" s="296"/>
      <c r="M737" s="296"/>
      <c r="N737" s="296"/>
      <c r="O737" s="296"/>
      <c r="P737" s="296"/>
      <c r="Q737" s="296"/>
      <c r="R737" s="296"/>
      <c r="S737" s="296"/>
      <c r="T737" s="296"/>
      <c r="U737" s="296"/>
      <c r="V737" s="296"/>
      <c r="W737" s="296"/>
      <c r="X737" s="296"/>
      <c r="Y737" s="296"/>
      <c r="Z737" s="296"/>
    </row>
    <row r="738" spans="1:26" ht="15.75" customHeight="1" x14ac:dyDescent="0.3">
      <c r="A738" s="296"/>
      <c r="B738" s="296"/>
      <c r="C738" s="296"/>
      <c r="D738" s="296"/>
      <c r="E738" s="296"/>
      <c r="F738" s="296"/>
      <c r="G738" s="296"/>
      <c r="H738" s="296"/>
      <c r="I738" s="296"/>
      <c r="J738" s="296"/>
      <c r="K738" s="296"/>
      <c r="L738" s="296"/>
      <c r="M738" s="296"/>
      <c r="N738" s="296"/>
      <c r="O738" s="296"/>
      <c r="P738" s="296"/>
      <c r="Q738" s="296"/>
      <c r="R738" s="296"/>
      <c r="S738" s="296"/>
      <c r="T738" s="296"/>
      <c r="U738" s="296"/>
      <c r="V738" s="296"/>
      <c r="W738" s="296"/>
      <c r="X738" s="296"/>
      <c r="Y738" s="296"/>
      <c r="Z738" s="296"/>
    </row>
    <row r="739" spans="1:26" ht="15.75" customHeight="1" x14ac:dyDescent="0.3">
      <c r="A739" s="296"/>
      <c r="B739" s="296"/>
      <c r="C739" s="296"/>
      <c r="D739" s="296"/>
      <c r="E739" s="296"/>
      <c r="F739" s="296"/>
      <c r="G739" s="296"/>
      <c r="H739" s="296"/>
      <c r="I739" s="296"/>
      <c r="J739" s="296"/>
      <c r="K739" s="296"/>
      <c r="L739" s="296"/>
      <c r="M739" s="296"/>
      <c r="N739" s="296"/>
      <c r="O739" s="296"/>
      <c r="P739" s="296"/>
      <c r="Q739" s="296"/>
      <c r="R739" s="296"/>
      <c r="S739" s="296"/>
      <c r="T739" s="296"/>
      <c r="U739" s="296"/>
      <c r="V739" s="296"/>
      <c r="W739" s="296"/>
      <c r="X739" s="296"/>
      <c r="Y739" s="296"/>
      <c r="Z739" s="296"/>
    </row>
    <row r="740" spans="1:26" ht="15.75" customHeight="1" x14ac:dyDescent="0.3">
      <c r="A740" s="296"/>
      <c r="B740" s="296"/>
      <c r="C740" s="296"/>
      <c r="D740" s="296"/>
      <c r="E740" s="296"/>
      <c r="F740" s="296"/>
      <c r="G740" s="296"/>
      <c r="H740" s="296"/>
      <c r="I740" s="296"/>
      <c r="J740" s="296"/>
      <c r="K740" s="296"/>
      <c r="L740" s="296"/>
      <c r="M740" s="296"/>
      <c r="N740" s="296"/>
      <c r="O740" s="296"/>
      <c r="P740" s="296"/>
      <c r="Q740" s="296"/>
      <c r="R740" s="296"/>
      <c r="S740" s="296"/>
      <c r="T740" s="296"/>
      <c r="U740" s="296"/>
      <c r="V740" s="296"/>
      <c r="W740" s="296"/>
      <c r="X740" s="296"/>
      <c r="Y740" s="296"/>
      <c r="Z740" s="296"/>
    </row>
    <row r="741" spans="1:26" ht="15.75" customHeight="1" x14ac:dyDescent="0.3">
      <c r="A741" s="296"/>
      <c r="B741" s="296"/>
      <c r="C741" s="296"/>
      <c r="D741" s="296"/>
      <c r="E741" s="296"/>
      <c r="F741" s="296"/>
      <c r="G741" s="296"/>
      <c r="H741" s="296"/>
      <c r="I741" s="296"/>
      <c r="J741" s="296"/>
      <c r="K741" s="296"/>
      <c r="L741" s="296"/>
      <c r="M741" s="296"/>
      <c r="N741" s="296"/>
      <c r="O741" s="296"/>
      <c r="P741" s="296"/>
      <c r="Q741" s="296"/>
      <c r="R741" s="296"/>
      <c r="S741" s="296"/>
      <c r="T741" s="296"/>
      <c r="U741" s="296"/>
      <c r="V741" s="296"/>
      <c r="W741" s="296"/>
      <c r="X741" s="296"/>
      <c r="Y741" s="296"/>
      <c r="Z741" s="296"/>
    </row>
    <row r="742" spans="1:26" ht="15.75" customHeight="1" x14ac:dyDescent="0.3">
      <c r="A742" s="296"/>
      <c r="B742" s="296"/>
      <c r="C742" s="296"/>
      <c r="D742" s="296"/>
      <c r="E742" s="296"/>
      <c r="F742" s="296"/>
      <c r="G742" s="296"/>
      <c r="H742" s="296"/>
      <c r="I742" s="296"/>
      <c r="J742" s="296"/>
      <c r="K742" s="296"/>
      <c r="L742" s="296"/>
      <c r="M742" s="296"/>
      <c r="N742" s="296"/>
      <c r="O742" s="296"/>
      <c r="P742" s="296"/>
      <c r="Q742" s="296"/>
      <c r="R742" s="296"/>
      <c r="S742" s="296"/>
      <c r="T742" s="296"/>
      <c r="U742" s="296"/>
      <c r="V742" s="296"/>
      <c r="W742" s="296"/>
      <c r="X742" s="296"/>
      <c r="Y742" s="296"/>
      <c r="Z742" s="296"/>
    </row>
    <row r="743" spans="1:26" ht="15.75" customHeight="1" x14ac:dyDescent="0.3">
      <c r="A743" s="296"/>
      <c r="B743" s="296"/>
      <c r="C743" s="296"/>
      <c r="D743" s="296"/>
      <c r="E743" s="296"/>
      <c r="F743" s="296"/>
      <c r="G743" s="296"/>
      <c r="H743" s="296"/>
      <c r="I743" s="296"/>
      <c r="J743" s="296"/>
      <c r="K743" s="296"/>
      <c r="L743" s="296"/>
      <c r="M743" s="296"/>
      <c r="N743" s="296"/>
      <c r="O743" s="296"/>
      <c r="P743" s="296"/>
      <c r="Q743" s="296"/>
      <c r="R743" s="296"/>
      <c r="S743" s="296"/>
      <c r="T743" s="296"/>
      <c r="U743" s="296"/>
      <c r="V743" s="296"/>
      <c r="W743" s="296"/>
      <c r="X743" s="296"/>
      <c r="Y743" s="296"/>
      <c r="Z743" s="296"/>
    </row>
    <row r="744" spans="1:26" ht="15.75" customHeight="1" x14ac:dyDescent="0.3">
      <c r="A744" s="296"/>
      <c r="B744" s="296"/>
      <c r="C744" s="296"/>
      <c r="D744" s="296"/>
      <c r="E744" s="296"/>
      <c r="F744" s="296"/>
      <c r="G744" s="296"/>
      <c r="H744" s="296"/>
      <c r="I744" s="296"/>
      <c r="J744" s="296"/>
      <c r="K744" s="296"/>
      <c r="L744" s="296"/>
      <c r="M744" s="296"/>
      <c r="N744" s="296"/>
      <c r="O744" s="296"/>
      <c r="P744" s="296"/>
      <c r="Q744" s="296"/>
      <c r="R744" s="296"/>
      <c r="S744" s="296"/>
      <c r="T744" s="296"/>
      <c r="U744" s="296"/>
      <c r="V744" s="296"/>
      <c r="W744" s="296"/>
      <c r="X744" s="296"/>
      <c r="Y744" s="296"/>
      <c r="Z744" s="296"/>
    </row>
    <row r="745" spans="1:26" ht="15.75" customHeight="1" x14ac:dyDescent="0.3">
      <c r="A745" s="296"/>
      <c r="B745" s="296"/>
      <c r="C745" s="296"/>
      <c r="D745" s="296"/>
      <c r="E745" s="296"/>
      <c r="F745" s="296"/>
      <c r="G745" s="296"/>
      <c r="H745" s="296"/>
      <c r="I745" s="296"/>
      <c r="J745" s="296"/>
      <c r="K745" s="296"/>
      <c r="L745" s="296"/>
      <c r="M745" s="296"/>
      <c r="N745" s="296"/>
      <c r="O745" s="296"/>
      <c r="P745" s="296"/>
      <c r="Q745" s="296"/>
      <c r="R745" s="296"/>
      <c r="S745" s="296"/>
      <c r="T745" s="296"/>
      <c r="U745" s="296"/>
      <c r="V745" s="296"/>
      <c r="W745" s="296"/>
      <c r="X745" s="296"/>
      <c r="Y745" s="296"/>
      <c r="Z745" s="296"/>
    </row>
    <row r="746" spans="1:26" ht="15.75" customHeight="1" x14ac:dyDescent="0.3">
      <c r="A746" s="296"/>
      <c r="B746" s="296"/>
      <c r="C746" s="296"/>
      <c r="D746" s="296"/>
      <c r="E746" s="296"/>
      <c r="F746" s="296"/>
      <c r="G746" s="296"/>
      <c r="H746" s="296"/>
      <c r="I746" s="296"/>
      <c r="J746" s="296"/>
      <c r="K746" s="296"/>
      <c r="L746" s="296"/>
      <c r="M746" s="296"/>
      <c r="N746" s="296"/>
      <c r="O746" s="296"/>
      <c r="P746" s="296"/>
      <c r="Q746" s="296"/>
      <c r="R746" s="296"/>
      <c r="S746" s="296"/>
      <c r="T746" s="296"/>
      <c r="U746" s="296"/>
      <c r="V746" s="296"/>
      <c r="W746" s="296"/>
      <c r="X746" s="296"/>
      <c r="Y746" s="296"/>
      <c r="Z746" s="296"/>
    </row>
    <row r="747" spans="1:26" ht="15.75" customHeight="1" x14ac:dyDescent="0.3">
      <c r="A747" s="296"/>
      <c r="B747" s="296"/>
      <c r="C747" s="296"/>
      <c r="D747" s="296"/>
      <c r="E747" s="296"/>
      <c r="F747" s="296"/>
      <c r="G747" s="296"/>
      <c r="H747" s="296"/>
      <c r="I747" s="296"/>
      <c r="J747" s="296"/>
      <c r="K747" s="296"/>
      <c r="L747" s="296"/>
      <c r="M747" s="296"/>
      <c r="N747" s="296"/>
      <c r="O747" s="296"/>
      <c r="P747" s="296"/>
      <c r="Q747" s="296"/>
      <c r="R747" s="296"/>
      <c r="S747" s="296"/>
      <c r="T747" s="296"/>
      <c r="U747" s="296"/>
      <c r="V747" s="296"/>
      <c r="W747" s="296"/>
      <c r="X747" s="296"/>
      <c r="Y747" s="296"/>
      <c r="Z747" s="296"/>
    </row>
    <row r="748" spans="1:26" ht="15.75" customHeight="1" x14ac:dyDescent="0.3">
      <c r="A748" s="296"/>
      <c r="B748" s="296"/>
      <c r="C748" s="296"/>
      <c r="D748" s="296"/>
      <c r="E748" s="296"/>
      <c r="F748" s="296"/>
      <c r="G748" s="296"/>
      <c r="H748" s="296"/>
      <c r="I748" s="296"/>
      <c r="J748" s="296"/>
      <c r="K748" s="296"/>
      <c r="L748" s="296"/>
      <c r="M748" s="296"/>
      <c r="N748" s="296"/>
      <c r="O748" s="296"/>
      <c r="P748" s="296"/>
      <c r="Q748" s="296"/>
      <c r="R748" s="296"/>
      <c r="S748" s="296"/>
      <c r="T748" s="296"/>
      <c r="U748" s="296"/>
      <c r="V748" s="296"/>
      <c r="W748" s="296"/>
      <c r="X748" s="296"/>
      <c r="Y748" s="296"/>
      <c r="Z748" s="296"/>
    </row>
    <row r="749" spans="1:26" ht="15.75" customHeight="1" x14ac:dyDescent="0.3">
      <c r="A749" s="296"/>
      <c r="B749" s="296"/>
      <c r="C749" s="296"/>
      <c r="D749" s="296"/>
      <c r="E749" s="296"/>
      <c r="F749" s="296"/>
      <c r="G749" s="296"/>
      <c r="H749" s="296"/>
      <c r="I749" s="296"/>
      <c r="J749" s="296"/>
      <c r="K749" s="296"/>
      <c r="L749" s="296"/>
      <c r="M749" s="296"/>
      <c r="N749" s="296"/>
      <c r="O749" s="296"/>
      <c r="P749" s="296"/>
      <c r="Q749" s="296"/>
      <c r="R749" s="296"/>
      <c r="S749" s="296"/>
      <c r="T749" s="296"/>
      <c r="U749" s="296"/>
      <c r="V749" s="296"/>
      <c r="W749" s="296"/>
      <c r="X749" s="296"/>
      <c r="Y749" s="296"/>
      <c r="Z749" s="296"/>
    </row>
    <row r="750" spans="1:26" ht="15.75" customHeight="1" x14ac:dyDescent="0.3">
      <c r="A750" s="296"/>
      <c r="B750" s="296"/>
      <c r="C750" s="296"/>
      <c r="D750" s="296"/>
      <c r="E750" s="296"/>
      <c r="F750" s="296"/>
      <c r="G750" s="296"/>
      <c r="H750" s="296"/>
      <c r="I750" s="296"/>
      <c r="J750" s="296"/>
      <c r="K750" s="296"/>
      <c r="L750" s="296"/>
      <c r="M750" s="296"/>
      <c r="N750" s="296"/>
      <c r="O750" s="296"/>
      <c r="P750" s="296"/>
      <c r="Q750" s="296"/>
      <c r="R750" s="296"/>
      <c r="S750" s="296"/>
      <c r="T750" s="296"/>
      <c r="U750" s="296"/>
      <c r="V750" s="296"/>
      <c r="W750" s="296"/>
      <c r="X750" s="296"/>
      <c r="Y750" s="296"/>
      <c r="Z750" s="296"/>
    </row>
    <row r="751" spans="1:26" ht="15.75" customHeight="1" x14ac:dyDescent="0.3">
      <c r="A751" s="296"/>
      <c r="B751" s="296"/>
      <c r="C751" s="296"/>
      <c r="D751" s="296"/>
      <c r="E751" s="296"/>
      <c r="F751" s="296"/>
      <c r="G751" s="296"/>
      <c r="H751" s="296"/>
      <c r="I751" s="296"/>
      <c r="J751" s="296"/>
      <c r="K751" s="296"/>
      <c r="L751" s="296"/>
      <c r="M751" s="296"/>
      <c r="N751" s="296"/>
      <c r="O751" s="296"/>
      <c r="P751" s="296"/>
      <c r="Q751" s="296"/>
      <c r="R751" s="296"/>
      <c r="S751" s="296"/>
      <c r="T751" s="296"/>
      <c r="U751" s="296"/>
      <c r="V751" s="296"/>
      <c r="W751" s="296"/>
      <c r="X751" s="296"/>
      <c r="Y751" s="296"/>
      <c r="Z751" s="296"/>
    </row>
    <row r="752" spans="1:26" ht="15.75" customHeight="1" x14ac:dyDescent="0.3">
      <c r="A752" s="296"/>
      <c r="B752" s="296"/>
      <c r="C752" s="296"/>
      <c r="D752" s="296"/>
      <c r="E752" s="296"/>
      <c r="F752" s="296"/>
      <c r="G752" s="296"/>
      <c r="H752" s="296"/>
      <c r="I752" s="296"/>
      <c r="J752" s="296"/>
      <c r="K752" s="296"/>
      <c r="L752" s="296"/>
      <c r="M752" s="296"/>
      <c r="N752" s="296"/>
      <c r="O752" s="296"/>
      <c r="P752" s="296"/>
      <c r="Q752" s="296"/>
      <c r="R752" s="296"/>
      <c r="S752" s="296"/>
      <c r="T752" s="296"/>
      <c r="U752" s="296"/>
      <c r="V752" s="296"/>
      <c r="W752" s="296"/>
      <c r="X752" s="296"/>
      <c r="Y752" s="296"/>
      <c r="Z752" s="296"/>
    </row>
    <row r="753" spans="1:26" ht="15.75" customHeight="1" x14ac:dyDescent="0.3">
      <c r="A753" s="296"/>
      <c r="B753" s="296"/>
      <c r="C753" s="296"/>
      <c r="D753" s="296"/>
      <c r="E753" s="296"/>
      <c r="F753" s="296"/>
      <c r="G753" s="296"/>
      <c r="H753" s="296"/>
      <c r="I753" s="296"/>
      <c r="J753" s="296"/>
      <c r="K753" s="296"/>
      <c r="L753" s="296"/>
      <c r="M753" s="296"/>
      <c r="N753" s="296"/>
      <c r="O753" s="296"/>
      <c r="P753" s="296"/>
      <c r="Q753" s="296"/>
      <c r="R753" s="296"/>
      <c r="S753" s="296"/>
      <c r="T753" s="296"/>
      <c r="U753" s="296"/>
      <c r="V753" s="296"/>
      <c r="W753" s="296"/>
      <c r="X753" s="296"/>
      <c r="Y753" s="296"/>
      <c r="Z753" s="296"/>
    </row>
    <row r="754" spans="1:26" ht="15.75" customHeight="1" x14ac:dyDescent="0.3">
      <c r="A754" s="296"/>
      <c r="B754" s="296"/>
      <c r="C754" s="296"/>
      <c r="D754" s="296"/>
      <c r="E754" s="296"/>
      <c r="F754" s="296"/>
      <c r="G754" s="296"/>
      <c r="H754" s="296"/>
      <c r="I754" s="296"/>
      <c r="J754" s="296"/>
      <c r="K754" s="296"/>
      <c r="L754" s="296"/>
      <c r="M754" s="296"/>
      <c r="N754" s="296"/>
      <c r="O754" s="296"/>
      <c r="P754" s="296"/>
      <c r="Q754" s="296"/>
      <c r="R754" s="296"/>
      <c r="S754" s="296"/>
      <c r="T754" s="296"/>
      <c r="U754" s="296"/>
      <c r="V754" s="296"/>
      <c r="W754" s="296"/>
      <c r="X754" s="296"/>
      <c r="Y754" s="296"/>
      <c r="Z754" s="296"/>
    </row>
    <row r="755" spans="1:26" ht="15.75" customHeight="1" x14ac:dyDescent="0.3">
      <c r="A755" s="296"/>
      <c r="B755" s="296"/>
      <c r="C755" s="296"/>
      <c r="D755" s="296"/>
      <c r="E755" s="296"/>
      <c r="F755" s="296"/>
      <c r="G755" s="296"/>
      <c r="H755" s="296"/>
      <c r="I755" s="296"/>
      <c r="J755" s="296"/>
      <c r="K755" s="296"/>
      <c r="L755" s="296"/>
      <c r="M755" s="296"/>
      <c r="N755" s="296"/>
      <c r="O755" s="296"/>
      <c r="P755" s="296"/>
      <c r="Q755" s="296"/>
      <c r="R755" s="296"/>
      <c r="S755" s="296"/>
      <c r="T755" s="296"/>
      <c r="U755" s="296"/>
      <c r="V755" s="296"/>
      <c r="W755" s="296"/>
      <c r="X755" s="296"/>
      <c r="Y755" s="296"/>
      <c r="Z755" s="296"/>
    </row>
    <row r="756" spans="1:26" ht="15.75" customHeight="1" x14ac:dyDescent="0.3">
      <c r="A756" s="296"/>
      <c r="B756" s="296"/>
      <c r="C756" s="296"/>
      <c r="D756" s="296"/>
      <c r="E756" s="296"/>
      <c r="F756" s="296"/>
      <c r="G756" s="296"/>
      <c r="H756" s="296"/>
      <c r="I756" s="296"/>
      <c r="J756" s="296"/>
      <c r="K756" s="296"/>
      <c r="L756" s="296"/>
      <c r="M756" s="296"/>
      <c r="N756" s="296"/>
      <c r="O756" s="296"/>
      <c r="P756" s="296"/>
      <c r="Q756" s="296"/>
      <c r="R756" s="296"/>
      <c r="S756" s="296"/>
      <c r="T756" s="296"/>
      <c r="U756" s="296"/>
      <c r="V756" s="296"/>
      <c r="W756" s="296"/>
      <c r="X756" s="296"/>
      <c r="Y756" s="296"/>
      <c r="Z756" s="296"/>
    </row>
    <row r="757" spans="1:26" ht="15.75" customHeight="1" x14ac:dyDescent="0.3">
      <c r="A757" s="296"/>
      <c r="B757" s="296"/>
      <c r="C757" s="296"/>
      <c r="D757" s="296"/>
      <c r="E757" s="296"/>
      <c r="F757" s="296"/>
      <c r="G757" s="296"/>
      <c r="H757" s="296"/>
      <c r="I757" s="296"/>
      <c r="J757" s="296"/>
      <c r="K757" s="296"/>
      <c r="L757" s="296"/>
      <c r="M757" s="296"/>
      <c r="N757" s="296"/>
      <c r="O757" s="296"/>
      <c r="P757" s="296"/>
      <c r="Q757" s="296"/>
      <c r="R757" s="296"/>
      <c r="S757" s="296"/>
      <c r="T757" s="296"/>
      <c r="U757" s="296"/>
      <c r="V757" s="296"/>
      <c r="W757" s="296"/>
      <c r="X757" s="296"/>
      <c r="Y757" s="296"/>
      <c r="Z757" s="296"/>
    </row>
    <row r="758" spans="1:26" ht="15.75" customHeight="1" x14ac:dyDescent="0.3">
      <c r="A758" s="296"/>
      <c r="B758" s="296"/>
      <c r="C758" s="296"/>
      <c r="D758" s="296"/>
      <c r="E758" s="296"/>
      <c r="F758" s="296"/>
      <c r="G758" s="296"/>
      <c r="H758" s="296"/>
      <c r="I758" s="296"/>
      <c r="J758" s="296"/>
      <c r="K758" s="296"/>
      <c r="L758" s="296"/>
      <c r="M758" s="296"/>
      <c r="N758" s="296"/>
      <c r="O758" s="296"/>
      <c r="P758" s="296"/>
      <c r="Q758" s="296"/>
      <c r="R758" s="296"/>
      <c r="S758" s="296"/>
      <c r="T758" s="296"/>
      <c r="U758" s="296"/>
      <c r="V758" s="296"/>
      <c r="W758" s="296"/>
      <c r="X758" s="296"/>
      <c r="Y758" s="296"/>
      <c r="Z758" s="296"/>
    </row>
    <row r="759" spans="1:26" ht="15.75" customHeight="1" x14ac:dyDescent="0.3">
      <c r="A759" s="296"/>
      <c r="B759" s="296"/>
      <c r="C759" s="296"/>
      <c r="D759" s="296"/>
      <c r="E759" s="296"/>
      <c r="F759" s="296"/>
      <c r="G759" s="296"/>
      <c r="H759" s="296"/>
      <c r="I759" s="296"/>
      <c r="J759" s="296"/>
      <c r="K759" s="296"/>
      <c r="L759" s="296"/>
      <c r="M759" s="296"/>
      <c r="N759" s="296"/>
      <c r="O759" s="296"/>
      <c r="P759" s="296"/>
      <c r="Q759" s="296"/>
      <c r="R759" s="296"/>
      <c r="S759" s="296"/>
      <c r="T759" s="296"/>
      <c r="U759" s="296"/>
      <c r="V759" s="296"/>
      <c r="W759" s="296"/>
      <c r="X759" s="296"/>
      <c r="Y759" s="296"/>
      <c r="Z759" s="296"/>
    </row>
    <row r="760" spans="1:26" ht="15.75" customHeight="1" x14ac:dyDescent="0.3">
      <c r="A760" s="296"/>
      <c r="B760" s="296"/>
      <c r="C760" s="296"/>
      <c r="D760" s="296"/>
      <c r="E760" s="296"/>
      <c r="F760" s="296"/>
      <c r="G760" s="296"/>
      <c r="H760" s="296"/>
      <c r="I760" s="296"/>
      <c r="J760" s="296"/>
      <c r="K760" s="296"/>
      <c r="L760" s="296"/>
      <c r="M760" s="296"/>
      <c r="N760" s="296"/>
      <c r="O760" s="296"/>
      <c r="P760" s="296"/>
      <c r="Q760" s="296"/>
      <c r="R760" s="296"/>
      <c r="S760" s="296"/>
      <c r="T760" s="296"/>
      <c r="U760" s="296"/>
      <c r="V760" s="296"/>
      <c r="W760" s="296"/>
      <c r="X760" s="296"/>
      <c r="Y760" s="296"/>
      <c r="Z760" s="296"/>
    </row>
    <row r="761" spans="1:26" ht="15.75" customHeight="1" x14ac:dyDescent="0.3">
      <c r="A761" s="296"/>
      <c r="B761" s="296"/>
      <c r="C761" s="296"/>
      <c r="D761" s="296"/>
      <c r="E761" s="296"/>
      <c r="F761" s="296"/>
      <c r="G761" s="296"/>
      <c r="H761" s="296"/>
      <c r="I761" s="296"/>
      <c r="J761" s="296"/>
      <c r="K761" s="296"/>
      <c r="L761" s="296"/>
      <c r="M761" s="296"/>
      <c r="N761" s="296"/>
      <c r="O761" s="296"/>
      <c r="P761" s="296"/>
      <c r="Q761" s="296"/>
      <c r="R761" s="296"/>
      <c r="S761" s="296"/>
      <c r="T761" s="296"/>
      <c r="U761" s="296"/>
      <c r="V761" s="296"/>
      <c r="W761" s="296"/>
      <c r="X761" s="296"/>
      <c r="Y761" s="296"/>
      <c r="Z761" s="296"/>
    </row>
    <row r="762" spans="1:26" ht="15.75" customHeight="1" x14ac:dyDescent="0.3">
      <c r="A762" s="296"/>
      <c r="B762" s="296"/>
      <c r="C762" s="296"/>
      <c r="D762" s="296"/>
      <c r="E762" s="296"/>
      <c r="F762" s="296"/>
      <c r="G762" s="296"/>
      <c r="H762" s="296"/>
      <c r="I762" s="296"/>
      <c r="J762" s="296"/>
      <c r="K762" s="296"/>
      <c r="L762" s="296"/>
      <c r="M762" s="296"/>
      <c r="N762" s="296"/>
      <c r="O762" s="296"/>
      <c r="P762" s="296"/>
      <c r="Q762" s="296"/>
      <c r="R762" s="296"/>
      <c r="S762" s="296"/>
      <c r="T762" s="296"/>
      <c r="U762" s="296"/>
      <c r="V762" s="296"/>
      <c r="W762" s="296"/>
      <c r="X762" s="296"/>
      <c r="Y762" s="296"/>
      <c r="Z762" s="296"/>
    </row>
    <row r="763" spans="1:26" ht="15.75" customHeight="1" x14ac:dyDescent="0.3">
      <c r="A763" s="296"/>
      <c r="B763" s="296"/>
      <c r="C763" s="296"/>
      <c r="D763" s="296"/>
      <c r="E763" s="296"/>
      <c r="F763" s="296"/>
      <c r="G763" s="296"/>
      <c r="H763" s="296"/>
      <c r="I763" s="296"/>
      <c r="J763" s="296"/>
      <c r="K763" s="296"/>
      <c r="L763" s="296"/>
      <c r="M763" s="296"/>
      <c r="N763" s="296"/>
      <c r="O763" s="296"/>
      <c r="P763" s="296"/>
      <c r="Q763" s="296"/>
      <c r="R763" s="296"/>
      <c r="S763" s="296"/>
      <c r="T763" s="296"/>
      <c r="U763" s="296"/>
      <c r="V763" s="296"/>
      <c r="W763" s="296"/>
      <c r="X763" s="296"/>
      <c r="Y763" s="296"/>
      <c r="Z763" s="296"/>
    </row>
    <row r="764" spans="1:26" ht="15.75" customHeight="1" x14ac:dyDescent="0.3">
      <c r="A764" s="296"/>
      <c r="B764" s="296"/>
      <c r="C764" s="296"/>
      <c r="D764" s="296"/>
      <c r="E764" s="296"/>
      <c r="F764" s="296"/>
      <c r="G764" s="296"/>
      <c r="H764" s="296"/>
      <c r="I764" s="296"/>
      <c r="J764" s="296"/>
      <c r="K764" s="296"/>
      <c r="L764" s="296"/>
      <c r="M764" s="296"/>
      <c r="N764" s="296"/>
      <c r="O764" s="296"/>
      <c r="P764" s="296"/>
      <c r="Q764" s="296"/>
      <c r="R764" s="296"/>
      <c r="S764" s="296"/>
      <c r="T764" s="296"/>
      <c r="U764" s="296"/>
      <c r="V764" s="296"/>
      <c r="W764" s="296"/>
      <c r="X764" s="296"/>
      <c r="Y764" s="296"/>
      <c r="Z764" s="296"/>
    </row>
    <row r="765" spans="1:26" ht="15.75" customHeight="1" x14ac:dyDescent="0.3">
      <c r="A765" s="296"/>
      <c r="B765" s="296"/>
      <c r="C765" s="296"/>
      <c r="D765" s="296"/>
      <c r="E765" s="296"/>
      <c r="F765" s="296"/>
      <c r="G765" s="296"/>
      <c r="H765" s="296"/>
      <c r="I765" s="296"/>
      <c r="J765" s="296"/>
      <c r="K765" s="296"/>
      <c r="L765" s="296"/>
      <c r="M765" s="296"/>
      <c r="N765" s="296"/>
      <c r="O765" s="296"/>
      <c r="P765" s="296"/>
      <c r="Q765" s="296"/>
      <c r="R765" s="296"/>
      <c r="S765" s="296"/>
      <c r="T765" s="296"/>
      <c r="U765" s="296"/>
      <c r="V765" s="296"/>
      <c r="W765" s="296"/>
      <c r="X765" s="296"/>
      <c r="Y765" s="296"/>
      <c r="Z765" s="296"/>
    </row>
    <row r="766" spans="1:26" ht="15.75" customHeight="1" x14ac:dyDescent="0.3">
      <c r="A766" s="296"/>
      <c r="B766" s="296"/>
      <c r="C766" s="296"/>
      <c r="D766" s="296"/>
      <c r="E766" s="296"/>
      <c r="F766" s="296"/>
      <c r="G766" s="296"/>
      <c r="H766" s="296"/>
      <c r="I766" s="296"/>
      <c r="J766" s="296"/>
      <c r="K766" s="296"/>
      <c r="L766" s="296"/>
      <c r="M766" s="296"/>
      <c r="N766" s="296"/>
      <c r="O766" s="296"/>
      <c r="P766" s="296"/>
      <c r="Q766" s="296"/>
      <c r="R766" s="296"/>
      <c r="S766" s="296"/>
      <c r="T766" s="296"/>
      <c r="U766" s="296"/>
      <c r="V766" s="296"/>
      <c r="W766" s="296"/>
      <c r="X766" s="296"/>
      <c r="Y766" s="296"/>
      <c r="Z766" s="296"/>
    </row>
    <row r="767" spans="1:26" ht="15.75" customHeight="1" x14ac:dyDescent="0.3">
      <c r="A767" s="296"/>
      <c r="B767" s="296"/>
      <c r="C767" s="296"/>
      <c r="D767" s="296"/>
      <c r="E767" s="296"/>
      <c r="F767" s="296"/>
      <c r="G767" s="296"/>
      <c r="H767" s="296"/>
      <c r="I767" s="296"/>
      <c r="J767" s="296"/>
      <c r="K767" s="296"/>
      <c r="L767" s="296"/>
      <c r="M767" s="296"/>
      <c r="N767" s="296"/>
      <c r="O767" s="296"/>
      <c r="P767" s="296"/>
      <c r="Q767" s="296"/>
      <c r="R767" s="296"/>
      <c r="S767" s="296"/>
      <c r="T767" s="296"/>
      <c r="U767" s="296"/>
      <c r="V767" s="296"/>
      <c r="W767" s="296"/>
      <c r="X767" s="296"/>
      <c r="Y767" s="296"/>
      <c r="Z767" s="296"/>
    </row>
    <row r="768" spans="1:26" ht="15.75" customHeight="1" x14ac:dyDescent="0.3">
      <c r="A768" s="296"/>
      <c r="B768" s="296"/>
      <c r="C768" s="296"/>
      <c r="D768" s="296"/>
      <c r="E768" s="296"/>
      <c r="F768" s="296"/>
      <c r="G768" s="296"/>
      <c r="H768" s="296"/>
      <c r="I768" s="296"/>
      <c r="J768" s="296"/>
      <c r="K768" s="296"/>
      <c r="L768" s="296"/>
      <c r="M768" s="296"/>
      <c r="N768" s="296"/>
      <c r="O768" s="296"/>
      <c r="P768" s="296"/>
      <c r="Q768" s="296"/>
      <c r="R768" s="296"/>
      <c r="S768" s="296"/>
      <c r="T768" s="296"/>
      <c r="U768" s="296"/>
      <c r="V768" s="296"/>
      <c r="W768" s="296"/>
      <c r="X768" s="296"/>
      <c r="Y768" s="296"/>
      <c r="Z768" s="296"/>
    </row>
    <row r="769" spans="1:26" ht="15.75" customHeight="1" x14ac:dyDescent="0.3">
      <c r="A769" s="296"/>
      <c r="B769" s="296"/>
      <c r="C769" s="296"/>
      <c r="D769" s="296"/>
      <c r="E769" s="296"/>
      <c r="F769" s="296"/>
      <c r="G769" s="296"/>
      <c r="H769" s="296"/>
      <c r="I769" s="296"/>
      <c r="J769" s="296"/>
      <c r="K769" s="296"/>
      <c r="L769" s="296"/>
      <c r="M769" s="296"/>
      <c r="N769" s="296"/>
      <c r="O769" s="296"/>
      <c r="P769" s="296"/>
      <c r="Q769" s="296"/>
      <c r="R769" s="296"/>
      <c r="S769" s="296"/>
      <c r="T769" s="296"/>
      <c r="U769" s="296"/>
      <c r="V769" s="296"/>
      <c r="W769" s="296"/>
      <c r="X769" s="296"/>
      <c r="Y769" s="296"/>
      <c r="Z769" s="296"/>
    </row>
    <row r="770" spans="1:26" ht="15.75" customHeight="1" x14ac:dyDescent="0.3">
      <c r="A770" s="296"/>
      <c r="B770" s="296"/>
      <c r="C770" s="296"/>
      <c r="D770" s="296"/>
      <c r="E770" s="296"/>
      <c r="F770" s="296"/>
      <c r="G770" s="296"/>
      <c r="H770" s="296"/>
      <c r="I770" s="296"/>
      <c r="J770" s="296"/>
      <c r="K770" s="296"/>
      <c r="L770" s="296"/>
      <c r="M770" s="296"/>
      <c r="N770" s="296"/>
      <c r="O770" s="296"/>
      <c r="P770" s="296"/>
      <c r="Q770" s="296"/>
      <c r="R770" s="296"/>
      <c r="S770" s="296"/>
      <c r="T770" s="296"/>
      <c r="U770" s="296"/>
      <c r="V770" s="296"/>
      <c r="W770" s="296"/>
      <c r="X770" s="296"/>
      <c r="Y770" s="296"/>
      <c r="Z770" s="296"/>
    </row>
    <row r="771" spans="1:26" ht="15.75" customHeight="1" x14ac:dyDescent="0.3">
      <c r="A771" s="296"/>
      <c r="B771" s="296"/>
      <c r="C771" s="296"/>
      <c r="D771" s="296"/>
      <c r="E771" s="296"/>
      <c r="F771" s="296"/>
      <c r="G771" s="296"/>
      <c r="H771" s="296"/>
      <c r="I771" s="296"/>
      <c r="J771" s="296"/>
      <c r="K771" s="296"/>
      <c r="L771" s="296"/>
      <c r="M771" s="296"/>
      <c r="N771" s="296"/>
      <c r="O771" s="296"/>
      <c r="P771" s="296"/>
      <c r="Q771" s="296"/>
      <c r="R771" s="296"/>
      <c r="S771" s="296"/>
      <c r="T771" s="296"/>
      <c r="U771" s="296"/>
      <c r="V771" s="296"/>
      <c r="W771" s="296"/>
      <c r="X771" s="296"/>
      <c r="Y771" s="296"/>
      <c r="Z771" s="296"/>
    </row>
    <row r="772" spans="1:26" ht="15.75" customHeight="1" x14ac:dyDescent="0.3">
      <c r="A772" s="296"/>
      <c r="B772" s="296"/>
      <c r="C772" s="296"/>
      <c r="D772" s="296"/>
      <c r="E772" s="296"/>
      <c r="F772" s="296"/>
      <c r="G772" s="296"/>
      <c r="H772" s="296"/>
      <c r="I772" s="296"/>
      <c r="J772" s="296"/>
      <c r="K772" s="296"/>
      <c r="L772" s="296"/>
      <c r="M772" s="296"/>
      <c r="N772" s="296"/>
      <c r="O772" s="296"/>
      <c r="P772" s="296"/>
      <c r="Q772" s="296"/>
      <c r="R772" s="296"/>
      <c r="S772" s="296"/>
      <c r="T772" s="296"/>
      <c r="U772" s="296"/>
      <c r="V772" s="296"/>
      <c r="W772" s="296"/>
      <c r="X772" s="296"/>
      <c r="Y772" s="296"/>
      <c r="Z772" s="296"/>
    </row>
    <row r="773" spans="1:26" ht="15.75" customHeight="1" x14ac:dyDescent="0.3">
      <c r="A773" s="296"/>
      <c r="B773" s="296"/>
      <c r="C773" s="296"/>
      <c r="D773" s="296"/>
      <c r="E773" s="296"/>
      <c r="F773" s="296"/>
      <c r="G773" s="296"/>
      <c r="H773" s="296"/>
      <c r="I773" s="296"/>
      <c r="J773" s="296"/>
      <c r="K773" s="296"/>
      <c r="L773" s="296"/>
      <c r="M773" s="296"/>
      <c r="N773" s="296"/>
      <c r="O773" s="296"/>
      <c r="P773" s="296"/>
      <c r="Q773" s="296"/>
      <c r="R773" s="296"/>
      <c r="S773" s="296"/>
      <c r="T773" s="296"/>
      <c r="U773" s="296"/>
      <c r="V773" s="296"/>
      <c r="W773" s="296"/>
      <c r="X773" s="296"/>
      <c r="Y773" s="296"/>
      <c r="Z773" s="296"/>
    </row>
    <row r="774" spans="1:26" ht="15.75" customHeight="1" x14ac:dyDescent="0.3">
      <c r="A774" s="296"/>
      <c r="B774" s="296"/>
      <c r="C774" s="296"/>
      <c r="D774" s="296"/>
      <c r="E774" s="296"/>
      <c r="F774" s="296"/>
      <c r="G774" s="296"/>
      <c r="H774" s="296"/>
      <c r="I774" s="296"/>
      <c r="J774" s="296"/>
      <c r="K774" s="296"/>
      <c r="L774" s="296"/>
      <c r="M774" s="296"/>
      <c r="N774" s="296"/>
      <c r="O774" s="296"/>
      <c r="P774" s="296"/>
      <c r="Q774" s="296"/>
      <c r="R774" s="296"/>
      <c r="S774" s="296"/>
      <c r="T774" s="296"/>
      <c r="U774" s="296"/>
      <c r="V774" s="296"/>
      <c r="W774" s="296"/>
      <c r="X774" s="296"/>
      <c r="Y774" s="296"/>
      <c r="Z774" s="296"/>
    </row>
    <row r="775" spans="1:26" ht="15.75" customHeight="1" x14ac:dyDescent="0.3">
      <c r="A775" s="296"/>
      <c r="B775" s="296"/>
      <c r="C775" s="296"/>
      <c r="D775" s="296"/>
      <c r="E775" s="296"/>
      <c r="F775" s="296"/>
      <c r="G775" s="296"/>
      <c r="H775" s="296"/>
      <c r="I775" s="296"/>
      <c r="J775" s="296"/>
      <c r="K775" s="296"/>
      <c r="L775" s="296"/>
      <c r="M775" s="296"/>
      <c r="N775" s="296"/>
      <c r="O775" s="296"/>
      <c r="P775" s="296"/>
      <c r="Q775" s="296"/>
      <c r="R775" s="296"/>
      <c r="S775" s="296"/>
      <c r="T775" s="296"/>
      <c r="U775" s="296"/>
      <c r="V775" s="296"/>
      <c r="W775" s="296"/>
      <c r="X775" s="296"/>
      <c r="Y775" s="296"/>
      <c r="Z775" s="296"/>
    </row>
    <row r="776" spans="1:26" ht="15.75" customHeight="1" x14ac:dyDescent="0.3">
      <c r="A776" s="296"/>
      <c r="B776" s="296"/>
      <c r="C776" s="296"/>
      <c r="D776" s="296"/>
      <c r="E776" s="296"/>
      <c r="F776" s="296"/>
      <c r="G776" s="296"/>
      <c r="H776" s="296"/>
      <c r="I776" s="296"/>
      <c r="J776" s="296"/>
      <c r="K776" s="296"/>
      <c r="L776" s="296"/>
      <c r="M776" s="296"/>
      <c r="N776" s="296"/>
      <c r="O776" s="296"/>
      <c r="P776" s="296"/>
      <c r="Q776" s="296"/>
      <c r="R776" s="296"/>
      <c r="S776" s="296"/>
      <c r="T776" s="296"/>
      <c r="U776" s="296"/>
      <c r="V776" s="296"/>
      <c r="W776" s="296"/>
      <c r="X776" s="296"/>
      <c r="Y776" s="296"/>
      <c r="Z776" s="296"/>
    </row>
    <row r="777" spans="1:26" ht="15.75" customHeight="1" x14ac:dyDescent="0.3">
      <c r="A777" s="296"/>
      <c r="B777" s="296"/>
      <c r="C777" s="296"/>
      <c r="D777" s="296"/>
      <c r="E777" s="296"/>
      <c r="F777" s="296"/>
      <c r="G777" s="296"/>
      <c r="H777" s="296"/>
      <c r="I777" s="296"/>
      <c r="J777" s="296"/>
      <c r="K777" s="296"/>
      <c r="L777" s="296"/>
      <c r="M777" s="296"/>
      <c r="N777" s="296"/>
      <c r="O777" s="296"/>
      <c r="P777" s="296"/>
      <c r="Q777" s="296"/>
      <c r="R777" s="296"/>
      <c r="S777" s="296"/>
      <c r="T777" s="296"/>
      <c r="U777" s="296"/>
      <c r="V777" s="296"/>
      <c r="W777" s="296"/>
      <c r="X777" s="296"/>
      <c r="Y777" s="296"/>
      <c r="Z777" s="296"/>
    </row>
    <row r="778" spans="1:26" ht="15.75" customHeight="1" x14ac:dyDescent="0.3">
      <c r="A778" s="296"/>
      <c r="B778" s="296"/>
      <c r="C778" s="296"/>
      <c r="D778" s="296"/>
      <c r="E778" s="296"/>
      <c r="F778" s="296"/>
      <c r="G778" s="296"/>
      <c r="H778" s="296"/>
      <c r="I778" s="296"/>
      <c r="J778" s="296"/>
      <c r="K778" s="296"/>
      <c r="L778" s="296"/>
      <c r="M778" s="296"/>
      <c r="N778" s="296"/>
      <c r="O778" s="296"/>
      <c r="P778" s="296"/>
      <c r="Q778" s="296"/>
      <c r="R778" s="296"/>
      <c r="S778" s="296"/>
      <c r="T778" s="296"/>
      <c r="U778" s="296"/>
      <c r="V778" s="296"/>
      <c r="W778" s="296"/>
      <c r="X778" s="296"/>
      <c r="Y778" s="296"/>
      <c r="Z778" s="296"/>
    </row>
    <row r="779" spans="1:26" ht="15.75" customHeight="1" x14ac:dyDescent="0.3">
      <c r="A779" s="296"/>
      <c r="B779" s="296"/>
      <c r="C779" s="296"/>
      <c r="D779" s="296"/>
      <c r="E779" s="296"/>
      <c r="F779" s="296"/>
      <c r="G779" s="296"/>
      <c r="H779" s="296"/>
      <c r="I779" s="296"/>
      <c r="J779" s="296"/>
      <c r="K779" s="296"/>
      <c r="L779" s="296"/>
      <c r="M779" s="296"/>
      <c r="N779" s="296"/>
      <c r="O779" s="296"/>
      <c r="P779" s="296"/>
      <c r="Q779" s="296"/>
      <c r="R779" s="296"/>
      <c r="S779" s="296"/>
      <c r="T779" s="296"/>
      <c r="U779" s="296"/>
      <c r="V779" s="296"/>
      <c r="W779" s="296"/>
      <c r="X779" s="296"/>
      <c r="Y779" s="296"/>
      <c r="Z779" s="296"/>
    </row>
    <row r="780" spans="1:26" ht="15.75" customHeight="1" x14ac:dyDescent="0.3">
      <c r="A780" s="296"/>
      <c r="B780" s="296"/>
      <c r="C780" s="296"/>
      <c r="D780" s="296"/>
      <c r="E780" s="296"/>
      <c r="F780" s="296"/>
      <c r="G780" s="296"/>
      <c r="H780" s="296"/>
      <c r="I780" s="296"/>
      <c r="J780" s="296"/>
      <c r="K780" s="296"/>
      <c r="L780" s="296"/>
      <c r="M780" s="296"/>
      <c r="N780" s="296"/>
      <c r="O780" s="296"/>
      <c r="P780" s="296"/>
      <c r="Q780" s="296"/>
      <c r="R780" s="296"/>
      <c r="S780" s="296"/>
      <c r="T780" s="296"/>
      <c r="U780" s="296"/>
      <c r="V780" s="296"/>
      <c r="W780" s="296"/>
      <c r="X780" s="296"/>
      <c r="Y780" s="296"/>
      <c r="Z780" s="296"/>
    </row>
    <row r="781" spans="1:26" ht="15.75" customHeight="1" x14ac:dyDescent="0.3">
      <c r="A781" s="296"/>
      <c r="B781" s="296"/>
      <c r="C781" s="296"/>
      <c r="D781" s="296"/>
      <c r="E781" s="296"/>
      <c r="F781" s="296"/>
      <c r="G781" s="296"/>
      <c r="H781" s="296"/>
      <c r="I781" s="296"/>
      <c r="J781" s="296"/>
      <c r="K781" s="296"/>
      <c r="L781" s="296"/>
      <c r="M781" s="296"/>
      <c r="N781" s="296"/>
      <c r="O781" s="296"/>
      <c r="P781" s="296"/>
      <c r="Q781" s="296"/>
      <c r="R781" s="296"/>
      <c r="S781" s="296"/>
      <c r="T781" s="296"/>
      <c r="U781" s="296"/>
      <c r="V781" s="296"/>
      <c r="W781" s="296"/>
      <c r="X781" s="296"/>
      <c r="Y781" s="296"/>
      <c r="Z781" s="296"/>
    </row>
    <row r="782" spans="1:26" ht="15.75" customHeight="1" x14ac:dyDescent="0.3">
      <c r="A782" s="296"/>
      <c r="B782" s="296"/>
      <c r="C782" s="296"/>
      <c r="D782" s="296"/>
      <c r="E782" s="296"/>
      <c r="F782" s="296"/>
      <c r="G782" s="296"/>
      <c r="H782" s="296"/>
      <c r="I782" s="296"/>
      <c r="J782" s="296"/>
      <c r="K782" s="296"/>
      <c r="L782" s="296"/>
      <c r="M782" s="296"/>
      <c r="N782" s="296"/>
      <c r="O782" s="296"/>
      <c r="P782" s="296"/>
      <c r="Q782" s="296"/>
      <c r="R782" s="296"/>
      <c r="S782" s="296"/>
      <c r="T782" s="296"/>
      <c r="U782" s="296"/>
      <c r="V782" s="296"/>
      <c r="W782" s="296"/>
      <c r="X782" s="296"/>
      <c r="Y782" s="296"/>
      <c r="Z782" s="296"/>
    </row>
    <row r="783" spans="1:26" ht="15.75" customHeight="1" x14ac:dyDescent="0.3">
      <c r="A783" s="296"/>
      <c r="B783" s="296"/>
      <c r="C783" s="296"/>
      <c r="D783" s="296"/>
      <c r="E783" s="296"/>
      <c r="F783" s="296"/>
      <c r="G783" s="296"/>
      <c r="H783" s="296"/>
      <c r="I783" s="296"/>
      <c r="J783" s="296"/>
      <c r="K783" s="296"/>
      <c r="L783" s="296"/>
      <c r="M783" s="296"/>
      <c r="N783" s="296"/>
      <c r="O783" s="296"/>
      <c r="P783" s="296"/>
      <c r="Q783" s="296"/>
      <c r="R783" s="296"/>
      <c r="S783" s="296"/>
      <c r="T783" s="296"/>
      <c r="U783" s="296"/>
      <c r="V783" s="296"/>
      <c r="W783" s="296"/>
      <c r="X783" s="296"/>
      <c r="Y783" s="296"/>
      <c r="Z783" s="296"/>
    </row>
    <row r="784" spans="1:26" ht="15.75" customHeight="1" x14ac:dyDescent="0.3">
      <c r="A784" s="296"/>
      <c r="B784" s="296"/>
      <c r="C784" s="296"/>
      <c r="D784" s="296"/>
      <c r="E784" s="296"/>
      <c r="F784" s="296"/>
      <c r="G784" s="296"/>
      <c r="H784" s="296"/>
      <c r="I784" s="296"/>
      <c r="J784" s="296"/>
      <c r="K784" s="296"/>
      <c r="L784" s="296"/>
      <c r="M784" s="296"/>
      <c r="N784" s="296"/>
      <c r="O784" s="296"/>
      <c r="P784" s="296"/>
      <c r="Q784" s="296"/>
      <c r="R784" s="296"/>
      <c r="S784" s="296"/>
      <c r="T784" s="296"/>
      <c r="U784" s="296"/>
      <c r="V784" s="296"/>
      <c r="W784" s="296"/>
      <c r="X784" s="296"/>
      <c r="Y784" s="296"/>
      <c r="Z784" s="296"/>
    </row>
    <row r="785" spans="1:26" ht="15.75" customHeight="1" x14ac:dyDescent="0.3">
      <c r="A785" s="296"/>
      <c r="B785" s="296"/>
      <c r="C785" s="296"/>
      <c r="D785" s="296"/>
      <c r="E785" s="296"/>
      <c r="F785" s="296"/>
      <c r="G785" s="296"/>
      <c r="H785" s="296"/>
      <c r="I785" s="296"/>
      <c r="J785" s="296"/>
      <c r="K785" s="296"/>
      <c r="L785" s="296"/>
      <c r="M785" s="296"/>
      <c r="N785" s="296"/>
      <c r="O785" s="296"/>
      <c r="P785" s="296"/>
      <c r="Q785" s="296"/>
      <c r="R785" s="296"/>
      <c r="S785" s="296"/>
      <c r="T785" s="296"/>
      <c r="U785" s="296"/>
      <c r="V785" s="296"/>
      <c r="W785" s="296"/>
      <c r="X785" s="296"/>
      <c r="Y785" s="296"/>
      <c r="Z785" s="296"/>
    </row>
    <row r="786" spans="1:26" ht="15.75" customHeight="1" x14ac:dyDescent="0.3">
      <c r="A786" s="296"/>
      <c r="B786" s="296"/>
      <c r="C786" s="296"/>
      <c r="D786" s="296"/>
      <c r="E786" s="296"/>
      <c r="F786" s="296"/>
      <c r="G786" s="296"/>
      <c r="H786" s="296"/>
      <c r="I786" s="296"/>
      <c r="J786" s="296"/>
      <c r="K786" s="296"/>
      <c r="L786" s="296"/>
      <c r="M786" s="296"/>
      <c r="N786" s="296"/>
      <c r="O786" s="296"/>
      <c r="P786" s="296"/>
      <c r="Q786" s="296"/>
      <c r="R786" s="296"/>
      <c r="S786" s="296"/>
      <c r="T786" s="296"/>
      <c r="U786" s="296"/>
      <c r="V786" s="296"/>
      <c r="W786" s="296"/>
      <c r="X786" s="296"/>
      <c r="Y786" s="296"/>
      <c r="Z786" s="296"/>
    </row>
    <row r="787" spans="1:26" ht="15.75" customHeight="1" x14ac:dyDescent="0.3">
      <c r="A787" s="296"/>
      <c r="B787" s="296"/>
      <c r="C787" s="296"/>
      <c r="D787" s="296"/>
      <c r="E787" s="296"/>
      <c r="F787" s="296"/>
      <c r="G787" s="296"/>
      <c r="H787" s="296"/>
      <c r="I787" s="296"/>
      <c r="J787" s="296"/>
      <c r="K787" s="296"/>
      <c r="L787" s="296"/>
      <c r="M787" s="296"/>
      <c r="N787" s="296"/>
      <c r="O787" s="296"/>
      <c r="P787" s="296"/>
      <c r="Q787" s="296"/>
      <c r="R787" s="296"/>
      <c r="S787" s="296"/>
      <c r="T787" s="296"/>
      <c r="U787" s="296"/>
      <c r="V787" s="296"/>
      <c r="W787" s="296"/>
      <c r="X787" s="296"/>
      <c r="Y787" s="296"/>
      <c r="Z787" s="296"/>
    </row>
    <row r="788" spans="1:26" ht="15.75" customHeight="1" x14ac:dyDescent="0.3">
      <c r="A788" s="296"/>
      <c r="B788" s="296"/>
      <c r="C788" s="296"/>
      <c r="D788" s="296"/>
      <c r="E788" s="296"/>
      <c r="F788" s="296"/>
      <c r="G788" s="296"/>
      <c r="H788" s="296"/>
      <c r="I788" s="296"/>
      <c r="J788" s="296"/>
      <c r="K788" s="296"/>
      <c r="L788" s="296"/>
      <c r="M788" s="296"/>
      <c r="N788" s="296"/>
      <c r="O788" s="296"/>
      <c r="P788" s="296"/>
      <c r="Q788" s="296"/>
      <c r="R788" s="296"/>
      <c r="S788" s="296"/>
      <c r="T788" s="296"/>
      <c r="U788" s="296"/>
      <c r="V788" s="296"/>
      <c r="W788" s="296"/>
      <c r="X788" s="296"/>
      <c r="Y788" s="296"/>
      <c r="Z788" s="296"/>
    </row>
    <row r="789" spans="1:26" ht="15.75" customHeight="1" x14ac:dyDescent="0.3">
      <c r="A789" s="296"/>
      <c r="B789" s="296"/>
      <c r="C789" s="296"/>
      <c r="D789" s="296"/>
      <c r="E789" s="296"/>
      <c r="F789" s="296"/>
      <c r="G789" s="296"/>
      <c r="H789" s="296"/>
      <c r="I789" s="296"/>
      <c r="J789" s="296"/>
      <c r="K789" s="296"/>
      <c r="L789" s="296"/>
      <c r="M789" s="296"/>
      <c r="N789" s="296"/>
      <c r="O789" s="296"/>
      <c r="P789" s="296"/>
      <c r="Q789" s="296"/>
      <c r="R789" s="296"/>
      <c r="S789" s="296"/>
      <c r="T789" s="296"/>
      <c r="U789" s="296"/>
      <c r="V789" s="296"/>
      <c r="W789" s="296"/>
      <c r="X789" s="296"/>
      <c r="Y789" s="296"/>
      <c r="Z789" s="296"/>
    </row>
    <row r="790" spans="1:26" ht="15.75" customHeight="1" x14ac:dyDescent="0.3">
      <c r="A790" s="296"/>
      <c r="B790" s="296"/>
      <c r="C790" s="296"/>
      <c r="D790" s="296"/>
      <c r="E790" s="296"/>
      <c r="F790" s="296"/>
      <c r="G790" s="296"/>
      <c r="H790" s="296"/>
      <c r="I790" s="296"/>
      <c r="J790" s="296"/>
      <c r="K790" s="296"/>
      <c r="L790" s="296"/>
      <c r="M790" s="296"/>
      <c r="N790" s="296"/>
      <c r="O790" s="296"/>
      <c r="P790" s="296"/>
      <c r="Q790" s="296"/>
      <c r="R790" s="296"/>
      <c r="S790" s="296"/>
      <c r="T790" s="296"/>
      <c r="U790" s="296"/>
      <c r="V790" s="296"/>
      <c r="W790" s="296"/>
      <c r="X790" s="296"/>
      <c r="Y790" s="296"/>
      <c r="Z790" s="296"/>
    </row>
    <row r="791" spans="1:26" ht="15.75" customHeight="1" x14ac:dyDescent="0.3">
      <c r="A791" s="296"/>
      <c r="B791" s="296"/>
      <c r="C791" s="296"/>
      <c r="D791" s="296"/>
      <c r="E791" s="296"/>
      <c r="F791" s="296"/>
      <c r="G791" s="296"/>
      <c r="H791" s="296"/>
      <c r="I791" s="296"/>
      <c r="J791" s="296"/>
      <c r="K791" s="296"/>
      <c r="L791" s="296"/>
      <c r="M791" s="296"/>
      <c r="N791" s="296"/>
      <c r="O791" s="296"/>
      <c r="P791" s="296"/>
      <c r="Q791" s="296"/>
      <c r="R791" s="296"/>
      <c r="S791" s="296"/>
      <c r="T791" s="296"/>
      <c r="U791" s="296"/>
      <c r="V791" s="296"/>
      <c r="W791" s="296"/>
      <c r="X791" s="296"/>
      <c r="Y791" s="296"/>
      <c r="Z791" s="296"/>
    </row>
    <row r="792" spans="1:26" ht="15.75" customHeight="1" x14ac:dyDescent="0.3">
      <c r="A792" s="296"/>
      <c r="B792" s="296"/>
      <c r="C792" s="296"/>
      <c r="D792" s="296"/>
      <c r="E792" s="296"/>
      <c r="F792" s="296"/>
      <c r="G792" s="296"/>
      <c r="H792" s="296"/>
      <c r="I792" s="296"/>
      <c r="J792" s="296"/>
      <c r="K792" s="296"/>
      <c r="L792" s="296"/>
      <c r="M792" s="296"/>
      <c r="N792" s="296"/>
      <c r="O792" s="296"/>
      <c r="P792" s="296"/>
      <c r="Q792" s="296"/>
      <c r="R792" s="296"/>
      <c r="S792" s="296"/>
      <c r="T792" s="296"/>
      <c r="U792" s="296"/>
      <c r="V792" s="296"/>
      <c r="W792" s="296"/>
      <c r="X792" s="296"/>
      <c r="Y792" s="296"/>
      <c r="Z792" s="296"/>
    </row>
    <row r="793" spans="1:26" ht="15.75" customHeight="1" x14ac:dyDescent="0.3">
      <c r="A793" s="296"/>
      <c r="B793" s="296"/>
      <c r="C793" s="296"/>
      <c r="D793" s="296"/>
      <c r="E793" s="296"/>
      <c r="F793" s="296"/>
      <c r="G793" s="296"/>
      <c r="H793" s="296"/>
      <c r="I793" s="296"/>
      <c r="J793" s="296"/>
      <c r="K793" s="296"/>
      <c r="L793" s="296"/>
      <c r="M793" s="296"/>
      <c r="N793" s="296"/>
      <c r="O793" s="296"/>
      <c r="P793" s="296"/>
      <c r="Q793" s="296"/>
      <c r="R793" s="296"/>
      <c r="S793" s="296"/>
      <c r="T793" s="296"/>
      <c r="U793" s="296"/>
      <c r="V793" s="296"/>
      <c r="W793" s="296"/>
      <c r="X793" s="296"/>
      <c r="Y793" s="296"/>
      <c r="Z793" s="296"/>
    </row>
    <row r="794" spans="1:26" ht="15.75" customHeight="1" x14ac:dyDescent="0.3">
      <c r="A794" s="296"/>
      <c r="B794" s="296"/>
      <c r="C794" s="296"/>
      <c r="D794" s="296"/>
      <c r="E794" s="296"/>
      <c r="F794" s="296"/>
      <c r="G794" s="296"/>
      <c r="H794" s="296"/>
      <c r="I794" s="296"/>
      <c r="J794" s="296"/>
      <c r="K794" s="296"/>
      <c r="L794" s="296"/>
      <c r="M794" s="296"/>
      <c r="N794" s="296"/>
      <c r="O794" s="296"/>
      <c r="P794" s="296"/>
      <c r="Q794" s="296"/>
      <c r="R794" s="296"/>
      <c r="S794" s="296"/>
      <c r="T794" s="296"/>
      <c r="U794" s="296"/>
      <c r="V794" s="296"/>
      <c r="W794" s="296"/>
      <c r="X794" s="296"/>
      <c r="Y794" s="296"/>
      <c r="Z794" s="296"/>
    </row>
    <row r="795" spans="1:26" ht="15.75" customHeight="1" x14ac:dyDescent="0.3">
      <c r="A795" s="296"/>
      <c r="B795" s="296"/>
      <c r="C795" s="296"/>
      <c r="D795" s="296"/>
      <c r="E795" s="296"/>
      <c r="F795" s="296"/>
      <c r="G795" s="296"/>
      <c r="H795" s="296"/>
      <c r="I795" s="296"/>
      <c r="J795" s="296"/>
      <c r="K795" s="296"/>
      <c r="L795" s="296"/>
      <c r="M795" s="296"/>
      <c r="N795" s="296"/>
      <c r="O795" s="296"/>
      <c r="P795" s="296"/>
      <c r="Q795" s="296"/>
      <c r="R795" s="296"/>
      <c r="S795" s="296"/>
      <c r="T795" s="296"/>
      <c r="U795" s="296"/>
      <c r="V795" s="296"/>
      <c r="W795" s="296"/>
      <c r="X795" s="296"/>
      <c r="Y795" s="296"/>
      <c r="Z795" s="296"/>
    </row>
    <row r="796" spans="1:26" ht="15.75" customHeight="1" x14ac:dyDescent="0.3">
      <c r="A796" s="296"/>
      <c r="B796" s="296"/>
      <c r="C796" s="296"/>
      <c r="D796" s="296"/>
      <c r="E796" s="296"/>
      <c r="F796" s="296"/>
      <c r="G796" s="296"/>
      <c r="H796" s="296"/>
      <c r="I796" s="296"/>
      <c r="J796" s="296"/>
      <c r="K796" s="296"/>
      <c r="L796" s="296"/>
      <c r="M796" s="296"/>
      <c r="N796" s="296"/>
      <c r="O796" s="296"/>
      <c r="P796" s="296"/>
      <c r="Q796" s="296"/>
      <c r="R796" s="296"/>
      <c r="S796" s="296"/>
      <c r="T796" s="296"/>
      <c r="U796" s="296"/>
      <c r="V796" s="296"/>
      <c r="W796" s="296"/>
      <c r="X796" s="296"/>
      <c r="Y796" s="296"/>
      <c r="Z796" s="296"/>
    </row>
    <row r="797" spans="1:26" ht="15.75" customHeight="1" x14ac:dyDescent="0.3">
      <c r="A797" s="296"/>
      <c r="B797" s="296"/>
      <c r="C797" s="296"/>
      <c r="D797" s="296"/>
      <c r="E797" s="296"/>
      <c r="F797" s="296"/>
      <c r="G797" s="296"/>
      <c r="H797" s="296"/>
      <c r="I797" s="296"/>
      <c r="J797" s="296"/>
      <c r="K797" s="296"/>
      <c r="L797" s="296"/>
      <c r="M797" s="296"/>
      <c r="N797" s="296"/>
      <c r="O797" s="296"/>
      <c r="P797" s="296"/>
      <c r="Q797" s="296"/>
      <c r="R797" s="296"/>
      <c r="S797" s="296"/>
      <c r="T797" s="296"/>
      <c r="U797" s="296"/>
      <c r="V797" s="296"/>
      <c r="W797" s="296"/>
      <c r="X797" s="296"/>
      <c r="Y797" s="296"/>
      <c r="Z797" s="296"/>
    </row>
    <row r="798" spans="1:26" ht="15.75" customHeight="1" x14ac:dyDescent="0.3">
      <c r="A798" s="296"/>
      <c r="B798" s="296"/>
      <c r="C798" s="296"/>
      <c r="D798" s="296"/>
      <c r="E798" s="296"/>
      <c r="F798" s="296"/>
      <c r="G798" s="296"/>
      <c r="H798" s="296"/>
      <c r="I798" s="296"/>
      <c r="J798" s="296"/>
      <c r="K798" s="296"/>
      <c r="L798" s="296"/>
      <c r="M798" s="296"/>
      <c r="N798" s="296"/>
      <c r="O798" s="296"/>
      <c r="P798" s="296"/>
      <c r="Q798" s="296"/>
      <c r="R798" s="296"/>
      <c r="S798" s="296"/>
      <c r="T798" s="296"/>
      <c r="U798" s="296"/>
      <c r="V798" s="296"/>
      <c r="W798" s="296"/>
      <c r="X798" s="296"/>
      <c r="Y798" s="296"/>
      <c r="Z798" s="296"/>
    </row>
    <row r="799" spans="1:26" ht="15.75" customHeight="1" x14ac:dyDescent="0.3">
      <c r="A799" s="296"/>
      <c r="B799" s="296"/>
      <c r="C799" s="296"/>
      <c r="D799" s="296"/>
      <c r="E799" s="296"/>
      <c r="F799" s="296"/>
      <c r="G799" s="296"/>
      <c r="H799" s="296"/>
      <c r="I799" s="296"/>
      <c r="J799" s="296"/>
      <c r="K799" s="296"/>
      <c r="L799" s="296"/>
      <c r="M799" s="296"/>
      <c r="N799" s="296"/>
      <c r="O799" s="296"/>
      <c r="P799" s="296"/>
      <c r="Q799" s="296"/>
      <c r="R799" s="296"/>
      <c r="S799" s="296"/>
      <c r="T799" s="296"/>
      <c r="U799" s="296"/>
      <c r="V799" s="296"/>
      <c r="W799" s="296"/>
      <c r="X799" s="296"/>
      <c r="Y799" s="296"/>
      <c r="Z799" s="296"/>
    </row>
    <row r="800" spans="1:26" ht="15.75" customHeight="1" x14ac:dyDescent="0.3">
      <c r="A800" s="296"/>
      <c r="B800" s="296"/>
      <c r="C800" s="296"/>
      <c r="D800" s="296"/>
      <c r="E800" s="296"/>
      <c r="F800" s="296"/>
      <c r="G800" s="296"/>
      <c r="H800" s="296"/>
      <c r="I800" s="296"/>
      <c r="J800" s="296"/>
      <c r="K800" s="296"/>
      <c r="L800" s="296"/>
      <c r="M800" s="296"/>
      <c r="N800" s="296"/>
      <c r="O800" s="296"/>
      <c r="P800" s="296"/>
      <c r="Q800" s="296"/>
      <c r="R800" s="296"/>
      <c r="S800" s="296"/>
      <c r="T800" s="296"/>
      <c r="U800" s="296"/>
      <c r="V800" s="296"/>
      <c r="W800" s="296"/>
      <c r="X800" s="296"/>
      <c r="Y800" s="296"/>
      <c r="Z800" s="296"/>
    </row>
    <row r="801" spans="1:26" ht="15.75" customHeight="1" x14ac:dyDescent="0.3">
      <c r="A801" s="296"/>
      <c r="B801" s="296"/>
      <c r="C801" s="296"/>
      <c r="D801" s="296"/>
      <c r="E801" s="296"/>
      <c r="F801" s="296"/>
      <c r="G801" s="296"/>
      <c r="H801" s="296"/>
      <c r="I801" s="296"/>
      <c r="J801" s="296"/>
      <c r="K801" s="296"/>
      <c r="L801" s="296"/>
      <c r="M801" s="296"/>
      <c r="N801" s="296"/>
      <c r="O801" s="296"/>
      <c r="P801" s="296"/>
      <c r="Q801" s="296"/>
      <c r="R801" s="296"/>
      <c r="S801" s="296"/>
      <c r="T801" s="296"/>
      <c r="U801" s="296"/>
      <c r="V801" s="296"/>
      <c r="W801" s="296"/>
      <c r="X801" s="296"/>
      <c r="Y801" s="296"/>
      <c r="Z801" s="296"/>
    </row>
    <row r="802" spans="1:26" ht="15.75" customHeight="1" x14ac:dyDescent="0.3">
      <c r="A802" s="296"/>
      <c r="B802" s="296"/>
      <c r="C802" s="296"/>
      <c r="D802" s="296"/>
      <c r="E802" s="296"/>
      <c r="F802" s="296"/>
      <c r="G802" s="296"/>
      <c r="H802" s="296"/>
      <c r="I802" s="296"/>
      <c r="J802" s="296"/>
      <c r="K802" s="296"/>
      <c r="L802" s="296"/>
      <c r="M802" s="296"/>
      <c r="N802" s="296"/>
      <c r="O802" s="296"/>
      <c r="P802" s="296"/>
      <c r="Q802" s="296"/>
      <c r="R802" s="296"/>
      <c r="S802" s="296"/>
      <c r="T802" s="296"/>
      <c r="U802" s="296"/>
      <c r="V802" s="296"/>
      <c r="W802" s="296"/>
      <c r="X802" s="296"/>
      <c r="Y802" s="296"/>
      <c r="Z802" s="296"/>
    </row>
    <row r="803" spans="1:26" ht="15.75" customHeight="1" x14ac:dyDescent="0.3">
      <c r="A803" s="296"/>
      <c r="B803" s="296"/>
      <c r="C803" s="296"/>
      <c r="D803" s="296"/>
      <c r="E803" s="296"/>
      <c r="F803" s="296"/>
      <c r="G803" s="296"/>
      <c r="H803" s="296"/>
      <c r="I803" s="296"/>
      <c r="J803" s="296"/>
      <c r="K803" s="296"/>
      <c r="L803" s="296"/>
      <c r="M803" s="296"/>
      <c r="N803" s="296"/>
      <c r="O803" s="296"/>
      <c r="P803" s="296"/>
      <c r="Q803" s="296"/>
      <c r="R803" s="296"/>
      <c r="S803" s="296"/>
      <c r="T803" s="296"/>
      <c r="U803" s="296"/>
      <c r="V803" s="296"/>
      <c r="W803" s="296"/>
      <c r="X803" s="296"/>
      <c r="Y803" s="296"/>
      <c r="Z803" s="296"/>
    </row>
    <row r="804" spans="1:26" ht="15.75" customHeight="1" x14ac:dyDescent="0.3">
      <c r="A804" s="296"/>
      <c r="B804" s="296"/>
      <c r="C804" s="296"/>
      <c r="D804" s="296"/>
      <c r="E804" s="296"/>
      <c r="F804" s="296"/>
      <c r="G804" s="296"/>
      <c r="H804" s="296"/>
      <c r="I804" s="296"/>
      <c r="J804" s="296"/>
      <c r="K804" s="296"/>
      <c r="L804" s="296"/>
      <c r="M804" s="296"/>
      <c r="N804" s="296"/>
      <c r="O804" s="296"/>
      <c r="P804" s="296"/>
      <c r="Q804" s="296"/>
      <c r="R804" s="296"/>
      <c r="S804" s="296"/>
      <c r="T804" s="296"/>
      <c r="U804" s="296"/>
      <c r="V804" s="296"/>
      <c r="W804" s="296"/>
      <c r="X804" s="296"/>
      <c r="Y804" s="296"/>
      <c r="Z804" s="296"/>
    </row>
    <row r="805" spans="1:26" ht="15.75" customHeight="1" x14ac:dyDescent="0.3">
      <c r="A805" s="296"/>
      <c r="B805" s="296"/>
      <c r="C805" s="296"/>
      <c r="D805" s="296"/>
      <c r="E805" s="296"/>
      <c r="F805" s="296"/>
      <c r="G805" s="296"/>
      <c r="H805" s="296"/>
      <c r="I805" s="296"/>
      <c r="J805" s="296"/>
      <c r="K805" s="296"/>
      <c r="L805" s="296"/>
      <c r="M805" s="296"/>
      <c r="N805" s="296"/>
      <c r="O805" s="296"/>
      <c r="P805" s="296"/>
      <c r="Q805" s="296"/>
      <c r="R805" s="296"/>
      <c r="S805" s="296"/>
      <c r="T805" s="296"/>
      <c r="U805" s="296"/>
      <c r="V805" s="296"/>
      <c r="W805" s="296"/>
      <c r="X805" s="296"/>
      <c r="Y805" s="296"/>
      <c r="Z805" s="296"/>
    </row>
    <row r="806" spans="1:26" ht="15.75" customHeight="1" x14ac:dyDescent="0.3">
      <c r="A806" s="296"/>
      <c r="B806" s="296"/>
      <c r="C806" s="296"/>
      <c r="D806" s="296"/>
      <c r="E806" s="296"/>
      <c r="F806" s="296"/>
      <c r="G806" s="296"/>
      <c r="H806" s="296"/>
      <c r="I806" s="296"/>
      <c r="J806" s="296"/>
      <c r="K806" s="296"/>
      <c r="L806" s="296"/>
      <c r="M806" s="296"/>
      <c r="N806" s="296"/>
      <c r="O806" s="296"/>
      <c r="P806" s="296"/>
      <c r="Q806" s="296"/>
      <c r="R806" s="296"/>
      <c r="S806" s="296"/>
      <c r="T806" s="296"/>
      <c r="U806" s="296"/>
      <c r="V806" s="296"/>
      <c r="W806" s="296"/>
      <c r="X806" s="296"/>
      <c r="Y806" s="296"/>
      <c r="Z806" s="296"/>
    </row>
    <row r="807" spans="1:26" ht="15.75" customHeight="1" x14ac:dyDescent="0.3">
      <c r="A807" s="296"/>
      <c r="B807" s="296"/>
      <c r="C807" s="296"/>
      <c r="D807" s="296"/>
      <c r="E807" s="296"/>
      <c r="F807" s="296"/>
      <c r="G807" s="296"/>
      <c r="H807" s="296"/>
      <c r="I807" s="296"/>
      <c r="J807" s="296"/>
      <c r="K807" s="296"/>
      <c r="L807" s="296"/>
      <c r="M807" s="296"/>
      <c r="N807" s="296"/>
      <c r="O807" s="296"/>
      <c r="P807" s="296"/>
      <c r="Q807" s="296"/>
      <c r="R807" s="296"/>
      <c r="S807" s="296"/>
      <c r="T807" s="296"/>
      <c r="U807" s="296"/>
      <c r="V807" s="296"/>
      <c r="W807" s="296"/>
      <c r="X807" s="296"/>
      <c r="Y807" s="296"/>
      <c r="Z807" s="296"/>
    </row>
    <row r="808" spans="1:26" ht="15.75" customHeight="1" x14ac:dyDescent="0.3">
      <c r="A808" s="296"/>
      <c r="B808" s="296"/>
      <c r="C808" s="296"/>
      <c r="D808" s="296"/>
      <c r="E808" s="296"/>
      <c r="F808" s="296"/>
      <c r="G808" s="296"/>
      <c r="H808" s="296"/>
      <c r="I808" s="296"/>
      <c r="J808" s="296"/>
      <c r="K808" s="296"/>
      <c r="L808" s="296"/>
      <c r="M808" s="296"/>
      <c r="N808" s="296"/>
      <c r="O808" s="296"/>
      <c r="P808" s="296"/>
      <c r="Q808" s="296"/>
      <c r="R808" s="296"/>
      <c r="S808" s="296"/>
      <c r="T808" s="296"/>
      <c r="U808" s="296"/>
      <c r="V808" s="296"/>
      <c r="W808" s="296"/>
      <c r="X808" s="296"/>
      <c r="Y808" s="296"/>
      <c r="Z808" s="296"/>
    </row>
    <row r="809" spans="1:26" ht="15.75" customHeight="1" x14ac:dyDescent="0.3">
      <c r="A809" s="296"/>
      <c r="B809" s="296"/>
      <c r="C809" s="296"/>
      <c r="D809" s="296"/>
      <c r="E809" s="296"/>
      <c r="F809" s="296"/>
      <c r="G809" s="296"/>
      <c r="H809" s="296"/>
      <c r="I809" s="296"/>
      <c r="J809" s="296"/>
      <c r="K809" s="296"/>
      <c r="L809" s="296"/>
      <c r="M809" s="296"/>
      <c r="N809" s="296"/>
      <c r="O809" s="296"/>
      <c r="P809" s="296"/>
      <c r="Q809" s="296"/>
      <c r="R809" s="296"/>
      <c r="S809" s="296"/>
      <c r="T809" s="296"/>
      <c r="U809" s="296"/>
      <c r="V809" s="296"/>
      <c r="W809" s="296"/>
      <c r="X809" s="296"/>
      <c r="Y809" s="296"/>
      <c r="Z809" s="296"/>
    </row>
    <row r="810" spans="1:26" ht="15.75" customHeight="1" x14ac:dyDescent="0.3">
      <c r="A810" s="296"/>
      <c r="B810" s="296"/>
      <c r="C810" s="296"/>
      <c r="D810" s="296"/>
      <c r="E810" s="296"/>
      <c r="F810" s="296"/>
      <c r="G810" s="296"/>
      <c r="H810" s="296"/>
      <c r="I810" s="296"/>
      <c r="J810" s="296"/>
      <c r="K810" s="296"/>
      <c r="L810" s="296"/>
      <c r="M810" s="296"/>
      <c r="N810" s="296"/>
      <c r="O810" s="296"/>
      <c r="P810" s="296"/>
      <c r="Q810" s="296"/>
      <c r="R810" s="296"/>
      <c r="S810" s="296"/>
      <c r="T810" s="296"/>
      <c r="U810" s="296"/>
      <c r="V810" s="296"/>
      <c r="W810" s="296"/>
      <c r="X810" s="296"/>
      <c r="Y810" s="296"/>
      <c r="Z810" s="296"/>
    </row>
    <row r="811" spans="1:26" ht="15.75" customHeight="1" x14ac:dyDescent="0.3">
      <c r="A811" s="296"/>
      <c r="B811" s="296"/>
      <c r="C811" s="296"/>
      <c r="D811" s="296"/>
      <c r="E811" s="296"/>
      <c r="F811" s="296"/>
      <c r="G811" s="296"/>
      <c r="H811" s="296"/>
      <c r="I811" s="296"/>
      <c r="J811" s="296"/>
      <c r="K811" s="296"/>
      <c r="L811" s="296"/>
      <c r="M811" s="296"/>
      <c r="N811" s="296"/>
      <c r="O811" s="296"/>
      <c r="P811" s="296"/>
      <c r="Q811" s="296"/>
      <c r="R811" s="296"/>
      <c r="S811" s="296"/>
      <c r="T811" s="296"/>
      <c r="U811" s="296"/>
      <c r="V811" s="296"/>
      <c r="W811" s="296"/>
      <c r="X811" s="296"/>
      <c r="Y811" s="296"/>
      <c r="Z811" s="296"/>
    </row>
    <row r="812" spans="1:26" ht="15.75" customHeight="1" x14ac:dyDescent="0.3">
      <c r="A812" s="296"/>
      <c r="B812" s="296"/>
      <c r="C812" s="296"/>
      <c r="D812" s="296"/>
      <c r="E812" s="296"/>
      <c r="F812" s="296"/>
      <c r="G812" s="296"/>
      <c r="H812" s="296"/>
      <c r="I812" s="296"/>
      <c r="J812" s="296"/>
      <c r="K812" s="296"/>
      <c r="L812" s="296"/>
      <c r="M812" s="296"/>
      <c r="N812" s="296"/>
      <c r="O812" s="296"/>
      <c r="P812" s="296"/>
      <c r="Q812" s="296"/>
      <c r="R812" s="296"/>
      <c r="S812" s="296"/>
      <c r="T812" s="296"/>
      <c r="U812" s="296"/>
      <c r="V812" s="296"/>
      <c r="W812" s="296"/>
      <c r="X812" s="296"/>
      <c r="Y812" s="296"/>
      <c r="Z812" s="296"/>
    </row>
    <row r="813" spans="1:26" ht="15.75" customHeight="1" x14ac:dyDescent="0.3">
      <c r="A813" s="296"/>
      <c r="B813" s="296"/>
      <c r="C813" s="296"/>
      <c r="D813" s="296"/>
      <c r="E813" s="296"/>
      <c r="F813" s="296"/>
      <c r="G813" s="296"/>
      <c r="H813" s="296"/>
      <c r="I813" s="296"/>
      <c r="J813" s="296"/>
      <c r="K813" s="296"/>
      <c r="L813" s="296"/>
      <c r="M813" s="296"/>
      <c r="N813" s="296"/>
      <c r="O813" s="296"/>
      <c r="P813" s="296"/>
      <c r="Q813" s="296"/>
      <c r="R813" s="296"/>
      <c r="S813" s="296"/>
      <c r="T813" s="296"/>
      <c r="U813" s="296"/>
      <c r="V813" s="296"/>
      <c r="W813" s="296"/>
      <c r="X813" s="296"/>
      <c r="Y813" s="296"/>
      <c r="Z813" s="296"/>
    </row>
    <row r="814" spans="1:26" ht="15.75" customHeight="1" x14ac:dyDescent="0.3">
      <c r="A814" s="296"/>
      <c r="B814" s="296"/>
      <c r="C814" s="296"/>
      <c r="D814" s="296"/>
      <c r="E814" s="296"/>
      <c r="F814" s="296"/>
      <c r="G814" s="296"/>
      <c r="H814" s="296"/>
      <c r="I814" s="296"/>
      <c r="J814" s="296"/>
      <c r="K814" s="296"/>
      <c r="L814" s="296"/>
      <c r="M814" s="296"/>
      <c r="N814" s="296"/>
      <c r="O814" s="296"/>
      <c r="P814" s="296"/>
      <c r="Q814" s="296"/>
      <c r="R814" s="296"/>
      <c r="S814" s="296"/>
      <c r="T814" s="296"/>
      <c r="U814" s="296"/>
      <c r="V814" s="296"/>
      <c r="W814" s="296"/>
      <c r="X814" s="296"/>
      <c r="Y814" s="296"/>
      <c r="Z814" s="296"/>
    </row>
    <row r="815" spans="1:26" ht="15.75" customHeight="1" x14ac:dyDescent="0.3">
      <c r="A815" s="296"/>
      <c r="B815" s="296"/>
      <c r="C815" s="296"/>
      <c r="D815" s="296"/>
      <c r="E815" s="296"/>
      <c r="F815" s="296"/>
      <c r="G815" s="296"/>
      <c r="H815" s="296"/>
      <c r="I815" s="296"/>
      <c r="J815" s="296"/>
      <c r="K815" s="296"/>
      <c r="L815" s="296"/>
      <c r="M815" s="296"/>
      <c r="N815" s="296"/>
      <c r="O815" s="296"/>
      <c r="P815" s="296"/>
      <c r="Q815" s="296"/>
      <c r="R815" s="296"/>
      <c r="S815" s="296"/>
      <c r="T815" s="296"/>
      <c r="U815" s="296"/>
      <c r="V815" s="296"/>
      <c r="W815" s="296"/>
      <c r="X815" s="296"/>
      <c r="Y815" s="296"/>
      <c r="Z815" s="296"/>
    </row>
    <row r="816" spans="1:26" ht="15.75" customHeight="1" x14ac:dyDescent="0.3">
      <c r="A816" s="296"/>
      <c r="B816" s="296"/>
      <c r="C816" s="296"/>
      <c r="D816" s="296"/>
      <c r="E816" s="296"/>
      <c r="F816" s="296"/>
      <c r="G816" s="296"/>
      <c r="H816" s="296"/>
      <c r="I816" s="296"/>
      <c r="J816" s="296"/>
      <c r="K816" s="296"/>
      <c r="L816" s="296"/>
      <c r="M816" s="296"/>
      <c r="N816" s="296"/>
      <c r="O816" s="296"/>
      <c r="P816" s="296"/>
      <c r="Q816" s="296"/>
      <c r="R816" s="296"/>
      <c r="S816" s="296"/>
      <c r="T816" s="296"/>
      <c r="U816" s="296"/>
      <c r="V816" s="296"/>
      <c r="W816" s="296"/>
      <c r="X816" s="296"/>
      <c r="Y816" s="296"/>
      <c r="Z816" s="296"/>
    </row>
    <row r="817" spans="1:26" ht="15.75" customHeight="1" x14ac:dyDescent="0.3">
      <c r="A817" s="296"/>
      <c r="B817" s="296"/>
      <c r="C817" s="296"/>
      <c r="D817" s="296"/>
      <c r="E817" s="296"/>
      <c r="F817" s="296"/>
      <c r="G817" s="296"/>
      <c r="H817" s="296"/>
      <c r="I817" s="296"/>
      <c r="J817" s="296"/>
      <c r="K817" s="296"/>
      <c r="L817" s="296"/>
      <c r="M817" s="296"/>
      <c r="N817" s="296"/>
      <c r="O817" s="296"/>
      <c r="P817" s="296"/>
      <c r="Q817" s="296"/>
      <c r="R817" s="296"/>
      <c r="S817" s="296"/>
      <c r="T817" s="296"/>
      <c r="U817" s="296"/>
      <c r="V817" s="296"/>
      <c r="W817" s="296"/>
      <c r="X817" s="296"/>
      <c r="Y817" s="296"/>
      <c r="Z817" s="296"/>
    </row>
    <row r="818" spans="1:26" ht="15.75" customHeight="1" x14ac:dyDescent="0.3">
      <c r="A818" s="296"/>
      <c r="B818" s="296"/>
      <c r="C818" s="296"/>
      <c r="D818" s="296"/>
      <c r="E818" s="296"/>
      <c r="F818" s="296"/>
      <c r="G818" s="296"/>
      <c r="H818" s="296"/>
      <c r="I818" s="296"/>
      <c r="J818" s="296"/>
      <c r="K818" s="296"/>
      <c r="L818" s="296"/>
      <c r="M818" s="296"/>
      <c r="N818" s="296"/>
      <c r="O818" s="296"/>
      <c r="P818" s="296"/>
      <c r="Q818" s="296"/>
      <c r="R818" s="296"/>
      <c r="S818" s="296"/>
      <c r="T818" s="296"/>
      <c r="U818" s="296"/>
      <c r="V818" s="296"/>
      <c r="W818" s="296"/>
      <c r="X818" s="296"/>
      <c r="Y818" s="296"/>
      <c r="Z818" s="296"/>
    </row>
    <row r="819" spans="1:26" ht="15.75" customHeight="1" x14ac:dyDescent="0.3">
      <c r="A819" s="296"/>
      <c r="B819" s="296"/>
      <c r="C819" s="296"/>
      <c r="D819" s="296"/>
      <c r="E819" s="296"/>
      <c r="F819" s="296"/>
      <c r="G819" s="296"/>
      <c r="H819" s="296"/>
      <c r="I819" s="296"/>
      <c r="J819" s="296"/>
      <c r="K819" s="296"/>
      <c r="L819" s="296"/>
      <c r="M819" s="296"/>
      <c r="N819" s="296"/>
      <c r="O819" s="296"/>
      <c r="P819" s="296"/>
      <c r="Q819" s="296"/>
      <c r="R819" s="296"/>
      <c r="S819" s="296"/>
      <c r="T819" s="296"/>
      <c r="U819" s="296"/>
      <c r="V819" s="296"/>
      <c r="W819" s="296"/>
      <c r="X819" s="296"/>
      <c r="Y819" s="296"/>
      <c r="Z819" s="296"/>
    </row>
    <row r="820" spans="1:26" ht="15.75" customHeight="1" x14ac:dyDescent="0.3">
      <c r="A820" s="296"/>
      <c r="B820" s="296"/>
      <c r="C820" s="296"/>
      <c r="D820" s="296"/>
      <c r="E820" s="296"/>
      <c r="F820" s="296"/>
      <c r="G820" s="296"/>
      <c r="H820" s="296"/>
      <c r="I820" s="296"/>
      <c r="J820" s="296"/>
      <c r="K820" s="296"/>
      <c r="L820" s="296"/>
      <c r="M820" s="296"/>
      <c r="N820" s="296"/>
      <c r="O820" s="296"/>
      <c r="P820" s="296"/>
      <c r="Q820" s="296"/>
      <c r="R820" s="296"/>
      <c r="S820" s="296"/>
      <c r="T820" s="296"/>
      <c r="U820" s="296"/>
      <c r="V820" s="296"/>
      <c r="W820" s="296"/>
      <c r="X820" s="296"/>
      <c r="Y820" s="296"/>
      <c r="Z820" s="296"/>
    </row>
    <row r="821" spans="1:26" ht="15.75" customHeight="1" x14ac:dyDescent="0.3">
      <c r="A821" s="296"/>
      <c r="B821" s="296"/>
      <c r="C821" s="296"/>
      <c r="D821" s="296"/>
      <c r="E821" s="296"/>
      <c r="F821" s="296"/>
      <c r="G821" s="296"/>
      <c r="H821" s="296"/>
      <c r="I821" s="296"/>
      <c r="J821" s="296"/>
      <c r="K821" s="296"/>
      <c r="L821" s="296"/>
      <c r="M821" s="296"/>
      <c r="N821" s="296"/>
      <c r="O821" s="296"/>
      <c r="P821" s="296"/>
      <c r="Q821" s="296"/>
      <c r="R821" s="296"/>
      <c r="S821" s="296"/>
      <c r="T821" s="296"/>
      <c r="U821" s="296"/>
      <c r="V821" s="296"/>
      <c r="W821" s="296"/>
      <c r="X821" s="296"/>
      <c r="Y821" s="296"/>
      <c r="Z821" s="296"/>
    </row>
    <row r="822" spans="1:26" ht="15.75" customHeight="1" x14ac:dyDescent="0.3">
      <c r="A822" s="296"/>
      <c r="B822" s="296"/>
      <c r="C822" s="296"/>
      <c r="D822" s="296"/>
      <c r="E822" s="296"/>
      <c r="F822" s="296"/>
      <c r="G822" s="296"/>
      <c r="H822" s="296"/>
      <c r="I822" s="296"/>
      <c r="J822" s="296"/>
      <c r="K822" s="296"/>
      <c r="L822" s="296"/>
      <c r="M822" s="296"/>
      <c r="N822" s="296"/>
      <c r="O822" s="296"/>
      <c r="P822" s="296"/>
      <c r="Q822" s="296"/>
      <c r="R822" s="296"/>
      <c r="S822" s="296"/>
      <c r="T822" s="296"/>
      <c r="U822" s="296"/>
      <c r="V822" s="296"/>
      <c r="W822" s="296"/>
      <c r="X822" s="296"/>
      <c r="Y822" s="296"/>
      <c r="Z822" s="296"/>
    </row>
    <row r="823" spans="1:26" ht="15.75" customHeight="1" x14ac:dyDescent="0.3">
      <c r="A823" s="296"/>
      <c r="B823" s="296"/>
      <c r="C823" s="296"/>
      <c r="D823" s="296"/>
      <c r="E823" s="296"/>
      <c r="F823" s="296"/>
      <c r="G823" s="296"/>
      <c r="H823" s="296"/>
      <c r="I823" s="296"/>
      <c r="J823" s="296"/>
      <c r="K823" s="296"/>
      <c r="L823" s="296"/>
      <c r="M823" s="296"/>
      <c r="N823" s="296"/>
      <c r="O823" s="296"/>
      <c r="P823" s="296"/>
      <c r="Q823" s="296"/>
      <c r="R823" s="296"/>
      <c r="S823" s="296"/>
      <c r="T823" s="296"/>
      <c r="U823" s="296"/>
      <c r="V823" s="296"/>
      <c r="W823" s="296"/>
      <c r="X823" s="296"/>
      <c r="Y823" s="296"/>
      <c r="Z823" s="296"/>
    </row>
    <row r="824" spans="1:26" ht="15.75" customHeight="1" x14ac:dyDescent="0.3">
      <c r="A824" s="296"/>
      <c r="B824" s="296"/>
      <c r="C824" s="296"/>
      <c r="D824" s="296"/>
      <c r="E824" s="296"/>
      <c r="F824" s="296"/>
      <c r="G824" s="296"/>
      <c r="H824" s="296"/>
      <c r="I824" s="296"/>
      <c r="J824" s="296"/>
      <c r="K824" s="296"/>
      <c r="L824" s="296"/>
      <c r="M824" s="296"/>
      <c r="N824" s="296"/>
      <c r="O824" s="296"/>
      <c r="P824" s="296"/>
      <c r="Q824" s="296"/>
      <c r="R824" s="296"/>
      <c r="S824" s="296"/>
      <c r="T824" s="296"/>
      <c r="U824" s="296"/>
      <c r="V824" s="296"/>
      <c r="W824" s="296"/>
      <c r="X824" s="296"/>
      <c r="Y824" s="296"/>
      <c r="Z824" s="296"/>
    </row>
    <row r="825" spans="1:26" ht="15.75" customHeight="1" x14ac:dyDescent="0.3">
      <c r="A825" s="296"/>
      <c r="B825" s="296"/>
      <c r="C825" s="296"/>
      <c r="D825" s="296"/>
      <c r="E825" s="296"/>
      <c r="F825" s="296"/>
      <c r="G825" s="296"/>
      <c r="H825" s="296"/>
      <c r="I825" s="296"/>
      <c r="J825" s="296"/>
      <c r="K825" s="296"/>
      <c r="L825" s="296"/>
      <c r="M825" s="296"/>
      <c r="N825" s="296"/>
      <c r="O825" s="296"/>
      <c r="P825" s="296"/>
      <c r="Q825" s="296"/>
      <c r="R825" s="296"/>
      <c r="S825" s="296"/>
      <c r="T825" s="296"/>
      <c r="U825" s="296"/>
      <c r="V825" s="296"/>
      <c r="W825" s="296"/>
      <c r="X825" s="296"/>
      <c r="Y825" s="296"/>
      <c r="Z825" s="296"/>
    </row>
    <row r="826" spans="1:26" ht="15.75" customHeight="1" x14ac:dyDescent="0.3">
      <c r="A826" s="296"/>
      <c r="B826" s="296"/>
      <c r="C826" s="296"/>
      <c r="D826" s="296"/>
      <c r="E826" s="296"/>
      <c r="F826" s="296"/>
      <c r="G826" s="296"/>
      <c r="H826" s="296"/>
      <c r="I826" s="296"/>
      <c r="J826" s="296"/>
      <c r="K826" s="296"/>
      <c r="L826" s="296"/>
      <c r="M826" s="296"/>
      <c r="N826" s="296"/>
      <c r="O826" s="296"/>
      <c r="P826" s="296"/>
      <c r="Q826" s="296"/>
      <c r="R826" s="296"/>
      <c r="S826" s="296"/>
      <c r="T826" s="296"/>
      <c r="U826" s="296"/>
      <c r="V826" s="296"/>
      <c r="W826" s="296"/>
      <c r="X826" s="296"/>
      <c r="Y826" s="296"/>
      <c r="Z826" s="296"/>
    </row>
    <row r="827" spans="1:26" ht="15.75" customHeight="1" x14ac:dyDescent="0.3">
      <c r="A827" s="296"/>
      <c r="B827" s="296"/>
      <c r="C827" s="296"/>
      <c r="D827" s="296"/>
      <c r="E827" s="296"/>
      <c r="F827" s="296"/>
      <c r="G827" s="296"/>
      <c r="H827" s="296"/>
      <c r="I827" s="296"/>
      <c r="J827" s="296"/>
      <c r="K827" s="296"/>
      <c r="L827" s="296"/>
      <c r="M827" s="296"/>
      <c r="N827" s="296"/>
      <c r="O827" s="296"/>
      <c r="P827" s="296"/>
      <c r="Q827" s="296"/>
      <c r="R827" s="296"/>
      <c r="S827" s="296"/>
      <c r="T827" s="296"/>
      <c r="U827" s="296"/>
      <c r="V827" s="296"/>
      <c r="W827" s="296"/>
      <c r="X827" s="296"/>
      <c r="Y827" s="296"/>
      <c r="Z827" s="296"/>
    </row>
    <row r="828" spans="1:26" ht="15.75" customHeight="1" x14ac:dyDescent="0.3">
      <c r="A828" s="296"/>
      <c r="B828" s="296"/>
      <c r="C828" s="296"/>
      <c r="D828" s="296"/>
      <c r="E828" s="296"/>
      <c r="F828" s="296"/>
      <c r="G828" s="296"/>
      <c r="H828" s="296"/>
      <c r="I828" s="296"/>
      <c r="J828" s="296"/>
      <c r="K828" s="296"/>
      <c r="L828" s="296"/>
      <c r="M828" s="296"/>
      <c r="N828" s="296"/>
      <c r="O828" s="296"/>
      <c r="P828" s="296"/>
      <c r="Q828" s="296"/>
      <c r="R828" s="296"/>
      <c r="S828" s="296"/>
      <c r="T828" s="296"/>
      <c r="U828" s="296"/>
      <c r="V828" s="296"/>
      <c r="W828" s="296"/>
      <c r="X828" s="296"/>
      <c r="Y828" s="296"/>
      <c r="Z828" s="296"/>
    </row>
    <row r="829" spans="1:26" ht="15.75" customHeight="1" x14ac:dyDescent="0.3">
      <c r="A829" s="296"/>
      <c r="B829" s="296"/>
      <c r="C829" s="296"/>
      <c r="D829" s="296"/>
      <c r="E829" s="296"/>
      <c r="F829" s="296"/>
      <c r="G829" s="296"/>
      <c r="H829" s="296"/>
      <c r="I829" s="296"/>
      <c r="J829" s="296"/>
      <c r="K829" s="296"/>
      <c r="L829" s="296"/>
      <c r="M829" s="296"/>
      <c r="N829" s="296"/>
      <c r="O829" s="296"/>
      <c r="P829" s="296"/>
      <c r="Q829" s="296"/>
      <c r="R829" s="296"/>
      <c r="S829" s="296"/>
      <c r="T829" s="296"/>
      <c r="U829" s="296"/>
      <c r="V829" s="296"/>
      <c r="W829" s="296"/>
      <c r="X829" s="296"/>
      <c r="Y829" s="296"/>
      <c r="Z829" s="296"/>
    </row>
    <row r="830" spans="1:26" ht="15.75" customHeight="1" x14ac:dyDescent="0.3">
      <c r="A830" s="296"/>
      <c r="B830" s="296"/>
      <c r="C830" s="296"/>
      <c r="D830" s="296"/>
      <c r="E830" s="296"/>
      <c r="F830" s="296"/>
      <c r="G830" s="296"/>
      <c r="H830" s="296"/>
      <c r="I830" s="296"/>
      <c r="J830" s="296"/>
      <c r="K830" s="296"/>
      <c r="L830" s="296"/>
      <c r="M830" s="296"/>
      <c r="N830" s="296"/>
      <c r="O830" s="296"/>
      <c r="P830" s="296"/>
      <c r="Q830" s="296"/>
      <c r="R830" s="296"/>
      <c r="S830" s="296"/>
      <c r="T830" s="296"/>
      <c r="U830" s="296"/>
      <c r="V830" s="296"/>
      <c r="W830" s="296"/>
      <c r="X830" s="296"/>
      <c r="Y830" s="296"/>
      <c r="Z830" s="296"/>
    </row>
    <row r="831" spans="1:26" ht="15.75" customHeight="1" x14ac:dyDescent="0.3">
      <c r="A831" s="296"/>
      <c r="B831" s="296"/>
      <c r="C831" s="296"/>
      <c r="D831" s="296"/>
      <c r="E831" s="296"/>
      <c r="F831" s="296"/>
      <c r="G831" s="296"/>
      <c r="H831" s="296"/>
      <c r="I831" s="296"/>
      <c r="J831" s="296"/>
      <c r="K831" s="296"/>
      <c r="L831" s="296"/>
      <c r="M831" s="296"/>
      <c r="N831" s="296"/>
      <c r="O831" s="296"/>
      <c r="P831" s="296"/>
      <c r="Q831" s="296"/>
      <c r="R831" s="296"/>
      <c r="S831" s="296"/>
      <c r="T831" s="296"/>
      <c r="U831" s="296"/>
      <c r="V831" s="296"/>
      <c r="W831" s="296"/>
      <c r="X831" s="296"/>
      <c r="Y831" s="296"/>
      <c r="Z831" s="296"/>
    </row>
    <row r="832" spans="1:26" ht="15.75" customHeight="1" x14ac:dyDescent="0.3">
      <c r="A832" s="296"/>
      <c r="B832" s="296"/>
      <c r="C832" s="296"/>
      <c r="D832" s="296"/>
      <c r="E832" s="296"/>
      <c r="F832" s="296"/>
      <c r="G832" s="296"/>
      <c r="H832" s="296"/>
      <c r="I832" s="296"/>
      <c r="J832" s="296"/>
      <c r="K832" s="296"/>
      <c r="L832" s="296"/>
      <c r="M832" s="296"/>
      <c r="N832" s="296"/>
      <c r="O832" s="296"/>
      <c r="P832" s="296"/>
      <c r="Q832" s="296"/>
      <c r="R832" s="296"/>
      <c r="S832" s="296"/>
      <c r="T832" s="296"/>
      <c r="U832" s="296"/>
      <c r="V832" s="296"/>
      <c r="W832" s="296"/>
      <c r="X832" s="296"/>
      <c r="Y832" s="296"/>
      <c r="Z832" s="296"/>
    </row>
    <row r="833" spans="1:26" ht="15.75" customHeight="1" x14ac:dyDescent="0.3">
      <c r="A833" s="296"/>
      <c r="B833" s="296"/>
      <c r="C833" s="296"/>
      <c r="D833" s="296"/>
      <c r="E833" s="296"/>
      <c r="F833" s="296"/>
      <c r="G833" s="296"/>
      <c r="H833" s="296"/>
      <c r="I833" s="296"/>
      <c r="J833" s="296"/>
      <c r="K833" s="296"/>
      <c r="L833" s="296"/>
      <c r="M833" s="296"/>
      <c r="N833" s="296"/>
      <c r="O833" s="296"/>
      <c r="P833" s="296"/>
      <c r="Q833" s="296"/>
      <c r="R833" s="296"/>
      <c r="S833" s="296"/>
      <c r="T833" s="296"/>
      <c r="U833" s="296"/>
      <c r="V833" s="296"/>
      <c r="W833" s="296"/>
      <c r="X833" s="296"/>
      <c r="Y833" s="296"/>
      <c r="Z833" s="296"/>
    </row>
    <row r="834" spans="1:26" ht="15.75" customHeight="1" x14ac:dyDescent="0.3">
      <c r="A834" s="296"/>
      <c r="B834" s="296"/>
      <c r="C834" s="296"/>
      <c r="D834" s="296"/>
      <c r="E834" s="296"/>
      <c r="F834" s="296"/>
      <c r="G834" s="296"/>
      <c r="H834" s="296"/>
      <c r="I834" s="296"/>
      <c r="J834" s="296"/>
      <c r="K834" s="296"/>
      <c r="L834" s="296"/>
      <c r="M834" s="296"/>
      <c r="N834" s="296"/>
      <c r="O834" s="296"/>
      <c r="P834" s="296"/>
      <c r="Q834" s="296"/>
      <c r="R834" s="296"/>
      <c r="S834" s="296"/>
      <c r="T834" s="296"/>
      <c r="U834" s="296"/>
      <c r="V834" s="296"/>
      <c r="W834" s="296"/>
      <c r="X834" s="296"/>
      <c r="Y834" s="296"/>
      <c r="Z834" s="296"/>
    </row>
    <row r="835" spans="1:26" ht="15.75" customHeight="1" x14ac:dyDescent="0.3">
      <c r="A835" s="296"/>
      <c r="B835" s="296"/>
      <c r="C835" s="296"/>
      <c r="D835" s="296"/>
      <c r="E835" s="296"/>
      <c r="F835" s="296"/>
      <c r="G835" s="296"/>
      <c r="H835" s="296"/>
      <c r="I835" s="296"/>
      <c r="J835" s="296"/>
      <c r="K835" s="296"/>
      <c r="L835" s="296"/>
      <c r="M835" s="296"/>
      <c r="N835" s="296"/>
      <c r="O835" s="296"/>
      <c r="P835" s="296"/>
      <c r="Q835" s="296"/>
      <c r="R835" s="296"/>
      <c r="S835" s="296"/>
      <c r="T835" s="296"/>
      <c r="U835" s="296"/>
      <c r="V835" s="296"/>
      <c r="W835" s="296"/>
      <c r="X835" s="296"/>
      <c r="Y835" s="296"/>
      <c r="Z835" s="296"/>
    </row>
    <row r="836" spans="1:26" ht="15.75" customHeight="1" x14ac:dyDescent="0.3">
      <c r="A836" s="296"/>
      <c r="B836" s="296"/>
      <c r="C836" s="296"/>
      <c r="D836" s="296"/>
      <c r="E836" s="296"/>
      <c r="F836" s="296"/>
      <c r="G836" s="296"/>
      <c r="H836" s="296"/>
      <c r="I836" s="296"/>
      <c r="J836" s="296"/>
      <c r="K836" s="296"/>
      <c r="L836" s="296"/>
      <c r="M836" s="296"/>
      <c r="N836" s="296"/>
      <c r="O836" s="296"/>
      <c r="P836" s="296"/>
      <c r="Q836" s="296"/>
      <c r="R836" s="296"/>
      <c r="S836" s="296"/>
      <c r="T836" s="296"/>
      <c r="U836" s="296"/>
      <c r="V836" s="296"/>
      <c r="W836" s="296"/>
      <c r="X836" s="296"/>
      <c r="Y836" s="296"/>
      <c r="Z836" s="296"/>
    </row>
    <row r="837" spans="1:26" ht="15.75" customHeight="1" x14ac:dyDescent="0.3">
      <c r="A837" s="296"/>
      <c r="B837" s="296"/>
      <c r="C837" s="296"/>
      <c r="D837" s="296"/>
      <c r="E837" s="296"/>
      <c r="F837" s="296"/>
      <c r="G837" s="296"/>
      <c r="H837" s="296"/>
      <c r="I837" s="296"/>
      <c r="J837" s="296"/>
      <c r="K837" s="296"/>
      <c r="L837" s="296"/>
      <c r="M837" s="296"/>
      <c r="N837" s="296"/>
      <c r="O837" s="296"/>
      <c r="P837" s="296"/>
      <c r="Q837" s="296"/>
      <c r="R837" s="296"/>
      <c r="S837" s="296"/>
      <c r="T837" s="296"/>
      <c r="U837" s="296"/>
      <c r="V837" s="296"/>
      <c r="W837" s="296"/>
      <c r="X837" s="296"/>
      <c r="Y837" s="296"/>
      <c r="Z837" s="296"/>
    </row>
    <row r="838" spans="1:26" ht="15.75" customHeight="1" x14ac:dyDescent="0.3">
      <c r="A838" s="296"/>
      <c r="B838" s="296"/>
      <c r="C838" s="296"/>
      <c r="D838" s="296"/>
      <c r="E838" s="296"/>
      <c r="F838" s="296"/>
      <c r="G838" s="296"/>
      <c r="H838" s="296"/>
      <c r="I838" s="296"/>
      <c r="J838" s="296"/>
      <c r="K838" s="296"/>
      <c r="L838" s="296"/>
      <c r="M838" s="296"/>
      <c r="N838" s="296"/>
      <c r="O838" s="296"/>
      <c r="P838" s="296"/>
      <c r="Q838" s="296"/>
      <c r="R838" s="296"/>
      <c r="S838" s="296"/>
      <c r="T838" s="296"/>
      <c r="U838" s="296"/>
      <c r="V838" s="296"/>
      <c r="W838" s="296"/>
      <c r="X838" s="296"/>
      <c r="Y838" s="296"/>
      <c r="Z838" s="296"/>
    </row>
    <row r="839" spans="1:26" ht="15.75" customHeight="1" x14ac:dyDescent="0.3">
      <c r="A839" s="296"/>
      <c r="B839" s="296"/>
      <c r="C839" s="296"/>
      <c r="D839" s="296"/>
      <c r="E839" s="296"/>
      <c r="F839" s="296"/>
      <c r="G839" s="296"/>
      <c r="H839" s="296"/>
      <c r="I839" s="296"/>
      <c r="J839" s="296"/>
      <c r="K839" s="296"/>
      <c r="L839" s="296"/>
      <c r="M839" s="296"/>
      <c r="N839" s="296"/>
      <c r="O839" s="296"/>
      <c r="P839" s="296"/>
      <c r="Q839" s="296"/>
      <c r="R839" s="296"/>
      <c r="S839" s="296"/>
      <c r="T839" s="296"/>
      <c r="U839" s="296"/>
      <c r="V839" s="296"/>
      <c r="W839" s="296"/>
      <c r="X839" s="296"/>
      <c r="Y839" s="296"/>
      <c r="Z839" s="296"/>
    </row>
    <row r="840" spans="1:26" ht="15.75" customHeight="1" x14ac:dyDescent="0.3">
      <c r="A840" s="296"/>
      <c r="B840" s="296"/>
      <c r="C840" s="296"/>
      <c r="D840" s="296"/>
      <c r="E840" s="296"/>
      <c r="F840" s="296"/>
      <c r="G840" s="296"/>
      <c r="H840" s="296"/>
      <c r="I840" s="296"/>
      <c r="J840" s="296"/>
      <c r="K840" s="296"/>
      <c r="L840" s="296"/>
      <c r="M840" s="296"/>
      <c r="N840" s="296"/>
      <c r="O840" s="296"/>
      <c r="P840" s="296"/>
      <c r="Q840" s="296"/>
      <c r="R840" s="296"/>
      <c r="S840" s="296"/>
      <c r="T840" s="296"/>
      <c r="U840" s="296"/>
      <c r="V840" s="296"/>
      <c r="W840" s="296"/>
      <c r="X840" s="296"/>
      <c r="Y840" s="296"/>
      <c r="Z840" s="296"/>
    </row>
    <row r="841" spans="1:26" ht="15.75" customHeight="1" x14ac:dyDescent="0.3">
      <c r="A841" s="296"/>
      <c r="B841" s="296"/>
      <c r="C841" s="296"/>
      <c r="D841" s="296"/>
      <c r="E841" s="296"/>
      <c r="F841" s="296"/>
      <c r="G841" s="296"/>
      <c r="H841" s="296"/>
      <c r="I841" s="296"/>
      <c r="J841" s="296"/>
      <c r="K841" s="296"/>
      <c r="L841" s="296"/>
      <c r="M841" s="296"/>
      <c r="N841" s="296"/>
      <c r="O841" s="296"/>
      <c r="P841" s="296"/>
      <c r="Q841" s="296"/>
      <c r="R841" s="296"/>
      <c r="S841" s="296"/>
      <c r="T841" s="296"/>
      <c r="U841" s="296"/>
      <c r="V841" s="296"/>
      <c r="W841" s="296"/>
      <c r="X841" s="296"/>
      <c r="Y841" s="296"/>
      <c r="Z841" s="296"/>
    </row>
    <row r="842" spans="1:26" ht="15.75" customHeight="1" x14ac:dyDescent="0.3">
      <c r="A842" s="296"/>
      <c r="B842" s="296"/>
      <c r="C842" s="296"/>
      <c r="D842" s="296"/>
      <c r="E842" s="296"/>
      <c r="F842" s="296"/>
      <c r="G842" s="296"/>
      <c r="H842" s="296"/>
      <c r="I842" s="296"/>
      <c r="J842" s="296"/>
      <c r="K842" s="296"/>
      <c r="L842" s="296"/>
      <c r="M842" s="296"/>
      <c r="N842" s="296"/>
      <c r="O842" s="296"/>
      <c r="P842" s="296"/>
      <c r="Q842" s="296"/>
      <c r="R842" s="296"/>
      <c r="S842" s="296"/>
      <c r="T842" s="296"/>
      <c r="U842" s="296"/>
      <c r="V842" s="296"/>
      <c r="W842" s="296"/>
      <c r="X842" s="296"/>
      <c r="Y842" s="296"/>
      <c r="Z842" s="296"/>
    </row>
    <row r="843" spans="1:26" ht="15.75" customHeight="1" x14ac:dyDescent="0.3">
      <c r="A843" s="296"/>
      <c r="B843" s="296"/>
      <c r="C843" s="296"/>
      <c r="D843" s="296"/>
      <c r="E843" s="296"/>
      <c r="F843" s="296"/>
      <c r="G843" s="296"/>
      <c r="H843" s="296"/>
      <c r="I843" s="296"/>
      <c r="J843" s="296"/>
      <c r="K843" s="296"/>
      <c r="L843" s="296"/>
      <c r="M843" s="296"/>
      <c r="N843" s="296"/>
      <c r="O843" s="296"/>
      <c r="P843" s="296"/>
      <c r="Q843" s="296"/>
      <c r="R843" s="296"/>
      <c r="S843" s="296"/>
      <c r="T843" s="296"/>
      <c r="U843" s="296"/>
      <c r="V843" s="296"/>
      <c r="W843" s="296"/>
      <c r="X843" s="296"/>
      <c r="Y843" s="296"/>
      <c r="Z843" s="296"/>
    </row>
    <row r="844" spans="1:26" ht="15.75" customHeight="1" x14ac:dyDescent="0.3">
      <c r="A844" s="296"/>
      <c r="B844" s="296"/>
      <c r="C844" s="296"/>
      <c r="D844" s="296"/>
      <c r="E844" s="296"/>
      <c r="F844" s="296"/>
      <c r="G844" s="296"/>
      <c r="H844" s="296"/>
      <c r="I844" s="296"/>
      <c r="J844" s="296"/>
      <c r="K844" s="296"/>
      <c r="L844" s="296"/>
      <c r="M844" s="296"/>
      <c r="N844" s="296"/>
      <c r="O844" s="296"/>
      <c r="P844" s="296"/>
      <c r="Q844" s="296"/>
      <c r="R844" s="296"/>
      <c r="S844" s="296"/>
      <c r="T844" s="296"/>
      <c r="U844" s="296"/>
      <c r="V844" s="296"/>
      <c r="W844" s="296"/>
      <c r="X844" s="296"/>
      <c r="Y844" s="296"/>
      <c r="Z844" s="296"/>
    </row>
    <row r="845" spans="1:26" ht="15.75" customHeight="1" x14ac:dyDescent="0.3">
      <c r="A845" s="296"/>
      <c r="B845" s="296"/>
      <c r="C845" s="296"/>
      <c r="D845" s="296"/>
      <c r="E845" s="296"/>
      <c r="F845" s="296"/>
      <c r="G845" s="296"/>
      <c r="H845" s="296"/>
      <c r="I845" s="296"/>
      <c r="J845" s="296"/>
      <c r="K845" s="296"/>
      <c r="L845" s="296"/>
      <c r="M845" s="296"/>
      <c r="N845" s="296"/>
      <c r="O845" s="296"/>
      <c r="P845" s="296"/>
      <c r="Q845" s="296"/>
      <c r="R845" s="296"/>
      <c r="S845" s="296"/>
      <c r="T845" s="296"/>
      <c r="U845" s="296"/>
      <c r="V845" s="296"/>
      <c r="W845" s="296"/>
      <c r="X845" s="296"/>
      <c r="Y845" s="296"/>
      <c r="Z845" s="296"/>
    </row>
    <row r="846" spans="1:26" ht="15.75" customHeight="1" x14ac:dyDescent="0.3">
      <c r="A846" s="296"/>
      <c r="B846" s="296"/>
      <c r="C846" s="296"/>
      <c r="D846" s="296"/>
      <c r="E846" s="296"/>
      <c r="F846" s="296"/>
      <c r="G846" s="296"/>
      <c r="H846" s="296"/>
      <c r="I846" s="296"/>
      <c r="J846" s="296"/>
      <c r="K846" s="296"/>
      <c r="L846" s="296"/>
      <c r="M846" s="296"/>
      <c r="N846" s="296"/>
      <c r="O846" s="296"/>
      <c r="P846" s="296"/>
      <c r="Q846" s="296"/>
      <c r="R846" s="296"/>
      <c r="S846" s="296"/>
      <c r="T846" s="296"/>
      <c r="U846" s="296"/>
      <c r="V846" s="296"/>
      <c r="W846" s="296"/>
      <c r="X846" s="296"/>
      <c r="Y846" s="296"/>
      <c r="Z846" s="296"/>
    </row>
    <row r="847" spans="1:26" ht="15.75" customHeight="1" x14ac:dyDescent="0.3">
      <c r="A847" s="296"/>
      <c r="B847" s="296"/>
      <c r="C847" s="296"/>
      <c r="D847" s="296"/>
      <c r="E847" s="296"/>
      <c r="F847" s="296"/>
      <c r="G847" s="296"/>
      <c r="H847" s="296"/>
      <c r="I847" s="296"/>
      <c r="J847" s="296"/>
      <c r="K847" s="296"/>
      <c r="L847" s="296"/>
      <c r="M847" s="296"/>
      <c r="N847" s="296"/>
      <c r="O847" s="296"/>
      <c r="P847" s="296"/>
      <c r="Q847" s="296"/>
      <c r="R847" s="296"/>
      <c r="S847" s="296"/>
      <c r="T847" s="296"/>
      <c r="U847" s="296"/>
      <c r="V847" s="296"/>
      <c r="W847" s="296"/>
      <c r="X847" s="296"/>
      <c r="Y847" s="296"/>
      <c r="Z847" s="296"/>
    </row>
    <row r="848" spans="1:26" ht="15.75" customHeight="1" x14ac:dyDescent="0.3">
      <c r="A848" s="296"/>
      <c r="B848" s="296"/>
      <c r="C848" s="296"/>
      <c r="D848" s="296"/>
      <c r="E848" s="296"/>
      <c r="F848" s="296"/>
      <c r="G848" s="296"/>
      <c r="H848" s="296"/>
      <c r="I848" s="296"/>
      <c r="J848" s="296"/>
      <c r="K848" s="296"/>
      <c r="L848" s="296"/>
      <c r="M848" s="296"/>
      <c r="N848" s="296"/>
      <c r="O848" s="296"/>
      <c r="P848" s="296"/>
      <c r="Q848" s="296"/>
      <c r="R848" s="296"/>
      <c r="S848" s="296"/>
      <c r="T848" s="296"/>
      <c r="U848" s="296"/>
      <c r="V848" s="296"/>
      <c r="W848" s="296"/>
      <c r="X848" s="296"/>
      <c r="Y848" s="296"/>
      <c r="Z848" s="296"/>
    </row>
    <row r="849" spans="1:26" ht="15.75" customHeight="1" x14ac:dyDescent="0.3">
      <c r="A849" s="296"/>
      <c r="B849" s="296"/>
      <c r="C849" s="296"/>
      <c r="D849" s="296"/>
      <c r="E849" s="296"/>
      <c r="F849" s="296"/>
      <c r="G849" s="296"/>
      <c r="H849" s="296"/>
      <c r="I849" s="296"/>
      <c r="J849" s="296"/>
      <c r="K849" s="296"/>
      <c r="L849" s="296"/>
      <c r="M849" s="296"/>
      <c r="N849" s="296"/>
      <c r="O849" s="296"/>
      <c r="P849" s="296"/>
      <c r="Q849" s="296"/>
      <c r="R849" s="296"/>
      <c r="S849" s="296"/>
      <c r="T849" s="296"/>
      <c r="U849" s="296"/>
      <c r="V849" s="296"/>
      <c r="W849" s="296"/>
      <c r="X849" s="296"/>
      <c r="Y849" s="296"/>
      <c r="Z849" s="296"/>
    </row>
    <row r="850" spans="1:26" ht="15.75" customHeight="1" x14ac:dyDescent="0.3">
      <c r="A850" s="296"/>
      <c r="B850" s="296"/>
      <c r="C850" s="296"/>
      <c r="D850" s="296"/>
      <c r="E850" s="296"/>
      <c r="F850" s="296"/>
      <c r="G850" s="296"/>
      <c r="H850" s="296"/>
      <c r="I850" s="296"/>
      <c r="J850" s="296"/>
      <c r="K850" s="296"/>
      <c r="L850" s="296"/>
      <c r="M850" s="296"/>
      <c r="N850" s="296"/>
      <c r="O850" s="296"/>
      <c r="P850" s="296"/>
      <c r="Q850" s="296"/>
      <c r="R850" s="296"/>
      <c r="S850" s="296"/>
      <c r="T850" s="296"/>
      <c r="U850" s="296"/>
      <c r="V850" s="296"/>
      <c r="W850" s="296"/>
      <c r="X850" s="296"/>
      <c r="Y850" s="296"/>
      <c r="Z850" s="296"/>
    </row>
    <row r="851" spans="1:26" ht="15.75" customHeight="1" x14ac:dyDescent="0.3">
      <c r="A851" s="296"/>
      <c r="B851" s="296"/>
      <c r="C851" s="296"/>
      <c r="D851" s="296"/>
      <c r="E851" s="296"/>
      <c r="F851" s="296"/>
      <c r="G851" s="296"/>
      <c r="H851" s="296"/>
      <c r="I851" s="296"/>
      <c r="J851" s="296"/>
      <c r="K851" s="296"/>
      <c r="L851" s="296"/>
      <c r="M851" s="296"/>
      <c r="N851" s="296"/>
      <c r="O851" s="296"/>
      <c r="P851" s="296"/>
      <c r="Q851" s="296"/>
      <c r="R851" s="296"/>
      <c r="S851" s="296"/>
      <c r="T851" s="296"/>
      <c r="U851" s="296"/>
      <c r="V851" s="296"/>
      <c r="W851" s="296"/>
      <c r="X851" s="296"/>
      <c r="Y851" s="296"/>
      <c r="Z851" s="296"/>
    </row>
    <row r="852" spans="1:26" ht="15.75" customHeight="1" x14ac:dyDescent="0.3">
      <c r="A852" s="296"/>
      <c r="B852" s="296"/>
      <c r="C852" s="296"/>
      <c r="D852" s="296"/>
      <c r="E852" s="296"/>
      <c r="F852" s="296"/>
      <c r="G852" s="296"/>
      <c r="H852" s="296"/>
      <c r="I852" s="296"/>
      <c r="J852" s="296"/>
      <c r="K852" s="296"/>
      <c r="L852" s="296"/>
      <c r="M852" s="296"/>
      <c r="N852" s="296"/>
      <c r="O852" s="296"/>
      <c r="P852" s="296"/>
      <c r="Q852" s="296"/>
      <c r="R852" s="296"/>
      <c r="S852" s="296"/>
      <c r="T852" s="296"/>
      <c r="U852" s="296"/>
      <c r="V852" s="296"/>
      <c r="W852" s="296"/>
      <c r="X852" s="296"/>
      <c r="Y852" s="296"/>
      <c r="Z852" s="296"/>
    </row>
    <row r="853" spans="1:26" ht="15.75" customHeight="1" x14ac:dyDescent="0.3">
      <c r="A853" s="296"/>
      <c r="B853" s="296"/>
      <c r="C853" s="296"/>
      <c r="D853" s="296"/>
      <c r="E853" s="296"/>
      <c r="F853" s="296"/>
      <c r="G853" s="296"/>
      <c r="H853" s="296"/>
      <c r="I853" s="296"/>
      <c r="J853" s="296"/>
      <c r="K853" s="296"/>
      <c r="L853" s="296"/>
      <c r="M853" s="296"/>
      <c r="N853" s="296"/>
      <c r="O853" s="296"/>
      <c r="P853" s="296"/>
      <c r="Q853" s="296"/>
      <c r="R853" s="296"/>
      <c r="S853" s="296"/>
      <c r="T853" s="296"/>
      <c r="U853" s="296"/>
      <c r="V853" s="296"/>
      <c r="W853" s="296"/>
      <c r="X853" s="296"/>
      <c r="Y853" s="296"/>
      <c r="Z853" s="296"/>
    </row>
    <row r="854" spans="1:26" ht="15.75" customHeight="1" x14ac:dyDescent="0.3">
      <c r="A854" s="296"/>
      <c r="B854" s="296"/>
      <c r="C854" s="296"/>
      <c r="D854" s="296"/>
      <c r="E854" s="296"/>
      <c r="F854" s="296"/>
      <c r="G854" s="296"/>
      <c r="H854" s="296"/>
      <c r="I854" s="296"/>
      <c r="J854" s="296"/>
      <c r="K854" s="296"/>
      <c r="L854" s="296"/>
      <c r="M854" s="296"/>
      <c r="N854" s="296"/>
      <c r="O854" s="296"/>
      <c r="P854" s="296"/>
      <c r="Q854" s="296"/>
      <c r="R854" s="296"/>
      <c r="S854" s="296"/>
      <c r="T854" s="296"/>
      <c r="U854" s="296"/>
      <c r="V854" s="296"/>
      <c r="W854" s="296"/>
      <c r="X854" s="296"/>
      <c r="Y854" s="296"/>
      <c r="Z854" s="296"/>
    </row>
    <row r="855" spans="1:26" ht="15.75" customHeight="1" x14ac:dyDescent="0.3">
      <c r="A855" s="296"/>
      <c r="B855" s="296"/>
      <c r="C855" s="296"/>
      <c r="D855" s="296"/>
      <c r="E855" s="296"/>
      <c r="F855" s="296"/>
      <c r="G855" s="296"/>
      <c r="H855" s="296"/>
      <c r="I855" s="296"/>
      <c r="J855" s="296"/>
      <c r="K855" s="296"/>
      <c r="L855" s="296"/>
      <c r="M855" s="296"/>
      <c r="N855" s="296"/>
      <c r="O855" s="296"/>
      <c r="P855" s="296"/>
      <c r="Q855" s="296"/>
      <c r="R855" s="296"/>
      <c r="S855" s="296"/>
      <c r="T855" s="296"/>
      <c r="U855" s="296"/>
      <c r="V855" s="296"/>
      <c r="W855" s="296"/>
      <c r="X855" s="296"/>
      <c r="Y855" s="296"/>
      <c r="Z855" s="296"/>
    </row>
    <row r="856" spans="1:26" ht="15.75" customHeight="1" x14ac:dyDescent="0.3">
      <c r="A856" s="296"/>
      <c r="B856" s="296"/>
      <c r="C856" s="296"/>
      <c r="D856" s="296"/>
      <c r="E856" s="296"/>
      <c r="F856" s="296"/>
      <c r="G856" s="296"/>
      <c r="H856" s="296"/>
      <c r="I856" s="296"/>
      <c r="J856" s="296"/>
      <c r="K856" s="296"/>
      <c r="L856" s="296"/>
      <c r="M856" s="296"/>
      <c r="N856" s="296"/>
      <c r="O856" s="296"/>
      <c r="P856" s="296"/>
      <c r="Q856" s="296"/>
      <c r="R856" s="296"/>
      <c r="S856" s="296"/>
      <c r="T856" s="296"/>
      <c r="U856" s="296"/>
      <c r="V856" s="296"/>
      <c r="W856" s="296"/>
      <c r="X856" s="296"/>
      <c r="Y856" s="296"/>
      <c r="Z856" s="296"/>
    </row>
    <row r="857" spans="1:26" ht="15.75" customHeight="1" x14ac:dyDescent="0.3">
      <c r="A857" s="296"/>
      <c r="B857" s="296"/>
      <c r="C857" s="296"/>
      <c r="D857" s="296"/>
      <c r="E857" s="296"/>
      <c r="F857" s="296"/>
      <c r="G857" s="296"/>
      <c r="H857" s="296"/>
      <c r="I857" s="296"/>
      <c r="J857" s="296"/>
      <c r="K857" s="296"/>
      <c r="L857" s="296"/>
      <c r="M857" s="296"/>
      <c r="N857" s="296"/>
      <c r="O857" s="296"/>
      <c r="P857" s="296"/>
      <c r="Q857" s="296"/>
      <c r="R857" s="296"/>
      <c r="S857" s="296"/>
      <c r="T857" s="296"/>
      <c r="U857" s="296"/>
      <c r="V857" s="296"/>
      <c r="W857" s="296"/>
      <c r="X857" s="296"/>
      <c r="Y857" s="296"/>
      <c r="Z857" s="296"/>
    </row>
    <row r="858" spans="1:26" ht="15.75" customHeight="1" x14ac:dyDescent="0.3">
      <c r="A858" s="296"/>
      <c r="B858" s="296"/>
      <c r="C858" s="296"/>
      <c r="D858" s="296"/>
      <c r="E858" s="296"/>
      <c r="F858" s="296"/>
      <c r="G858" s="296"/>
      <c r="H858" s="296"/>
      <c r="I858" s="296"/>
      <c r="J858" s="296"/>
      <c r="K858" s="296"/>
      <c r="L858" s="296"/>
      <c r="M858" s="296"/>
      <c r="N858" s="296"/>
      <c r="O858" s="296"/>
      <c r="P858" s="296"/>
      <c r="Q858" s="296"/>
      <c r="R858" s="296"/>
      <c r="S858" s="296"/>
      <c r="T858" s="296"/>
      <c r="U858" s="296"/>
      <c r="V858" s="296"/>
      <c r="W858" s="296"/>
      <c r="X858" s="296"/>
      <c r="Y858" s="296"/>
      <c r="Z858" s="296"/>
    </row>
    <row r="859" spans="1:26" ht="15.75" customHeight="1" x14ac:dyDescent="0.3">
      <c r="A859" s="296"/>
      <c r="B859" s="296"/>
      <c r="C859" s="296"/>
      <c r="D859" s="296"/>
      <c r="E859" s="296"/>
      <c r="F859" s="296"/>
      <c r="G859" s="296"/>
      <c r="H859" s="296"/>
      <c r="I859" s="296"/>
      <c r="J859" s="296"/>
      <c r="K859" s="296"/>
      <c r="L859" s="296"/>
      <c r="M859" s="296"/>
      <c r="N859" s="296"/>
      <c r="O859" s="296"/>
      <c r="P859" s="296"/>
      <c r="Q859" s="296"/>
      <c r="R859" s="296"/>
      <c r="S859" s="296"/>
      <c r="T859" s="296"/>
      <c r="U859" s="296"/>
      <c r="V859" s="296"/>
      <c r="W859" s="296"/>
      <c r="X859" s="296"/>
      <c r="Y859" s="296"/>
      <c r="Z859" s="296"/>
    </row>
    <row r="860" spans="1:26" ht="15.75" customHeight="1" x14ac:dyDescent="0.3">
      <c r="A860" s="296"/>
      <c r="B860" s="296"/>
      <c r="C860" s="296"/>
      <c r="D860" s="296"/>
      <c r="E860" s="296"/>
      <c r="F860" s="296"/>
      <c r="G860" s="296"/>
      <c r="H860" s="296"/>
      <c r="I860" s="296"/>
      <c r="J860" s="296"/>
      <c r="K860" s="296"/>
      <c r="L860" s="296"/>
      <c r="M860" s="296"/>
      <c r="N860" s="296"/>
      <c r="O860" s="296"/>
      <c r="P860" s="296"/>
      <c r="Q860" s="296"/>
      <c r="R860" s="296"/>
      <c r="S860" s="296"/>
      <c r="T860" s="296"/>
      <c r="U860" s="296"/>
      <c r="V860" s="296"/>
      <c r="W860" s="296"/>
      <c r="X860" s="296"/>
      <c r="Y860" s="296"/>
      <c r="Z860" s="296"/>
    </row>
    <row r="861" spans="1:26" ht="15.75" customHeight="1" x14ac:dyDescent="0.3">
      <c r="A861" s="296"/>
      <c r="B861" s="296"/>
      <c r="C861" s="296"/>
      <c r="D861" s="296"/>
      <c r="E861" s="296"/>
      <c r="F861" s="296"/>
      <c r="G861" s="296"/>
      <c r="H861" s="296"/>
      <c r="I861" s="296"/>
      <c r="J861" s="296"/>
      <c r="K861" s="296"/>
      <c r="L861" s="296"/>
      <c r="M861" s="296"/>
      <c r="N861" s="296"/>
      <c r="O861" s="296"/>
      <c r="P861" s="296"/>
      <c r="Q861" s="296"/>
      <c r="R861" s="296"/>
      <c r="S861" s="296"/>
      <c r="T861" s="296"/>
      <c r="U861" s="296"/>
      <c r="V861" s="296"/>
      <c r="W861" s="296"/>
      <c r="X861" s="296"/>
      <c r="Y861" s="296"/>
      <c r="Z861" s="296"/>
    </row>
    <row r="862" spans="1:26" ht="15.75" customHeight="1" x14ac:dyDescent="0.3">
      <c r="A862" s="296"/>
      <c r="B862" s="296"/>
      <c r="C862" s="296"/>
      <c r="D862" s="296"/>
      <c r="E862" s="296"/>
      <c r="F862" s="296"/>
      <c r="G862" s="296"/>
      <c r="H862" s="296"/>
      <c r="I862" s="296"/>
      <c r="J862" s="296"/>
      <c r="K862" s="296"/>
      <c r="L862" s="296"/>
      <c r="M862" s="296"/>
      <c r="N862" s="296"/>
      <c r="O862" s="296"/>
      <c r="P862" s="296"/>
      <c r="Q862" s="296"/>
      <c r="R862" s="296"/>
      <c r="S862" s="296"/>
      <c r="T862" s="296"/>
      <c r="U862" s="296"/>
      <c r="V862" s="296"/>
      <c r="W862" s="296"/>
      <c r="X862" s="296"/>
      <c r="Y862" s="296"/>
      <c r="Z862" s="296"/>
    </row>
    <row r="863" spans="1:26" ht="15.75" customHeight="1" x14ac:dyDescent="0.3">
      <c r="A863" s="296"/>
      <c r="B863" s="296"/>
      <c r="C863" s="296"/>
      <c r="D863" s="296"/>
      <c r="E863" s="296"/>
      <c r="F863" s="296"/>
      <c r="G863" s="296"/>
      <c r="H863" s="296"/>
      <c r="I863" s="296"/>
      <c r="J863" s="296"/>
      <c r="K863" s="296"/>
      <c r="L863" s="296"/>
      <c r="M863" s="296"/>
      <c r="N863" s="296"/>
      <c r="O863" s="296"/>
      <c r="P863" s="296"/>
      <c r="Q863" s="296"/>
      <c r="R863" s="296"/>
      <c r="S863" s="296"/>
      <c r="T863" s="296"/>
      <c r="U863" s="296"/>
      <c r="V863" s="296"/>
      <c r="W863" s="296"/>
      <c r="X863" s="296"/>
      <c r="Y863" s="296"/>
      <c r="Z863" s="296"/>
    </row>
    <row r="864" spans="1:26" ht="15.75" customHeight="1" x14ac:dyDescent="0.3">
      <c r="A864" s="296"/>
      <c r="B864" s="296"/>
      <c r="C864" s="296"/>
      <c r="D864" s="296"/>
      <c r="E864" s="296"/>
      <c r="F864" s="296"/>
      <c r="G864" s="296"/>
      <c r="H864" s="296"/>
      <c r="I864" s="296"/>
      <c r="J864" s="296"/>
      <c r="K864" s="296"/>
      <c r="L864" s="296"/>
      <c r="M864" s="296"/>
      <c r="N864" s="296"/>
      <c r="O864" s="296"/>
      <c r="P864" s="296"/>
      <c r="Q864" s="296"/>
      <c r="R864" s="296"/>
      <c r="S864" s="296"/>
      <c r="T864" s="296"/>
      <c r="U864" s="296"/>
      <c r="V864" s="296"/>
      <c r="W864" s="296"/>
      <c r="X864" s="296"/>
      <c r="Y864" s="296"/>
      <c r="Z864" s="296"/>
    </row>
    <row r="865" spans="1:26" ht="15.75" customHeight="1" x14ac:dyDescent="0.3">
      <c r="A865" s="296"/>
      <c r="B865" s="296"/>
      <c r="C865" s="296"/>
      <c r="D865" s="296"/>
      <c r="E865" s="296"/>
      <c r="F865" s="296"/>
      <c r="G865" s="296"/>
      <c r="H865" s="296"/>
      <c r="I865" s="296"/>
      <c r="J865" s="296"/>
      <c r="K865" s="296"/>
      <c r="L865" s="296"/>
      <c r="M865" s="296"/>
      <c r="N865" s="296"/>
      <c r="O865" s="296"/>
      <c r="P865" s="296"/>
      <c r="Q865" s="296"/>
      <c r="R865" s="296"/>
      <c r="S865" s="296"/>
      <c r="T865" s="296"/>
      <c r="U865" s="296"/>
      <c r="V865" s="296"/>
      <c r="W865" s="296"/>
      <c r="X865" s="296"/>
      <c r="Y865" s="296"/>
      <c r="Z865" s="296"/>
    </row>
    <row r="866" spans="1:26" ht="15.75" customHeight="1" x14ac:dyDescent="0.3">
      <c r="A866" s="296"/>
      <c r="B866" s="296"/>
      <c r="C866" s="296"/>
      <c r="D866" s="296"/>
      <c r="E866" s="296"/>
      <c r="F866" s="296"/>
      <c r="G866" s="296"/>
      <c r="H866" s="296"/>
      <c r="I866" s="296"/>
      <c r="J866" s="296"/>
      <c r="K866" s="296"/>
      <c r="L866" s="296"/>
      <c r="M866" s="296"/>
      <c r="N866" s="296"/>
      <c r="O866" s="296"/>
      <c r="P866" s="296"/>
      <c r="Q866" s="296"/>
      <c r="R866" s="296"/>
      <c r="S866" s="296"/>
      <c r="T866" s="296"/>
      <c r="U866" s="296"/>
      <c r="V866" s="296"/>
      <c r="W866" s="296"/>
      <c r="X866" s="296"/>
      <c r="Y866" s="296"/>
      <c r="Z866" s="296"/>
    </row>
    <row r="867" spans="1:26" ht="15.75" customHeight="1" x14ac:dyDescent="0.3">
      <c r="A867" s="296"/>
      <c r="B867" s="296"/>
      <c r="C867" s="296"/>
      <c r="D867" s="296"/>
      <c r="E867" s="296"/>
      <c r="F867" s="296"/>
      <c r="G867" s="296"/>
      <c r="H867" s="296"/>
      <c r="I867" s="296"/>
      <c r="J867" s="296"/>
      <c r="K867" s="296"/>
      <c r="L867" s="296"/>
      <c r="M867" s="296"/>
      <c r="N867" s="296"/>
      <c r="O867" s="296"/>
      <c r="P867" s="296"/>
      <c r="Q867" s="296"/>
      <c r="R867" s="296"/>
      <c r="S867" s="296"/>
      <c r="T867" s="296"/>
      <c r="U867" s="296"/>
      <c r="V867" s="296"/>
      <c r="W867" s="296"/>
      <c r="X867" s="296"/>
      <c r="Y867" s="296"/>
      <c r="Z867" s="296"/>
    </row>
    <row r="868" spans="1:26" ht="15.75" customHeight="1" x14ac:dyDescent="0.3">
      <c r="A868" s="296"/>
      <c r="B868" s="296"/>
      <c r="C868" s="296"/>
      <c r="D868" s="296"/>
      <c r="E868" s="296"/>
      <c r="F868" s="296"/>
      <c r="G868" s="296"/>
      <c r="H868" s="296"/>
      <c r="I868" s="296"/>
      <c r="J868" s="296"/>
      <c r="K868" s="296"/>
      <c r="L868" s="296"/>
      <c r="M868" s="296"/>
      <c r="N868" s="296"/>
      <c r="O868" s="296"/>
      <c r="P868" s="296"/>
      <c r="Q868" s="296"/>
      <c r="R868" s="296"/>
      <c r="S868" s="296"/>
      <c r="T868" s="296"/>
      <c r="U868" s="296"/>
      <c r="V868" s="296"/>
      <c r="W868" s="296"/>
      <c r="X868" s="296"/>
      <c r="Y868" s="296"/>
      <c r="Z868" s="296"/>
    </row>
    <row r="869" spans="1:26" ht="15.75" customHeight="1" x14ac:dyDescent="0.3">
      <c r="A869" s="296"/>
      <c r="B869" s="296"/>
      <c r="C869" s="296"/>
      <c r="D869" s="296"/>
      <c r="E869" s="296"/>
      <c r="F869" s="296"/>
      <c r="G869" s="296"/>
      <c r="H869" s="296"/>
      <c r="I869" s="296"/>
      <c r="J869" s="296"/>
      <c r="K869" s="296"/>
      <c r="L869" s="296"/>
      <c r="M869" s="296"/>
      <c r="N869" s="296"/>
      <c r="O869" s="296"/>
      <c r="P869" s="296"/>
      <c r="Q869" s="296"/>
      <c r="R869" s="296"/>
      <c r="S869" s="296"/>
      <c r="T869" s="296"/>
      <c r="U869" s="296"/>
      <c r="V869" s="296"/>
      <c r="W869" s="296"/>
      <c r="X869" s="296"/>
      <c r="Y869" s="296"/>
      <c r="Z869" s="296"/>
    </row>
    <row r="870" spans="1:26" ht="15.75" customHeight="1" x14ac:dyDescent="0.3">
      <c r="A870" s="296"/>
      <c r="B870" s="296"/>
      <c r="C870" s="296"/>
      <c r="D870" s="296"/>
      <c r="E870" s="296"/>
      <c r="F870" s="296"/>
      <c r="G870" s="296"/>
      <c r="H870" s="296"/>
      <c r="I870" s="296"/>
      <c r="J870" s="296"/>
      <c r="K870" s="296"/>
      <c r="L870" s="296"/>
      <c r="M870" s="296"/>
      <c r="N870" s="296"/>
      <c r="O870" s="296"/>
      <c r="P870" s="296"/>
      <c r="Q870" s="296"/>
      <c r="R870" s="296"/>
      <c r="S870" s="296"/>
      <c r="T870" s="296"/>
      <c r="U870" s="296"/>
      <c r="V870" s="296"/>
      <c r="W870" s="296"/>
      <c r="X870" s="296"/>
      <c r="Y870" s="296"/>
      <c r="Z870" s="296"/>
    </row>
    <row r="871" spans="1:26" ht="15.75" customHeight="1" x14ac:dyDescent="0.3">
      <c r="A871" s="296"/>
      <c r="B871" s="296"/>
      <c r="C871" s="296"/>
      <c r="D871" s="296"/>
      <c r="E871" s="296"/>
      <c r="F871" s="296"/>
      <c r="G871" s="296"/>
      <c r="H871" s="296"/>
      <c r="I871" s="296"/>
      <c r="J871" s="296"/>
      <c r="K871" s="296"/>
      <c r="L871" s="296"/>
      <c r="M871" s="296"/>
      <c r="N871" s="296"/>
      <c r="O871" s="296"/>
      <c r="P871" s="296"/>
      <c r="Q871" s="296"/>
      <c r="R871" s="296"/>
      <c r="S871" s="296"/>
      <c r="T871" s="296"/>
      <c r="U871" s="296"/>
      <c r="V871" s="296"/>
      <c r="W871" s="296"/>
      <c r="X871" s="296"/>
      <c r="Y871" s="296"/>
      <c r="Z871" s="296"/>
    </row>
    <row r="872" spans="1:26" ht="15.75" customHeight="1" x14ac:dyDescent="0.3">
      <c r="A872" s="296"/>
      <c r="B872" s="296"/>
      <c r="C872" s="296"/>
      <c r="D872" s="296"/>
      <c r="E872" s="296"/>
      <c r="F872" s="296"/>
      <c r="G872" s="296"/>
      <c r="H872" s="296"/>
      <c r="I872" s="296"/>
      <c r="J872" s="296"/>
      <c r="K872" s="296"/>
      <c r="L872" s="296"/>
      <c r="M872" s="296"/>
      <c r="N872" s="296"/>
      <c r="O872" s="296"/>
      <c r="P872" s="296"/>
      <c r="Q872" s="296"/>
      <c r="R872" s="296"/>
      <c r="S872" s="296"/>
      <c r="T872" s="296"/>
      <c r="U872" s="296"/>
      <c r="V872" s="296"/>
      <c r="W872" s="296"/>
      <c r="X872" s="296"/>
      <c r="Y872" s="296"/>
      <c r="Z872" s="296"/>
    </row>
    <row r="873" spans="1:26" ht="15.75" customHeight="1" x14ac:dyDescent="0.3">
      <c r="A873" s="296"/>
      <c r="B873" s="296"/>
      <c r="C873" s="296"/>
      <c r="D873" s="296"/>
      <c r="E873" s="296"/>
      <c r="F873" s="296"/>
      <c r="G873" s="296"/>
      <c r="H873" s="296"/>
      <c r="I873" s="296"/>
      <c r="J873" s="296"/>
      <c r="K873" s="296"/>
      <c r="L873" s="296"/>
      <c r="M873" s="296"/>
      <c r="N873" s="296"/>
      <c r="O873" s="296"/>
      <c r="P873" s="296"/>
      <c r="Q873" s="296"/>
      <c r="R873" s="296"/>
      <c r="S873" s="296"/>
      <c r="T873" s="296"/>
      <c r="U873" s="296"/>
      <c r="V873" s="296"/>
      <c r="W873" s="296"/>
      <c r="X873" s="296"/>
      <c r="Y873" s="296"/>
      <c r="Z873" s="296"/>
    </row>
    <row r="874" spans="1:26" ht="15.75" customHeight="1" x14ac:dyDescent="0.3">
      <c r="A874" s="296"/>
      <c r="B874" s="296"/>
      <c r="C874" s="296"/>
      <c r="D874" s="296"/>
      <c r="E874" s="296"/>
      <c r="F874" s="296"/>
      <c r="G874" s="296"/>
      <c r="H874" s="296"/>
      <c r="I874" s="296"/>
      <c r="J874" s="296"/>
      <c r="K874" s="296"/>
      <c r="L874" s="296"/>
      <c r="M874" s="296"/>
      <c r="N874" s="296"/>
      <c r="O874" s="296"/>
      <c r="P874" s="296"/>
      <c r="Q874" s="296"/>
      <c r="R874" s="296"/>
      <c r="S874" s="296"/>
      <c r="T874" s="296"/>
      <c r="U874" s="296"/>
      <c r="V874" s="296"/>
      <c r="W874" s="296"/>
      <c r="X874" s="296"/>
      <c r="Y874" s="296"/>
      <c r="Z874" s="296"/>
    </row>
    <row r="875" spans="1:26" ht="15.75" customHeight="1" x14ac:dyDescent="0.3">
      <c r="A875" s="296"/>
      <c r="B875" s="296"/>
      <c r="C875" s="296"/>
      <c r="D875" s="296"/>
      <c r="E875" s="296"/>
      <c r="F875" s="296"/>
      <c r="G875" s="296"/>
      <c r="H875" s="296"/>
      <c r="I875" s="296"/>
      <c r="J875" s="296"/>
      <c r="K875" s="296"/>
      <c r="L875" s="296"/>
      <c r="M875" s="296"/>
      <c r="N875" s="296"/>
      <c r="O875" s="296"/>
      <c r="P875" s="296"/>
      <c r="Q875" s="296"/>
      <c r="R875" s="296"/>
      <c r="S875" s="296"/>
      <c r="T875" s="296"/>
      <c r="U875" s="296"/>
      <c r="V875" s="296"/>
      <c r="W875" s="296"/>
      <c r="X875" s="296"/>
      <c r="Y875" s="296"/>
      <c r="Z875" s="296"/>
    </row>
    <row r="876" spans="1:26" ht="15.75" customHeight="1" x14ac:dyDescent="0.3">
      <c r="A876" s="296"/>
      <c r="B876" s="296"/>
      <c r="C876" s="296"/>
      <c r="D876" s="296"/>
      <c r="E876" s="296"/>
      <c r="F876" s="296"/>
      <c r="G876" s="296"/>
      <c r="H876" s="296"/>
      <c r="I876" s="296"/>
      <c r="J876" s="296"/>
      <c r="K876" s="296"/>
      <c r="L876" s="296"/>
      <c r="M876" s="296"/>
      <c r="N876" s="296"/>
      <c r="O876" s="296"/>
      <c r="P876" s="296"/>
      <c r="Q876" s="296"/>
      <c r="R876" s="296"/>
      <c r="S876" s="296"/>
      <c r="T876" s="296"/>
      <c r="U876" s="296"/>
      <c r="V876" s="296"/>
      <c r="W876" s="296"/>
      <c r="X876" s="296"/>
      <c r="Y876" s="296"/>
      <c r="Z876" s="296"/>
    </row>
    <row r="877" spans="1:26" ht="15.75" customHeight="1" x14ac:dyDescent="0.3">
      <c r="A877" s="296"/>
      <c r="B877" s="296"/>
      <c r="C877" s="296"/>
      <c r="D877" s="296"/>
      <c r="E877" s="296"/>
      <c r="F877" s="296"/>
      <c r="G877" s="296"/>
      <c r="H877" s="296"/>
      <c r="I877" s="296"/>
      <c r="J877" s="296"/>
      <c r="K877" s="296"/>
      <c r="L877" s="296"/>
      <c r="M877" s="296"/>
      <c r="N877" s="296"/>
      <c r="O877" s="296"/>
      <c r="P877" s="296"/>
      <c r="Q877" s="296"/>
      <c r="R877" s="296"/>
      <c r="S877" s="296"/>
      <c r="T877" s="296"/>
      <c r="U877" s="296"/>
      <c r="V877" s="296"/>
      <c r="W877" s="296"/>
      <c r="X877" s="296"/>
      <c r="Y877" s="296"/>
      <c r="Z877" s="296"/>
    </row>
    <row r="878" spans="1:26" ht="15.75" customHeight="1" x14ac:dyDescent="0.3">
      <c r="A878" s="296"/>
      <c r="B878" s="296"/>
      <c r="C878" s="296"/>
      <c r="D878" s="296"/>
      <c r="E878" s="296"/>
      <c r="F878" s="296"/>
      <c r="G878" s="296"/>
      <c r="H878" s="296"/>
      <c r="I878" s="296"/>
      <c r="J878" s="296"/>
      <c r="K878" s="296"/>
      <c r="L878" s="296"/>
      <c r="M878" s="296"/>
      <c r="N878" s="296"/>
      <c r="O878" s="296"/>
      <c r="P878" s="296"/>
      <c r="Q878" s="296"/>
      <c r="R878" s="296"/>
      <c r="S878" s="296"/>
      <c r="T878" s="296"/>
      <c r="U878" s="296"/>
      <c r="V878" s="296"/>
      <c r="W878" s="296"/>
      <c r="X878" s="296"/>
      <c r="Y878" s="296"/>
      <c r="Z878" s="296"/>
    </row>
    <row r="879" spans="1:26" ht="15.75" customHeight="1" x14ac:dyDescent="0.3">
      <c r="A879" s="296"/>
      <c r="B879" s="296"/>
      <c r="C879" s="296"/>
      <c r="D879" s="296"/>
      <c r="E879" s="296"/>
      <c r="F879" s="296"/>
      <c r="G879" s="296"/>
      <c r="H879" s="296"/>
      <c r="I879" s="296"/>
      <c r="J879" s="296"/>
      <c r="K879" s="296"/>
      <c r="L879" s="296"/>
      <c r="M879" s="296"/>
      <c r="N879" s="296"/>
      <c r="O879" s="296"/>
      <c r="P879" s="296"/>
      <c r="Q879" s="296"/>
      <c r="R879" s="296"/>
      <c r="S879" s="296"/>
      <c r="T879" s="296"/>
      <c r="U879" s="296"/>
      <c r="V879" s="296"/>
      <c r="W879" s="296"/>
      <c r="X879" s="296"/>
      <c r="Y879" s="296"/>
      <c r="Z879" s="296"/>
    </row>
    <row r="880" spans="1:26" ht="15.75" customHeight="1" x14ac:dyDescent="0.3">
      <c r="A880" s="296"/>
      <c r="B880" s="296"/>
      <c r="C880" s="296"/>
      <c r="D880" s="296"/>
      <c r="E880" s="296"/>
      <c r="F880" s="296"/>
      <c r="G880" s="296"/>
      <c r="H880" s="296"/>
      <c r="I880" s="296"/>
      <c r="J880" s="296"/>
      <c r="K880" s="296"/>
      <c r="L880" s="296"/>
      <c r="M880" s="296"/>
      <c r="N880" s="296"/>
      <c r="O880" s="296"/>
      <c r="P880" s="296"/>
      <c r="Q880" s="296"/>
      <c r="R880" s="296"/>
      <c r="S880" s="296"/>
      <c r="T880" s="296"/>
      <c r="U880" s="296"/>
      <c r="V880" s="296"/>
      <c r="W880" s="296"/>
      <c r="X880" s="296"/>
      <c r="Y880" s="296"/>
      <c r="Z880" s="296"/>
    </row>
    <row r="881" spans="1:26" ht="15.75" customHeight="1" x14ac:dyDescent="0.3">
      <c r="A881" s="296"/>
      <c r="B881" s="296"/>
      <c r="C881" s="296"/>
      <c r="D881" s="296"/>
      <c r="E881" s="296"/>
      <c r="F881" s="296"/>
      <c r="G881" s="296"/>
      <c r="H881" s="296"/>
      <c r="I881" s="296"/>
      <c r="J881" s="296"/>
      <c r="K881" s="296"/>
      <c r="L881" s="296"/>
      <c r="M881" s="296"/>
      <c r="N881" s="296"/>
      <c r="O881" s="296"/>
      <c r="P881" s="296"/>
      <c r="Q881" s="296"/>
      <c r="R881" s="296"/>
      <c r="S881" s="296"/>
      <c r="T881" s="296"/>
      <c r="U881" s="296"/>
      <c r="V881" s="296"/>
      <c r="W881" s="296"/>
      <c r="X881" s="296"/>
      <c r="Y881" s="296"/>
      <c r="Z881" s="296"/>
    </row>
    <row r="882" spans="1:26" ht="15.75" customHeight="1" x14ac:dyDescent="0.3">
      <c r="A882" s="296"/>
      <c r="B882" s="296"/>
      <c r="C882" s="296"/>
      <c r="D882" s="296"/>
      <c r="E882" s="296"/>
      <c r="F882" s="296"/>
      <c r="G882" s="296"/>
      <c r="H882" s="296"/>
      <c r="I882" s="296"/>
      <c r="J882" s="296"/>
      <c r="K882" s="296"/>
      <c r="L882" s="296"/>
      <c r="M882" s="296"/>
      <c r="N882" s="296"/>
      <c r="O882" s="296"/>
      <c r="P882" s="296"/>
      <c r="Q882" s="296"/>
      <c r="R882" s="296"/>
      <c r="S882" s="296"/>
      <c r="T882" s="296"/>
      <c r="U882" s="296"/>
      <c r="V882" s="296"/>
      <c r="W882" s="296"/>
      <c r="X882" s="296"/>
      <c r="Y882" s="296"/>
      <c r="Z882" s="296"/>
    </row>
    <row r="883" spans="1:26" ht="15.75" customHeight="1" x14ac:dyDescent="0.3">
      <c r="A883" s="296"/>
      <c r="B883" s="296"/>
      <c r="C883" s="296"/>
      <c r="D883" s="296"/>
      <c r="E883" s="296"/>
      <c r="F883" s="296"/>
      <c r="G883" s="296"/>
      <c r="H883" s="296"/>
      <c r="I883" s="296"/>
      <c r="J883" s="296"/>
      <c r="K883" s="296"/>
      <c r="L883" s="296"/>
      <c r="M883" s="296"/>
      <c r="N883" s="296"/>
      <c r="O883" s="296"/>
      <c r="P883" s="296"/>
      <c r="Q883" s="296"/>
      <c r="R883" s="296"/>
      <c r="S883" s="296"/>
      <c r="T883" s="296"/>
      <c r="U883" s="296"/>
      <c r="V883" s="296"/>
      <c r="W883" s="296"/>
      <c r="X883" s="296"/>
      <c r="Y883" s="296"/>
      <c r="Z883" s="296"/>
    </row>
    <row r="884" spans="1:26" ht="15.75" customHeight="1" x14ac:dyDescent="0.3">
      <c r="A884" s="296"/>
      <c r="B884" s="296"/>
      <c r="C884" s="296"/>
      <c r="D884" s="296"/>
      <c r="E884" s="296"/>
      <c r="F884" s="296"/>
      <c r="G884" s="296"/>
      <c r="H884" s="296"/>
      <c r="I884" s="296"/>
      <c r="J884" s="296"/>
      <c r="K884" s="296"/>
      <c r="L884" s="296"/>
      <c r="M884" s="296"/>
      <c r="N884" s="296"/>
      <c r="O884" s="296"/>
      <c r="P884" s="296"/>
      <c r="Q884" s="296"/>
      <c r="R884" s="296"/>
      <c r="S884" s="296"/>
      <c r="T884" s="296"/>
      <c r="U884" s="296"/>
      <c r="V884" s="296"/>
      <c r="W884" s="296"/>
      <c r="X884" s="296"/>
      <c r="Y884" s="296"/>
      <c r="Z884" s="296"/>
    </row>
    <row r="885" spans="1:26" ht="15.75" customHeight="1" x14ac:dyDescent="0.3">
      <c r="A885" s="296"/>
      <c r="B885" s="296"/>
      <c r="C885" s="296"/>
      <c r="D885" s="296"/>
      <c r="E885" s="296"/>
      <c r="F885" s="296"/>
      <c r="G885" s="296"/>
      <c r="H885" s="296"/>
      <c r="I885" s="296"/>
      <c r="J885" s="296"/>
      <c r="K885" s="296"/>
      <c r="L885" s="296"/>
      <c r="M885" s="296"/>
      <c r="N885" s="296"/>
      <c r="O885" s="296"/>
      <c r="P885" s="296"/>
      <c r="Q885" s="296"/>
      <c r="R885" s="296"/>
      <c r="S885" s="296"/>
      <c r="T885" s="296"/>
      <c r="U885" s="296"/>
      <c r="V885" s="296"/>
      <c r="W885" s="296"/>
      <c r="X885" s="296"/>
      <c r="Y885" s="296"/>
      <c r="Z885" s="296"/>
    </row>
    <row r="886" spans="1:26" ht="15.75" customHeight="1" x14ac:dyDescent="0.3">
      <c r="A886" s="296"/>
      <c r="B886" s="296"/>
      <c r="C886" s="296"/>
      <c r="D886" s="296"/>
      <c r="E886" s="296"/>
      <c r="F886" s="296"/>
      <c r="G886" s="296"/>
      <c r="H886" s="296"/>
      <c r="I886" s="296"/>
      <c r="J886" s="296"/>
      <c r="K886" s="296"/>
      <c r="L886" s="296"/>
      <c r="M886" s="296"/>
      <c r="N886" s="296"/>
      <c r="O886" s="296"/>
      <c r="P886" s="296"/>
      <c r="Q886" s="296"/>
      <c r="R886" s="296"/>
      <c r="S886" s="296"/>
      <c r="T886" s="296"/>
      <c r="U886" s="296"/>
      <c r="V886" s="296"/>
      <c r="W886" s="296"/>
      <c r="X886" s="296"/>
      <c r="Y886" s="296"/>
      <c r="Z886" s="296"/>
    </row>
    <row r="887" spans="1:26" ht="15.75" customHeight="1" x14ac:dyDescent="0.3">
      <c r="A887" s="296"/>
      <c r="B887" s="296"/>
      <c r="C887" s="296"/>
      <c r="D887" s="296"/>
      <c r="E887" s="296"/>
      <c r="F887" s="296"/>
      <c r="G887" s="296"/>
      <c r="H887" s="296"/>
      <c r="I887" s="296"/>
      <c r="J887" s="296"/>
      <c r="K887" s="296"/>
      <c r="L887" s="296"/>
      <c r="M887" s="296"/>
      <c r="N887" s="296"/>
      <c r="O887" s="296"/>
      <c r="P887" s="296"/>
      <c r="Q887" s="296"/>
      <c r="R887" s="296"/>
      <c r="S887" s="296"/>
      <c r="T887" s="296"/>
      <c r="U887" s="296"/>
      <c r="V887" s="296"/>
      <c r="W887" s="296"/>
      <c r="X887" s="296"/>
      <c r="Y887" s="296"/>
      <c r="Z887" s="296"/>
    </row>
    <row r="888" spans="1:26" ht="15.75" customHeight="1" x14ac:dyDescent="0.3">
      <c r="A888" s="296"/>
      <c r="B888" s="296"/>
      <c r="C888" s="296"/>
      <c r="D888" s="296"/>
      <c r="E888" s="296"/>
      <c r="F888" s="296"/>
      <c r="G888" s="296"/>
      <c r="H888" s="296"/>
      <c r="I888" s="296"/>
      <c r="J888" s="296"/>
      <c r="K888" s="296"/>
      <c r="L888" s="296"/>
      <c r="M888" s="296"/>
      <c r="N888" s="296"/>
      <c r="O888" s="296"/>
      <c r="P888" s="296"/>
      <c r="Q888" s="296"/>
      <c r="R888" s="296"/>
      <c r="S888" s="296"/>
      <c r="T888" s="296"/>
      <c r="U888" s="296"/>
      <c r="V888" s="296"/>
      <c r="W888" s="296"/>
      <c r="X888" s="296"/>
      <c r="Y888" s="296"/>
      <c r="Z888" s="296"/>
    </row>
    <row r="889" spans="1:26" ht="15.75" customHeight="1" x14ac:dyDescent="0.3">
      <c r="A889" s="296"/>
      <c r="B889" s="296"/>
      <c r="C889" s="296"/>
      <c r="D889" s="296"/>
      <c r="E889" s="296"/>
      <c r="F889" s="296"/>
      <c r="G889" s="296"/>
      <c r="H889" s="296"/>
      <c r="I889" s="296"/>
      <c r="J889" s="296"/>
      <c r="K889" s="296"/>
      <c r="L889" s="296"/>
      <c r="M889" s="296"/>
      <c r="N889" s="296"/>
      <c r="O889" s="296"/>
      <c r="P889" s="296"/>
      <c r="Q889" s="296"/>
      <c r="R889" s="296"/>
      <c r="S889" s="296"/>
      <c r="T889" s="296"/>
      <c r="U889" s="296"/>
      <c r="V889" s="296"/>
      <c r="W889" s="296"/>
      <c r="X889" s="296"/>
      <c r="Y889" s="296"/>
      <c r="Z889" s="296"/>
    </row>
    <row r="890" spans="1:26" ht="15.75" customHeight="1" x14ac:dyDescent="0.3">
      <c r="A890" s="296"/>
      <c r="B890" s="296"/>
      <c r="C890" s="296"/>
      <c r="D890" s="296"/>
      <c r="E890" s="296"/>
      <c r="F890" s="296"/>
      <c r="G890" s="296"/>
      <c r="H890" s="296"/>
      <c r="I890" s="296"/>
      <c r="J890" s="296"/>
      <c r="K890" s="296"/>
      <c r="L890" s="296"/>
      <c r="M890" s="296"/>
      <c r="N890" s="296"/>
      <c r="O890" s="296"/>
      <c r="P890" s="296"/>
      <c r="Q890" s="296"/>
      <c r="R890" s="296"/>
      <c r="S890" s="296"/>
      <c r="T890" s="296"/>
      <c r="U890" s="296"/>
      <c r="V890" s="296"/>
      <c r="W890" s="296"/>
      <c r="X890" s="296"/>
      <c r="Y890" s="296"/>
      <c r="Z890" s="296"/>
    </row>
    <row r="891" spans="1:26" ht="15.75" customHeight="1" x14ac:dyDescent="0.3">
      <c r="A891" s="296"/>
      <c r="B891" s="296"/>
      <c r="C891" s="296"/>
      <c r="D891" s="296"/>
      <c r="E891" s="296"/>
      <c r="F891" s="296"/>
      <c r="G891" s="296"/>
      <c r="H891" s="296"/>
      <c r="I891" s="296"/>
      <c r="J891" s="296"/>
      <c r="K891" s="296"/>
      <c r="L891" s="296"/>
      <c r="M891" s="296"/>
      <c r="N891" s="296"/>
      <c r="O891" s="296"/>
      <c r="P891" s="296"/>
      <c r="Q891" s="296"/>
      <c r="R891" s="296"/>
      <c r="S891" s="296"/>
      <c r="T891" s="296"/>
      <c r="U891" s="296"/>
      <c r="V891" s="296"/>
      <c r="W891" s="296"/>
      <c r="X891" s="296"/>
      <c r="Y891" s="296"/>
      <c r="Z891" s="296"/>
    </row>
    <row r="892" spans="1:26" ht="15.75" customHeight="1" x14ac:dyDescent="0.3">
      <c r="A892" s="296"/>
      <c r="B892" s="296"/>
      <c r="C892" s="296"/>
      <c r="D892" s="296"/>
      <c r="E892" s="296"/>
      <c r="F892" s="296"/>
      <c r="G892" s="296"/>
      <c r="H892" s="296"/>
      <c r="I892" s="296"/>
      <c r="J892" s="296"/>
      <c r="K892" s="296"/>
      <c r="L892" s="296"/>
      <c r="M892" s="296"/>
      <c r="N892" s="296"/>
      <c r="O892" s="296"/>
      <c r="P892" s="296"/>
      <c r="Q892" s="296"/>
      <c r="R892" s="296"/>
      <c r="S892" s="296"/>
      <c r="T892" s="296"/>
      <c r="U892" s="296"/>
      <c r="V892" s="296"/>
      <c r="W892" s="296"/>
      <c r="X892" s="296"/>
      <c r="Y892" s="296"/>
      <c r="Z892" s="296"/>
    </row>
    <row r="893" spans="1:26" ht="15.75" customHeight="1" x14ac:dyDescent="0.3">
      <c r="A893" s="296"/>
      <c r="B893" s="296"/>
      <c r="C893" s="296"/>
      <c r="D893" s="296"/>
      <c r="E893" s="296"/>
      <c r="F893" s="296"/>
      <c r="G893" s="296"/>
      <c r="H893" s="296"/>
      <c r="I893" s="296"/>
      <c r="J893" s="296"/>
      <c r="K893" s="296"/>
      <c r="L893" s="296"/>
      <c r="M893" s="296"/>
      <c r="N893" s="296"/>
      <c r="O893" s="296"/>
      <c r="P893" s="296"/>
      <c r="Q893" s="296"/>
      <c r="R893" s="296"/>
      <c r="S893" s="296"/>
      <c r="T893" s="296"/>
      <c r="U893" s="296"/>
      <c r="V893" s="296"/>
      <c r="W893" s="296"/>
      <c r="X893" s="296"/>
      <c r="Y893" s="296"/>
      <c r="Z893" s="296"/>
    </row>
    <row r="894" spans="1:26" ht="15.75" customHeight="1" x14ac:dyDescent="0.3">
      <c r="A894" s="296"/>
      <c r="B894" s="296"/>
      <c r="C894" s="296"/>
      <c r="D894" s="296"/>
      <c r="E894" s="296"/>
      <c r="F894" s="296"/>
      <c r="G894" s="296"/>
      <c r="H894" s="296"/>
      <c r="I894" s="296"/>
      <c r="J894" s="296"/>
      <c r="K894" s="296"/>
      <c r="L894" s="296"/>
      <c r="M894" s="296"/>
      <c r="N894" s="296"/>
      <c r="O894" s="296"/>
      <c r="P894" s="296"/>
      <c r="Q894" s="296"/>
      <c r="R894" s="296"/>
      <c r="S894" s="296"/>
      <c r="T894" s="296"/>
      <c r="U894" s="296"/>
      <c r="V894" s="296"/>
      <c r="W894" s="296"/>
      <c r="X894" s="296"/>
      <c r="Y894" s="296"/>
      <c r="Z894" s="296"/>
    </row>
    <row r="895" spans="1:26" ht="15.75" customHeight="1" x14ac:dyDescent="0.3">
      <c r="A895" s="296"/>
      <c r="B895" s="296"/>
      <c r="C895" s="296"/>
      <c r="D895" s="296"/>
      <c r="E895" s="296"/>
      <c r="F895" s="296"/>
      <c r="G895" s="296"/>
      <c r="H895" s="296"/>
      <c r="I895" s="296"/>
      <c r="J895" s="296"/>
      <c r="K895" s="296"/>
      <c r="L895" s="296"/>
      <c r="M895" s="296"/>
      <c r="N895" s="296"/>
      <c r="O895" s="296"/>
      <c r="P895" s="296"/>
      <c r="Q895" s="296"/>
      <c r="R895" s="296"/>
      <c r="S895" s="296"/>
      <c r="T895" s="296"/>
      <c r="U895" s="296"/>
      <c r="V895" s="296"/>
      <c r="W895" s="296"/>
      <c r="X895" s="296"/>
      <c r="Y895" s="296"/>
      <c r="Z895" s="296"/>
    </row>
    <row r="896" spans="1:26" ht="15.75" customHeight="1" x14ac:dyDescent="0.3">
      <c r="A896" s="296"/>
      <c r="B896" s="296"/>
      <c r="C896" s="296"/>
      <c r="D896" s="296"/>
      <c r="E896" s="296"/>
      <c r="F896" s="296"/>
      <c r="G896" s="296"/>
      <c r="H896" s="296"/>
      <c r="I896" s="296"/>
      <c r="J896" s="296"/>
      <c r="K896" s="296"/>
      <c r="L896" s="296"/>
      <c r="M896" s="296"/>
      <c r="N896" s="296"/>
      <c r="O896" s="296"/>
      <c r="P896" s="296"/>
      <c r="Q896" s="296"/>
      <c r="R896" s="296"/>
      <c r="S896" s="296"/>
      <c r="T896" s="296"/>
      <c r="U896" s="296"/>
      <c r="V896" s="296"/>
      <c r="W896" s="296"/>
      <c r="X896" s="296"/>
      <c r="Y896" s="296"/>
      <c r="Z896" s="296"/>
    </row>
    <row r="897" spans="1:26" ht="15.75" customHeight="1" x14ac:dyDescent="0.3">
      <c r="A897" s="296"/>
      <c r="B897" s="296"/>
      <c r="C897" s="296"/>
      <c r="D897" s="296"/>
      <c r="E897" s="296"/>
      <c r="F897" s="296"/>
      <c r="G897" s="296"/>
      <c r="H897" s="296"/>
      <c r="I897" s="296"/>
      <c r="J897" s="296"/>
      <c r="K897" s="296"/>
      <c r="L897" s="296"/>
      <c r="M897" s="296"/>
      <c r="N897" s="296"/>
      <c r="O897" s="296"/>
      <c r="P897" s="296"/>
      <c r="Q897" s="296"/>
      <c r="R897" s="296"/>
      <c r="S897" s="296"/>
      <c r="T897" s="296"/>
      <c r="U897" s="296"/>
      <c r="V897" s="296"/>
      <c r="W897" s="296"/>
      <c r="X897" s="296"/>
      <c r="Y897" s="296"/>
      <c r="Z897" s="296"/>
    </row>
    <row r="898" spans="1:26" ht="15.75" customHeight="1" x14ac:dyDescent="0.3">
      <c r="A898" s="296"/>
      <c r="B898" s="296"/>
      <c r="C898" s="296"/>
      <c r="D898" s="296"/>
      <c r="E898" s="296"/>
      <c r="F898" s="296"/>
      <c r="G898" s="296"/>
      <c r="H898" s="296"/>
      <c r="I898" s="296"/>
      <c r="J898" s="296"/>
      <c r="K898" s="296"/>
      <c r="L898" s="296"/>
      <c r="M898" s="296"/>
      <c r="N898" s="296"/>
      <c r="O898" s="296"/>
      <c r="P898" s="296"/>
      <c r="Q898" s="296"/>
      <c r="R898" s="296"/>
      <c r="S898" s="296"/>
      <c r="T898" s="296"/>
      <c r="U898" s="296"/>
      <c r="V898" s="296"/>
      <c r="W898" s="296"/>
      <c r="X898" s="296"/>
      <c r="Y898" s="296"/>
      <c r="Z898" s="296"/>
    </row>
    <row r="899" spans="1:26" ht="15.75" customHeight="1" x14ac:dyDescent="0.3">
      <c r="A899" s="296"/>
      <c r="B899" s="296"/>
      <c r="C899" s="296"/>
      <c r="D899" s="296"/>
      <c r="E899" s="296"/>
      <c r="F899" s="296"/>
      <c r="G899" s="296"/>
      <c r="H899" s="296"/>
      <c r="I899" s="296"/>
      <c r="J899" s="296"/>
      <c r="K899" s="296"/>
      <c r="L899" s="296"/>
      <c r="M899" s="296"/>
      <c r="N899" s="296"/>
      <c r="O899" s="296"/>
      <c r="P899" s="296"/>
      <c r="Q899" s="296"/>
      <c r="R899" s="296"/>
      <c r="S899" s="296"/>
      <c r="T899" s="296"/>
      <c r="U899" s="296"/>
      <c r="V899" s="296"/>
      <c r="W899" s="296"/>
      <c r="X899" s="296"/>
      <c r="Y899" s="296"/>
      <c r="Z899" s="296"/>
    </row>
    <row r="900" spans="1:26" ht="15.75" customHeight="1" x14ac:dyDescent="0.3">
      <c r="A900" s="296"/>
      <c r="B900" s="296"/>
      <c r="C900" s="296"/>
      <c r="D900" s="296"/>
      <c r="E900" s="296"/>
      <c r="F900" s="296"/>
      <c r="G900" s="296"/>
      <c r="H900" s="296"/>
      <c r="I900" s="296"/>
      <c r="J900" s="296"/>
      <c r="K900" s="296"/>
      <c r="L900" s="296"/>
      <c r="M900" s="296"/>
      <c r="N900" s="296"/>
      <c r="O900" s="296"/>
      <c r="P900" s="296"/>
      <c r="Q900" s="296"/>
      <c r="R900" s="296"/>
      <c r="S900" s="296"/>
      <c r="T900" s="296"/>
      <c r="U900" s="296"/>
      <c r="V900" s="296"/>
      <c r="W900" s="296"/>
      <c r="X900" s="296"/>
      <c r="Y900" s="296"/>
      <c r="Z900" s="296"/>
    </row>
    <row r="901" spans="1:26" ht="15.75" customHeight="1" x14ac:dyDescent="0.3">
      <c r="A901" s="296"/>
      <c r="B901" s="296"/>
      <c r="C901" s="296"/>
      <c r="D901" s="296"/>
      <c r="E901" s="296"/>
      <c r="F901" s="296"/>
      <c r="G901" s="296"/>
      <c r="H901" s="296"/>
      <c r="I901" s="296"/>
      <c r="J901" s="296"/>
      <c r="K901" s="296"/>
      <c r="L901" s="296"/>
      <c r="M901" s="296"/>
      <c r="N901" s="296"/>
      <c r="O901" s="296"/>
      <c r="P901" s="296"/>
      <c r="Q901" s="296"/>
      <c r="R901" s="296"/>
      <c r="S901" s="296"/>
      <c r="T901" s="296"/>
      <c r="U901" s="296"/>
      <c r="V901" s="296"/>
      <c r="W901" s="296"/>
      <c r="X901" s="296"/>
      <c r="Y901" s="296"/>
      <c r="Z901" s="296"/>
    </row>
    <row r="902" spans="1:26" ht="15.75" customHeight="1" x14ac:dyDescent="0.3">
      <c r="A902" s="296"/>
      <c r="B902" s="296"/>
      <c r="C902" s="296"/>
      <c r="D902" s="296"/>
      <c r="E902" s="296"/>
      <c r="F902" s="296"/>
      <c r="G902" s="296"/>
      <c r="H902" s="296"/>
      <c r="I902" s="296"/>
      <c r="J902" s="296"/>
      <c r="K902" s="296"/>
      <c r="L902" s="296"/>
      <c r="M902" s="296"/>
      <c r="N902" s="296"/>
      <c r="O902" s="296"/>
      <c r="P902" s="296"/>
      <c r="Q902" s="296"/>
      <c r="R902" s="296"/>
      <c r="S902" s="296"/>
      <c r="T902" s="296"/>
      <c r="U902" s="296"/>
      <c r="V902" s="296"/>
      <c r="W902" s="296"/>
      <c r="X902" s="296"/>
      <c r="Y902" s="296"/>
      <c r="Z902" s="296"/>
    </row>
    <row r="903" spans="1:26" ht="15.75" customHeight="1" x14ac:dyDescent="0.3">
      <c r="A903" s="296"/>
      <c r="B903" s="296"/>
      <c r="C903" s="296"/>
      <c r="D903" s="296"/>
      <c r="E903" s="296"/>
      <c r="F903" s="296"/>
      <c r="G903" s="296"/>
      <c r="H903" s="296"/>
      <c r="I903" s="296"/>
      <c r="J903" s="296"/>
      <c r="K903" s="296"/>
      <c r="L903" s="296"/>
      <c r="M903" s="296"/>
      <c r="N903" s="296"/>
      <c r="O903" s="296"/>
      <c r="P903" s="296"/>
      <c r="Q903" s="296"/>
      <c r="R903" s="296"/>
      <c r="S903" s="296"/>
      <c r="T903" s="296"/>
      <c r="U903" s="296"/>
      <c r="V903" s="296"/>
      <c r="W903" s="296"/>
      <c r="X903" s="296"/>
      <c r="Y903" s="296"/>
      <c r="Z903" s="296"/>
    </row>
    <row r="904" spans="1:26" ht="15.75" customHeight="1" x14ac:dyDescent="0.3">
      <c r="A904" s="296"/>
      <c r="B904" s="296"/>
      <c r="C904" s="296"/>
      <c r="D904" s="296"/>
      <c r="E904" s="296"/>
      <c r="F904" s="296"/>
      <c r="G904" s="296"/>
      <c r="H904" s="296"/>
      <c r="I904" s="296"/>
      <c r="J904" s="296"/>
      <c r="K904" s="296"/>
      <c r="L904" s="296"/>
      <c r="M904" s="296"/>
      <c r="N904" s="296"/>
      <c r="O904" s="296"/>
      <c r="P904" s="296"/>
      <c r="Q904" s="296"/>
      <c r="R904" s="296"/>
      <c r="S904" s="296"/>
      <c r="T904" s="296"/>
      <c r="U904" s="296"/>
      <c r="V904" s="296"/>
      <c r="W904" s="296"/>
      <c r="X904" s="296"/>
      <c r="Y904" s="296"/>
      <c r="Z904" s="296"/>
    </row>
    <row r="905" spans="1:26" ht="15.75" customHeight="1" x14ac:dyDescent="0.3">
      <c r="A905" s="296"/>
      <c r="B905" s="296"/>
      <c r="C905" s="296"/>
      <c r="D905" s="296"/>
      <c r="E905" s="296"/>
      <c r="F905" s="296"/>
      <c r="G905" s="296"/>
      <c r="H905" s="296"/>
      <c r="I905" s="296"/>
      <c r="J905" s="296"/>
      <c r="K905" s="296"/>
      <c r="L905" s="296"/>
      <c r="M905" s="296"/>
      <c r="N905" s="296"/>
      <c r="O905" s="296"/>
      <c r="P905" s="296"/>
      <c r="Q905" s="296"/>
      <c r="R905" s="296"/>
      <c r="S905" s="296"/>
      <c r="T905" s="296"/>
      <c r="U905" s="296"/>
      <c r="V905" s="296"/>
      <c r="W905" s="296"/>
      <c r="X905" s="296"/>
      <c r="Y905" s="296"/>
      <c r="Z905" s="296"/>
    </row>
    <row r="906" spans="1:26" ht="15.75" customHeight="1" x14ac:dyDescent="0.3">
      <c r="A906" s="296"/>
      <c r="B906" s="296"/>
      <c r="C906" s="296"/>
      <c r="D906" s="296"/>
      <c r="E906" s="296"/>
      <c r="F906" s="296"/>
      <c r="G906" s="296"/>
      <c r="H906" s="296"/>
      <c r="I906" s="296"/>
      <c r="J906" s="296"/>
      <c r="K906" s="296"/>
      <c r="L906" s="296"/>
      <c r="M906" s="296"/>
      <c r="N906" s="296"/>
      <c r="O906" s="296"/>
      <c r="P906" s="296"/>
      <c r="Q906" s="296"/>
      <c r="R906" s="296"/>
      <c r="S906" s="296"/>
      <c r="T906" s="296"/>
      <c r="U906" s="296"/>
      <c r="V906" s="296"/>
      <c r="W906" s="296"/>
      <c r="X906" s="296"/>
      <c r="Y906" s="296"/>
      <c r="Z906" s="296"/>
    </row>
    <row r="907" spans="1:26" ht="15.75" customHeight="1" x14ac:dyDescent="0.3">
      <c r="A907" s="296"/>
      <c r="B907" s="296"/>
      <c r="C907" s="296"/>
      <c r="D907" s="296"/>
      <c r="E907" s="296"/>
      <c r="F907" s="296"/>
      <c r="G907" s="296"/>
      <c r="H907" s="296"/>
      <c r="I907" s="296"/>
      <c r="J907" s="296"/>
      <c r="K907" s="296"/>
      <c r="L907" s="296"/>
      <c r="M907" s="296"/>
      <c r="N907" s="296"/>
      <c r="O907" s="296"/>
      <c r="P907" s="296"/>
      <c r="Q907" s="296"/>
      <c r="R907" s="296"/>
      <c r="S907" s="296"/>
      <c r="T907" s="296"/>
      <c r="U907" s="296"/>
      <c r="V907" s="296"/>
      <c r="W907" s="296"/>
      <c r="X907" s="296"/>
      <c r="Y907" s="296"/>
      <c r="Z907" s="296"/>
    </row>
    <row r="908" spans="1:26" ht="15.75" customHeight="1" x14ac:dyDescent="0.3">
      <c r="A908" s="296"/>
      <c r="B908" s="296"/>
      <c r="C908" s="296"/>
      <c r="D908" s="296"/>
      <c r="E908" s="296"/>
      <c r="F908" s="296"/>
      <c r="G908" s="296"/>
      <c r="H908" s="296"/>
      <c r="I908" s="296"/>
      <c r="J908" s="296"/>
      <c r="K908" s="296"/>
      <c r="L908" s="296"/>
      <c r="M908" s="296"/>
      <c r="N908" s="296"/>
      <c r="O908" s="296"/>
      <c r="P908" s="296"/>
      <c r="Q908" s="296"/>
      <c r="R908" s="296"/>
      <c r="S908" s="296"/>
      <c r="T908" s="296"/>
      <c r="U908" s="296"/>
      <c r="V908" s="296"/>
      <c r="W908" s="296"/>
      <c r="X908" s="296"/>
      <c r="Y908" s="296"/>
      <c r="Z908" s="296"/>
    </row>
    <row r="909" spans="1:26" ht="15.75" customHeight="1" x14ac:dyDescent="0.3">
      <c r="A909" s="296"/>
      <c r="B909" s="296"/>
      <c r="C909" s="296"/>
      <c r="D909" s="296"/>
      <c r="E909" s="296"/>
      <c r="F909" s="296"/>
      <c r="G909" s="296"/>
      <c r="H909" s="296"/>
      <c r="I909" s="296"/>
      <c r="J909" s="296"/>
      <c r="K909" s="296"/>
      <c r="L909" s="296"/>
      <c r="M909" s="296"/>
      <c r="N909" s="296"/>
      <c r="O909" s="296"/>
      <c r="P909" s="296"/>
      <c r="Q909" s="296"/>
      <c r="R909" s="296"/>
      <c r="S909" s="296"/>
      <c r="T909" s="296"/>
      <c r="U909" s="296"/>
      <c r="V909" s="296"/>
      <c r="W909" s="296"/>
      <c r="X909" s="296"/>
      <c r="Y909" s="296"/>
      <c r="Z909" s="296"/>
    </row>
    <row r="910" spans="1:26" ht="15.75" customHeight="1" x14ac:dyDescent="0.3">
      <c r="A910" s="296"/>
      <c r="B910" s="296"/>
      <c r="C910" s="296"/>
      <c r="D910" s="296"/>
      <c r="E910" s="296"/>
      <c r="F910" s="296"/>
      <c r="G910" s="296"/>
      <c r="H910" s="296"/>
      <c r="I910" s="296"/>
      <c r="J910" s="296"/>
      <c r="K910" s="296"/>
      <c r="L910" s="296"/>
      <c r="M910" s="296"/>
      <c r="N910" s="296"/>
      <c r="O910" s="296"/>
      <c r="P910" s="296"/>
      <c r="Q910" s="296"/>
      <c r="R910" s="296"/>
      <c r="S910" s="296"/>
      <c r="T910" s="296"/>
      <c r="U910" s="296"/>
      <c r="V910" s="296"/>
      <c r="W910" s="296"/>
      <c r="X910" s="296"/>
      <c r="Y910" s="296"/>
      <c r="Z910" s="296"/>
    </row>
    <row r="911" spans="1:26" ht="15.75" customHeight="1" x14ac:dyDescent="0.3">
      <c r="A911" s="296"/>
      <c r="B911" s="296"/>
      <c r="C911" s="296"/>
      <c r="D911" s="296"/>
      <c r="E911" s="296"/>
      <c r="F911" s="296"/>
      <c r="G911" s="296"/>
      <c r="H911" s="296"/>
      <c r="I911" s="296"/>
      <c r="J911" s="296"/>
      <c r="K911" s="296"/>
      <c r="L911" s="296"/>
      <c r="M911" s="296"/>
      <c r="N911" s="296"/>
      <c r="O911" s="296"/>
      <c r="P911" s="296"/>
      <c r="Q911" s="296"/>
      <c r="R911" s="296"/>
      <c r="S911" s="296"/>
      <c r="T911" s="296"/>
      <c r="U911" s="296"/>
      <c r="V911" s="296"/>
      <c r="W911" s="296"/>
      <c r="X911" s="296"/>
      <c r="Y911" s="296"/>
      <c r="Z911" s="296"/>
    </row>
    <row r="912" spans="1:26" ht="15.75" customHeight="1" x14ac:dyDescent="0.3">
      <c r="A912" s="296"/>
      <c r="B912" s="296"/>
      <c r="C912" s="296"/>
      <c r="D912" s="296"/>
      <c r="E912" s="296"/>
      <c r="F912" s="296"/>
      <c r="G912" s="296"/>
      <c r="H912" s="296"/>
      <c r="I912" s="296"/>
      <c r="J912" s="296"/>
      <c r="K912" s="296"/>
      <c r="L912" s="296"/>
      <c r="M912" s="296"/>
      <c r="N912" s="296"/>
      <c r="O912" s="296"/>
      <c r="P912" s="296"/>
      <c r="Q912" s="296"/>
      <c r="R912" s="296"/>
      <c r="S912" s="296"/>
      <c r="T912" s="296"/>
      <c r="U912" s="296"/>
      <c r="V912" s="296"/>
      <c r="W912" s="296"/>
      <c r="X912" s="296"/>
      <c r="Y912" s="296"/>
      <c r="Z912" s="296"/>
    </row>
    <row r="913" spans="1:26" ht="15.75" customHeight="1" x14ac:dyDescent="0.3">
      <c r="A913" s="296"/>
      <c r="B913" s="296"/>
      <c r="C913" s="296"/>
      <c r="D913" s="296"/>
      <c r="E913" s="296"/>
      <c r="F913" s="296"/>
      <c r="G913" s="296"/>
      <c r="H913" s="296"/>
      <c r="I913" s="296"/>
      <c r="J913" s="296"/>
      <c r="K913" s="296"/>
      <c r="L913" s="296"/>
      <c r="M913" s="296"/>
      <c r="N913" s="296"/>
      <c r="O913" s="296"/>
      <c r="P913" s="296"/>
      <c r="Q913" s="296"/>
      <c r="R913" s="296"/>
      <c r="S913" s="296"/>
      <c r="T913" s="296"/>
      <c r="U913" s="296"/>
      <c r="V913" s="296"/>
      <c r="W913" s="296"/>
      <c r="X913" s="296"/>
      <c r="Y913" s="296"/>
      <c r="Z913" s="296"/>
    </row>
    <row r="914" spans="1:26" ht="15.75" customHeight="1" x14ac:dyDescent="0.3">
      <c r="A914" s="296"/>
      <c r="B914" s="296"/>
      <c r="C914" s="296"/>
      <c r="D914" s="296"/>
      <c r="E914" s="296"/>
      <c r="F914" s="296"/>
      <c r="G914" s="296"/>
      <c r="H914" s="296"/>
      <c r="I914" s="296"/>
      <c r="J914" s="296"/>
      <c r="K914" s="296"/>
      <c r="L914" s="296"/>
      <c r="M914" s="296"/>
      <c r="N914" s="296"/>
      <c r="O914" s="296"/>
      <c r="P914" s="296"/>
      <c r="Q914" s="296"/>
      <c r="R914" s="296"/>
      <c r="S914" s="296"/>
      <c r="T914" s="296"/>
      <c r="U914" s="296"/>
      <c r="V914" s="296"/>
      <c r="W914" s="296"/>
      <c r="X914" s="296"/>
      <c r="Y914" s="296"/>
      <c r="Z914" s="296"/>
    </row>
    <row r="915" spans="1:26" ht="15.75" customHeight="1" x14ac:dyDescent="0.3">
      <c r="A915" s="296"/>
      <c r="B915" s="296"/>
      <c r="C915" s="296"/>
      <c r="D915" s="296"/>
      <c r="E915" s="296"/>
      <c r="F915" s="296"/>
      <c r="G915" s="296"/>
      <c r="H915" s="296"/>
      <c r="I915" s="296"/>
      <c r="J915" s="296"/>
      <c r="K915" s="296"/>
      <c r="L915" s="296"/>
      <c r="M915" s="296"/>
      <c r="N915" s="296"/>
      <c r="O915" s="296"/>
      <c r="P915" s="296"/>
      <c r="Q915" s="296"/>
      <c r="R915" s="296"/>
      <c r="S915" s="296"/>
      <c r="T915" s="296"/>
      <c r="U915" s="296"/>
      <c r="V915" s="296"/>
      <c r="W915" s="296"/>
      <c r="X915" s="296"/>
      <c r="Y915" s="296"/>
      <c r="Z915" s="296"/>
    </row>
    <row r="916" spans="1:26" ht="15.75" customHeight="1" x14ac:dyDescent="0.3">
      <c r="A916" s="296"/>
      <c r="B916" s="296"/>
      <c r="C916" s="296"/>
      <c r="D916" s="296"/>
      <c r="E916" s="296"/>
      <c r="F916" s="296"/>
      <c r="G916" s="296"/>
      <c r="H916" s="296"/>
      <c r="I916" s="296"/>
      <c r="J916" s="296"/>
      <c r="K916" s="296"/>
      <c r="L916" s="296"/>
      <c r="M916" s="296"/>
      <c r="N916" s="296"/>
      <c r="O916" s="296"/>
      <c r="P916" s="296"/>
      <c r="Q916" s="296"/>
      <c r="R916" s="296"/>
      <c r="S916" s="296"/>
      <c r="T916" s="296"/>
      <c r="U916" s="296"/>
      <c r="V916" s="296"/>
      <c r="W916" s="296"/>
      <c r="X916" s="296"/>
      <c r="Y916" s="296"/>
      <c r="Z916" s="296"/>
    </row>
    <row r="917" spans="1:26" ht="15.75" customHeight="1" x14ac:dyDescent="0.3">
      <c r="A917" s="296"/>
      <c r="B917" s="296"/>
      <c r="C917" s="296"/>
      <c r="D917" s="296"/>
      <c r="E917" s="296"/>
      <c r="F917" s="296"/>
      <c r="G917" s="296"/>
      <c r="H917" s="296"/>
      <c r="I917" s="296"/>
      <c r="J917" s="296"/>
      <c r="K917" s="296"/>
      <c r="L917" s="296"/>
      <c r="M917" s="296"/>
      <c r="N917" s="296"/>
      <c r="O917" s="296"/>
      <c r="P917" s="296"/>
      <c r="Q917" s="296"/>
      <c r="R917" s="296"/>
      <c r="S917" s="296"/>
      <c r="T917" s="296"/>
      <c r="U917" s="296"/>
      <c r="V917" s="296"/>
      <c r="W917" s="296"/>
      <c r="X917" s="296"/>
      <c r="Y917" s="296"/>
      <c r="Z917" s="296"/>
    </row>
    <row r="918" spans="1:26" ht="15.75" customHeight="1" x14ac:dyDescent="0.3">
      <c r="A918" s="296"/>
      <c r="B918" s="296"/>
      <c r="C918" s="296"/>
      <c r="D918" s="296"/>
      <c r="E918" s="296"/>
      <c r="F918" s="296"/>
      <c r="G918" s="296"/>
      <c r="H918" s="296"/>
      <c r="I918" s="296"/>
      <c r="J918" s="296"/>
      <c r="K918" s="296"/>
      <c r="L918" s="296"/>
      <c r="M918" s="296"/>
      <c r="N918" s="296"/>
      <c r="O918" s="296"/>
      <c r="P918" s="296"/>
      <c r="Q918" s="296"/>
      <c r="R918" s="296"/>
      <c r="S918" s="296"/>
      <c r="T918" s="296"/>
      <c r="U918" s="296"/>
      <c r="V918" s="296"/>
      <c r="W918" s="296"/>
      <c r="X918" s="296"/>
      <c r="Y918" s="296"/>
      <c r="Z918" s="296"/>
    </row>
    <row r="919" spans="1:26" ht="15.75" customHeight="1" x14ac:dyDescent="0.3">
      <c r="A919" s="296"/>
      <c r="B919" s="296"/>
      <c r="C919" s="296"/>
      <c r="D919" s="296"/>
      <c r="E919" s="296"/>
      <c r="F919" s="296"/>
      <c r="G919" s="296"/>
      <c r="H919" s="296"/>
      <c r="I919" s="296"/>
      <c r="J919" s="296"/>
      <c r="K919" s="296"/>
      <c r="L919" s="296"/>
      <c r="M919" s="296"/>
      <c r="N919" s="296"/>
      <c r="O919" s="296"/>
      <c r="P919" s="296"/>
      <c r="Q919" s="296"/>
      <c r="R919" s="296"/>
      <c r="S919" s="296"/>
      <c r="T919" s="296"/>
      <c r="U919" s="296"/>
      <c r="V919" s="296"/>
      <c r="W919" s="296"/>
      <c r="X919" s="296"/>
      <c r="Y919" s="296"/>
      <c r="Z919" s="296"/>
    </row>
    <row r="920" spans="1:26" ht="15.75" customHeight="1" x14ac:dyDescent="0.3">
      <c r="A920" s="296"/>
      <c r="B920" s="296"/>
      <c r="C920" s="296"/>
      <c r="D920" s="296"/>
      <c r="E920" s="296"/>
      <c r="F920" s="296"/>
      <c r="G920" s="296"/>
      <c r="H920" s="296"/>
      <c r="I920" s="296"/>
      <c r="J920" s="296"/>
      <c r="K920" s="296"/>
      <c r="L920" s="296"/>
      <c r="M920" s="296"/>
      <c r="N920" s="296"/>
      <c r="O920" s="296"/>
      <c r="P920" s="296"/>
      <c r="Q920" s="296"/>
      <c r="R920" s="296"/>
      <c r="S920" s="296"/>
      <c r="T920" s="296"/>
      <c r="U920" s="296"/>
      <c r="V920" s="296"/>
      <c r="W920" s="296"/>
      <c r="X920" s="296"/>
      <c r="Y920" s="296"/>
      <c r="Z920" s="296"/>
    </row>
    <row r="921" spans="1:26" ht="15.75" customHeight="1" x14ac:dyDescent="0.3">
      <c r="A921" s="296"/>
      <c r="B921" s="296"/>
      <c r="C921" s="296"/>
      <c r="D921" s="296"/>
      <c r="E921" s="296"/>
      <c r="F921" s="296"/>
      <c r="G921" s="296"/>
      <c r="H921" s="296"/>
      <c r="I921" s="296"/>
      <c r="J921" s="296"/>
      <c r="K921" s="296"/>
      <c r="L921" s="296"/>
      <c r="M921" s="296"/>
      <c r="N921" s="296"/>
      <c r="O921" s="296"/>
      <c r="P921" s="296"/>
      <c r="Q921" s="296"/>
      <c r="R921" s="296"/>
      <c r="S921" s="296"/>
      <c r="T921" s="296"/>
      <c r="U921" s="296"/>
      <c r="V921" s="296"/>
      <c r="W921" s="296"/>
      <c r="X921" s="296"/>
      <c r="Y921" s="296"/>
      <c r="Z921" s="296"/>
    </row>
    <row r="922" spans="1:26" ht="15.75" customHeight="1" x14ac:dyDescent="0.3">
      <c r="A922" s="296"/>
      <c r="B922" s="296"/>
      <c r="C922" s="296"/>
      <c r="D922" s="296"/>
      <c r="E922" s="296"/>
      <c r="F922" s="296"/>
      <c r="G922" s="296"/>
      <c r="H922" s="296"/>
      <c r="I922" s="296"/>
      <c r="J922" s="296"/>
      <c r="K922" s="296"/>
      <c r="L922" s="296"/>
      <c r="M922" s="296"/>
      <c r="N922" s="296"/>
      <c r="O922" s="296"/>
      <c r="P922" s="296"/>
      <c r="Q922" s="296"/>
      <c r="R922" s="296"/>
      <c r="S922" s="296"/>
      <c r="T922" s="296"/>
      <c r="U922" s="296"/>
      <c r="V922" s="296"/>
      <c r="W922" s="296"/>
      <c r="X922" s="296"/>
      <c r="Y922" s="296"/>
      <c r="Z922" s="296"/>
    </row>
    <row r="923" spans="1:26" ht="15.75" customHeight="1" x14ac:dyDescent="0.3">
      <c r="A923" s="296"/>
      <c r="B923" s="296"/>
      <c r="C923" s="296"/>
      <c r="D923" s="296"/>
      <c r="E923" s="296"/>
      <c r="F923" s="296"/>
      <c r="G923" s="296"/>
      <c r="H923" s="296"/>
      <c r="I923" s="296"/>
      <c r="J923" s="296"/>
      <c r="K923" s="296"/>
      <c r="L923" s="296"/>
      <c r="M923" s="296"/>
      <c r="N923" s="296"/>
      <c r="O923" s="296"/>
      <c r="P923" s="296"/>
      <c r="Q923" s="296"/>
      <c r="R923" s="296"/>
      <c r="S923" s="296"/>
      <c r="T923" s="296"/>
      <c r="U923" s="296"/>
      <c r="V923" s="296"/>
      <c r="W923" s="296"/>
      <c r="X923" s="296"/>
      <c r="Y923" s="296"/>
      <c r="Z923" s="296"/>
    </row>
    <row r="924" spans="1:26" ht="15.75" customHeight="1" x14ac:dyDescent="0.3">
      <c r="A924" s="296"/>
      <c r="B924" s="296"/>
      <c r="C924" s="296"/>
      <c r="D924" s="296"/>
      <c r="E924" s="296"/>
      <c r="F924" s="296"/>
      <c r="G924" s="296"/>
      <c r="H924" s="296"/>
      <c r="I924" s="296"/>
      <c r="J924" s="296"/>
      <c r="K924" s="296"/>
      <c r="L924" s="296"/>
      <c r="M924" s="296"/>
      <c r="N924" s="296"/>
      <c r="O924" s="296"/>
      <c r="P924" s="296"/>
      <c r="Q924" s="296"/>
      <c r="R924" s="296"/>
      <c r="S924" s="296"/>
      <c r="T924" s="296"/>
      <c r="U924" s="296"/>
      <c r="V924" s="296"/>
      <c r="W924" s="296"/>
      <c r="X924" s="296"/>
      <c r="Y924" s="296"/>
      <c r="Z924" s="296"/>
    </row>
    <row r="925" spans="1:26" ht="15.75" customHeight="1" x14ac:dyDescent="0.3">
      <c r="A925" s="296"/>
      <c r="B925" s="296"/>
      <c r="C925" s="296"/>
      <c r="D925" s="296"/>
      <c r="E925" s="296"/>
      <c r="F925" s="296"/>
      <c r="G925" s="296"/>
      <c r="H925" s="296"/>
      <c r="I925" s="296"/>
      <c r="J925" s="296"/>
      <c r="K925" s="296"/>
      <c r="L925" s="296"/>
      <c r="M925" s="296"/>
      <c r="N925" s="296"/>
      <c r="O925" s="296"/>
      <c r="P925" s="296"/>
      <c r="Q925" s="296"/>
      <c r="R925" s="296"/>
      <c r="S925" s="296"/>
      <c r="T925" s="296"/>
      <c r="U925" s="296"/>
      <c r="V925" s="296"/>
      <c r="W925" s="296"/>
      <c r="X925" s="296"/>
      <c r="Y925" s="296"/>
      <c r="Z925" s="296"/>
    </row>
    <row r="926" spans="1:26" ht="15.75" customHeight="1" x14ac:dyDescent="0.3">
      <c r="A926" s="296"/>
      <c r="B926" s="296"/>
      <c r="C926" s="296"/>
      <c r="D926" s="296"/>
      <c r="E926" s="296"/>
      <c r="F926" s="296"/>
      <c r="G926" s="296"/>
      <c r="H926" s="296"/>
      <c r="I926" s="296"/>
      <c r="J926" s="296"/>
      <c r="K926" s="296"/>
      <c r="L926" s="296"/>
      <c r="M926" s="296"/>
      <c r="N926" s="296"/>
      <c r="O926" s="296"/>
      <c r="P926" s="296"/>
      <c r="Q926" s="296"/>
      <c r="R926" s="296"/>
      <c r="S926" s="296"/>
      <c r="T926" s="296"/>
      <c r="U926" s="296"/>
      <c r="V926" s="296"/>
      <c r="W926" s="296"/>
      <c r="X926" s="296"/>
      <c r="Y926" s="296"/>
      <c r="Z926" s="296"/>
    </row>
    <row r="927" spans="1:26" ht="15.75" customHeight="1" x14ac:dyDescent="0.3">
      <c r="A927" s="296"/>
      <c r="B927" s="296"/>
      <c r="C927" s="296"/>
      <c r="D927" s="296"/>
      <c r="E927" s="296"/>
      <c r="F927" s="296"/>
      <c r="G927" s="296"/>
      <c r="H927" s="296"/>
      <c r="I927" s="296"/>
      <c r="J927" s="296"/>
      <c r="K927" s="296"/>
      <c r="L927" s="296"/>
      <c r="M927" s="296"/>
      <c r="N927" s="296"/>
      <c r="O927" s="296"/>
      <c r="P927" s="296"/>
      <c r="Q927" s="296"/>
      <c r="R927" s="296"/>
      <c r="S927" s="296"/>
      <c r="T927" s="296"/>
      <c r="U927" s="296"/>
      <c r="V927" s="296"/>
      <c r="W927" s="296"/>
      <c r="X927" s="296"/>
      <c r="Y927" s="296"/>
      <c r="Z927" s="296"/>
    </row>
    <row r="928" spans="1:26" ht="15.75" customHeight="1" x14ac:dyDescent="0.3">
      <c r="A928" s="296"/>
      <c r="B928" s="296"/>
      <c r="C928" s="296"/>
      <c r="D928" s="296"/>
      <c r="E928" s="296"/>
      <c r="F928" s="296"/>
      <c r="G928" s="296"/>
      <c r="H928" s="296"/>
      <c r="I928" s="296"/>
      <c r="J928" s="296"/>
      <c r="K928" s="296"/>
      <c r="L928" s="296"/>
      <c r="M928" s="296"/>
      <c r="N928" s="296"/>
      <c r="O928" s="296"/>
      <c r="P928" s="296"/>
      <c r="Q928" s="296"/>
      <c r="R928" s="296"/>
      <c r="S928" s="296"/>
      <c r="T928" s="296"/>
      <c r="U928" s="296"/>
      <c r="V928" s="296"/>
      <c r="W928" s="296"/>
      <c r="X928" s="296"/>
      <c r="Y928" s="296"/>
      <c r="Z928" s="296"/>
    </row>
    <row r="929" spans="1:26" ht="15.75" customHeight="1" x14ac:dyDescent="0.3">
      <c r="A929" s="296"/>
      <c r="B929" s="296"/>
      <c r="C929" s="296"/>
      <c r="D929" s="296"/>
      <c r="E929" s="296"/>
      <c r="F929" s="296"/>
      <c r="G929" s="296"/>
      <c r="H929" s="296"/>
      <c r="I929" s="296"/>
      <c r="J929" s="296"/>
      <c r="K929" s="296"/>
      <c r="L929" s="296"/>
      <c r="M929" s="296"/>
      <c r="N929" s="296"/>
      <c r="O929" s="296"/>
      <c r="P929" s="296"/>
      <c r="Q929" s="296"/>
      <c r="R929" s="296"/>
      <c r="S929" s="296"/>
      <c r="T929" s="296"/>
      <c r="U929" s="296"/>
      <c r="V929" s="296"/>
      <c r="W929" s="296"/>
      <c r="X929" s="296"/>
      <c r="Y929" s="296"/>
      <c r="Z929" s="296"/>
    </row>
    <row r="930" spans="1:26" ht="15.75" customHeight="1" x14ac:dyDescent="0.3">
      <c r="A930" s="296"/>
      <c r="B930" s="296"/>
      <c r="C930" s="296"/>
      <c r="D930" s="296"/>
      <c r="E930" s="296"/>
      <c r="F930" s="296"/>
      <c r="G930" s="296"/>
      <c r="H930" s="296"/>
      <c r="I930" s="296"/>
      <c r="J930" s="296"/>
      <c r="K930" s="296"/>
      <c r="L930" s="296"/>
      <c r="M930" s="296"/>
      <c r="N930" s="296"/>
      <c r="O930" s="296"/>
      <c r="P930" s="296"/>
      <c r="Q930" s="296"/>
      <c r="R930" s="296"/>
      <c r="S930" s="296"/>
      <c r="T930" s="296"/>
      <c r="U930" s="296"/>
      <c r="V930" s="296"/>
      <c r="W930" s="296"/>
      <c r="X930" s="296"/>
      <c r="Y930" s="296"/>
      <c r="Z930" s="296"/>
    </row>
    <row r="931" spans="1:26" ht="15.75" customHeight="1" x14ac:dyDescent="0.3">
      <c r="A931" s="296"/>
      <c r="B931" s="296"/>
      <c r="C931" s="296"/>
      <c r="D931" s="296"/>
      <c r="E931" s="296"/>
      <c r="F931" s="296"/>
      <c r="G931" s="296"/>
      <c r="H931" s="296"/>
      <c r="I931" s="296"/>
      <c r="J931" s="296"/>
      <c r="K931" s="296"/>
      <c r="L931" s="296"/>
      <c r="M931" s="296"/>
      <c r="N931" s="296"/>
      <c r="O931" s="296"/>
      <c r="P931" s="296"/>
      <c r="Q931" s="296"/>
      <c r="R931" s="296"/>
      <c r="S931" s="296"/>
      <c r="T931" s="296"/>
      <c r="U931" s="296"/>
      <c r="V931" s="296"/>
      <c r="W931" s="296"/>
      <c r="X931" s="296"/>
      <c r="Y931" s="296"/>
      <c r="Z931" s="296"/>
    </row>
    <row r="932" spans="1:26" ht="15.75" customHeight="1" x14ac:dyDescent="0.3">
      <c r="A932" s="296"/>
      <c r="B932" s="296"/>
      <c r="C932" s="296"/>
      <c r="D932" s="296"/>
      <c r="E932" s="296"/>
      <c r="F932" s="296"/>
      <c r="G932" s="296"/>
      <c r="H932" s="296"/>
      <c r="I932" s="296"/>
      <c r="J932" s="296"/>
      <c r="K932" s="296"/>
      <c r="L932" s="296"/>
      <c r="M932" s="296"/>
      <c r="N932" s="296"/>
      <c r="O932" s="296"/>
      <c r="P932" s="296"/>
      <c r="Q932" s="296"/>
      <c r="R932" s="296"/>
      <c r="S932" s="296"/>
      <c r="T932" s="296"/>
      <c r="U932" s="296"/>
      <c r="V932" s="296"/>
      <c r="W932" s="296"/>
      <c r="X932" s="296"/>
      <c r="Y932" s="296"/>
      <c r="Z932" s="296"/>
    </row>
    <row r="933" spans="1:26" ht="15.75" customHeight="1" x14ac:dyDescent="0.3">
      <c r="A933" s="296"/>
      <c r="B933" s="296"/>
      <c r="C933" s="296"/>
      <c r="D933" s="296"/>
      <c r="E933" s="296"/>
      <c r="F933" s="296"/>
      <c r="G933" s="296"/>
      <c r="H933" s="296"/>
      <c r="I933" s="296"/>
      <c r="J933" s="296"/>
      <c r="K933" s="296"/>
      <c r="L933" s="296"/>
      <c r="M933" s="296"/>
      <c r="N933" s="296"/>
      <c r="O933" s="296"/>
      <c r="P933" s="296"/>
      <c r="Q933" s="296"/>
      <c r="R933" s="296"/>
      <c r="S933" s="296"/>
      <c r="T933" s="296"/>
      <c r="U933" s="296"/>
      <c r="V933" s="296"/>
      <c r="W933" s="296"/>
      <c r="X933" s="296"/>
      <c r="Y933" s="296"/>
      <c r="Z933" s="296"/>
    </row>
    <row r="934" spans="1:26" ht="15.75" customHeight="1" x14ac:dyDescent="0.3">
      <c r="A934" s="296"/>
      <c r="B934" s="296"/>
      <c r="C934" s="296"/>
      <c r="D934" s="296"/>
      <c r="E934" s="296"/>
      <c r="F934" s="296"/>
      <c r="G934" s="296"/>
      <c r="H934" s="296"/>
      <c r="I934" s="296"/>
      <c r="J934" s="296"/>
      <c r="K934" s="296"/>
      <c r="L934" s="296"/>
      <c r="M934" s="296"/>
      <c r="N934" s="296"/>
      <c r="O934" s="296"/>
      <c r="P934" s="296"/>
      <c r="Q934" s="296"/>
      <c r="R934" s="296"/>
      <c r="S934" s="296"/>
      <c r="T934" s="296"/>
      <c r="U934" s="296"/>
      <c r="V934" s="296"/>
      <c r="W934" s="296"/>
      <c r="X934" s="296"/>
      <c r="Y934" s="296"/>
      <c r="Z934" s="296"/>
    </row>
    <row r="935" spans="1:26" ht="15.75" customHeight="1" x14ac:dyDescent="0.3">
      <c r="A935" s="296"/>
      <c r="B935" s="296"/>
      <c r="C935" s="296"/>
      <c r="D935" s="296"/>
      <c r="E935" s="296"/>
      <c r="F935" s="296"/>
      <c r="G935" s="296"/>
      <c r="H935" s="296"/>
      <c r="I935" s="296"/>
      <c r="J935" s="296"/>
      <c r="K935" s="296"/>
      <c r="L935" s="296"/>
      <c r="M935" s="296"/>
      <c r="N935" s="296"/>
      <c r="O935" s="296"/>
      <c r="P935" s="296"/>
      <c r="Q935" s="296"/>
      <c r="R935" s="296"/>
      <c r="S935" s="296"/>
      <c r="T935" s="296"/>
      <c r="U935" s="296"/>
      <c r="V935" s="296"/>
      <c r="W935" s="296"/>
      <c r="X935" s="296"/>
      <c r="Y935" s="296"/>
      <c r="Z935" s="296"/>
    </row>
    <row r="936" spans="1:26" ht="15.75" customHeight="1" x14ac:dyDescent="0.3">
      <c r="A936" s="296"/>
      <c r="B936" s="296"/>
      <c r="C936" s="296"/>
      <c r="D936" s="296"/>
      <c r="E936" s="296"/>
      <c r="F936" s="296"/>
      <c r="G936" s="296"/>
      <c r="H936" s="296"/>
      <c r="I936" s="296"/>
      <c r="J936" s="296"/>
      <c r="K936" s="296"/>
      <c r="L936" s="296"/>
      <c r="M936" s="296"/>
      <c r="N936" s="296"/>
      <c r="O936" s="296"/>
      <c r="P936" s="296"/>
      <c r="Q936" s="296"/>
      <c r="R936" s="296"/>
      <c r="S936" s="296"/>
      <c r="T936" s="296"/>
      <c r="U936" s="296"/>
      <c r="V936" s="296"/>
      <c r="W936" s="296"/>
      <c r="X936" s="296"/>
      <c r="Y936" s="296"/>
      <c r="Z936" s="296"/>
    </row>
    <row r="937" spans="1:26" ht="15.75" customHeight="1" x14ac:dyDescent="0.3">
      <c r="A937" s="296"/>
      <c r="B937" s="296"/>
      <c r="C937" s="296"/>
      <c r="D937" s="296"/>
      <c r="E937" s="296"/>
      <c r="F937" s="296"/>
      <c r="G937" s="296"/>
      <c r="H937" s="296"/>
      <c r="I937" s="296"/>
      <c r="J937" s="296"/>
      <c r="K937" s="296"/>
      <c r="L937" s="296"/>
      <c r="M937" s="296"/>
      <c r="N937" s="296"/>
      <c r="O937" s="296"/>
      <c r="P937" s="296"/>
      <c r="Q937" s="296"/>
      <c r="R937" s="296"/>
      <c r="S937" s="296"/>
      <c r="T937" s="296"/>
      <c r="U937" s="296"/>
      <c r="V937" s="296"/>
      <c r="W937" s="296"/>
      <c r="X937" s="296"/>
      <c r="Y937" s="296"/>
      <c r="Z937" s="296"/>
    </row>
    <row r="938" spans="1:26" ht="15.75" customHeight="1" x14ac:dyDescent="0.3">
      <c r="A938" s="296"/>
      <c r="B938" s="296"/>
      <c r="C938" s="296"/>
      <c r="D938" s="296"/>
      <c r="E938" s="296"/>
      <c r="F938" s="296"/>
      <c r="G938" s="296"/>
      <c r="H938" s="296"/>
      <c r="I938" s="296"/>
      <c r="J938" s="296"/>
      <c r="K938" s="296"/>
      <c r="L938" s="296"/>
      <c r="M938" s="296"/>
      <c r="N938" s="296"/>
      <c r="O938" s="296"/>
      <c r="P938" s="296"/>
      <c r="Q938" s="296"/>
      <c r="R938" s="296"/>
      <c r="S938" s="296"/>
      <c r="T938" s="296"/>
      <c r="U938" s="296"/>
      <c r="V938" s="296"/>
      <c r="W938" s="296"/>
      <c r="X938" s="296"/>
      <c r="Y938" s="296"/>
      <c r="Z938" s="296"/>
    </row>
    <row r="939" spans="1:26" ht="15.75" customHeight="1" x14ac:dyDescent="0.3">
      <c r="A939" s="296"/>
      <c r="B939" s="296"/>
      <c r="C939" s="296"/>
      <c r="D939" s="296"/>
      <c r="E939" s="296"/>
      <c r="F939" s="296"/>
      <c r="G939" s="296"/>
      <c r="H939" s="296"/>
      <c r="I939" s="296"/>
      <c r="J939" s="296"/>
      <c r="K939" s="296"/>
      <c r="L939" s="296"/>
      <c r="M939" s="296"/>
      <c r="N939" s="296"/>
      <c r="O939" s="296"/>
      <c r="P939" s="296"/>
      <c r="Q939" s="296"/>
      <c r="R939" s="296"/>
      <c r="S939" s="296"/>
      <c r="T939" s="296"/>
      <c r="U939" s="296"/>
      <c r="V939" s="296"/>
      <c r="W939" s="296"/>
      <c r="X939" s="296"/>
      <c r="Y939" s="296"/>
      <c r="Z939" s="296"/>
    </row>
    <row r="940" spans="1:26" ht="15.75" customHeight="1" x14ac:dyDescent="0.3">
      <c r="A940" s="296"/>
      <c r="B940" s="296"/>
      <c r="C940" s="296"/>
      <c r="D940" s="296"/>
      <c r="E940" s="296"/>
      <c r="F940" s="296"/>
      <c r="G940" s="296"/>
      <c r="H940" s="296"/>
      <c r="I940" s="296"/>
      <c r="J940" s="296"/>
      <c r="K940" s="296"/>
      <c r="L940" s="296"/>
      <c r="M940" s="296"/>
      <c r="N940" s="296"/>
      <c r="O940" s="296"/>
      <c r="P940" s="296"/>
      <c r="Q940" s="296"/>
      <c r="R940" s="296"/>
      <c r="S940" s="296"/>
      <c r="T940" s="296"/>
      <c r="U940" s="296"/>
      <c r="V940" s="296"/>
      <c r="W940" s="296"/>
      <c r="X940" s="296"/>
      <c r="Y940" s="296"/>
      <c r="Z940" s="296"/>
    </row>
    <row r="941" spans="1:26" ht="15.75" customHeight="1" x14ac:dyDescent="0.3">
      <c r="A941" s="296"/>
      <c r="B941" s="296"/>
      <c r="C941" s="296"/>
      <c r="D941" s="296"/>
      <c r="E941" s="296"/>
      <c r="F941" s="296"/>
      <c r="G941" s="296"/>
      <c r="H941" s="296"/>
      <c r="I941" s="296"/>
      <c r="J941" s="296"/>
      <c r="K941" s="296"/>
      <c r="L941" s="296"/>
      <c r="M941" s="296"/>
      <c r="N941" s="296"/>
      <c r="O941" s="296"/>
      <c r="P941" s="296"/>
      <c r="Q941" s="296"/>
      <c r="R941" s="296"/>
      <c r="S941" s="296"/>
      <c r="T941" s="296"/>
      <c r="U941" s="296"/>
      <c r="V941" s="296"/>
      <c r="W941" s="296"/>
      <c r="X941" s="296"/>
      <c r="Y941" s="296"/>
      <c r="Z941" s="296"/>
    </row>
    <row r="942" spans="1:26" ht="15.75" customHeight="1" x14ac:dyDescent="0.3">
      <c r="A942" s="296"/>
      <c r="B942" s="296"/>
      <c r="C942" s="296"/>
      <c r="D942" s="296"/>
      <c r="E942" s="296"/>
      <c r="F942" s="296"/>
      <c r="G942" s="296"/>
      <c r="H942" s="296"/>
      <c r="I942" s="296"/>
      <c r="J942" s="296"/>
      <c r="K942" s="296"/>
      <c r="L942" s="296"/>
      <c r="M942" s="296"/>
      <c r="N942" s="296"/>
      <c r="O942" s="296"/>
      <c r="P942" s="296"/>
      <c r="Q942" s="296"/>
      <c r="R942" s="296"/>
      <c r="S942" s="296"/>
      <c r="T942" s="296"/>
      <c r="U942" s="296"/>
      <c r="V942" s="296"/>
      <c r="W942" s="296"/>
      <c r="X942" s="296"/>
      <c r="Y942" s="296"/>
      <c r="Z942" s="296"/>
    </row>
    <row r="943" spans="1:26" ht="15.75" customHeight="1" x14ac:dyDescent="0.3">
      <c r="A943" s="296"/>
      <c r="B943" s="296"/>
      <c r="C943" s="296"/>
      <c r="D943" s="296"/>
      <c r="E943" s="296"/>
      <c r="F943" s="296"/>
      <c r="G943" s="296"/>
      <c r="H943" s="296"/>
      <c r="I943" s="296"/>
      <c r="J943" s="296"/>
      <c r="K943" s="296"/>
      <c r="L943" s="296"/>
      <c r="M943" s="296"/>
      <c r="N943" s="296"/>
      <c r="O943" s="296"/>
      <c r="P943" s="296"/>
      <c r="Q943" s="296"/>
      <c r="R943" s="296"/>
      <c r="S943" s="296"/>
      <c r="T943" s="296"/>
      <c r="U943" s="296"/>
      <c r="V943" s="296"/>
      <c r="W943" s="296"/>
      <c r="X943" s="296"/>
      <c r="Y943" s="296"/>
      <c r="Z943" s="296"/>
    </row>
    <row r="944" spans="1:26" ht="15.75" customHeight="1" x14ac:dyDescent="0.3">
      <c r="A944" s="296"/>
      <c r="B944" s="296"/>
      <c r="C944" s="296"/>
      <c r="D944" s="296"/>
      <c r="E944" s="296"/>
      <c r="F944" s="296"/>
      <c r="G944" s="296"/>
      <c r="H944" s="296"/>
      <c r="I944" s="296"/>
      <c r="J944" s="296"/>
      <c r="K944" s="296"/>
      <c r="L944" s="296"/>
      <c r="M944" s="296"/>
      <c r="N944" s="296"/>
      <c r="O944" s="296"/>
      <c r="P944" s="296"/>
      <c r="Q944" s="296"/>
      <c r="R944" s="296"/>
      <c r="S944" s="296"/>
      <c r="T944" s="296"/>
      <c r="U944" s="296"/>
      <c r="V944" s="296"/>
      <c r="W944" s="296"/>
      <c r="X944" s="296"/>
      <c r="Y944" s="296"/>
      <c r="Z944" s="296"/>
    </row>
    <row r="945" spans="1:26" ht="15.75" customHeight="1" x14ac:dyDescent="0.3">
      <c r="A945" s="296"/>
      <c r="B945" s="296"/>
      <c r="C945" s="296"/>
      <c r="D945" s="296"/>
      <c r="E945" s="296"/>
      <c r="F945" s="296"/>
      <c r="G945" s="296"/>
      <c r="H945" s="296"/>
      <c r="I945" s="296"/>
      <c r="J945" s="296"/>
      <c r="K945" s="296"/>
      <c r="L945" s="296"/>
      <c r="M945" s="296"/>
      <c r="N945" s="296"/>
      <c r="O945" s="296"/>
      <c r="P945" s="296"/>
      <c r="Q945" s="296"/>
      <c r="R945" s="296"/>
      <c r="S945" s="296"/>
      <c r="T945" s="296"/>
      <c r="U945" s="296"/>
      <c r="V945" s="296"/>
      <c r="W945" s="296"/>
      <c r="X945" s="296"/>
      <c r="Y945" s="296"/>
      <c r="Z945" s="296"/>
    </row>
    <row r="946" spans="1:26" ht="15.75" customHeight="1" x14ac:dyDescent="0.3">
      <c r="A946" s="296"/>
      <c r="B946" s="296"/>
      <c r="C946" s="296"/>
      <c r="D946" s="296"/>
      <c r="E946" s="296"/>
      <c r="F946" s="296"/>
      <c r="G946" s="296"/>
      <c r="H946" s="296"/>
      <c r="I946" s="296"/>
      <c r="J946" s="296"/>
      <c r="K946" s="296"/>
      <c r="L946" s="296"/>
      <c r="M946" s="296"/>
      <c r="N946" s="296"/>
      <c r="O946" s="296"/>
      <c r="P946" s="296"/>
      <c r="Q946" s="296"/>
      <c r="R946" s="296"/>
      <c r="S946" s="296"/>
      <c r="T946" s="296"/>
      <c r="U946" s="296"/>
      <c r="V946" s="296"/>
      <c r="W946" s="296"/>
      <c r="X946" s="296"/>
      <c r="Y946" s="296"/>
      <c r="Z946" s="296"/>
    </row>
    <row r="947" spans="1:26" ht="15.75" customHeight="1" x14ac:dyDescent="0.3">
      <c r="A947" s="296"/>
      <c r="B947" s="296"/>
      <c r="C947" s="296"/>
      <c r="D947" s="296"/>
      <c r="E947" s="296"/>
      <c r="F947" s="296"/>
      <c r="G947" s="296"/>
      <c r="H947" s="296"/>
      <c r="I947" s="296"/>
      <c r="J947" s="296"/>
      <c r="K947" s="296"/>
      <c r="L947" s="296"/>
      <c r="M947" s="296"/>
      <c r="N947" s="296"/>
      <c r="O947" s="296"/>
      <c r="P947" s="296"/>
      <c r="Q947" s="296"/>
      <c r="R947" s="296"/>
      <c r="S947" s="296"/>
      <c r="T947" s="296"/>
      <c r="U947" s="296"/>
      <c r="V947" s="296"/>
      <c r="W947" s="296"/>
      <c r="X947" s="296"/>
      <c r="Y947" s="296"/>
      <c r="Z947" s="296"/>
    </row>
    <row r="948" spans="1:26" ht="15.75" customHeight="1" x14ac:dyDescent="0.3">
      <c r="A948" s="296"/>
      <c r="B948" s="296"/>
      <c r="C948" s="296"/>
      <c r="D948" s="296"/>
      <c r="E948" s="296"/>
      <c r="F948" s="296"/>
      <c r="G948" s="296"/>
      <c r="H948" s="296"/>
      <c r="I948" s="296"/>
      <c r="J948" s="296"/>
      <c r="K948" s="296"/>
      <c r="L948" s="296"/>
      <c r="M948" s="296"/>
      <c r="N948" s="296"/>
      <c r="O948" s="296"/>
      <c r="P948" s="296"/>
      <c r="Q948" s="296"/>
      <c r="R948" s="296"/>
      <c r="S948" s="296"/>
      <c r="T948" s="296"/>
      <c r="U948" s="296"/>
      <c r="V948" s="296"/>
      <c r="W948" s="296"/>
      <c r="X948" s="296"/>
      <c r="Y948" s="296"/>
      <c r="Z948" s="296"/>
    </row>
    <row r="949" spans="1:26" ht="15.75" customHeight="1" x14ac:dyDescent="0.3">
      <c r="A949" s="296"/>
      <c r="B949" s="296"/>
      <c r="C949" s="296"/>
      <c r="D949" s="296"/>
      <c r="E949" s="296"/>
      <c r="F949" s="296"/>
      <c r="G949" s="296"/>
      <c r="H949" s="296"/>
      <c r="I949" s="296"/>
      <c r="J949" s="296"/>
      <c r="K949" s="296"/>
      <c r="L949" s="296"/>
      <c r="M949" s="296"/>
      <c r="N949" s="296"/>
      <c r="O949" s="296"/>
      <c r="P949" s="296"/>
      <c r="Q949" s="296"/>
      <c r="R949" s="296"/>
      <c r="S949" s="296"/>
      <c r="T949" s="296"/>
      <c r="U949" s="296"/>
      <c r="V949" s="296"/>
      <c r="W949" s="296"/>
      <c r="X949" s="296"/>
      <c r="Y949" s="296"/>
      <c r="Z949" s="296"/>
    </row>
    <row r="950" spans="1:26" ht="15.75" customHeight="1" x14ac:dyDescent="0.3">
      <c r="A950" s="296"/>
      <c r="B950" s="296"/>
      <c r="C950" s="296"/>
      <c r="D950" s="296"/>
      <c r="E950" s="296"/>
      <c r="F950" s="296"/>
      <c r="G950" s="296"/>
      <c r="H950" s="296"/>
      <c r="I950" s="296"/>
      <c r="J950" s="296"/>
      <c r="K950" s="296"/>
      <c r="L950" s="296"/>
      <c r="M950" s="296"/>
      <c r="N950" s="296"/>
      <c r="O950" s="296"/>
      <c r="P950" s="296"/>
      <c r="Q950" s="296"/>
      <c r="R950" s="296"/>
      <c r="S950" s="296"/>
      <c r="T950" s="296"/>
      <c r="U950" s="296"/>
      <c r="V950" s="296"/>
      <c r="W950" s="296"/>
      <c r="X950" s="296"/>
      <c r="Y950" s="296"/>
      <c r="Z950" s="296"/>
    </row>
    <row r="951" spans="1:26" ht="15.75" customHeight="1" x14ac:dyDescent="0.3">
      <c r="A951" s="296"/>
      <c r="B951" s="296"/>
      <c r="C951" s="296"/>
      <c r="D951" s="296"/>
      <c r="E951" s="296"/>
      <c r="F951" s="296"/>
      <c r="G951" s="296"/>
      <c r="H951" s="296"/>
      <c r="I951" s="296"/>
      <c r="J951" s="296"/>
      <c r="K951" s="296"/>
      <c r="L951" s="296"/>
      <c r="M951" s="296"/>
      <c r="N951" s="296"/>
      <c r="O951" s="296"/>
      <c r="P951" s="296"/>
      <c r="Q951" s="296"/>
      <c r="R951" s="296"/>
      <c r="S951" s="296"/>
      <c r="T951" s="296"/>
      <c r="U951" s="296"/>
      <c r="V951" s="296"/>
      <c r="W951" s="296"/>
      <c r="X951" s="296"/>
      <c r="Y951" s="296"/>
      <c r="Z951" s="296"/>
    </row>
    <row r="952" spans="1:26" ht="15.75" customHeight="1" x14ac:dyDescent="0.3">
      <c r="A952" s="296"/>
      <c r="B952" s="296"/>
      <c r="C952" s="296"/>
      <c r="D952" s="296"/>
      <c r="E952" s="296"/>
      <c r="F952" s="296"/>
      <c r="G952" s="296"/>
      <c r="H952" s="296"/>
      <c r="I952" s="296"/>
      <c r="J952" s="296"/>
      <c r="K952" s="296"/>
      <c r="L952" s="296"/>
      <c r="M952" s="296"/>
      <c r="N952" s="296"/>
      <c r="O952" s="296"/>
      <c r="P952" s="296"/>
      <c r="Q952" s="296"/>
      <c r="R952" s="296"/>
      <c r="S952" s="296"/>
      <c r="T952" s="296"/>
      <c r="U952" s="296"/>
      <c r="V952" s="296"/>
      <c r="W952" s="296"/>
      <c r="X952" s="296"/>
      <c r="Y952" s="296"/>
      <c r="Z952" s="296"/>
    </row>
    <row r="953" spans="1:26" ht="15.75" customHeight="1" x14ac:dyDescent="0.3">
      <c r="A953" s="296"/>
      <c r="B953" s="296"/>
      <c r="C953" s="296"/>
      <c r="D953" s="296"/>
      <c r="E953" s="296"/>
      <c r="F953" s="296"/>
      <c r="G953" s="296"/>
      <c r="H953" s="296"/>
      <c r="I953" s="296"/>
      <c r="J953" s="296"/>
      <c r="K953" s="296"/>
      <c r="L953" s="296"/>
      <c r="M953" s="296"/>
      <c r="N953" s="296"/>
      <c r="O953" s="296"/>
      <c r="P953" s="296"/>
      <c r="Q953" s="296"/>
      <c r="R953" s="296"/>
      <c r="S953" s="296"/>
      <c r="T953" s="296"/>
      <c r="U953" s="296"/>
      <c r="V953" s="296"/>
      <c r="W953" s="296"/>
      <c r="X953" s="296"/>
      <c r="Y953" s="296"/>
      <c r="Z953" s="296"/>
    </row>
    <row r="954" spans="1:26" ht="15.75" customHeight="1" x14ac:dyDescent="0.3">
      <c r="A954" s="296"/>
      <c r="B954" s="296"/>
      <c r="C954" s="296"/>
      <c r="D954" s="296"/>
      <c r="E954" s="296"/>
      <c r="F954" s="296"/>
      <c r="G954" s="296"/>
      <c r="H954" s="296"/>
      <c r="I954" s="296"/>
      <c r="J954" s="296"/>
      <c r="K954" s="296"/>
      <c r="L954" s="296"/>
      <c r="M954" s="296"/>
      <c r="N954" s="296"/>
      <c r="O954" s="296"/>
      <c r="P954" s="296"/>
      <c r="Q954" s="296"/>
      <c r="R954" s="296"/>
      <c r="S954" s="296"/>
      <c r="T954" s="296"/>
      <c r="U954" s="296"/>
      <c r="V954" s="296"/>
      <c r="W954" s="296"/>
      <c r="X954" s="296"/>
      <c r="Y954" s="296"/>
      <c r="Z954" s="296"/>
    </row>
    <row r="955" spans="1:26" ht="15.75" customHeight="1" x14ac:dyDescent="0.3">
      <c r="A955" s="296"/>
      <c r="B955" s="296"/>
      <c r="C955" s="296"/>
      <c r="D955" s="296"/>
      <c r="E955" s="296"/>
      <c r="F955" s="296"/>
      <c r="G955" s="296"/>
      <c r="H955" s="296"/>
      <c r="I955" s="296"/>
      <c r="J955" s="296"/>
      <c r="K955" s="296"/>
      <c r="L955" s="296"/>
      <c r="M955" s="296"/>
      <c r="N955" s="296"/>
      <c r="O955" s="296"/>
      <c r="P955" s="296"/>
      <c r="Q955" s="296"/>
      <c r="R955" s="296"/>
      <c r="S955" s="296"/>
      <c r="T955" s="296"/>
      <c r="U955" s="296"/>
      <c r="V955" s="296"/>
      <c r="W955" s="296"/>
      <c r="X955" s="296"/>
      <c r="Y955" s="296"/>
      <c r="Z955" s="296"/>
    </row>
    <row r="956" spans="1:26" ht="15.75" customHeight="1" x14ac:dyDescent="0.3">
      <c r="A956" s="296"/>
      <c r="B956" s="296"/>
      <c r="C956" s="296"/>
      <c r="D956" s="296"/>
      <c r="E956" s="296"/>
      <c r="F956" s="296"/>
      <c r="G956" s="296"/>
      <c r="H956" s="296"/>
      <c r="I956" s="296"/>
      <c r="J956" s="296"/>
      <c r="K956" s="296"/>
      <c r="L956" s="296"/>
      <c r="M956" s="296"/>
      <c r="N956" s="296"/>
      <c r="O956" s="296"/>
      <c r="P956" s="296"/>
      <c r="Q956" s="296"/>
      <c r="R956" s="296"/>
      <c r="S956" s="296"/>
      <c r="T956" s="296"/>
      <c r="U956" s="296"/>
      <c r="V956" s="296"/>
      <c r="W956" s="296"/>
      <c r="X956" s="296"/>
      <c r="Y956" s="296"/>
      <c r="Z956" s="296"/>
    </row>
    <row r="957" spans="1:26" ht="15.75" customHeight="1" x14ac:dyDescent="0.3">
      <c r="A957" s="296"/>
      <c r="B957" s="296"/>
      <c r="C957" s="296"/>
      <c r="D957" s="296"/>
      <c r="E957" s="296"/>
      <c r="F957" s="296"/>
      <c r="G957" s="296"/>
      <c r="H957" s="296"/>
      <c r="I957" s="296"/>
      <c r="J957" s="296"/>
      <c r="K957" s="296"/>
      <c r="L957" s="296"/>
      <c r="M957" s="296"/>
      <c r="N957" s="296"/>
      <c r="O957" s="296"/>
      <c r="P957" s="296"/>
      <c r="Q957" s="296"/>
      <c r="R957" s="296"/>
      <c r="S957" s="296"/>
      <c r="T957" s="296"/>
      <c r="U957" s="296"/>
      <c r="V957" s="296"/>
      <c r="W957" s="296"/>
      <c r="X957" s="296"/>
      <c r="Y957" s="296"/>
      <c r="Z957" s="296"/>
    </row>
    <row r="958" spans="1:26" ht="15.75" customHeight="1" x14ac:dyDescent="0.3">
      <c r="A958" s="296"/>
      <c r="B958" s="296"/>
      <c r="C958" s="296"/>
      <c r="D958" s="296"/>
      <c r="E958" s="296"/>
      <c r="F958" s="296"/>
      <c r="G958" s="296"/>
      <c r="H958" s="296"/>
      <c r="I958" s="296"/>
      <c r="J958" s="296"/>
      <c r="K958" s="296"/>
      <c r="L958" s="296"/>
      <c r="M958" s="296"/>
      <c r="N958" s="296"/>
      <c r="O958" s="296"/>
      <c r="P958" s="296"/>
      <c r="Q958" s="296"/>
      <c r="R958" s="296"/>
      <c r="S958" s="296"/>
      <c r="T958" s="296"/>
      <c r="U958" s="296"/>
      <c r="V958" s="296"/>
      <c r="W958" s="296"/>
      <c r="X958" s="296"/>
      <c r="Y958" s="296"/>
      <c r="Z958" s="296"/>
    </row>
    <row r="959" spans="1:26" ht="15.75" customHeight="1" x14ac:dyDescent="0.3">
      <c r="A959" s="296"/>
      <c r="B959" s="296"/>
      <c r="C959" s="296"/>
      <c r="D959" s="296"/>
      <c r="E959" s="296"/>
      <c r="F959" s="296"/>
      <c r="G959" s="296"/>
      <c r="H959" s="296"/>
      <c r="I959" s="296"/>
      <c r="J959" s="296"/>
      <c r="K959" s="296"/>
      <c r="L959" s="296"/>
      <c r="M959" s="296"/>
      <c r="N959" s="296"/>
      <c r="O959" s="296"/>
      <c r="P959" s="296"/>
      <c r="Q959" s="296"/>
      <c r="R959" s="296"/>
      <c r="S959" s="296"/>
      <c r="T959" s="296"/>
      <c r="U959" s="296"/>
      <c r="V959" s="296"/>
      <c r="W959" s="296"/>
      <c r="X959" s="296"/>
      <c r="Y959" s="296"/>
      <c r="Z959" s="296"/>
    </row>
    <row r="960" spans="1:26" ht="15.75" customHeight="1" x14ac:dyDescent="0.3">
      <c r="A960" s="296"/>
      <c r="B960" s="296"/>
      <c r="C960" s="296"/>
      <c r="D960" s="296"/>
      <c r="E960" s="296"/>
      <c r="F960" s="296"/>
      <c r="G960" s="296"/>
      <c r="H960" s="296"/>
      <c r="I960" s="296"/>
      <c r="J960" s="296"/>
      <c r="K960" s="296"/>
      <c r="L960" s="296"/>
      <c r="M960" s="296"/>
      <c r="N960" s="296"/>
      <c r="O960" s="296"/>
      <c r="P960" s="296"/>
      <c r="Q960" s="296"/>
      <c r="R960" s="296"/>
      <c r="S960" s="296"/>
      <c r="T960" s="296"/>
      <c r="U960" s="296"/>
      <c r="V960" s="296"/>
      <c r="W960" s="296"/>
      <c r="X960" s="296"/>
      <c r="Y960" s="296"/>
      <c r="Z960" s="296"/>
    </row>
    <row r="961" spans="1:26" ht="15.75" customHeight="1" x14ac:dyDescent="0.3">
      <c r="A961" s="296"/>
      <c r="B961" s="296"/>
      <c r="C961" s="296"/>
      <c r="D961" s="296"/>
      <c r="E961" s="296"/>
      <c r="F961" s="296"/>
      <c r="G961" s="296"/>
      <c r="H961" s="296"/>
      <c r="I961" s="296"/>
      <c r="J961" s="296"/>
      <c r="K961" s="296"/>
      <c r="L961" s="296"/>
      <c r="M961" s="296"/>
      <c r="N961" s="296"/>
      <c r="O961" s="296"/>
      <c r="P961" s="296"/>
      <c r="Q961" s="296"/>
      <c r="R961" s="296"/>
      <c r="S961" s="296"/>
      <c r="T961" s="296"/>
      <c r="U961" s="296"/>
      <c r="V961" s="296"/>
      <c r="W961" s="296"/>
      <c r="X961" s="296"/>
      <c r="Y961" s="296"/>
      <c r="Z961" s="296"/>
    </row>
    <row r="962" spans="1:26" ht="15.75" customHeight="1" x14ac:dyDescent="0.3">
      <c r="A962" s="296"/>
      <c r="B962" s="296"/>
      <c r="C962" s="296"/>
      <c r="D962" s="296"/>
      <c r="E962" s="296"/>
      <c r="F962" s="296"/>
      <c r="G962" s="296"/>
      <c r="H962" s="296"/>
      <c r="I962" s="296"/>
      <c r="J962" s="296"/>
      <c r="K962" s="296"/>
      <c r="L962" s="296"/>
      <c r="M962" s="296"/>
      <c r="N962" s="296"/>
      <c r="O962" s="296"/>
      <c r="P962" s="296"/>
      <c r="Q962" s="296"/>
      <c r="R962" s="296"/>
      <c r="S962" s="296"/>
      <c r="T962" s="296"/>
      <c r="U962" s="296"/>
      <c r="V962" s="296"/>
      <c r="W962" s="296"/>
      <c r="X962" s="296"/>
      <c r="Y962" s="296"/>
      <c r="Z962" s="296"/>
    </row>
    <row r="963" spans="1:26" ht="15.75" customHeight="1" x14ac:dyDescent="0.3">
      <c r="A963" s="296"/>
      <c r="B963" s="296"/>
      <c r="C963" s="296"/>
      <c r="D963" s="296"/>
      <c r="E963" s="296"/>
      <c r="F963" s="296"/>
      <c r="G963" s="296"/>
      <c r="H963" s="296"/>
      <c r="I963" s="296"/>
      <c r="J963" s="296"/>
      <c r="K963" s="296"/>
      <c r="L963" s="296"/>
      <c r="M963" s="296"/>
      <c r="N963" s="296"/>
      <c r="O963" s="296"/>
      <c r="P963" s="296"/>
      <c r="Q963" s="296"/>
      <c r="R963" s="296"/>
      <c r="S963" s="296"/>
      <c r="T963" s="296"/>
      <c r="U963" s="296"/>
      <c r="V963" s="296"/>
      <c r="W963" s="296"/>
      <c r="X963" s="296"/>
      <c r="Y963" s="296"/>
      <c r="Z963" s="296"/>
    </row>
    <row r="964" spans="1:26" ht="15.75" customHeight="1" x14ac:dyDescent="0.3">
      <c r="A964" s="296"/>
      <c r="B964" s="296"/>
      <c r="C964" s="296"/>
      <c r="D964" s="296"/>
      <c r="E964" s="296"/>
      <c r="F964" s="296"/>
      <c r="G964" s="296"/>
      <c r="H964" s="296"/>
      <c r="I964" s="296"/>
      <c r="J964" s="296"/>
      <c r="K964" s="296"/>
      <c r="L964" s="296"/>
      <c r="M964" s="296"/>
      <c r="N964" s="296"/>
      <c r="O964" s="296"/>
      <c r="P964" s="296"/>
      <c r="Q964" s="296"/>
      <c r="R964" s="296"/>
      <c r="S964" s="296"/>
      <c r="T964" s="296"/>
      <c r="U964" s="296"/>
      <c r="V964" s="296"/>
      <c r="W964" s="296"/>
      <c r="X964" s="296"/>
      <c r="Y964" s="296"/>
      <c r="Z964" s="296"/>
    </row>
    <row r="965" spans="1:26" ht="15.75" customHeight="1" x14ac:dyDescent="0.3">
      <c r="A965" s="296"/>
      <c r="B965" s="296"/>
      <c r="C965" s="296"/>
      <c r="D965" s="296"/>
      <c r="E965" s="296"/>
      <c r="F965" s="296"/>
      <c r="G965" s="296"/>
      <c r="H965" s="296"/>
      <c r="I965" s="296"/>
      <c r="J965" s="296"/>
      <c r="K965" s="296"/>
      <c r="L965" s="296"/>
      <c r="M965" s="296"/>
      <c r="N965" s="296"/>
      <c r="O965" s="296"/>
      <c r="P965" s="296"/>
      <c r="Q965" s="296"/>
      <c r="R965" s="296"/>
      <c r="S965" s="296"/>
      <c r="T965" s="296"/>
      <c r="U965" s="296"/>
      <c r="V965" s="296"/>
      <c r="W965" s="296"/>
      <c r="X965" s="296"/>
      <c r="Y965" s="296"/>
      <c r="Z965" s="296"/>
    </row>
    <row r="966" spans="1:26" ht="15.75" customHeight="1" x14ac:dyDescent="0.3">
      <c r="A966" s="296"/>
      <c r="B966" s="296"/>
      <c r="C966" s="296"/>
      <c r="D966" s="296"/>
      <c r="E966" s="296"/>
      <c r="F966" s="296"/>
      <c r="G966" s="296"/>
      <c r="H966" s="296"/>
      <c r="I966" s="296"/>
      <c r="J966" s="296"/>
      <c r="K966" s="296"/>
      <c r="L966" s="296"/>
      <c r="M966" s="296"/>
      <c r="N966" s="296"/>
      <c r="O966" s="296"/>
      <c r="P966" s="296"/>
      <c r="Q966" s="296"/>
      <c r="R966" s="296"/>
      <c r="S966" s="296"/>
      <c r="T966" s="296"/>
      <c r="U966" s="296"/>
      <c r="V966" s="296"/>
      <c r="W966" s="296"/>
      <c r="X966" s="296"/>
      <c r="Y966" s="296"/>
      <c r="Z966" s="296"/>
    </row>
    <row r="967" spans="1:26" ht="15.75" customHeight="1" x14ac:dyDescent="0.3">
      <c r="A967" s="296"/>
      <c r="B967" s="296"/>
      <c r="C967" s="296"/>
      <c r="D967" s="296"/>
      <c r="E967" s="296"/>
      <c r="F967" s="296"/>
      <c r="G967" s="296"/>
      <c r="H967" s="296"/>
      <c r="I967" s="296"/>
      <c r="J967" s="296"/>
      <c r="K967" s="296"/>
      <c r="L967" s="296"/>
      <c r="M967" s="296"/>
      <c r="N967" s="296"/>
      <c r="O967" s="296"/>
      <c r="P967" s="296"/>
      <c r="Q967" s="296"/>
      <c r="R967" s="296"/>
      <c r="S967" s="296"/>
      <c r="T967" s="296"/>
      <c r="U967" s="296"/>
      <c r="V967" s="296"/>
      <c r="W967" s="296"/>
      <c r="X967" s="296"/>
      <c r="Y967" s="296"/>
      <c r="Z967" s="296"/>
    </row>
    <row r="968" spans="1:26" ht="15.75" customHeight="1" x14ac:dyDescent="0.3">
      <c r="A968" s="296"/>
      <c r="B968" s="296"/>
      <c r="C968" s="296"/>
      <c r="D968" s="296"/>
      <c r="E968" s="296"/>
      <c r="F968" s="296"/>
      <c r="G968" s="296"/>
      <c r="H968" s="296"/>
      <c r="I968" s="296"/>
      <c r="J968" s="296"/>
      <c r="K968" s="296"/>
      <c r="L968" s="296"/>
      <c r="M968" s="296"/>
      <c r="N968" s="296"/>
      <c r="O968" s="296"/>
      <c r="P968" s="296"/>
      <c r="Q968" s="296"/>
      <c r="R968" s="296"/>
      <c r="S968" s="296"/>
      <c r="T968" s="296"/>
      <c r="U968" s="296"/>
      <c r="V968" s="296"/>
      <c r="W968" s="296"/>
      <c r="X968" s="296"/>
      <c r="Y968" s="296"/>
      <c r="Z968" s="296"/>
    </row>
    <row r="969" spans="1:26" ht="15.75" customHeight="1" x14ac:dyDescent="0.3">
      <c r="A969" s="296"/>
      <c r="B969" s="296"/>
      <c r="C969" s="296"/>
      <c r="D969" s="296"/>
      <c r="E969" s="296"/>
      <c r="F969" s="296"/>
      <c r="G969" s="296"/>
      <c r="H969" s="296"/>
      <c r="I969" s="296"/>
      <c r="J969" s="296"/>
      <c r="K969" s="296"/>
      <c r="L969" s="296"/>
      <c r="M969" s="296"/>
      <c r="N969" s="296"/>
      <c r="O969" s="296"/>
      <c r="P969" s="296"/>
      <c r="Q969" s="296"/>
      <c r="R969" s="296"/>
      <c r="S969" s="296"/>
      <c r="T969" s="296"/>
      <c r="U969" s="296"/>
      <c r="V969" s="296"/>
      <c r="W969" s="296"/>
      <c r="X969" s="296"/>
      <c r="Y969" s="296"/>
      <c r="Z969" s="296"/>
    </row>
    <row r="970" spans="1:26" ht="15.75" customHeight="1" x14ac:dyDescent="0.3">
      <c r="A970" s="296"/>
      <c r="B970" s="296"/>
      <c r="C970" s="296"/>
      <c r="D970" s="296"/>
      <c r="E970" s="296"/>
      <c r="F970" s="296"/>
      <c r="G970" s="296"/>
      <c r="H970" s="296"/>
      <c r="I970" s="296"/>
      <c r="J970" s="296"/>
      <c r="K970" s="296"/>
      <c r="L970" s="296"/>
      <c r="M970" s="296"/>
      <c r="N970" s="296"/>
      <c r="O970" s="296"/>
      <c r="P970" s="296"/>
      <c r="Q970" s="296"/>
      <c r="R970" s="296"/>
      <c r="S970" s="296"/>
      <c r="T970" s="296"/>
      <c r="U970" s="296"/>
      <c r="V970" s="296"/>
      <c r="W970" s="296"/>
      <c r="X970" s="296"/>
      <c r="Y970" s="296"/>
      <c r="Z970" s="296"/>
    </row>
    <row r="971" spans="1:26" ht="15.75" customHeight="1" x14ac:dyDescent="0.3">
      <c r="A971" s="296"/>
      <c r="B971" s="296"/>
      <c r="C971" s="296"/>
      <c r="D971" s="296"/>
      <c r="E971" s="296"/>
      <c r="F971" s="296"/>
      <c r="G971" s="296"/>
      <c r="H971" s="296"/>
      <c r="I971" s="296"/>
      <c r="J971" s="296"/>
      <c r="K971" s="296"/>
      <c r="L971" s="296"/>
      <c r="M971" s="296"/>
      <c r="N971" s="296"/>
      <c r="O971" s="296"/>
      <c r="P971" s="296"/>
      <c r="Q971" s="296"/>
      <c r="R971" s="296"/>
      <c r="S971" s="296"/>
      <c r="T971" s="296"/>
      <c r="U971" s="296"/>
      <c r="V971" s="296"/>
      <c r="W971" s="296"/>
      <c r="X971" s="296"/>
      <c r="Y971" s="296"/>
      <c r="Z971" s="296"/>
    </row>
    <row r="972" spans="1:26" ht="15.75" customHeight="1" x14ac:dyDescent="0.3">
      <c r="A972" s="296"/>
      <c r="B972" s="296"/>
      <c r="C972" s="296"/>
      <c r="D972" s="296"/>
      <c r="E972" s="296"/>
      <c r="F972" s="296"/>
      <c r="G972" s="296"/>
      <c r="H972" s="296"/>
      <c r="I972" s="296"/>
      <c r="J972" s="296"/>
      <c r="K972" s="296"/>
      <c r="L972" s="296"/>
      <c r="M972" s="296"/>
      <c r="N972" s="296"/>
      <c r="O972" s="296"/>
      <c r="P972" s="296"/>
      <c r="Q972" s="296"/>
      <c r="R972" s="296"/>
      <c r="S972" s="296"/>
      <c r="T972" s="296"/>
      <c r="U972" s="296"/>
      <c r="V972" s="296"/>
      <c r="W972" s="296"/>
      <c r="X972" s="296"/>
      <c r="Y972" s="296"/>
      <c r="Z972" s="296"/>
    </row>
    <row r="973" spans="1:26" ht="15.75" customHeight="1" x14ac:dyDescent="0.3">
      <c r="A973" s="296"/>
      <c r="B973" s="296"/>
      <c r="C973" s="296"/>
      <c r="D973" s="296"/>
      <c r="E973" s="296"/>
      <c r="F973" s="296"/>
      <c r="G973" s="296"/>
      <c r="H973" s="296"/>
      <c r="I973" s="296"/>
      <c r="J973" s="296"/>
      <c r="K973" s="296"/>
      <c r="L973" s="296"/>
      <c r="M973" s="296"/>
      <c r="N973" s="296"/>
      <c r="O973" s="296"/>
      <c r="P973" s="296"/>
      <c r="Q973" s="296"/>
      <c r="R973" s="296"/>
      <c r="S973" s="296"/>
      <c r="T973" s="296"/>
      <c r="U973" s="296"/>
      <c r="V973" s="296"/>
      <c r="W973" s="296"/>
      <c r="X973" s="296"/>
      <c r="Y973" s="296"/>
      <c r="Z973" s="296"/>
    </row>
    <row r="974" spans="1:26" ht="15.75" customHeight="1" x14ac:dyDescent="0.3">
      <c r="A974" s="296"/>
      <c r="B974" s="296"/>
      <c r="C974" s="296"/>
      <c r="D974" s="296"/>
      <c r="E974" s="296"/>
      <c r="F974" s="296"/>
      <c r="G974" s="296"/>
      <c r="H974" s="296"/>
      <c r="I974" s="296"/>
      <c r="J974" s="296"/>
      <c r="K974" s="296"/>
      <c r="L974" s="296"/>
      <c r="M974" s="296"/>
      <c r="N974" s="296"/>
      <c r="O974" s="296"/>
      <c r="P974" s="296"/>
      <c r="Q974" s="296"/>
      <c r="R974" s="296"/>
      <c r="S974" s="296"/>
      <c r="T974" s="296"/>
      <c r="U974" s="296"/>
      <c r="V974" s="296"/>
      <c r="W974" s="296"/>
      <c r="X974" s="296"/>
      <c r="Y974" s="296"/>
      <c r="Z974" s="296"/>
    </row>
    <row r="975" spans="1:26" ht="15.75" customHeight="1" x14ac:dyDescent="0.3">
      <c r="A975" s="296"/>
      <c r="B975" s="296"/>
      <c r="C975" s="296"/>
      <c r="D975" s="296"/>
      <c r="E975" s="296"/>
      <c r="F975" s="296"/>
      <c r="G975" s="296"/>
      <c r="H975" s="296"/>
      <c r="I975" s="296"/>
      <c r="J975" s="296"/>
      <c r="K975" s="296"/>
      <c r="L975" s="296"/>
      <c r="M975" s="296"/>
      <c r="N975" s="296"/>
      <c r="O975" s="296"/>
      <c r="P975" s="296"/>
      <c r="Q975" s="296"/>
      <c r="R975" s="296"/>
      <c r="S975" s="296"/>
      <c r="T975" s="296"/>
      <c r="U975" s="296"/>
      <c r="V975" s="296"/>
      <c r="W975" s="296"/>
      <c r="X975" s="296"/>
      <c r="Y975" s="296"/>
      <c r="Z975" s="296"/>
    </row>
    <row r="976" spans="1:26" ht="15.75" customHeight="1" x14ac:dyDescent="0.3">
      <c r="A976" s="296"/>
      <c r="B976" s="296"/>
      <c r="C976" s="296"/>
      <c r="D976" s="296"/>
      <c r="E976" s="296"/>
      <c r="F976" s="296"/>
      <c r="G976" s="296"/>
      <c r="H976" s="296"/>
      <c r="I976" s="296"/>
      <c r="J976" s="296"/>
      <c r="K976" s="296"/>
      <c r="L976" s="296"/>
      <c r="M976" s="296"/>
      <c r="N976" s="296"/>
      <c r="O976" s="296"/>
      <c r="P976" s="296"/>
      <c r="Q976" s="296"/>
      <c r="R976" s="296"/>
      <c r="S976" s="296"/>
      <c r="T976" s="296"/>
      <c r="U976" s="296"/>
      <c r="V976" s="296"/>
      <c r="W976" s="296"/>
      <c r="X976" s="296"/>
      <c r="Y976" s="296"/>
      <c r="Z976" s="296"/>
    </row>
    <row r="977" spans="1:26" ht="15.75" customHeight="1" x14ac:dyDescent="0.3">
      <c r="A977" s="296"/>
      <c r="B977" s="296"/>
      <c r="C977" s="296"/>
      <c r="D977" s="296"/>
      <c r="E977" s="296"/>
      <c r="F977" s="296"/>
      <c r="G977" s="296"/>
      <c r="H977" s="296"/>
      <c r="I977" s="296"/>
      <c r="J977" s="296"/>
      <c r="K977" s="296"/>
      <c r="L977" s="296"/>
      <c r="M977" s="296"/>
      <c r="N977" s="296"/>
      <c r="O977" s="296"/>
      <c r="P977" s="296"/>
      <c r="Q977" s="296"/>
      <c r="R977" s="296"/>
      <c r="S977" s="296"/>
      <c r="T977" s="296"/>
      <c r="U977" s="296"/>
      <c r="V977" s="296"/>
      <c r="W977" s="296"/>
      <c r="X977" s="296"/>
      <c r="Y977" s="296"/>
      <c r="Z977" s="296"/>
    </row>
    <row r="978" spans="1:26" ht="15.75" customHeight="1" x14ac:dyDescent="0.3">
      <c r="A978" s="296"/>
      <c r="B978" s="296"/>
      <c r="C978" s="296"/>
      <c r="D978" s="296"/>
      <c r="E978" s="296"/>
      <c r="F978" s="296"/>
      <c r="G978" s="296"/>
      <c r="H978" s="296"/>
      <c r="I978" s="296"/>
      <c r="J978" s="296"/>
      <c r="K978" s="296"/>
      <c r="L978" s="296"/>
      <c r="M978" s="296"/>
      <c r="N978" s="296"/>
      <c r="O978" s="296"/>
      <c r="P978" s="296"/>
      <c r="Q978" s="296"/>
      <c r="R978" s="296"/>
      <c r="S978" s="296"/>
      <c r="T978" s="296"/>
      <c r="U978" s="296"/>
      <c r="V978" s="296"/>
      <c r="W978" s="296"/>
      <c r="X978" s="296"/>
      <c r="Y978" s="296"/>
      <c r="Z978" s="296"/>
    </row>
    <row r="979" spans="1:26" ht="15.75" customHeight="1" x14ac:dyDescent="0.3">
      <c r="A979" s="296"/>
      <c r="B979" s="296"/>
      <c r="C979" s="296"/>
      <c r="D979" s="296"/>
      <c r="E979" s="296"/>
      <c r="F979" s="296"/>
      <c r="G979" s="296"/>
      <c r="H979" s="296"/>
      <c r="I979" s="296"/>
      <c r="J979" s="296"/>
      <c r="K979" s="296"/>
      <c r="L979" s="296"/>
      <c r="M979" s="296"/>
      <c r="N979" s="296"/>
      <c r="O979" s="296"/>
      <c r="P979" s="296"/>
      <c r="Q979" s="296"/>
      <c r="R979" s="296"/>
      <c r="S979" s="296"/>
      <c r="T979" s="296"/>
      <c r="U979" s="296"/>
      <c r="V979" s="296"/>
      <c r="W979" s="296"/>
      <c r="X979" s="296"/>
      <c r="Y979" s="296"/>
      <c r="Z979" s="296"/>
    </row>
    <row r="980" spans="1:26" ht="15.75" customHeight="1" x14ac:dyDescent="0.3">
      <c r="A980" s="296"/>
      <c r="B980" s="296"/>
      <c r="C980" s="296"/>
      <c r="D980" s="296"/>
      <c r="E980" s="296"/>
      <c r="F980" s="296"/>
      <c r="G980" s="296"/>
      <c r="H980" s="296"/>
      <c r="I980" s="296"/>
      <c r="J980" s="296"/>
      <c r="K980" s="296"/>
      <c r="L980" s="296"/>
      <c r="M980" s="296"/>
      <c r="N980" s="296"/>
      <c r="O980" s="296"/>
      <c r="P980" s="296"/>
      <c r="Q980" s="296"/>
      <c r="R980" s="296"/>
      <c r="S980" s="296"/>
      <c r="T980" s="296"/>
      <c r="U980" s="296"/>
      <c r="V980" s="296"/>
      <c r="W980" s="296"/>
      <c r="X980" s="296"/>
      <c r="Y980" s="296"/>
      <c r="Z980" s="296"/>
    </row>
    <row r="981" spans="1:26" ht="15.75" customHeight="1" x14ac:dyDescent="0.3">
      <c r="A981" s="296"/>
      <c r="B981" s="296"/>
      <c r="C981" s="296"/>
      <c r="D981" s="296"/>
      <c r="E981" s="296"/>
      <c r="F981" s="296"/>
      <c r="G981" s="296"/>
      <c r="H981" s="296"/>
      <c r="I981" s="296"/>
      <c r="J981" s="296"/>
      <c r="K981" s="296"/>
      <c r="L981" s="296"/>
      <c r="M981" s="296"/>
      <c r="N981" s="296"/>
      <c r="O981" s="296"/>
      <c r="P981" s="296"/>
      <c r="Q981" s="296"/>
      <c r="R981" s="296"/>
      <c r="S981" s="296"/>
      <c r="T981" s="296"/>
      <c r="U981" s="296"/>
      <c r="V981" s="296"/>
      <c r="W981" s="296"/>
      <c r="X981" s="296"/>
      <c r="Y981" s="296"/>
      <c r="Z981" s="296"/>
    </row>
    <row r="982" spans="1:26" ht="15.75" customHeight="1" x14ac:dyDescent="0.3">
      <c r="A982" s="296"/>
      <c r="B982" s="296"/>
      <c r="C982" s="296"/>
      <c r="D982" s="296"/>
      <c r="E982" s="296"/>
      <c r="F982" s="296"/>
      <c r="G982" s="296"/>
      <c r="H982" s="296"/>
      <c r="I982" s="296"/>
      <c r="J982" s="296"/>
      <c r="K982" s="296"/>
      <c r="L982" s="296"/>
      <c r="M982" s="296"/>
      <c r="N982" s="296"/>
      <c r="O982" s="296"/>
      <c r="P982" s="296"/>
      <c r="Q982" s="296"/>
      <c r="R982" s="296"/>
      <c r="S982" s="296"/>
      <c r="T982" s="296"/>
      <c r="U982" s="296"/>
      <c r="V982" s="296"/>
      <c r="W982" s="296"/>
      <c r="X982" s="296"/>
      <c r="Y982" s="296"/>
      <c r="Z982" s="296"/>
    </row>
    <row r="983" spans="1:26" ht="15.75" customHeight="1" x14ac:dyDescent="0.3">
      <c r="A983" s="296"/>
      <c r="B983" s="296"/>
      <c r="C983" s="296"/>
      <c r="D983" s="296"/>
      <c r="E983" s="296"/>
      <c r="F983" s="296"/>
      <c r="G983" s="296"/>
      <c r="H983" s="296"/>
      <c r="I983" s="296"/>
      <c r="J983" s="296"/>
      <c r="K983" s="296"/>
      <c r="L983" s="296"/>
      <c r="M983" s="296"/>
      <c r="N983" s="296"/>
      <c r="O983" s="296"/>
      <c r="P983" s="296"/>
      <c r="Q983" s="296"/>
      <c r="R983" s="296"/>
      <c r="S983" s="296"/>
      <c r="T983" s="296"/>
      <c r="U983" s="296"/>
      <c r="V983" s="296"/>
      <c r="W983" s="296"/>
      <c r="X983" s="296"/>
      <c r="Y983" s="296"/>
      <c r="Z983" s="296"/>
    </row>
    <row r="984" spans="1:26" ht="15.75" customHeight="1" x14ac:dyDescent="0.3">
      <c r="A984" s="296"/>
      <c r="B984" s="296"/>
      <c r="C984" s="296"/>
      <c r="D984" s="296"/>
      <c r="E984" s="296"/>
      <c r="F984" s="296"/>
      <c r="G984" s="296"/>
      <c r="H984" s="296"/>
      <c r="I984" s="296"/>
      <c r="J984" s="296"/>
      <c r="K984" s="296"/>
      <c r="L984" s="296"/>
      <c r="M984" s="296"/>
      <c r="N984" s="296"/>
      <c r="O984" s="296"/>
      <c r="P984" s="296"/>
      <c r="Q984" s="296"/>
      <c r="R984" s="296"/>
      <c r="S984" s="296"/>
      <c r="T984" s="296"/>
      <c r="U984" s="296"/>
      <c r="V984" s="296"/>
      <c r="W984" s="296"/>
      <c r="X984" s="296"/>
      <c r="Y984" s="296"/>
      <c r="Z984" s="296"/>
    </row>
    <row r="985" spans="1:26" ht="15.75" customHeight="1" x14ac:dyDescent="0.3">
      <c r="A985" s="296"/>
      <c r="B985" s="296"/>
      <c r="C985" s="296"/>
      <c r="D985" s="296"/>
      <c r="E985" s="296"/>
      <c r="F985" s="296"/>
      <c r="G985" s="296"/>
      <c r="H985" s="296"/>
      <c r="I985" s="296"/>
      <c r="J985" s="296"/>
      <c r="K985" s="296"/>
      <c r="L985" s="296"/>
      <c r="M985" s="296"/>
      <c r="N985" s="296"/>
      <c r="O985" s="296"/>
      <c r="P985" s="296"/>
      <c r="Q985" s="296"/>
      <c r="R985" s="296"/>
      <c r="S985" s="296"/>
      <c r="T985" s="296"/>
      <c r="U985" s="296"/>
      <c r="V985" s="296"/>
      <c r="W985" s="296"/>
      <c r="X985" s="296"/>
      <c r="Y985" s="296"/>
      <c r="Z985" s="296"/>
    </row>
    <row r="986" spans="1:26" ht="15.75" customHeight="1" x14ac:dyDescent="0.3">
      <c r="A986" s="296"/>
      <c r="B986" s="296"/>
      <c r="C986" s="296"/>
      <c r="D986" s="296"/>
      <c r="E986" s="296"/>
      <c r="F986" s="296"/>
      <c r="G986" s="296"/>
      <c r="H986" s="296"/>
      <c r="I986" s="296"/>
      <c r="J986" s="296"/>
      <c r="K986" s="296"/>
      <c r="L986" s="296"/>
      <c r="M986" s="296"/>
      <c r="N986" s="296"/>
      <c r="O986" s="296"/>
      <c r="P986" s="296"/>
      <c r="Q986" s="296"/>
      <c r="R986" s="296"/>
      <c r="S986" s="296"/>
      <c r="T986" s="296"/>
      <c r="U986" s="296"/>
      <c r="V986" s="296"/>
      <c r="W986" s="296"/>
      <c r="X986" s="296"/>
      <c r="Y986" s="296"/>
      <c r="Z986" s="296"/>
    </row>
    <row r="987" spans="1:26" ht="15.75" customHeight="1" x14ac:dyDescent="0.3">
      <c r="A987" s="296"/>
      <c r="B987" s="296"/>
      <c r="C987" s="296"/>
      <c r="D987" s="296"/>
      <c r="E987" s="296"/>
      <c r="F987" s="296"/>
      <c r="G987" s="296"/>
      <c r="H987" s="296"/>
      <c r="I987" s="296"/>
      <c r="J987" s="296"/>
      <c r="K987" s="296"/>
      <c r="L987" s="296"/>
      <c r="M987" s="296"/>
      <c r="N987" s="296"/>
      <c r="O987" s="296"/>
      <c r="P987" s="296"/>
      <c r="Q987" s="296"/>
      <c r="R987" s="296"/>
      <c r="S987" s="296"/>
      <c r="T987" s="296"/>
      <c r="U987" s="296"/>
      <c r="V987" s="296"/>
      <c r="W987" s="296"/>
      <c r="X987" s="296"/>
      <c r="Y987" s="296"/>
      <c r="Z987" s="296"/>
    </row>
    <row r="988" spans="1:26" ht="15.75" customHeight="1" x14ac:dyDescent="0.3">
      <c r="A988" s="296"/>
      <c r="B988" s="296"/>
      <c r="C988" s="296"/>
      <c r="D988" s="296"/>
      <c r="E988" s="296"/>
      <c r="F988" s="296"/>
      <c r="G988" s="296"/>
      <c r="H988" s="296"/>
      <c r="I988" s="296"/>
      <c r="J988" s="296"/>
      <c r="K988" s="296"/>
      <c r="L988" s="296"/>
      <c r="M988" s="296"/>
      <c r="N988" s="296"/>
      <c r="O988" s="296"/>
      <c r="P988" s="296"/>
      <c r="Q988" s="296"/>
      <c r="R988" s="296"/>
      <c r="S988" s="296"/>
      <c r="T988" s="296"/>
      <c r="U988" s="296"/>
      <c r="V988" s="296"/>
      <c r="W988" s="296"/>
      <c r="X988" s="296"/>
      <c r="Y988" s="296"/>
      <c r="Z988" s="296"/>
    </row>
    <row r="989" spans="1:26" ht="15.75" customHeight="1" x14ac:dyDescent="0.3">
      <c r="A989" s="296"/>
      <c r="B989" s="296"/>
      <c r="C989" s="296"/>
      <c r="D989" s="296"/>
      <c r="E989" s="296"/>
      <c r="F989" s="296"/>
      <c r="G989" s="296"/>
      <c r="H989" s="296"/>
      <c r="I989" s="296"/>
      <c r="J989" s="296"/>
      <c r="K989" s="296"/>
      <c r="L989" s="296"/>
      <c r="M989" s="296"/>
      <c r="N989" s="296"/>
      <c r="O989" s="296"/>
      <c r="P989" s="296"/>
      <c r="Q989" s="296"/>
      <c r="R989" s="296"/>
      <c r="S989" s="296"/>
      <c r="T989" s="296"/>
      <c r="U989" s="296"/>
      <c r="V989" s="296"/>
      <c r="W989" s="296"/>
      <c r="X989" s="296"/>
      <c r="Y989" s="296"/>
      <c r="Z989" s="296"/>
    </row>
    <row r="990" spans="1:26" ht="15.75" customHeight="1" x14ac:dyDescent="0.3">
      <c r="A990" s="296"/>
      <c r="B990" s="296"/>
      <c r="C990" s="296"/>
      <c r="D990" s="296"/>
      <c r="E990" s="296"/>
      <c r="F990" s="296"/>
      <c r="G990" s="296"/>
      <c r="H990" s="296"/>
      <c r="I990" s="296"/>
      <c r="J990" s="296"/>
      <c r="K990" s="296"/>
      <c r="L990" s="296"/>
      <c r="M990" s="296"/>
      <c r="N990" s="296"/>
      <c r="O990" s="296"/>
      <c r="P990" s="296"/>
      <c r="Q990" s="296"/>
      <c r="R990" s="296"/>
      <c r="S990" s="296"/>
      <c r="T990" s="296"/>
      <c r="U990" s="296"/>
      <c r="V990" s="296"/>
      <c r="W990" s="296"/>
      <c r="X990" s="296"/>
      <c r="Y990" s="296"/>
      <c r="Z990" s="296"/>
    </row>
    <row r="991" spans="1:26" ht="15.75" customHeight="1" x14ac:dyDescent="0.3">
      <c r="A991" s="296"/>
      <c r="B991" s="296"/>
      <c r="C991" s="296"/>
      <c r="D991" s="296"/>
      <c r="E991" s="296"/>
      <c r="F991" s="296"/>
      <c r="G991" s="296"/>
      <c r="H991" s="296"/>
      <c r="I991" s="296"/>
      <c r="J991" s="296"/>
      <c r="K991" s="296"/>
      <c r="L991" s="296"/>
      <c r="M991" s="296"/>
      <c r="N991" s="296"/>
      <c r="O991" s="296"/>
      <c r="P991" s="296"/>
      <c r="Q991" s="296"/>
      <c r="R991" s="296"/>
      <c r="S991" s="296"/>
      <c r="T991" s="296"/>
      <c r="U991" s="296"/>
      <c r="V991" s="296"/>
      <c r="W991" s="296"/>
      <c r="X991" s="296"/>
      <c r="Y991" s="296"/>
      <c r="Z991" s="296"/>
    </row>
    <row r="992" spans="1:26" ht="15.75" customHeight="1" x14ac:dyDescent="0.3">
      <c r="A992" s="296"/>
      <c r="B992" s="296"/>
      <c r="C992" s="296"/>
      <c r="D992" s="296"/>
      <c r="E992" s="296"/>
      <c r="F992" s="296"/>
      <c r="G992" s="296"/>
      <c r="H992" s="296"/>
      <c r="I992" s="296"/>
      <c r="J992" s="296"/>
      <c r="K992" s="296"/>
      <c r="L992" s="296"/>
      <c r="M992" s="296"/>
      <c r="N992" s="296"/>
      <c r="O992" s="296"/>
      <c r="P992" s="296"/>
      <c r="Q992" s="296"/>
      <c r="R992" s="296"/>
      <c r="S992" s="296"/>
      <c r="T992" s="296"/>
      <c r="U992" s="296"/>
      <c r="V992" s="296"/>
      <c r="W992" s="296"/>
      <c r="X992" s="296"/>
      <c r="Y992" s="296"/>
      <c r="Z992" s="296"/>
    </row>
    <row r="993" spans="1:26" ht="15.75" customHeight="1" x14ac:dyDescent="0.3">
      <c r="A993" s="296"/>
      <c r="B993" s="296"/>
      <c r="C993" s="296"/>
      <c r="D993" s="296"/>
      <c r="E993" s="296"/>
      <c r="F993" s="296"/>
      <c r="G993" s="296"/>
      <c r="H993" s="296"/>
      <c r="I993" s="296"/>
      <c r="J993" s="296"/>
      <c r="K993" s="296"/>
      <c r="L993" s="296"/>
      <c r="M993" s="296"/>
      <c r="N993" s="296"/>
      <c r="O993" s="296"/>
      <c r="P993" s="296"/>
      <c r="Q993" s="296"/>
      <c r="R993" s="296"/>
      <c r="S993" s="296"/>
      <c r="T993" s="296"/>
      <c r="U993" s="296"/>
      <c r="V993" s="296"/>
      <c r="W993" s="296"/>
      <c r="X993" s="296"/>
      <c r="Y993" s="296"/>
      <c r="Z993" s="296"/>
    </row>
    <row r="994" spans="1:26" ht="15.75" customHeight="1" x14ac:dyDescent="0.3">
      <c r="A994" s="296"/>
      <c r="B994" s="296"/>
      <c r="C994" s="296"/>
      <c r="D994" s="296"/>
      <c r="E994" s="296"/>
      <c r="F994" s="296"/>
      <c r="G994" s="296"/>
      <c r="H994" s="296"/>
      <c r="I994" s="296"/>
      <c r="J994" s="296"/>
      <c r="K994" s="296"/>
      <c r="L994" s="296"/>
      <c r="M994" s="296"/>
      <c r="N994" s="296"/>
      <c r="O994" s="296"/>
      <c r="P994" s="296"/>
      <c r="Q994" s="296"/>
      <c r="R994" s="296"/>
      <c r="S994" s="296"/>
      <c r="T994" s="296"/>
      <c r="U994" s="296"/>
      <c r="V994" s="296"/>
      <c r="W994" s="296"/>
      <c r="X994" s="296"/>
      <c r="Y994" s="296"/>
      <c r="Z994" s="296"/>
    </row>
    <row r="995" spans="1:26" ht="15.75" customHeight="1" x14ac:dyDescent="0.3">
      <c r="A995" s="296"/>
      <c r="B995" s="296"/>
      <c r="C995" s="296"/>
      <c r="D995" s="296"/>
      <c r="E995" s="296"/>
      <c r="F995" s="296"/>
      <c r="G995" s="296"/>
      <c r="H995" s="296"/>
      <c r="I995" s="296"/>
      <c r="J995" s="296"/>
      <c r="K995" s="296"/>
      <c r="L995" s="296"/>
      <c r="M995" s="296"/>
      <c r="N995" s="296"/>
      <c r="O995" s="296"/>
      <c r="P995" s="296"/>
      <c r="Q995" s="296"/>
      <c r="R995" s="296"/>
      <c r="S995" s="296"/>
      <c r="T995" s="296"/>
      <c r="U995" s="296"/>
      <c r="V995" s="296"/>
      <c r="W995" s="296"/>
      <c r="X995" s="296"/>
      <c r="Y995" s="296"/>
      <c r="Z995" s="296"/>
    </row>
    <row r="996" spans="1:26" ht="15.75" customHeight="1" x14ac:dyDescent="0.3">
      <c r="A996" s="296"/>
      <c r="B996" s="296"/>
      <c r="C996" s="296"/>
      <c r="D996" s="296"/>
      <c r="E996" s="296"/>
      <c r="F996" s="296"/>
      <c r="G996" s="296"/>
      <c r="H996" s="296"/>
      <c r="I996" s="296"/>
      <c r="J996" s="296"/>
      <c r="K996" s="296"/>
      <c r="L996" s="296"/>
      <c r="M996" s="296"/>
      <c r="N996" s="296"/>
      <c r="O996" s="296"/>
      <c r="P996" s="296"/>
      <c r="Q996" s="296"/>
      <c r="R996" s="296"/>
      <c r="S996" s="296"/>
      <c r="T996" s="296"/>
      <c r="U996" s="296"/>
      <c r="V996" s="296"/>
      <c r="W996" s="296"/>
      <c r="X996" s="296"/>
      <c r="Y996" s="296"/>
      <c r="Z996" s="296"/>
    </row>
    <row r="997" spans="1:26" ht="15.75" customHeight="1" x14ac:dyDescent="0.3">
      <c r="A997" s="296"/>
      <c r="B997" s="296"/>
      <c r="C997" s="296"/>
      <c r="D997" s="296"/>
      <c r="E997" s="296"/>
      <c r="F997" s="296"/>
      <c r="G997" s="296"/>
      <c r="H997" s="296"/>
      <c r="I997" s="296"/>
      <c r="J997" s="296"/>
      <c r="K997" s="296"/>
      <c r="L997" s="296"/>
      <c r="M997" s="296"/>
      <c r="N997" s="296"/>
      <c r="O997" s="296"/>
      <c r="P997" s="296"/>
      <c r="Q997" s="296"/>
      <c r="R997" s="296"/>
      <c r="S997" s="296"/>
      <c r="T997" s="296"/>
      <c r="U997" s="296"/>
      <c r="V997" s="296"/>
      <c r="W997" s="296"/>
      <c r="X997" s="296"/>
      <c r="Y997" s="296"/>
      <c r="Z997" s="296"/>
    </row>
    <row r="998" spans="1:26" ht="15.75" customHeight="1" x14ac:dyDescent="0.3">
      <c r="A998" s="296"/>
      <c r="B998" s="296"/>
      <c r="C998" s="296"/>
      <c r="D998" s="296"/>
      <c r="E998" s="296"/>
      <c r="F998" s="296"/>
      <c r="G998" s="296"/>
      <c r="H998" s="296"/>
      <c r="I998" s="296"/>
      <c r="J998" s="296"/>
      <c r="K998" s="296"/>
      <c r="L998" s="296"/>
      <c r="M998" s="296"/>
      <c r="N998" s="296"/>
      <c r="O998" s="296"/>
      <c r="P998" s="296"/>
      <c r="Q998" s="296"/>
      <c r="R998" s="296"/>
      <c r="S998" s="296"/>
      <c r="T998" s="296"/>
      <c r="U998" s="296"/>
      <c r="V998" s="296"/>
      <c r="W998" s="296"/>
      <c r="X998" s="296"/>
      <c r="Y998" s="296"/>
      <c r="Z998" s="296"/>
    </row>
    <row r="999" spans="1:26" ht="15.75" customHeight="1" x14ac:dyDescent="0.3">
      <c r="A999" s="296"/>
      <c r="B999" s="296"/>
      <c r="C999" s="296"/>
      <c r="D999" s="296"/>
      <c r="E999" s="296"/>
      <c r="F999" s="296"/>
      <c r="G999" s="296"/>
      <c r="H999" s="296"/>
      <c r="I999" s="296"/>
      <c r="J999" s="296"/>
      <c r="K999" s="296"/>
      <c r="L999" s="296"/>
      <c r="M999" s="296"/>
      <c r="N999" s="296"/>
      <c r="O999" s="296"/>
      <c r="P999" s="296"/>
      <c r="Q999" s="296"/>
      <c r="R999" s="296"/>
      <c r="S999" s="296"/>
      <c r="T999" s="296"/>
      <c r="U999" s="296"/>
      <c r="V999" s="296"/>
      <c r="W999" s="296"/>
      <c r="X999" s="296"/>
      <c r="Y999" s="296"/>
      <c r="Z999" s="296"/>
    </row>
    <row r="1000" spans="1:26" ht="15.75" customHeight="1" x14ac:dyDescent="0.3">
      <c r="A1000" s="296"/>
      <c r="B1000" s="296"/>
      <c r="C1000" s="296"/>
      <c r="D1000" s="296"/>
      <c r="E1000" s="296"/>
      <c r="F1000" s="296"/>
      <c r="G1000" s="296"/>
      <c r="H1000" s="296"/>
      <c r="I1000" s="296"/>
      <c r="J1000" s="296"/>
      <c r="K1000" s="296"/>
      <c r="L1000" s="296"/>
      <c r="M1000" s="296"/>
      <c r="N1000" s="296"/>
      <c r="O1000" s="296"/>
      <c r="P1000" s="296"/>
      <c r="Q1000" s="296"/>
      <c r="R1000" s="296"/>
      <c r="S1000" s="296"/>
      <c r="T1000" s="296"/>
      <c r="U1000" s="296"/>
      <c r="V1000" s="296"/>
      <c r="W1000" s="296"/>
      <c r="X1000" s="296"/>
      <c r="Y1000" s="296"/>
      <c r="Z1000" s="296"/>
    </row>
  </sheetData>
  <mergeCells count="41">
    <mergeCell ref="D16:E16"/>
    <mergeCell ref="G16:I16"/>
    <mergeCell ref="D17:E17"/>
    <mergeCell ref="G17:I17"/>
    <mergeCell ref="B18:P18"/>
    <mergeCell ref="G13:I13"/>
    <mergeCell ref="G14:I14"/>
    <mergeCell ref="D8:E8"/>
    <mergeCell ref="D9:E9"/>
    <mergeCell ref="D10:E10"/>
    <mergeCell ref="D11:E11"/>
    <mergeCell ref="D12:E12"/>
    <mergeCell ref="G15:I15"/>
    <mergeCell ref="N4:N5"/>
    <mergeCell ref="O4:O5"/>
    <mergeCell ref="D6:E6"/>
    <mergeCell ref="G6:I6"/>
    <mergeCell ref="D7:E7"/>
    <mergeCell ref="G7:I7"/>
    <mergeCell ref="M4:M5"/>
    <mergeCell ref="D15:E15"/>
    <mergeCell ref="G8:I8"/>
    <mergeCell ref="D13:E13"/>
    <mergeCell ref="D14:E14"/>
    <mergeCell ref="G9:I9"/>
    <mergeCell ref="G10:I10"/>
    <mergeCell ref="G11:I11"/>
    <mergeCell ref="G12:I12"/>
    <mergeCell ref="P4:P5"/>
    <mergeCell ref="N1:O1"/>
    <mergeCell ref="C2:E2"/>
    <mergeCell ref="B3:Q3"/>
    <mergeCell ref="B4:B5"/>
    <mergeCell ref="C4:C5"/>
    <mergeCell ref="D4:E5"/>
    <mergeCell ref="F4:F5"/>
    <mergeCell ref="Q4:Q5"/>
    <mergeCell ref="G4:I5"/>
    <mergeCell ref="J4:J5"/>
    <mergeCell ref="K4:K5"/>
    <mergeCell ref="L4:L5"/>
  </mergeCells>
  <pageMargins left="0.51180555555555596" right="0.51180555555555596" top="0.78749999999999998" bottom="0.78749999999999998" header="0" footer="0"/>
  <pageSetup paperSize="9" scale="46"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Z991"/>
  <sheetViews>
    <sheetView workbookViewId="0">
      <selection activeCell="F23" sqref="F23"/>
    </sheetView>
  </sheetViews>
  <sheetFormatPr defaultColWidth="14.44140625" defaultRowHeight="15" customHeight="1" x14ac:dyDescent="0.3"/>
  <cols>
    <col min="1" max="1" width="14.6640625" customWidth="1"/>
    <col min="2" max="2" width="11.109375" customWidth="1"/>
    <col min="3" max="3" width="66.6640625" customWidth="1"/>
    <col min="4" max="4" width="33.33203125" customWidth="1"/>
    <col min="5" max="5" width="14.33203125" customWidth="1"/>
    <col min="6" max="6" width="13.33203125" customWidth="1"/>
    <col min="7" max="7" width="17.6640625" customWidth="1"/>
    <col min="8" max="8" width="15" customWidth="1"/>
    <col min="9" max="9" width="14.88671875" customWidth="1"/>
    <col min="10" max="10" width="22.5546875" hidden="1" customWidth="1"/>
    <col min="11" max="11" width="21.5546875" hidden="1" customWidth="1"/>
    <col min="12" max="12" width="22.33203125" hidden="1" customWidth="1"/>
    <col min="13" max="13" width="17.5546875" hidden="1" customWidth="1"/>
    <col min="14" max="26" width="8.88671875" customWidth="1"/>
  </cols>
  <sheetData>
    <row r="1" spans="1:26" ht="22.5" customHeight="1" x14ac:dyDescent="0.3">
      <c r="A1" s="176"/>
      <c r="B1" s="178"/>
      <c r="C1" s="454" t="s">
        <v>21380</v>
      </c>
      <c r="D1" s="455"/>
      <c r="E1" s="455"/>
      <c r="F1" s="455"/>
      <c r="G1" s="531"/>
      <c r="H1" s="305" t="s">
        <v>124</v>
      </c>
      <c r="I1" s="306"/>
      <c r="J1" s="2"/>
      <c r="K1" s="2"/>
      <c r="L1" s="2"/>
      <c r="M1" s="2"/>
      <c r="N1" s="2"/>
      <c r="O1" s="2"/>
      <c r="P1" s="2"/>
      <c r="Q1" s="2"/>
      <c r="R1" s="2"/>
      <c r="S1" s="2"/>
      <c r="T1" s="2"/>
      <c r="U1" s="2"/>
      <c r="V1" s="2"/>
      <c r="W1" s="2"/>
      <c r="X1" s="2"/>
      <c r="Y1" s="2"/>
      <c r="Z1" s="2"/>
    </row>
    <row r="2" spans="1:26" ht="63.75" customHeight="1" x14ac:dyDescent="0.3">
      <c r="A2" s="119"/>
      <c r="B2" s="180"/>
      <c r="C2" s="456"/>
      <c r="D2" s="457"/>
      <c r="E2" s="457"/>
      <c r="F2" s="457"/>
      <c r="G2" s="532"/>
      <c r="H2" s="539" t="s">
        <v>21390</v>
      </c>
      <c r="I2" s="540"/>
      <c r="J2" s="2"/>
      <c r="K2" s="2"/>
      <c r="L2" s="2"/>
      <c r="M2" s="2"/>
      <c r="N2" s="2"/>
      <c r="O2" s="2"/>
      <c r="P2" s="2"/>
      <c r="Q2" s="2"/>
      <c r="R2" s="2"/>
      <c r="S2" s="2"/>
      <c r="T2" s="2"/>
      <c r="U2" s="2"/>
      <c r="V2" s="2"/>
      <c r="W2" s="2"/>
      <c r="X2" s="2"/>
      <c r="Y2" s="2"/>
      <c r="Z2" s="2"/>
    </row>
    <row r="3" spans="1:26" ht="27.6" x14ac:dyDescent="0.3">
      <c r="A3" s="307" t="s">
        <v>149</v>
      </c>
      <c r="B3" s="460" t="str">
        <f>PO!$C$3</f>
        <v>TRECHO MA-138 ATE 3 BOCAS</v>
      </c>
      <c r="C3" s="461"/>
      <c r="D3" s="461"/>
      <c r="E3" s="461"/>
      <c r="F3" s="461"/>
      <c r="G3" s="127" t="s">
        <v>125</v>
      </c>
      <c r="H3" s="128" t="str">
        <f>PO!K3</f>
        <v>SICRO</v>
      </c>
      <c r="I3" s="308" t="str">
        <f>PO!L3</f>
        <v>01/2026 -  SEM DES.</v>
      </c>
      <c r="J3" s="2"/>
      <c r="K3" s="2"/>
      <c r="L3" s="2"/>
      <c r="M3" s="2"/>
      <c r="N3" s="2"/>
      <c r="O3" s="2"/>
      <c r="P3" s="2"/>
      <c r="Q3" s="2"/>
      <c r="R3" s="2"/>
      <c r="S3" s="2"/>
      <c r="T3" s="2"/>
      <c r="U3" s="2"/>
      <c r="V3" s="2"/>
      <c r="W3" s="2"/>
      <c r="X3" s="2"/>
      <c r="Y3" s="2"/>
      <c r="Z3" s="2"/>
    </row>
    <row r="4" spans="1:26" ht="21.75" customHeight="1" x14ac:dyDescent="0.3">
      <c r="A4" s="307" t="s">
        <v>21207</v>
      </c>
      <c r="B4" s="460" t="str">
        <f>PO!$C$5</f>
        <v>SÃO PEDRO DOS CRENTES</v>
      </c>
      <c r="C4" s="461"/>
      <c r="D4" s="461"/>
      <c r="E4" s="461"/>
      <c r="F4" s="461"/>
      <c r="G4" s="127" t="s">
        <v>127</v>
      </c>
      <c r="H4" s="184">
        <f>PO!K6</f>
        <v>0.24149999999999999</v>
      </c>
      <c r="I4" s="309"/>
      <c r="J4" s="2"/>
      <c r="K4" s="2"/>
      <c r="L4" s="2"/>
      <c r="M4" s="2"/>
      <c r="N4" s="2"/>
      <c r="O4" s="2"/>
      <c r="P4" s="2"/>
      <c r="Q4" s="2"/>
      <c r="R4" s="2"/>
      <c r="S4" s="2"/>
      <c r="T4" s="2"/>
      <c r="U4" s="2"/>
      <c r="V4" s="2"/>
      <c r="W4" s="2"/>
      <c r="X4" s="2"/>
      <c r="Y4" s="2"/>
      <c r="Z4" s="2"/>
    </row>
    <row r="5" spans="1:26" ht="21.75" customHeight="1" x14ac:dyDescent="0.3">
      <c r="A5" s="307" t="s">
        <v>155</v>
      </c>
      <c r="B5" s="462" t="str">
        <f>PO!$C$7</f>
        <v>31/03/2026</v>
      </c>
      <c r="C5" s="461"/>
      <c r="D5" s="461"/>
      <c r="E5" s="461"/>
      <c r="F5" s="461"/>
      <c r="G5" s="127"/>
      <c r="H5" s="636"/>
      <c r="I5" s="637"/>
      <c r="J5" s="2"/>
      <c r="M5" s="2"/>
      <c r="N5" s="2"/>
      <c r="O5" s="2"/>
      <c r="P5" s="2"/>
      <c r="Q5" s="2"/>
      <c r="R5" s="2"/>
      <c r="S5" s="2"/>
      <c r="T5" s="2"/>
      <c r="U5" s="2"/>
      <c r="V5" s="2"/>
      <c r="W5" s="2"/>
      <c r="X5" s="2"/>
      <c r="Y5" s="2"/>
      <c r="Z5" s="2"/>
    </row>
    <row r="6" spans="1:26" ht="14.25" customHeight="1" x14ac:dyDescent="0.3">
      <c r="A6" s="638" t="s">
        <v>21286</v>
      </c>
      <c r="B6" s="639"/>
      <c r="C6" s="639"/>
      <c r="D6" s="639"/>
      <c r="E6" s="639"/>
      <c r="F6" s="639"/>
      <c r="G6" s="639"/>
      <c r="H6" s="639"/>
      <c r="I6" s="640"/>
      <c r="J6" s="1"/>
      <c r="K6" s="1"/>
      <c r="L6" s="1"/>
      <c r="M6" s="1"/>
      <c r="N6" s="1"/>
      <c r="O6" s="1"/>
      <c r="P6" s="1"/>
      <c r="Q6" s="1"/>
      <c r="R6" s="1"/>
      <c r="S6" s="1"/>
      <c r="T6" s="1"/>
      <c r="U6" s="1"/>
      <c r="V6" s="1"/>
      <c r="W6" s="1"/>
      <c r="X6" s="1"/>
      <c r="Y6" s="1"/>
      <c r="Z6" s="1"/>
    </row>
    <row r="7" spans="1:26" ht="14.25" customHeight="1" x14ac:dyDescent="0.3">
      <c r="A7" s="641" t="s">
        <v>21287</v>
      </c>
      <c r="B7" s="510"/>
      <c r="C7" s="310" t="s">
        <v>179</v>
      </c>
      <c r="D7" s="311"/>
      <c r="E7" s="311"/>
      <c r="F7" s="311"/>
      <c r="G7" s="311"/>
      <c r="H7" s="311"/>
      <c r="I7" s="312"/>
      <c r="J7" s="1"/>
      <c r="K7" s="1"/>
      <c r="L7" s="1" t="s">
        <v>21288</v>
      </c>
      <c r="M7" s="1"/>
      <c r="N7" s="1"/>
      <c r="O7" s="1"/>
      <c r="P7" s="1"/>
      <c r="Q7" s="1"/>
      <c r="R7" s="1"/>
      <c r="S7" s="1"/>
      <c r="T7" s="1"/>
      <c r="U7" s="1"/>
      <c r="V7" s="1"/>
      <c r="W7" s="1"/>
      <c r="X7" s="1"/>
      <c r="Y7" s="1"/>
      <c r="Z7" s="1"/>
    </row>
    <row r="8" spans="1:26" ht="15.75" customHeight="1" x14ac:dyDescent="0.3">
      <c r="A8" s="641" t="s">
        <v>164</v>
      </c>
      <c r="B8" s="510"/>
      <c r="C8" s="310" t="s">
        <v>181</v>
      </c>
      <c r="D8" s="311"/>
      <c r="E8" s="311"/>
      <c r="F8" s="311"/>
      <c r="G8" s="311"/>
      <c r="H8" s="311"/>
      <c r="I8" s="312"/>
      <c r="J8" s="1"/>
      <c r="K8" s="1"/>
      <c r="L8" s="313" t="e">
        <f>#REF!+#REF!</f>
        <v>#REF!</v>
      </c>
      <c r="M8" s="1"/>
      <c r="N8" s="1"/>
      <c r="O8" s="1"/>
      <c r="P8" s="1"/>
      <c r="Q8" s="1"/>
      <c r="R8" s="1"/>
      <c r="S8" s="1"/>
      <c r="T8" s="1"/>
      <c r="U8" s="1"/>
      <c r="V8" s="1"/>
      <c r="W8" s="1"/>
      <c r="X8" s="1"/>
      <c r="Y8" s="1"/>
      <c r="Z8" s="1"/>
    </row>
    <row r="9" spans="1:26" ht="14.25" customHeight="1" x14ac:dyDescent="0.3">
      <c r="A9" s="641" t="s">
        <v>21289</v>
      </c>
      <c r="B9" s="510"/>
      <c r="C9" s="314" t="str">
        <f>PO!$L$4</f>
        <v>02/2026 - SEM DES.</v>
      </c>
      <c r="D9" s="311"/>
      <c r="E9" s="311"/>
      <c r="F9" s="311"/>
      <c r="G9" s="311"/>
      <c r="H9" s="311"/>
      <c r="I9" s="312"/>
      <c r="J9" s="1"/>
      <c r="K9" s="1"/>
      <c r="L9" s="315"/>
      <c r="M9" s="1"/>
      <c r="N9" s="1"/>
      <c r="O9" s="1"/>
      <c r="P9" s="1"/>
      <c r="Q9" s="1"/>
      <c r="R9" s="1"/>
      <c r="S9" s="1"/>
      <c r="T9" s="1"/>
      <c r="U9" s="1"/>
      <c r="V9" s="1"/>
      <c r="W9" s="1"/>
      <c r="X9" s="1"/>
      <c r="Y9" s="1"/>
      <c r="Z9" s="1"/>
    </row>
    <row r="10" spans="1:26" ht="13.5" customHeight="1" x14ac:dyDescent="0.3">
      <c r="A10" s="641" t="s">
        <v>67</v>
      </c>
      <c r="B10" s="510"/>
      <c r="C10" s="642" t="str">
        <f>PO!C6</f>
        <v>MARANHÃO</v>
      </c>
      <c r="D10" s="512"/>
      <c r="E10" s="512"/>
      <c r="F10" s="512"/>
      <c r="G10" s="512"/>
      <c r="H10" s="512"/>
      <c r="I10" s="643"/>
      <c r="J10" s="1"/>
      <c r="K10" s="1"/>
      <c r="L10" s="315" t="e">
        <f>#REF!</f>
        <v>#REF!</v>
      </c>
      <c r="M10" s="1"/>
      <c r="N10" s="1"/>
      <c r="O10" s="1"/>
      <c r="P10" s="1"/>
      <c r="Q10" s="1"/>
      <c r="R10" s="1"/>
      <c r="S10" s="1"/>
      <c r="T10" s="1"/>
      <c r="U10" s="1"/>
      <c r="V10" s="1"/>
      <c r="W10" s="1"/>
      <c r="X10" s="1"/>
      <c r="Y10" s="1"/>
      <c r="Z10" s="1"/>
    </row>
    <row r="11" spans="1:26" ht="14.25" customHeight="1" x14ac:dyDescent="0.3">
      <c r="A11" s="641" t="s">
        <v>213</v>
      </c>
      <c r="B11" s="510"/>
      <c r="C11" s="310" t="s">
        <v>182</v>
      </c>
      <c r="D11" s="311"/>
      <c r="E11" s="311"/>
      <c r="F11" s="311"/>
      <c r="G11" s="311"/>
      <c r="H11" s="311"/>
      <c r="I11" s="312"/>
      <c r="J11" s="1"/>
      <c r="K11" s="1"/>
      <c r="L11" s="315"/>
      <c r="M11" s="1"/>
      <c r="N11" s="1"/>
      <c r="O11" s="1"/>
      <c r="P11" s="1"/>
      <c r="Q11" s="1"/>
      <c r="R11" s="1"/>
      <c r="S11" s="1"/>
      <c r="T11" s="1"/>
      <c r="U11" s="1"/>
      <c r="V11" s="1"/>
      <c r="W11" s="1"/>
      <c r="X11" s="1"/>
      <c r="Y11" s="1"/>
      <c r="Z11" s="1"/>
    </row>
    <row r="12" spans="1:26" ht="14.25" customHeight="1" x14ac:dyDescent="0.3">
      <c r="A12" s="641" t="s">
        <v>21290</v>
      </c>
      <c r="B12" s="510"/>
      <c r="C12" s="316">
        <f>I20</f>
        <v>29746.78</v>
      </c>
      <c r="D12" s="316"/>
      <c r="E12" s="316"/>
      <c r="F12" s="316"/>
      <c r="G12" s="316"/>
      <c r="H12" s="316"/>
      <c r="I12" s="317"/>
      <c r="K12" s="1"/>
      <c r="L12" s="315" t="e">
        <f t="shared" ref="L12:L13" si="0">#REF!</f>
        <v>#REF!</v>
      </c>
      <c r="M12" s="1"/>
      <c r="N12" s="1"/>
      <c r="O12" s="1"/>
      <c r="P12" s="1"/>
      <c r="Q12" s="1"/>
      <c r="R12" s="1"/>
      <c r="S12" s="1"/>
      <c r="T12" s="1"/>
      <c r="U12" s="1"/>
      <c r="V12" s="1"/>
      <c r="W12" s="1"/>
      <c r="X12" s="1"/>
      <c r="Y12" s="1"/>
      <c r="Z12" s="1"/>
    </row>
    <row r="13" spans="1:26" ht="14.25" customHeight="1" x14ac:dyDescent="0.3">
      <c r="A13" s="644" t="s">
        <v>21291</v>
      </c>
      <c r="B13" s="464"/>
      <c r="C13" s="464"/>
      <c r="D13" s="464"/>
      <c r="E13" s="464"/>
      <c r="F13" s="464"/>
      <c r="G13" s="464"/>
      <c r="H13" s="464"/>
      <c r="I13" s="645"/>
      <c r="J13" s="1"/>
      <c r="K13" s="1"/>
      <c r="L13" s="315" t="e">
        <f t="shared" si="0"/>
        <v>#REF!</v>
      </c>
      <c r="M13" s="1"/>
      <c r="N13" s="1"/>
      <c r="O13" s="1"/>
      <c r="P13" s="1"/>
      <c r="Q13" s="1"/>
      <c r="R13" s="1"/>
      <c r="S13" s="1"/>
      <c r="T13" s="1"/>
      <c r="U13" s="1"/>
      <c r="V13" s="1"/>
      <c r="W13" s="1"/>
      <c r="X13" s="1"/>
      <c r="Y13" s="1"/>
      <c r="Z13" s="1"/>
    </row>
    <row r="14" spans="1:26" ht="14.25" customHeight="1" x14ac:dyDescent="0.3">
      <c r="A14" s="646" t="s">
        <v>21292</v>
      </c>
      <c r="B14" s="648" t="s">
        <v>21293</v>
      </c>
      <c r="C14" s="649"/>
      <c r="D14" s="652" t="s">
        <v>166</v>
      </c>
      <c r="E14" s="654" t="s">
        <v>21294</v>
      </c>
      <c r="F14" s="655"/>
      <c r="G14" s="654" t="s">
        <v>21295</v>
      </c>
      <c r="H14" s="655"/>
      <c r="I14" s="656" t="s">
        <v>21296</v>
      </c>
      <c r="J14" s="1"/>
      <c r="K14" s="318"/>
      <c r="L14" s="315"/>
      <c r="M14" s="1"/>
      <c r="N14" s="1"/>
      <c r="O14" s="1"/>
      <c r="P14" s="1"/>
      <c r="Q14" s="1"/>
      <c r="R14" s="1"/>
      <c r="S14" s="1"/>
      <c r="T14" s="1"/>
      <c r="U14" s="1"/>
      <c r="V14" s="1"/>
      <c r="W14" s="1"/>
      <c r="X14" s="1"/>
      <c r="Y14" s="1"/>
      <c r="Z14" s="1"/>
    </row>
    <row r="15" spans="1:26" ht="14.25" customHeight="1" x14ac:dyDescent="0.3">
      <c r="A15" s="647"/>
      <c r="B15" s="650"/>
      <c r="C15" s="651"/>
      <c r="D15" s="653"/>
      <c r="E15" s="319" t="s">
        <v>21297</v>
      </c>
      <c r="F15" s="319" t="s">
        <v>21298</v>
      </c>
      <c r="G15" s="319" t="s">
        <v>21297</v>
      </c>
      <c r="H15" s="319" t="s">
        <v>21298</v>
      </c>
      <c r="I15" s="657"/>
      <c r="J15" s="1"/>
      <c r="K15" s="318"/>
      <c r="L15" s="315" t="e">
        <f>#REF!+#REF!+#REF!+#REF!+#REF!+#REF!</f>
        <v>#REF!</v>
      </c>
      <c r="M15" s="1"/>
      <c r="N15" s="1"/>
      <c r="O15" s="1"/>
      <c r="P15" s="1"/>
      <c r="Q15" s="1"/>
      <c r="R15" s="1"/>
      <c r="S15" s="1"/>
      <c r="T15" s="1"/>
      <c r="U15" s="1"/>
      <c r="V15" s="1"/>
      <c r="W15" s="1"/>
      <c r="X15" s="1"/>
      <c r="Y15" s="1"/>
      <c r="Z15" s="1"/>
    </row>
    <row r="16" spans="1:26" ht="14.25" customHeight="1" x14ac:dyDescent="0.3">
      <c r="A16" s="320" t="s">
        <v>21299</v>
      </c>
      <c r="B16" s="659" t="s">
        <v>21300</v>
      </c>
      <c r="C16" s="655"/>
      <c r="D16" s="321">
        <v>1</v>
      </c>
      <c r="E16" s="322">
        <f>4/24</f>
        <v>0.16666666666666666</v>
      </c>
      <c r="F16" s="321">
        <f>20/24</f>
        <v>0.83333333333333337</v>
      </c>
      <c r="G16" s="321">
        <v>65.94</v>
      </c>
      <c r="H16" s="321">
        <v>36.78</v>
      </c>
      <c r="I16" s="323">
        <f>ROUND(((H16*F16)+(G16*E16))*D16,5)</f>
        <v>41.64</v>
      </c>
      <c r="J16" s="1"/>
      <c r="K16" s="318"/>
      <c r="L16" s="315"/>
      <c r="M16" s="324">
        <f>PO!L33</f>
        <v>808195.34</v>
      </c>
      <c r="N16" s="1"/>
      <c r="O16" s="1"/>
      <c r="P16" s="1"/>
      <c r="Q16" s="1"/>
      <c r="R16" s="1"/>
      <c r="S16" s="1"/>
      <c r="T16" s="1"/>
      <c r="U16" s="1"/>
      <c r="V16" s="1"/>
      <c r="W16" s="1"/>
      <c r="X16" s="1"/>
      <c r="Y16" s="1"/>
      <c r="Z16" s="1"/>
    </row>
    <row r="17" spans="1:26" ht="14.25" customHeight="1" x14ac:dyDescent="0.3">
      <c r="A17" s="325" t="s">
        <v>21301</v>
      </c>
      <c r="B17" s="660" t="s">
        <v>21302</v>
      </c>
      <c r="C17" s="655"/>
      <c r="D17" s="319" t="s">
        <v>166</v>
      </c>
      <c r="E17" s="326" t="s">
        <v>213</v>
      </c>
      <c r="F17" s="660" t="s">
        <v>21303</v>
      </c>
      <c r="G17" s="661"/>
      <c r="H17" s="655"/>
      <c r="I17" s="327" t="s">
        <v>21303</v>
      </c>
      <c r="J17" s="1"/>
      <c r="K17" s="1"/>
      <c r="L17" s="1"/>
      <c r="M17" s="1"/>
      <c r="N17" s="1"/>
      <c r="O17" s="1"/>
      <c r="P17" s="1"/>
      <c r="Q17" s="1"/>
      <c r="R17" s="1"/>
      <c r="S17" s="1"/>
      <c r="T17" s="1"/>
      <c r="U17" s="1"/>
      <c r="V17" s="1"/>
      <c r="W17" s="1"/>
      <c r="X17" s="1"/>
      <c r="Y17" s="1"/>
      <c r="Z17" s="1"/>
    </row>
    <row r="18" spans="1:26" ht="14.25" customHeight="1" x14ac:dyDescent="0.3">
      <c r="A18" s="320" t="s">
        <v>21395</v>
      </c>
      <c r="B18" s="659" t="s">
        <v>21396</v>
      </c>
      <c r="C18" s="655"/>
      <c r="D18" s="321">
        <v>46</v>
      </c>
      <c r="E18" s="328" t="s">
        <v>21397</v>
      </c>
      <c r="F18" s="329">
        <v>195.47</v>
      </c>
      <c r="G18" s="330"/>
      <c r="H18" s="330"/>
      <c r="I18" s="331">
        <f t="shared" ref="I18:I19" si="1">(F18*D18)</f>
        <v>8991.6200000000008</v>
      </c>
      <c r="J18" s="1"/>
      <c r="K18" s="1"/>
      <c r="L18" s="1"/>
      <c r="M18" s="1"/>
      <c r="N18" s="1"/>
      <c r="O18" s="1"/>
      <c r="P18" s="1"/>
      <c r="Q18" s="1"/>
      <c r="R18" s="1"/>
      <c r="S18" s="1"/>
      <c r="T18" s="1"/>
      <c r="U18" s="1"/>
      <c r="V18" s="1"/>
      <c r="W18" s="1"/>
      <c r="X18" s="1"/>
      <c r="Y18" s="1"/>
      <c r="Z18" s="1"/>
    </row>
    <row r="19" spans="1:26" ht="14.25" customHeight="1" x14ac:dyDescent="0.3">
      <c r="A19" s="320" t="s">
        <v>21304</v>
      </c>
      <c r="B19" s="659" t="s">
        <v>21305</v>
      </c>
      <c r="C19" s="655"/>
      <c r="D19" s="321">
        <v>2</v>
      </c>
      <c r="E19" s="328" t="s">
        <v>21162</v>
      </c>
      <c r="F19" s="329">
        <v>10356.76</v>
      </c>
      <c r="G19" s="330"/>
      <c r="H19" s="330"/>
      <c r="I19" s="331">
        <f t="shared" si="1"/>
        <v>20713.52</v>
      </c>
      <c r="J19" s="1"/>
      <c r="K19" s="1"/>
      <c r="L19" s="1"/>
      <c r="M19" s="1"/>
      <c r="N19" s="1"/>
      <c r="O19" s="1"/>
      <c r="P19" s="1"/>
      <c r="Q19" s="1"/>
      <c r="R19" s="1"/>
      <c r="S19" s="1"/>
      <c r="T19" s="1"/>
      <c r="U19" s="1"/>
      <c r="V19" s="1"/>
      <c r="W19" s="1"/>
      <c r="X19" s="1"/>
      <c r="Y19" s="1"/>
      <c r="Z19" s="1"/>
    </row>
    <row r="20" spans="1:26" ht="14.25" customHeight="1" x14ac:dyDescent="0.3">
      <c r="A20" s="658" t="s">
        <v>21306</v>
      </c>
      <c r="B20" s="512"/>
      <c r="C20" s="512"/>
      <c r="D20" s="512"/>
      <c r="E20" s="512"/>
      <c r="F20" s="512"/>
      <c r="G20" s="512"/>
      <c r="H20" s="510"/>
      <c r="I20" s="332">
        <f>SUM(I16:I19)</f>
        <v>29746.78</v>
      </c>
      <c r="J20" s="1"/>
      <c r="K20" s="1"/>
      <c r="L20" s="1"/>
      <c r="M20" s="1"/>
      <c r="N20" s="1"/>
      <c r="O20" s="1"/>
      <c r="P20" s="1"/>
      <c r="Q20" s="1"/>
      <c r="R20" s="1"/>
      <c r="S20" s="1"/>
      <c r="T20" s="1"/>
      <c r="U20" s="1"/>
      <c r="V20" s="1"/>
      <c r="W20" s="1"/>
      <c r="X20" s="1"/>
      <c r="Y20" s="1"/>
      <c r="Z20" s="1"/>
    </row>
    <row r="21" spans="1:26" ht="14.25" customHeight="1" x14ac:dyDescent="0.3">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x14ac:dyDescent="0.3">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x14ac:dyDescent="0.3">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x14ac:dyDescent="0.3">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x14ac:dyDescent="0.3">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x14ac:dyDescent="0.3">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x14ac:dyDescent="0.3">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x14ac:dyDescent="0.3">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sheetData>
  <mergeCells count="27">
    <mergeCell ref="A20:H20"/>
    <mergeCell ref="B16:C16"/>
    <mergeCell ref="B17:C17"/>
    <mergeCell ref="F17:H17"/>
    <mergeCell ref="B18:C18"/>
    <mergeCell ref="B19:C19"/>
    <mergeCell ref="A11:B11"/>
    <mergeCell ref="A13:I13"/>
    <mergeCell ref="A12:B12"/>
    <mergeCell ref="A14:A15"/>
    <mergeCell ref="B14:C15"/>
    <mergeCell ref="D14:D15"/>
    <mergeCell ref="E14:F14"/>
    <mergeCell ref="G14:H14"/>
    <mergeCell ref="I14:I15"/>
    <mergeCell ref="A6:I6"/>
    <mergeCell ref="A7:B7"/>
    <mergeCell ref="A8:B8"/>
    <mergeCell ref="A9:B9"/>
    <mergeCell ref="A10:B10"/>
    <mergeCell ref="C10:I10"/>
    <mergeCell ref="C1:G2"/>
    <mergeCell ref="H2:I2"/>
    <mergeCell ref="B3:F3"/>
    <mergeCell ref="B4:F4"/>
    <mergeCell ref="B5:F5"/>
    <mergeCell ref="H5:I5"/>
  </mergeCells>
  <pageMargins left="0.51181102362204722" right="0.51181102362204722" top="0.98425196850393704" bottom="0.98425196850393704" header="0" footer="0"/>
  <pageSetup paperSize="9" scale="67"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666C2-6E08-4E8B-AE8D-06540B637C55}">
  <dimension ref="A1:Z1087"/>
  <sheetViews>
    <sheetView view="pageBreakPreview" topLeftCell="A17" zoomScale="85" zoomScaleNormal="100" zoomScaleSheetLayoutView="85" workbookViewId="0">
      <selection activeCell="A31" sqref="A31"/>
    </sheetView>
  </sheetViews>
  <sheetFormatPr defaultColWidth="14.44140625" defaultRowHeight="15" customHeight="1" x14ac:dyDescent="0.3"/>
  <cols>
    <col min="1" max="1" width="14.6640625" customWidth="1"/>
    <col min="2" max="2" width="11.109375" customWidth="1"/>
    <col min="3" max="3" width="29.88671875" customWidth="1"/>
    <col min="4" max="4" width="46.77734375" customWidth="1"/>
    <col min="5" max="5" width="14.33203125" customWidth="1"/>
    <col min="6" max="6" width="13.33203125" customWidth="1"/>
    <col min="7" max="7" width="17.6640625" customWidth="1"/>
    <col min="8" max="8" width="15" customWidth="1"/>
    <col min="9" max="9" width="14.88671875" customWidth="1"/>
    <col min="10" max="10" width="22.5546875" customWidth="1"/>
    <col min="11" max="11" width="21.5546875" customWidth="1"/>
    <col min="12" max="12" width="22.33203125" customWidth="1"/>
    <col min="13" max="13" width="17.5546875" customWidth="1"/>
    <col min="14" max="26" width="8.88671875" customWidth="1"/>
  </cols>
  <sheetData>
    <row r="1" spans="1:26" ht="22.5" customHeight="1" thickTop="1" x14ac:dyDescent="0.3">
      <c r="A1" s="176"/>
      <c r="B1" s="178"/>
      <c r="C1" s="454" t="s">
        <v>21513</v>
      </c>
      <c r="D1" s="455"/>
      <c r="E1" s="455"/>
      <c r="F1" s="455"/>
      <c r="G1" s="455"/>
      <c r="H1" s="438" t="s">
        <v>124</v>
      </c>
      <c r="I1" s="439"/>
      <c r="J1" s="440"/>
      <c r="K1" s="2"/>
      <c r="L1" s="2"/>
      <c r="M1" s="2"/>
      <c r="N1" s="2"/>
      <c r="O1" s="2"/>
      <c r="P1" s="2"/>
      <c r="Q1" s="2"/>
      <c r="R1" s="2"/>
      <c r="S1" s="2"/>
      <c r="T1" s="2"/>
      <c r="U1" s="2"/>
      <c r="V1" s="2"/>
      <c r="W1" s="2"/>
      <c r="X1" s="2"/>
      <c r="Y1" s="2"/>
      <c r="Z1" s="2"/>
    </row>
    <row r="2" spans="1:26" ht="63.75" customHeight="1" thickBot="1" x14ac:dyDescent="0.35">
      <c r="A2" s="119"/>
      <c r="B2" s="180"/>
      <c r="C2" s="456"/>
      <c r="D2" s="457"/>
      <c r="E2" s="457"/>
      <c r="F2" s="457"/>
      <c r="G2" s="457"/>
      <c r="H2" s="458" t="s">
        <v>21390</v>
      </c>
      <c r="I2" s="459"/>
      <c r="J2" s="441"/>
      <c r="K2" s="2"/>
      <c r="L2" s="2"/>
      <c r="M2" s="2"/>
      <c r="N2" s="2"/>
      <c r="O2" s="2"/>
      <c r="P2" s="2"/>
      <c r="Q2" s="2"/>
      <c r="R2" s="2"/>
      <c r="S2" s="2"/>
      <c r="T2" s="2"/>
      <c r="U2" s="2"/>
      <c r="V2" s="2"/>
      <c r="W2" s="2"/>
      <c r="X2" s="2"/>
      <c r="Y2" s="2"/>
      <c r="Z2" s="2"/>
    </row>
    <row r="3" spans="1:26" ht="28.2" thickTop="1" x14ac:dyDescent="0.3">
      <c r="A3" s="307" t="s">
        <v>149</v>
      </c>
      <c r="B3" s="460" t="str">
        <f>PO!$C$3</f>
        <v>TRECHO MA-138 ATE 3 BOCAS</v>
      </c>
      <c r="C3" s="461"/>
      <c r="D3" s="461"/>
      <c r="E3" s="461"/>
      <c r="F3" s="461"/>
      <c r="G3" s="127" t="s">
        <v>125</v>
      </c>
      <c r="H3" s="432" t="str">
        <f>PO!K3</f>
        <v>SICRO</v>
      </c>
      <c r="I3" s="433" t="str">
        <f>PO!L3</f>
        <v>01/2026 -  SEM DES.</v>
      </c>
      <c r="J3" s="436"/>
      <c r="K3" s="2"/>
      <c r="L3" s="2"/>
      <c r="M3" s="2"/>
      <c r="N3" s="2"/>
      <c r="O3" s="2"/>
      <c r="P3" s="2"/>
      <c r="Q3" s="2"/>
      <c r="R3" s="2"/>
      <c r="S3" s="2"/>
      <c r="T3" s="2"/>
      <c r="U3" s="2"/>
      <c r="V3" s="2"/>
      <c r="W3" s="2"/>
      <c r="X3" s="2"/>
      <c r="Y3" s="2"/>
      <c r="Z3" s="2"/>
    </row>
    <row r="4" spans="1:26" ht="21.75" customHeight="1" x14ac:dyDescent="0.3">
      <c r="A4" s="307" t="s">
        <v>21207</v>
      </c>
      <c r="B4" s="460" t="str">
        <f>PO!$C$5</f>
        <v>SÃO PEDRO DOS CRENTES</v>
      </c>
      <c r="C4" s="461"/>
      <c r="D4" s="461"/>
      <c r="E4" s="461"/>
      <c r="F4" s="461"/>
      <c r="G4" s="127" t="s">
        <v>127</v>
      </c>
      <c r="H4" s="434">
        <f>PO!K6</f>
        <v>0.24149999999999999</v>
      </c>
      <c r="I4" s="435"/>
      <c r="J4" s="436"/>
      <c r="K4" s="2"/>
      <c r="L4" s="2"/>
      <c r="M4" s="2"/>
      <c r="N4" s="2"/>
      <c r="O4" s="2"/>
      <c r="P4" s="2"/>
      <c r="Q4" s="2"/>
      <c r="R4" s="2"/>
      <c r="S4" s="2"/>
      <c r="T4" s="2"/>
      <c r="U4" s="2"/>
      <c r="V4" s="2"/>
      <c r="W4" s="2"/>
      <c r="X4" s="2"/>
      <c r="Y4" s="2"/>
      <c r="Z4" s="2"/>
    </row>
    <row r="5" spans="1:26" ht="21.75" customHeight="1" x14ac:dyDescent="0.3">
      <c r="A5" s="307" t="s">
        <v>155</v>
      </c>
      <c r="B5" s="462" t="str">
        <f>PO!$C$7</f>
        <v>31/03/2026</v>
      </c>
      <c r="C5" s="461"/>
      <c r="D5" s="461"/>
      <c r="E5" s="461"/>
      <c r="F5" s="461"/>
      <c r="G5" s="127"/>
      <c r="H5" s="463"/>
      <c r="I5" s="464"/>
      <c r="J5" s="437"/>
      <c r="M5" s="2"/>
      <c r="N5" s="2"/>
      <c r="O5" s="2"/>
      <c r="P5" s="2"/>
      <c r="Q5" s="2"/>
      <c r="R5" s="2"/>
      <c r="S5" s="2"/>
      <c r="T5" s="2"/>
      <c r="U5" s="2"/>
      <c r="V5" s="2"/>
      <c r="W5" s="2"/>
      <c r="X5" s="2"/>
      <c r="Y5" s="2"/>
      <c r="Z5" s="2"/>
    </row>
    <row r="6" spans="1:26" ht="24" customHeight="1" x14ac:dyDescent="0.3">
      <c r="A6" s="400" t="s">
        <v>21402</v>
      </c>
      <c r="B6" s="400"/>
      <c r="C6" s="400"/>
      <c r="D6" s="400" t="s">
        <v>176</v>
      </c>
      <c r="E6" s="400"/>
      <c r="F6" s="450"/>
      <c r="G6" s="450"/>
      <c r="H6" s="401"/>
      <c r="I6" s="400"/>
      <c r="J6" s="402">
        <f>J13</f>
        <v>55535.199999999997</v>
      </c>
    </row>
    <row r="7" spans="1:26" ht="18" customHeight="1" x14ac:dyDescent="0.3">
      <c r="A7" s="403" t="s">
        <v>21403</v>
      </c>
      <c r="B7" s="404" t="s">
        <v>21287</v>
      </c>
      <c r="C7" s="403" t="s">
        <v>21404</v>
      </c>
      <c r="D7" s="403" t="s">
        <v>164</v>
      </c>
      <c r="E7" s="451" t="s">
        <v>21405</v>
      </c>
      <c r="F7" s="451"/>
      <c r="G7" s="405" t="s">
        <v>165</v>
      </c>
      <c r="H7" s="404" t="s">
        <v>166</v>
      </c>
      <c r="I7" s="404" t="s">
        <v>167</v>
      </c>
      <c r="J7" s="404" t="s">
        <v>21406</v>
      </c>
    </row>
    <row r="8" spans="1:26" ht="24" customHeight="1" x14ac:dyDescent="0.3">
      <c r="A8" s="406" t="s">
        <v>21407</v>
      </c>
      <c r="B8" s="407" t="s">
        <v>21517</v>
      </c>
      <c r="C8" s="406" t="s">
        <v>21408</v>
      </c>
      <c r="D8" s="406" t="s">
        <v>181</v>
      </c>
      <c r="E8" s="452" t="s">
        <v>21409</v>
      </c>
      <c r="F8" s="452"/>
      <c r="G8" s="408" t="s">
        <v>21410</v>
      </c>
      <c r="H8" s="409">
        <v>1</v>
      </c>
      <c r="I8" s="410"/>
      <c r="J8" s="410">
        <f>SUM(J9:J10)</f>
        <v>7455.39</v>
      </c>
      <c r="K8" s="448">
        <f>PO!L33</f>
        <v>808195.34</v>
      </c>
    </row>
    <row r="9" spans="1:26" ht="24" customHeight="1" x14ac:dyDescent="0.3">
      <c r="A9" s="411" t="s">
        <v>21411</v>
      </c>
      <c r="B9" s="412" t="s">
        <v>21414</v>
      </c>
      <c r="C9" s="411" t="s">
        <v>21412</v>
      </c>
      <c r="D9" s="411" t="s">
        <v>21415</v>
      </c>
      <c r="E9" s="453" t="s">
        <v>21302</v>
      </c>
      <c r="F9" s="453"/>
      <c r="G9" s="413" t="s">
        <v>17898</v>
      </c>
      <c r="H9" s="414">
        <v>10</v>
      </c>
      <c r="I9" s="415">
        <v>195.4708</v>
      </c>
      <c r="J9" s="415">
        <f>ROUND(I9*H9,2)</f>
        <v>1954.71</v>
      </c>
    </row>
    <row r="10" spans="1:26" ht="24" customHeight="1" x14ac:dyDescent="0.3">
      <c r="A10" s="411" t="s">
        <v>21411</v>
      </c>
      <c r="B10" s="412" t="s">
        <v>21515</v>
      </c>
      <c r="C10" s="411" t="s">
        <v>21412</v>
      </c>
      <c r="D10" s="411" t="s">
        <v>21516</v>
      </c>
      <c r="E10" s="453" t="s">
        <v>21302</v>
      </c>
      <c r="F10" s="453"/>
      <c r="G10" s="413" t="s">
        <v>17898</v>
      </c>
      <c r="H10" s="414">
        <v>120</v>
      </c>
      <c r="I10" s="415">
        <v>45.838999999999999</v>
      </c>
      <c r="J10" s="415">
        <f>ROUND(I10*H10,2)</f>
        <v>5500.68</v>
      </c>
      <c r="K10" s="449">
        <f>PO!S16</f>
        <v>6.87150955361856E-2</v>
      </c>
    </row>
    <row r="11" spans="1:26" ht="14.4" x14ac:dyDescent="0.3">
      <c r="A11" s="416"/>
      <c r="B11" s="416"/>
      <c r="C11" s="416"/>
      <c r="D11" s="416"/>
      <c r="E11" s="416" t="s">
        <v>21416</v>
      </c>
      <c r="F11" s="417">
        <f>J8</f>
        <v>7455.39</v>
      </c>
      <c r="G11" s="416" t="s">
        <v>21417</v>
      </c>
      <c r="H11" s="417">
        <v>0</v>
      </c>
      <c r="I11" s="416" t="s">
        <v>21418</v>
      </c>
      <c r="J11" s="417">
        <f>J8</f>
        <v>7455.39</v>
      </c>
    </row>
    <row r="12" spans="1:26" ht="14.4" x14ac:dyDescent="0.3">
      <c r="A12" s="416"/>
      <c r="B12" s="416"/>
      <c r="C12" s="416"/>
      <c r="D12" s="416"/>
      <c r="E12" s="416" t="s">
        <v>21419</v>
      </c>
      <c r="F12" s="417">
        <f>F11*0.2415</f>
        <v>1800.4766850000001</v>
      </c>
      <c r="G12" s="416"/>
      <c r="H12" s="465" t="s">
        <v>21420</v>
      </c>
      <c r="I12" s="465"/>
      <c r="J12" s="417">
        <f>F12+F11</f>
        <v>9255.8666850000009</v>
      </c>
    </row>
    <row r="13" spans="1:26" ht="49.95" customHeight="1" thickBot="1" x14ac:dyDescent="0.35">
      <c r="A13" s="418"/>
      <c r="B13" s="418"/>
      <c r="C13" s="418"/>
      <c r="D13" s="418"/>
      <c r="E13" s="418"/>
      <c r="F13" s="418"/>
      <c r="G13" s="418" t="s">
        <v>21421</v>
      </c>
      <c r="H13" s="419">
        <v>6</v>
      </c>
      <c r="I13" s="418" t="s">
        <v>21422</v>
      </c>
      <c r="J13" s="420">
        <f>ROUND(J12*H13,2)</f>
        <v>55535.199999999997</v>
      </c>
      <c r="K13">
        <f>J13/PO!L33</f>
        <v>6.8715070789692995E-2</v>
      </c>
    </row>
    <row r="14" spans="1:26" ht="1.05" customHeight="1" thickTop="1" x14ac:dyDescent="0.3">
      <c r="A14" s="421"/>
      <c r="B14" s="421"/>
      <c r="C14" s="421"/>
      <c r="D14" s="421"/>
      <c r="E14" s="421"/>
      <c r="F14" s="421"/>
      <c r="G14" s="421"/>
      <c r="H14" s="421"/>
      <c r="I14" s="421"/>
      <c r="J14" s="421"/>
    </row>
    <row r="15" spans="1:26" ht="24" customHeight="1" x14ac:dyDescent="0.3">
      <c r="A15" s="400" t="s">
        <v>21423</v>
      </c>
      <c r="B15" s="400"/>
      <c r="C15" s="400"/>
      <c r="D15" s="400" t="s">
        <v>184</v>
      </c>
      <c r="E15" s="400"/>
      <c r="F15" s="450"/>
      <c r="G15" s="450"/>
      <c r="H15" s="401"/>
      <c r="I15" s="400"/>
      <c r="J15" s="402">
        <f>PO!L17</f>
        <v>58618.96</v>
      </c>
    </row>
    <row r="16" spans="1:26" ht="18" customHeight="1" x14ac:dyDescent="0.3">
      <c r="A16" s="403" t="s">
        <v>21424</v>
      </c>
      <c r="B16" s="404" t="s">
        <v>21287</v>
      </c>
      <c r="C16" s="403" t="s">
        <v>21404</v>
      </c>
      <c r="D16" s="403" t="s">
        <v>164</v>
      </c>
      <c r="E16" s="451" t="s">
        <v>21405</v>
      </c>
      <c r="F16" s="451"/>
      <c r="G16" s="405"/>
      <c r="H16" s="404"/>
      <c r="I16" s="404"/>
      <c r="J16" s="404"/>
    </row>
    <row r="17" spans="1:11" ht="24" customHeight="1" x14ac:dyDescent="0.3">
      <c r="A17" s="406" t="s">
        <v>21411</v>
      </c>
      <c r="B17" s="407" t="s">
        <v>21518</v>
      </c>
      <c r="C17" s="406" t="s">
        <v>21408</v>
      </c>
      <c r="D17" s="406" t="s">
        <v>22</v>
      </c>
      <c r="E17" s="452" t="s">
        <v>21514</v>
      </c>
      <c r="F17" s="452"/>
      <c r="G17" s="408"/>
      <c r="H17" s="409"/>
      <c r="I17" s="410"/>
      <c r="J17" s="410"/>
    </row>
    <row r="18" spans="1:11" ht="14.4" x14ac:dyDescent="0.3">
      <c r="A18" s="416"/>
      <c r="B18" s="416"/>
      <c r="C18" s="416"/>
      <c r="D18" s="416"/>
      <c r="E18" s="416"/>
      <c r="F18" s="417"/>
      <c r="G18" s="416"/>
      <c r="H18" s="417"/>
      <c r="I18" s="416"/>
      <c r="J18" s="417"/>
    </row>
    <row r="19" spans="1:11" ht="14.4" x14ac:dyDescent="0.3">
      <c r="A19" s="416"/>
      <c r="B19" s="416"/>
      <c r="C19" s="416"/>
      <c r="D19" s="416"/>
      <c r="E19" s="416"/>
      <c r="F19" s="417"/>
      <c r="G19" s="416"/>
      <c r="H19" s="465"/>
      <c r="I19" s="465"/>
      <c r="J19" s="417"/>
    </row>
    <row r="20" spans="1:11" ht="49.95" customHeight="1" thickBot="1" x14ac:dyDescent="0.35">
      <c r="A20" s="418"/>
      <c r="B20" s="418"/>
      <c r="C20" s="418"/>
      <c r="D20" s="418"/>
      <c r="E20" s="418"/>
      <c r="F20" s="418"/>
      <c r="G20" s="418"/>
      <c r="H20" s="419"/>
      <c r="I20" s="418"/>
      <c r="J20" s="420"/>
    </row>
    <row r="21" spans="1:11" ht="1.05" customHeight="1" thickTop="1" x14ac:dyDescent="0.3">
      <c r="A21" s="421"/>
      <c r="B21" s="421"/>
      <c r="C21" s="421"/>
      <c r="D21" s="421"/>
      <c r="E21" s="421"/>
      <c r="F21" s="421"/>
      <c r="G21" s="421"/>
      <c r="H21" s="421"/>
      <c r="I21" s="421"/>
      <c r="J21" s="421"/>
    </row>
    <row r="22" spans="1:11" ht="18" customHeight="1" x14ac:dyDescent="0.3">
      <c r="A22" s="403" t="s">
        <v>21425</v>
      </c>
      <c r="B22" s="404" t="s">
        <v>21287</v>
      </c>
      <c r="C22" s="403" t="s">
        <v>21404</v>
      </c>
      <c r="D22" s="403" t="s">
        <v>164</v>
      </c>
      <c r="E22" s="451" t="s">
        <v>21405</v>
      </c>
      <c r="F22" s="451"/>
      <c r="G22" s="405" t="s">
        <v>165</v>
      </c>
      <c r="H22" s="404" t="s">
        <v>166</v>
      </c>
      <c r="I22" s="404" t="s">
        <v>167</v>
      </c>
      <c r="J22" s="404" t="s">
        <v>21406</v>
      </c>
    </row>
    <row r="23" spans="1:11" ht="53.4" customHeight="1" x14ac:dyDescent="0.3">
      <c r="A23" s="406" t="s">
        <v>126</v>
      </c>
      <c r="B23" s="407">
        <v>10775</v>
      </c>
      <c r="C23" s="406" t="s">
        <v>126</v>
      </c>
      <c r="D23" s="406" t="s">
        <v>12417</v>
      </c>
      <c r="E23" s="452" t="s">
        <v>21413</v>
      </c>
      <c r="F23" s="452"/>
      <c r="G23" s="408" t="s">
        <v>21410</v>
      </c>
      <c r="H23" s="409">
        <v>1</v>
      </c>
      <c r="I23" s="410"/>
      <c r="J23" s="410">
        <f>SUM(J24:J25)</f>
        <v>928.75</v>
      </c>
      <c r="K23" s="448">
        <f>PO!L48</f>
        <v>0</v>
      </c>
    </row>
    <row r="24" spans="1:11" ht="52.05" customHeight="1" x14ac:dyDescent="0.3">
      <c r="A24" s="406" t="s">
        <v>21411</v>
      </c>
      <c r="B24" s="407" t="s">
        <v>21426</v>
      </c>
      <c r="C24" s="406" t="s">
        <v>126</v>
      </c>
      <c r="D24" s="406" t="s">
        <v>12417</v>
      </c>
      <c r="E24" s="452" t="s">
        <v>21413</v>
      </c>
      <c r="F24" s="452"/>
      <c r="G24" s="408" t="s">
        <v>6963</v>
      </c>
      <c r="H24" s="409">
        <v>1</v>
      </c>
      <c r="I24" s="410">
        <v>928.75</v>
      </c>
      <c r="J24" s="410">
        <v>928.75</v>
      </c>
    </row>
    <row r="25" spans="1:11" ht="14.4" x14ac:dyDescent="0.3">
      <c r="A25" s="416"/>
      <c r="B25" s="416"/>
      <c r="C25" s="416"/>
      <c r="D25" s="416"/>
      <c r="E25" s="416" t="s">
        <v>21416</v>
      </c>
      <c r="F25" s="417">
        <v>0</v>
      </c>
      <c r="G25" s="416" t="s">
        <v>21417</v>
      </c>
      <c r="H25" s="417">
        <v>0</v>
      </c>
      <c r="I25" s="416" t="s">
        <v>21418</v>
      </c>
      <c r="J25" s="417">
        <v>0</v>
      </c>
    </row>
    <row r="26" spans="1:11" ht="14.4" x14ac:dyDescent="0.3">
      <c r="A26" s="416"/>
      <c r="B26" s="416"/>
      <c r="C26" s="416"/>
      <c r="D26" s="416"/>
      <c r="E26" s="416" t="s">
        <v>21419</v>
      </c>
      <c r="F26" s="417">
        <v>224.29</v>
      </c>
      <c r="G26" s="416"/>
      <c r="H26" s="465" t="s">
        <v>21420</v>
      </c>
      <c r="I26" s="465"/>
      <c r="J26" s="417">
        <v>1153.04</v>
      </c>
    </row>
    <row r="27" spans="1:11" ht="49.95" customHeight="1" thickBot="1" x14ac:dyDescent="0.35">
      <c r="A27" s="418"/>
      <c r="B27" s="418"/>
      <c r="C27" s="418"/>
      <c r="D27" s="418"/>
      <c r="E27" s="418"/>
      <c r="F27" s="418"/>
      <c r="G27" s="418" t="s">
        <v>21421</v>
      </c>
      <c r="H27" s="419">
        <v>6</v>
      </c>
      <c r="I27" s="418" t="s">
        <v>21422</v>
      </c>
      <c r="J27" s="420">
        <f>PO!L19</f>
        <v>6918.24</v>
      </c>
    </row>
    <row r="28" spans="1:11" ht="1.05" customHeight="1" thickTop="1" x14ac:dyDescent="0.3">
      <c r="A28" s="421"/>
      <c r="B28" s="421"/>
      <c r="C28" s="421"/>
      <c r="D28" s="421"/>
      <c r="E28" s="421"/>
      <c r="F28" s="421"/>
      <c r="G28" s="421"/>
      <c r="H28" s="421"/>
      <c r="I28" s="421"/>
      <c r="J28" s="421"/>
    </row>
    <row r="29" spans="1:11" ht="18" customHeight="1" x14ac:dyDescent="0.3">
      <c r="A29" s="403" t="s">
        <v>21427</v>
      </c>
      <c r="B29" s="404" t="s">
        <v>21287</v>
      </c>
      <c r="C29" s="403" t="s">
        <v>21404</v>
      </c>
      <c r="D29" s="403" t="s">
        <v>164</v>
      </c>
      <c r="E29" s="451" t="s">
        <v>21405</v>
      </c>
      <c r="F29" s="451"/>
      <c r="G29" s="405" t="s">
        <v>165</v>
      </c>
      <c r="H29" s="404" t="s">
        <v>166</v>
      </c>
      <c r="I29" s="404" t="s">
        <v>167</v>
      </c>
      <c r="J29" s="404" t="s">
        <v>21406</v>
      </c>
    </row>
    <row r="30" spans="1:11" ht="53.4" customHeight="1" x14ac:dyDescent="0.3">
      <c r="A30" s="406" t="s">
        <v>126</v>
      </c>
      <c r="B30" s="407">
        <v>10779</v>
      </c>
      <c r="C30" s="406" t="s">
        <v>126</v>
      </c>
      <c r="D30" s="406" t="s">
        <v>12415</v>
      </c>
      <c r="E30" s="452" t="s">
        <v>21413</v>
      </c>
      <c r="F30" s="452"/>
      <c r="G30" s="408" t="s">
        <v>21410</v>
      </c>
      <c r="H30" s="409">
        <v>1</v>
      </c>
      <c r="I30" s="410"/>
      <c r="J30" s="410">
        <f>SUM(J31:J32)</f>
        <v>1160.93</v>
      </c>
      <c r="K30" s="448">
        <f>PO!L55</f>
        <v>0</v>
      </c>
    </row>
    <row r="31" spans="1:11" ht="39" customHeight="1" x14ac:dyDescent="0.3">
      <c r="A31" s="406" t="s">
        <v>21411</v>
      </c>
      <c r="B31" s="407" t="s">
        <v>21428</v>
      </c>
      <c r="C31" s="406" t="s">
        <v>126</v>
      </c>
      <c r="D31" s="406" t="s">
        <v>12415</v>
      </c>
      <c r="E31" s="452" t="s">
        <v>21413</v>
      </c>
      <c r="F31" s="452"/>
      <c r="G31" s="408" t="s">
        <v>6963</v>
      </c>
      <c r="H31" s="409">
        <v>1</v>
      </c>
      <c r="I31" s="410">
        <v>1160.93</v>
      </c>
      <c r="J31" s="410">
        <v>1160.93</v>
      </c>
    </row>
    <row r="32" spans="1:11" ht="14.4" x14ac:dyDescent="0.3">
      <c r="A32" s="416"/>
      <c r="B32" s="416"/>
      <c r="C32" s="416"/>
      <c r="D32" s="416"/>
      <c r="E32" s="416" t="s">
        <v>21416</v>
      </c>
      <c r="F32" s="417">
        <v>0</v>
      </c>
      <c r="G32" s="416" t="s">
        <v>21417</v>
      </c>
      <c r="H32" s="417">
        <v>0</v>
      </c>
      <c r="I32" s="416" t="s">
        <v>21418</v>
      </c>
      <c r="J32" s="417">
        <v>0</v>
      </c>
    </row>
    <row r="33" spans="1:10" ht="14.4" x14ac:dyDescent="0.3">
      <c r="A33" s="416"/>
      <c r="B33" s="416"/>
      <c r="C33" s="416"/>
      <c r="D33" s="416"/>
      <c r="E33" s="416" t="s">
        <v>21419</v>
      </c>
      <c r="F33" s="417">
        <v>280.36</v>
      </c>
      <c r="G33" s="416"/>
      <c r="H33" s="465" t="s">
        <v>21420</v>
      </c>
      <c r="I33" s="465"/>
      <c r="J33" s="417">
        <v>1441.29</v>
      </c>
    </row>
    <row r="34" spans="1:10" ht="49.95" customHeight="1" thickBot="1" x14ac:dyDescent="0.35">
      <c r="A34" s="418"/>
      <c r="B34" s="418"/>
      <c r="C34" s="418"/>
      <c r="D34" s="418"/>
      <c r="E34" s="418"/>
      <c r="F34" s="418"/>
      <c r="G34" s="418" t="s">
        <v>21421</v>
      </c>
      <c r="H34" s="419">
        <v>6</v>
      </c>
      <c r="I34" s="418" t="s">
        <v>21422</v>
      </c>
      <c r="J34" s="420">
        <f>PO!L20</f>
        <v>8647.74</v>
      </c>
    </row>
    <row r="35" spans="1:10" ht="1.05" customHeight="1" thickTop="1" x14ac:dyDescent="0.3">
      <c r="A35" s="421"/>
      <c r="B35" s="421"/>
      <c r="C35" s="421"/>
      <c r="D35" s="421"/>
      <c r="E35" s="421"/>
      <c r="F35" s="421"/>
      <c r="G35" s="421"/>
      <c r="H35" s="421"/>
      <c r="I35" s="421"/>
      <c r="J35" s="421"/>
    </row>
    <row r="36" spans="1:10" ht="18" customHeight="1" x14ac:dyDescent="0.3">
      <c r="A36" s="403" t="s">
        <v>21429</v>
      </c>
      <c r="B36" s="404" t="s">
        <v>21287</v>
      </c>
      <c r="C36" s="403" t="s">
        <v>21404</v>
      </c>
      <c r="D36" s="403" t="s">
        <v>164</v>
      </c>
      <c r="E36" s="451" t="s">
        <v>21405</v>
      </c>
      <c r="F36" s="451"/>
      <c r="G36" s="405" t="s">
        <v>165</v>
      </c>
      <c r="H36" s="404" t="s">
        <v>166</v>
      </c>
      <c r="I36" s="404" t="s">
        <v>167</v>
      </c>
      <c r="J36" s="404" t="s">
        <v>21406</v>
      </c>
    </row>
    <row r="37" spans="1:10" ht="25.95" customHeight="1" x14ac:dyDescent="0.3">
      <c r="A37" s="406" t="s">
        <v>21407</v>
      </c>
      <c r="B37" s="407" t="s">
        <v>21430</v>
      </c>
      <c r="C37" s="406" t="s">
        <v>126</v>
      </c>
      <c r="D37" s="406" t="s">
        <v>6830</v>
      </c>
      <c r="E37" s="452" t="s">
        <v>21431</v>
      </c>
      <c r="F37" s="452"/>
      <c r="G37" s="408" t="s">
        <v>182</v>
      </c>
      <c r="H37" s="409">
        <v>1</v>
      </c>
      <c r="I37" s="410">
        <v>126.35</v>
      </c>
      <c r="J37" s="410">
        <v>126.35</v>
      </c>
    </row>
    <row r="38" spans="1:10" ht="64.95" customHeight="1" x14ac:dyDescent="0.3">
      <c r="A38" s="422" t="s">
        <v>21432</v>
      </c>
      <c r="B38" s="423" t="s">
        <v>21433</v>
      </c>
      <c r="C38" s="422" t="s">
        <v>126</v>
      </c>
      <c r="D38" s="422" t="s">
        <v>1809</v>
      </c>
      <c r="E38" s="466" t="s">
        <v>21434</v>
      </c>
      <c r="F38" s="466"/>
      <c r="G38" s="424" t="s">
        <v>1637</v>
      </c>
      <c r="H38" s="425">
        <v>0.17080000000000001</v>
      </c>
      <c r="I38" s="426">
        <v>278.74</v>
      </c>
      <c r="J38" s="426">
        <v>47.6</v>
      </c>
    </row>
    <row r="39" spans="1:10" ht="64.95" customHeight="1" x14ac:dyDescent="0.3">
      <c r="A39" s="422" t="s">
        <v>21432</v>
      </c>
      <c r="B39" s="423" t="s">
        <v>21435</v>
      </c>
      <c r="C39" s="422" t="s">
        <v>126</v>
      </c>
      <c r="D39" s="422" t="s">
        <v>1808</v>
      </c>
      <c r="E39" s="466" t="s">
        <v>21434</v>
      </c>
      <c r="F39" s="466"/>
      <c r="G39" s="424" t="s">
        <v>1635</v>
      </c>
      <c r="H39" s="425">
        <v>0.42859999999999998</v>
      </c>
      <c r="I39" s="426">
        <v>73.52</v>
      </c>
      <c r="J39" s="426">
        <v>31.51</v>
      </c>
    </row>
    <row r="40" spans="1:10" ht="25.95" customHeight="1" x14ac:dyDescent="0.3">
      <c r="A40" s="422" t="s">
        <v>21432</v>
      </c>
      <c r="B40" s="423" t="s">
        <v>21436</v>
      </c>
      <c r="C40" s="422" t="s">
        <v>126</v>
      </c>
      <c r="D40" s="422" t="s">
        <v>6964</v>
      </c>
      <c r="E40" s="466" t="s">
        <v>21437</v>
      </c>
      <c r="F40" s="466"/>
      <c r="G40" s="424" t="s">
        <v>2092</v>
      </c>
      <c r="H40" s="425">
        <v>0.74199999999999999</v>
      </c>
      <c r="I40" s="426">
        <v>22.68</v>
      </c>
      <c r="J40" s="426">
        <v>16.82</v>
      </c>
    </row>
    <row r="41" spans="1:10" ht="24" customHeight="1" x14ac:dyDescent="0.3">
      <c r="A41" s="422" t="s">
        <v>21432</v>
      </c>
      <c r="B41" s="423" t="s">
        <v>21438</v>
      </c>
      <c r="C41" s="422" t="s">
        <v>126</v>
      </c>
      <c r="D41" s="422" t="s">
        <v>7005</v>
      </c>
      <c r="E41" s="466" t="s">
        <v>21437</v>
      </c>
      <c r="F41" s="466"/>
      <c r="G41" s="424" t="s">
        <v>2092</v>
      </c>
      <c r="H41" s="425">
        <v>1.1140000000000001</v>
      </c>
      <c r="I41" s="426">
        <v>27.31</v>
      </c>
      <c r="J41" s="426">
        <v>30.42</v>
      </c>
    </row>
    <row r="42" spans="1:10" ht="14.4" x14ac:dyDescent="0.3">
      <c r="A42" s="416"/>
      <c r="B42" s="416"/>
      <c r="C42" s="416"/>
      <c r="D42" s="416"/>
      <c r="E42" s="416" t="s">
        <v>21416</v>
      </c>
      <c r="F42" s="417">
        <v>53.07</v>
      </c>
      <c r="G42" s="416" t="s">
        <v>21417</v>
      </c>
      <c r="H42" s="417">
        <v>0</v>
      </c>
      <c r="I42" s="416" t="s">
        <v>21418</v>
      </c>
      <c r="J42" s="417">
        <v>53.07</v>
      </c>
    </row>
    <row r="43" spans="1:10" ht="14.4" x14ac:dyDescent="0.3">
      <c r="A43" s="416"/>
      <c r="B43" s="416"/>
      <c r="C43" s="416"/>
      <c r="D43" s="416"/>
      <c r="E43" s="416" t="s">
        <v>21419</v>
      </c>
      <c r="F43" s="417">
        <v>30.51</v>
      </c>
      <c r="G43" s="416"/>
      <c r="H43" s="465" t="s">
        <v>21420</v>
      </c>
      <c r="I43" s="465"/>
      <c r="J43" s="417">
        <v>156.86000000000001</v>
      </c>
    </row>
    <row r="44" spans="1:10" ht="49.95" customHeight="1" thickBot="1" x14ac:dyDescent="0.35">
      <c r="A44" s="418"/>
      <c r="B44" s="418"/>
      <c r="C44" s="418"/>
      <c r="D44" s="418"/>
      <c r="E44" s="418"/>
      <c r="F44" s="418"/>
      <c r="G44" s="418" t="s">
        <v>21421</v>
      </c>
      <c r="H44" s="419">
        <v>2</v>
      </c>
      <c r="I44" s="418" t="s">
        <v>21422</v>
      </c>
      <c r="J44" s="420">
        <v>313.72000000000003</v>
      </c>
    </row>
    <row r="45" spans="1:10" ht="1.05" customHeight="1" thickTop="1" x14ac:dyDescent="0.3">
      <c r="A45" s="421"/>
      <c r="B45" s="421"/>
      <c r="C45" s="421"/>
      <c r="D45" s="421"/>
      <c r="E45" s="421"/>
      <c r="F45" s="421"/>
      <c r="G45" s="421"/>
      <c r="H45" s="421"/>
      <c r="I45" s="421"/>
      <c r="J45" s="421"/>
    </row>
    <row r="46" spans="1:10" ht="18" customHeight="1" x14ac:dyDescent="0.3">
      <c r="A46" s="403" t="s">
        <v>21439</v>
      </c>
      <c r="B46" s="404" t="s">
        <v>21287</v>
      </c>
      <c r="C46" s="403" t="s">
        <v>21404</v>
      </c>
      <c r="D46" s="403" t="s">
        <v>164</v>
      </c>
      <c r="E46" s="451" t="s">
        <v>21405</v>
      </c>
      <c r="F46" s="451"/>
      <c r="G46" s="405" t="s">
        <v>165</v>
      </c>
      <c r="H46" s="404" t="s">
        <v>166</v>
      </c>
      <c r="I46" s="404" t="s">
        <v>167</v>
      </c>
      <c r="J46" s="404" t="s">
        <v>21406</v>
      </c>
    </row>
    <row r="47" spans="1:10" ht="25.95" customHeight="1" x14ac:dyDescent="0.3">
      <c r="A47" s="406" t="s">
        <v>21407</v>
      </c>
      <c r="B47" s="407" t="s">
        <v>21440</v>
      </c>
      <c r="C47" s="406" t="s">
        <v>126</v>
      </c>
      <c r="D47" s="406" t="s">
        <v>6824</v>
      </c>
      <c r="E47" s="452" t="s">
        <v>21431</v>
      </c>
      <c r="F47" s="452"/>
      <c r="G47" s="408" t="s">
        <v>14899</v>
      </c>
      <c r="H47" s="409">
        <v>1</v>
      </c>
      <c r="I47" s="410">
        <v>1968.21</v>
      </c>
      <c r="J47" s="410">
        <v>1968.21</v>
      </c>
    </row>
    <row r="48" spans="1:10" ht="24" customHeight="1" x14ac:dyDescent="0.3">
      <c r="A48" s="422" t="s">
        <v>21432</v>
      </c>
      <c r="B48" s="423" t="s">
        <v>21441</v>
      </c>
      <c r="C48" s="422" t="s">
        <v>126</v>
      </c>
      <c r="D48" s="422" t="s">
        <v>7266</v>
      </c>
      <c r="E48" s="466" t="s">
        <v>21437</v>
      </c>
      <c r="F48" s="466"/>
      <c r="G48" s="424" t="s">
        <v>2092</v>
      </c>
      <c r="H48" s="425">
        <v>12.683</v>
      </c>
      <c r="I48" s="426">
        <v>27.96</v>
      </c>
      <c r="J48" s="426">
        <v>354.61</v>
      </c>
    </row>
    <row r="49" spans="1:10" ht="24" customHeight="1" x14ac:dyDescent="0.3">
      <c r="A49" s="422" t="s">
        <v>21432</v>
      </c>
      <c r="B49" s="423" t="s">
        <v>21442</v>
      </c>
      <c r="C49" s="422" t="s">
        <v>126</v>
      </c>
      <c r="D49" s="422" t="s">
        <v>7274</v>
      </c>
      <c r="E49" s="466" t="s">
        <v>21437</v>
      </c>
      <c r="F49" s="466"/>
      <c r="G49" s="424" t="s">
        <v>2092</v>
      </c>
      <c r="H49" s="425">
        <v>8.4559999999999995</v>
      </c>
      <c r="I49" s="426">
        <v>22.24</v>
      </c>
      <c r="J49" s="426">
        <v>188.06</v>
      </c>
    </row>
    <row r="50" spans="1:10" ht="39" customHeight="1" x14ac:dyDescent="0.3">
      <c r="A50" s="422" t="s">
        <v>21432</v>
      </c>
      <c r="B50" s="423" t="s">
        <v>21443</v>
      </c>
      <c r="C50" s="422" t="s">
        <v>126</v>
      </c>
      <c r="D50" s="422" t="s">
        <v>4203</v>
      </c>
      <c r="E50" s="466" t="s">
        <v>21444</v>
      </c>
      <c r="F50" s="466"/>
      <c r="G50" s="424" t="s">
        <v>16138</v>
      </c>
      <c r="H50" s="425">
        <v>4.7058999999999997</v>
      </c>
      <c r="I50" s="426">
        <v>121.48</v>
      </c>
      <c r="J50" s="426">
        <v>571.66999999999996</v>
      </c>
    </row>
    <row r="51" spans="1:10" ht="39" customHeight="1" x14ac:dyDescent="0.3">
      <c r="A51" s="422" t="s">
        <v>21432</v>
      </c>
      <c r="B51" s="423" t="s">
        <v>21445</v>
      </c>
      <c r="C51" s="422" t="s">
        <v>126</v>
      </c>
      <c r="D51" s="422" t="s">
        <v>4187</v>
      </c>
      <c r="E51" s="466" t="s">
        <v>21444</v>
      </c>
      <c r="F51" s="466"/>
      <c r="G51" s="424" t="s">
        <v>14899</v>
      </c>
      <c r="H51" s="425">
        <v>1</v>
      </c>
      <c r="I51" s="426">
        <v>853.87</v>
      </c>
      <c r="J51" s="426">
        <v>853.87</v>
      </c>
    </row>
    <row r="52" spans="1:10" ht="14.4" x14ac:dyDescent="0.3">
      <c r="A52" s="416"/>
      <c r="B52" s="416"/>
      <c r="C52" s="416"/>
      <c r="D52" s="416"/>
      <c r="E52" s="416" t="s">
        <v>21416</v>
      </c>
      <c r="F52" s="417">
        <v>776.2</v>
      </c>
      <c r="G52" s="416" t="s">
        <v>21417</v>
      </c>
      <c r="H52" s="417">
        <v>0</v>
      </c>
      <c r="I52" s="416" t="s">
        <v>21418</v>
      </c>
      <c r="J52" s="417">
        <v>776.2</v>
      </c>
    </row>
    <row r="53" spans="1:10" ht="14.4" x14ac:dyDescent="0.3">
      <c r="A53" s="416"/>
      <c r="B53" s="416"/>
      <c r="C53" s="416"/>
      <c r="D53" s="416"/>
      <c r="E53" s="416" t="s">
        <v>21419</v>
      </c>
      <c r="F53" s="417">
        <v>475.32</v>
      </c>
      <c r="G53" s="416"/>
      <c r="H53" s="465" t="s">
        <v>21420</v>
      </c>
      <c r="I53" s="465"/>
      <c r="J53" s="417">
        <v>2443.5300000000002</v>
      </c>
    </row>
    <row r="54" spans="1:10" ht="49.95" customHeight="1" thickBot="1" x14ac:dyDescent="0.35">
      <c r="A54" s="418"/>
      <c r="B54" s="418"/>
      <c r="C54" s="418"/>
      <c r="D54" s="418"/>
      <c r="E54" s="418"/>
      <c r="F54" s="418"/>
      <c r="G54" s="418" t="s">
        <v>21421</v>
      </c>
      <c r="H54" s="419">
        <v>0.86</v>
      </c>
      <c r="I54" s="418" t="s">
        <v>21422</v>
      </c>
      <c r="J54" s="420">
        <v>2101.44</v>
      </c>
    </row>
    <row r="55" spans="1:10" ht="1.05" customHeight="1" thickTop="1" x14ac:dyDescent="0.3">
      <c r="A55" s="421"/>
      <c r="B55" s="421"/>
      <c r="C55" s="421"/>
      <c r="D55" s="421"/>
      <c r="E55" s="421"/>
      <c r="F55" s="421"/>
      <c r="G55" s="421"/>
      <c r="H55" s="421"/>
      <c r="I55" s="421"/>
      <c r="J55" s="421"/>
    </row>
    <row r="56" spans="1:10" ht="18" customHeight="1" x14ac:dyDescent="0.3">
      <c r="A56" s="403" t="s">
        <v>21446</v>
      </c>
      <c r="B56" s="404" t="s">
        <v>21287</v>
      </c>
      <c r="C56" s="403" t="s">
        <v>21404</v>
      </c>
      <c r="D56" s="403" t="s">
        <v>164</v>
      </c>
      <c r="E56" s="451" t="s">
        <v>21405</v>
      </c>
      <c r="F56" s="451"/>
      <c r="G56" s="405" t="s">
        <v>165</v>
      </c>
      <c r="H56" s="404" t="s">
        <v>166</v>
      </c>
      <c r="I56" s="404" t="s">
        <v>167</v>
      </c>
      <c r="J56" s="404" t="s">
        <v>21406</v>
      </c>
    </row>
    <row r="57" spans="1:10" ht="39" customHeight="1" x14ac:dyDescent="0.3">
      <c r="A57" s="406" t="s">
        <v>21407</v>
      </c>
      <c r="B57" s="407" t="s">
        <v>21447</v>
      </c>
      <c r="C57" s="406" t="s">
        <v>126</v>
      </c>
      <c r="D57" s="406" t="s">
        <v>8949</v>
      </c>
      <c r="E57" s="452" t="s">
        <v>21448</v>
      </c>
      <c r="F57" s="452"/>
      <c r="G57" s="408" t="s">
        <v>16138</v>
      </c>
      <c r="H57" s="409">
        <v>1</v>
      </c>
      <c r="I57" s="410">
        <v>466.43</v>
      </c>
      <c r="J57" s="410">
        <v>466.43</v>
      </c>
    </row>
    <row r="58" spans="1:10" ht="25.95" customHeight="1" x14ac:dyDescent="0.3">
      <c r="A58" s="422" t="s">
        <v>21432</v>
      </c>
      <c r="B58" s="423" t="s">
        <v>21449</v>
      </c>
      <c r="C58" s="422" t="s">
        <v>126</v>
      </c>
      <c r="D58" s="422" t="s">
        <v>8021</v>
      </c>
      <c r="E58" s="466" t="s">
        <v>21450</v>
      </c>
      <c r="F58" s="466"/>
      <c r="G58" s="424" t="s">
        <v>16138</v>
      </c>
      <c r="H58" s="425">
        <v>0.5</v>
      </c>
      <c r="I58" s="426">
        <v>24.08</v>
      </c>
      <c r="J58" s="426">
        <v>12.04</v>
      </c>
    </row>
    <row r="59" spans="1:10" ht="24" customHeight="1" x14ac:dyDescent="0.3">
      <c r="A59" s="422" t="s">
        <v>21432</v>
      </c>
      <c r="B59" s="423" t="s">
        <v>21438</v>
      </c>
      <c r="C59" s="422" t="s">
        <v>126</v>
      </c>
      <c r="D59" s="422" t="s">
        <v>7005</v>
      </c>
      <c r="E59" s="466" t="s">
        <v>21437</v>
      </c>
      <c r="F59" s="466"/>
      <c r="G59" s="424" t="s">
        <v>2092</v>
      </c>
      <c r="H59" s="425">
        <v>0.37290000000000001</v>
      </c>
      <c r="I59" s="426">
        <v>27.31</v>
      </c>
      <c r="J59" s="426">
        <v>10.18</v>
      </c>
    </row>
    <row r="60" spans="1:10" ht="24" customHeight="1" x14ac:dyDescent="0.3">
      <c r="A60" s="422" t="s">
        <v>21432</v>
      </c>
      <c r="B60" s="423" t="s">
        <v>21442</v>
      </c>
      <c r="C60" s="422" t="s">
        <v>126</v>
      </c>
      <c r="D60" s="422" t="s">
        <v>7274</v>
      </c>
      <c r="E60" s="466" t="s">
        <v>21437</v>
      </c>
      <c r="F60" s="466"/>
      <c r="G60" s="424" t="s">
        <v>2092</v>
      </c>
      <c r="H60" s="425">
        <v>1.1186</v>
      </c>
      <c r="I60" s="426">
        <v>22.24</v>
      </c>
      <c r="J60" s="426">
        <v>24.87</v>
      </c>
    </row>
    <row r="61" spans="1:10" ht="25.95" customHeight="1" x14ac:dyDescent="0.3">
      <c r="A61" s="411" t="s">
        <v>21411</v>
      </c>
      <c r="B61" s="412" t="s">
        <v>21451</v>
      </c>
      <c r="C61" s="411" t="s">
        <v>126</v>
      </c>
      <c r="D61" s="411" t="s">
        <v>13630</v>
      </c>
      <c r="E61" s="453" t="s">
        <v>21452</v>
      </c>
      <c r="F61" s="453"/>
      <c r="G61" s="413" t="s">
        <v>224</v>
      </c>
      <c r="H61" s="414">
        <v>3.2082999999999999</v>
      </c>
      <c r="I61" s="415">
        <v>5.81</v>
      </c>
      <c r="J61" s="415">
        <v>18.64</v>
      </c>
    </row>
    <row r="62" spans="1:10" ht="39" customHeight="1" x14ac:dyDescent="0.3">
      <c r="A62" s="411" t="s">
        <v>21411</v>
      </c>
      <c r="B62" s="412" t="s">
        <v>21453</v>
      </c>
      <c r="C62" s="411" t="s">
        <v>126</v>
      </c>
      <c r="D62" s="411" t="s">
        <v>13236</v>
      </c>
      <c r="E62" s="453" t="s">
        <v>21452</v>
      </c>
      <c r="F62" s="453"/>
      <c r="G62" s="413" t="s">
        <v>16138</v>
      </c>
      <c r="H62" s="414">
        <v>1</v>
      </c>
      <c r="I62" s="415">
        <v>400</v>
      </c>
      <c r="J62" s="415">
        <v>400</v>
      </c>
    </row>
    <row r="63" spans="1:10" ht="24" customHeight="1" x14ac:dyDescent="0.3">
      <c r="A63" s="411" t="s">
        <v>21411</v>
      </c>
      <c r="B63" s="412" t="s">
        <v>21454</v>
      </c>
      <c r="C63" s="411" t="s">
        <v>126</v>
      </c>
      <c r="D63" s="411" t="s">
        <v>13411</v>
      </c>
      <c r="E63" s="453" t="s">
        <v>21452</v>
      </c>
      <c r="F63" s="453"/>
      <c r="G63" s="413" t="s">
        <v>482</v>
      </c>
      <c r="H63" s="414">
        <v>1.1299999999999999E-2</v>
      </c>
      <c r="I63" s="415">
        <v>38.6</v>
      </c>
      <c r="J63" s="415">
        <v>0.43</v>
      </c>
    </row>
    <row r="64" spans="1:10" ht="25.95" customHeight="1" x14ac:dyDescent="0.3">
      <c r="A64" s="411" t="s">
        <v>21411</v>
      </c>
      <c r="B64" s="412" t="s">
        <v>21455</v>
      </c>
      <c r="C64" s="411" t="s">
        <v>126</v>
      </c>
      <c r="D64" s="411" t="s">
        <v>13421</v>
      </c>
      <c r="E64" s="453" t="s">
        <v>21452</v>
      </c>
      <c r="F64" s="453"/>
      <c r="G64" s="413" t="s">
        <v>482</v>
      </c>
      <c r="H64" s="414">
        <v>1.32E-2</v>
      </c>
      <c r="I64" s="415">
        <v>20.68</v>
      </c>
      <c r="J64" s="415">
        <v>0.27</v>
      </c>
    </row>
    <row r="65" spans="1:10" ht="14.4" x14ac:dyDescent="0.3">
      <c r="A65" s="416"/>
      <c r="B65" s="416"/>
      <c r="C65" s="416"/>
      <c r="D65" s="416"/>
      <c r="E65" s="416" t="s">
        <v>21416</v>
      </c>
      <c r="F65" s="417">
        <v>31.19</v>
      </c>
      <c r="G65" s="416" t="s">
        <v>21417</v>
      </c>
      <c r="H65" s="417">
        <v>0</v>
      </c>
      <c r="I65" s="416" t="s">
        <v>21418</v>
      </c>
      <c r="J65" s="417">
        <v>31.19</v>
      </c>
    </row>
    <row r="66" spans="1:10" ht="14.4" x14ac:dyDescent="0.3">
      <c r="A66" s="416"/>
      <c r="B66" s="416"/>
      <c r="C66" s="416"/>
      <c r="D66" s="416"/>
      <c r="E66" s="416" t="s">
        <v>21419</v>
      </c>
      <c r="F66" s="417">
        <v>112.64</v>
      </c>
      <c r="G66" s="416"/>
      <c r="H66" s="465" t="s">
        <v>21420</v>
      </c>
      <c r="I66" s="465"/>
      <c r="J66" s="417">
        <v>579.07000000000005</v>
      </c>
    </row>
    <row r="67" spans="1:10" ht="49.95" customHeight="1" thickBot="1" x14ac:dyDescent="0.35">
      <c r="A67" s="418"/>
      <c r="B67" s="418"/>
      <c r="C67" s="418"/>
      <c r="D67" s="418"/>
      <c r="E67" s="418"/>
      <c r="F67" s="418"/>
      <c r="G67" s="418" t="s">
        <v>21421</v>
      </c>
      <c r="H67" s="419">
        <v>6.48</v>
      </c>
      <c r="I67" s="418" t="s">
        <v>21422</v>
      </c>
      <c r="J67" s="420">
        <v>3752.37</v>
      </c>
    </row>
    <row r="68" spans="1:10" ht="1.05" customHeight="1" thickTop="1" x14ac:dyDescent="0.3">
      <c r="A68" s="421"/>
      <c r="B68" s="421"/>
      <c r="C68" s="421"/>
      <c r="D68" s="421"/>
      <c r="E68" s="421"/>
      <c r="F68" s="421"/>
      <c r="G68" s="421"/>
      <c r="H68" s="421"/>
      <c r="I68" s="421"/>
      <c r="J68" s="421"/>
    </row>
    <row r="69" spans="1:10" ht="24" customHeight="1" x14ac:dyDescent="0.3">
      <c r="A69" s="400" t="s">
        <v>21456</v>
      </c>
      <c r="B69" s="400"/>
      <c r="C69" s="400"/>
      <c r="D69" s="400" t="s">
        <v>21457</v>
      </c>
      <c r="E69" s="400"/>
      <c r="F69" s="450"/>
      <c r="G69" s="450"/>
      <c r="H69" s="401"/>
      <c r="I69" s="400"/>
      <c r="J69" s="402">
        <f>PO!L24</f>
        <v>525309.16</v>
      </c>
    </row>
    <row r="70" spans="1:10" ht="18" customHeight="1" x14ac:dyDescent="0.3">
      <c r="A70" s="403" t="s">
        <v>21458</v>
      </c>
      <c r="B70" s="404" t="s">
        <v>21287</v>
      </c>
      <c r="C70" s="403" t="s">
        <v>21404</v>
      </c>
      <c r="D70" s="403" t="s">
        <v>164</v>
      </c>
      <c r="E70" s="451" t="s">
        <v>21405</v>
      </c>
      <c r="F70" s="451"/>
      <c r="G70" s="405" t="s">
        <v>165</v>
      </c>
      <c r="H70" s="404" t="s">
        <v>166</v>
      </c>
      <c r="I70" s="404" t="s">
        <v>167</v>
      </c>
      <c r="J70" s="404" t="s">
        <v>21406</v>
      </c>
    </row>
    <row r="71" spans="1:10" ht="25.95" customHeight="1" x14ac:dyDescent="0.3">
      <c r="A71" s="406" t="s">
        <v>21407</v>
      </c>
      <c r="B71" s="407" t="s">
        <v>21459</v>
      </c>
      <c r="C71" s="406" t="s">
        <v>21412</v>
      </c>
      <c r="D71" s="406" t="s">
        <v>19259</v>
      </c>
      <c r="E71" s="452" t="s">
        <v>21460</v>
      </c>
      <c r="F71" s="452"/>
      <c r="G71" s="408" t="s">
        <v>16138</v>
      </c>
      <c r="H71" s="409">
        <v>1</v>
      </c>
      <c r="I71" s="410">
        <v>1.86</v>
      </c>
      <c r="J71" s="410">
        <v>1.86</v>
      </c>
    </row>
    <row r="72" spans="1:10" ht="15" customHeight="1" x14ac:dyDescent="0.3">
      <c r="A72" s="451" t="s">
        <v>21292</v>
      </c>
      <c r="B72" s="468" t="s">
        <v>21287</v>
      </c>
      <c r="C72" s="451" t="s">
        <v>21404</v>
      </c>
      <c r="D72" s="451" t="s">
        <v>21293</v>
      </c>
      <c r="E72" s="468" t="s">
        <v>21461</v>
      </c>
      <c r="F72" s="467" t="s">
        <v>21294</v>
      </c>
      <c r="G72" s="468"/>
      <c r="H72" s="467" t="s">
        <v>21295</v>
      </c>
      <c r="I72" s="468"/>
      <c r="J72" s="468" t="s">
        <v>21296</v>
      </c>
    </row>
    <row r="73" spans="1:10" ht="15" customHeight="1" x14ac:dyDescent="0.3">
      <c r="A73" s="468"/>
      <c r="B73" s="468"/>
      <c r="C73" s="468"/>
      <c r="D73" s="468"/>
      <c r="E73" s="468"/>
      <c r="F73" s="404" t="s">
        <v>21297</v>
      </c>
      <c r="G73" s="404" t="s">
        <v>21298</v>
      </c>
      <c r="H73" s="404" t="s">
        <v>21297</v>
      </c>
      <c r="I73" s="404" t="s">
        <v>21298</v>
      </c>
      <c r="J73" s="468"/>
    </row>
    <row r="74" spans="1:10" ht="25.95" customHeight="1" x14ac:dyDescent="0.3">
      <c r="A74" s="411" t="s">
        <v>21411</v>
      </c>
      <c r="B74" s="412" t="s">
        <v>56</v>
      </c>
      <c r="C74" s="411" t="s">
        <v>21412</v>
      </c>
      <c r="D74" s="411" t="s">
        <v>57</v>
      </c>
      <c r="E74" s="414">
        <v>1</v>
      </c>
      <c r="F74" s="415">
        <v>0.61</v>
      </c>
      <c r="G74" s="415">
        <v>0.39</v>
      </c>
      <c r="H74" s="427">
        <v>359.32440000000003</v>
      </c>
      <c r="I74" s="427">
        <v>100.0142</v>
      </c>
      <c r="J74" s="427">
        <v>258.1934</v>
      </c>
    </row>
    <row r="75" spans="1:10" ht="24" customHeight="1" x14ac:dyDescent="0.3">
      <c r="A75" s="411" t="s">
        <v>21411</v>
      </c>
      <c r="B75" s="412" t="s">
        <v>58</v>
      </c>
      <c r="C75" s="411" t="s">
        <v>21412</v>
      </c>
      <c r="D75" s="411" t="s">
        <v>21462</v>
      </c>
      <c r="E75" s="414">
        <v>1</v>
      </c>
      <c r="F75" s="415">
        <v>0.41</v>
      </c>
      <c r="G75" s="415">
        <v>0.59</v>
      </c>
      <c r="H75" s="427">
        <v>5.0956999999999999</v>
      </c>
      <c r="I75" s="427">
        <v>3.5486</v>
      </c>
      <c r="J75" s="427">
        <v>4.1829000000000001</v>
      </c>
    </row>
    <row r="76" spans="1:10" ht="24" customHeight="1" x14ac:dyDescent="0.3">
      <c r="A76" s="411" t="s">
        <v>21411</v>
      </c>
      <c r="B76" s="412" t="s">
        <v>47</v>
      </c>
      <c r="C76" s="411" t="s">
        <v>21412</v>
      </c>
      <c r="D76" s="411" t="s">
        <v>21463</v>
      </c>
      <c r="E76" s="414">
        <v>1</v>
      </c>
      <c r="F76" s="415">
        <v>0.43</v>
      </c>
      <c r="G76" s="415">
        <v>0.56999999999999995</v>
      </c>
      <c r="H76" s="427">
        <v>342.51229999999998</v>
      </c>
      <c r="I76" s="427">
        <v>150.30860000000001</v>
      </c>
      <c r="J76" s="427">
        <v>232.9562</v>
      </c>
    </row>
    <row r="77" spans="1:10" ht="25.95" customHeight="1" x14ac:dyDescent="0.3">
      <c r="A77" s="411" t="s">
        <v>21411</v>
      </c>
      <c r="B77" s="412" t="s">
        <v>21464</v>
      </c>
      <c r="C77" s="411" t="s">
        <v>21412</v>
      </c>
      <c r="D77" s="411" t="s">
        <v>21465</v>
      </c>
      <c r="E77" s="414">
        <v>1</v>
      </c>
      <c r="F77" s="415">
        <v>0.96</v>
      </c>
      <c r="G77" s="415">
        <v>0.04</v>
      </c>
      <c r="H77" s="427">
        <v>308.26350000000002</v>
      </c>
      <c r="I77" s="427">
        <v>151.34389999999999</v>
      </c>
      <c r="J77" s="427">
        <v>301.98669999999998</v>
      </c>
    </row>
    <row r="78" spans="1:10" ht="25.95" customHeight="1" x14ac:dyDescent="0.3">
      <c r="A78" s="411" t="s">
        <v>21411</v>
      </c>
      <c r="B78" s="412" t="s">
        <v>51</v>
      </c>
      <c r="C78" s="411" t="s">
        <v>21412</v>
      </c>
      <c r="D78" s="411" t="s">
        <v>21466</v>
      </c>
      <c r="E78" s="414">
        <v>1</v>
      </c>
      <c r="F78" s="415">
        <v>1</v>
      </c>
      <c r="G78" s="415">
        <v>0</v>
      </c>
      <c r="H78" s="427">
        <v>236.7285</v>
      </c>
      <c r="I78" s="427">
        <v>107.4451</v>
      </c>
      <c r="J78" s="427">
        <v>236.7285</v>
      </c>
    </row>
    <row r="79" spans="1:10" ht="24" customHeight="1" x14ac:dyDescent="0.3">
      <c r="A79" s="411" t="s">
        <v>21411</v>
      </c>
      <c r="B79" s="412" t="s">
        <v>43</v>
      </c>
      <c r="C79" s="411" t="s">
        <v>21412</v>
      </c>
      <c r="D79" s="411" t="s">
        <v>21467</v>
      </c>
      <c r="E79" s="414">
        <v>1</v>
      </c>
      <c r="F79" s="415">
        <v>0.41</v>
      </c>
      <c r="G79" s="415">
        <v>0.59</v>
      </c>
      <c r="H79" s="427">
        <v>178.44450000000001</v>
      </c>
      <c r="I79" s="427">
        <v>72.916799999999995</v>
      </c>
      <c r="J79" s="427">
        <v>116.1832</v>
      </c>
    </row>
    <row r="80" spans="1:10" ht="19.95" customHeight="1" x14ac:dyDescent="0.3">
      <c r="A80" s="469"/>
      <c r="B80" s="469"/>
      <c r="C80" s="469"/>
      <c r="D80" s="469"/>
      <c r="E80" s="469"/>
      <c r="F80" s="469" t="s">
        <v>21468</v>
      </c>
      <c r="G80" s="469"/>
      <c r="H80" s="469"/>
      <c r="I80" s="469"/>
      <c r="J80" s="428">
        <v>1150.2309</v>
      </c>
    </row>
    <row r="81" spans="1:10" ht="19.95" customHeight="1" x14ac:dyDescent="0.3">
      <c r="A81" s="403" t="s">
        <v>21301</v>
      </c>
      <c r="B81" s="404" t="s">
        <v>21287</v>
      </c>
      <c r="C81" s="403" t="s">
        <v>21404</v>
      </c>
      <c r="D81" s="403" t="s">
        <v>21302</v>
      </c>
      <c r="E81" s="404" t="s">
        <v>21461</v>
      </c>
      <c r="F81" s="468" t="s">
        <v>21469</v>
      </c>
      <c r="G81" s="468"/>
      <c r="H81" s="468"/>
      <c r="I81" s="468"/>
      <c r="J81" s="404" t="s">
        <v>21296</v>
      </c>
    </row>
    <row r="82" spans="1:10" ht="24" customHeight="1" x14ac:dyDescent="0.3">
      <c r="A82" s="411" t="s">
        <v>21411</v>
      </c>
      <c r="B82" s="412" t="s">
        <v>21470</v>
      </c>
      <c r="C82" s="411" t="s">
        <v>21412</v>
      </c>
      <c r="D82" s="411" t="s">
        <v>21471</v>
      </c>
      <c r="E82" s="414">
        <v>1</v>
      </c>
      <c r="F82" s="411"/>
      <c r="G82" s="411"/>
      <c r="H82" s="411"/>
      <c r="I82" s="427">
        <v>22.6206</v>
      </c>
      <c r="J82" s="427">
        <v>22.6206</v>
      </c>
    </row>
    <row r="83" spans="1:10" ht="19.95" customHeight="1" x14ac:dyDescent="0.3">
      <c r="A83" s="469"/>
      <c r="B83" s="469"/>
      <c r="C83" s="469"/>
      <c r="D83" s="469"/>
      <c r="E83" s="469"/>
      <c r="F83" s="469" t="s">
        <v>21472</v>
      </c>
      <c r="G83" s="469"/>
      <c r="H83" s="469"/>
      <c r="I83" s="469"/>
      <c r="J83" s="428">
        <v>22.6206</v>
      </c>
    </row>
    <row r="84" spans="1:10" ht="19.95" customHeight="1" x14ac:dyDescent="0.3">
      <c r="A84" s="469"/>
      <c r="B84" s="469"/>
      <c r="C84" s="469"/>
      <c r="D84" s="469"/>
      <c r="E84" s="469"/>
      <c r="F84" s="469" t="s">
        <v>21473</v>
      </c>
      <c r="G84" s="469"/>
      <c r="H84" s="469"/>
      <c r="I84" s="469"/>
      <c r="J84" s="428">
        <v>0</v>
      </c>
    </row>
    <row r="85" spans="1:10" ht="19.95" customHeight="1" x14ac:dyDescent="0.3">
      <c r="A85" s="469"/>
      <c r="B85" s="469"/>
      <c r="C85" s="469"/>
      <c r="D85" s="469"/>
      <c r="E85" s="469"/>
      <c r="F85" s="469" t="s">
        <v>21474</v>
      </c>
      <c r="G85" s="469"/>
      <c r="H85" s="469"/>
      <c r="I85" s="469"/>
      <c r="J85" s="428">
        <v>1172.8515</v>
      </c>
    </row>
    <row r="86" spans="1:10" ht="19.95" customHeight="1" x14ac:dyDescent="0.3">
      <c r="A86" s="469"/>
      <c r="B86" s="469"/>
      <c r="C86" s="469"/>
      <c r="D86" s="469"/>
      <c r="E86" s="469"/>
      <c r="F86" s="469" t="s">
        <v>21475</v>
      </c>
      <c r="G86" s="469"/>
      <c r="H86" s="469"/>
      <c r="I86" s="469"/>
      <c r="J86" s="428">
        <v>0.12889999999999999</v>
      </c>
    </row>
    <row r="87" spans="1:10" ht="19.95" customHeight="1" x14ac:dyDescent="0.3">
      <c r="A87" s="469"/>
      <c r="B87" s="469"/>
      <c r="C87" s="469"/>
      <c r="D87" s="469"/>
      <c r="E87" s="469"/>
      <c r="F87" s="469" t="s">
        <v>21476</v>
      </c>
      <c r="G87" s="469"/>
      <c r="H87" s="469"/>
      <c r="I87" s="469"/>
      <c r="J87" s="428">
        <v>0.11650000000000001</v>
      </c>
    </row>
    <row r="88" spans="1:10" ht="19.95" customHeight="1" x14ac:dyDescent="0.3">
      <c r="A88" s="469"/>
      <c r="B88" s="469"/>
      <c r="C88" s="469"/>
      <c r="D88" s="469"/>
      <c r="E88" s="469"/>
      <c r="F88" s="469" t="s">
        <v>21477</v>
      </c>
      <c r="G88" s="469"/>
      <c r="H88" s="469"/>
      <c r="I88" s="469"/>
      <c r="J88" s="428">
        <v>672.8</v>
      </c>
    </row>
    <row r="89" spans="1:10" ht="19.95" customHeight="1" x14ac:dyDescent="0.3">
      <c r="A89" s="469"/>
      <c r="B89" s="469"/>
      <c r="C89" s="469"/>
      <c r="D89" s="469"/>
      <c r="E89" s="469"/>
      <c r="F89" s="469" t="s">
        <v>21478</v>
      </c>
      <c r="G89" s="469"/>
      <c r="H89" s="469"/>
      <c r="I89" s="469"/>
      <c r="J89" s="428">
        <v>1.7432000000000001</v>
      </c>
    </row>
    <row r="90" spans="1:10" ht="14.4" x14ac:dyDescent="0.3">
      <c r="A90" s="416"/>
      <c r="B90" s="416"/>
      <c r="C90" s="416"/>
      <c r="D90" s="416"/>
      <c r="E90" s="416" t="s">
        <v>21416</v>
      </c>
      <c r="F90" s="417">
        <v>3.3621581450653984E-2</v>
      </c>
      <c r="G90" s="416" t="s">
        <v>21417</v>
      </c>
      <c r="H90" s="417">
        <v>0</v>
      </c>
      <c r="I90" s="416" t="s">
        <v>21418</v>
      </c>
      <c r="J90" s="417">
        <v>3.3621581450653984E-2</v>
      </c>
    </row>
    <row r="91" spans="1:10" ht="14.4" x14ac:dyDescent="0.3">
      <c r="A91" s="416"/>
      <c r="B91" s="416"/>
      <c r="C91" s="416"/>
      <c r="D91" s="416"/>
      <c r="E91" s="416" t="s">
        <v>21419</v>
      </c>
      <c r="F91" s="417">
        <v>0.44</v>
      </c>
      <c r="G91" s="416"/>
      <c r="H91" s="465" t="s">
        <v>21420</v>
      </c>
      <c r="I91" s="465"/>
      <c r="J91" s="417">
        <v>2.31</v>
      </c>
    </row>
    <row r="92" spans="1:10" ht="49.95" customHeight="1" thickBot="1" x14ac:dyDescent="0.35">
      <c r="A92" s="418"/>
      <c r="B92" s="418"/>
      <c r="C92" s="418"/>
      <c r="D92" s="418"/>
      <c r="E92" s="418"/>
      <c r="F92" s="418"/>
      <c r="G92" s="418" t="s">
        <v>21421</v>
      </c>
      <c r="H92" s="419">
        <v>68800</v>
      </c>
      <c r="I92" s="418" t="s">
        <v>21422</v>
      </c>
      <c r="J92" s="420">
        <v>158928</v>
      </c>
    </row>
    <row r="93" spans="1:10" ht="1.05" customHeight="1" thickTop="1" x14ac:dyDescent="0.3">
      <c r="A93" s="421"/>
      <c r="B93" s="421"/>
      <c r="C93" s="421"/>
      <c r="D93" s="421"/>
      <c r="E93" s="421"/>
      <c r="F93" s="421"/>
      <c r="G93" s="421"/>
      <c r="H93" s="421"/>
      <c r="I93" s="421"/>
      <c r="J93" s="421"/>
    </row>
    <row r="94" spans="1:10" ht="18" customHeight="1" x14ac:dyDescent="0.3">
      <c r="A94" s="403" t="s">
        <v>21479</v>
      </c>
      <c r="B94" s="404" t="s">
        <v>21287</v>
      </c>
      <c r="C94" s="403" t="s">
        <v>21404</v>
      </c>
      <c r="D94" s="403" t="s">
        <v>164</v>
      </c>
      <c r="E94" s="451" t="s">
        <v>21405</v>
      </c>
      <c r="F94" s="451"/>
      <c r="G94" s="405" t="s">
        <v>165</v>
      </c>
      <c r="H94" s="404" t="s">
        <v>166</v>
      </c>
      <c r="I94" s="404" t="s">
        <v>167</v>
      </c>
      <c r="J94" s="404" t="s">
        <v>21406</v>
      </c>
    </row>
    <row r="95" spans="1:10" ht="25.95" customHeight="1" x14ac:dyDescent="0.3">
      <c r="A95" s="406" t="s">
        <v>21407</v>
      </c>
      <c r="B95" s="407" t="s">
        <v>21480</v>
      </c>
      <c r="C95" s="406" t="s">
        <v>21412</v>
      </c>
      <c r="D95" s="406" t="s">
        <v>20212</v>
      </c>
      <c r="E95" s="452" t="s">
        <v>21460</v>
      </c>
      <c r="F95" s="452"/>
      <c r="G95" s="408" t="s">
        <v>16138</v>
      </c>
      <c r="H95" s="409">
        <v>1</v>
      </c>
      <c r="I95" s="410">
        <v>0.75</v>
      </c>
      <c r="J95" s="410">
        <v>0.75</v>
      </c>
    </row>
    <row r="96" spans="1:10" ht="15" customHeight="1" x14ac:dyDescent="0.3">
      <c r="A96" s="451" t="s">
        <v>21292</v>
      </c>
      <c r="B96" s="468" t="s">
        <v>21287</v>
      </c>
      <c r="C96" s="451" t="s">
        <v>21404</v>
      </c>
      <c r="D96" s="451" t="s">
        <v>21293</v>
      </c>
      <c r="E96" s="468" t="s">
        <v>21461</v>
      </c>
      <c r="F96" s="467" t="s">
        <v>21294</v>
      </c>
      <c r="G96" s="468"/>
      <c r="H96" s="467" t="s">
        <v>21295</v>
      </c>
      <c r="I96" s="468"/>
      <c r="J96" s="468" t="s">
        <v>21296</v>
      </c>
    </row>
    <row r="97" spans="1:10" ht="15" customHeight="1" x14ac:dyDescent="0.3">
      <c r="A97" s="468"/>
      <c r="B97" s="468"/>
      <c r="C97" s="468"/>
      <c r="D97" s="468"/>
      <c r="E97" s="468"/>
      <c r="F97" s="404" t="s">
        <v>21297</v>
      </c>
      <c r="G97" s="404" t="s">
        <v>21298</v>
      </c>
      <c r="H97" s="404" t="s">
        <v>21297</v>
      </c>
      <c r="I97" s="404" t="s">
        <v>21298</v>
      </c>
      <c r="J97" s="468"/>
    </row>
    <row r="98" spans="1:10" ht="24" customHeight="1" x14ac:dyDescent="0.3">
      <c r="A98" s="411" t="s">
        <v>21411</v>
      </c>
      <c r="B98" s="412" t="s">
        <v>39</v>
      </c>
      <c r="C98" s="411" t="s">
        <v>21412</v>
      </c>
      <c r="D98" s="411" t="s">
        <v>21372</v>
      </c>
      <c r="E98" s="414">
        <v>1</v>
      </c>
      <c r="F98" s="415">
        <v>1</v>
      </c>
      <c r="G98" s="415">
        <v>0</v>
      </c>
      <c r="H98" s="427">
        <v>1035.0065</v>
      </c>
      <c r="I98" s="427">
        <v>418.45229999999998</v>
      </c>
      <c r="J98" s="427">
        <v>1035.0065</v>
      </c>
    </row>
    <row r="99" spans="1:10" ht="19.95" customHeight="1" x14ac:dyDescent="0.3">
      <c r="A99" s="469"/>
      <c r="B99" s="469"/>
      <c r="C99" s="469"/>
      <c r="D99" s="469"/>
      <c r="E99" s="469"/>
      <c r="F99" s="469" t="s">
        <v>21468</v>
      </c>
      <c r="G99" s="469"/>
      <c r="H99" s="469"/>
      <c r="I99" s="469"/>
      <c r="J99" s="428">
        <v>1035.0065</v>
      </c>
    </row>
    <row r="100" spans="1:10" ht="19.95" customHeight="1" x14ac:dyDescent="0.3">
      <c r="A100" s="403" t="s">
        <v>21301</v>
      </c>
      <c r="B100" s="404" t="s">
        <v>21287</v>
      </c>
      <c r="C100" s="403" t="s">
        <v>21404</v>
      </c>
      <c r="D100" s="403" t="s">
        <v>21302</v>
      </c>
      <c r="E100" s="404" t="s">
        <v>21461</v>
      </c>
      <c r="F100" s="468" t="s">
        <v>21469</v>
      </c>
      <c r="G100" s="468"/>
      <c r="H100" s="468"/>
      <c r="I100" s="468"/>
      <c r="J100" s="404" t="s">
        <v>21296</v>
      </c>
    </row>
    <row r="101" spans="1:10" ht="24" customHeight="1" x14ac:dyDescent="0.3">
      <c r="A101" s="411" t="s">
        <v>21411</v>
      </c>
      <c r="B101" s="412" t="s">
        <v>21470</v>
      </c>
      <c r="C101" s="411" t="s">
        <v>21412</v>
      </c>
      <c r="D101" s="411" t="s">
        <v>21471</v>
      </c>
      <c r="E101" s="414">
        <v>2</v>
      </c>
      <c r="F101" s="411"/>
      <c r="G101" s="411"/>
      <c r="H101" s="411"/>
      <c r="I101" s="427">
        <v>22.6206</v>
      </c>
      <c r="J101" s="427">
        <v>45.241199999999999</v>
      </c>
    </row>
    <row r="102" spans="1:10" ht="19.95" customHeight="1" x14ac:dyDescent="0.3">
      <c r="A102" s="469"/>
      <c r="B102" s="469"/>
      <c r="C102" s="469"/>
      <c r="D102" s="469"/>
      <c r="E102" s="469"/>
      <c r="F102" s="469" t="s">
        <v>21472</v>
      </c>
      <c r="G102" s="469"/>
      <c r="H102" s="469"/>
      <c r="I102" s="469"/>
      <c r="J102" s="428">
        <v>45.241199999999999</v>
      </c>
    </row>
    <row r="103" spans="1:10" ht="19.95" customHeight="1" x14ac:dyDescent="0.3">
      <c r="A103" s="469"/>
      <c r="B103" s="469"/>
      <c r="C103" s="469"/>
      <c r="D103" s="469"/>
      <c r="E103" s="469"/>
      <c r="F103" s="469" t="s">
        <v>21473</v>
      </c>
      <c r="G103" s="469"/>
      <c r="H103" s="469"/>
      <c r="I103" s="469"/>
      <c r="J103" s="428">
        <v>0</v>
      </c>
    </row>
    <row r="104" spans="1:10" ht="19.95" customHeight="1" x14ac:dyDescent="0.3">
      <c r="A104" s="469"/>
      <c r="B104" s="469"/>
      <c r="C104" s="469"/>
      <c r="D104" s="469"/>
      <c r="E104" s="469"/>
      <c r="F104" s="469" t="s">
        <v>21474</v>
      </c>
      <c r="G104" s="469"/>
      <c r="H104" s="469"/>
      <c r="I104" s="469"/>
      <c r="J104" s="428">
        <v>1080.2476999999999</v>
      </c>
    </row>
    <row r="105" spans="1:10" ht="19.95" customHeight="1" x14ac:dyDescent="0.3">
      <c r="A105" s="469"/>
      <c r="B105" s="469"/>
      <c r="C105" s="469"/>
      <c r="D105" s="469"/>
      <c r="E105" s="469"/>
      <c r="F105" s="469" t="s">
        <v>21475</v>
      </c>
      <c r="G105" s="469"/>
      <c r="H105" s="469"/>
      <c r="I105" s="469"/>
      <c r="J105" s="428">
        <v>0.1595</v>
      </c>
    </row>
    <row r="106" spans="1:10" ht="19.95" customHeight="1" x14ac:dyDescent="0.3">
      <c r="A106" s="469"/>
      <c r="B106" s="469"/>
      <c r="C106" s="469"/>
      <c r="D106" s="469"/>
      <c r="E106" s="469"/>
      <c r="F106" s="469" t="s">
        <v>21476</v>
      </c>
      <c r="G106" s="469"/>
      <c r="H106" s="469"/>
      <c r="I106" s="469"/>
      <c r="J106" s="428">
        <v>4.82E-2</v>
      </c>
    </row>
    <row r="107" spans="1:10" ht="19.95" customHeight="1" x14ac:dyDescent="0.3">
      <c r="A107" s="469"/>
      <c r="B107" s="469"/>
      <c r="C107" s="469"/>
      <c r="D107" s="469"/>
      <c r="E107" s="469"/>
      <c r="F107" s="469" t="s">
        <v>21477</v>
      </c>
      <c r="G107" s="469"/>
      <c r="H107" s="469"/>
      <c r="I107" s="469"/>
      <c r="J107" s="428">
        <v>1532.91</v>
      </c>
    </row>
    <row r="108" spans="1:10" ht="19.95" customHeight="1" x14ac:dyDescent="0.3">
      <c r="A108" s="469"/>
      <c r="B108" s="469"/>
      <c r="C108" s="469"/>
      <c r="D108" s="469"/>
      <c r="E108" s="469"/>
      <c r="F108" s="469" t="s">
        <v>21478</v>
      </c>
      <c r="G108" s="469"/>
      <c r="H108" s="469"/>
      <c r="I108" s="469"/>
      <c r="J108" s="428">
        <v>0.70469999999999999</v>
      </c>
    </row>
    <row r="109" spans="1:10" ht="14.4" x14ac:dyDescent="0.3">
      <c r="A109" s="416"/>
      <c r="B109" s="416"/>
      <c r="C109" s="416"/>
      <c r="D109" s="416"/>
      <c r="E109" s="416" t="s">
        <v>21416</v>
      </c>
      <c r="F109" s="417">
        <v>2.9513278666066501E-2</v>
      </c>
      <c r="G109" s="416" t="s">
        <v>21417</v>
      </c>
      <c r="H109" s="417">
        <v>0</v>
      </c>
      <c r="I109" s="416" t="s">
        <v>21418</v>
      </c>
      <c r="J109" s="417">
        <v>2.9513278666066501E-2</v>
      </c>
    </row>
    <row r="110" spans="1:10" ht="14.4" x14ac:dyDescent="0.3">
      <c r="A110" s="416"/>
      <c r="B110" s="416"/>
      <c r="C110" s="416"/>
      <c r="D110" s="416"/>
      <c r="E110" s="416" t="s">
        <v>21419</v>
      </c>
      <c r="F110" s="417">
        <v>0.18</v>
      </c>
      <c r="G110" s="416"/>
      <c r="H110" s="465" t="s">
        <v>21420</v>
      </c>
      <c r="I110" s="465"/>
      <c r="J110" s="417">
        <v>0.93</v>
      </c>
    </row>
    <row r="111" spans="1:10" ht="49.95" customHeight="1" thickBot="1" x14ac:dyDescent="0.35">
      <c r="A111" s="418"/>
      <c r="B111" s="418"/>
      <c r="C111" s="418"/>
      <c r="D111" s="418"/>
      <c r="E111" s="418"/>
      <c r="F111" s="418"/>
      <c r="G111" s="418" t="s">
        <v>21421</v>
      </c>
      <c r="H111" s="419">
        <v>17200</v>
      </c>
      <c r="I111" s="418" t="s">
        <v>21422</v>
      </c>
      <c r="J111" s="420">
        <v>15996</v>
      </c>
    </row>
    <row r="112" spans="1:10" ht="1.05" customHeight="1" thickTop="1" x14ac:dyDescent="0.3">
      <c r="A112" s="421"/>
      <c r="B112" s="421"/>
      <c r="C112" s="421"/>
      <c r="D112" s="421"/>
      <c r="E112" s="421"/>
      <c r="F112" s="421"/>
      <c r="G112" s="421"/>
      <c r="H112" s="421"/>
      <c r="I112" s="421"/>
      <c r="J112" s="421"/>
    </row>
    <row r="113" spans="1:10" ht="18" customHeight="1" x14ac:dyDescent="0.3">
      <c r="A113" s="403" t="s">
        <v>21481</v>
      </c>
      <c r="B113" s="404" t="s">
        <v>21287</v>
      </c>
      <c r="C113" s="403" t="s">
        <v>21404</v>
      </c>
      <c r="D113" s="403" t="s">
        <v>164</v>
      </c>
      <c r="E113" s="451" t="s">
        <v>21405</v>
      </c>
      <c r="F113" s="451"/>
      <c r="G113" s="405" t="s">
        <v>165</v>
      </c>
      <c r="H113" s="404" t="s">
        <v>166</v>
      </c>
      <c r="I113" s="404" t="s">
        <v>167</v>
      </c>
      <c r="J113" s="404" t="s">
        <v>21406</v>
      </c>
    </row>
    <row r="114" spans="1:10" ht="39" customHeight="1" x14ac:dyDescent="0.3">
      <c r="A114" s="406" t="s">
        <v>21407</v>
      </c>
      <c r="B114" s="407" t="s">
        <v>21482</v>
      </c>
      <c r="C114" s="406" t="s">
        <v>21412</v>
      </c>
      <c r="D114" s="406" t="s">
        <v>20655</v>
      </c>
      <c r="E114" s="452" t="s">
        <v>21460</v>
      </c>
      <c r="F114" s="452"/>
      <c r="G114" s="408" t="s">
        <v>20654</v>
      </c>
      <c r="H114" s="409">
        <v>1</v>
      </c>
      <c r="I114" s="410">
        <v>0.75</v>
      </c>
      <c r="J114" s="410">
        <v>0.75</v>
      </c>
    </row>
    <row r="115" spans="1:10" ht="15" customHeight="1" x14ac:dyDescent="0.3">
      <c r="A115" s="451" t="s">
        <v>21292</v>
      </c>
      <c r="B115" s="468" t="s">
        <v>21287</v>
      </c>
      <c r="C115" s="451" t="s">
        <v>21404</v>
      </c>
      <c r="D115" s="451" t="s">
        <v>21293</v>
      </c>
      <c r="E115" s="468" t="s">
        <v>21461</v>
      </c>
      <c r="F115" s="467" t="s">
        <v>21294</v>
      </c>
      <c r="G115" s="468"/>
      <c r="H115" s="467" t="s">
        <v>21295</v>
      </c>
      <c r="I115" s="468"/>
      <c r="J115" s="468" t="s">
        <v>21296</v>
      </c>
    </row>
    <row r="116" spans="1:10" ht="15" customHeight="1" x14ac:dyDescent="0.3">
      <c r="A116" s="468"/>
      <c r="B116" s="468"/>
      <c r="C116" s="468"/>
      <c r="D116" s="468"/>
      <c r="E116" s="468"/>
      <c r="F116" s="404" t="s">
        <v>21297</v>
      </c>
      <c r="G116" s="404" t="s">
        <v>21298</v>
      </c>
      <c r="H116" s="404" t="s">
        <v>21297</v>
      </c>
      <c r="I116" s="404" t="s">
        <v>21298</v>
      </c>
      <c r="J116" s="468"/>
    </row>
    <row r="117" spans="1:10" ht="25.95" customHeight="1" x14ac:dyDescent="0.3">
      <c r="A117" s="411" t="s">
        <v>21411</v>
      </c>
      <c r="B117" s="412" t="s">
        <v>21483</v>
      </c>
      <c r="C117" s="411" t="s">
        <v>21412</v>
      </c>
      <c r="D117" s="411" t="s">
        <v>21484</v>
      </c>
      <c r="E117" s="414">
        <v>1</v>
      </c>
      <c r="F117" s="415">
        <v>1</v>
      </c>
      <c r="G117" s="415">
        <v>0</v>
      </c>
      <c r="H117" s="427">
        <v>324.81939999999997</v>
      </c>
      <c r="I117" s="427">
        <v>100.4248</v>
      </c>
      <c r="J117" s="427">
        <v>324.81939999999997</v>
      </c>
    </row>
    <row r="118" spans="1:10" ht="19.95" customHeight="1" x14ac:dyDescent="0.3">
      <c r="A118" s="469"/>
      <c r="B118" s="469"/>
      <c r="C118" s="469"/>
      <c r="D118" s="469"/>
      <c r="E118" s="469"/>
      <c r="F118" s="469" t="s">
        <v>21468</v>
      </c>
      <c r="G118" s="469"/>
      <c r="H118" s="469"/>
      <c r="I118" s="469"/>
      <c r="J118" s="428">
        <v>324.81939999999997</v>
      </c>
    </row>
    <row r="119" spans="1:10" ht="19.95" customHeight="1" x14ac:dyDescent="0.3">
      <c r="A119" s="469"/>
      <c r="B119" s="469"/>
      <c r="C119" s="469"/>
      <c r="D119" s="469"/>
      <c r="E119" s="469"/>
      <c r="F119" s="469" t="s">
        <v>21474</v>
      </c>
      <c r="G119" s="469"/>
      <c r="H119" s="469"/>
      <c r="I119" s="469"/>
      <c r="J119" s="428">
        <v>324.81939999999997</v>
      </c>
    </row>
    <row r="120" spans="1:10" ht="19.95" customHeight="1" x14ac:dyDescent="0.3">
      <c r="A120" s="469"/>
      <c r="B120" s="469"/>
      <c r="C120" s="469"/>
      <c r="D120" s="469"/>
      <c r="E120" s="469"/>
      <c r="F120" s="469" t="s">
        <v>21475</v>
      </c>
      <c r="G120" s="469"/>
      <c r="H120" s="469"/>
      <c r="I120" s="469"/>
      <c r="J120" s="428">
        <v>4.07E-2</v>
      </c>
    </row>
    <row r="121" spans="1:10" ht="19.95" customHeight="1" x14ac:dyDescent="0.3">
      <c r="A121" s="469"/>
      <c r="B121" s="469"/>
      <c r="C121" s="469"/>
      <c r="D121" s="469"/>
      <c r="E121" s="469"/>
      <c r="F121" s="469" t="s">
        <v>21476</v>
      </c>
      <c r="G121" s="469"/>
      <c r="H121" s="469"/>
      <c r="I121" s="469"/>
      <c r="J121" s="428">
        <v>9.4000000000000004E-3</v>
      </c>
    </row>
    <row r="122" spans="1:10" ht="19.95" customHeight="1" x14ac:dyDescent="0.3">
      <c r="A122" s="469"/>
      <c r="B122" s="469"/>
      <c r="C122" s="469"/>
      <c r="D122" s="469"/>
      <c r="E122" s="469"/>
      <c r="F122" s="469" t="s">
        <v>21477</v>
      </c>
      <c r="G122" s="469"/>
      <c r="H122" s="469"/>
      <c r="I122" s="469"/>
      <c r="J122" s="428">
        <v>435.75</v>
      </c>
    </row>
    <row r="123" spans="1:10" ht="19.95" customHeight="1" x14ac:dyDescent="0.3">
      <c r="A123" s="469"/>
      <c r="B123" s="469"/>
      <c r="C123" s="469"/>
      <c r="D123" s="469"/>
      <c r="E123" s="469"/>
      <c r="F123" s="469" t="s">
        <v>21478</v>
      </c>
      <c r="G123" s="469"/>
      <c r="H123" s="469"/>
      <c r="I123" s="469"/>
      <c r="J123" s="428">
        <v>0.74539999999999995</v>
      </c>
    </row>
    <row r="124" spans="1:10" ht="14.4" x14ac:dyDescent="0.3">
      <c r="A124" s="416"/>
      <c r="B124" s="416"/>
      <c r="C124" s="416"/>
      <c r="D124" s="416"/>
      <c r="E124" s="416" t="s">
        <v>21416</v>
      </c>
      <c r="F124" s="417">
        <v>0</v>
      </c>
      <c r="G124" s="416" t="s">
        <v>21417</v>
      </c>
      <c r="H124" s="417">
        <v>0</v>
      </c>
      <c r="I124" s="416" t="s">
        <v>21418</v>
      </c>
      <c r="J124" s="417">
        <v>0</v>
      </c>
    </row>
    <row r="125" spans="1:10" ht="14.4" x14ac:dyDescent="0.3">
      <c r="A125" s="416"/>
      <c r="B125" s="416"/>
      <c r="C125" s="416"/>
      <c r="D125" s="416"/>
      <c r="E125" s="416" t="s">
        <v>21419</v>
      </c>
      <c r="F125" s="417">
        <v>0.18</v>
      </c>
      <c r="G125" s="416"/>
      <c r="H125" s="465" t="s">
        <v>21420</v>
      </c>
      <c r="I125" s="465"/>
      <c r="J125" s="417">
        <v>0.93</v>
      </c>
    </row>
    <row r="126" spans="1:10" ht="49.95" customHeight="1" thickBot="1" x14ac:dyDescent="0.35">
      <c r="A126" s="418"/>
      <c r="B126" s="418"/>
      <c r="C126" s="418"/>
      <c r="D126" s="418"/>
      <c r="E126" s="418"/>
      <c r="F126" s="418"/>
      <c r="G126" s="418" t="s">
        <v>21421</v>
      </c>
      <c r="H126" s="419">
        <f>PO!I27</f>
        <v>117493.20000000001</v>
      </c>
      <c r="I126" s="418" t="s">
        <v>21422</v>
      </c>
      <c r="J126" s="420">
        <f>ROUND(J125*H126,2)</f>
        <v>109268.68</v>
      </c>
    </row>
    <row r="127" spans="1:10" ht="1.05" customHeight="1" thickTop="1" x14ac:dyDescent="0.3">
      <c r="A127" s="421"/>
      <c r="B127" s="421"/>
      <c r="C127" s="421"/>
      <c r="D127" s="421"/>
      <c r="E127" s="421"/>
      <c r="F127" s="421"/>
      <c r="G127" s="421"/>
      <c r="H127" s="421"/>
      <c r="I127" s="421"/>
      <c r="J127" s="421"/>
    </row>
    <row r="128" spans="1:10" ht="18" customHeight="1" x14ac:dyDescent="0.3">
      <c r="A128" s="403" t="s">
        <v>21485</v>
      </c>
      <c r="B128" s="404" t="s">
        <v>21287</v>
      </c>
      <c r="C128" s="403" t="s">
        <v>21404</v>
      </c>
      <c r="D128" s="403" t="s">
        <v>164</v>
      </c>
      <c r="E128" s="451" t="s">
        <v>21405</v>
      </c>
      <c r="F128" s="451"/>
      <c r="G128" s="405" t="s">
        <v>165</v>
      </c>
      <c r="H128" s="404" t="s">
        <v>166</v>
      </c>
      <c r="I128" s="404" t="s">
        <v>167</v>
      </c>
      <c r="J128" s="404" t="s">
        <v>21406</v>
      </c>
    </row>
    <row r="129" spans="1:10" ht="25.95" customHeight="1" x14ac:dyDescent="0.3">
      <c r="A129" s="406" t="s">
        <v>21407</v>
      </c>
      <c r="B129" s="407" t="s">
        <v>21486</v>
      </c>
      <c r="C129" s="406" t="s">
        <v>21412</v>
      </c>
      <c r="D129" s="406" t="s">
        <v>19176</v>
      </c>
      <c r="E129" s="452" t="s">
        <v>21460</v>
      </c>
      <c r="F129" s="452"/>
      <c r="G129" s="408" t="s">
        <v>14899</v>
      </c>
      <c r="H129" s="409">
        <v>1</v>
      </c>
      <c r="I129" s="410">
        <v>15.68</v>
      </c>
      <c r="J129" s="410">
        <v>15.68</v>
      </c>
    </row>
    <row r="130" spans="1:10" ht="15" customHeight="1" x14ac:dyDescent="0.3">
      <c r="A130" s="451" t="s">
        <v>21292</v>
      </c>
      <c r="B130" s="468" t="s">
        <v>21287</v>
      </c>
      <c r="C130" s="451" t="s">
        <v>21404</v>
      </c>
      <c r="D130" s="451" t="s">
        <v>21293</v>
      </c>
      <c r="E130" s="468" t="s">
        <v>21461</v>
      </c>
      <c r="F130" s="467" t="s">
        <v>21294</v>
      </c>
      <c r="G130" s="468"/>
      <c r="H130" s="467" t="s">
        <v>21295</v>
      </c>
      <c r="I130" s="468"/>
      <c r="J130" s="468" t="s">
        <v>21296</v>
      </c>
    </row>
    <row r="131" spans="1:10" ht="15" customHeight="1" x14ac:dyDescent="0.3">
      <c r="A131" s="468"/>
      <c r="B131" s="468"/>
      <c r="C131" s="468"/>
      <c r="D131" s="468"/>
      <c r="E131" s="468"/>
      <c r="F131" s="404" t="s">
        <v>21297</v>
      </c>
      <c r="G131" s="404" t="s">
        <v>21298</v>
      </c>
      <c r="H131" s="404" t="s">
        <v>21297</v>
      </c>
      <c r="I131" s="404" t="s">
        <v>21298</v>
      </c>
      <c r="J131" s="468"/>
    </row>
    <row r="132" spans="1:10" ht="25.95" customHeight="1" x14ac:dyDescent="0.3">
      <c r="A132" s="411" t="s">
        <v>21411</v>
      </c>
      <c r="B132" s="412" t="s">
        <v>56</v>
      </c>
      <c r="C132" s="411" t="s">
        <v>21412</v>
      </c>
      <c r="D132" s="411" t="s">
        <v>57</v>
      </c>
      <c r="E132" s="414">
        <v>1</v>
      </c>
      <c r="F132" s="415">
        <v>0.74</v>
      </c>
      <c r="G132" s="415">
        <v>0.26</v>
      </c>
      <c r="H132" s="427">
        <v>359.32440000000003</v>
      </c>
      <c r="I132" s="427">
        <v>100.0142</v>
      </c>
      <c r="J132" s="427">
        <v>291.90370000000001</v>
      </c>
    </row>
    <row r="133" spans="1:10" ht="24" customHeight="1" x14ac:dyDescent="0.3">
      <c r="A133" s="411" t="s">
        <v>21411</v>
      </c>
      <c r="B133" s="412" t="s">
        <v>58</v>
      </c>
      <c r="C133" s="411" t="s">
        <v>21412</v>
      </c>
      <c r="D133" s="411" t="s">
        <v>21462</v>
      </c>
      <c r="E133" s="414">
        <v>1</v>
      </c>
      <c r="F133" s="415">
        <v>0.41</v>
      </c>
      <c r="G133" s="415">
        <v>0.59</v>
      </c>
      <c r="H133" s="427">
        <v>5.0956999999999999</v>
      </c>
      <c r="I133" s="427">
        <v>3.5486</v>
      </c>
      <c r="J133" s="427">
        <v>4.1829000000000001</v>
      </c>
    </row>
    <row r="134" spans="1:10" ht="24" customHeight="1" x14ac:dyDescent="0.3">
      <c r="A134" s="411" t="s">
        <v>21411</v>
      </c>
      <c r="B134" s="412" t="s">
        <v>47</v>
      </c>
      <c r="C134" s="411" t="s">
        <v>21412</v>
      </c>
      <c r="D134" s="411" t="s">
        <v>21463</v>
      </c>
      <c r="E134" s="414">
        <v>1</v>
      </c>
      <c r="F134" s="415">
        <v>0.59</v>
      </c>
      <c r="G134" s="415">
        <v>0.41</v>
      </c>
      <c r="H134" s="427">
        <v>342.51229999999998</v>
      </c>
      <c r="I134" s="427">
        <v>150.30860000000001</v>
      </c>
      <c r="J134" s="427">
        <v>263.7088</v>
      </c>
    </row>
    <row r="135" spans="1:10" ht="25.95" customHeight="1" x14ac:dyDescent="0.3">
      <c r="A135" s="411" t="s">
        <v>21411</v>
      </c>
      <c r="B135" s="412" t="s">
        <v>21464</v>
      </c>
      <c r="C135" s="411" t="s">
        <v>21412</v>
      </c>
      <c r="D135" s="411" t="s">
        <v>21465</v>
      </c>
      <c r="E135" s="414">
        <v>1</v>
      </c>
      <c r="F135" s="415">
        <v>0.96</v>
      </c>
      <c r="G135" s="415">
        <v>0.04</v>
      </c>
      <c r="H135" s="427">
        <v>308.26350000000002</v>
      </c>
      <c r="I135" s="427">
        <v>151.34389999999999</v>
      </c>
      <c r="J135" s="427">
        <v>301.98669999999998</v>
      </c>
    </row>
    <row r="136" spans="1:10" ht="25.95" customHeight="1" x14ac:dyDescent="0.3">
      <c r="A136" s="411" t="s">
        <v>21411</v>
      </c>
      <c r="B136" s="412" t="s">
        <v>51</v>
      </c>
      <c r="C136" s="411" t="s">
        <v>21412</v>
      </c>
      <c r="D136" s="411" t="s">
        <v>21466</v>
      </c>
      <c r="E136" s="414">
        <v>1</v>
      </c>
      <c r="F136" s="415">
        <v>1</v>
      </c>
      <c r="G136" s="415">
        <v>0</v>
      </c>
      <c r="H136" s="427">
        <v>236.7285</v>
      </c>
      <c r="I136" s="427">
        <v>107.4451</v>
      </c>
      <c r="J136" s="427">
        <v>236.7285</v>
      </c>
    </row>
    <row r="137" spans="1:10" ht="24" customHeight="1" x14ac:dyDescent="0.3">
      <c r="A137" s="411" t="s">
        <v>21411</v>
      </c>
      <c r="B137" s="412" t="s">
        <v>43</v>
      </c>
      <c r="C137" s="411" t="s">
        <v>21412</v>
      </c>
      <c r="D137" s="411" t="s">
        <v>21467</v>
      </c>
      <c r="E137" s="414">
        <v>1</v>
      </c>
      <c r="F137" s="415">
        <v>0.41</v>
      </c>
      <c r="G137" s="415">
        <v>0.59</v>
      </c>
      <c r="H137" s="427">
        <v>178.44450000000001</v>
      </c>
      <c r="I137" s="427">
        <v>72.916799999999995</v>
      </c>
      <c r="J137" s="427">
        <v>116.1832</v>
      </c>
    </row>
    <row r="138" spans="1:10" ht="19.95" customHeight="1" x14ac:dyDescent="0.3">
      <c r="A138" s="469"/>
      <c r="B138" s="469"/>
      <c r="C138" s="469"/>
      <c r="D138" s="469"/>
      <c r="E138" s="469"/>
      <c r="F138" s="469" t="s">
        <v>21468</v>
      </c>
      <c r="G138" s="469"/>
      <c r="H138" s="469"/>
      <c r="I138" s="469"/>
      <c r="J138" s="428">
        <v>1214.6938</v>
      </c>
    </row>
    <row r="139" spans="1:10" ht="19.95" customHeight="1" x14ac:dyDescent="0.3">
      <c r="A139" s="403" t="s">
        <v>21301</v>
      </c>
      <c r="B139" s="404" t="s">
        <v>21287</v>
      </c>
      <c r="C139" s="403" t="s">
        <v>21404</v>
      </c>
      <c r="D139" s="403" t="s">
        <v>21302</v>
      </c>
      <c r="E139" s="404" t="s">
        <v>21461</v>
      </c>
      <c r="F139" s="468" t="s">
        <v>21469</v>
      </c>
      <c r="G139" s="468"/>
      <c r="H139" s="468"/>
      <c r="I139" s="468"/>
      <c r="J139" s="404" t="s">
        <v>21296</v>
      </c>
    </row>
    <row r="140" spans="1:10" ht="24" customHeight="1" x14ac:dyDescent="0.3">
      <c r="A140" s="411" t="s">
        <v>21411</v>
      </c>
      <c r="B140" s="412" t="s">
        <v>21470</v>
      </c>
      <c r="C140" s="411" t="s">
        <v>21412</v>
      </c>
      <c r="D140" s="411" t="s">
        <v>21471</v>
      </c>
      <c r="E140" s="414">
        <v>1</v>
      </c>
      <c r="F140" s="411"/>
      <c r="G140" s="411"/>
      <c r="H140" s="411"/>
      <c r="I140" s="427">
        <v>22.6206</v>
      </c>
      <c r="J140" s="427">
        <v>22.6206</v>
      </c>
    </row>
    <row r="141" spans="1:10" ht="19.95" customHeight="1" x14ac:dyDescent="0.3">
      <c r="A141" s="469"/>
      <c r="B141" s="469"/>
      <c r="C141" s="469"/>
      <c r="D141" s="469"/>
      <c r="E141" s="469"/>
      <c r="F141" s="469" t="s">
        <v>21472</v>
      </c>
      <c r="G141" s="469"/>
      <c r="H141" s="469"/>
      <c r="I141" s="469"/>
      <c r="J141" s="428">
        <v>22.6206</v>
      </c>
    </row>
    <row r="142" spans="1:10" ht="19.95" customHeight="1" x14ac:dyDescent="0.3">
      <c r="A142" s="469"/>
      <c r="B142" s="469"/>
      <c r="C142" s="469"/>
      <c r="D142" s="469"/>
      <c r="E142" s="469"/>
      <c r="F142" s="469" t="s">
        <v>21473</v>
      </c>
      <c r="G142" s="469"/>
      <c r="H142" s="469"/>
      <c r="I142" s="469"/>
      <c r="J142" s="428">
        <v>0</v>
      </c>
    </row>
    <row r="143" spans="1:10" ht="19.95" customHeight="1" x14ac:dyDescent="0.3">
      <c r="A143" s="469"/>
      <c r="B143" s="469"/>
      <c r="C143" s="469"/>
      <c r="D143" s="469"/>
      <c r="E143" s="469"/>
      <c r="F143" s="469" t="s">
        <v>21474</v>
      </c>
      <c r="G143" s="469"/>
      <c r="H143" s="469"/>
      <c r="I143" s="469"/>
      <c r="J143" s="428">
        <v>1237.3144</v>
      </c>
    </row>
    <row r="144" spans="1:10" ht="19.95" customHeight="1" x14ac:dyDescent="0.3">
      <c r="A144" s="469"/>
      <c r="B144" s="469"/>
      <c r="C144" s="469"/>
      <c r="D144" s="469"/>
      <c r="E144" s="469"/>
      <c r="F144" s="469" t="s">
        <v>21475</v>
      </c>
      <c r="G144" s="469"/>
      <c r="H144" s="469"/>
      <c r="I144" s="469"/>
      <c r="J144" s="428">
        <v>0.1394</v>
      </c>
    </row>
    <row r="145" spans="1:10" ht="19.95" customHeight="1" x14ac:dyDescent="0.3">
      <c r="A145" s="469"/>
      <c r="B145" s="469"/>
      <c r="C145" s="469"/>
      <c r="D145" s="469"/>
      <c r="E145" s="469"/>
      <c r="F145" s="469" t="s">
        <v>21476</v>
      </c>
      <c r="G145" s="469"/>
      <c r="H145" s="469"/>
      <c r="I145" s="469"/>
      <c r="J145" s="428">
        <v>0.62980000000000003</v>
      </c>
    </row>
    <row r="146" spans="1:10" ht="19.95" customHeight="1" x14ac:dyDescent="0.3">
      <c r="A146" s="469"/>
      <c r="B146" s="469"/>
      <c r="C146" s="469"/>
      <c r="D146" s="469"/>
      <c r="E146" s="469"/>
      <c r="F146" s="469" t="s">
        <v>21477</v>
      </c>
      <c r="G146" s="469"/>
      <c r="H146" s="469"/>
      <c r="I146" s="469"/>
      <c r="J146" s="428">
        <v>134.56</v>
      </c>
    </row>
    <row r="147" spans="1:10" ht="19.95" customHeight="1" x14ac:dyDescent="0.3">
      <c r="A147" s="469"/>
      <c r="B147" s="469"/>
      <c r="C147" s="469"/>
      <c r="D147" s="469"/>
      <c r="E147" s="469"/>
      <c r="F147" s="469" t="s">
        <v>21478</v>
      </c>
      <c r="G147" s="469"/>
      <c r="H147" s="469"/>
      <c r="I147" s="469"/>
      <c r="J147" s="428">
        <v>9.1952999999999996</v>
      </c>
    </row>
    <row r="148" spans="1:10" ht="19.95" customHeight="1" x14ac:dyDescent="0.3">
      <c r="A148" s="403" t="s">
        <v>21487</v>
      </c>
      <c r="B148" s="404" t="s">
        <v>21404</v>
      </c>
      <c r="C148" s="403" t="s">
        <v>21287</v>
      </c>
      <c r="D148" s="403" t="s">
        <v>21488</v>
      </c>
      <c r="E148" s="404" t="s">
        <v>21461</v>
      </c>
      <c r="F148" s="404" t="s">
        <v>213</v>
      </c>
      <c r="G148" s="468" t="s">
        <v>21489</v>
      </c>
      <c r="H148" s="468"/>
      <c r="I148" s="468"/>
      <c r="J148" s="404" t="s">
        <v>21296</v>
      </c>
    </row>
    <row r="149" spans="1:10" ht="25.95" customHeight="1" x14ac:dyDescent="0.3">
      <c r="A149" s="422" t="s">
        <v>21490</v>
      </c>
      <c r="B149" s="423" t="s">
        <v>21412</v>
      </c>
      <c r="C149" s="422">
        <v>4016096</v>
      </c>
      <c r="D149" s="422" t="s">
        <v>19173</v>
      </c>
      <c r="E149" s="425">
        <v>1.1002700000000001</v>
      </c>
      <c r="F149" s="424" t="s">
        <v>14899</v>
      </c>
      <c r="G149" s="470">
        <v>1.65</v>
      </c>
      <c r="H149" s="470"/>
      <c r="I149" s="466"/>
      <c r="J149" s="429">
        <v>1.8153999999999999</v>
      </c>
    </row>
    <row r="150" spans="1:10" ht="19.95" customHeight="1" x14ac:dyDescent="0.3">
      <c r="A150" s="469"/>
      <c r="B150" s="469"/>
      <c r="C150" s="469"/>
      <c r="D150" s="469"/>
      <c r="E150" s="469"/>
      <c r="F150" s="469" t="s">
        <v>21491</v>
      </c>
      <c r="G150" s="469"/>
      <c r="H150" s="469"/>
      <c r="I150" s="469"/>
      <c r="J150" s="428">
        <v>1.8153999999999999</v>
      </c>
    </row>
    <row r="151" spans="1:10" ht="19.95" customHeight="1" x14ac:dyDescent="0.3">
      <c r="A151" s="403" t="s">
        <v>21492</v>
      </c>
      <c r="B151" s="404" t="s">
        <v>21404</v>
      </c>
      <c r="C151" s="403" t="s">
        <v>21411</v>
      </c>
      <c r="D151" s="403" t="s">
        <v>21493</v>
      </c>
      <c r="E151" s="404" t="s">
        <v>21287</v>
      </c>
      <c r="F151" s="404" t="s">
        <v>21461</v>
      </c>
      <c r="G151" s="405" t="s">
        <v>213</v>
      </c>
      <c r="H151" s="468" t="s">
        <v>21489</v>
      </c>
      <c r="I151" s="468"/>
      <c r="J151" s="404" t="s">
        <v>21296</v>
      </c>
    </row>
    <row r="152" spans="1:10" ht="39" customHeight="1" x14ac:dyDescent="0.3">
      <c r="A152" s="422" t="s">
        <v>21494</v>
      </c>
      <c r="B152" s="423" t="s">
        <v>21412</v>
      </c>
      <c r="C152" s="422">
        <v>4016096</v>
      </c>
      <c r="D152" s="422" t="s">
        <v>20555</v>
      </c>
      <c r="E152" s="423">
        <v>5914354</v>
      </c>
      <c r="F152" s="425">
        <v>2.0630099999999998</v>
      </c>
      <c r="G152" s="424" t="s">
        <v>19071</v>
      </c>
      <c r="H152" s="470">
        <v>1.96</v>
      </c>
      <c r="I152" s="466"/>
      <c r="J152" s="429">
        <v>4.0434999999999999</v>
      </c>
    </row>
    <row r="153" spans="1:10" ht="19.95" customHeight="1" x14ac:dyDescent="0.3">
      <c r="A153" s="469"/>
      <c r="B153" s="469"/>
      <c r="C153" s="469"/>
      <c r="D153" s="469"/>
      <c r="E153" s="469"/>
      <c r="F153" s="469" t="s">
        <v>21495</v>
      </c>
      <c r="G153" s="469"/>
      <c r="H153" s="469"/>
      <c r="I153" s="469"/>
      <c r="J153" s="428">
        <v>4.0434999999999999</v>
      </c>
    </row>
    <row r="154" spans="1:10" ht="19.95" customHeight="1" x14ac:dyDescent="0.3">
      <c r="A154" s="403" t="s">
        <v>21496</v>
      </c>
      <c r="B154" s="404" t="s">
        <v>21404</v>
      </c>
      <c r="C154" s="403" t="s">
        <v>21411</v>
      </c>
      <c r="D154" s="403" t="s">
        <v>21497</v>
      </c>
      <c r="E154" s="404" t="s">
        <v>21461</v>
      </c>
      <c r="F154" s="404" t="s">
        <v>213</v>
      </c>
      <c r="G154" s="467" t="s">
        <v>21498</v>
      </c>
      <c r="H154" s="468"/>
      <c r="I154" s="468"/>
      <c r="J154" s="404" t="s">
        <v>21296</v>
      </c>
    </row>
    <row r="155" spans="1:10" ht="19.95" customHeight="1" x14ac:dyDescent="0.3">
      <c r="A155" s="405"/>
      <c r="B155" s="405"/>
      <c r="C155" s="405"/>
      <c r="D155" s="405"/>
      <c r="E155" s="405"/>
      <c r="F155" s="405"/>
      <c r="G155" s="405" t="s">
        <v>21499</v>
      </c>
      <c r="H155" s="405" t="s">
        <v>21500</v>
      </c>
      <c r="I155" s="405" t="s">
        <v>21501</v>
      </c>
      <c r="J155" s="405"/>
    </row>
    <row r="156" spans="1:10" ht="49.95" customHeight="1" x14ac:dyDescent="0.3">
      <c r="A156" s="422" t="s">
        <v>21497</v>
      </c>
      <c r="B156" s="423" t="s">
        <v>21412</v>
      </c>
      <c r="C156" s="422">
        <v>4016096</v>
      </c>
      <c r="D156" s="422" t="s">
        <v>21502</v>
      </c>
      <c r="E156" s="425">
        <v>2.0630099999999998</v>
      </c>
      <c r="F156" s="424" t="s">
        <v>20654</v>
      </c>
      <c r="G156" s="423" t="s">
        <v>21503</v>
      </c>
      <c r="H156" s="423" t="s">
        <v>21504</v>
      </c>
      <c r="I156" s="423" t="s">
        <v>21505</v>
      </c>
      <c r="J156" s="429">
        <v>0</v>
      </c>
    </row>
    <row r="157" spans="1:10" ht="19.95" customHeight="1" x14ac:dyDescent="0.3">
      <c r="A157" s="469"/>
      <c r="B157" s="469"/>
      <c r="C157" s="469"/>
      <c r="D157" s="469"/>
      <c r="E157" s="469"/>
      <c r="F157" s="469" t="s">
        <v>21506</v>
      </c>
      <c r="G157" s="469"/>
      <c r="H157" s="469"/>
      <c r="I157" s="469"/>
      <c r="J157" s="428">
        <v>0</v>
      </c>
    </row>
    <row r="158" spans="1:10" ht="14.4" x14ac:dyDescent="0.3">
      <c r="A158" s="416"/>
      <c r="B158" s="416"/>
      <c r="C158" s="416"/>
      <c r="D158" s="416"/>
      <c r="E158" s="416" t="s">
        <v>21416</v>
      </c>
      <c r="F158" s="417">
        <v>0.27623060725326992</v>
      </c>
      <c r="G158" s="416" t="s">
        <v>21417</v>
      </c>
      <c r="H158" s="417">
        <v>0</v>
      </c>
      <c r="I158" s="416" t="s">
        <v>21418</v>
      </c>
      <c r="J158" s="417">
        <v>0.2762306213676971</v>
      </c>
    </row>
    <row r="159" spans="1:10" ht="14.4" x14ac:dyDescent="0.3">
      <c r="A159" s="416"/>
      <c r="B159" s="416"/>
      <c r="C159" s="416"/>
      <c r="D159" s="416"/>
      <c r="E159" s="416" t="s">
        <v>21419</v>
      </c>
      <c r="F159" s="417">
        <v>3.78</v>
      </c>
      <c r="G159" s="416"/>
      <c r="H159" s="465" t="s">
        <v>21420</v>
      </c>
      <c r="I159" s="465"/>
      <c r="J159" s="417">
        <v>19.47</v>
      </c>
    </row>
    <row r="160" spans="1:10" ht="49.95" customHeight="1" thickBot="1" x14ac:dyDescent="0.35">
      <c r="A160" s="418"/>
      <c r="B160" s="418"/>
      <c r="C160" s="418"/>
      <c r="D160" s="418"/>
      <c r="E160" s="418"/>
      <c r="F160" s="418"/>
      <c r="G160" s="418" t="s">
        <v>21421</v>
      </c>
      <c r="H160" s="419">
        <f>PO!I28</f>
        <v>12384</v>
      </c>
      <c r="I160" s="418" t="s">
        <v>21422</v>
      </c>
      <c r="J160" s="420">
        <f>ROUND(J159*H160,2)</f>
        <v>241116.48</v>
      </c>
    </row>
    <row r="161" spans="1:10" ht="1.05" customHeight="1" thickTop="1" x14ac:dyDescent="0.3">
      <c r="A161" s="421"/>
      <c r="B161" s="421"/>
      <c r="C161" s="421"/>
      <c r="D161" s="421"/>
      <c r="E161" s="421"/>
      <c r="F161" s="421"/>
      <c r="G161" s="421"/>
      <c r="H161" s="421"/>
      <c r="I161" s="421"/>
      <c r="J161" s="421"/>
    </row>
    <row r="162" spans="1:10" ht="24" customHeight="1" x14ac:dyDescent="0.3">
      <c r="A162" s="400" t="s">
        <v>21507</v>
      </c>
      <c r="B162" s="400"/>
      <c r="C162" s="400"/>
      <c r="D162" s="400" t="s">
        <v>207</v>
      </c>
      <c r="E162" s="400"/>
      <c r="F162" s="450"/>
      <c r="G162" s="450"/>
      <c r="H162" s="401"/>
      <c r="I162" s="400"/>
      <c r="J162" s="402">
        <v>168560</v>
      </c>
    </row>
    <row r="163" spans="1:10" ht="18" customHeight="1" x14ac:dyDescent="0.3">
      <c r="A163" s="403" t="s">
        <v>21508</v>
      </c>
      <c r="B163" s="404" t="s">
        <v>21287</v>
      </c>
      <c r="C163" s="403" t="s">
        <v>21404</v>
      </c>
      <c r="D163" s="403" t="s">
        <v>164</v>
      </c>
      <c r="E163" s="451" t="s">
        <v>21405</v>
      </c>
      <c r="F163" s="451"/>
      <c r="G163" s="405" t="s">
        <v>165</v>
      </c>
      <c r="H163" s="404" t="s">
        <v>166</v>
      </c>
      <c r="I163" s="404" t="s">
        <v>167</v>
      </c>
      <c r="J163" s="404" t="s">
        <v>21406</v>
      </c>
    </row>
    <row r="164" spans="1:10" ht="25.95" customHeight="1" x14ac:dyDescent="0.3">
      <c r="A164" s="406" t="s">
        <v>21407</v>
      </c>
      <c r="B164" s="407" t="s">
        <v>21509</v>
      </c>
      <c r="C164" s="406" t="s">
        <v>21412</v>
      </c>
      <c r="D164" s="406" t="s">
        <v>18001</v>
      </c>
      <c r="E164" s="452" t="s">
        <v>21460</v>
      </c>
      <c r="F164" s="452"/>
      <c r="G164" s="408" t="s">
        <v>10</v>
      </c>
      <c r="H164" s="409">
        <v>1</v>
      </c>
      <c r="I164" s="410">
        <v>7.9</v>
      </c>
      <c r="J164" s="410">
        <v>7.9</v>
      </c>
    </row>
    <row r="165" spans="1:10" ht="19.95" customHeight="1" x14ac:dyDescent="0.3">
      <c r="A165" s="469"/>
      <c r="B165" s="469"/>
      <c r="C165" s="469"/>
      <c r="D165" s="469"/>
      <c r="E165" s="469"/>
      <c r="F165" s="469" t="s">
        <v>21474</v>
      </c>
      <c r="G165" s="469"/>
      <c r="H165" s="469"/>
      <c r="I165" s="469"/>
      <c r="J165" s="428">
        <v>0</v>
      </c>
    </row>
    <row r="166" spans="1:10" ht="19.95" customHeight="1" x14ac:dyDescent="0.3">
      <c r="A166" s="469"/>
      <c r="B166" s="469"/>
      <c r="C166" s="469"/>
      <c r="D166" s="469"/>
      <c r="E166" s="469"/>
      <c r="F166" s="469" t="s">
        <v>21475</v>
      </c>
      <c r="G166" s="469"/>
      <c r="H166" s="469"/>
      <c r="I166" s="469"/>
      <c r="J166" s="428">
        <v>0</v>
      </c>
    </row>
    <row r="167" spans="1:10" ht="19.95" customHeight="1" x14ac:dyDescent="0.3">
      <c r="A167" s="469"/>
      <c r="B167" s="469"/>
      <c r="C167" s="469"/>
      <c r="D167" s="469"/>
      <c r="E167" s="469"/>
      <c r="F167" s="469" t="s">
        <v>21476</v>
      </c>
      <c r="G167" s="469"/>
      <c r="H167" s="469"/>
      <c r="I167" s="469"/>
      <c r="J167" s="428">
        <v>0</v>
      </c>
    </row>
    <row r="168" spans="1:10" ht="19.95" customHeight="1" x14ac:dyDescent="0.3">
      <c r="A168" s="469"/>
      <c r="B168" s="469"/>
      <c r="C168" s="469"/>
      <c r="D168" s="469"/>
      <c r="E168" s="469"/>
      <c r="F168" s="469" t="s">
        <v>21477</v>
      </c>
      <c r="G168" s="469"/>
      <c r="H168" s="469"/>
      <c r="I168" s="469"/>
      <c r="J168" s="428">
        <v>1</v>
      </c>
    </row>
    <row r="169" spans="1:10" ht="19.95" customHeight="1" x14ac:dyDescent="0.3">
      <c r="A169" s="469"/>
      <c r="B169" s="469"/>
      <c r="C169" s="469"/>
      <c r="D169" s="469"/>
      <c r="E169" s="469"/>
      <c r="F169" s="469" t="s">
        <v>21478</v>
      </c>
      <c r="G169" s="469"/>
      <c r="H169" s="469"/>
      <c r="I169" s="469"/>
      <c r="J169" s="428">
        <v>0</v>
      </c>
    </row>
    <row r="170" spans="1:10" ht="19.95" customHeight="1" x14ac:dyDescent="0.3">
      <c r="A170" s="403" t="s">
        <v>21487</v>
      </c>
      <c r="B170" s="404" t="s">
        <v>21404</v>
      </c>
      <c r="C170" s="403" t="s">
        <v>21287</v>
      </c>
      <c r="D170" s="403" t="s">
        <v>21488</v>
      </c>
      <c r="E170" s="404" t="s">
        <v>21461</v>
      </c>
      <c r="F170" s="404" t="s">
        <v>213</v>
      </c>
      <c r="G170" s="468" t="s">
        <v>21489</v>
      </c>
      <c r="H170" s="468"/>
      <c r="I170" s="468"/>
      <c r="J170" s="404" t="s">
        <v>21296</v>
      </c>
    </row>
    <row r="171" spans="1:10" ht="25.95" customHeight="1" x14ac:dyDescent="0.3">
      <c r="A171" s="422" t="s">
        <v>21490</v>
      </c>
      <c r="B171" s="423" t="s">
        <v>21412</v>
      </c>
      <c r="C171" s="422">
        <v>4805756</v>
      </c>
      <c r="D171" s="422" t="s">
        <v>19545</v>
      </c>
      <c r="E171" s="425">
        <v>0.76570000000000005</v>
      </c>
      <c r="F171" s="424" t="s">
        <v>16138</v>
      </c>
      <c r="G171" s="470">
        <v>5.28</v>
      </c>
      <c r="H171" s="470"/>
      <c r="I171" s="466"/>
      <c r="J171" s="429">
        <v>4.0429000000000004</v>
      </c>
    </row>
    <row r="172" spans="1:10" ht="39" customHeight="1" x14ac:dyDescent="0.3">
      <c r="A172" s="422" t="s">
        <v>21490</v>
      </c>
      <c r="B172" s="423" t="s">
        <v>21412</v>
      </c>
      <c r="C172" s="422">
        <v>2004518</v>
      </c>
      <c r="D172" s="422" t="s">
        <v>17896</v>
      </c>
      <c r="E172" s="425">
        <v>0.08</v>
      </c>
      <c r="F172" s="424" t="s">
        <v>14899</v>
      </c>
      <c r="G172" s="470">
        <v>48.23</v>
      </c>
      <c r="H172" s="470"/>
      <c r="I172" s="466"/>
      <c r="J172" s="429">
        <v>3.8584000000000001</v>
      </c>
    </row>
    <row r="173" spans="1:10" ht="19.95" customHeight="1" x14ac:dyDescent="0.3">
      <c r="A173" s="469"/>
      <c r="B173" s="469"/>
      <c r="C173" s="469"/>
      <c r="D173" s="469"/>
      <c r="E173" s="469"/>
      <c r="F173" s="469" t="s">
        <v>21491</v>
      </c>
      <c r="G173" s="469"/>
      <c r="H173" s="469"/>
      <c r="I173" s="469"/>
      <c r="J173" s="428">
        <v>7.9013</v>
      </c>
    </row>
    <row r="174" spans="1:10" ht="14.4" x14ac:dyDescent="0.3">
      <c r="A174" s="416"/>
      <c r="B174" s="416"/>
      <c r="C174" s="416"/>
      <c r="D174" s="416"/>
      <c r="E174" s="416" t="s">
        <v>21416</v>
      </c>
      <c r="F174" s="417">
        <v>4.3752731000000002</v>
      </c>
      <c r="G174" s="416" t="s">
        <v>21417</v>
      </c>
      <c r="H174" s="417">
        <v>0</v>
      </c>
      <c r="I174" s="416" t="s">
        <v>21418</v>
      </c>
      <c r="J174" s="417">
        <v>4.3752731173349435</v>
      </c>
    </row>
    <row r="175" spans="1:10" ht="14.4" x14ac:dyDescent="0.3">
      <c r="A175" s="416"/>
      <c r="B175" s="416"/>
      <c r="C175" s="416"/>
      <c r="D175" s="416"/>
      <c r="E175" s="416" t="s">
        <v>21419</v>
      </c>
      <c r="F175" s="417">
        <v>1.9</v>
      </c>
      <c r="G175" s="416"/>
      <c r="H175" s="465" t="s">
        <v>21420</v>
      </c>
      <c r="I175" s="465"/>
      <c r="J175" s="417">
        <v>9.81</v>
      </c>
    </row>
    <row r="176" spans="1:10" ht="49.95" customHeight="1" thickBot="1" x14ac:dyDescent="0.35">
      <c r="A176" s="418"/>
      <c r="B176" s="418"/>
      <c r="C176" s="418"/>
      <c r="D176" s="418"/>
      <c r="E176" s="418"/>
      <c r="F176" s="418"/>
      <c r="G176" s="418" t="s">
        <v>21421</v>
      </c>
      <c r="H176" s="419">
        <v>17200</v>
      </c>
      <c r="I176" s="418" t="s">
        <v>21422</v>
      </c>
      <c r="J176" s="420">
        <v>168732</v>
      </c>
    </row>
    <row r="177" spans="1:26" ht="1.05" customHeight="1" thickTop="1" x14ac:dyDescent="0.3">
      <c r="A177" s="421"/>
      <c r="B177" s="421"/>
      <c r="C177" s="421"/>
      <c r="D177" s="421"/>
      <c r="E177" s="421"/>
      <c r="F177" s="421"/>
      <c r="G177" s="421"/>
      <c r="H177" s="421"/>
      <c r="I177" s="421"/>
      <c r="J177" s="421"/>
    </row>
    <row r="178" spans="1:26" ht="14.4" x14ac:dyDescent="0.3">
      <c r="A178" s="430"/>
      <c r="B178" s="430"/>
      <c r="C178" s="430"/>
      <c r="D178" s="430"/>
      <c r="E178" s="430"/>
      <c r="F178" s="430"/>
      <c r="G178" s="430"/>
      <c r="H178" s="430"/>
      <c r="I178" s="430"/>
      <c r="J178" s="430"/>
    </row>
    <row r="179" spans="1:26" ht="14.4" x14ac:dyDescent="0.3">
      <c r="A179" s="469"/>
      <c r="B179" s="469"/>
      <c r="C179" s="469"/>
      <c r="D179" s="431"/>
      <c r="E179" s="418"/>
      <c r="F179" s="471" t="s">
        <v>21510</v>
      </c>
      <c r="G179" s="469"/>
      <c r="H179" s="472">
        <f>PO!L31</f>
        <v>650982.96</v>
      </c>
      <c r="I179" s="469"/>
      <c r="J179" s="469"/>
    </row>
    <row r="180" spans="1:26" ht="14.4" x14ac:dyDescent="0.3">
      <c r="A180" s="469"/>
      <c r="B180" s="469"/>
      <c r="C180" s="469"/>
      <c r="D180" s="431"/>
      <c r="E180" s="418"/>
      <c r="F180" s="471" t="s">
        <v>21511</v>
      </c>
      <c r="G180" s="469"/>
      <c r="H180" s="472">
        <f>PO!L32</f>
        <v>157212.38</v>
      </c>
      <c r="I180" s="469"/>
      <c r="J180" s="469"/>
    </row>
    <row r="181" spans="1:26" ht="14.4" x14ac:dyDescent="0.3">
      <c r="A181" s="469"/>
      <c r="B181" s="469"/>
      <c r="C181" s="469"/>
      <c r="D181" s="431"/>
      <c r="E181" s="418"/>
      <c r="F181" s="471" t="s">
        <v>21512</v>
      </c>
      <c r="G181" s="469"/>
      <c r="H181" s="472">
        <f>PO!L33</f>
        <v>808195.34</v>
      </c>
      <c r="I181" s="469"/>
      <c r="J181" s="469"/>
    </row>
    <row r="182" spans="1:26" ht="14.2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4.25" customHeight="1"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4.25" customHeight="1" x14ac:dyDescent="0.3">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4.25" customHeight="1" x14ac:dyDescent="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4.25" customHeight="1" x14ac:dyDescent="0.3">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4.25" customHeight="1" x14ac:dyDescent="0.3">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4.25" customHeight="1" x14ac:dyDescent="0.3">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4.25" customHeight="1" x14ac:dyDescent="0.3">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4.25" customHeight="1" x14ac:dyDescent="0.3">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4.25" customHeight="1" x14ac:dyDescent="0.3">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4.25" customHeight="1" x14ac:dyDescent="0.3">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4.25" customHeight="1" x14ac:dyDescent="0.3">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4.25" customHeight="1" x14ac:dyDescent="0.3">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4.25" customHeight="1" x14ac:dyDescent="0.3">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4.25" customHeight="1" x14ac:dyDescent="0.3">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spans="1:26" ht="14.25" customHeight="1" x14ac:dyDescent="0.3">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spans="1:26" ht="14.25" customHeight="1" x14ac:dyDescent="0.3">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spans="1:26" ht="14.25" customHeight="1" x14ac:dyDescent="0.3">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row r="1018" spans="1:26" ht="14.25" customHeight="1" x14ac:dyDescent="0.3">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row>
    <row r="1019" spans="1:26" ht="14.25" customHeight="1" x14ac:dyDescent="0.3">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row>
    <row r="1020" spans="1:26" ht="14.25" customHeight="1" x14ac:dyDescent="0.3">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row>
    <row r="1021" spans="1:26" ht="14.25" customHeight="1" x14ac:dyDescent="0.3">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row>
    <row r="1022" spans="1:26" ht="14.25" customHeight="1" x14ac:dyDescent="0.3">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row>
    <row r="1023" spans="1:26" ht="14.25" customHeight="1" x14ac:dyDescent="0.3">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row>
    <row r="1024" spans="1:26" ht="14.25" customHeight="1" x14ac:dyDescent="0.3">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row>
    <row r="1025" spans="1:26" ht="14.25" customHeight="1" x14ac:dyDescent="0.3">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row>
    <row r="1026" spans="1:26" ht="14.25" customHeight="1" x14ac:dyDescent="0.3">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row>
    <row r="1027" spans="1:26" ht="14.25" customHeight="1" x14ac:dyDescent="0.3">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row>
    <row r="1028" spans="1:26" ht="14.25" customHeight="1" x14ac:dyDescent="0.3">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row>
    <row r="1029" spans="1:26" ht="14.25" customHeight="1" x14ac:dyDescent="0.3">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row>
    <row r="1030" spans="1:26" ht="14.25" customHeight="1" x14ac:dyDescent="0.3">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row>
    <row r="1031" spans="1:26" ht="14.25" customHeight="1" x14ac:dyDescent="0.3">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row>
    <row r="1032" spans="1:26" ht="14.25" customHeight="1" x14ac:dyDescent="0.3">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row>
    <row r="1033" spans="1:26" ht="14.25" customHeight="1" x14ac:dyDescent="0.3">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row>
    <row r="1034" spans="1:26" ht="14.25" customHeight="1" x14ac:dyDescent="0.3">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row>
    <row r="1035" spans="1:26" ht="14.25" customHeight="1" x14ac:dyDescent="0.3">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row>
    <row r="1036" spans="1:26" ht="14.25" customHeight="1" x14ac:dyDescent="0.3">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row>
    <row r="1037" spans="1:26" ht="14.25" customHeight="1" x14ac:dyDescent="0.3">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row>
    <row r="1038" spans="1:26" ht="14.25" customHeight="1" x14ac:dyDescent="0.3">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row>
    <row r="1039" spans="1:26" ht="14.25" customHeight="1" x14ac:dyDescent="0.3">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row>
    <row r="1040" spans="1:26" ht="14.25" customHeight="1" x14ac:dyDescent="0.3">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row>
    <row r="1041" spans="1:26" ht="14.25" customHeight="1" x14ac:dyDescent="0.3">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row>
    <row r="1042" spans="1:26" ht="14.25" customHeight="1" x14ac:dyDescent="0.3">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row>
    <row r="1043" spans="1:26" ht="14.25" customHeight="1" x14ac:dyDescent="0.3">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row>
    <row r="1044" spans="1:26" ht="14.25" customHeight="1" x14ac:dyDescent="0.3">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row>
    <row r="1045" spans="1:26" ht="14.25" customHeight="1" x14ac:dyDescent="0.3">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row>
    <row r="1046" spans="1:26" ht="14.25" customHeight="1" x14ac:dyDescent="0.3">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row>
    <row r="1047" spans="1:26" ht="14.25" customHeight="1" x14ac:dyDescent="0.3">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row>
    <row r="1048" spans="1:26" ht="14.25" customHeight="1" x14ac:dyDescent="0.3">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row>
    <row r="1049" spans="1:26" ht="14.25" customHeight="1" x14ac:dyDescent="0.3">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row>
    <row r="1050" spans="1:26" ht="14.25" customHeight="1" x14ac:dyDescent="0.3">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row>
    <row r="1051" spans="1:26" ht="14.25" customHeight="1" x14ac:dyDescent="0.3">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row>
    <row r="1052" spans="1:26" ht="14.25" customHeight="1" x14ac:dyDescent="0.3">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row>
    <row r="1053" spans="1:26" ht="14.25" customHeight="1" x14ac:dyDescent="0.3">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row>
    <row r="1054" spans="1:26" ht="14.25" customHeight="1" x14ac:dyDescent="0.3">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row>
    <row r="1055" spans="1:26" ht="14.25" customHeight="1" x14ac:dyDescent="0.3">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row>
    <row r="1056" spans="1:26" ht="14.25" customHeight="1" x14ac:dyDescent="0.3">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row>
    <row r="1057" spans="1:26" ht="14.25" customHeight="1" x14ac:dyDescent="0.3">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row>
    <row r="1058" spans="1:26" ht="14.25" customHeight="1" x14ac:dyDescent="0.3">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row>
    <row r="1059" spans="1:26" ht="14.25" customHeight="1" x14ac:dyDescent="0.3">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row>
    <row r="1060" spans="1:26" ht="14.25" customHeight="1" x14ac:dyDescent="0.3">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row>
    <row r="1061" spans="1:26" ht="14.25" customHeight="1" x14ac:dyDescent="0.3">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row>
    <row r="1062" spans="1:26" ht="14.25" customHeight="1" x14ac:dyDescent="0.3">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row>
    <row r="1063" spans="1:26" ht="14.25" customHeight="1" x14ac:dyDescent="0.3">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row>
    <row r="1064" spans="1:26" ht="14.25" customHeight="1" x14ac:dyDescent="0.3">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row>
    <row r="1065" spans="1:26" ht="14.25" customHeight="1" x14ac:dyDescent="0.3">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row>
    <row r="1066" spans="1:26" ht="14.25" customHeight="1" x14ac:dyDescent="0.3">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row>
    <row r="1067" spans="1:26" ht="14.25" customHeight="1" x14ac:dyDescent="0.3">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row>
    <row r="1068" spans="1:26" ht="14.25" customHeight="1" x14ac:dyDescent="0.3">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row>
    <row r="1069" spans="1:26" ht="14.25" customHeight="1" x14ac:dyDescent="0.3">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row>
    <row r="1070" spans="1:26" ht="14.25" customHeight="1" x14ac:dyDescent="0.3">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row>
    <row r="1071" spans="1:26" ht="14.25" customHeight="1" x14ac:dyDescent="0.3">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row>
    <row r="1072" spans="1:26" ht="14.25" customHeight="1" x14ac:dyDescent="0.3">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row>
    <row r="1073" spans="1:26" ht="14.25" customHeight="1" x14ac:dyDescent="0.3">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row>
    <row r="1074" spans="1:26" ht="14.25" customHeight="1" x14ac:dyDescent="0.3">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row>
    <row r="1075" spans="1:26" ht="14.25" customHeight="1" x14ac:dyDescent="0.3">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row>
    <row r="1076" spans="1:26" ht="14.25" customHeight="1" x14ac:dyDescent="0.3">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row>
    <row r="1077" spans="1:26" ht="14.25" customHeight="1" x14ac:dyDescent="0.3">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row>
    <row r="1078" spans="1:26" ht="14.25" customHeight="1" x14ac:dyDescent="0.3">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row>
    <row r="1079" spans="1:26" ht="14.25" customHeight="1" x14ac:dyDescent="0.3">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row>
    <row r="1080" spans="1:26" ht="14.25" customHeight="1" x14ac:dyDescent="0.3">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row>
    <row r="1081" spans="1:26" ht="14.25" customHeight="1" x14ac:dyDescent="0.3">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row>
    <row r="1082" spans="1:26" ht="14.25" customHeight="1" x14ac:dyDescent="0.3">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row>
    <row r="1083" spans="1:26" ht="14.25" customHeight="1" x14ac:dyDescent="0.3">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row>
    <row r="1084" spans="1:26" ht="14.25" customHeight="1" x14ac:dyDescent="0.3">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row>
    <row r="1085" spans="1:26" ht="14.25" customHeight="1" x14ac:dyDescent="0.3">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row>
    <row r="1086" spans="1:26" ht="14.25" customHeight="1" x14ac:dyDescent="0.3">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row>
    <row r="1087" spans="1:26" ht="14.25" customHeight="1" x14ac:dyDescent="0.3">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row>
  </sheetData>
  <mergeCells count="195">
    <mergeCell ref="A181:C181"/>
    <mergeCell ref="F181:G181"/>
    <mergeCell ref="H181:J181"/>
    <mergeCell ref="A179:C179"/>
    <mergeCell ref="F179:G179"/>
    <mergeCell ref="H179:J179"/>
    <mergeCell ref="A180:C180"/>
    <mergeCell ref="F180:G180"/>
    <mergeCell ref="H180:J180"/>
    <mergeCell ref="G170:I170"/>
    <mergeCell ref="G171:I171"/>
    <mergeCell ref="G172:I172"/>
    <mergeCell ref="A173:E173"/>
    <mergeCell ref="F173:I173"/>
    <mergeCell ref="H175:I175"/>
    <mergeCell ref="A167:E167"/>
    <mergeCell ref="F167:I167"/>
    <mergeCell ref="A168:E168"/>
    <mergeCell ref="F168:I168"/>
    <mergeCell ref="A169:E169"/>
    <mergeCell ref="F169:I169"/>
    <mergeCell ref="F162:G162"/>
    <mergeCell ref="E163:F163"/>
    <mergeCell ref="E164:F164"/>
    <mergeCell ref="A165:E165"/>
    <mergeCell ref="F165:I165"/>
    <mergeCell ref="A166:E166"/>
    <mergeCell ref="F166:I166"/>
    <mergeCell ref="A153:E153"/>
    <mergeCell ref="F153:I153"/>
    <mergeCell ref="G154:I154"/>
    <mergeCell ref="A157:E157"/>
    <mergeCell ref="F157:I157"/>
    <mergeCell ref="H159:I159"/>
    <mergeCell ref="G148:I148"/>
    <mergeCell ref="G149:I149"/>
    <mergeCell ref="A150:E150"/>
    <mergeCell ref="F150:I150"/>
    <mergeCell ref="H151:I151"/>
    <mergeCell ref="H152:I152"/>
    <mergeCell ref="A145:E145"/>
    <mergeCell ref="F145:I145"/>
    <mergeCell ref="A146:E146"/>
    <mergeCell ref="F146:I146"/>
    <mergeCell ref="A147:E147"/>
    <mergeCell ref="F147:I147"/>
    <mergeCell ref="A142:E142"/>
    <mergeCell ref="F142:I142"/>
    <mergeCell ref="A143:E143"/>
    <mergeCell ref="F143:I143"/>
    <mergeCell ref="A144:E144"/>
    <mergeCell ref="F144:I144"/>
    <mergeCell ref="J130:J131"/>
    <mergeCell ref="A138:E138"/>
    <mergeCell ref="F138:I138"/>
    <mergeCell ref="F139:I139"/>
    <mergeCell ref="A141:E141"/>
    <mergeCell ref="F141:I141"/>
    <mergeCell ref="H125:I125"/>
    <mergeCell ref="E128:F128"/>
    <mergeCell ref="E129:F129"/>
    <mergeCell ref="A130:A131"/>
    <mergeCell ref="B130:B131"/>
    <mergeCell ref="C130:C131"/>
    <mergeCell ref="D130:D131"/>
    <mergeCell ref="E130:E131"/>
    <mergeCell ref="F130:G130"/>
    <mergeCell ref="H130:I130"/>
    <mergeCell ref="A121:E121"/>
    <mergeCell ref="F121:I121"/>
    <mergeCell ref="A122:E122"/>
    <mergeCell ref="F122:I122"/>
    <mergeCell ref="A123:E123"/>
    <mergeCell ref="F123:I123"/>
    <mergeCell ref="J115:J116"/>
    <mergeCell ref="A118:E118"/>
    <mergeCell ref="F118:I118"/>
    <mergeCell ref="A119:E119"/>
    <mergeCell ref="F119:I119"/>
    <mergeCell ref="A120:E120"/>
    <mergeCell ref="F120:I120"/>
    <mergeCell ref="H110:I110"/>
    <mergeCell ref="E113:F113"/>
    <mergeCell ref="E114:F114"/>
    <mergeCell ref="A115:A116"/>
    <mergeCell ref="B115:B116"/>
    <mergeCell ref="C115:C116"/>
    <mergeCell ref="D115:D116"/>
    <mergeCell ref="E115:E116"/>
    <mergeCell ref="F115:G115"/>
    <mergeCell ref="H115:I115"/>
    <mergeCell ref="A106:E106"/>
    <mergeCell ref="F106:I106"/>
    <mergeCell ref="A107:E107"/>
    <mergeCell ref="F107:I107"/>
    <mergeCell ref="A108:E108"/>
    <mergeCell ref="F108:I108"/>
    <mergeCell ref="A103:E103"/>
    <mergeCell ref="F103:I103"/>
    <mergeCell ref="A104:E104"/>
    <mergeCell ref="F104:I104"/>
    <mergeCell ref="A105:E105"/>
    <mergeCell ref="F105:I105"/>
    <mergeCell ref="J96:J97"/>
    <mergeCell ref="A99:E99"/>
    <mergeCell ref="F99:I99"/>
    <mergeCell ref="F100:I100"/>
    <mergeCell ref="A102:E102"/>
    <mergeCell ref="F102:I102"/>
    <mergeCell ref="H91:I91"/>
    <mergeCell ref="E94:F94"/>
    <mergeCell ref="E95:F95"/>
    <mergeCell ref="A96:A97"/>
    <mergeCell ref="B96:B97"/>
    <mergeCell ref="C96:C97"/>
    <mergeCell ref="D96:D97"/>
    <mergeCell ref="E96:E97"/>
    <mergeCell ref="F96:G96"/>
    <mergeCell ref="H96:I96"/>
    <mergeCell ref="A87:E87"/>
    <mergeCell ref="F87:I87"/>
    <mergeCell ref="A88:E88"/>
    <mergeCell ref="F88:I88"/>
    <mergeCell ref="A89:E89"/>
    <mergeCell ref="F89:I89"/>
    <mergeCell ref="A84:E84"/>
    <mergeCell ref="F84:I84"/>
    <mergeCell ref="A85:E85"/>
    <mergeCell ref="F85:I85"/>
    <mergeCell ref="A86:E86"/>
    <mergeCell ref="F86:I86"/>
    <mergeCell ref="H72:I72"/>
    <mergeCell ref="J72:J73"/>
    <mergeCell ref="A80:E80"/>
    <mergeCell ref="F80:I80"/>
    <mergeCell ref="F81:I81"/>
    <mergeCell ref="A83:E83"/>
    <mergeCell ref="F83:I83"/>
    <mergeCell ref="E70:F70"/>
    <mergeCell ref="E71:F71"/>
    <mergeCell ref="A72:A73"/>
    <mergeCell ref="B72:B73"/>
    <mergeCell ref="C72:C73"/>
    <mergeCell ref="D72:D73"/>
    <mergeCell ref="E72:E73"/>
    <mergeCell ref="F72:G72"/>
    <mergeCell ref="E61:F61"/>
    <mergeCell ref="E62:F62"/>
    <mergeCell ref="E63:F63"/>
    <mergeCell ref="E64:F64"/>
    <mergeCell ref="H66:I66"/>
    <mergeCell ref="F69:G69"/>
    <mergeCell ref="H53:I53"/>
    <mergeCell ref="E56:F56"/>
    <mergeCell ref="E57:F57"/>
    <mergeCell ref="E58:F58"/>
    <mergeCell ref="E59:F59"/>
    <mergeCell ref="E60:F60"/>
    <mergeCell ref="E46:F46"/>
    <mergeCell ref="E47:F47"/>
    <mergeCell ref="E48:F48"/>
    <mergeCell ref="E49:F49"/>
    <mergeCell ref="E50:F50"/>
    <mergeCell ref="E51:F51"/>
    <mergeCell ref="E37:F37"/>
    <mergeCell ref="E38:F38"/>
    <mergeCell ref="E39:F39"/>
    <mergeCell ref="E40:F40"/>
    <mergeCell ref="E41:F41"/>
    <mergeCell ref="H43:I43"/>
    <mergeCell ref="E24:F24"/>
    <mergeCell ref="H26:I26"/>
    <mergeCell ref="E29:F29"/>
    <mergeCell ref="E31:F31"/>
    <mergeCell ref="H33:I33"/>
    <mergeCell ref="E36:F36"/>
    <mergeCell ref="H12:I12"/>
    <mergeCell ref="F15:G15"/>
    <mergeCell ref="E16:F16"/>
    <mergeCell ref="E17:F17"/>
    <mergeCell ref="H19:I19"/>
    <mergeCell ref="E22:F22"/>
    <mergeCell ref="E23:F23"/>
    <mergeCell ref="E30:F30"/>
    <mergeCell ref="F6:G6"/>
    <mergeCell ref="E7:F7"/>
    <mergeCell ref="E8:F8"/>
    <mergeCell ref="E9:F9"/>
    <mergeCell ref="E10:F10"/>
    <mergeCell ref="C1:G2"/>
    <mergeCell ref="H2:I2"/>
    <mergeCell ref="B3:F3"/>
    <mergeCell ref="B4:F4"/>
    <mergeCell ref="B5:F5"/>
    <mergeCell ref="H5:I5"/>
  </mergeCells>
  <pageMargins left="0.51181102362204722" right="0.51181102362204722" top="0.98425196850393704" bottom="0.98425196850393704" header="0" footer="0"/>
  <pageSetup paperSize="9" scale="67" orientation="landscape" r:id="rId1"/>
  <headerFooter>
    <oddFooter>Página &amp;P de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Y996"/>
  <sheetViews>
    <sheetView view="pageBreakPreview" zoomScale="60" zoomScaleNormal="70" workbookViewId="0">
      <selection activeCell="Q24" sqref="Q24"/>
    </sheetView>
  </sheetViews>
  <sheetFormatPr defaultColWidth="14.44140625" defaultRowHeight="15" customHeight="1" x14ac:dyDescent="0.3"/>
  <cols>
    <col min="1" max="1" width="8.44140625" customWidth="1"/>
    <col min="2" max="2" width="6" customWidth="1"/>
    <col min="3" max="3" width="6.5546875" customWidth="1"/>
    <col min="4" max="4" width="7.33203125" customWidth="1"/>
    <col min="5" max="7" width="9.109375" customWidth="1"/>
    <col min="8" max="8" width="10" customWidth="1"/>
    <col min="9" max="10" width="9.109375" customWidth="1"/>
    <col min="11" max="11" width="5.109375" customWidth="1"/>
    <col min="12" max="12" width="9.109375" customWidth="1"/>
    <col min="13" max="13" width="13.88671875" customWidth="1"/>
    <col min="14" max="14" width="16.88671875" customWidth="1"/>
    <col min="15" max="15" width="17.6640625" customWidth="1"/>
    <col min="16" max="18" width="11.44140625" customWidth="1"/>
    <col min="19" max="20" width="9.109375" customWidth="1"/>
    <col min="21" max="21" width="38.6640625" customWidth="1"/>
    <col min="22" max="22" width="16.88671875" customWidth="1"/>
    <col min="23" max="23" width="9.109375" customWidth="1"/>
    <col min="24" max="24" width="10.88671875" customWidth="1"/>
    <col min="25" max="25" width="9.109375" customWidth="1"/>
  </cols>
  <sheetData>
    <row r="1" spans="1:25" ht="16.2" x14ac:dyDescent="0.3">
      <c r="A1" s="333"/>
      <c r="B1" s="334"/>
      <c r="C1" s="334"/>
      <c r="D1" s="334"/>
      <c r="E1" s="334"/>
      <c r="F1" s="334"/>
      <c r="G1" s="334"/>
      <c r="H1" s="334"/>
      <c r="I1" s="334"/>
      <c r="J1" s="334"/>
      <c r="K1" s="334"/>
      <c r="L1" s="334"/>
      <c r="M1" s="335"/>
      <c r="N1" s="336"/>
      <c r="O1" s="336"/>
      <c r="P1" s="336"/>
      <c r="Q1" s="336"/>
      <c r="R1" s="336"/>
      <c r="S1" s="336"/>
      <c r="T1" s="666" t="s">
        <v>21307</v>
      </c>
      <c r="U1" s="492"/>
      <c r="V1" s="662" t="s">
        <v>21308</v>
      </c>
      <c r="W1" s="665">
        <v>2</v>
      </c>
      <c r="X1" s="336"/>
      <c r="Y1" s="336"/>
    </row>
    <row r="2" spans="1:25" ht="16.2" x14ac:dyDescent="0.3">
      <c r="A2" s="337"/>
      <c r="B2" s="336"/>
      <c r="C2" s="336"/>
      <c r="D2" s="336"/>
      <c r="E2" s="336"/>
      <c r="F2" s="336"/>
      <c r="G2" s="336"/>
      <c r="H2" s="336"/>
      <c r="I2" s="336"/>
      <c r="J2" s="336"/>
      <c r="K2" s="336"/>
      <c r="L2" s="336"/>
      <c r="M2" s="338"/>
      <c r="N2" s="336"/>
      <c r="O2" s="336"/>
      <c r="P2" s="336"/>
      <c r="Q2" s="336"/>
      <c r="R2" s="336"/>
      <c r="S2" s="336"/>
      <c r="T2" s="339">
        <v>1</v>
      </c>
      <c r="U2" s="340" t="s">
        <v>21309</v>
      </c>
      <c r="V2" s="616"/>
      <c r="W2" s="616"/>
      <c r="X2" s="336"/>
      <c r="Y2" s="336"/>
    </row>
    <row r="3" spans="1:25" ht="16.2" x14ac:dyDescent="0.3">
      <c r="A3" s="337"/>
      <c r="B3" s="336"/>
      <c r="C3" s="336"/>
      <c r="D3" s="336"/>
      <c r="E3" s="336"/>
      <c r="F3" s="336"/>
      <c r="G3" s="336"/>
      <c r="H3" s="336"/>
      <c r="I3" s="336"/>
      <c r="J3" s="336"/>
      <c r="K3" s="336"/>
      <c r="L3" s="336"/>
      <c r="M3" s="338"/>
      <c r="N3" s="336"/>
      <c r="O3" s="336"/>
      <c r="P3" s="336"/>
      <c r="Q3" s="336"/>
      <c r="R3" s="336"/>
      <c r="S3" s="336"/>
      <c r="T3" s="339">
        <v>2</v>
      </c>
      <c r="U3" s="340" t="s">
        <v>21310</v>
      </c>
      <c r="V3" s="605"/>
      <c r="W3" s="605"/>
      <c r="X3" s="336"/>
      <c r="Y3" s="336"/>
    </row>
    <row r="4" spans="1:25" ht="16.2" x14ac:dyDescent="0.3">
      <c r="A4" s="337"/>
      <c r="B4" s="336"/>
      <c r="C4" s="336"/>
      <c r="D4" s="336"/>
      <c r="E4" s="336"/>
      <c r="F4" s="336"/>
      <c r="H4" s="336"/>
      <c r="I4" s="336"/>
      <c r="J4" s="336"/>
      <c r="K4" s="336"/>
      <c r="L4" s="336"/>
      <c r="M4" s="338"/>
      <c r="N4" s="336"/>
      <c r="O4" s="336"/>
      <c r="P4" s="336"/>
      <c r="Q4" s="336"/>
      <c r="R4" s="336"/>
      <c r="S4" s="336"/>
      <c r="T4" s="341"/>
      <c r="U4" s="342"/>
      <c r="V4" s="336"/>
      <c r="W4" s="336"/>
      <c r="X4" s="336"/>
      <c r="Y4" s="336"/>
    </row>
    <row r="5" spans="1:25" ht="16.2" x14ac:dyDescent="0.3">
      <c r="A5" s="337"/>
      <c r="B5" s="336"/>
      <c r="C5" s="336"/>
      <c r="D5" s="336"/>
      <c r="E5" s="336"/>
      <c r="F5" s="336"/>
      <c r="G5" s="336"/>
      <c r="H5" s="336"/>
      <c r="I5" s="336"/>
      <c r="J5" s="336"/>
      <c r="K5" s="336"/>
      <c r="L5" s="336"/>
      <c r="M5" s="338"/>
      <c r="N5" s="336"/>
      <c r="O5" s="669" t="s">
        <v>21311</v>
      </c>
      <c r="P5" s="491"/>
      <c r="Q5" s="491"/>
      <c r="R5" s="492"/>
      <c r="S5" s="336"/>
      <c r="T5" s="666" t="s">
        <v>21312</v>
      </c>
      <c r="U5" s="492"/>
      <c r="V5" s="662" t="s">
        <v>21308</v>
      </c>
      <c r="W5" s="665">
        <v>2</v>
      </c>
      <c r="X5" s="336"/>
      <c r="Y5" s="336"/>
    </row>
    <row r="6" spans="1:25" ht="15.75" customHeight="1" x14ac:dyDescent="0.3">
      <c r="A6" s="667">
        <f>PO!$G$2</f>
        <v>0</v>
      </c>
      <c r="B6" s="461"/>
      <c r="C6" s="461"/>
      <c r="D6" s="461"/>
      <c r="E6" s="461"/>
      <c r="F6" s="461"/>
      <c r="G6" s="461"/>
      <c r="H6" s="461"/>
      <c r="I6" s="461"/>
      <c r="J6" s="461"/>
      <c r="K6" s="461"/>
      <c r="L6" s="461"/>
      <c r="M6" s="538"/>
      <c r="N6" s="670" t="s">
        <v>21312</v>
      </c>
      <c r="O6" s="669" t="s">
        <v>21313</v>
      </c>
      <c r="P6" s="491"/>
      <c r="Q6" s="492"/>
      <c r="R6" s="343">
        <f>W1</f>
        <v>2</v>
      </c>
      <c r="S6" s="336"/>
      <c r="T6" s="339">
        <v>1</v>
      </c>
      <c r="U6" s="340" t="s">
        <v>21314</v>
      </c>
      <c r="V6" s="616"/>
      <c r="W6" s="616"/>
      <c r="X6" s="336"/>
      <c r="Y6" s="336"/>
    </row>
    <row r="7" spans="1:25" ht="33.75" customHeight="1" x14ac:dyDescent="0.3">
      <c r="A7" s="346"/>
      <c r="B7" s="347"/>
      <c r="C7" s="347"/>
      <c r="D7" s="347"/>
      <c r="E7" s="347"/>
      <c r="F7" s="347"/>
      <c r="G7" s="347"/>
      <c r="H7" s="347"/>
      <c r="I7" s="347"/>
      <c r="J7" s="347"/>
      <c r="K7" s="347"/>
      <c r="L7" s="347"/>
      <c r="M7" s="348"/>
      <c r="N7" s="538"/>
      <c r="O7" s="339"/>
      <c r="P7" s="344" t="s">
        <v>21315</v>
      </c>
      <c r="Q7" s="344" t="s">
        <v>21316</v>
      </c>
      <c r="R7" s="344" t="s">
        <v>21317</v>
      </c>
      <c r="S7" s="336"/>
      <c r="T7" s="339">
        <v>2</v>
      </c>
      <c r="U7" s="340" t="s">
        <v>21318</v>
      </c>
      <c r="V7" s="616"/>
      <c r="W7" s="616"/>
      <c r="X7" s="336"/>
      <c r="Y7" s="336"/>
    </row>
    <row r="8" spans="1:25" ht="16.2" x14ac:dyDescent="0.3">
      <c r="A8" s="668" t="s">
        <v>21322</v>
      </c>
      <c r="B8" s="461"/>
      <c r="C8" s="461"/>
      <c r="D8" s="461"/>
      <c r="E8" s="461"/>
      <c r="F8" s="461"/>
      <c r="G8" s="461"/>
      <c r="H8" s="461"/>
      <c r="I8" s="461"/>
      <c r="J8" s="461"/>
      <c r="K8" s="461"/>
      <c r="L8" s="461"/>
      <c r="M8" s="538"/>
      <c r="N8" s="538"/>
      <c r="O8" s="339">
        <v>1</v>
      </c>
      <c r="P8" s="345">
        <f>IF($W$1=1,((((((20.34/100)+1)*(1-(5.15/100)))/(1-(9.65/100)))-1)*100),IF($W$1=2,20.34,"SELECT OPT"))</f>
        <v>20.34</v>
      </c>
      <c r="Q8" s="345">
        <f>IF($W$1=1,((((((22.12/100)+1)*(1-(6.65/100)))/(1-(11.15/100)))-1)*100),IF($W$1=2,22.12,"SELECT OPT"))</f>
        <v>22.12</v>
      </c>
      <c r="R8" s="345">
        <f>IF($W$1=1,((((((25/100)+1)*(1-(8.65/100)))/(1-(13.15/100)))-1)*100),IF($W$1=2,25,"SELECT OPT"))</f>
        <v>25</v>
      </c>
      <c r="S8" s="336"/>
      <c r="T8" s="339">
        <v>3</v>
      </c>
      <c r="U8" s="340" t="s">
        <v>21319</v>
      </c>
      <c r="V8" s="616"/>
      <c r="W8" s="616"/>
      <c r="X8" s="336"/>
      <c r="Y8" s="336"/>
    </row>
    <row r="9" spans="1:25" ht="16.2" x14ac:dyDescent="0.3">
      <c r="A9" s="346"/>
      <c r="B9" s="347"/>
      <c r="C9" s="347"/>
      <c r="D9" s="347"/>
      <c r="E9" s="347"/>
      <c r="F9" s="347"/>
      <c r="G9" s="347"/>
      <c r="H9" s="347"/>
      <c r="I9" s="347"/>
      <c r="J9" s="347"/>
      <c r="K9" s="347"/>
      <c r="L9" s="347"/>
      <c r="M9" s="348"/>
      <c r="N9" s="538"/>
      <c r="O9" s="339">
        <v>2</v>
      </c>
      <c r="P9" s="345">
        <f>IF($W$1=1,((((((19.6/100)+1)*(1-(5.15/100)))/(1-(9.65/100)))-1)*100),IF($W$1=2,19.6,"SELECT OPT"))</f>
        <v>19.600000000000001</v>
      </c>
      <c r="Q9" s="345">
        <f>IF($W$1=1,((((((20.97/100)+1)*(1-(6.65/100)))/(1-(11.15/100)))-1)*100),IF($W$1=2,20.97,"SELECT OPT"))</f>
        <v>20.97</v>
      </c>
      <c r="R9" s="345">
        <f>IF($W$1=1,((((((24.23/100)+1)*(1-(8.65/100)))/(1-(13.15/100)))-1)*100),IF($W$1=2,24.23,"SELECT OPT"))</f>
        <v>24.23</v>
      </c>
      <c r="S9" s="336"/>
      <c r="T9" s="339">
        <v>4</v>
      </c>
      <c r="U9" s="340" t="s">
        <v>21320</v>
      </c>
      <c r="V9" s="616"/>
      <c r="W9" s="616"/>
      <c r="X9" s="336"/>
      <c r="Y9" s="336"/>
    </row>
    <row r="10" spans="1:25" ht="16.2" x14ac:dyDescent="0.3">
      <c r="A10" s="350" t="s">
        <v>149</v>
      </c>
      <c r="B10" s="671" t="str">
        <f>PO!C3</f>
        <v>TRECHO MA-138 ATE 3 BOCAS</v>
      </c>
      <c r="C10" s="461"/>
      <c r="D10" s="461"/>
      <c r="E10" s="461"/>
      <c r="F10" s="461"/>
      <c r="G10" s="461"/>
      <c r="H10" s="461"/>
      <c r="I10" s="461"/>
      <c r="J10" s="461"/>
      <c r="K10" s="461"/>
      <c r="L10" s="461"/>
      <c r="M10" s="538"/>
      <c r="N10" s="538"/>
      <c r="O10" s="339">
        <v>3</v>
      </c>
      <c r="P10" s="345">
        <f>IF($W$1=1,((((((20.76/100)+1)*(1-(5.15/100)))/(1-(9.65/100)))-1)*100),IF($W$1=2,20.76,"SELECT OPT"))</f>
        <v>20.76</v>
      </c>
      <c r="Q10" s="345">
        <f>IF($W$1=1,((((((24.18/100)+1)*(1-(6.65/100)))/(1-(11.15/100)))-1)*100),IF($W$1=2,24.18,"SELECT OPT"))</f>
        <v>24.18</v>
      </c>
      <c r="R10" s="345">
        <f>IF($W$1=1,((((((26.44/100)+1)*(1-(8.65/100)))/(1-(13.15/100)))-1)*100),IF($W$1=2,26.44,"SELECT OPT"))</f>
        <v>26.44</v>
      </c>
      <c r="S10" s="336"/>
      <c r="T10" s="339">
        <v>5</v>
      </c>
      <c r="U10" s="340" t="s">
        <v>21321</v>
      </c>
      <c r="V10" s="616"/>
      <c r="W10" s="616"/>
      <c r="X10" s="336"/>
      <c r="Y10" s="336"/>
    </row>
    <row r="11" spans="1:25" ht="16.2" x14ac:dyDescent="0.3">
      <c r="A11" s="346"/>
      <c r="B11" s="347"/>
      <c r="C11" s="347"/>
      <c r="D11" s="347"/>
      <c r="E11" s="347"/>
      <c r="F11" s="347"/>
      <c r="G11" s="347"/>
      <c r="H11" s="347"/>
      <c r="I11" s="347"/>
      <c r="J11" s="347"/>
      <c r="K11" s="347"/>
      <c r="L11" s="347"/>
      <c r="M11" s="348"/>
      <c r="N11" s="538"/>
      <c r="O11" s="339">
        <v>4</v>
      </c>
      <c r="P11" s="345">
        <f>IF($W$1=1,((((((24/100)+1)*(1-(5.15/100)))/(1-(9.65/100)))-1)*100),IF($W$1=2,24,"SELECT OPT"))</f>
        <v>24</v>
      </c>
      <c r="Q11" s="345">
        <f>IF($W$1=1,((((((25.84/100)+1)*(1-(6.65/100)))/(1-(11.15/100)))-1)*100),IF($W$1=2,25.84,"SELECT OPT"))</f>
        <v>25.84</v>
      </c>
      <c r="R11" s="345">
        <f>IF($W$1=1,((((((27.86/100)+1)*(1-(8.65/100)))/(1-(13.15/100)))-1)*100),IF($W$1=2,27.86,"SELECT OPT"))</f>
        <v>27.86</v>
      </c>
      <c r="S11" s="336"/>
      <c r="T11" s="339">
        <v>6</v>
      </c>
      <c r="U11" s="340" t="s">
        <v>21323</v>
      </c>
      <c r="V11" s="605"/>
      <c r="W11" s="605"/>
      <c r="X11" s="336"/>
      <c r="Y11" s="336"/>
    </row>
    <row r="12" spans="1:25" ht="16.2" x14ac:dyDescent="0.3">
      <c r="A12" s="346"/>
      <c r="B12" s="347"/>
      <c r="C12" s="347"/>
      <c r="D12" s="347"/>
      <c r="E12" s="347"/>
      <c r="F12" s="347"/>
      <c r="G12" s="347"/>
      <c r="H12" s="347"/>
      <c r="I12" s="347"/>
      <c r="J12" s="347"/>
      <c r="K12" s="347"/>
      <c r="L12" s="347"/>
      <c r="M12" s="348"/>
      <c r="N12" s="538"/>
      <c r="O12" s="339">
        <v>5</v>
      </c>
      <c r="P12" s="345">
        <f>IF($W$1=1,((((((22.8/100)+1)*(1-(5.15/100)))/(1-(9.65/100)))-1)*100),IF($W$1=2,22.8,"SELECT OPT"))</f>
        <v>22.8</v>
      </c>
      <c r="Q12" s="345">
        <f>IF($W$1=1,((((((27.48/100)+1)*(1-(6.65/100)))/(1-(11.15/100)))-1)*100),IF($W$1=2,27.48,"SELECT OPT"))</f>
        <v>27.48</v>
      </c>
      <c r="R12" s="345">
        <f>IF($W$1=1,((((((30.95/100)+1)*(1-(8.65/100)))/(1-(13.15/100)))-1)*100),IF($W$1=2,30.95,"SELECT OPT"))</f>
        <v>30.95</v>
      </c>
      <c r="S12" s="336"/>
      <c r="T12" s="341"/>
      <c r="U12" s="342"/>
      <c r="V12" s="336"/>
      <c r="W12" s="336"/>
      <c r="X12" s="336"/>
      <c r="Y12" s="336"/>
    </row>
    <row r="13" spans="1:25" ht="16.2" x14ac:dyDescent="0.3">
      <c r="A13" s="346"/>
      <c r="B13" s="342" t="s">
        <v>21324</v>
      </c>
      <c r="C13" s="347"/>
      <c r="D13" s="347"/>
      <c r="E13" s="347"/>
      <c r="F13" s="347"/>
      <c r="G13" s="347"/>
      <c r="H13" s="347"/>
      <c r="I13" s="347"/>
      <c r="J13" s="347"/>
      <c r="K13" s="347"/>
      <c r="L13" s="347"/>
      <c r="M13" s="348"/>
      <c r="N13" s="336"/>
      <c r="O13" s="339">
        <v>6</v>
      </c>
      <c r="P13" s="345">
        <f>IF($W$1=1,((((((11.1/100)+1)*(1-(3.65/100)))/(1-(8.15/100)))-1)*100),IF($W$1=2,11.1,"SELECT OPT"))</f>
        <v>11.1</v>
      </c>
      <c r="Q13" s="345">
        <f>IF($W$1=1,((((((14.02/100)+1)*(1-(3.65/100)))/(1-(8.15/100)))-1)*100),IF($W$1=2,14.02,"SELECT OPT"))</f>
        <v>14.02</v>
      </c>
      <c r="R13" s="345">
        <f>IF($W$1=1,((((((16.8/100)+1)*(1-(3.65/100)))/(1-(8.15/100)))-1)*100),IF($W$1=2,16.8,"SELECT OPT"))</f>
        <v>16.8</v>
      </c>
      <c r="S13" s="336"/>
      <c r="T13" s="341"/>
      <c r="U13" s="342"/>
      <c r="V13" s="336"/>
      <c r="W13" s="336"/>
      <c r="X13" s="336"/>
      <c r="Y13" s="336"/>
    </row>
    <row r="14" spans="1:25" ht="16.2" x14ac:dyDescent="0.3">
      <c r="A14" s="672" t="s">
        <v>21325</v>
      </c>
      <c r="B14" s="461"/>
      <c r="C14" s="461"/>
      <c r="D14" s="461"/>
      <c r="E14" s="461"/>
      <c r="F14" s="461"/>
      <c r="G14" s="461"/>
      <c r="H14" s="461"/>
      <c r="I14" s="461"/>
      <c r="J14" s="461"/>
      <c r="K14" s="461"/>
      <c r="L14" s="461"/>
      <c r="M14" s="538"/>
      <c r="N14" s="336"/>
      <c r="O14" s="351" t="s">
        <v>21308</v>
      </c>
      <c r="P14" s="352">
        <f>VLOOKUP($W$5,$O$8:$R$13,2,FALSE)</f>
        <v>19.600000000000001</v>
      </c>
      <c r="Q14" s="352">
        <f>VLOOKUP($W$5,$O$8:$R$13,3,FALSE)</f>
        <v>20.97</v>
      </c>
      <c r="R14" s="352">
        <f>VLOOKUP($W$5,$O$8:$R$13,4,FALSE)</f>
        <v>24.23</v>
      </c>
      <c r="S14" s="336"/>
      <c r="T14" s="341"/>
      <c r="U14" s="342"/>
      <c r="V14" s="336"/>
      <c r="W14" s="336"/>
      <c r="X14" s="336"/>
      <c r="Y14" s="336"/>
    </row>
    <row r="15" spans="1:25" ht="16.2" x14ac:dyDescent="0.3">
      <c r="A15" s="346" t="s">
        <v>21326</v>
      </c>
      <c r="B15" s="347"/>
      <c r="C15" s="347"/>
      <c r="D15" s="673" t="str">
        <f>IF(AND(W1&lt;&gt;1,W1&lt;&gt;2),"SELECT OPT",IF(W1=1,"COM DESONERAÇÃO",IF(W1=2,"SEM DESONERAÇÃO","SELECT OPT")))</f>
        <v>SEM DESONERAÇÃO</v>
      </c>
      <c r="E15" s="461"/>
      <c r="F15" s="461"/>
      <c r="G15" s="347" t="s">
        <v>21327</v>
      </c>
      <c r="H15" s="347"/>
      <c r="I15" s="336"/>
      <c r="J15" s="336"/>
      <c r="K15" s="336"/>
      <c r="L15" s="347"/>
      <c r="M15" s="348"/>
      <c r="N15" s="336"/>
      <c r="O15" s="336"/>
      <c r="P15" s="336"/>
      <c r="Q15" s="336"/>
      <c r="R15" s="336"/>
      <c r="S15" s="336"/>
      <c r="T15" s="341"/>
      <c r="U15" s="342"/>
      <c r="V15" s="336"/>
      <c r="W15" s="336"/>
      <c r="X15" s="336"/>
      <c r="Y15" s="336"/>
    </row>
    <row r="16" spans="1:25" ht="15" customHeight="1" x14ac:dyDescent="0.3">
      <c r="A16" s="346" t="s">
        <v>21328</v>
      </c>
      <c r="B16" s="347"/>
      <c r="C16" s="347"/>
      <c r="D16" s="347"/>
      <c r="E16" s="347"/>
      <c r="F16" s="347"/>
      <c r="G16" s="347"/>
      <c r="H16" s="347"/>
      <c r="I16" s="347"/>
      <c r="J16" s="347"/>
      <c r="K16" s="347"/>
      <c r="L16" s="347"/>
      <c r="M16" s="348"/>
      <c r="N16" s="336"/>
      <c r="O16" s="336"/>
      <c r="P16" s="336"/>
      <c r="Q16" s="336"/>
      <c r="R16" s="336"/>
      <c r="S16" s="336"/>
      <c r="T16" s="341"/>
      <c r="U16" s="342"/>
      <c r="V16" s="336"/>
      <c r="W16" s="336"/>
      <c r="X16" s="336"/>
      <c r="Y16" s="336"/>
    </row>
    <row r="17" spans="1:25" ht="15.75" customHeight="1" x14ac:dyDescent="0.3">
      <c r="A17" s="346"/>
      <c r="B17" s="347"/>
      <c r="C17" s="347"/>
      <c r="D17" s="347"/>
      <c r="E17" s="347"/>
      <c r="F17" s="347"/>
      <c r="G17" s="347"/>
      <c r="H17" s="347"/>
      <c r="I17" s="347"/>
      <c r="J17" s="347"/>
      <c r="K17" s="347"/>
      <c r="L17" s="347"/>
      <c r="M17" s="348"/>
      <c r="N17" s="336"/>
      <c r="O17" s="336"/>
      <c r="P17" s="336"/>
      <c r="Q17" s="336"/>
      <c r="R17" s="336"/>
      <c r="S17" s="336"/>
      <c r="T17" s="341"/>
      <c r="U17" s="342"/>
      <c r="V17" s="336"/>
      <c r="W17" s="336"/>
      <c r="X17" s="336"/>
      <c r="Y17" s="336"/>
    </row>
    <row r="18" spans="1:25" ht="15.75" customHeight="1" x14ac:dyDescent="0.3">
      <c r="A18" s="346"/>
      <c r="B18" s="347" t="s">
        <v>21329</v>
      </c>
      <c r="C18" s="347"/>
      <c r="D18" s="347"/>
      <c r="E18" s="347"/>
      <c r="F18" s="347"/>
      <c r="G18" s="347"/>
      <c r="H18" s="347"/>
      <c r="I18" s="347"/>
      <c r="J18" s="347"/>
      <c r="K18" s="347"/>
      <c r="L18" s="347"/>
      <c r="M18" s="348"/>
      <c r="N18" s="336"/>
      <c r="O18" s="336"/>
      <c r="P18" s="336"/>
      <c r="Q18" s="336"/>
      <c r="R18" s="336"/>
      <c r="S18" s="336"/>
      <c r="T18" s="341"/>
      <c r="U18" s="342"/>
      <c r="V18" s="336"/>
      <c r="W18" s="336"/>
      <c r="X18" s="336"/>
      <c r="Y18" s="336"/>
    </row>
    <row r="19" spans="1:25" ht="15.75" customHeight="1" x14ac:dyDescent="0.3">
      <c r="A19" s="346" t="s">
        <v>21330</v>
      </c>
      <c r="B19" s="347"/>
      <c r="C19" s="347"/>
      <c r="D19" s="347"/>
      <c r="E19" s="347"/>
      <c r="F19" s="347"/>
      <c r="G19" s="347"/>
      <c r="H19" s="347"/>
      <c r="I19" s="347"/>
      <c r="J19" s="347"/>
      <c r="K19" s="347"/>
      <c r="L19" s="347"/>
      <c r="M19" s="348"/>
      <c r="N19" s="336"/>
      <c r="O19" s="336"/>
      <c r="P19" s="336"/>
      <c r="Q19" s="336"/>
      <c r="R19" s="336"/>
      <c r="S19" s="336"/>
      <c r="T19" s="341"/>
      <c r="U19" s="342"/>
      <c r="V19" s="336"/>
      <c r="W19" s="336"/>
      <c r="X19" s="336"/>
      <c r="Y19" s="336"/>
    </row>
    <row r="20" spans="1:25" ht="15.75" customHeight="1" x14ac:dyDescent="0.3">
      <c r="A20" s="337" t="s">
        <v>21331</v>
      </c>
      <c r="B20" s="336"/>
      <c r="C20" s="336"/>
      <c r="D20" s="336"/>
      <c r="E20" s="336"/>
      <c r="F20" s="336"/>
      <c r="G20" s="336"/>
      <c r="H20" s="336"/>
      <c r="I20" s="336"/>
      <c r="J20" s="336"/>
      <c r="K20" s="336"/>
      <c r="L20" s="336"/>
      <c r="M20" s="338"/>
      <c r="N20" s="336"/>
      <c r="O20" s="336"/>
      <c r="P20" s="336"/>
      <c r="Q20" s="336"/>
      <c r="R20" s="336"/>
      <c r="S20" s="336"/>
      <c r="T20" s="341"/>
      <c r="U20" s="342"/>
      <c r="V20" s="336"/>
      <c r="W20" s="336"/>
      <c r="X20" s="336"/>
      <c r="Y20" s="336"/>
    </row>
    <row r="21" spans="1:25" ht="15.75" customHeight="1" x14ac:dyDescent="0.3">
      <c r="A21" s="337"/>
      <c r="B21" s="336"/>
      <c r="C21" s="336"/>
      <c r="D21" s="336"/>
      <c r="E21" s="336"/>
      <c r="F21" s="336"/>
      <c r="G21" s="336"/>
      <c r="H21" s="336"/>
      <c r="I21" s="336"/>
      <c r="J21" s="336"/>
      <c r="K21" s="336"/>
      <c r="L21" s="336"/>
      <c r="M21" s="338"/>
      <c r="N21" s="336"/>
      <c r="O21" s="336"/>
      <c r="P21" s="336"/>
      <c r="Q21" s="336"/>
      <c r="R21" s="336"/>
      <c r="S21" s="336"/>
      <c r="T21" s="341"/>
      <c r="U21" s="342"/>
      <c r="V21" s="336"/>
      <c r="W21" s="336"/>
      <c r="X21" s="336"/>
      <c r="Y21" s="336"/>
    </row>
    <row r="22" spans="1:25" ht="15.75" customHeight="1" x14ac:dyDescent="0.3">
      <c r="A22" s="346"/>
      <c r="B22" s="347" t="s">
        <v>21332</v>
      </c>
      <c r="C22" s="347"/>
      <c r="D22" s="347"/>
      <c r="E22" s="347"/>
      <c r="F22" s="347"/>
      <c r="G22" s="347"/>
      <c r="H22" s="347"/>
      <c r="I22" s="347"/>
      <c r="J22" s="347"/>
      <c r="K22" s="347"/>
      <c r="L22" s="347"/>
      <c r="M22" s="348"/>
      <c r="N22" s="336"/>
      <c r="O22" s="336"/>
      <c r="P22" s="336"/>
      <c r="Q22" s="336"/>
      <c r="R22" s="336"/>
      <c r="S22" s="336"/>
      <c r="T22" s="341"/>
      <c r="U22" s="342"/>
      <c r="V22" s="336"/>
      <c r="W22" s="336"/>
      <c r="X22" s="336"/>
      <c r="Y22" s="336"/>
    </row>
    <row r="23" spans="1:25" ht="15.75" customHeight="1" x14ac:dyDescent="0.3">
      <c r="A23" s="346" t="s">
        <v>21333</v>
      </c>
      <c r="B23" s="347"/>
      <c r="C23" s="347"/>
      <c r="D23" s="347"/>
      <c r="E23" s="347"/>
      <c r="F23" s="347"/>
      <c r="G23" s="347"/>
      <c r="H23" s="347"/>
      <c r="I23" s="347"/>
      <c r="J23" s="347"/>
      <c r="K23" s="347"/>
      <c r="L23" s="347"/>
      <c r="M23" s="348"/>
      <c r="N23" s="336"/>
      <c r="O23" s="336"/>
      <c r="P23" s="336"/>
      <c r="Q23" s="336"/>
      <c r="R23" s="336"/>
      <c r="S23" s="336"/>
      <c r="T23" s="341"/>
      <c r="U23" s="342"/>
      <c r="V23" s="336"/>
      <c r="W23" s="336"/>
      <c r="X23" s="336"/>
      <c r="Y23" s="336"/>
    </row>
    <row r="24" spans="1:25" ht="15.75" customHeight="1" x14ac:dyDescent="0.3">
      <c r="A24" s="346"/>
      <c r="B24" s="347"/>
      <c r="C24" s="347"/>
      <c r="D24" s="347"/>
      <c r="E24" s="347"/>
      <c r="F24" s="347"/>
      <c r="G24" s="347"/>
      <c r="H24" s="347"/>
      <c r="I24" s="347"/>
      <c r="J24" s="347"/>
      <c r="K24" s="347"/>
      <c r="L24" s="347"/>
      <c r="M24" s="348"/>
      <c r="N24" s="336"/>
      <c r="O24" s="336"/>
      <c r="P24" s="336"/>
      <c r="Q24" s="336"/>
      <c r="R24" s="336"/>
      <c r="S24" s="336"/>
      <c r="T24" s="341"/>
      <c r="U24" s="342"/>
      <c r="V24" s="336"/>
      <c r="W24" s="336"/>
      <c r="X24" s="336"/>
      <c r="Y24" s="336"/>
    </row>
    <row r="25" spans="1:25" ht="15.75" customHeight="1" x14ac:dyDescent="0.3">
      <c r="A25" s="346"/>
      <c r="B25" s="347"/>
      <c r="C25" s="674" t="str">
        <f>IF(AND($W$5&lt;&gt;1,$W$5&lt;&gt;2,$W$5&lt;&gt;3,$W$5&lt;&gt;4,$W$5&lt;&gt;5,$W$5&lt;&gt;6),"SELECT OPT",IF($W$5=1,$U$6,IF($W$5=2,$U$7,IF($W$5=3,$U$8,IF($W$5=4,$U$9,IF($W$5=5,$U$10,IF($W$5=6,$U$11,"SELECT OPT")))))))</f>
        <v>Construção de rodovias e ferrovias.</v>
      </c>
      <c r="D25" s="461"/>
      <c r="E25" s="461"/>
      <c r="F25" s="461"/>
      <c r="G25" s="461"/>
      <c r="H25" s="461"/>
      <c r="I25" s="461"/>
      <c r="J25" s="461"/>
      <c r="K25" s="461"/>
      <c r="L25" s="347"/>
      <c r="M25" s="348"/>
      <c r="N25" s="336"/>
      <c r="O25" s="336"/>
      <c r="P25" s="336"/>
      <c r="Q25" s="336"/>
      <c r="R25" s="336"/>
      <c r="S25" s="336"/>
      <c r="T25" s="341"/>
      <c r="U25" s="342"/>
      <c r="V25" s="336"/>
      <c r="W25" s="336"/>
      <c r="X25" s="336"/>
      <c r="Y25" s="336"/>
    </row>
    <row r="26" spans="1:25" ht="15.75" customHeight="1" x14ac:dyDescent="0.3">
      <c r="A26" s="346"/>
      <c r="B26" s="347"/>
      <c r="C26" s="347"/>
      <c r="D26" s="347"/>
      <c r="E26" s="347"/>
      <c r="F26" s="347"/>
      <c r="G26" s="347"/>
      <c r="H26" s="347"/>
      <c r="I26" s="347"/>
      <c r="J26" s="347"/>
      <c r="K26" s="347"/>
      <c r="L26" s="347"/>
      <c r="M26" s="348"/>
      <c r="N26" s="336"/>
      <c r="O26" s="336"/>
      <c r="P26" s="336"/>
      <c r="Q26" s="336"/>
      <c r="R26" s="336"/>
      <c r="S26" s="336"/>
      <c r="T26" s="341"/>
      <c r="U26" s="342"/>
      <c r="V26" s="336"/>
      <c r="W26" s="336"/>
      <c r="X26" s="336"/>
      <c r="Y26" s="336"/>
    </row>
    <row r="27" spans="1:25" ht="15.75" customHeight="1" x14ac:dyDescent="0.3">
      <c r="A27" s="346"/>
      <c r="B27" s="347" t="s">
        <v>21334</v>
      </c>
      <c r="C27" s="347"/>
      <c r="D27" s="347"/>
      <c r="E27" s="347"/>
      <c r="F27" s="347"/>
      <c r="G27" s="347"/>
      <c r="H27" s="347"/>
      <c r="I27" s="347"/>
      <c r="J27" s="347"/>
      <c r="K27" s="347"/>
      <c r="L27" s="347"/>
      <c r="M27" s="348"/>
      <c r="N27" s="336"/>
      <c r="O27" s="336"/>
      <c r="P27" s="336"/>
      <c r="Q27" s="336"/>
      <c r="R27" s="336"/>
      <c r="S27" s="336"/>
      <c r="T27" s="341"/>
      <c r="U27" s="342"/>
      <c r="V27" s="336"/>
      <c r="W27" s="336"/>
      <c r="X27" s="336"/>
      <c r="Y27" s="336"/>
    </row>
    <row r="28" spans="1:25" ht="15.75" customHeight="1" x14ac:dyDescent="0.3">
      <c r="A28" s="346" t="s">
        <v>21335</v>
      </c>
      <c r="B28" s="347"/>
      <c r="C28" s="347"/>
      <c r="D28" s="347"/>
      <c r="E28" s="347"/>
      <c r="F28" s="347"/>
      <c r="G28" s="347"/>
      <c r="H28" s="347"/>
      <c r="I28" s="347"/>
      <c r="J28" s="347"/>
      <c r="K28" s="347"/>
      <c r="L28" s="347"/>
      <c r="M28" s="348"/>
      <c r="N28" s="336"/>
      <c r="O28" s="336"/>
      <c r="P28" s="336"/>
      <c r="Q28" s="336"/>
      <c r="R28" s="354"/>
      <c r="S28" s="336"/>
      <c r="T28" s="341"/>
      <c r="U28" s="342"/>
      <c r="V28" s="336"/>
      <c r="W28" s="336"/>
      <c r="X28" s="336"/>
      <c r="Y28" s="336"/>
    </row>
    <row r="29" spans="1:25" ht="15.75" customHeight="1" x14ac:dyDescent="0.3">
      <c r="A29" s="346"/>
      <c r="B29" s="347"/>
      <c r="C29" s="347"/>
      <c r="D29" s="347"/>
      <c r="E29" s="347"/>
      <c r="F29" s="347"/>
      <c r="G29" s="347"/>
      <c r="H29" s="347"/>
      <c r="I29" s="347"/>
      <c r="J29" s="347"/>
      <c r="K29" s="347"/>
      <c r="L29" s="347"/>
      <c r="M29" s="348"/>
      <c r="N29" s="336"/>
      <c r="O29" s="336"/>
      <c r="P29" s="336"/>
      <c r="Q29" s="336"/>
      <c r="R29" s="354"/>
      <c r="S29" s="336"/>
      <c r="T29" s="341"/>
      <c r="U29" s="342"/>
      <c r="V29" s="336"/>
      <c r="W29" s="336"/>
      <c r="X29" s="336"/>
      <c r="Y29" s="336"/>
    </row>
    <row r="30" spans="1:25" ht="15.75" customHeight="1" x14ac:dyDescent="0.3">
      <c r="A30" s="346"/>
      <c r="B30" s="347"/>
      <c r="C30" s="347"/>
      <c r="D30" s="347"/>
      <c r="E30" s="347"/>
      <c r="F30" s="347"/>
      <c r="G30" s="347"/>
      <c r="H30" s="347"/>
      <c r="I30" s="347"/>
      <c r="J30" s="347"/>
      <c r="K30" s="347"/>
      <c r="L30" s="347"/>
      <c r="M30" s="348"/>
      <c r="N30" s="336"/>
      <c r="O30" s="336"/>
      <c r="P30" s="336"/>
      <c r="Q30" s="336"/>
      <c r="R30" s="354"/>
      <c r="S30" s="336"/>
      <c r="T30" s="341"/>
      <c r="U30" s="342"/>
      <c r="V30" s="336"/>
      <c r="W30" s="336"/>
      <c r="X30" s="336"/>
      <c r="Y30" s="336"/>
    </row>
    <row r="31" spans="1:25" ht="15.75" customHeight="1" x14ac:dyDescent="0.3">
      <c r="A31" s="346"/>
      <c r="B31" s="347"/>
      <c r="C31" s="347"/>
      <c r="D31" s="347"/>
      <c r="E31" s="347"/>
      <c r="F31" s="347"/>
      <c r="G31" s="347"/>
      <c r="H31" s="347"/>
      <c r="I31" s="347"/>
      <c r="J31" s="347"/>
      <c r="K31" s="347"/>
      <c r="L31" s="347"/>
      <c r="M31" s="348"/>
      <c r="N31" s="336"/>
      <c r="O31" s="336"/>
      <c r="P31" s="336"/>
      <c r="Q31" s="336"/>
      <c r="R31" s="336"/>
      <c r="S31" s="336"/>
      <c r="T31" s="341"/>
      <c r="U31" s="342"/>
      <c r="V31" s="336"/>
      <c r="W31" s="336"/>
      <c r="X31" s="336"/>
      <c r="Y31" s="336"/>
    </row>
    <row r="32" spans="1:25" ht="15.75" customHeight="1" x14ac:dyDescent="0.3">
      <c r="A32" s="346"/>
      <c r="B32" s="347"/>
      <c r="C32" s="347"/>
      <c r="D32" s="347"/>
      <c r="E32" s="347"/>
      <c r="F32" s="347"/>
      <c r="G32" s="347"/>
      <c r="H32" s="347"/>
      <c r="I32" s="347"/>
      <c r="J32" s="347"/>
      <c r="K32" s="347"/>
      <c r="L32" s="347"/>
      <c r="M32" s="348"/>
      <c r="N32" s="336"/>
      <c r="O32" s="336"/>
      <c r="P32" s="336"/>
      <c r="Q32" s="336"/>
      <c r="R32" s="336"/>
      <c r="S32" s="336"/>
      <c r="T32" s="341"/>
      <c r="U32" s="342"/>
      <c r="V32" s="336"/>
      <c r="W32" s="336"/>
      <c r="X32" s="336"/>
      <c r="Y32" s="336"/>
    </row>
    <row r="33" spans="1:25" ht="15.75" customHeight="1" x14ac:dyDescent="0.3">
      <c r="A33" s="675" t="s">
        <v>21210</v>
      </c>
      <c r="B33" s="676"/>
      <c r="C33" s="676"/>
      <c r="D33" s="677"/>
      <c r="E33" s="681" t="s">
        <v>21336</v>
      </c>
      <c r="F33" s="682"/>
      <c r="G33" s="682"/>
      <c r="H33" s="682"/>
      <c r="I33" s="682"/>
      <c r="J33" s="683"/>
      <c r="K33" s="675" t="s">
        <v>21337</v>
      </c>
      <c r="L33" s="676"/>
      <c r="M33" s="677"/>
      <c r="N33" s="336"/>
      <c r="O33" s="336"/>
      <c r="P33" s="336"/>
      <c r="Q33" s="336"/>
      <c r="R33" s="336"/>
      <c r="S33" s="336"/>
      <c r="T33" s="341"/>
      <c r="U33" s="342"/>
      <c r="V33" s="336"/>
      <c r="W33" s="336"/>
      <c r="X33" s="336"/>
      <c r="Y33" s="336"/>
    </row>
    <row r="34" spans="1:25" ht="15.75" customHeight="1" x14ac:dyDescent="0.3">
      <c r="A34" s="678"/>
      <c r="B34" s="679"/>
      <c r="C34" s="679"/>
      <c r="D34" s="680"/>
      <c r="E34" s="663" t="s">
        <v>21315</v>
      </c>
      <c r="F34" s="664"/>
      <c r="G34" s="663" t="s">
        <v>21316</v>
      </c>
      <c r="H34" s="664"/>
      <c r="I34" s="663" t="s">
        <v>21317</v>
      </c>
      <c r="J34" s="664"/>
      <c r="K34" s="678"/>
      <c r="L34" s="679"/>
      <c r="M34" s="680"/>
      <c r="N34" s="336"/>
      <c r="O34" s="336"/>
      <c r="P34" s="336"/>
      <c r="Q34" s="336"/>
      <c r="R34" s="336"/>
      <c r="S34" s="336"/>
      <c r="T34" s="341"/>
      <c r="U34" s="342"/>
      <c r="V34" s="336"/>
      <c r="W34" s="336"/>
      <c r="X34" s="336"/>
      <c r="Y34" s="336"/>
    </row>
    <row r="35" spans="1:25" ht="15.75" customHeight="1" x14ac:dyDescent="0.3">
      <c r="A35" s="699" t="s">
        <v>21339</v>
      </c>
      <c r="B35" s="700"/>
      <c r="C35" s="700"/>
      <c r="D35" s="355" t="s">
        <v>21340</v>
      </c>
      <c r="E35" s="690">
        <f>IF(AND($W$5&lt;&gt;1,$W$5&lt;&gt;2,$W$5&lt;&gt;3,$W$5&lt;&gt;4,$W$5&lt;&gt;5,$W$5&lt;&gt;6),"SELECT OPT",IF($W$5=1,3,IF($W$5=2,3.8,IF($W$5=3,3.43,IF($W$5=4,5.29,IF($W$5=5,4,IF($W$5=6,1.5,"SELECT OPT")))))))</f>
        <v>3.8</v>
      </c>
      <c r="F35" s="589"/>
      <c r="G35" s="690">
        <f>IF(AND($W$5&lt;&gt;1,$W$5&lt;&gt;2,$W$5&lt;&gt;3,$W$5&lt;&gt;4,$W$5&lt;&gt;5,$W$5&lt;&gt;6),"SELECT OPT",IF($W$5=1,4,IF($W$5=2,4.01,IF($W$5=3,4.93,IF($W$5=4,5.92,IF($W$5=5,5.52,IF($W$5=6,3.45,"SELECT OPT")))))))</f>
        <v>4.01</v>
      </c>
      <c r="H35" s="589"/>
      <c r="I35" s="690">
        <f>IF(AND($W$5&lt;&gt;1,$W$5&lt;&gt;2,$W$5&lt;&gt;3,$W$5&lt;&gt;4,$W$5&lt;&gt;5,$W$5&lt;&gt;6),"SELECT OPT",IF($W$5=1,5.5,IF($W$5=2,4.67,IF($W$5=3,6.71,IF($W$5=4,7.93,IF($W$5=5,7.85,IF($W$5=6,4.49,"SELECT OPT")))))))</f>
        <v>4.67</v>
      </c>
      <c r="J35" s="589"/>
      <c r="K35" s="695">
        <v>4</v>
      </c>
      <c r="L35" s="588"/>
      <c r="M35" s="589"/>
      <c r="N35" s="336"/>
      <c r="O35" s="336"/>
      <c r="P35" s="336"/>
      <c r="Q35" s="336"/>
      <c r="R35" s="336"/>
      <c r="S35" s="336"/>
      <c r="T35" s="341"/>
      <c r="U35" s="342"/>
      <c r="V35" s="336"/>
      <c r="W35" s="336"/>
      <c r="X35" s="336"/>
      <c r="Y35" s="336"/>
    </row>
    <row r="36" spans="1:25" ht="15.75" customHeight="1" x14ac:dyDescent="0.3">
      <c r="A36" s="694" t="s">
        <v>21341</v>
      </c>
      <c r="B36" s="588"/>
      <c r="C36" s="588"/>
      <c r="D36" s="358" t="s">
        <v>21342</v>
      </c>
      <c r="E36" s="690">
        <f>IF(AND($W$5&lt;&gt;1,$W$5&lt;&gt;2,$W$5&lt;&gt;3,$W$5&lt;&gt;4,$W$5&lt;&gt;5,$W$5&lt;&gt;6),"SELECT OPT",IF($W$5=1,0.8,IF($W$5=2,0.32,IF($W$5=3,0.28,IF($W$5=4,0.25,IF($W$5=5,0.81,IF($W$5=6,0.3,"SELECT OPT")))))))</f>
        <v>0.32</v>
      </c>
      <c r="F36" s="589"/>
      <c r="G36" s="690">
        <f>IF(AND($W$5&lt;&gt;1,$W$5&lt;&gt;2,$W$5&lt;&gt;3,$W$5&lt;&gt;4,$W$5&lt;&gt;5,$W$5&lt;&gt;6),"SELECT OPT",IF($W$5=1,0.8,IF($W$5=2,0.4,IF($W$5=3,0.49,IF($W$5=4,0.51,IF($W$5=5,1.22,IF($W$5=6,0.48,"SELECT OPT")))))))</f>
        <v>0.4</v>
      </c>
      <c r="H36" s="589"/>
      <c r="I36" s="690">
        <f>IF(AND($W$5&lt;&gt;1,$W$5&lt;&gt;2,$W$5&lt;&gt;3,$W$5&lt;&gt;4,$W$5&lt;&gt;5,$W$5&lt;&gt;6),"SELECT OPT",IF($W$5=1,1,IF($W$5=2,0.74,IF($W$5=3,0.75,IF($W$5=4,0.56,IF($W$5=5,1.99,IF($W$5=6,0.82,"SELECT OPT")))))))</f>
        <v>0.74</v>
      </c>
      <c r="J36" s="589"/>
      <c r="K36" s="695">
        <v>0.32</v>
      </c>
      <c r="L36" s="588"/>
      <c r="M36" s="589"/>
      <c r="N36" s="662" t="s">
        <v>21338</v>
      </c>
      <c r="O36" s="336"/>
      <c r="P36" s="336"/>
      <c r="Q36" s="336"/>
      <c r="R36" s="336"/>
      <c r="S36" s="336"/>
      <c r="T36" s="341"/>
      <c r="U36" s="342"/>
      <c r="V36" s="336"/>
      <c r="W36" s="336"/>
      <c r="X36" s="336"/>
      <c r="Y36" s="336"/>
    </row>
    <row r="37" spans="1:25" ht="15.75" customHeight="1" x14ac:dyDescent="0.3">
      <c r="A37" s="694" t="s">
        <v>21343</v>
      </c>
      <c r="B37" s="588"/>
      <c r="C37" s="588"/>
      <c r="D37" s="358" t="s">
        <v>21344</v>
      </c>
      <c r="E37" s="690">
        <f>IF(AND($W$5&lt;&gt;1,$W$5&lt;&gt;2,$W$5&lt;&gt;3,$W$5&lt;&gt;4,$W$5&lt;&gt;5,$W$5&lt;&gt;6),"SELECT OPT",IF($W$5=1,0.97,IF($W$5=2,0.5,IF($W$5=3,1,IF($W$5=4,1,IF($W$5=5,1.46,IF($W$5=6,0.56,"SELECT OPT")))))))</f>
        <v>0.5</v>
      </c>
      <c r="F37" s="589"/>
      <c r="G37" s="690">
        <f>IF(AND($W$5&lt;&gt;1,$W$5&lt;&gt;2,$W$5&lt;&gt;3,$W$5&lt;&gt;4,$W$5&lt;&gt;5,$W$5&lt;&gt;6),"SELECT OPT",IF($W$5=1,1.27,IF($W$5=2,0.56,IF($W$5=3,1.39,IF($W$5=4,1.48,IF($W$5=5,2.32,IF($W$5=6,0.85,"SELECT OPT")))))))</f>
        <v>0.56000000000000005</v>
      </c>
      <c r="H37" s="589"/>
      <c r="I37" s="690">
        <f>IF(AND($W$5&lt;&gt;1,$W$5&lt;&gt;2,$W$5&lt;&gt;3,$W$5&lt;&gt;4,$W$5&lt;&gt;5,$W$5&lt;&gt;6),"SELECT OPT",IF($W$5=1,1.27,IF($W$5=2,0.97,IF($W$5=3,1.74,IF($W$5=4,1.97,IF($W$5=5,3.16,IF($W$5=6,0.89,"SELECT OPT")))))))</f>
        <v>0.97</v>
      </c>
      <c r="J37" s="589"/>
      <c r="K37" s="696">
        <v>0.5</v>
      </c>
      <c r="L37" s="588"/>
      <c r="M37" s="589"/>
      <c r="N37" s="605"/>
      <c r="O37" s="336"/>
      <c r="P37" s="336"/>
      <c r="Q37" s="336"/>
      <c r="R37" s="336"/>
      <c r="S37" s="336"/>
      <c r="T37" s="341"/>
      <c r="U37" s="342"/>
      <c r="V37" s="336"/>
      <c r="W37" s="336"/>
      <c r="X37" s="336"/>
      <c r="Y37" s="336"/>
    </row>
    <row r="38" spans="1:25" ht="15.75" customHeight="1" x14ac:dyDescent="0.3">
      <c r="A38" s="694" t="s">
        <v>21345</v>
      </c>
      <c r="B38" s="588"/>
      <c r="C38" s="588"/>
      <c r="D38" s="358" t="s">
        <v>21346</v>
      </c>
      <c r="E38" s="690">
        <f>IF(AND($W$5&lt;&gt;1,$W$5&lt;&gt;2,$W$5&lt;&gt;3,$W$5&lt;&gt;4,$W$5&lt;&gt;5,$W$5&lt;&gt;6),"SELECT OPT",IF($W$5=1,0.59,IF($W$5=2,1.02,IF($W$5=3,0.94,IF($W$5=4,1.01,IF($W$5=5,0.94,IF($W$5=6,0.85,"SELECT OPT")))))))</f>
        <v>1.02</v>
      </c>
      <c r="F38" s="589"/>
      <c r="G38" s="690">
        <f>IF(AND($W$5&lt;&gt;1,$W$5&lt;&gt;2,$W$5&lt;&gt;3,$W$5&lt;&gt;4,$W$5&lt;&gt;5,$W$5&lt;&gt;6),"SELECT OPT",IF($W$5=1,1.23,IF($W$5=2,1.11,IF($W$5=3,0.99,IF($W$5=4,1.07,IF($W$5=5,1.02,IF($W$5=6,0.85,"SELECT OPT")))))))</f>
        <v>1.1100000000000001</v>
      </c>
      <c r="H38" s="589"/>
      <c r="I38" s="690">
        <f>IF(AND($W$5&lt;&gt;1,$W$5&lt;&gt;2,$W$5&lt;&gt;3,$W$5&lt;&gt;4,$W$5&lt;&gt;5,$W$5&lt;&gt;6),"SELECT OPT",IF($W$5=1,1.39,IF($W$5=2,1.21,IF($W$5=3,1.17,IF($W$5=4,1.11,IF($W$5=5,1.33,IF($W$5=6,1.11,"SELECT OPT")))))))</f>
        <v>1.21</v>
      </c>
      <c r="J38" s="589"/>
      <c r="K38" s="695">
        <v>1.02</v>
      </c>
      <c r="L38" s="588"/>
      <c r="M38" s="589"/>
      <c r="N38" s="356" t="str">
        <f t="shared" ref="N38:N48" si="0">IF(K35="","NULL",IF(AND(K35&gt;=E35,K35&lt;=I35),"OK!","ERRO"))</f>
        <v>OK!</v>
      </c>
      <c r="O38" s="336"/>
      <c r="P38" s="336"/>
      <c r="Q38" s="336"/>
      <c r="R38" s="336"/>
      <c r="S38" s="336"/>
      <c r="T38" s="341"/>
      <c r="U38" s="342"/>
      <c r="V38" s="336"/>
      <c r="W38" s="336"/>
      <c r="X38" s="388" t="str">
        <f t="shared" ref="X38" si="1">IF(W38=0," ",IF(W38&lt;T38,"ERRO",(IF(W38&gt;V38,"ERRO","OK!"))))</f>
        <v xml:space="preserve"> </v>
      </c>
      <c r="Y38" s="336"/>
    </row>
    <row r="39" spans="1:25" ht="15.75" customHeight="1" x14ac:dyDescent="0.3">
      <c r="A39" s="698" t="s">
        <v>21347</v>
      </c>
      <c r="B39" s="582"/>
      <c r="C39" s="582"/>
      <c r="D39" s="359" t="s">
        <v>21348</v>
      </c>
      <c r="E39" s="697">
        <f>IF(AND($W$5&lt;&gt;1,$W$5&lt;&gt;2,$W$5&lt;&gt;3,$W$5&lt;&gt;4,$W$5&lt;&gt;5,$W$5&lt;&gt;6),"SELECT OPT",IF($W$5=1,6.16,IF($W$5=2,6.64,IF($W$5=3,6.74,IF($W$5=4,8,IF($W$5=5,7.14,IF($W$5=6,3.5,"SELECT OPT")))))))</f>
        <v>6.64</v>
      </c>
      <c r="F39" s="688"/>
      <c r="G39" s="697">
        <f>IF(AND($W$5&lt;&gt;1,$W$5&lt;&gt;2,$W$5&lt;&gt;3,$W$5&lt;&gt;4,$W$5&lt;&gt;5,$W$5&lt;&gt;6),"SELECT OPT",IF($W$5=1,7.4,IF($W$5=2,7.3,IF($W$5=3,8.04,IF($W$5=4,8.31,IF($W$5=5,8.4,IF($W$5=6,5.11,"SELECT OPT")))))))</f>
        <v>7.3</v>
      </c>
      <c r="H39" s="688"/>
      <c r="I39" s="697">
        <f>IF(AND($W$5&lt;&gt;1,$W$5&lt;&gt;2,$W$5&lt;&gt;3,$W$5&lt;&gt;4,$W$5&lt;&gt;5,$W$5&lt;&gt;6),"SELECT OPT",IF($W$5=1,8.96,IF($W$5=2,8.69,IF($W$5=3,9.4,IF($W$5=4,9.51,IF($W$5=5,10.43,IF($W$5=6,6.22,"SELECT OPT")))))))</f>
        <v>8.69</v>
      </c>
      <c r="J39" s="688"/>
      <c r="K39" s="686">
        <v>7.1</v>
      </c>
      <c r="L39" s="687"/>
      <c r="M39" s="688"/>
      <c r="N39" s="356" t="str">
        <f t="shared" si="0"/>
        <v>OK!</v>
      </c>
      <c r="O39" s="336"/>
      <c r="P39" s="336"/>
      <c r="Q39" s="336"/>
      <c r="R39" s="336"/>
      <c r="S39" s="336"/>
      <c r="T39" s="341"/>
      <c r="U39" s="342"/>
      <c r="V39" s="336"/>
      <c r="W39" s="336"/>
      <c r="X39" s="357"/>
      <c r="Y39" s="336"/>
    </row>
    <row r="40" spans="1:25" ht="15.75" customHeight="1" x14ac:dyDescent="0.3">
      <c r="A40" s="691" t="s">
        <v>21349</v>
      </c>
      <c r="B40" s="491"/>
      <c r="C40" s="491"/>
      <c r="D40" s="360" t="s">
        <v>21350</v>
      </c>
      <c r="E40" s="689">
        <f>SUM(E41:F44)</f>
        <v>5.15</v>
      </c>
      <c r="F40" s="492"/>
      <c r="G40" s="689">
        <f>SUM(G41:H44)</f>
        <v>6.65</v>
      </c>
      <c r="H40" s="492"/>
      <c r="I40" s="689">
        <f>SUM(I41:J44)</f>
        <v>8.65</v>
      </c>
      <c r="J40" s="492"/>
      <c r="K40" s="689">
        <f>ROUND(SUM(K41:M44),2)</f>
        <v>8.65</v>
      </c>
      <c r="L40" s="491"/>
      <c r="M40" s="492"/>
      <c r="N40" s="356" t="str">
        <f t="shared" si="0"/>
        <v>OK!</v>
      </c>
      <c r="O40" s="336"/>
      <c r="P40" s="336"/>
      <c r="Q40" s="336"/>
      <c r="R40" s="336"/>
      <c r="S40" s="336"/>
      <c r="T40" s="341"/>
      <c r="U40" s="342"/>
      <c r="V40" s="336"/>
      <c r="W40" s="336"/>
      <c r="X40" s="336"/>
      <c r="Y40" s="336"/>
    </row>
    <row r="41" spans="1:25" ht="15.75" customHeight="1" x14ac:dyDescent="0.3">
      <c r="A41" s="692" t="s">
        <v>21351</v>
      </c>
      <c r="B41" s="579"/>
      <c r="C41" s="579"/>
      <c r="D41" s="361"/>
      <c r="E41" s="693">
        <v>3</v>
      </c>
      <c r="F41" s="685"/>
      <c r="G41" s="693">
        <v>3</v>
      </c>
      <c r="H41" s="685"/>
      <c r="I41" s="693">
        <v>3</v>
      </c>
      <c r="J41" s="685"/>
      <c r="K41" s="684">
        <v>3</v>
      </c>
      <c r="L41" s="585"/>
      <c r="M41" s="685"/>
      <c r="N41" s="356" t="str">
        <f t="shared" si="0"/>
        <v>OK!</v>
      </c>
      <c r="O41" s="336"/>
      <c r="P41" s="336"/>
      <c r="Q41" s="336"/>
      <c r="R41" s="336"/>
      <c r="S41" s="336"/>
      <c r="T41" s="341"/>
      <c r="U41" s="342"/>
      <c r="V41" s="336"/>
      <c r="W41" s="336"/>
      <c r="X41" s="336"/>
      <c r="Y41" s="336"/>
    </row>
    <row r="42" spans="1:25" ht="15.75" customHeight="1" x14ac:dyDescent="0.3">
      <c r="A42" s="694" t="s">
        <v>21352</v>
      </c>
      <c r="B42" s="588"/>
      <c r="C42" s="588"/>
      <c r="D42" s="362"/>
      <c r="E42" s="690">
        <v>0.65</v>
      </c>
      <c r="F42" s="589"/>
      <c r="G42" s="690">
        <v>0.65</v>
      </c>
      <c r="H42" s="589"/>
      <c r="I42" s="690">
        <v>0.65</v>
      </c>
      <c r="J42" s="589"/>
      <c r="K42" s="695">
        <v>0.65</v>
      </c>
      <c r="L42" s="588"/>
      <c r="M42" s="589"/>
      <c r="N42" s="356" t="str">
        <f t="shared" si="0"/>
        <v>OK!</v>
      </c>
      <c r="O42" s="336"/>
      <c r="P42" s="336"/>
      <c r="Q42" s="336"/>
      <c r="R42" s="336"/>
      <c r="S42" s="336"/>
      <c r="T42" s="341"/>
      <c r="U42" s="342"/>
      <c r="V42" s="336"/>
      <c r="W42" s="336"/>
      <c r="X42" s="336"/>
      <c r="Y42" s="336"/>
    </row>
    <row r="43" spans="1:25" ht="15.75" customHeight="1" x14ac:dyDescent="0.3">
      <c r="A43" s="694" t="s">
        <v>21353</v>
      </c>
      <c r="B43" s="588"/>
      <c r="C43" s="588"/>
      <c r="D43" s="362"/>
      <c r="E43" s="690">
        <f>IF(AND($W$5&lt;&gt;1,$W$5&lt;&gt;2,$W$5&lt;&gt;3,$W$5&lt;&gt;4,$W$5&lt;&gt;5,$W$5&lt;&gt;6),"SELECT OPT",IF($W$5=1,1.5,IF($W$5=2,1.5,IF($W$5=3,1.5,IF($W$5=4,1.5,IF($W$5=5,1.5,IF($W$5=6,0,"SELECT OPT")))))))</f>
        <v>1.5</v>
      </c>
      <c r="F43" s="589"/>
      <c r="G43" s="690">
        <f>IF(AND($W$5&lt;&gt;1,$W$5&lt;&gt;2,$W$5&lt;&gt;3,$W$5&lt;&gt;4,$W$5&lt;&gt;5,$W$5&lt;&gt;6),"SELECT OPT",IF($W$5=1,3,IF($W$5=2,3,IF($W$5=3,3,IF($W$5=4,3,IF($W$5=5,3,IF($W$5=6,0,"SELECT OPT")))))))</f>
        <v>3</v>
      </c>
      <c r="H43" s="589"/>
      <c r="I43" s="690">
        <f>IF(AND($W$5&lt;&gt;1,$W$5&lt;&gt;2,$W$5&lt;&gt;3,$W$5&lt;&gt;4,$W$5&lt;&gt;5,$W$5&lt;&gt;6),"SELECT OPT",IF($W$5=1,5,IF($W$5=2,5,IF($W$5=3,5,IF($W$5=4,5,IF($W$5=5,5,IF($W$5=6,0,"SELECT OPT")))))))</f>
        <v>5</v>
      </c>
      <c r="J43" s="589"/>
      <c r="K43" s="695">
        <v>5</v>
      </c>
      <c r="L43" s="588"/>
      <c r="M43" s="589"/>
      <c r="N43" s="356" t="str">
        <f t="shared" si="0"/>
        <v>OK!</v>
      </c>
      <c r="O43" s="336"/>
      <c r="P43" s="336"/>
      <c r="Q43" s="336"/>
      <c r="R43" s="336"/>
      <c r="S43" s="336"/>
      <c r="T43" s="341"/>
      <c r="U43" s="342"/>
      <c r="V43" s="336"/>
      <c r="W43" s="336"/>
      <c r="X43" s="336"/>
      <c r="Y43" s="336"/>
    </row>
    <row r="44" spans="1:25" ht="15.75" customHeight="1" x14ac:dyDescent="0.3">
      <c r="A44" s="706" t="s">
        <v>21354</v>
      </c>
      <c r="B44" s="703"/>
      <c r="C44" s="703"/>
      <c r="D44" s="363"/>
      <c r="E44" s="701">
        <f>IF(W1=1,4.5,IF(W1=2,0,""))</f>
        <v>0</v>
      </c>
      <c r="F44" s="702"/>
      <c r="G44" s="701">
        <f>IF(W1=1,4.5,IF(W1=2,0,""))</f>
        <v>0</v>
      </c>
      <c r="H44" s="702"/>
      <c r="I44" s="701">
        <f>IF(W1=1,4.5,IF(W1=2,0,""))</f>
        <v>0</v>
      </c>
      <c r="J44" s="702"/>
      <c r="K44" s="701">
        <f>IF(W1=1,4.5,IF(W1=2,0,""))</f>
        <v>0</v>
      </c>
      <c r="L44" s="703"/>
      <c r="M44" s="702"/>
      <c r="N44" s="356" t="str">
        <f t="shared" si="0"/>
        <v>OK!</v>
      </c>
      <c r="O44" s="336"/>
      <c r="P44" s="336"/>
      <c r="Q44" s="336"/>
      <c r="R44" s="336"/>
      <c r="S44" s="336"/>
      <c r="T44" s="341"/>
      <c r="U44" s="342"/>
      <c r="V44" s="336"/>
      <c r="W44" s="336"/>
      <c r="X44" s="336"/>
      <c r="Y44" s="336"/>
    </row>
    <row r="45" spans="1:25" ht="15.75" customHeight="1" x14ac:dyDescent="0.3">
      <c r="A45" s="707" t="s">
        <v>21258</v>
      </c>
      <c r="B45" s="708"/>
      <c r="C45" s="708"/>
      <c r="D45" s="365"/>
      <c r="E45" s="709">
        <f>IF(AND($W$5&lt;&gt;1,$W$5&lt;&gt;2,$W$5&lt;&gt;3,$W$5&lt;&gt;4,$W$5&lt;&gt;5,$W$5&lt;&gt;6),"SELECT OPT",$P$14)</f>
        <v>19.600000000000001</v>
      </c>
      <c r="F45" s="710"/>
      <c r="G45" s="709">
        <f>IF(AND($W$5&lt;&gt;1,$W$5&lt;&gt;2,$W$5&lt;&gt;3,$W$5&lt;&gt;4,$W$5&lt;&gt;5,$W$5&lt;&gt;6),"SELECT OPT",$Q$14)</f>
        <v>20.97</v>
      </c>
      <c r="H45" s="710"/>
      <c r="I45" s="709">
        <f>IF(AND($W$5&lt;&gt;1,$W$5&lt;&gt;2,$W$5&lt;&gt;3,$W$5&lt;&gt;4,$W$5&lt;&gt;5,$W$5&lt;&gt;6),"SELECT OPT",$R$14)</f>
        <v>24.23</v>
      </c>
      <c r="J45" s="710"/>
      <c r="K45" s="709">
        <f>ROUND(((((1+K35/100+K36/100+K37/100)*(1+K38/100)*(1+K39/100))/(1-K40/100))-1)*100,2)</f>
        <v>24.15</v>
      </c>
      <c r="L45" s="708"/>
      <c r="M45" s="710"/>
      <c r="N45" s="356" t="str">
        <f t="shared" si="0"/>
        <v>OK!</v>
      </c>
      <c r="O45" s="336"/>
      <c r="P45" s="336"/>
      <c r="Q45" s="336"/>
      <c r="R45" s="336"/>
      <c r="S45" s="336"/>
      <c r="T45" s="341"/>
      <c r="U45" s="342"/>
      <c r="V45" s="336"/>
      <c r="W45" s="336"/>
      <c r="X45" s="336"/>
      <c r="Y45" s="336"/>
    </row>
    <row r="46" spans="1:25" ht="15.75" customHeight="1" x14ac:dyDescent="0.3">
      <c r="A46" s="349"/>
      <c r="B46" s="353"/>
      <c r="C46" s="353"/>
      <c r="D46" s="353"/>
      <c r="E46" s="366"/>
      <c r="F46" s="366"/>
      <c r="G46" s="366"/>
      <c r="H46" s="366"/>
      <c r="I46" s="366"/>
      <c r="J46" s="366"/>
      <c r="K46" s="366"/>
      <c r="L46" s="366"/>
      <c r="M46" s="367"/>
      <c r="N46" s="356" t="str">
        <f t="shared" si="0"/>
        <v>OK!</v>
      </c>
      <c r="O46" s="336"/>
      <c r="P46" s="336"/>
      <c r="Q46" s="336"/>
      <c r="R46" s="336"/>
      <c r="S46" s="336"/>
      <c r="T46" s="341"/>
      <c r="U46" s="342"/>
      <c r="V46" s="336"/>
      <c r="W46" s="336"/>
      <c r="X46" s="336"/>
      <c r="Y46" s="336"/>
    </row>
    <row r="47" spans="1:25" ht="15.75" customHeight="1" x14ac:dyDescent="0.3">
      <c r="A47" s="337"/>
      <c r="B47" s="336"/>
      <c r="C47" s="336"/>
      <c r="D47" s="336"/>
      <c r="E47" s="336"/>
      <c r="F47" s="336"/>
      <c r="G47" s="336"/>
      <c r="H47" s="336"/>
      <c r="I47" s="336"/>
      <c r="J47" s="336"/>
      <c r="K47" s="336"/>
      <c r="L47" s="336"/>
      <c r="M47" s="338"/>
      <c r="N47" s="356" t="str">
        <f t="shared" si="0"/>
        <v>OK!</v>
      </c>
      <c r="O47" s="364"/>
      <c r="P47" s="336"/>
      <c r="Q47" s="336"/>
      <c r="R47" s="336"/>
      <c r="S47" s="336"/>
      <c r="T47" s="341"/>
      <c r="U47" s="342"/>
      <c r="V47" s="336"/>
      <c r="W47" s="336"/>
      <c r="X47" s="336"/>
      <c r="Y47" s="336"/>
    </row>
    <row r="48" spans="1:25" ht="15.75" customHeight="1" x14ac:dyDescent="0.3">
      <c r="A48" s="337"/>
      <c r="B48" s="336"/>
      <c r="C48" s="336"/>
      <c r="D48" s="336"/>
      <c r="E48" s="336"/>
      <c r="F48" s="336"/>
      <c r="G48" s="704"/>
      <c r="H48" s="461"/>
      <c r="I48" s="461"/>
      <c r="J48" s="461"/>
      <c r="K48" s="461"/>
      <c r="L48" s="461"/>
      <c r="M48" s="538"/>
      <c r="N48" s="356" t="str">
        <f t="shared" si="0"/>
        <v>OK!</v>
      </c>
      <c r="O48" s="336"/>
      <c r="P48" s="336"/>
      <c r="Q48" s="336"/>
      <c r="R48" s="336"/>
      <c r="S48" s="336"/>
      <c r="T48" s="341"/>
      <c r="U48" s="342"/>
      <c r="V48" s="336"/>
      <c r="W48" s="336"/>
      <c r="X48" s="336"/>
      <c r="Y48" s="336"/>
    </row>
    <row r="49" spans="1:25" ht="15.75" customHeight="1" x14ac:dyDescent="0.3">
      <c r="A49" s="337"/>
      <c r="B49" s="336"/>
      <c r="C49" s="336"/>
      <c r="D49" s="336"/>
      <c r="E49" s="336"/>
      <c r="F49" s="336"/>
      <c r="G49" s="336"/>
      <c r="H49" s="336"/>
      <c r="I49" s="336"/>
      <c r="J49" s="336"/>
      <c r="K49" s="368"/>
      <c r="L49" s="368"/>
      <c r="M49" s="369"/>
      <c r="N49" s="336"/>
      <c r="O49" s="336"/>
      <c r="P49" s="336"/>
      <c r="Q49" s="336"/>
      <c r="R49" s="336"/>
      <c r="S49" s="336"/>
      <c r="T49" s="341"/>
      <c r="U49" s="342"/>
      <c r="V49" s="336"/>
      <c r="W49" s="336"/>
      <c r="X49" s="336"/>
      <c r="Y49" s="336"/>
    </row>
    <row r="50" spans="1:25" ht="15.75" customHeight="1" x14ac:dyDescent="0.3">
      <c r="A50" s="337"/>
      <c r="B50" s="336"/>
      <c r="C50" s="336"/>
      <c r="D50" s="336"/>
      <c r="E50" s="705"/>
      <c r="F50" s="524"/>
      <c r="G50" s="524"/>
      <c r="H50" s="524"/>
      <c r="I50" s="524"/>
      <c r="J50" s="524"/>
      <c r="K50" s="368"/>
      <c r="L50" s="368"/>
      <c r="M50" s="369"/>
      <c r="N50" s="336"/>
      <c r="O50" s="336"/>
      <c r="P50" s="336"/>
      <c r="Q50" s="336"/>
      <c r="R50" s="336"/>
      <c r="S50" s="336"/>
      <c r="T50" s="341"/>
      <c r="U50" s="342"/>
      <c r="V50" s="336"/>
      <c r="W50" s="336"/>
      <c r="X50" s="336"/>
      <c r="Y50" s="336"/>
    </row>
    <row r="51" spans="1:25" ht="15.75" customHeight="1" x14ac:dyDescent="0.3">
      <c r="A51" s="337"/>
      <c r="B51" s="336"/>
      <c r="C51" s="336"/>
      <c r="D51" s="336"/>
      <c r="E51" s="704" t="s">
        <v>21355</v>
      </c>
      <c r="F51" s="461"/>
      <c r="G51" s="461"/>
      <c r="H51" s="461"/>
      <c r="I51" s="461"/>
      <c r="J51" s="461"/>
      <c r="K51" s="368"/>
      <c r="L51" s="368"/>
      <c r="M51" s="369"/>
      <c r="N51" s="336"/>
      <c r="O51" s="336"/>
      <c r="P51" s="336"/>
      <c r="Q51" s="336"/>
      <c r="R51" s="336"/>
      <c r="S51" s="336"/>
      <c r="T51" s="341"/>
      <c r="U51" s="342"/>
      <c r="V51" s="336"/>
      <c r="W51" s="336"/>
      <c r="X51" s="336"/>
      <c r="Y51" s="336"/>
    </row>
    <row r="52" spans="1:25" ht="15.75" customHeight="1" x14ac:dyDescent="0.3">
      <c r="A52" s="370"/>
      <c r="B52" s="371"/>
      <c r="C52" s="371"/>
      <c r="D52" s="371"/>
      <c r="E52" s="371"/>
      <c r="F52" s="371"/>
      <c r="G52" s="371"/>
      <c r="H52" s="371"/>
      <c r="I52" s="371"/>
      <c r="J52" s="371"/>
      <c r="K52" s="371"/>
      <c r="L52" s="371"/>
      <c r="M52" s="372"/>
      <c r="N52" s="336"/>
      <c r="O52" s="336"/>
      <c r="P52" s="336"/>
      <c r="Q52" s="336"/>
      <c r="R52" s="336"/>
      <c r="S52" s="336"/>
      <c r="T52" s="341"/>
      <c r="U52" s="342"/>
      <c r="V52" s="336"/>
      <c r="W52" s="336"/>
      <c r="X52" s="336"/>
      <c r="Y52" s="336"/>
    </row>
    <row r="53" spans="1:25" ht="15.75" customHeight="1" x14ac:dyDescent="0.3">
      <c r="A53" s="336"/>
      <c r="B53" s="336"/>
      <c r="C53" s="336"/>
      <c r="D53" s="336"/>
      <c r="E53" s="336"/>
      <c r="F53" s="336"/>
      <c r="G53" s="336"/>
      <c r="H53" s="336"/>
      <c r="I53" s="336"/>
      <c r="J53" s="336"/>
      <c r="K53" s="336"/>
      <c r="L53" s="336"/>
      <c r="M53" s="336"/>
      <c r="N53" s="336"/>
      <c r="O53" s="336"/>
      <c r="P53" s="336"/>
      <c r="Q53" s="336"/>
      <c r="R53" s="336"/>
      <c r="S53" s="336"/>
      <c r="T53" s="341"/>
      <c r="U53" s="342"/>
      <c r="V53" s="336"/>
      <c r="W53" s="336"/>
      <c r="X53" s="336"/>
      <c r="Y53" s="336"/>
    </row>
    <row r="54" spans="1:25" ht="15.75" customHeight="1" x14ac:dyDescent="0.3">
      <c r="A54" s="336"/>
      <c r="B54" s="336"/>
      <c r="C54" s="336"/>
      <c r="D54" s="336"/>
      <c r="E54" s="336"/>
      <c r="F54" s="336"/>
      <c r="G54" s="336"/>
      <c r="H54" s="336"/>
      <c r="I54" s="336"/>
      <c r="J54" s="336"/>
      <c r="K54" s="336"/>
      <c r="L54" s="336"/>
      <c r="M54" s="336"/>
      <c r="N54" s="336"/>
      <c r="O54" s="336"/>
      <c r="P54" s="336"/>
      <c r="Q54" s="336"/>
      <c r="R54" s="336"/>
      <c r="S54" s="336"/>
      <c r="T54" s="341"/>
      <c r="U54" s="342"/>
      <c r="V54" s="336"/>
      <c r="W54" s="336"/>
      <c r="X54" s="336"/>
      <c r="Y54" s="336"/>
    </row>
    <row r="55" spans="1:25" ht="15.75" customHeight="1" x14ac:dyDescent="0.3">
      <c r="A55" s="336"/>
      <c r="B55" s="336"/>
      <c r="C55" s="336"/>
      <c r="D55" s="336"/>
      <c r="E55" s="336"/>
      <c r="F55" s="336"/>
      <c r="G55" s="336"/>
      <c r="H55" s="336"/>
      <c r="I55" s="336"/>
      <c r="J55" s="336"/>
      <c r="K55" s="336"/>
      <c r="L55" s="336"/>
      <c r="M55" s="336"/>
      <c r="N55" s="336"/>
      <c r="O55" s="336"/>
      <c r="P55" s="336"/>
      <c r="Q55" s="336"/>
      <c r="R55" s="336"/>
      <c r="S55" s="336"/>
      <c r="T55" s="341"/>
      <c r="U55" s="342"/>
      <c r="V55" s="336"/>
      <c r="W55" s="336"/>
      <c r="X55" s="336"/>
      <c r="Y55" s="336"/>
    </row>
    <row r="56" spans="1:25" ht="15.75" customHeight="1" x14ac:dyDescent="0.3">
      <c r="A56" s="336"/>
      <c r="B56" s="336"/>
      <c r="C56" s="336"/>
      <c r="D56" s="336"/>
      <c r="E56" s="336"/>
      <c r="F56" s="336"/>
      <c r="G56" s="336"/>
      <c r="H56" s="336"/>
      <c r="I56" s="336"/>
      <c r="J56" s="336"/>
      <c r="K56" s="336"/>
      <c r="L56" s="336"/>
      <c r="M56" s="336"/>
      <c r="N56" s="336"/>
      <c r="O56" s="336"/>
      <c r="P56" s="336"/>
      <c r="Q56" s="336"/>
      <c r="R56" s="336"/>
      <c r="S56" s="336"/>
      <c r="T56" s="341"/>
      <c r="U56" s="342"/>
      <c r="V56" s="336"/>
      <c r="W56" s="336"/>
      <c r="X56" s="336"/>
      <c r="Y56" s="336"/>
    </row>
    <row r="57" spans="1:25" ht="15.75" customHeight="1" x14ac:dyDescent="0.3">
      <c r="A57" s="336"/>
      <c r="B57" s="336"/>
      <c r="C57" s="336"/>
      <c r="D57" s="336"/>
      <c r="E57" s="336"/>
      <c r="F57" s="336"/>
      <c r="G57" s="336"/>
      <c r="H57" s="336"/>
      <c r="I57" s="336"/>
      <c r="J57" s="336"/>
      <c r="K57" s="336"/>
      <c r="L57" s="336"/>
      <c r="M57" s="336"/>
      <c r="N57" s="336"/>
      <c r="O57" s="336"/>
      <c r="P57" s="336"/>
      <c r="Q57" s="336"/>
      <c r="R57" s="336"/>
      <c r="S57" s="336"/>
      <c r="T57" s="341"/>
      <c r="U57" s="342"/>
      <c r="V57" s="336"/>
      <c r="W57" s="336"/>
      <c r="X57" s="336"/>
      <c r="Y57" s="336"/>
    </row>
    <row r="58" spans="1:25" ht="15.75" customHeight="1" x14ac:dyDescent="0.3">
      <c r="A58" s="373" t="s">
        <v>21356</v>
      </c>
      <c r="B58" s="373"/>
      <c r="C58" s="373" t="s">
        <v>21357</v>
      </c>
      <c r="D58" s="373" t="s">
        <v>21358</v>
      </c>
      <c r="E58" s="373"/>
      <c r="F58" s="373"/>
      <c r="G58" s="373"/>
      <c r="H58" s="373"/>
      <c r="I58" s="373"/>
      <c r="J58" s="373"/>
      <c r="K58" s="373"/>
      <c r="L58" s="373"/>
      <c r="M58" s="373"/>
      <c r="N58" s="336"/>
      <c r="O58" s="336"/>
      <c r="P58" s="336"/>
      <c r="Q58" s="336"/>
      <c r="R58" s="336"/>
      <c r="S58" s="336"/>
      <c r="T58" s="341"/>
      <c r="U58" s="342"/>
      <c r="V58" s="336"/>
      <c r="W58" s="336"/>
      <c r="X58" s="336"/>
      <c r="Y58" s="336"/>
    </row>
    <row r="59" spans="1:25" ht="15.75" customHeight="1" x14ac:dyDescent="0.3">
      <c r="A59" s="375"/>
      <c r="B59" s="375"/>
      <c r="C59" s="375" t="s">
        <v>21359</v>
      </c>
      <c r="D59" s="375" t="s">
        <v>21360</v>
      </c>
      <c r="E59" s="375"/>
      <c r="F59" s="375"/>
      <c r="G59" s="375"/>
      <c r="H59" s="375"/>
      <c r="I59" s="375"/>
      <c r="J59" s="375"/>
      <c r="K59" s="375"/>
      <c r="L59" s="375"/>
      <c r="M59" s="375"/>
      <c r="N59" s="336"/>
      <c r="O59" s="336"/>
      <c r="P59" s="336"/>
      <c r="Q59" s="336"/>
      <c r="R59" s="336"/>
      <c r="S59" s="336"/>
      <c r="T59" s="341"/>
      <c r="U59" s="342"/>
      <c r="V59" s="336"/>
      <c r="W59" s="336"/>
      <c r="X59" s="336"/>
      <c r="Y59" s="336"/>
    </row>
    <row r="60" spans="1:25" ht="15.75" customHeight="1" x14ac:dyDescent="0.3">
      <c r="A60" s="336"/>
      <c r="B60" s="336"/>
      <c r="C60" s="336"/>
      <c r="D60" s="336"/>
      <c r="E60" s="336"/>
      <c r="F60" s="336"/>
      <c r="G60" s="336"/>
      <c r="H60" s="336"/>
      <c r="I60" s="336"/>
      <c r="J60" s="336"/>
      <c r="K60" s="336"/>
      <c r="L60" s="336"/>
      <c r="M60" s="336"/>
      <c r="N60" s="336"/>
      <c r="O60" s="336"/>
      <c r="P60" s="336"/>
      <c r="Q60" s="336"/>
      <c r="R60" s="336"/>
      <c r="S60" s="336"/>
      <c r="T60" s="341"/>
      <c r="U60" s="342"/>
      <c r="V60" s="336"/>
      <c r="W60" s="336"/>
      <c r="X60" s="336"/>
      <c r="Y60" s="336"/>
    </row>
    <row r="61" spans="1:25" ht="15.75" customHeight="1" x14ac:dyDescent="0.3">
      <c r="A61" s="336"/>
      <c r="B61" s="336"/>
      <c r="C61" s="336"/>
      <c r="D61" s="336"/>
      <c r="E61" s="336"/>
      <c r="F61" s="336"/>
      <c r="G61" s="336"/>
      <c r="H61" s="336"/>
      <c r="I61" s="336"/>
      <c r="J61" s="336"/>
      <c r="K61" s="336"/>
      <c r="L61" s="336"/>
      <c r="M61" s="336"/>
      <c r="N61" s="374"/>
      <c r="O61" s="347"/>
      <c r="P61" s="347"/>
      <c r="Q61" s="347"/>
      <c r="R61" s="347"/>
      <c r="S61" s="347"/>
      <c r="T61" s="341"/>
      <c r="U61" s="342"/>
      <c r="V61" s="347"/>
      <c r="W61" s="347"/>
      <c r="X61" s="347"/>
      <c r="Y61" s="347"/>
    </row>
    <row r="62" spans="1:25" ht="15.75" customHeight="1" x14ac:dyDescent="0.3">
      <c r="A62" s="336"/>
      <c r="B62" s="336"/>
      <c r="C62" s="336"/>
      <c r="D62" s="336"/>
      <c r="E62" s="336"/>
      <c r="F62" s="336"/>
      <c r="G62" s="336"/>
      <c r="H62" s="336"/>
      <c r="I62" s="336"/>
      <c r="J62" s="336"/>
      <c r="K62" s="336"/>
      <c r="L62" s="336"/>
      <c r="M62" s="336"/>
      <c r="N62" s="374"/>
      <c r="O62" s="347"/>
      <c r="P62" s="347"/>
      <c r="Q62" s="347"/>
      <c r="R62" s="347"/>
      <c r="S62" s="374"/>
      <c r="T62" s="376"/>
      <c r="U62" s="377"/>
      <c r="V62" s="374"/>
      <c r="W62" s="374"/>
      <c r="X62" s="374"/>
      <c r="Y62" s="374"/>
    </row>
    <row r="63" spans="1:25" ht="15.75" customHeight="1" x14ac:dyDescent="0.3">
      <c r="A63" s="336"/>
      <c r="B63" s="336"/>
      <c r="C63" s="336"/>
      <c r="D63" s="336"/>
      <c r="E63" s="336"/>
      <c r="F63" s="336"/>
      <c r="G63" s="336"/>
      <c r="H63" s="336"/>
      <c r="I63" s="336"/>
      <c r="J63" s="336"/>
      <c r="K63" s="336"/>
      <c r="L63" s="336"/>
      <c r="M63" s="336"/>
      <c r="N63" s="336"/>
      <c r="O63" s="336"/>
      <c r="P63" s="336"/>
      <c r="Q63" s="336"/>
      <c r="R63" s="336"/>
      <c r="S63" s="378"/>
      <c r="T63" s="376"/>
      <c r="U63" s="377"/>
      <c r="V63" s="378"/>
      <c r="W63" s="378"/>
      <c r="X63" s="378"/>
      <c r="Y63" s="378"/>
    </row>
    <row r="64" spans="1:25" ht="15.75" customHeight="1" x14ac:dyDescent="0.3">
      <c r="A64" s="336"/>
      <c r="B64" s="336"/>
      <c r="C64" s="336"/>
      <c r="D64" s="336"/>
      <c r="E64" s="336"/>
      <c r="F64" s="336"/>
      <c r="G64" s="336"/>
      <c r="H64" s="336"/>
      <c r="I64" s="336"/>
      <c r="J64" s="336"/>
      <c r="K64" s="336"/>
      <c r="L64" s="336"/>
      <c r="M64" s="336"/>
      <c r="N64" s="336"/>
      <c r="O64" s="378"/>
      <c r="P64" s="378"/>
      <c r="Q64" s="378"/>
      <c r="R64" s="378"/>
      <c r="S64" s="336"/>
      <c r="T64" s="341"/>
      <c r="U64" s="342"/>
      <c r="V64" s="336"/>
      <c r="W64" s="336"/>
      <c r="X64" s="336"/>
      <c r="Y64" s="336"/>
    </row>
    <row r="65" spans="1:25" ht="15.75" customHeight="1" x14ac:dyDescent="0.3">
      <c r="A65" s="336"/>
      <c r="B65" s="336"/>
      <c r="C65" s="336"/>
      <c r="D65" s="336"/>
      <c r="E65" s="336"/>
      <c r="F65" s="336"/>
      <c r="G65" s="336"/>
      <c r="H65" s="336"/>
      <c r="I65" s="336"/>
      <c r="J65" s="336"/>
      <c r="K65" s="336"/>
      <c r="L65" s="336"/>
      <c r="M65" s="336"/>
      <c r="N65" s="336"/>
      <c r="O65" s="378"/>
      <c r="P65" s="378"/>
      <c r="Q65" s="378"/>
      <c r="R65" s="378"/>
      <c r="S65" s="336"/>
      <c r="T65" s="341"/>
      <c r="U65" s="342"/>
      <c r="V65" s="336"/>
      <c r="W65" s="336"/>
      <c r="X65" s="336"/>
      <c r="Y65" s="336"/>
    </row>
    <row r="66" spans="1:25" ht="15.75" customHeight="1" x14ac:dyDescent="0.3">
      <c r="A66" s="336"/>
      <c r="B66" s="336"/>
      <c r="C66" s="336"/>
      <c r="D66" s="336"/>
      <c r="E66" s="336"/>
      <c r="F66" s="336"/>
      <c r="G66" s="336"/>
      <c r="H66" s="336"/>
      <c r="I66" s="336"/>
      <c r="J66" s="336"/>
      <c r="K66" s="336"/>
      <c r="L66" s="336"/>
      <c r="M66" s="336"/>
      <c r="N66" s="336"/>
      <c r="O66" s="336"/>
      <c r="P66" s="336"/>
      <c r="Q66" s="336"/>
      <c r="R66" s="336"/>
      <c r="S66" s="336"/>
      <c r="T66" s="341"/>
      <c r="U66" s="342"/>
      <c r="V66" s="336"/>
      <c r="W66" s="336"/>
      <c r="X66" s="336"/>
      <c r="Y66" s="336"/>
    </row>
    <row r="67" spans="1:25" ht="15.75" customHeight="1" x14ac:dyDescent="0.3">
      <c r="A67" s="336"/>
      <c r="B67" s="336"/>
      <c r="C67" s="336"/>
      <c r="D67" s="336"/>
      <c r="E67" s="336"/>
      <c r="F67" s="336"/>
      <c r="G67" s="336"/>
      <c r="H67" s="336"/>
      <c r="I67" s="336"/>
      <c r="J67" s="336"/>
      <c r="K67" s="336"/>
      <c r="L67" s="336"/>
      <c r="M67" s="336"/>
      <c r="N67" s="336"/>
      <c r="O67" s="336"/>
      <c r="P67" s="336"/>
      <c r="Q67" s="336"/>
      <c r="R67" s="336"/>
      <c r="S67" s="336"/>
      <c r="T67" s="341"/>
      <c r="U67" s="342"/>
      <c r="V67" s="336"/>
      <c r="W67" s="336"/>
      <c r="X67" s="336"/>
      <c r="Y67" s="336"/>
    </row>
    <row r="68" spans="1:25" ht="15.75" customHeight="1" x14ac:dyDescent="0.3">
      <c r="A68" s="336"/>
      <c r="B68" s="336"/>
      <c r="C68" s="336"/>
      <c r="D68" s="336"/>
      <c r="E68" s="336"/>
      <c r="F68" s="336"/>
      <c r="G68" s="336"/>
      <c r="H68" s="336"/>
      <c r="I68" s="336"/>
      <c r="J68" s="336"/>
      <c r="K68" s="336"/>
      <c r="L68" s="336"/>
      <c r="M68" s="336"/>
      <c r="N68" s="336"/>
      <c r="O68" s="336"/>
      <c r="P68" s="336"/>
      <c r="Q68" s="336"/>
      <c r="R68" s="336"/>
      <c r="S68" s="336"/>
      <c r="T68" s="341"/>
      <c r="U68" s="342"/>
      <c r="V68" s="336"/>
      <c r="W68" s="336"/>
      <c r="X68" s="336"/>
      <c r="Y68" s="336"/>
    </row>
    <row r="69" spans="1:25" ht="15.75" customHeight="1" x14ac:dyDescent="0.3">
      <c r="A69" s="336"/>
      <c r="B69" s="336"/>
      <c r="C69" s="336"/>
      <c r="D69" s="336"/>
      <c r="E69" s="336"/>
      <c r="F69" s="336"/>
      <c r="G69" s="336"/>
      <c r="H69" s="336"/>
      <c r="I69" s="336"/>
      <c r="J69" s="336"/>
      <c r="K69" s="336"/>
      <c r="L69" s="336"/>
      <c r="M69" s="336"/>
      <c r="N69" s="336"/>
      <c r="O69" s="336"/>
      <c r="P69" s="336"/>
      <c r="Q69" s="336"/>
      <c r="R69" s="336"/>
      <c r="S69" s="336"/>
      <c r="T69" s="341"/>
      <c r="U69" s="342"/>
      <c r="V69" s="336"/>
      <c r="W69" s="336"/>
      <c r="X69" s="336"/>
      <c r="Y69" s="336"/>
    </row>
    <row r="70" spans="1:25" ht="15.75" customHeight="1" x14ac:dyDescent="0.3">
      <c r="A70" s="336"/>
      <c r="B70" s="336"/>
      <c r="C70" s="336"/>
      <c r="D70" s="336"/>
      <c r="E70" s="336"/>
      <c r="F70" s="336"/>
      <c r="G70" s="336"/>
      <c r="H70" s="336"/>
      <c r="I70" s="336"/>
      <c r="J70" s="336"/>
      <c r="K70" s="336"/>
      <c r="L70" s="336"/>
      <c r="M70" s="336"/>
      <c r="N70" s="336"/>
      <c r="O70" s="336"/>
      <c r="P70" s="336"/>
      <c r="Q70" s="336"/>
      <c r="R70" s="336"/>
      <c r="S70" s="336"/>
      <c r="T70" s="341"/>
      <c r="U70" s="342"/>
      <c r="V70" s="336"/>
      <c r="W70" s="336"/>
      <c r="X70" s="336"/>
      <c r="Y70" s="336"/>
    </row>
    <row r="71" spans="1:25" ht="15.75" customHeight="1" x14ac:dyDescent="0.3">
      <c r="A71" s="336"/>
      <c r="B71" s="336"/>
      <c r="C71" s="336"/>
      <c r="D71" s="336"/>
      <c r="E71" s="336"/>
      <c r="F71" s="336"/>
      <c r="G71" s="336"/>
      <c r="H71" s="336"/>
      <c r="I71" s="336"/>
      <c r="J71" s="336"/>
      <c r="K71" s="336"/>
      <c r="L71" s="336"/>
      <c r="M71" s="336"/>
      <c r="N71" s="336"/>
      <c r="O71" s="336"/>
      <c r="P71" s="336"/>
      <c r="Q71" s="336"/>
      <c r="R71" s="336"/>
      <c r="S71" s="336"/>
      <c r="T71" s="341"/>
      <c r="U71" s="342"/>
      <c r="V71" s="336"/>
      <c r="W71" s="336"/>
      <c r="X71" s="336"/>
      <c r="Y71" s="336"/>
    </row>
    <row r="72" spans="1:25" ht="15.75" customHeight="1" x14ac:dyDescent="0.3">
      <c r="A72" s="336"/>
      <c r="B72" s="336"/>
      <c r="C72" s="336"/>
      <c r="D72" s="336"/>
      <c r="E72" s="336"/>
      <c r="F72" s="336"/>
      <c r="G72" s="336"/>
      <c r="H72" s="336"/>
      <c r="I72" s="336"/>
      <c r="J72" s="336"/>
      <c r="K72" s="336"/>
      <c r="L72" s="336"/>
      <c r="M72" s="336"/>
      <c r="N72" s="336"/>
      <c r="O72" s="336"/>
      <c r="P72" s="336"/>
      <c r="Q72" s="336"/>
      <c r="R72" s="336"/>
      <c r="S72" s="336"/>
      <c r="T72" s="341"/>
      <c r="U72" s="342"/>
      <c r="V72" s="336"/>
      <c r="W72" s="336"/>
      <c r="X72" s="336"/>
      <c r="Y72" s="336"/>
    </row>
    <row r="73" spans="1:25" ht="15.75" customHeight="1" x14ac:dyDescent="0.3">
      <c r="A73" s="336"/>
      <c r="B73" s="336"/>
      <c r="C73" s="336"/>
      <c r="D73" s="336"/>
      <c r="E73" s="336"/>
      <c r="F73" s="336"/>
      <c r="G73" s="336"/>
      <c r="H73" s="336"/>
      <c r="I73" s="336"/>
      <c r="J73" s="336"/>
      <c r="K73" s="336"/>
      <c r="L73" s="336"/>
      <c r="M73" s="336"/>
      <c r="N73" s="336"/>
      <c r="O73" s="336"/>
      <c r="P73" s="336"/>
      <c r="Q73" s="336"/>
      <c r="R73" s="336"/>
      <c r="S73" s="336"/>
      <c r="T73" s="341"/>
      <c r="U73" s="342"/>
      <c r="V73" s="336"/>
      <c r="W73" s="336"/>
      <c r="X73" s="336"/>
      <c r="Y73" s="336"/>
    </row>
    <row r="74" spans="1:25" ht="15.75" customHeight="1" x14ac:dyDescent="0.3">
      <c r="A74" s="336"/>
      <c r="B74" s="336"/>
      <c r="C74" s="336"/>
      <c r="D74" s="336"/>
      <c r="E74" s="336"/>
      <c r="F74" s="336"/>
      <c r="G74" s="336"/>
      <c r="H74" s="336"/>
      <c r="I74" s="336"/>
      <c r="J74" s="336"/>
      <c r="K74" s="336"/>
      <c r="L74" s="336"/>
      <c r="M74" s="336"/>
      <c r="N74" s="336"/>
      <c r="O74" s="336"/>
      <c r="P74" s="336"/>
      <c r="Q74" s="336"/>
      <c r="R74" s="336"/>
      <c r="S74" s="336"/>
      <c r="T74" s="341"/>
      <c r="U74" s="342"/>
      <c r="V74" s="336"/>
      <c r="W74" s="336"/>
      <c r="X74" s="336"/>
      <c r="Y74" s="336"/>
    </row>
    <row r="75" spans="1:25" ht="15.75" customHeight="1" x14ac:dyDescent="0.3">
      <c r="A75" s="336"/>
      <c r="B75" s="336"/>
      <c r="C75" s="336"/>
      <c r="D75" s="336"/>
      <c r="E75" s="336"/>
      <c r="F75" s="336"/>
      <c r="G75" s="336"/>
      <c r="H75" s="336"/>
      <c r="I75" s="336"/>
      <c r="J75" s="336"/>
      <c r="K75" s="336"/>
      <c r="L75" s="336"/>
      <c r="M75" s="336"/>
      <c r="N75" s="336"/>
      <c r="O75" s="336"/>
      <c r="P75" s="336"/>
      <c r="Q75" s="336"/>
      <c r="R75" s="336"/>
      <c r="S75" s="336"/>
      <c r="T75" s="341"/>
      <c r="U75" s="342"/>
      <c r="V75" s="336"/>
      <c r="W75" s="336"/>
      <c r="X75" s="336"/>
      <c r="Y75" s="336"/>
    </row>
    <row r="76" spans="1:25" ht="15.75" customHeight="1" x14ac:dyDescent="0.3">
      <c r="A76" s="336"/>
      <c r="B76" s="336"/>
      <c r="C76" s="336"/>
      <c r="D76" s="336"/>
      <c r="E76" s="336"/>
      <c r="F76" s="336"/>
      <c r="G76" s="336"/>
      <c r="H76" s="336"/>
      <c r="I76" s="336"/>
      <c r="J76" s="336"/>
      <c r="K76" s="336"/>
      <c r="L76" s="336"/>
      <c r="M76" s="336"/>
      <c r="N76" s="336"/>
      <c r="O76" s="336"/>
      <c r="P76" s="336"/>
      <c r="Q76" s="336"/>
      <c r="R76" s="336"/>
      <c r="S76" s="336"/>
      <c r="T76" s="341"/>
      <c r="U76" s="342"/>
      <c r="V76" s="336"/>
      <c r="W76" s="336"/>
      <c r="X76" s="336"/>
      <c r="Y76" s="336"/>
    </row>
    <row r="77" spans="1:25" ht="15.75" customHeight="1" x14ac:dyDescent="0.3">
      <c r="A77" s="336"/>
      <c r="B77" s="336"/>
      <c r="C77" s="336"/>
      <c r="D77" s="336"/>
      <c r="E77" s="336"/>
      <c r="F77" s="336"/>
      <c r="G77" s="336"/>
      <c r="H77" s="336"/>
      <c r="I77" s="336"/>
      <c r="J77" s="336"/>
      <c r="K77" s="336"/>
      <c r="L77" s="336"/>
      <c r="M77" s="336"/>
      <c r="N77" s="336"/>
      <c r="O77" s="336"/>
      <c r="P77" s="336"/>
      <c r="Q77" s="336"/>
      <c r="R77" s="336"/>
      <c r="S77" s="336"/>
      <c r="T77" s="341"/>
      <c r="U77" s="342"/>
      <c r="V77" s="336"/>
      <c r="W77" s="336"/>
      <c r="X77" s="336"/>
      <c r="Y77" s="336"/>
    </row>
    <row r="78" spans="1:25" ht="15.75" customHeight="1" x14ac:dyDescent="0.3">
      <c r="A78" s="336"/>
      <c r="B78" s="336"/>
      <c r="C78" s="336"/>
      <c r="D78" s="336"/>
      <c r="E78" s="336"/>
      <c r="F78" s="336"/>
      <c r="G78" s="336"/>
      <c r="H78" s="336"/>
      <c r="I78" s="336"/>
      <c r="J78" s="336"/>
      <c r="K78" s="336"/>
      <c r="L78" s="336"/>
      <c r="M78" s="336"/>
      <c r="N78" s="336"/>
      <c r="O78" s="336"/>
      <c r="P78" s="336"/>
      <c r="Q78" s="336"/>
      <c r="R78" s="336"/>
      <c r="S78" s="336"/>
      <c r="T78" s="341"/>
      <c r="U78" s="342"/>
      <c r="V78" s="336"/>
      <c r="W78" s="336"/>
      <c r="X78" s="336"/>
      <c r="Y78" s="336"/>
    </row>
    <row r="79" spans="1:25" ht="15.75" customHeight="1" x14ac:dyDescent="0.3">
      <c r="A79" s="336"/>
      <c r="B79" s="336"/>
      <c r="C79" s="336"/>
      <c r="D79" s="336"/>
      <c r="E79" s="336"/>
      <c r="F79" s="336"/>
      <c r="G79" s="336"/>
      <c r="H79" s="336"/>
      <c r="I79" s="336"/>
      <c r="J79" s="336"/>
      <c r="K79" s="336"/>
      <c r="L79" s="336"/>
      <c r="M79" s="336"/>
      <c r="N79" s="336"/>
      <c r="O79" s="336"/>
      <c r="P79" s="336"/>
      <c r="Q79" s="336"/>
      <c r="R79" s="336"/>
      <c r="S79" s="336"/>
      <c r="T79" s="341"/>
      <c r="U79" s="342"/>
      <c r="V79" s="336"/>
      <c r="W79" s="336"/>
      <c r="X79" s="336"/>
      <c r="Y79" s="336"/>
    </row>
    <row r="80" spans="1:25" ht="15.75" customHeight="1" x14ac:dyDescent="0.3">
      <c r="A80" s="336"/>
      <c r="B80" s="336"/>
      <c r="C80" s="336"/>
      <c r="D80" s="336"/>
      <c r="E80" s="336"/>
      <c r="F80" s="336"/>
      <c r="G80" s="336"/>
      <c r="H80" s="336"/>
      <c r="I80" s="336"/>
      <c r="J80" s="336"/>
      <c r="K80" s="336"/>
      <c r="L80" s="336"/>
      <c r="M80" s="336"/>
      <c r="N80" s="336"/>
      <c r="O80" s="336"/>
      <c r="P80" s="336"/>
      <c r="Q80" s="336"/>
      <c r="R80" s="336"/>
      <c r="S80" s="336"/>
      <c r="T80" s="341"/>
      <c r="U80" s="342"/>
      <c r="V80" s="336"/>
      <c r="W80" s="336"/>
      <c r="X80" s="336"/>
      <c r="Y80" s="336"/>
    </row>
    <row r="81" spans="1:25" ht="15.75" customHeight="1" x14ac:dyDescent="0.3">
      <c r="A81" s="336"/>
      <c r="B81" s="336"/>
      <c r="C81" s="336"/>
      <c r="D81" s="336"/>
      <c r="E81" s="336"/>
      <c r="F81" s="336"/>
      <c r="G81" s="336"/>
      <c r="H81" s="336"/>
      <c r="I81" s="336"/>
      <c r="J81" s="336"/>
      <c r="K81" s="336"/>
      <c r="L81" s="336"/>
      <c r="M81" s="336"/>
      <c r="N81" s="336"/>
      <c r="O81" s="336"/>
      <c r="P81" s="336"/>
      <c r="Q81" s="336"/>
      <c r="R81" s="336"/>
      <c r="S81" s="336"/>
      <c r="T81" s="341"/>
      <c r="U81" s="342"/>
      <c r="V81" s="336"/>
      <c r="W81" s="336"/>
      <c r="X81" s="336"/>
      <c r="Y81" s="336"/>
    </row>
    <row r="82" spans="1:25" ht="15.75" customHeight="1" x14ac:dyDescent="0.3">
      <c r="A82" s="336"/>
      <c r="B82" s="336"/>
      <c r="C82" s="336"/>
      <c r="D82" s="336"/>
      <c r="E82" s="336"/>
      <c r="F82" s="336"/>
      <c r="G82" s="336"/>
      <c r="H82" s="336"/>
      <c r="I82" s="336"/>
      <c r="J82" s="336"/>
      <c r="K82" s="336"/>
      <c r="L82" s="336"/>
      <c r="M82" s="336"/>
      <c r="N82" s="336"/>
      <c r="O82" s="336"/>
      <c r="P82" s="336"/>
      <c r="Q82" s="336"/>
      <c r="R82" s="336"/>
      <c r="S82" s="336"/>
      <c r="T82" s="341"/>
      <c r="U82" s="342"/>
      <c r="V82" s="336"/>
      <c r="W82" s="336"/>
      <c r="X82" s="336"/>
      <c r="Y82" s="336"/>
    </row>
    <row r="83" spans="1:25" ht="15.75" customHeight="1" x14ac:dyDescent="0.3">
      <c r="A83" s="336"/>
      <c r="B83" s="336"/>
      <c r="C83" s="336"/>
      <c r="D83" s="336"/>
      <c r="E83" s="336"/>
      <c r="F83" s="336"/>
      <c r="G83" s="336"/>
      <c r="H83" s="336"/>
      <c r="I83" s="336"/>
      <c r="J83" s="336"/>
      <c r="K83" s="336"/>
      <c r="L83" s="336"/>
      <c r="M83" s="336"/>
      <c r="N83" s="336"/>
      <c r="O83" s="336"/>
      <c r="P83" s="336"/>
      <c r="Q83" s="336"/>
      <c r="R83" s="336"/>
      <c r="S83" s="336"/>
      <c r="T83" s="341"/>
      <c r="U83" s="342"/>
      <c r="V83" s="336"/>
      <c r="W83" s="336"/>
      <c r="X83" s="336"/>
      <c r="Y83" s="336"/>
    </row>
    <row r="84" spans="1:25" ht="15.75" customHeight="1" x14ac:dyDescent="0.3">
      <c r="A84" s="336"/>
      <c r="B84" s="336"/>
      <c r="C84" s="336"/>
      <c r="D84" s="336"/>
      <c r="E84" s="336"/>
      <c r="F84" s="336"/>
      <c r="G84" s="336"/>
      <c r="H84" s="336"/>
      <c r="I84" s="336"/>
      <c r="J84" s="336"/>
      <c r="K84" s="336"/>
      <c r="L84" s="336"/>
      <c r="M84" s="336"/>
      <c r="N84" s="336"/>
      <c r="O84" s="336"/>
      <c r="P84" s="336"/>
      <c r="Q84" s="336"/>
      <c r="R84" s="336"/>
      <c r="S84" s="336"/>
      <c r="T84" s="341"/>
      <c r="U84" s="342"/>
      <c r="V84" s="336"/>
      <c r="W84" s="336"/>
      <c r="X84" s="336"/>
      <c r="Y84" s="336"/>
    </row>
    <row r="85" spans="1:25" ht="15.75" customHeight="1" x14ac:dyDescent="0.3">
      <c r="A85" s="336"/>
      <c r="B85" s="336"/>
      <c r="C85" s="336"/>
      <c r="D85" s="336"/>
      <c r="E85" s="336"/>
      <c r="F85" s="336"/>
      <c r="G85" s="336"/>
      <c r="H85" s="336"/>
      <c r="I85" s="336"/>
      <c r="J85" s="336"/>
      <c r="K85" s="336"/>
      <c r="L85" s="336"/>
      <c r="M85" s="336"/>
      <c r="N85" s="336"/>
      <c r="O85" s="336"/>
      <c r="P85" s="336"/>
      <c r="Q85" s="336"/>
      <c r="R85" s="336"/>
      <c r="S85" s="336"/>
      <c r="T85" s="341"/>
      <c r="U85" s="342"/>
      <c r="V85" s="336"/>
      <c r="W85" s="336"/>
      <c r="X85" s="336"/>
      <c r="Y85" s="336"/>
    </row>
    <row r="86" spans="1:25" ht="15.75" customHeight="1" x14ac:dyDescent="0.3">
      <c r="A86" s="336"/>
      <c r="B86" s="336"/>
      <c r="C86" s="336"/>
      <c r="D86" s="336"/>
      <c r="E86" s="336"/>
      <c r="F86" s="336"/>
      <c r="G86" s="336"/>
      <c r="H86" s="336"/>
      <c r="I86" s="336"/>
      <c r="J86" s="336"/>
      <c r="K86" s="336"/>
      <c r="L86" s="336"/>
      <c r="M86" s="336"/>
      <c r="N86" s="336"/>
      <c r="O86" s="336"/>
      <c r="P86" s="336"/>
      <c r="Q86" s="336"/>
      <c r="R86" s="336"/>
      <c r="S86" s="336"/>
      <c r="T86" s="341"/>
      <c r="U86" s="342"/>
      <c r="V86" s="336"/>
      <c r="W86" s="336"/>
      <c r="X86" s="336"/>
      <c r="Y86" s="336"/>
    </row>
    <row r="87" spans="1:25" ht="15.75" customHeight="1" x14ac:dyDescent="0.3">
      <c r="A87" s="336"/>
      <c r="B87" s="336"/>
      <c r="C87" s="336"/>
      <c r="D87" s="336"/>
      <c r="E87" s="336"/>
      <c r="F87" s="336"/>
      <c r="G87" s="336"/>
      <c r="H87" s="336"/>
      <c r="I87" s="336"/>
      <c r="J87" s="336"/>
      <c r="K87" s="336"/>
      <c r="L87" s="336"/>
      <c r="M87" s="336"/>
      <c r="N87" s="336"/>
      <c r="O87" s="336"/>
      <c r="P87" s="336"/>
      <c r="Q87" s="336"/>
      <c r="R87" s="336"/>
      <c r="S87" s="336"/>
      <c r="T87" s="341"/>
      <c r="U87" s="342"/>
      <c r="V87" s="336"/>
      <c r="W87" s="336"/>
      <c r="X87" s="336"/>
      <c r="Y87" s="336"/>
    </row>
    <row r="88" spans="1:25" ht="15.75" customHeight="1" x14ac:dyDescent="0.3">
      <c r="A88" s="336"/>
      <c r="B88" s="336"/>
      <c r="C88" s="336"/>
      <c r="D88" s="336"/>
      <c r="E88" s="336"/>
      <c r="F88" s="336"/>
      <c r="G88" s="336"/>
      <c r="H88" s="336"/>
      <c r="I88" s="336"/>
      <c r="J88" s="336"/>
      <c r="K88" s="336"/>
      <c r="L88" s="336"/>
      <c r="M88" s="336"/>
      <c r="N88" s="336"/>
      <c r="O88" s="336"/>
      <c r="P88" s="336"/>
      <c r="Q88" s="336"/>
      <c r="R88" s="336"/>
      <c r="S88" s="336"/>
      <c r="T88" s="341"/>
      <c r="U88" s="342"/>
      <c r="V88" s="336"/>
      <c r="W88" s="336"/>
      <c r="X88" s="336"/>
      <c r="Y88" s="336"/>
    </row>
    <row r="89" spans="1:25" ht="15.75" customHeight="1" x14ac:dyDescent="0.3">
      <c r="A89" s="336"/>
      <c r="B89" s="336"/>
      <c r="C89" s="336"/>
      <c r="D89" s="336"/>
      <c r="E89" s="336"/>
      <c r="F89" s="336"/>
      <c r="G89" s="336"/>
      <c r="H89" s="336"/>
      <c r="I89" s="336"/>
      <c r="J89" s="336"/>
      <c r="K89" s="336"/>
      <c r="L89" s="336"/>
      <c r="M89" s="336"/>
      <c r="N89" s="336"/>
      <c r="O89" s="336"/>
      <c r="P89" s="336"/>
      <c r="Q89" s="336"/>
      <c r="R89" s="336"/>
      <c r="S89" s="336"/>
      <c r="T89" s="341"/>
      <c r="U89" s="342"/>
      <c r="V89" s="336"/>
      <c r="W89" s="336"/>
      <c r="X89" s="336"/>
      <c r="Y89" s="336"/>
    </row>
    <row r="90" spans="1:25" ht="15.75" customHeight="1" x14ac:dyDescent="0.3">
      <c r="A90" s="336"/>
      <c r="B90" s="336"/>
      <c r="C90" s="336"/>
      <c r="D90" s="336"/>
      <c r="E90" s="336"/>
      <c r="F90" s="336"/>
      <c r="G90" s="336"/>
      <c r="H90" s="336"/>
      <c r="I90" s="336"/>
      <c r="J90" s="336"/>
      <c r="K90" s="336"/>
      <c r="L90" s="336"/>
      <c r="M90" s="336"/>
      <c r="N90" s="336"/>
      <c r="O90" s="336"/>
      <c r="P90" s="336"/>
      <c r="Q90" s="336"/>
      <c r="R90" s="336"/>
      <c r="S90" s="336"/>
      <c r="T90" s="341"/>
      <c r="U90" s="342"/>
      <c r="V90" s="336"/>
      <c r="W90" s="336"/>
      <c r="X90" s="336"/>
      <c r="Y90" s="336"/>
    </row>
    <row r="91" spans="1:25" ht="15.75" customHeight="1" x14ac:dyDescent="0.3">
      <c r="A91" s="336"/>
      <c r="B91" s="336"/>
      <c r="C91" s="336"/>
      <c r="D91" s="336"/>
      <c r="E91" s="336"/>
      <c r="F91" s="336"/>
      <c r="G91" s="336"/>
      <c r="H91" s="336"/>
      <c r="I91" s="336"/>
      <c r="J91" s="336"/>
      <c r="K91" s="336"/>
      <c r="L91" s="336"/>
      <c r="M91" s="336"/>
      <c r="N91" s="336"/>
      <c r="O91" s="336"/>
      <c r="P91" s="336"/>
      <c r="Q91" s="336"/>
      <c r="R91" s="336"/>
      <c r="S91" s="336"/>
      <c r="T91" s="341"/>
      <c r="U91" s="342"/>
      <c r="V91" s="336"/>
      <c r="W91" s="336"/>
      <c r="X91" s="336"/>
      <c r="Y91" s="336"/>
    </row>
    <row r="92" spans="1:25" ht="15.75" customHeight="1" x14ac:dyDescent="0.3">
      <c r="A92" s="336"/>
      <c r="B92" s="336"/>
      <c r="C92" s="336"/>
      <c r="D92" s="336"/>
      <c r="E92" s="336"/>
      <c r="F92" s="336"/>
      <c r="G92" s="336"/>
      <c r="H92" s="336"/>
      <c r="I92" s="336"/>
      <c r="J92" s="336"/>
      <c r="K92" s="336"/>
      <c r="L92" s="336"/>
      <c r="M92" s="336"/>
      <c r="N92" s="336"/>
      <c r="O92" s="336"/>
      <c r="P92" s="336"/>
      <c r="Q92" s="336"/>
      <c r="R92" s="336"/>
      <c r="S92" s="336"/>
      <c r="T92" s="341"/>
      <c r="U92" s="342"/>
      <c r="V92" s="336"/>
      <c r="W92" s="336"/>
      <c r="X92" s="336"/>
      <c r="Y92" s="336"/>
    </row>
    <row r="93" spans="1:25" ht="15.75" customHeight="1" x14ac:dyDescent="0.3">
      <c r="A93" s="336"/>
      <c r="B93" s="336"/>
      <c r="C93" s="336"/>
      <c r="D93" s="336"/>
      <c r="E93" s="336"/>
      <c r="F93" s="336"/>
      <c r="G93" s="336"/>
      <c r="H93" s="336"/>
      <c r="I93" s="336"/>
      <c r="J93" s="336"/>
      <c r="K93" s="336"/>
      <c r="L93" s="336"/>
      <c r="M93" s="336"/>
      <c r="N93" s="336"/>
      <c r="O93" s="336"/>
      <c r="P93" s="336"/>
      <c r="Q93" s="336"/>
      <c r="R93" s="336"/>
      <c r="S93" s="336"/>
      <c r="T93" s="341"/>
      <c r="U93" s="342"/>
      <c r="V93" s="336"/>
      <c r="W93" s="336"/>
      <c r="X93" s="336"/>
      <c r="Y93" s="336"/>
    </row>
    <row r="94" spans="1:25" ht="15.75" customHeight="1" x14ac:dyDescent="0.3">
      <c r="A94" s="336"/>
      <c r="B94" s="336"/>
      <c r="C94" s="336"/>
      <c r="D94" s="336"/>
      <c r="E94" s="336"/>
      <c r="F94" s="336"/>
      <c r="G94" s="336"/>
      <c r="H94" s="336"/>
      <c r="I94" s="336"/>
      <c r="J94" s="336"/>
      <c r="K94" s="336"/>
      <c r="L94" s="336"/>
      <c r="M94" s="336"/>
      <c r="N94" s="336"/>
      <c r="O94" s="336"/>
      <c r="P94" s="336"/>
      <c r="Q94" s="336"/>
      <c r="R94" s="336"/>
      <c r="S94" s="336"/>
      <c r="T94" s="341"/>
      <c r="U94" s="342"/>
      <c r="V94" s="336"/>
      <c r="W94" s="336"/>
      <c r="X94" s="336"/>
      <c r="Y94" s="336"/>
    </row>
    <row r="95" spans="1:25" ht="15.75" customHeight="1" x14ac:dyDescent="0.3">
      <c r="A95" s="336"/>
      <c r="B95" s="336"/>
      <c r="C95" s="336"/>
      <c r="D95" s="336"/>
      <c r="E95" s="336"/>
      <c r="F95" s="336"/>
      <c r="G95" s="336"/>
      <c r="H95" s="336"/>
      <c r="I95" s="336"/>
      <c r="J95" s="336"/>
      <c r="K95" s="336"/>
      <c r="L95" s="336"/>
      <c r="M95" s="336"/>
      <c r="N95" s="336"/>
      <c r="O95" s="336"/>
      <c r="P95" s="336"/>
      <c r="Q95" s="336"/>
      <c r="R95" s="336"/>
      <c r="S95" s="336"/>
      <c r="T95" s="341"/>
      <c r="U95" s="342"/>
      <c r="V95" s="336"/>
      <c r="W95" s="336"/>
      <c r="X95" s="336"/>
      <c r="Y95" s="336"/>
    </row>
    <row r="96" spans="1:25" ht="15.75" customHeight="1" x14ac:dyDescent="0.3">
      <c r="A96" s="336"/>
      <c r="B96" s="336"/>
      <c r="C96" s="336"/>
      <c r="D96" s="336"/>
      <c r="E96" s="336"/>
      <c r="F96" s="336"/>
      <c r="G96" s="336"/>
      <c r="H96" s="336"/>
      <c r="I96" s="336"/>
      <c r="J96" s="336"/>
      <c r="K96" s="336"/>
      <c r="L96" s="336"/>
      <c r="M96" s="336"/>
      <c r="N96" s="336"/>
      <c r="O96" s="336"/>
      <c r="P96" s="336"/>
      <c r="Q96" s="336"/>
      <c r="R96" s="336"/>
      <c r="S96" s="336"/>
      <c r="T96" s="341"/>
      <c r="U96" s="342"/>
      <c r="V96" s="336"/>
      <c r="W96" s="336"/>
      <c r="X96" s="336"/>
      <c r="Y96" s="336"/>
    </row>
    <row r="97" spans="1:25" ht="15.75" customHeight="1" x14ac:dyDescent="0.3">
      <c r="A97" s="336"/>
      <c r="B97" s="336"/>
      <c r="C97" s="336"/>
      <c r="D97" s="336"/>
      <c r="E97" s="336"/>
      <c r="F97" s="336"/>
      <c r="G97" s="336"/>
      <c r="H97" s="336"/>
      <c r="I97" s="336"/>
      <c r="J97" s="336"/>
      <c r="K97" s="336"/>
      <c r="L97" s="336"/>
      <c r="M97" s="336"/>
      <c r="N97" s="336"/>
      <c r="O97" s="336"/>
      <c r="P97" s="336"/>
      <c r="Q97" s="336"/>
      <c r="R97" s="336"/>
      <c r="S97" s="336"/>
      <c r="T97" s="341"/>
      <c r="U97" s="342"/>
      <c r="V97" s="336"/>
      <c r="W97" s="336"/>
      <c r="X97" s="336"/>
      <c r="Y97" s="336"/>
    </row>
    <row r="98" spans="1:25" ht="15.75" customHeight="1" x14ac:dyDescent="0.3">
      <c r="A98" s="336"/>
      <c r="B98" s="336"/>
      <c r="C98" s="336"/>
      <c r="D98" s="336"/>
      <c r="E98" s="336"/>
      <c r="F98" s="336"/>
      <c r="G98" s="336"/>
      <c r="H98" s="336"/>
      <c r="I98" s="336"/>
      <c r="J98" s="336"/>
      <c r="K98" s="336"/>
      <c r="L98" s="336"/>
      <c r="M98" s="336"/>
      <c r="N98" s="336"/>
      <c r="O98" s="336"/>
      <c r="P98" s="336"/>
      <c r="Q98" s="336"/>
      <c r="R98" s="336"/>
      <c r="S98" s="336"/>
      <c r="T98" s="341"/>
      <c r="U98" s="342"/>
      <c r="V98" s="336"/>
      <c r="W98" s="336"/>
      <c r="X98" s="336"/>
      <c r="Y98" s="336"/>
    </row>
    <row r="99" spans="1:25" ht="15.75" customHeight="1" x14ac:dyDescent="0.3">
      <c r="A99" s="336"/>
      <c r="B99" s="336"/>
      <c r="C99" s="336"/>
      <c r="D99" s="336"/>
      <c r="E99" s="336"/>
      <c r="F99" s="336"/>
      <c r="G99" s="336"/>
      <c r="H99" s="336"/>
      <c r="I99" s="336"/>
      <c r="J99" s="336"/>
      <c r="K99" s="336"/>
      <c r="L99" s="336"/>
      <c r="M99" s="336"/>
      <c r="N99" s="336"/>
      <c r="O99" s="336"/>
      <c r="P99" s="336"/>
      <c r="Q99" s="336"/>
      <c r="R99" s="336"/>
      <c r="S99" s="336"/>
      <c r="T99" s="341"/>
      <c r="U99" s="342"/>
      <c r="V99" s="336"/>
      <c r="W99" s="336"/>
      <c r="X99" s="336"/>
      <c r="Y99" s="336"/>
    </row>
    <row r="100" spans="1:25" ht="15.75" customHeight="1" x14ac:dyDescent="0.3">
      <c r="A100" s="336"/>
      <c r="B100" s="336"/>
      <c r="C100" s="336"/>
      <c r="D100" s="336"/>
      <c r="E100" s="336"/>
      <c r="F100" s="336"/>
      <c r="G100" s="336"/>
      <c r="H100" s="336"/>
      <c r="I100" s="336"/>
      <c r="J100" s="336"/>
      <c r="K100" s="336"/>
      <c r="L100" s="336"/>
      <c r="M100" s="336"/>
      <c r="N100" s="336"/>
      <c r="O100" s="336"/>
      <c r="P100" s="336"/>
      <c r="Q100" s="336"/>
      <c r="R100" s="336"/>
      <c r="S100" s="336"/>
      <c r="T100" s="341"/>
      <c r="U100" s="342"/>
      <c r="V100" s="336"/>
      <c r="W100" s="336"/>
      <c r="X100" s="336"/>
      <c r="Y100" s="336"/>
    </row>
    <row r="101" spans="1:25" ht="15.75" customHeight="1" x14ac:dyDescent="0.3">
      <c r="A101" s="336"/>
      <c r="B101" s="336"/>
      <c r="C101" s="336"/>
      <c r="D101" s="336"/>
      <c r="E101" s="336"/>
      <c r="F101" s="336"/>
      <c r="G101" s="336"/>
      <c r="H101" s="336"/>
      <c r="I101" s="336"/>
      <c r="J101" s="336"/>
      <c r="K101" s="336"/>
      <c r="L101" s="336"/>
      <c r="M101" s="336"/>
      <c r="N101" s="336"/>
      <c r="O101" s="336"/>
      <c r="P101" s="336"/>
      <c r="Q101" s="336"/>
      <c r="R101" s="336"/>
      <c r="S101" s="336"/>
      <c r="T101" s="341"/>
      <c r="U101" s="342"/>
      <c r="V101" s="336"/>
      <c r="W101" s="336"/>
      <c r="X101" s="336"/>
      <c r="Y101" s="336"/>
    </row>
    <row r="102" spans="1:25" ht="15.75" customHeight="1" x14ac:dyDescent="0.3">
      <c r="A102" s="336"/>
      <c r="B102" s="336"/>
      <c r="C102" s="336"/>
      <c r="D102" s="336"/>
      <c r="E102" s="336"/>
      <c r="F102" s="336"/>
      <c r="G102" s="336"/>
      <c r="H102" s="336"/>
      <c r="I102" s="336"/>
      <c r="J102" s="336"/>
      <c r="K102" s="336"/>
      <c r="L102" s="336"/>
      <c r="M102" s="336"/>
      <c r="N102" s="336"/>
      <c r="O102" s="336"/>
      <c r="P102" s="336"/>
      <c r="Q102" s="336"/>
      <c r="R102" s="336"/>
      <c r="S102" s="336"/>
      <c r="T102" s="341"/>
      <c r="U102" s="342"/>
      <c r="V102" s="336"/>
      <c r="W102" s="336"/>
      <c r="X102" s="336"/>
      <c r="Y102" s="336"/>
    </row>
    <row r="103" spans="1:25" ht="15.75" customHeight="1" x14ac:dyDescent="0.3">
      <c r="A103" s="336"/>
      <c r="B103" s="336"/>
      <c r="C103" s="336"/>
      <c r="D103" s="336"/>
      <c r="E103" s="336"/>
      <c r="F103" s="336"/>
      <c r="G103" s="336"/>
      <c r="H103" s="336"/>
      <c r="I103" s="336"/>
      <c r="J103" s="336"/>
      <c r="K103" s="336"/>
      <c r="L103" s="336"/>
      <c r="M103" s="336"/>
      <c r="N103" s="336"/>
      <c r="O103" s="336"/>
      <c r="P103" s="336"/>
      <c r="Q103" s="336"/>
      <c r="R103" s="336"/>
      <c r="S103" s="336"/>
      <c r="T103" s="341"/>
      <c r="U103" s="342"/>
      <c r="V103" s="336"/>
      <c r="W103" s="336"/>
      <c r="X103" s="336"/>
      <c r="Y103" s="336"/>
    </row>
    <row r="104" spans="1:25" ht="15.75" customHeight="1" x14ac:dyDescent="0.3">
      <c r="A104" s="336"/>
      <c r="B104" s="336"/>
      <c r="C104" s="336"/>
      <c r="D104" s="336"/>
      <c r="E104" s="336"/>
      <c r="F104" s="336"/>
      <c r="G104" s="336"/>
      <c r="H104" s="336"/>
      <c r="I104" s="336"/>
      <c r="J104" s="336"/>
      <c r="K104" s="336"/>
      <c r="L104" s="336"/>
      <c r="M104" s="336"/>
      <c r="N104" s="336"/>
      <c r="O104" s="336"/>
      <c r="P104" s="336"/>
      <c r="Q104" s="336"/>
      <c r="R104" s="336"/>
      <c r="S104" s="336"/>
      <c r="T104" s="341"/>
      <c r="U104" s="342"/>
      <c r="V104" s="336"/>
      <c r="W104" s="336"/>
      <c r="X104" s="336"/>
      <c r="Y104" s="336"/>
    </row>
    <row r="105" spans="1:25" ht="15.75" customHeight="1" x14ac:dyDescent="0.3">
      <c r="A105" s="336"/>
      <c r="B105" s="336"/>
      <c r="C105" s="336"/>
      <c r="D105" s="336"/>
      <c r="E105" s="336"/>
      <c r="F105" s="336"/>
      <c r="G105" s="336"/>
      <c r="H105" s="336"/>
      <c r="I105" s="336"/>
      <c r="J105" s="336"/>
      <c r="K105" s="336"/>
      <c r="L105" s="336"/>
      <c r="M105" s="336"/>
      <c r="N105" s="336"/>
      <c r="O105" s="336"/>
      <c r="P105" s="336"/>
      <c r="Q105" s="336"/>
      <c r="R105" s="336"/>
      <c r="S105" s="336"/>
      <c r="T105" s="341"/>
      <c r="U105" s="342"/>
      <c r="V105" s="336"/>
      <c r="W105" s="336"/>
      <c r="X105" s="336"/>
      <c r="Y105" s="336"/>
    </row>
    <row r="106" spans="1:25" ht="15.75" customHeight="1" x14ac:dyDescent="0.3">
      <c r="A106" s="336"/>
      <c r="B106" s="336"/>
      <c r="C106" s="336"/>
      <c r="D106" s="336"/>
      <c r="E106" s="336"/>
      <c r="F106" s="336"/>
      <c r="G106" s="336"/>
      <c r="H106" s="336"/>
      <c r="I106" s="336"/>
      <c r="J106" s="336"/>
      <c r="K106" s="336"/>
      <c r="L106" s="336"/>
      <c r="M106" s="336"/>
      <c r="N106" s="336"/>
      <c r="O106" s="336"/>
      <c r="P106" s="336"/>
      <c r="Q106" s="336"/>
      <c r="R106" s="336"/>
      <c r="S106" s="336"/>
      <c r="T106" s="341"/>
      <c r="U106" s="342"/>
      <c r="V106" s="336"/>
      <c r="W106" s="336"/>
      <c r="X106" s="336"/>
      <c r="Y106" s="336"/>
    </row>
    <row r="107" spans="1:25" ht="15.75" customHeight="1" x14ac:dyDescent="0.3">
      <c r="A107" s="336"/>
      <c r="B107" s="336"/>
      <c r="C107" s="336"/>
      <c r="D107" s="336"/>
      <c r="E107" s="336"/>
      <c r="F107" s="336"/>
      <c r="G107" s="336"/>
      <c r="H107" s="336"/>
      <c r="I107" s="336"/>
      <c r="J107" s="336"/>
      <c r="K107" s="336"/>
      <c r="L107" s="336"/>
      <c r="M107" s="336"/>
      <c r="N107" s="336"/>
      <c r="O107" s="336"/>
      <c r="P107" s="336"/>
      <c r="Q107" s="336"/>
      <c r="R107" s="336"/>
      <c r="S107" s="336"/>
      <c r="T107" s="341"/>
      <c r="U107" s="342"/>
      <c r="V107" s="336"/>
      <c r="W107" s="336"/>
      <c r="X107" s="336"/>
      <c r="Y107" s="336"/>
    </row>
    <row r="108" spans="1:25" ht="15.75" customHeight="1" x14ac:dyDescent="0.3">
      <c r="A108" s="336"/>
      <c r="B108" s="336"/>
      <c r="C108" s="336"/>
      <c r="D108" s="336"/>
      <c r="E108" s="336"/>
      <c r="F108" s="336"/>
      <c r="G108" s="336"/>
      <c r="H108" s="336"/>
      <c r="I108" s="336"/>
      <c r="J108" s="336"/>
      <c r="K108" s="336"/>
      <c r="L108" s="336"/>
      <c r="M108" s="336"/>
      <c r="N108" s="336"/>
      <c r="O108" s="336"/>
      <c r="P108" s="336"/>
      <c r="Q108" s="336"/>
      <c r="R108" s="336"/>
      <c r="S108" s="336"/>
      <c r="T108" s="341"/>
      <c r="U108" s="342"/>
      <c r="V108" s="336"/>
      <c r="W108" s="336"/>
      <c r="X108" s="336"/>
      <c r="Y108" s="336"/>
    </row>
    <row r="109" spans="1:25" ht="15.75" customHeight="1" x14ac:dyDescent="0.3">
      <c r="A109" s="336"/>
      <c r="B109" s="336"/>
      <c r="C109" s="336"/>
      <c r="D109" s="336"/>
      <c r="E109" s="336"/>
      <c r="F109" s="336"/>
      <c r="G109" s="336"/>
      <c r="H109" s="336"/>
      <c r="I109" s="336"/>
      <c r="J109" s="336"/>
      <c r="K109" s="336"/>
      <c r="L109" s="336"/>
      <c r="M109" s="336"/>
      <c r="N109" s="336"/>
      <c r="O109" s="336"/>
      <c r="P109" s="336"/>
      <c r="Q109" s="336"/>
      <c r="R109" s="336"/>
      <c r="S109" s="336"/>
      <c r="T109" s="341"/>
      <c r="U109" s="342"/>
      <c r="V109" s="336"/>
      <c r="W109" s="336"/>
      <c r="X109" s="336"/>
      <c r="Y109" s="336"/>
    </row>
    <row r="110" spans="1:25" ht="15.75" customHeight="1" x14ac:dyDescent="0.3">
      <c r="A110" s="336"/>
      <c r="B110" s="336"/>
      <c r="C110" s="336"/>
      <c r="D110" s="336"/>
      <c r="E110" s="336"/>
      <c r="F110" s="336"/>
      <c r="G110" s="336"/>
      <c r="H110" s="336"/>
      <c r="I110" s="336"/>
      <c r="J110" s="336"/>
      <c r="K110" s="336"/>
      <c r="L110" s="336"/>
      <c r="M110" s="336"/>
      <c r="N110" s="336"/>
      <c r="O110" s="336"/>
      <c r="P110" s="336"/>
      <c r="Q110" s="336"/>
      <c r="R110" s="336"/>
      <c r="S110" s="336"/>
      <c r="T110" s="341"/>
      <c r="U110" s="342"/>
      <c r="V110" s="336"/>
      <c r="W110" s="336"/>
      <c r="X110" s="336"/>
      <c r="Y110" s="336"/>
    </row>
    <row r="111" spans="1:25" ht="15.75" customHeight="1" x14ac:dyDescent="0.3">
      <c r="A111" s="336"/>
      <c r="B111" s="336"/>
      <c r="C111" s="336"/>
      <c r="D111" s="336"/>
      <c r="E111" s="336"/>
      <c r="F111" s="336"/>
      <c r="G111" s="336"/>
      <c r="H111" s="336"/>
      <c r="I111" s="336"/>
      <c r="J111" s="336"/>
      <c r="K111" s="336"/>
      <c r="L111" s="336"/>
      <c r="M111" s="336"/>
      <c r="N111" s="336"/>
      <c r="O111" s="336"/>
      <c r="P111" s="336"/>
      <c r="Q111" s="336"/>
      <c r="R111" s="336"/>
      <c r="S111" s="336"/>
      <c r="T111" s="341"/>
      <c r="U111" s="342"/>
      <c r="V111" s="336"/>
      <c r="W111" s="336"/>
      <c r="X111" s="336"/>
      <c r="Y111" s="336"/>
    </row>
    <row r="112" spans="1:25" ht="15.75" customHeight="1" x14ac:dyDescent="0.3">
      <c r="A112" s="336"/>
      <c r="B112" s="336"/>
      <c r="C112" s="336"/>
      <c r="D112" s="336"/>
      <c r="E112" s="336"/>
      <c r="F112" s="336"/>
      <c r="G112" s="336"/>
      <c r="H112" s="336"/>
      <c r="I112" s="336"/>
      <c r="J112" s="336"/>
      <c r="K112" s="336"/>
      <c r="L112" s="336"/>
      <c r="M112" s="336"/>
      <c r="N112" s="336"/>
      <c r="O112" s="336"/>
      <c r="P112" s="336"/>
      <c r="Q112" s="336"/>
      <c r="R112" s="336"/>
      <c r="S112" s="336"/>
      <c r="T112" s="341"/>
      <c r="U112" s="342"/>
      <c r="V112" s="336"/>
      <c r="W112" s="336"/>
      <c r="X112" s="336"/>
      <c r="Y112" s="336"/>
    </row>
    <row r="113" spans="1:25" ht="15.75" customHeight="1" x14ac:dyDescent="0.3">
      <c r="A113" s="336"/>
      <c r="B113" s="336"/>
      <c r="C113" s="336"/>
      <c r="D113" s="336"/>
      <c r="E113" s="336"/>
      <c r="F113" s="336"/>
      <c r="G113" s="336"/>
      <c r="H113" s="336"/>
      <c r="I113" s="336"/>
      <c r="J113" s="336"/>
      <c r="K113" s="336"/>
      <c r="L113" s="336"/>
      <c r="M113" s="336"/>
      <c r="N113" s="336"/>
      <c r="O113" s="336"/>
      <c r="P113" s="336"/>
      <c r="Q113" s="336"/>
      <c r="R113" s="336"/>
      <c r="S113" s="336"/>
      <c r="T113" s="341"/>
      <c r="U113" s="342"/>
      <c r="V113" s="336"/>
      <c r="W113" s="336"/>
      <c r="X113" s="336"/>
      <c r="Y113" s="336"/>
    </row>
    <row r="114" spans="1:25" ht="15.75" customHeight="1" x14ac:dyDescent="0.3">
      <c r="A114" s="336"/>
      <c r="B114" s="336"/>
      <c r="C114" s="336"/>
      <c r="D114" s="336"/>
      <c r="E114" s="336"/>
      <c r="F114" s="336"/>
      <c r="G114" s="336"/>
      <c r="H114" s="336"/>
      <c r="I114" s="336"/>
      <c r="J114" s="336"/>
      <c r="K114" s="336"/>
      <c r="L114" s="336"/>
      <c r="M114" s="336"/>
      <c r="N114" s="336"/>
      <c r="O114" s="336"/>
      <c r="P114" s="336"/>
      <c r="Q114" s="336"/>
      <c r="R114" s="336"/>
      <c r="S114" s="336"/>
      <c r="T114" s="341"/>
      <c r="U114" s="342"/>
      <c r="V114" s="336"/>
      <c r="W114" s="336"/>
      <c r="X114" s="336"/>
      <c r="Y114" s="336"/>
    </row>
    <row r="115" spans="1:25" ht="15.75" customHeight="1" x14ac:dyDescent="0.3">
      <c r="A115" s="336"/>
      <c r="B115" s="336"/>
      <c r="C115" s="336"/>
      <c r="D115" s="336"/>
      <c r="E115" s="336"/>
      <c r="F115" s="336"/>
      <c r="G115" s="336"/>
      <c r="H115" s="336"/>
      <c r="I115" s="336"/>
      <c r="J115" s="336"/>
      <c r="K115" s="336"/>
      <c r="L115" s="336"/>
      <c r="M115" s="336"/>
      <c r="N115" s="336"/>
      <c r="O115" s="336"/>
      <c r="P115" s="336"/>
      <c r="Q115" s="336"/>
      <c r="R115" s="336"/>
      <c r="S115" s="336"/>
      <c r="T115" s="341"/>
      <c r="U115" s="342"/>
      <c r="V115" s="336"/>
      <c r="W115" s="336"/>
      <c r="X115" s="336"/>
      <c r="Y115" s="336"/>
    </row>
    <row r="116" spans="1:25" ht="15.75" customHeight="1" x14ac:dyDescent="0.3">
      <c r="A116" s="336"/>
      <c r="B116" s="336"/>
      <c r="C116" s="336"/>
      <c r="D116" s="336"/>
      <c r="E116" s="336"/>
      <c r="F116" s="336"/>
      <c r="G116" s="336"/>
      <c r="H116" s="336"/>
      <c r="I116" s="336"/>
      <c r="J116" s="336"/>
      <c r="K116" s="336"/>
      <c r="L116" s="336"/>
      <c r="M116" s="336"/>
      <c r="N116" s="336"/>
      <c r="O116" s="336"/>
      <c r="P116" s="336"/>
      <c r="Q116" s="336"/>
      <c r="R116" s="336"/>
      <c r="S116" s="336"/>
      <c r="T116" s="341"/>
      <c r="U116" s="342"/>
      <c r="V116" s="336"/>
      <c r="W116" s="336"/>
      <c r="X116" s="336"/>
      <c r="Y116" s="336"/>
    </row>
    <row r="117" spans="1:25" ht="15.75" customHeight="1" x14ac:dyDescent="0.3">
      <c r="A117" s="336"/>
      <c r="B117" s="336"/>
      <c r="C117" s="336"/>
      <c r="D117" s="336"/>
      <c r="E117" s="336"/>
      <c r="F117" s="336"/>
      <c r="G117" s="336"/>
      <c r="H117" s="336"/>
      <c r="I117" s="336"/>
      <c r="J117" s="336"/>
      <c r="K117" s="336"/>
      <c r="L117" s="336"/>
      <c r="M117" s="336"/>
      <c r="N117" s="336"/>
      <c r="O117" s="336"/>
      <c r="P117" s="336"/>
      <c r="Q117" s="336"/>
      <c r="R117" s="336"/>
      <c r="S117" s="336"/>
      <c r="T117" s="341"/>
      <c r="U117" s="342"/>
      <c r="V117" s="336"/>
      <c r="W117" s="336"/>
      <c r="X117" s="336"/>
      <c r="Y117" s="336"/>
    </row>
    <row r="118" spans="1:25" ht="15.75" customHeight="1" x14ac:dyDescent="0.3">
      <c r="A118" s="336"/>
      <c r="B118" s="336"/>
      <c r="C118" s="336"/>
      <c r="D118" s="336"/>
      <c r="E118" s="336"/>
      <c r="F118" s="336"/>
      <c r="G118" s="336"/>
      <c r="H118" s="336"/>
      <c r="I118" s="336"/>
      <c r="J118" s="336"/>
      <c r="K118" s="336"/>
      <c r="L118" s="336"/>
      <c r="M118" s="336"/>
      <c r="N118" s="336"/>
      <c r="O118" s="336"/>
      <c r="P118" s="336"/>
      <c r="Q118" s="336"/>
      <c r="R118" s="336"/>
      <c r="S118" s="336"/>
      <c r="T118" s="341"/>
      <c r="U118" s="342"/>
      <c r="V118" s="336"/>
      <c r="W118" s="336"/>
      <c r="X118" s="336"/>
      <c r="Y118" s="336"/>
    </row>
    <row r="119" spans="1:25" ht="15.75" customHeight="1" x14ac:dyDescent="0.3">
      <c r="A119" s="336"/>
      <c r="B119" s="336"/>
      <c r="C119" s="336"/>
      <c r="D119" s="336"/>
      <c r="E119" s="336"/>
      <c r="F119" s="336"/>
      <c r="G119" s="336"/>
      <c r="H119" s="336"/>
      <c r="I119" s="336"/>
      <c r="J119" s="336"/>
      <c r="K119" s="336"/>
      <c r="L119" s="336"/>
      <c r="M119" s="336"/>
      <c r="N119" s="336"/>
      <c r="O119" s="336"/>
      <c r="P119" s="336"/>
      <c r="Q119" s="336"/>
      <c r="R119" s="336"/>
      <c r="S119" s="336"/>
      <c r="T119" s="341"/>
      <c r="U119" s="342"/>
      <c r="V119" s="336"/>
      <c r="W119" s="336"/>
      <c r="X119" s="336"/>
      <c r="Y119" s="336"/>
    </row>
    <row r="120" spans="1:25" ht="15.75" customHeight="1" x14ac:dyDescent="0.3">
      <c r="A120" s="336"/>
      <c r="B120" s="336"/>
      <c r="C120" s="336"/>
      <c r="D120" s="336"/>
      <c r="E120" s="336"/>
      <c r="F120" s="336"/>
      <c r="G120" s="336"/>
      <c r="H120" s="336"/>
      <c r="I120" s="336"/>
      <c r="J120" s="336"/>
      <c r="K120" s="336"/>
      <c r="L120" s="336"/>
      <c r="M120" s="336"/>
      <c r="N120" s="336"/>
      <c r="O120" s="336"/>
      <c r="P120" s="336"/>
      <c r="Q120" s="336"/>
      <c r="R120" s="336"/>
      <c r="S120" s="336"/>
      <c r="T120" s="341"/>
      <c r="U120" s="342"/>
      <c r="V120" s="336"/>
      <c r="W120" s="336"/>
      <c r="X120" s="336"/>
      <c r="Y120" s="336"/>
    </row>
    <row r="121" spans="1:25" ht="15.75" customHeight="1" x14ac:dyDescent="0.3">
      <c r="A121" s="336"/>
      <c r="B121" s="336"/>
      <c r="C121" s="336"/>
      <c r="D121" s="336"/>
      <c r="E121" s="336"/>
      <c r="F121" s="336"/>
      <c r="G121" s="336"/>
      <c r="H121" s="336"/>
      <c r="I121" s="336"/>
      <c r="J121" s="336"/>
      <c r="K121" s="336"/>
      <c r="L121" s="336"/>
      <c r="M121" s="336"/>
      <c r="N121" s="336"/>
      <c r="O121" s="336"/>
      <c r="P121" s="336"/>
      <c r="Q121" s="336"/>
      <c r="R121" s="336"/>
      <c r="S121" s="336"/>
      <c r="T121" s="341"/>
      <c r="U121" s="342"/>
      <c r="V121" s="336"/>
      <c r="W121" s="336"/>
      <c r="X121" s="336"/>
      <c r="Y121" s="336"/>
    </row>
    <row r="122" spans="1:25" ht="15.75" customHeight="1" x14ac:dyDescent="0.3">
      <c r="A122" s="336"/>
      <c r="B122" s="336"/>
      <c r="C122" s="336"/>
      <c r="D122" s="336"/>
      <c r="E122" s="336"/>
      <c r="F122" s="336"/>
      <c r="G122" s="336"/>
      <c r="H122" s="336"/>
      <c r="I122" s="336"/>
      <c r="J122" s="336"/>
      <c r="K122" s="336"/>
      <c r="L122" s="336"/>
      <c r="M122" s="336"/>
      <c r="N122" s="336"/>
      <c r="O122" s="336"/>
      <c r="P122" s="336"/>
      <c r="Q122" s="336"/>
      <c r="R122" s="336"/>
      <c r="S122" s="336"/>
      <c r="T122" s="341"/>
      <c r="U122" s="342"/>
      <c r="V122" s="336"/>
      <c r="W122" s="336"/>
      <c r="X122" s="336"/>
      <c r="Y122" s="336"/>
    </row>
    <row r="123" spans="1:25" ht="15.75" customHeight="1" x14ac:dyDescent="0.3">
      <c r="A123" s="336"/>
      <c r="B123" s="336"/>
      <c r="C123" s="336"/>
      <c r="D123" s="336"/>
      <c r="E123" s="336"/>
      <c r="F123" s="336"/>
      <c r="G123" s="336"/>
      <c r="H123" s="336"/>
      <c r="I123" s="336"/>
      <c r="J123" s="336"/>
      <c r="K123" s="336"/>
      <c r="L123" s="336"/>
      <c r="M123" s="336"/>
      <c r="N123" s="336"/>
      <c r="O123" s="336"/>
      <c r="P123" s="336"/>
      <c r="Q123" s="336"/>
      <c r="R123" s="336"/>
      <c r="S123" s="336"/>
      <c r="T123" s="341"/>
      <c r="U123" s="342"/>
      <c r="V123" s="336"/>
      <c r="W123" s="336"/>
      <c r="X123" s="336"/>
      <c r="Y123" s="336"/>
    </row>
    <row r="124" spans="1:25" ht="15.75" customHeight="1" x14ac:dyDescent="0.3">
      <c r="A124" s="336"/>
      <c r="B124" s="336"/>
      <c r="C124" s="336"/>
      <c r="D124" s="336"/>
      <c r="E124" s="336"/>
      <c r="F124" s="336"/>
      <c r="G124" s="336"/>
      <c r="H124" s="336"/>
      <c r="I124" s="336"/>
      <c r="J124" s="336"/>
      <c r="K124" s="336"/>
      <c r="L124" s="336"/>
      <c r="M124" s="336"/>
      <c r="N124" s="336"/>
      <c r="O124" s="336"/>
      <c r="P124" s="336"/>
      <c r="Q124" s="336"/>
      <c r="R124" s="336"/>
      <c r="S124" s="336"/>
      <c r="T124" s="341"/>
      <c r="U124" s="342"/>
      <c r="V124" s="336"/>
      <c r="W124" s="336"/>
      <c r="X124" s="336"/>
      <c r="Y124" s="336"/>
    </row>
    <row r="125" spans="1:25" ht="15.75" customHeight="1" x14ac:dyDescent="0.3">
      <c r="A125" s="336"/>
      <c r="B125" s="336"/>
      <c r="C125" s="336"/>
      <c r="D125" s="336"/>
      <c r="E125" s="336"/>
      <c r="F125" s="336"/>
      <c r="G125" s="336"/>
      <c r="H125" s="336"/>
      <c r="I125" s="336"/>
      <c r="J125" s="336"/>
      <c r="K125" s="336"/>
      <c r="L125" s="336"/>
      <c r="M125" s="336"/>
      <c r="N125" s="336"/>
      <c r="O125" s="336"/>
      <c r="P125" s="336"/>
      <c r="Q125" s="336"/>
      <c r="R125" s="336"/>
      <c r="S125" s="336"/>
      <c r="T125" s="341"/>
      <c r="U125" s="342"/>
      <c r="V125" s="336"/>
      <c r="W125" s="336"/>
      <c r="X125" s="336"/>
      <c r="Y125" s="336"/>
    </row>
    <row r="126" spans="1:25" ht="15.75" customHeight="1" x14ac:dyDescent="0.3">
      <c r="A126" s="336"/>
      <c r="B126" s="336"/>
      <c r="C126" s="336"/>
      <c r="D126" s="336"/>
      <c r="E126" s="336"/>
      <c r="F126" s="336"/>
      <c r="G126" s="336"/>
      <c r="H126" s="336"/>
      <c r="I126" s="336"/>
      <c r="J126" s="336"/>
      <c r="K126" s="336"/>
      <c r="L126" s="336"/>
      <c r="M126" s="336"/>
      <c r="N126" s="336"/>
      <c r="O126" s="336"/>
      <c r="P126" s="336"/>
      <c r="Q126" s="336"/>
      <c r="R126" s="336"/>
      <c r="S126" s="336"/>
      <c r="T126" s="341"/>
      <c r="U126" s="342"/>
      <c r="V126" s="336"/>
      <c r="W126" s="336"/>
      <c r="X126" s="336"/>
      <c r="Y126" s="336"/>
    </row>
    <row r="127" spans="1:25" ht="15.75" customHeight="1" x14ac:dyDescent="0.3">
      <c r="A127" s="336"/>
      <c r="B127" s="336"/>
      <c r="C127" s="336"/>
      <c r="D127" s="336"/>
      <c r="E127" s="336"/>
      <c r="F127" s="336"/>
      <c r="G127" s="336"/>
      <c r="H127" s="336"/>
      <c r="I127" s="336"/>
      <c r="J127" s="336"/>
      <c r="K127" s="336"/>
      <c r="L127" s="336"/>
      <c r="M127" s="336"/>
      <c r="N127" s="336"/>
      <c r="O127" s="336"/>
      <c r="P127" s="336"/>
      <c r="Q127" s="336"/>
      <c r="R127" s="336"/>
      <c r="S127" s="336"/>
      <c r="T127" s="341"/>
      <c r="U127" s="342"/>
      <c r="V127" s="336"/>
      <c r="W127" s="336"/>
      <c r="X127" s="336"/>
      <c r="Y127" s="336"/>
    </row>
    <row r="128" spans="1:25" ht="15.75" customHeight="1" x14ac:dyDescent="0.3">
      <c r="A128" s="336"/>
      <c r="B128" s="336"/>
      <c r="C128" s="336"/>
      <c r="D128" s="336"/>
      <c r="E128" s="336"/>
      <c r="F128" s="336"/>
      <c r="G128" s="336"/>
      <c r="H128" s="336"/>
      <c r="I128" s="336"/>
      <c r="J128" s="336"/>
      <c r="K128" s="336"/>
      <c r="L128" s="336"/>
      <c r="M128" s="336"/>
      <c r="N128" s="336"/>
      <c r="O128" s="336"/>
      <c r="P128" s="336"/>
      <c r="Q128" s="336"/>
      <c r="R128" s="336"/>
      <c r="S128" s="336"/>
      <c r="T128" s="341"/>
      <c r="U128" s="342"/>
      <c r="V128" s="336"/>
      <c r="W128" s="336"/>
      <c r="X128" s="336"/>
      <c r="Y128" s="336"/>
    </row>
    <row r="129" spans="1:25" ht="15.75" customHeight="1" x14ac:dyDescent="0.3">
      <c r="A129" s="336"/>
      <c r="B129" s="336"/>
      <c r="C129" s="336"/>
      <c r="D129" s="336"/>
      <c r="E129" s="336"/>
      <c r="F129" s="336"/>
      <c r="G129" s="336"/>
      <c r="H129" s="336"/>
      <c r="I129" s="336"/>
      <c r="J129" s="336"/>
      <c r="K129" s="336"/>
      <c r="L129" s="336"/>
      <c r="M129" s="336"/>
      <c r="N129" s="336"/>
      <c r="O129" s="336"/>
      <c r="P129" s="336"/>
      <c r="Q129" s="336"/>
      <c r="R129" s="336"/>
      <c r="S129" s="336"/>
      <c r="T129" s="341"/>
      <c r="U129" s="342"/>
      <c r="V129" s="336"/>
      <c r="W129" s="336"/>
      <c r="X129" s="336"/>
      <c r="Y129" s="336"/>
    </row>
    <row r="130" spans="1:25" ht="15.75" customHeight="1" x14ac:dyDescent="0.3">
      <c r="A130" s="336"/>
      <c r="B130" s="336"/>
      <c r="C130" s="336"/>
      <c r="D130" s="336"/>
      <c r="E130" s="336"/>
      <c r="F130" s="336"/>
      <c r="G130" s="336"/>
      <c r="H130" s="336"/>
      <c r="I130" s="336"/>
      <c r="J130" s="336"/>
      <c r="K130" s="336"/>
      <c r="L130" s="336"/>
      <c r="M130" s="336"/>
      <c r="N130" s="336"/>
      <c r="O130" s="336"/>
      <c r="P130" s="336"/>
      <c r="Q130" s="336"/>
      <c r="R130" s="336"/>
      <c r="S130" s="336"/>
      <c r="T130" s="341"/>
      <c r="U130" s="342"/>
      <c r="V130" s="336"/>
      <c r="W130" s="336"/>
      <c r="X130" s="336"/>
      <c r="Y130" s="336"/>
    </row>
    <row r="131" spans="1:25" ht="15.75" customHeight="1" x14ac:dyDescent="0.3">
      <c r="A131" s="336"/>
      <c r="B131" s="336"/>
      <c r="C131" s="336"/>
      <c r="D131" s="336"/>
      <c r="E131" s="336"/>
      <c r="F131" s="336"/>
      <c r="G131" s="336"/>
      <c r="H131" s="336"/>
      <c r="I131" s="336"/>
      <c r="J131" s="336"/>
      <c r="K131" s="336"/>
      <c r="L131" s="336"/>
      <c r="M131" s="336"/>
      <c r="N131" s="336"/>
      <c r="O131" s="336"/>
      <c r="P131" s="336"/>
      <c r="Q131" s="336"/>
      <c r="R131" s="336"/>
      <c r="S131" s="336"/>
      <c r="T131" s="341"/>
      <c r="U131" s="342"/>
      <c r="V131" s="336"/>
      <c r="W131" s="336"/>
      <c r="X131" s="336"/>
      <c r="Y131" s="336"/>
    </row>
    <row r="132" spans="1:25" ht="15.75" customHeight="1" x14ac:dyDescent="0.3">
      <c r="A132" s="336"/>
      <c r="B132" s="336"/>
      <c r="C132" s="336"/>
      <c r="D132" s="336"/>
      <c r="E132" s="336"/>
      <c r="F132" s="336"/>
      <c r="G132" s="336"/>
      <c r="H132" s="336"/>
      <c r="I132" s="336"/>
      <c r="J132" s="336"/>
      <c r="K132" s="336"/>
      <c r="L132" s="336"/>
      <c r="M132" s="336"/>
      <c r="N132" s="336"/>
      <c r="O132" s="336"/>
      <c r="P132" s="336"/>
      <c r="Q132" s="336"/>
      <c r="R132" s="336"/>
      <c r="S132" s="336"/>
      <c r="T132" s="341"/>
      <c r="U132" s="342"/>
      <c r="V132" s="336"/>
      <c r="W132" s="336"/>
      <c r="X132" s="336"/>
      <c r="Y132" s="336"/>
    </row>
    <row r="133" spans="1:25" ht="15.75" customHeight="1" x14ac:dyDescent="0.3">
      <c r="A133" s="336"/>
      <c r="B133" s="336"/>
      <c r="C133" s="336"/>
      <c r="D133" s="336"/>
      <c r="E133" s="336"/>
      <c r="F133" s="336"/>
      <c r="G133" s="336"/>
      <c r="H133" s="336"/>
      <c r="I133" s="336"/>
      <c r="J133" s="336"/>
      <c r="K133" s="336"/>
      <c r="L133" s="336"/>
      <c r="M133" s="336"/>
      <c r="N133" s="336"/>
      <c r="O133" s="336"/>
      <c r="P133" s="336"/>
      <c r="Q133" s="336"/>
      <c r="R133" s="336"/>
      <c r="S133" s="336"/>
      <c r="T133" s="341"/>
      <c r="U133" s="342"/>
      <c r="V133" s="336"/>
      <c r="W133" s="336"/>
      <c r="X133" s="336"/>
      <c r="Y133" s="336"/>
    </row>
    <row r="134" spans="1:25" ht="15.75" customHeight="1" x14ac:dyDescent="0.3">
      <c r="A134" s="336"/>
      <c r="B134" s="336"/>
      <c r="C134" s="336"/>
      <c r="D134" s="336"/>
      <c r="E134" s="336"/>
      <c r="F134" s="336"/>
      <c r="G134" s="336"/>
      <c r="H134" s="336"/>
      <c r="I134" s="336"/>
      <c r="J134" s="336"/>
      <c r="K134" s="336"/>
      <c r="L134" s="336"/>
      <c r="M134" s="336"/>
      <c r="N134" s="336"/>
      <c r="O134" s="336"/>
      <c r="P134" s="336"/>
      <c r="Q134" s="336"/>
      <c r="R134" s="336"/>
      <c r="S134" s="336"/>
      <c r="T134" s="341"/>
      <c r="U134" s="342"/>
      <c r="V134" s="336"/>
      <c r="W134" s="336"/>
      <c r="X134" s="336"/>
      <c r="Y134" s="336"/>
    </row>
    <row r="135" spans="1:25" ht="15.75" customHeight="1" x14ac:dyDescent="0.3">
      <c r="A135" s="336"/>
      <c r="B135" s="336"/>
      <c r="C135" s="336"/>
      <c r="D135" s="336"/>
      <c r="E135" s="336"/>
      <c r="F135" s="336"/>
      <c r="G135" s="336"/>
      <c r="H135" s="336"/>
      <c r="I135" s="336"/>
      <c r="J135" s="336"/>
      <c r="K135" s="336"/>
      <c r="L135" s="336"/>
      <c r="M135" s="336"/>
      <c r="N135" s="336"/>
      <c r="O135" s="336"/>
      <c r="P135" s="336"/>
      <c r="Q135" s="336"/>
      <c r="R135" s="336"/>
      <c r="S135" s="336"/>
      <c r="T135" s="341"/>
      <c r="U135" s="342"/>
      <c r="V135" s="336"/>
      <c r="W135" s="336"/>
      <c r="X135" s="336"/>
      <c r="Y135" s="336"/>
    </row>
    <row r="136" spans="1:25" ht="15.75" customHeight="1" x14ac:dyDescent="0.3">
      <c r="A136" s="336"/>
      <c r="B136" s="336"/>
      <c r="C136" s="336"/>
      <c r="D136" s="336"/>
      <c r="E136" s="336"/>
      <c r="F136" s="336"/>
      <c r="G136" s="336"/>
      <c r="H136" s="336"/>
      <c r="I136" s="336"/>
      <c r="J136" s="336"/>
      <c r="K136" s="336"/>
      <c r="L136" s="336"/>
      <c r="M136" s="336"/>
      <c r="N136" s="336"/>
      <c r="O136" s="336"/>
      <c r="P136" s="336"/>
      <c r="Q136" s="336"/>
      <c r="R136" s="336"/>
      <c r="S136" s="336"/>
      <c r="T136" s="341"/>
      <c r="U136" s="342"/>
      <c r="V136" s="336"/>
      <c r="W136" s="336"/>
      <c r="X136" s="336"/>
      <c r="Y136" s="336"/>
    </row>
    <row r="137" spans="1:25" ht="15.75" customHeight="1" x14ac:dyDescent="0.3">
      <c r="A137" s="336"/>
      <c r="B137" s="336"/>
      <c r="C137" s="336"/>
      <c r="D137" s="336"/>
      <c r="E137" s="336"/>
      <c r="F137" s="336"/>
      <c r="G137" s="336"/>
      <c r="H137" s="336"/>
      <c r="I137" s="336"/>
      <c r="J137" s="336"/>
      <c r="K137" s="336"/>
      <c r="L137" s="336"/>
      <c r="M137" s="336"/>
      <c r="N137" s="336"/>
      <c r="O137" s="336"/>
      <c r="P137" s="336"/>
      <c r="Q137" s="336"/>
      <c r="R137" s="336"/>
      <c r="S137" s="336"/>
      <c r="T137" s="341"/>
      <c r="U137" s="342"/>
      <c r="V137" s="336"/>
      <c r="W137" s="336"/>
      <c r="X137" s="336"/>
      <c r="Y137" s="336"/>
    </row>
    <row r="138" spans="1:25" ht="15.75" customHeight="1" x14ac:dyDescent="0.3">
      <c r="A138" s="336"/>
      <c r="B138" s="336"/>
      <c r="C138" s="336"/>
      <c r="D138" s="336"/>
      <c r="E138" s="336"/>
      <c r="F138" s="336"/>
      <c r="G138" s="336"/>
      <c r="H138" s="336"/>
      <c r="I138" s="336"/>
      <c r="J138" s="336"/>
      <c r="K138" s="336"/>
      <c r="L138" s="336"/>
      <c r="M138" s="336"/>
      <c r="N138" s="336"/>
      <c r="O138" s="336"/>
      <c r="P138" s="336"/>
      <c r="Q138" s="336"/>
      <c r="R138" s="336"/>
      <c r="S138" s="336"/>
      <c r="T138" s="341"/>
      <c r="U138" s="342"/>
      <c r="V138" s="336"/>
      <c r="W138" s="336"/>
      <c r="X138" s="336"/>
      <c r="Y138" s="336"/>
    </row>
    <row r="139" spans="1:25" ht="15.75" customHeight="1" x14ac:dyDescent="0.3">
      <c r="A139" s="336"/>
      <c r="B139" s="336"/>
      <c r="C139" s="336"/>
      <c r="D139" s="336"/>
      <c r="E139" s="336"/>
      <c r="F139" s="336"/>
      <c r="G139" s="336"/>
      <c r="H139" s="336"/>
      <c r="I139" s="336"/>
      <c r="J139" s="336"/>
      <c r="K139" s="336"/>
      <c r="L139" s="336"/>
      <c r="M139" s="336"/>
      <c r="N139" s="336"/>
      <c r="O139" s="336"/>
      <c r="P139" s="336"/>
      <c r="Q139" s="336"/>
      <c r="R139" s="336"/>
      <c r="S139" s="336"/>
      <c r="T139" s="341"/>
      <c r="U139" s="342"/>
      <c r="V139" s="336"/>
      <c r="W139" s="336"/>
      <c r="X139" s="336"/>
      <c r="Y139" s="336"/>
    </row>
    <row r="140" spans="1:25" ht="15.75" customHeight="1" x14ac:dyDescent="0.3">
      <c r="A140" s="336"/>
      <c r="B140" s="336"/>
      <c r="C140" s="336"/>
      <c r="D140" s="336"/>
      <c r="E140" s="336"/>
      <c r="F140" s="336"/>
      <c r="G140" s="336"/>
      <c r="H140" s="336"/>
      <c r="I140" s="336"/>
      <c r="J140" s="336"/>
      <c r="K140" s="336"/>
      <c r="L140" s="336"/>
      <c r="M140" s="336"/>
      <c r="N140" s="336"/>
      <c r="O140" s="336"/>
      <c r="P140" s="336"/>
      <c r="Q140" s="336"/>
      <c r="R140" s="336"/>
      <c r="S140" s="336"/>
      <c r="T140" s="341"/>
      <c r="U140" s="342"/>
      <c r="V140" s="336"/>
      <c r="W140" s="336"/>
      <c r="X140" s="336"/>
      <c r="Y140" s="336"/>
    </row>
    <row r="141" spans="1:25" ht="15.75" customHeight="1" x14ac:dyDescent="0.3">
      <c r="A141" s="336"/>
      <c r="B141" s="336"/>
      <c r="C141" s="336"/>
      <c r="D141" s="336"/>
      <c r="E141" s="336"/>
      <c r="F141" s="336"/>
      <c r="G141" s="336"/>
      <c r="H141" s="336"/>
      <c r="I141" s="336"/>
      <c r="J141" s="336"/>
      <c r="K141" s="336"/>
      <c r="L141" s="336"/>
      <c r="M141" s="336"/>
      <c r="N141" s="336"/>
      <c r="O141" s="336"/>
      <c r="P141" s="336"/>
      <c r="Q141" s="336"/>
      <c r="R141" s="336"/>
      <c r="S141" s="336"/>
      <c r="T141" s="341"/>
      <c r="U141" s="342"/>
      <c r="V141" s="336"/>
      <c r="W141" s="336"/>
      <c r="X141" s="336"/>
      <c r="Y141" s="336"/>
    </row>
    <row r="142" spans="1:25" ht="15.75" customHeight="1" x14ac:dyDescent="0.3">
      <c r="A142" s="336"/>
      <c r="B142" s="336"/>
      <c r="C142" s="336"/>
      <c r="D142" s="336"/>
      <c r="E142" s="336"/>
      <c r="F142" s="336"/>
      <c r="G142" s="336"/>
      <c r="H142" s="336"/>
      <c r="I142" s="336"/>
      <c r="J142" s="336"/>
      <c r="K142" s="336"/>
      <c r="L142" s="336"/>
      <c r="M142" s="336"/>
      <c r="N142" s="336"/>
      <c r="O142" s="336"/>
      <c r="P142" s="336"/>
      <c r="Q142" s="336"/>
      <c r="R142" s="336"/>
      <c r="S142" s="336"/>
      <c r="T142" s="341"/>
      <c r="U142" s="342"/>
      <c r="V142" s="336"/>
      <c r="W142" s="336"/>
      <c r="X142" s="336"/>
      <c r="Y142" s="336"/>
    </row>
    <row r="143" spans="1:25" ht="15.75" customHeight="1" x14ac:dyDescent="0.3">
      <c r="A143" s="336"/>
      <c r="B143" s="336"/>
      <c r="C143" s="336"/>
      <c r="D143" s="336"/>
      <c r="E143" s="336"/>
      <c r="F143" s="336"/>
      <c r="G143" s="336"/>
      <c r="H143" s="336"/>
      <c r="I143" s="336"/>
      <c r="J143" s="336"/>
      <c r="K143" s="336"/>
      <c r="L143" s="336"/>
      <c r="M143" s="336"/>
      <c r="N143" s="336"/>
      <c r="O143" s="336"/>
      <c r="P143" s="336"/>
      <c r="Q143" s="336"/>
      <c r="R143" s="336"/>
      <c r="S143" s="336"/>
      <c r="T143" s="341"/>
      <c r="U143" s="342"/>
      <c r="V143" s="336"/>
      <c r="W143" s="336"/>
      <c r="X143" s="336"/>
      <c r="Y143" s="336"/>
    </row>
    <row r="144" spans="1:25" ht="15.75" customHeight="1" x14ac:dyDescent="0.3">
      <c r="A144" s="336"/>
      <c r="B144" s="336"/>
      <c r="C144" s="336"/>
      <c r="D144" s="336"/>
      <c r="E144" s="336"/>
      <c r="F144" s="336"/>
      <c r="G144" s="336"/>
      <c r="H144" s="336"/>
      <c r="I144" s="336"/>
      <c r="J144" s="336"/>
      <c r="K144" s="336"/>
      <c r="L144" s="336"/>
      <c r="M144" s="336"/>
      <c r="N144" s="336"/>
      <c r="O144" s="336"/>
      <c r="P144" s="336"/>
      <c r="Q144" s="336"/>
      <c r="R144" s="336"/>
      <c r="S144" s="336"/>
      <c r="T144" s="341"/>
      <c r="U144" s="342"/>
      <c r="V144" s="336"/>
      <c r="W144" s="336"/>
      <c r="X144" s="336"/>
      <c r="Y144" s="336"/>
    </row>
    <row r="145" spans="1:25" ht="15.75" customHeight="1" x14ac:dyDescent="0.3">
      <c r="A145" s="336"/>
      <c r="B145" s="336"/>
      <c r="C145" s="336"/>
      <c r="D145" s="336"/>
      <c r="E145" s="336"/>
      <c r="F145" s="336"/>
      <c r="G145" s="336"/>
      <c r="H145" s="336"/>
      <c r="I145" s="336"/>
      <c r="J145" s="336"/>
      <c r="K145" s="336"/>
      <c r="L145" s="336"/>
      <c r="M145" s="336"/>
      <c r="N145" s="336"/>
      <c r="O145" s="336"/>
      <c r="P145" s="336"/>
      <c r="Q145" s="336"/>
      <c r="R145" s="336"/>
      <c r="S145" s="336"/>
      <c r="T145" s="341"/>
      <c r="U145" s="342"/>
      <c r="V145" s="336"/>
      <c r="W145" s="336"/>
      <c r="X145" s="336"/>
      <c r="Y145" s="336"/>
    </row>
    <row r="146" spans="1:25" ht="15.75" customHeight="1" x14ac:dyDescent="0.3">
      <c r="A146" s="336"/>
      <c r="B146" s="336"/>
      <c r="C146" s="336"/>
      <c r="D146" s="336"/>
      <c r="E146" s="336"/>
      <c r="F146" s="336"/>
      <c r="G146" s="336"/>
      <c r="H146" s="336"/>
      <c r="I146" s="336"/>
      <c r="J146" s="336"/>
      <c r="K146" s="336"/>
      <c r="L146" s="336"/>
      <c r="M146" s="336"/>
      <c r="N146" s="336"/>
      <c r="O146" s="336"/>
      <c r="P146" s="336"/>
      <c r="Q146" s="336"/>
      <c r="R146" s="336"/>
      <c r="S146" s="336"/>
      <c r="T146" s="341"/>
      <c r="U146" s="342"/>
      <c r="V146" s="336"/>
      <c r="W146" s="336"/>
      <c r="X146" s="336"/>
      <c r="Y146" s="336"/>
    </row>
    <row r="147" spans="1:25" ht="15.75" customHeight="1" x14ac:dyDescent="0.3">
      <c r="A147" s="336"/>
      <c r="B147" s="336"/>
      <c r="C147" s="336"/>
      <c r="D147" s="336"/>
      <c r="E147" s="336"/>
      <c r="F147" s="336"/>
      <c r="G147" s="336"/>
      <c r="H147" s="336"/>
      <c r="I147" s="336"/>
      <c r="J147" s="336"/>
      <c r="K147" s="336"/>
      <c r="L147" s="336"/>
      <c r="M147" s="336"/>
      <c r="N147" s="336"/>
      <c r="O147" s="336"/>
      <c r="P147" s="336"/>
      <c r="Q147" s="336"/>
      <c r="R147" s="336"/>
      <c r="S147" s="336"/>
      <c r="T147" s="341"/>
      <c r="U147" s="342"/>
      <c r="V147" s="336"/>
      <c r="W147" s="336"/>
      <c r="X147" s="336"/>
      <c r="Y147" s="336"/>
    </row>
    <row r="148" spans="1:25" ht="15.75" customHeight="1" x14ac:dyDescent="0.3">
      <c r="A148" s="336"/>
      <c r="B148" s="336"/>
      <c r="C148" s="336"/>
      <c r="D148" s="336"/>
      <c r="E148" s="336"/>
      <c r="F148" s="336"/>
      <c r="G148" s="336"/>
      <c r="H148" s="336"/>
      <c r="I148" s="336"/>
      <c r="J148" s="336"/>
      <c r="K148" s="336"/>
      <c r="L148" s="336"/>
      <c r="M148" s="336"/>
      <c r="N148" s="336"/>
      <c r="O148" s="336"/>
      <c r="P148" s="336"/>
      <c r="Q148" s="336"/>
      <c r="R148" s="336"/>
      <c r="S148" s="336"/>
      <c r="T148" s="341"/>
      <c r="U148" s="342"/>
      <c r="V148" s="336"/>
      <c r="W148" s="336"/>
      <c r="X148" s="336"/>
      <c r="Y148" s="336"/>
    </row>
    <row r="149" spans="1:25" ht="15.75" customHeight="1" x14ac:dyDescent="0.3">
      <c r="A149" s="336"/>
      <c r="B149" s="336"/>
      <c r="C149" s="336"/>
      <c r="D149" s="336"/>
      <c r="E149" s="336"/>
      <c r="F149" s="336"/>
      <c r="G149" s="336"/>
      <c r="H149" s="336"/>
      <c r="I149" s="336"/>
      <c r="J149" s="336"/>
      <c r="K149" s="336"/>
      <c r="L149" s="336"/>
      <c r="M149" s="336"/>
      <c r="N149" s="336"/>
      <c r="O149" s="336"/>
      <c r="P149" s="336"/>
      <c r="Q149" s="336"/>
      <c r="R149" s="336"/>
      <c r="S149" s="336"/>
      <c r="T149" s="341"/>
      <c r="U149" s="342"/>
      <c r="V149" s="336"/>
      <c r="W149" s="336"/>
      <c r="X149" s="336"/>
      <c r="Y149" s="336"/>
    </row>
    <row r="150" spans="1:25" ht="15.75" customHeight="1" x14ac:dyDescent="0.3">
      <c r="A150" s="336"/>
      <c r="B150" s="336"/>
      <c r="C150" s="336"/>
      <c r="D150" s="336"/>
      <c r="E150" s="336"/>
      <c r="F150" s="336"/>
      <c r="G150" s="336"/>
      <c r="H150" s="336"/>
      <c r="I150" s="336"/>
      <c r="J150" s="336"/>
      <c r="K150" s="336"/>
      <c r="L150" s="336"/>
      <c r="M150" s="336"/>
      <c r="N150" s="336"/>
      <c r="O150" s="336"/>
      <c r="P150" s="336"/>
      <c r="Q150" s="336"/>
      <c r="R150" s="336"/>
      <c r="S150" s="336"/>
      <c r="T150" s="341"/>
      <c r="U150" s="342"/>
      <c r="V150" s="336"/>
      <c r="W150" s="336"/>
      <c r="X150" s="336"/>
      <c r="Y150" s="336"/>
    </row>
    <row r="151" spans="1:25" ht="15.75" customHeight="1" x14ac:dyDescent="0.3">
      <c r="A151" s="336"/>
      <c r="B151" s="336"/>
      <c r="C151" s="336"/>
      <c r="D151" s="336"/>
      <c r="E151" s="336"/>
      <c r="F151" s="336"/>
      <c r="G151" s="336"/>
      <c r="H151" s="336"/>
      <c r="I151" s="336"/>
      <c r="J151" s="336"/>
      <c r="K151" s="336"/>
      <c r="L151" s="336"/>
      <c r="M151" s="336"/>
      <c r="N151" s="336"/>
      <c r="O151" s="336"/>
      <c r="P151" s="336"/>
      <c r="Q151" s="336"/>
      <c r="R151" s="336"/>
      <c r="S151" s="336"/>
      <c r="T151" s="341"/>
      <c r="U151" s="342"/>
      <c r="V151" s="336"/>
      <c r="W151" s="336"/>
      <c r="X151" s="336"/>
      <c r="Y151" s="336"/>
    </row>
    <row r="152" spans="1:25" ht="15.75" customHeight="1" x14ac:dyDescent="0.3">
      <c r="A152" s="336"/>
      <c r="B152" s="336"/>
      <c r="C152" s="336"/>
      <c r="D152" s="336"/>
      <c r="E152" s="336"/>
      <c r="F152" s="336"/>
      <c r="G152" s="336"/>
      <c r="H152" s="336"/>
      <c r="I152" s="336"/>
      <c r="J152" s="336"/>
      <c r="K152" s="336"/>
      <c r="L152" s="336"/>
      <c r="M152" s="336"/>
      <c r="N152" s="336"/>
      <c r="O152" s="336"/>
      <c r="P152" s="336"/>
      <c r="Q152" s="336"/>
      <c r="R152" s="336"/>
      <c r="S152" s="336"/>
      <c r="T152" s="341"/>
      <c r="U152" s="342"/>
      <c r="V152" s="336"/>
      <c r="W152" s="336"/>
      <c r="X152" s="336"/>
      <c r="Y152" s="336"/>
    </row>
    <row r="153" spans="1:25" ht="15.75" customHeight="1" x14ac:dyDescent="0.3">
      <c r="A153" s="336"/>
      <c r="B153" s="336"/>
      <c r="C153" s="336"/>
      <c r="D153" s="336"/>
      <c r="E153" s="336"/>
      <c r="F153" s="336"/>
      <c r="G153" s="336"/>
      <c r="H153" s="336"/>
      <c r="I153" s="336"/>
      <c r="J153" s="336"/>
      <c r="K153" s="336"/>
      <c r="L153" s="336"/>
      <c r="M153" s="336"/>
      <c r="N153" s="336"/>
      <c r="O153" s="336"/>
      <c r="P153" s="336"/>
      <c r="Q153" s="336"/>
      <c r="R153" s="336"/>
      <c r="S153" s="336"/>
      <c r="T153" s="341"/>
      <c r="U153" s="342"/>
      <c r="V153" s="336"/>
      <c r="W153" s="336"/>
      <c r="X153" s="336"/>
      <c r="Y153" s="336"/>
    </row>
    <row r="154" spans="1:25" ht="15.75" customHeight="1" x14ac:dyDescent="0.3">
      <c r="A154" s="336"/>
      <c r="B154" s="336"/>
      <c r="C154" s="336"/>
      <c r="D154" s="336"/>
      <c r="E154" s="336"/>
      <c r="F154" s="336"/>
      <c r="G154" s="336"/>
      <c r="H154" s="336"/>
      <c r="I154" s="336"/>
      <c r="J154" s="336"/>
      <c r="K154" s="336"/>
      <c r="L154" s="336"/>
      <c r="M154" s="336"/>
      <c r="N154" s="336"/>
      <c r="O154" s="336"/>
      <c r="P154" s="336"/>
      <c r="Q154" s="336"/>
      <c r="R154" s="336"/>
      <c r="S154" s="336"/>
      <c r="T154" s="341"/>
      <c r="U154" s="342"/>
      <c r="V154" s="336"/>
      <c r="W154" s="336"/>
      <c r="X154" s="336"/>
      <c r="Y154" s="336"/>
    </row>
    <row r="155" spans="1:25" ht="15.75" customHeight="1" x14ac:dyDescent="0.3">
      <c r="A155" s="336"/>
      <c r="B155" s="336"/>
      <c r="C155" s="336"/>
      <c r="D155" s="336"/>
      <c r="E155" s="336"/>
      <c r="F155" s="336"/>
      <c r="G155" s="336"/>
      <c r="H155" s="336"/>
      <c r="I155" s="336"/>
      <c r="J155" s="336"/>
      <c r="K155" s="336"/>
      <c r="L155" s="336"/>
      <c r="M155" s="336"/>
      <c r="N155" s="336"/>
      <c r="O155" s="336"/>
      <c r="P155" s="336"/>
      <c r="Q155" s="336"/>
      <c r="R155" s="336"/>
      <c r="S155" s="336"/>
      <c r="T155" s="341"/>
      <c r="U155" s="342"/>
      <c r="V155" s="336"/>
      <c r="W155" s="336"/>
      <c r="X155" s="336"/>
      <c r="Y155" s="336"/>
    </row>
    <row r="156" spans="1:25" ht="15.75" customHeight="1" x14ac:dyDescent="0.3">
      <c r="A156" s="336"/>
      <c r="B156" s="336"/>
      <c r="C156" s="336"/>
      <c r="D156" s="336"/>
      <c r="E156" s="336"/>
      <c r="F156" s="336"/>
      <c r="G156" s="336"/>
      <c r="H156" s="336"/>
      <c r="I156" s="336"/>
      <c r="J156" s="336"/>
      <c r="K156" s="336"/>
      <c r="L156" s="336"/>
      <c r="M156" s="336"/>
      <c r="N156" s="336"/>
      <c r="O156" s="336"/>
      <c r="P156" s="336"/>
      <c r="Q156" s="336"/>
      <c r="R156" s="336"/>
      <c r="S156" s="336"/>
      <c r="T156" s="341"/>
      <c r="U156" s="342"/>
      <c r="V156" s="336"/>
      <c r="W156" s="336"/>
      <c r="X156" s="336"/>
      <c r="Y156" s="336"/>
    </row>
    <row r="157" spans="1:25" ht="15.75" customHeight="1" x14ac:dyDescent="0.3">
      <c r="A157" s="336"/>
      <c r="B157" s="336"/>
      <c r="C157" s="336"/>
      <c r="D157" s="336"/>
      <c r="E157" s="336"/>
      <c r="F157" s="336"/>
      <c r="G157" s="336"/>
      <c r="H157" s="336"/>
      <c r="I157" s="336"/>
      <c r="J157" s="336"/>
      <c r="K157" s="336"/>
      <c r="L157" s="336"/>
      <c r="M157" s="336"/>
      <c r="N157" s="336"/>
      <c r="O157" s="336"/>
      <c r="P157" s="336"/>
      <c r="Q157" s="336"/>
      <c r="R157" s="336"/>
      <c r="S157" s="336"/>
      <c r="T157" s="341"/>
      <c r="U157" s="342"/>
      <c r="V157" s="336"/>
      <c r="W157" s="336"/>
      <c r="X157" s="336"/>
      <c r="Y157" s="336"/>
    </row>
    <row r="158" spans="1:25" ht="15.75" customHeight="1" x14ac:dyDescent="0.3">
      <c r="A158" s="336"/>
      <c r="B158" s="336"/>
      <c r="C158" s="336"/>
      <c r="D158" s="336"/>
      <c r="E158" s="336"/>
      <c r="F158" s="336"/>
      <c r="G158" s="336"/>
      <c r="H158" s="336"/>
      <c r="I158" s="336"/>
      <c r="J158" s="336"/>
      <c r="K158" s="336"/>
      <c r="L158" s="336"/>
      <c r="M158" s="336"/>
      <c r="N158" s="336"/>
      <c r="O158" s="336"/>
      <c r="P158" s="336"/>
      <c r="Q158" s="336"/>
      <c r="R158" s="336"/>
      <c r="S158" s="336"/>
      <c r="T158" s="341"/>
      <c r="U158" s="342"/>
      <c r="V158" s="336"/>
      <c r="W158" s="336"/>
      <c r="X158" s="336"/>
      <c r="Y158" s="336"/>
    </row>
    <row r="159" spans="1:25" ht="15.75" customHeight="1" x14ac:dyDescent="0.3">
      <c r="A159" s="336"/>
      <c r="B159" s="336"/>
      <c r="C159" s="336"/>
      <c r="D159" s="336"/>
      <c r="E159" s="336"/>
      <c r="F159" s="336"/>
      <c r="G159" s="336"/>
      <c r="H159" s="336"/>
      <c r="I159" s="336"/>
      <c r="J159" s="336"/>
      <c r="K159" s="336"/>
      <c r="L159" s="336"/>
      <c r="M159" s="336"/>
      <c r="N159" s="336"/>
      <c r="O159" s="336"/>
      <c r="P159" s="336"/>
      <c r="Q159" s="336"/>
      <c r="R159" s="336"/>
      <c r="S159" s="336"/>
      <c r="T159" s="341"/>
      <c r="U159" s="342"/>
      <c r="V159" s="336"/>
      <c r="W159" s="336"/>
      <c r="X159" s="336"/>
      <c r="Y159" s="336"/>
    </row>
    <row r="160" spans="1:25" ht="15.75" customHeight="1" x14ac:dyDescent="0.3">
      <c r="A160" s="336"/>
      <c r="B160" s="336"/>
      <c r="C160" s="336"/>
      <c r="D160" s="336"/>
      <c r="E160" s="336"/>
      <c r="F160" s="336"/>
      <c r="G160" s="336"/>
      <c r="H160" s="336"/>
      <c r="I160" s="336"/>
      <c r="J160" s="336"/>
      <c r="K160" s="336"/>
      <c r="L160" s="336"/>
      <c r="M160" s="336"/>
      <c r="N160" s="336"/>
      <c r="O160" s="336"/>
      <c r="P160" s="336"/>
      <c r="Q160" s="336"/>
      <c r="R160" s="336"/>
      <c r="S160" s="336"/>
      <c r="T160" s="341"/>
      <c r="U160" s="342"/>
      <c r="V160" s="336"/>
      <c r="W160" s="336"/>
      <c r="X160" s="336"/>
      <c r="Y160" s="336"/>
    </row>
    <row r="161" spans="1:25" ht="15.75" customHeight="1" x14ac:dyDescent="0.3">
      <c r="A161" s="336"/>
      <c r="B161" s="336"/>
      <c r="C161" s="336"/>
      <c r="D161" s="336"/>
      <c r="E161" s="336"/>
      <c r="F161" s="336"/>
      <c r="G161" s="336"/>
      <c r="H161" s="336"/>
      <c r="I161" s="336"/>
      <c r="J161" s="336"/>
      <c r="K161" s="336"/>
      <c r="L161" s="336"/>
      <c r="M161" s="336"/>
      <c r="N161" s="336"/>
      <c r="O161" s="336"/>
      <c r="P161" s="336"/>
      <c r="Q161" s="336"/>
      <c r="R161" s="336"/>
      <c r="S161" s="336"/>
      <c r="T161" s="341"/>
      <c r="U161" s="342"/>
      <c r="V161" s="336"/>
      <c r="W161" s="336"/>
      <c r="X161" s="336"/>
      <c r="Y161" s="336"/>
    </row>
    <row r="162" spans="1:25" ht="15.75" customHeight="1" x14ac:dyDescent="0.3">
      <c r="A162" s="336"/>
      <c r="B162" s="336"/>
      <c r="C162" s="336"/>
      <c r="D162" s="336"/>
      <c r="E162" s="336"/>
      <c r="F162" s="336"/>
      <c r="G162" s="336"/>
      <c r="H162" s="336"/>
      <c r="I162" s="336"/>
      <c r="J162" s="336"/>
      <c r="K162" s="336"/>
      <c r="L162" s="336"/>
      <c r="M162" s="336"/>
      <c r="N162" s="336"/>
      <c r="O162" s="336"/>
      <c r="P162" s="336"/>
      <c r="Q162" s="336"/>
      <c r="R162" s="336"/>
      <c r="S162" s="336"/>
      <c r="T162" s="341"/>
      <c r="U162" s="342"/>
      <c r="V162" s="336"/>
      <c r="W162" s="336"/>
      <c r="X162" s="336"/>
      <c r="Y162" s="336"/>
    </row>
    <row r="163" spans="1:25" ht="15.75" customHeight="1" x14ac:dyDescent="0.3">
      <c r="A163" s="336"/>
      <c r="B163" s="336"/>
      <c r="C163" s="336"/>
      <c r="D163" s="336"/>
      <c r="E163" s="336"/>
      <c r="F163" s="336"/>
      <c r="G163" s="336"/>
      <c r="H163" s="336"/>
      <c r="I163" s="336"/>
      <c r="J163" s="336"/>
      <c r="K163" s="336"/>
      <c r="L163" s="336"/>
      <c r="M163" s="336"/>
      <c r="N163" s="336"/>
      <c r="O163" s="336"/>
      <c r="P163" s="336"/>
      <c r="Q163" s="336"/>
      <c r="R163" s="336"/>
      <c r="S163" s="336"/>
      <c r="T163" s="341"/>
      <c r="U163" s="342"/>
      <c r="V163" s="336"/>
      <c r="W163" s="336"/>
      <c r="X163" s="336"/>
      <c r="Y163" s="336"/>
    </row>
    <row r="164" spans="1:25" ht="15.75" customHeight="1" x14ac:dyDescent="0.3">
      <c r="A164" s="336"/>
      <c r="B164" s="336"/>
      <c r="C164" s="336"/>
      <c r="D164" s="336"/>
      <c r="E164" s="336"/>
      <c r="F164" s="336"/>
      <c r="G164" s="336"/>
      <c r="H164" s="336"/>
      <c r="I164" s="336"/>
      <c r="J164" s="336"/>
      <c r="K164" s="336"/>
      <c r="L164" s="336"/>
      <c r="M164" s="336"/>
      <c r="N164" s="336"/>
      <c r="O164" s="336"/>
      <c r="P164" s="336"/>
      <c r="Q164" s="336"/>
      <c r="R164" s="336"/>
      <c r="S164" s="336"/>
      <c r="T164" s="341"/>
      <c r="U164" s="342"/>
      <c r="V164" s="336"/>
      <c r="W164" s="336"/>
      <c r="X164" s="336"/>
      <c r="Y164" s="336"/>
    </row>
    <row r="165" spans="1:25" ht="15.75" customHeight="1" x14ac:dyDescent="0.3">
      <c r="A165" s="336"/>
      <c r="B165" s="336"/>
      <c r="C165" s="336"/>
      <c r="D165" s="336"/>
      <c r="E165" s="336"/>
      <c r="F165" s="336"/>
      <c r="G165" s="336"/>
      <c r="H165" s="336"/>
      <c r="I165" s="336"/>
      <c r="J165" s="336"/>
      <c r="K165" s="336"/>
      <c r="L165" s="336"/>
      <c r="M165" s="336"/>
      <c r="N165" s="336"/>
      <c r="O165" s="336"/>
      <c r="P165" s="336"/>
      <c r="Q165" s="336"/>
      <c r="R165" s="336"/>
      <c r="S165" s="336"/>
      <c r="T165" s="341"/>
      <c r="U165" s="342"/>
      <c r="V165" s="336"/>
      <c r="W165" s="336"/>
      <c r="X165" s="336"/>
      <c r="Y165" s="336"/>
    </row>
    <row r="166" spans="1:25" ht="15.75" customHeight="1" x14ac:dyDescent="0.3">
      <c r="A166" s="336"/>
      <c r="B166" s="336"/>
      <c r="C166" s="336"/>
      <c r="D166" s="336"/>
      <c r="E166" s="336"/>
      <c r="F166" s="336"/>
      <c r="G166" s="336"/>
      <c r="H166" s="336"/>
      <c r="I166" s="336"/>
      <c r="J166" s="336"/>
      <c r="K166" s="336"/>
      <c r="L166" s="336"/>
      <c r="M166" s="336"/>
      <c r="N166" s="336"/>
      <c r="O166" s="336"/>
      <c r="P166" s="336"/>
      <c r="Q166" s="336"/>
      <c r="R166" s="336"/>
      <c r="S166" s="336"/>
      <c r="T166" s="341"/>
      <c r="U166" s="342"/>
      <c r="V166" s="336"/>
      <c r="W166" s="336"/>
      <c r="X166" s="336"/>
      <c r="Y166" s="336"/>
    </row>
    <row r="167" spans="1:25" ht="15.75" customHeight="1" x14ac:dyDescent="0.3">
      <c r="A167" s="336"/>
      <c r="B167" s="336"/>
      <c r="C167" s="336"/>
      <c r="D167" s="336"/>
      <c r="E167" s="336"/>
      <c r="F167" s="336"/>
      <c r="G167" s="336"/>
      <c r="H167" s="336"/>
      <c r="I167" s="336"/>
      <c r="J167" s="336"/>
      <c r="K167" s="336"/>
      <c r="L167" s="336"/>
      <c r="M167" s="336"/>
      <c r="N167" s="336"/>
      <c r="O167" s="336"/>
      <c r="P167" s="336"/>
      <c r="Q167" s="336"/>
      <c r="R167" s="336"/>
      <c r="S167" s="336"/>
      <c r="T167" s="341"/>
      <c r="U167" s="342"/>
      <c r="V167" s="336"/>
      <c r="W167" s="336"/>
      <c r="X167" s="336"/>
      <c r="Y167" s="336"/>
    </row>
    <row r="168" spans="1:25" ht="15.75" customHeight="1" x14ac:dyDescent="0.3">
      <c r="A168" s="336"/>
      <c r="B168" s="336"/>
      <c r="C168" s="336"/>
      <c r="D168" s="336"/>
      <c r="E168" s="336"/>
      <c r="F168" s="336"/>
      <c r="G168" s="336"/>
      <c r="H168" s="336"/>
      <c r="I168" s="336"/>
      <c r="J168" s="336"/>
      <c r="K168" s="336"/>
      <c r="L168" s="336"/>
      <c r="M168" s="336"/>
      <c r="N168" s="336"/>
      <c r="O168" s="336"/>
      <c r="P168" s="336"/>
      <c r="Q168" s="336"/>
      <c r="R168" s="336"/>
      <c r="S168" s="336"/>
      <c r="T168" s="341"/>
      <c r="U168" s="342"/>
      <c r="V168" s="336"/>
      <c r="W168" s="336"/>
      <c r="X168" s="336"/>
      <c r="Y168" s="336"/>
    </row>
    <row r="169" spans="1:25" ht="15.75" customHeight="1" x14ac:dyDescent="0.3">
      <c r="A169" s="336"/>
      <c r="B169" s="336"/>
      <c r="C169" s="336"/>
      <c r="D169" s="336"/>
      <c r="E169" s="336"/>
      <c r="F169" s="336"/>
      <c r="G169" s="336"/>
      <c r="H169" s="336"/>
      <c r="I169" s="336"/>
      <c r="J169" s="336"/>
      <c r="K169" s="336"/>
      <c r="L169" s="336"/>
      <c r="M169" s="336"/>
      <c r="N169" s="336"/>
      <c r="O169" s="336"/>
      <c r="P169" s="336"/>
      <c r="Q169" s="336"/>
      <c r="R169" s="336"/>
      <c r="S169" s="336"/>
      <c r="T169" s="341"/>
      <c r="U169" s="342"/>
      <c r="V169" s="336"/>
      <c r="W169" s="336"/>
      <c r="X169" s="336"/>
      <c r="Y169" s="336"/>
    </row>
    <row r="170" spans="1:25" ht="15.75" customHeight="1" x14ac:dyDescent="0.3">
      <c r="A170" s="336"/>
      <c r="B170" s="336"/>
      <c r="C170" s="336"/>
      <c r="D170" s="336"/>
      <c r="E170" s="336"/>
      <c r="F170" s="336"/>
      <c r="G170" s="336"/>
      <c r="H170" s="336"/>
      <c r="I170" s="336"/>
      <c r="J170" s="336"/>
      <c r="K170" s="336"/>
      <c r="L170" s="336"/>
      <c r="M170" s="336"/>
      <c r="N170" s="336"/>
      <c r="O170" s="336"/>
      <c r="P170" s="336"/>
      <c r="Q170" s="336"/>
      <c r="R170" s="336"/>
      <c r="S170" s="336"/>
      <c r="T170" s="341"/>
      <c r="U170" s="342"/>
      <c r="V170" s="336"/>
      <c r="W170" s="336"/>
      <c r="X170" s="336"/>
      <c r="Y170" s="336"/>
    </row>
    <row r="171" spans="1:25" ht="15.75" customHeight="1" x14ac:dyDescent="0.3">
      <c r="A171" s="336"/>
      <c r="B171" s="336"/>
      <c r="C171" s="336"/>
      <c r="D171" s="336"/>
      <c r="E171" s="336"/>
      <c r="F171" s="336"/>
      <c r="G171" s="336"/>
      <c r="H171" s="336"/>
      <c r="I171" s="336"/>
      <c r="J171" s="336"/>
      <c r="K171" s="336"/>
      <c r="L171" s="336"/>
      <c r="M171" s="336"/>
      <c r="N171" s="336"/>
      <c r="O171" s="336"/>
      <c r="P171" s="336"/>
      <c r="Q171" s="336"/>
      <c r="R171" s="336"/>
      <c r="S171" s="336"/>
      <c r="T171" s="341"/>
      <c r="U171" s="342"/>
      <c r="V171" s="336"/>
      <c r="W171" s="336"/>
      <c r="X171" s="336"/>
      <c r="Y171" s="336"/>
    </row>
    <row r="172" spans="1:25" ht="15.75" customHeight="1" x14ac:dyDescent="0.3">
      <c r="A172" s="336"/>
      <c r="B172" s="336"/>
      <c r="C172" s="336"/>
      <c r="D172" s="336"/>
      <c r="E172" s="336"/>
      <c r="F172" s="336"/>
      <c r="G172" s="336"/>
      <c r="H172" s="336"/>
      <c r="I172" s="336"/>
      <c r="J172" s="336"/>
      <c r="K172" s="336"/>
      <c r="L172" s="336"/>
      <c r="M172" s="336"/>
      <c r="N172" s="336"/>
      <c r="O172" s="336"/>
      <c r="P172" s="336"/>
      <c r="Q172" s="336"/>
      <c r="R172" s="336"/>
      <c r="S172" s="336"/>
      <c r="T172" s="341"/>
      <c r="U172" s="342"/>
      <c r="V172" s="336"/>
      <c r="W172" s="336"/>
      <c r="X172" s="336"/>
      <c r="Y172" s="336"/>
    </row>
    <row r="173" spans="1:25" ht="15.75" customHeight="1" x14ac:dyDescent="0.3">
      <c r="A173" s="336"/>
      <c r="B173" s="336"/>
      <c r="C173" s="336"/>
      <c r="D173" s="336"/>
      <c r="E173" s="336"/>
      <c r="F173" s="336"/>
      <c r="G173" s="336"/>
      <c r="H173" s="336"/>
      <c r="I173" s="336"/>
      <c r="J173" s="336"/>
      <c r="K173" s="336"/>
      <c r="L173" s="336"/>
      <c r="M173" s="336"/>
      <c r="N173" s="336"/>
      <c r="O173" s="336"/>
      <c r="P173" s="336"/>
      <c r="Q173" s="336"/>
      <c r="R173" s="336"/>
      <c r="S173" s="336"/>
      <c r="T173" s="341"/>
      <c r="U173" s="342"/>
      <c r="V173" s="336"/>
      <c r="W173" s="336"/>
      <c r="X173" s="336"/>
      <c r="Y173" s="336"/>
    </row>
    <row r="174" spans="1:25" ht="15.75" customHeight="1" x14ac:dyDescent="0.3">
      <c r="A174" s="336"/>
      <c r="B174" s="336"/>
      <c r="C174" s="336"/>
      <c r="D174" s="336"/>
      <c r="E174" s="336"/>
      <c r="F174" s="336"/>
      <c r="G174" s="336"/>
      <c r="H174" s="336"/>
      <c r="I174" s="336"/>
      <c r="J174" s="336"/>
      <c r="K174" s="336"/>
      <c r="L174" s="336"/>
      <c r="M174" s="336"/>
      <c r="N174" s="336"/>
      <c r="O174" s="336"/>
      <c r="P174" s="336"/>
      <c r="Q174" s="336"/>
      <c r="R174" s="336"/>
      <c r="S174" s="336"/>
      <c r="T174" s="341"/>
      <c r="U174" s="342"/>
      <c r="V174" s="336"/>
      <c r="W174" s="336"/>
      <c r="X174" s="336"/>
      <c r="Y174" s="336"/>
    </row>
    <row r="175" spans="1:25" ht="15.75" customHeight="1" x14ac:dyDescent="0.3">
      <c r="A175" s="336"/>
      <c r="B175" s="336"/>
      <c r="C175" s="336"/>
      <c r="D175" s="336"/>
      <c r="E175" s="336"/>
      <c r="F175" s="336"/>
      <c r="G175" s="336"/>
      <c r="H175" s="336"/>
      <c r="I175" s="336"/>
      <c r="J175" s="336"/>
      <c r="K175" s="336"/>
      <c r="L175" s="336"/>
      <c r="M175" s="336"/>
      <c r="N175" s="336"/>
      <c r="O175" s="336"/>
      <c r="P175" s="336"/>
      <c r="Q175" s="336"/>
      <c r="R175" s="336"/>
      <c r="S175" s="336"/>
      <c r="T175" s="341"/>
      <c r="U175" s="342"/>
      <c r="V175" s="336"/>
      <c r="W175" s="336"/>
      <c r="X175" s="336"/>
      <c r="Y175" s="336"/>
    </row>
    <row r="176" spans="1:25" ht="15.75" customHeight="1" x14ac:dyDescent="0.3">
      <c r="A176" s="336"/>
      <c r="B176" s="336"/>
      <c r="C176" s="336"/>
      <c r="D176" s="336"/>
      <c r="E176" s="336"/>
      <c r="F176" s="336"/>
      <c r="G176" s="336"/>
      <c r="H176" s="336"/>
      <c r="I176" s="336"/>
      <c r="J176" s="336"/>
      <c r="K176" s="336"/>
      <c r="L176" s="336"/>
      <c r="M176" s="336"/>
      <c r="N176" s="336"/>
      <c r="O176" s="336"/>
      <c r="P176" s="336"/>
      <c r="Q176" s="336"/>
      <c r="R176" s="336"/>
      <c r="S176" s="336"/>
      <c r="T176" s="341"/>
      <c r="U176" s="342"/>
      <c r="V176" s="336"/>
      <c r="W176" s="336"/>
      <c r="X176" s="336"/>
      <c r="Y176" s="336"/>
    </row>
    <row r="177" spans="1:25" ht="15.75" customHeight="1" x14ac:dyDescent="0.3">
      <c r="A177" s="336"/>
      <c r="B177" s="336"/>
      <c r="C177" s="336"/>
      <c r="D177" s="336"/>
      <c r="E177" s="336"/>
      <c r="F177" s="336"/>
      <c r="G177" s="336"/>
      <c r="H177" s="336"/>
      <c r="I177" s="336"/>
      <c r="J177" s="336"/>
      <c r="K177" s="336"/>
      <c r="L177" s="336"/>
      <c r="M177" s="336"/>
      <c r="N177" s="336"/>
      <c r="O177" s="336"/>
      <c r="P177" s="336"/>
      <c r="Q177" s="336"/>
      <c r="R177" s="336"/>
      <c r="S177" s="336"/>
      <c r="T177" s="341"/>
      <c r="U177" s="342"/>
      <c r="V177" s="336"/>
      <c r="W177" s="336"/>
      <c r="X177" s="336"/>
      <c r="Y177" s="336"/>
    </row>
    <row r="178" spans="1:25" ht="15.75" customHeight="1" x14ac:dyDescent="0.3">
      <c r="A178" s="336"/>
      <c r="B178" s="336"/>
      <c r="C178" s="336"/>
      <c r="D178" s="336"/>
      <c r="E178" s="336"/>
      <c r="F178" s="336"/>
      <c r="G178" s="336"/>
      <c r="H178" s="336"/>
      <c r="I178" s="336"/>
      <c r="J178" s="336"/>
      <c r="K178" s="336"/>
      <c r="L178" s="336"/>
      <c r="M178" s="336"/>
      <c r="N178" s="336"/>
      <c r="O178" s="336"/>
      <c r="P178" s="336"/>
      <c r="Q178" s="336"/>
      <c r="R178" s="336"/>
      <c r="S178" s="336"/>
      <c r="T178" s="341"/>
      <c r="U178" s="342"/>
      <c r="V178" s="336"/>
      <c r="W178" s="336"/>
      <c r="X178" s="336"/>
      <c r="Y178" s="336"/>
    </row>
    <row r="179" spans="1:25" ht="15.75" customHeight="1" x14ac:dyDescent="0.3">
      <c r="A179" s="336"/>
      <c r="B179" s="336"/>
      <c r="C179" s="336"/>
      <c r="D179" s="336"/>
      <c r="E179" s="336"/>
      <c r="F179" s="336"/>
      <c r="G179" s="336"/>
      <c r="H179" s="336"/>
      <c r="I179" s="336"/>
      <c r="J179" s="336"/>
      <c r="K179" s="336"/>
      <c r="L179" s="336"/>
      <c r="M179" s="336"/>
      <c r="N179" s="336"/>
      <c r="O179" s="336"/>
      <c r="P179" s="336"/>
      <c r="Q179" s="336"/>
      <c r="R179" s="336"/>
      <c r="S179" s="336"/>
      <c r="T179" s="341"/>
      <c r="U179" s="342"/>
      <c r="V179" s="336"/>
      <c r="W179" s="336"/>
      <c r="X179" s="336"/>
      <c r="Y179" s="336"/>
    </row>
    <row r="180" spans="1:25" ht="15.75" customHeight="1" x14ac:dyDescent="0.3">
      <c r="A180" s="336"/>
      <c r="B180" s="336"/>
      <c r="C180" s="336"/>
      <c r="D180" s="336"/>
      <c r="E180" s="336"/>
      <c r="F180" s="336"/>
      <c r="G180" s="336"/>
      <c r="H180" s="336"/>
      <c r="I180" s="336"/>
      <c r="J180" s="336"/>
      <c r="K180" s="336"/>
      <c r="L180" s="336"/>
      <c r="M180" s="336"/>
      <c r="N180" s="336"/>
      <c r="O180" s="336"/>
      <c r="P180" s="336"/>
      <c r="Q180" s="336"/>
      <c r="R180" s="336"/>
      <c r="S180" s="336"/>
      <c r="T180" s="341"/>
      <c r="U180" s="342"/>
      <c r="V180" s="336"/>
      <c r="W180" s="336"/>
      <c r="X180" s="336"/>
      <c r="Y180" s="336"/>
    </row>
    <row r="181" spans="1:25" ht="15.75" customHeight="1" x14ac:dyDescent="0.3">
      <c r="A181" s="336"/>
      <c r="B181" s="336"/>
      <c r="C181" s="336"/>
      <c r="D181" s="336"/>
      <c r="E181" s="336"/>
      <c r="F181" s="336"/>
      <c r="G181" s="336"/>
      <c r="H181" s="336"/>
      <c r="I181" s="336"/>
      <c r="J181" s="336"/>
      <c r="K181" s="336"/>
      <c r="L181" s="336"/>
      <c r="M181" s="336"/>
      <c r="N181" s="336"/>
      <c r="O181" s="336"/>
      <c r="P181" s="336"/>
      <c r="Q181" s="336"/>
      <c r="R181" s="336"/>
      <c r="S181" s="336"/>
      <c r="T181" s="341"/>
      <c r="U181" s="342"/>
      <c r="V181" s="336"/>
      <c r="W181" s="336"/>
      <c r="X181" s="336"/>
      <c r="Y181" s="336"/>
    </row>
    <row r="182" spans="1:25" ht="15.75" customHeight="1" x14ac:dyDescent="0.3">
      <c r="A182" s="336"/>
      <c r="B182" s="336"/>
      <c r="C182" s="336"/>
      <c r="D182" s="336"/>
      <c r="E182" s="336"/>
      <c r="F182" s="336"/>
      <c r="G182" s="336"/>
      <c r="H182" s="336"/>
      <c r="I182" s="336"/>
      <c r="J182" s="336"/>
      <c r="K182" s="336"/>
      <c r="L182" s="336"/>
      <c r="M182" s="336"/>
      <c r="N182" s="336"/>
      <c r="O182" s="336"/>
      <c r="P182" s="336"/>
      <c r="Q182" s="336"/>
      <c r="R182" s="336"/>
      <c r="S182" s="336"/>
      <c r="T182" s="341"/>
      <c r="U182" s="342"/>
      <c r="V182" s="336"/>
      <c r="W182" s="336"/>
      <c r="X182" s="336"/>
      <c r="Y182" s="336"/>
    </row>
    <row r="183" spans="1:25" ht="15.75" customHeight="1" x14ac:dyDescent="0.3">
      <c r="A183" s="336"/>
      <c r="B183" s="336"/>
      <c r="C183" s="336"/>
      <c r="D183" s="336"/>
      <c r="E183" s="336"/>
      <c r="F183" s="336"/>
      <c r="G183" s="336"/>
      <c r="H183" s="336"/>
      <c r="I183" s="336"/>
      <c r="J183" s="336"/>
      <c r="K183" s="336"/>
      <c r="L183" s="336"/>
      <c r="M183" s="336"/>
      <c r="N183" s="336"/>
      <c r="O183" s="336"/>
      <c r="P183" s="336"/>
      <c r="Q183" s="336"/>
      <c r="R183" s="336"/>
      <c r="S183" s="336"/>
      <c r="T183" s="341"/>
      <c r="U183" s="342"/>
      <c r="V183" s="336"/>
      <c r="W183" s="336"/>
      <c r="X183" s="336"/>
      <c r="Y183" s="336"/>
    </row>
    <row r="184" spans="1:25" ht="15.75" customHeight="1" x14ac:dyDescent="0.3">
      <c r="A184" s="336"/>
      <c r="B184" s="336"/>
      <c r="C184" s="336"/>
      <c r="D184" s="336"/>
      <c r="E184" s="336"/>
      <c r="F184" s="336"/>
      <c r="G184" s="336"/>
      <c r="H184" s="336"/>
      <c r="I184" s="336"/>
      <c r="J184" s="336"/>
      <c r="K184" s="336"/>
      <c r="L184" s="336"/>
      <c r="M184" s="336"/>
      <c r="N184" s="336"/>
      <c r="O184" s="336"/>
      <c r="P184" s="336"/>
      <c r="Q184" s="336"/>
      <c r="R184" s="336"/>
      <c r="S184" s="336"/>
      <c r="T184" s="341"/>
      <c r="U184" s="342"/>
      <c r="V184" s="336"/>
      <c r="W184" s="336"/>
      <c r="X184" s="336"/>
      <c r="Y184" s="336"/>
    </row>
    <row r="185" spans="1:25" ht="15.75" customHeight="1" x14ac:dyDescent="0.3">
      <c r="A185" s="336"/>
      <c r="B185" s="336"/>
      <c r="C185" s="336"/>
      <c r="D185" s="336"/>
      <c r="E185" s="336"/>
      <c r="F185" s="336"/>
      <c r="G185" s="336"/>
      <c r="H185" s="336"/>
      <c r="I185" s="336"/>
      <c r="J185" s="336"/>
      <c r="K185" s="336"/>
      <c r="L185" s="336"/>
      <c r="M185" s="336"/>
      <c r="N185" s="336"/>
      <c r="O185" s="336"/>
      <c r="P185" s="336"/>
      <c r="Q185" s="336"/>
      <c r="R185" s="336"/>
      <c r="S185" s="336"/>
      <c r="T185" s="341"/>
      <c r="U185" s="342"/>
      <c r="V185" s="336"/>
      <c r="W185" s="336"/>
      <c r="X185" s="336"/>
      <c r="Y185" s="336"/>
    </row>
    <row r="186" spans="1:25" ht="15.75" customHeight="1" x14ac:dyDescent="0.3">
      <c r="A186" s="336"/>
      <c r="B186" s="336"/>
      <c r="C186" s="336"/>
      <c r="D186" s="336"/>
      <c r="E186" s="336"/>
      <c r="F186" s="336"/>
      <c r="G186" s="336"/>
      <c r="H186" s="336"/>
      <c r="I186" s="336"/>
      <c r="J186" s="336"/>
      <c r="K186" s="336"/>
      <c r="L186" s="336"/>
      <c r="M186" s="336"/>
      <c r="N186" s="336"/>
      <c r="O186" s="336"/>
      <c r="P186" s="336"/>
      <c r="Q186" s="336"/>
      <c r="R186" s="336"/>
      <c r="S186" s="336"/>
      <c r="T186" s="341"/>
      <c r="U186" s="342"/>
      <c r="V186" s="336"/>
      <c r="W186" s="336"/>
      <c r="X186" s="336"/>
      <c r="Y186" s="336"/>
    </row>
    <row r="187" spans="1:25" ht="15.75" customHeight="1" x14ac:dyDescent="0.3">
      <c r="A187" s="336"/>
      <c r="B187" s="336"/>
      <c r="C187" s="336"/>
      <c r="D187" s="336"/>
      <c r="E187" s="336"/>
      <c r="F187" s="336"/>
      <c r="G187" s="336"/>
      <c r="H187" s="336"/>
      <c r="I187" s="336"/>
      <c r="J187" s="336"/>
      <c r="K187" s="336"/>
      <c r="L187" s="336"/>
      <c r="M187" s="336"/>
      <c r="N187" s="336"/>
      <c r="O187" s="336"/>
      <c r="P187" s="336"/>
      <c r="Q187" s="336"/>
      <c r="R187" s="336"/>
      <c r="S187" s="336"/>
      <c r="T187" s="341"/>
      <c r="U187" s="342"/>
      <c r="V187" s="336"/>
      <c r="W187" s="336"/>
      <c r="X187" s="336"/>
      <c r="Y187" s="336"/>
    </row>
    <row r="188" spans="1:25" ht="15.75" customHeight="1" x14ac:dyDescent="0.3">
      <c r="A188" s="336"/>
      <c r="B188" s="336"/>
      <c r="C188" s="336"/>
      <c r="D188" s="336"/>
      <c r="E188" s="336"/>
      <c r="F188" s="336"/>
      <c r="G188" s="336"/>
      <c r="H188" s="336"/>
      <c r="I188" s="336"/>
      <c r="J188" s="336"/>
      <c r="K188" s="336"/>
      <c r="L188" s="336"/>
      <c r="M188" s="336"/>
      <c r="N188" s="336"/>
      <c r="O188" s="336"/>
      <c r="P188" s="336"/>
      <c r="Q188" s="336"/>
      <c r="R188" s="336"/>
      <c r="S188" s="336"/>
      <c r="T188" s="341"/>
      <c r="U188" s="342"/>
      <c r="V188" s="336"/>
      <c r="W188" s="336"/>
      <c r="X188" s="336"/>
      <c r="Y188" s="336"/>
    </row>
    <row r="189" spans="1:25" ht="15.75" customHeight="1" x14ac:dyDescent="0.3">
      <c r="A189" s="336"/>
      <c r="B189" s="336"/>
      <c r="C189" s="336"/>
      <c r="D189" s="336"/>
      <c r="E189" s="336"/>
      <c r="F189" s="336"/>
      <c r="G189" s="336"/>
      <c r="H189" s="336"/>
      <c r="I189" s="336"/>
      <c r="J189" s="336"/>
      <c r="K189" s="336"/>
      <c r="L189" s="336"/>
      <c r="M189" s="336"/>
      <c r="N189" s="336"/>
      <c r="O189" s="336"/>
      <c r="P189" s="336"/>
      <c r="Q189" s="336"/>
      <c r="R189" s="336"/>
      <c r="S189" s="336"/>
      <c r="T189" s="341"/>
      <c r="U189" s="342"/>
      <c r="V189" s="336"/>
      <c r="W189" s="336"/>
      <c r="X189" s="336"/>
      <c r="Y189" s="336"/>
    </row>
    <row r="190" spans="1:25" ht="15.75" customHeight="1" x14ac:dyDescent="0.3">
      <c r="A190" s="336"/>
      <c r="B190" s="336"/>
      <c r="C190" s="336"/>
      <c r="D190" s="336"/>
      <c r="E190" s="336"/>
      <c r="F190" s="336"/>
      <c r="G190" s="336"/>
      <c r="H190" s="336"/>
      <c r="I190" s="336"/>
      <c r="J190" s="336"/>
      <c r="K190" s="336"/>
      <c r="L190" s="336"/>
      <c r="M190" s="336"/>
      <c r="N190" s="336"/>
      <c r="O190" s="336"/>
      <c r="P190" s="336"/>
      <c r="Q190" s="336"/>
      <c r="R190" s="336"/>
      <c r="S190" s="336"/>
      <c r="T190" s="341"/>
      <c r="U190" s="342"/>
      <c r="V190" s="336"/>
      <c r="W190" s="336"/>
      <c r="X190" s="336"/>
      <c r="Y190" s="336"/>
    </row>
    <row r="191" spans="1:25" ht="15.75" customHeight="1" x14ac:dyDescent="0.3">
      <c r="A191" s="336"/>
      <c r="B191" s="336"/>
      <c r="C191" s="336"/>
      <c r="D191" s="336"/>
      <c r="E191" s="336"/>
      <c r="F191" s="336"/>
      <c r="G191" s="336"/>
      <c r="H191" s="336"/>
      <c r="I191" s="336"/>
      <c r="J191" s="336"/>
      <c r="K191" s="336"/>
      <c r="L191" s="336"/>
      <c r="M191" s="336"/>
      <c r="N191" s="336"/>
      <c r="O191" s="336"/>
      <c r="P191" s="336"/>
      <c r="Q191" s="336"/>
      <c r="R191" s="336"/>
      <c r="S191" s="336"/>
      <c r="T191" s="341"/>
      <c r="U191" s="342"/>
      <c r="V191" s="336"/>
      <c r="W191" s="336"/>
      <c r="X191" s="336"/>
      <c r="Y191" s="336"/>
    </row>
    <row r="192" spans="1:25" ht="15.75" customHeight="1" x14ac:dyDescent="0.3">
      <c r="A192" s="336"/>
      <c r="B192" s="336"/>
      <c r="C192" s="336"/>
      <c r="D192" s="336"/>
      <c r="E192" s="336"/>
      <c r="F192" s="336"/>
      <c r="G192" s="336"/>
      <c r="H192" s="336"/>
      <c r="I192" s="336"/>
      <c r="J192" s="336"/>
      <c r="K192" s="336"/>
      <c r="L192" s="336"/>
      <c r="M192" s="336"/>
      <c r="N192" s="336"/>
      <c r="O192" s="336"/>
      <c r="P192" s="336"/>
      <c r="Q192" s="336"/>
      <c r="R192" s="336"/>
      <c r="S192" s="336"/>
      <c r="T192" s="341"/>
      <c r="U192" s="342"/>
      <c r="V192" s="336"/>
      <c r="W192" s="336"/>
      <c r="X192" s="336"/>
      <c r="Y192" s="336"/>
    </row>
    <row r="193" spans="1:25" ht="15.75" customHeight="1" x14ac:dyDescent="0.3">
      <c r="A193" s="336"/>
      <c r="B193" s="336"/>
      <c r="C193" s="336"/>
      <c r="D193" s="336"/>
      <c r="E193" s="336"/>
      <c r="F193" s="336"/>
      <c r="G193" s="336"/>
      <c r="H193" s="336"/>
      <c r="I193" s="336"/>
      <c r="J193" s="336"/>
      <c r="K193" s="336"/>
      <c r="L193" s="336"/>
      <c r="M193" s="336"/>
      <c r="N193" s="336"/>
      <c r="O193" s="336"/>
      <c r="P193" s="336"/>
      <c r="Q193" s="336"/>
      <c r="R193" s="336"/>
      <c r="S193" s="336"/>
      <c r="T193" s="341"/>
      <c r="U193" s="342"/>
      <c r="V193" s="336"/>
      <c r="W193" s="336"/>
      <c r="X193" s="336"/>
      <c r="Y193" s="336"/>
    </row>
    <row r="194" spans="1:25" ht="15.75" customHeight="1" x14ac:dyDescent="0.3">
      <c r="A194" s="336"/>
      <c r="B194" s="336"/>
      <c r="C194" s="336"/>
      <c r="D194" s="336"/>
      <c r="E194" s="336"/>
      <c r="F194" s="336"/>
      <c r="G194" s="336"/>
      <c r="H194" s="336"/>
      <c r="I194" s="336"/>
      <c r="J194" s="336"/>
      <c r="K194" s="336"/>
      <c r="L194" s="336"/>
      <c r="M194" s="336"/>
      <c r="N194" s="336"/>
      <c r="O194" s="336"/>
      <c r="P194" s="336"/>
      <c r="Q194" s="336"/>
      <c r="R194" s="336"/>
      <c r="S194" s="336"/>
      <c r="T194" s="341"/>
      <c r="U194" s="342"/>
      <c r="V194" s="336"/>
      <c r="W194" s="336"/>
      <c r="X194" s="336"/>
      <c r="Y194" s="336"/>
    </row>
    <row r="195" spans="1:25" ht="15.75" customHeight="1" x14ac:dyDescent="0.3">
      <c r="A195" s="336"/>
      <c r="B195" s="336"/>
      <c r="C195" s="336"/>
      <c r="D195" s="336"/>
      <c r="E195" s="336"/>
      <c r="F195" s="336"/>
      <c r="G195" s="336"/>
      <c r="H195" s="336"/>
      <c r="I195" s="336"/>
      <c r="J195" s="336"/>
      <c r="K195" s="336"/>
      <c r="L195" s="336"/>
      <c r="M195" s="336"/>
      <c r="N195" s="336"/>
      <c r="O195" s="336"/>
      <c r="P195" s="336"/>
      <c r="Q195" s="336"/>
      <c r="R195" s="336"/>
      <c r="S195" s="336"/>
      <c r="T195" s="341"/>
      <c r="U195" s="342"/>
      <c r="V195" s="336"/>
      <c r="W195" s="336"/>
      <c r="X195" s="336"/>
      <c r="Y195" s="336"/>
    </row>
    <row r="196" spans="1:25" ht="15.75" customHeight="1" x14ac:dyDescent="0.3">
      <c r="A196" s="336"/>
      <c r="B196" s="336"/>
      <c r="C196" s="336"/>
      <c r="D196" s="336"/>
      <c r="E196" s="336"/>
      <c r="F196" s="336"/>
      <c r="G196" s="336"/>
      <c r="H196" s="336"/>
      <c r="I196" s="336"/>
      <c r="J196" s="336"/>
      <c r="K196" s="336"/>
      <c r="L196" s="336"/>
      <c r="M196" s="336"/>
      <c r="N196" s="336"/>
      <c r="O196" s="336"/>
      <c r="P196" s="336"/>
      <c r="Q196" s="336"/>
      <c r="R196" s="336"/>
      <c r="S196" s="336"/>
      <c r="T196" s="341"/>
      <c r="U196" s="342"/>
      <c r="V196" s="336"/>
      <c r="W196" s="336"/>
      <c r="X196" s="336"/>
      <c r="Y196" s="336"/>
    </row>
    <row r="197" spans="1:25" ht="15.75" customHeight="1" x14ac:dyDescent="0.3">
      <c r="A197" s="336"/>
      <c r="B197" s="336"/>
      <c r="C197" s="336"/>
      <c r="D197" s="336"/>
      <c r="E197" s="336"/>
      <c r="F197" s="336"/>
      <c r="G197" s="336"/>
      <c r="H197" s="336"/>
      <c r="I197" s="336"/>
      <c r="J197" s="336"/>
      <c r="K197" s="336"/>
      <c r="L197" s="336"/>
      <c r="M197" s="336"/>
      <c r="N197" s="336"/>
      <c r="O197" s="336"/>
      <c r="P197" s="336"/>
      <c r="Q197" s="336"/>
      <c r="R197" s="336"/>
      <c r="S197" s="336"/>
      <c r="T197" s="341"/>
      <c r="U197" s="342"/>
      <c r="V197" s="336"/>
      <c r="W197" s="336"/>
      <c r="X197" s="336"/>
      <c r="Y197" s="336"/>
    </row>
    <row r="198" spans="1:25" ht="15.75" customHeight="1" x14ac:dyDescent="0.3">
      <c r="A198" s="336"/>
      <c r="B198" s="336"/>
      <c r="C198" s="336"/>
      <c r="D198" s="336"/>
      <c r="E198" s="336"/>
      <c r="F198" s="336"/>
      <c r="G198" s="336"/>
      <c r="H198" s="336"/>
      <c r="I198" s="336"/>
      <c r="J198" s="336"/>
      <c r="K198" s="336"/>
      <c r="L198" s="336"/>
      <c r="M198" s="336"/>
      <c r="N198" s="336"/>
      <c r="O198" s="336"/>
      <c r="P198" s="336"/>
      <c r="Q198" s="336"/>
      <c r="R198" s="336"/>
      <c r="S198" s="336"/>
      <c r="T198" s="341"/>
      <c r="U198" s="342"/>
      <c r="V198" s="336"/>
      <c r="W198" s="336"/>
      <c r="X198" s="336"/>
      <c r="Y198" s="336"/>
    </row>
    <row r="199" spans="1:25" ht="15.75" customHeight="1" x14ac:dyDescent="0.3">
      <c r="A199" s="336"/>
      <c r="B199" s="336"/>
      <c r="C199" s="336"/>
      <c r="D199" s="336"/>
      <c r="E199" s="336"/>
      <c r="F199" s="336"/>
      <c r="G199" s="336"/>
      <c r="H199" s="336"/>
      <c r="I199" s="336"/>
      <c r="J199" s="336"/>
      <c r="K199" s="336"/>
      <c r="L199" s="336"/>
      <c r="M199" s="336"/>
      <c r="N199" s="336"/>
      <c r="O199" s="336"/>
      <c r="P199" s="336"/>
      <c r="Q199" s="336"/>
      <c r="R199" s="336"/>
      <c r="S199" s="336"/>
      <c r="T199" s="341"/>
      <c r="U199" s="342"/>
      <c r="V199" s="336"/>
      <c r="W199" s="336"/>
      <c r="X199" s="336"/>
      <c r="Y199" s="336"/>
    </row>
    <row r="200" spans="1:25" ht="15.75" customHeight="1" x14ac:dyDescent="0.3">
      <c r="A200" s="336"/>
      <c r="B200" s="336"/>
      <c r="C200" s="336"/>
      <c r="D200" s="336"/>
      <c r="E200" s="336"/>
      <c r="F200" s="336"/>
      <c r="G200" s="336"/>
      <c r="H200" s="336"/>
      <c r="I200" s="336"/>
      <c r="J200" s="336"/>
      <c r="K200" s="336"/>
      <c r="L200" s="336"/>
      <c r="M200" s="336"/>
      <c r="N200" s="336"/>
      <c r="O200" s="336"/>
      <c r="P200" s="336"/>
      <c r="Q200" s="336"/>
      <c r="R200" s="336"/>
      <c r="S200" s="336"/>
      <c r="T200" s="341"/>
      <c r="U200" s="342"/>
      <c r="V200" s="336"/>
      <c r="W200" s="336"/>
      <c r="X200" s="336"/>
      <c r="Y200" s="336"/>
    </row>
    <row r="201" spans="1:25" ht="15.75" customHeight="1" x14ac:dyDescent="0.3">
      <c r="A201" s="336"/>
      <c r="B201" s="336"/>
      <c r="C201" s="336"/>
      <c r="D201" s="336"/>
      <c r="E201" s="336"/>
      <c r="F201" s="336"/>
      <c r="G201" s="336"/>
      <c r="H201" s="336"/>
      <c r="I201" s="336"/>
      <c r="J201" s="336"/>
      <c r="K201" s="336"/>
      <c r="L201" s="336"/>
      <c r="M201" s="336"/>
      <c r="N201" s="336"/>
      <c r="O201" s="336"/>
      <c r="P201" s="336"/>
      <c r="Q201" s="336"/>
      <c r="R201" s="336"/>
      <c r="S201" s="336"/>
      <c r="T201" s="341"/>
      <c r="U201" s="342"/>
      <c r="V201" s="336"/>
      <c r="W201" s="336"/>
      <c r="X201" s="336"/>
      <c r="Y201" s="336"/>
    </row>
    <row r="202" spans="1:25" ht="15.75" customHeight="1" x14ac:dyDescent="0.3">
      <c r="A202" s="336"/>
      <c r="B202" s="336"/>
      <c r="C202" s="336"/>
      <c r="D202" s="336"/>
      <c r="E202" s="336"/>
      <c r="F202" s="336"/>
      <c r="G202" s="336"/>
      <c r="H202" s="336"/>
      <c r="I202" s="336"/>
      <c r="J202" s="336"/>
      <c r="K202" s="336"/>
      <c r="L202" s="336"/>
      <c r="M202" s="336"/>
      <c r="N202" s="336"/>
      <c r="O202" s="336"/>
      <c r="P202" s="336"/>
      <c r="Q202" s="336"/>
      <c r="R202" s="336"/>
      <c r="S202" s="336"/>
      <c r="T202" s="341"/>
      <c r="U202" s="342"/>
      <c r="V202" s="336"/>
      <c r="W202" s="336"/>
      <c r="X202" s="336"/>
      <c r="Y202" s="336"/>
    </row>
    <row r="203" spans="1:25" ht="15.75" customHeight="1" x14ac:dyDescent="0.3">
      <c r="A203" s="336"/>
      <c r="B203" s="336"/>
      <c r="C203" s="336"/>
      <c r="D203" s="336"/>
      <c r="E203" s="336"/>
      <c r="F203" s="336"/>
      <c r="G203" s="336"/>
      <c r="H203" s="336"/>
      <c r="I203" s="336"/>
      <c r="J203" s="336"/>
      <c r="K203" s="336"/>
      <c r="L203" s="336"/>
      <c r="M203" s="336"/>
      <c r="N203" s="336"/>
      <c r="O203" s="336"/>
      <c r="P203" s="336"/>
      <c r="Q203" s="336"/>
      <c r="R203" s="336"/>
      <c r="S203" s="336"/>
      <c r="T203" s="341"/>
      <c r="U203" s="342"/>
      <c r="V203" s="336"/>
      <c r="W203" s="336"/>
      <c r="X203" s="336"/>
      <c r="Y203" s="336"/>
    </row>
    <row r="204" spans="1:25" ht="15.75" customHeight="1" x14ac:dyDescent="0.3">
      <c r="A204" s="336"/>
      <c r="B204" s="336"/>
      <c r="C204" s="336"/>
      <c r="D204" s="336"/>
      <c r="E204" s="336"/>
      <c r="F204" s="336"/>
      <c r="G204" s="336"/>
      <c r="H204" s="336"/>
      <c r="I204" s="336"/>
      <c r="J204" s="336"/>
      <c r="K204" s="336"/>
      <c r="L204" s="336"/>
      <c r="M204" s="336"/>
      <c r="N204" s="336"/>
      <c r="O204" s="336"/>
      <c r="P204" s="336"/>
      <c r="Q204" s="336"/>
      <c r="R204" s="336"/>
      <c r="S204" s="336"/>
      <c r="T204" s="341"/>
      <c r="U204" s="342"/>
      <c r="V204" s="336"/>
      <c r="W204" s="336"/>
      <c r="X204" s="336"/>
      <c r="Y204" s="336"/>
    </row>
    <row r="205" spans="1:25" ht="15.75" customHeight="1" x14ac:dyDescent="0.3">
      <c r="A205" s="336"/>
      <c r="B205" s="336"/>
      <c r="C205" s="336"/>
      <c r="D205" s="336"/>
      <c r="E205" s="336"/>
      <c r="F205" s="336"/>
      <c r="G205" s="336"/>
      <c r="H205" s="336"/>
      <c r="I205" s="336"/>
      <c r="J205" s="336"/>
      <c r="K205" s="336"/>
      <c r="L205" s="336"/>
      <c r="M205" s="336"/>
      <c r="N205" s="336"/>
      <c r="O205" s="336"/>
      <c r="P205" s="336"/>
      <c r="Q205" s="336"/>
      <c r="R205" s="336"/>
      <c r="S205" s="336"/>
      <c r="T205" s="341"/>
      <c r="U205" s="342"/>
      <c r="V205" s="336"/>
      <c r="W205" s="336"/>
      <c r="X205" s="336"/>
      <c r="Y205" s="336"/>
    </row>
    <row r="206" spans="1:25" ht="15.75" customHeight="1" x14ac:dyDescent="0.3">
      <c r="A206" s="336"/>
      <c r="B206" s="336"/>
      <c r="C206" s="336"/>
      <c r="D206" s="336"/>
      <c r="E206" s="336"/>
      <c r="F206" s="336"/>
      <c r="G206" s="336"/>
      <c r="H206" s="336"/>
      <c r="I206" s="336"/>
      <c r="J206" s="336"/>
      <c r="K206" s="336"/>
      <c r="L206" s="336"/>
      <c r="M206" s="336"/>
      <c r="N206" s="336"/>
      <c r="O206" s="336"/>
      <c r="P206" s="336"/>
      <c r="Q206" s="336"/>
      <c r="R206" s="336"/>
      <c r="S206" s="336"/>
      <c r="T206" s="341"/>
      <c r="U206" s="342"/>
      <c r="V206" s="336"/>
      <c r="W206" s="336"/>
      <c r="X206" s="336"/>
      <c r="Y206" s="336"/>
    </row>
    <row r="207" spans="1:25" ht="15.75" customHeight="1" x14ac:dyDescent="0.3">
      <c r="A207" s="336"/>
      <c r="B207" s="336"/>
      <c r="C207" s="336"/>
      <c r="D207" s="336"/>
      <c r="E207" s="336"/>
      <c r="F207" s="336"/>
      <c r="G207" s="336"/>
      <c r="H207" s="336"/>
      <c r="I207" s="336"/>
      <c r="J207" s="336"/>
      <c r="K207" s="336"/>
      <c r="L207" s="336"/>
      <c r="M207" s="336"/>
      <c r="N207" s="336"/>
      <c r="O207" s="336"/>
      <c r="P207" s="336"/>
      <c r="Q207" s="336"/>
      <c r="R207" s="336"/>
      <c r="S207" s="336"/>
      <c r="T207" s="341"/>
      <c r="U207" s="342"/>
      <c r="V207" s="336"/>
      <c r="W207" s="336"/>
      <c r="X207" s="336"/>
      <c r="Y207" s="336"/>
    </row>
    <row r="208" spans="1:25" ht="15.75" customHeight="1" x14ac:dyDescent="0.3">
      <c r="A208" s="336"/>
      <c r="B208" s="336"/>
      <c r="C208" s="336"/>
      <c r="D208" s="336"/>
      <c r="E208" s="336"/>
      <c r="F208" s="336"/>
      <c r="G208" s="336"/>
      <c r="H208" s="336"/>
      <c r="I208" s="336"/>
      <c r="J208" s="336"/>
      <c r="K208" s="336"/>
      <c r="L208" s="336"/>
      <c r="M208" s="336"/>
      <c r="N208" s="336"/>
      <c r="O208" s="336"/>
      <c r="P208" s="336"/>
      <c r="Q208" s="336"/>
      <c r="R208" s="336"/>
      <c r="S208" s="336"/>
      <c r="T208" s="341"/>
      <c r="U208" s="342"/>
      <c r="V208" s="336"/>
      <c r="W208" s="336"/>
      <c r="X208" s="336"/>
      <c r="Y208" s="336"/>
    </row>
    <row r="209" spans="1:25" ht="15.75" customHeight="1" x14ac:dyDescent="0.3">
      <c r="A209" s="336"/>
      <c r="B209" s="336"/>
      <c r="C209" s="336"/>
      <c r="D209" s="336"/>
      <c r="E209" s="336"/>
      <c r="F209" s="336"/>
      <c r="G209" s="336"/>
      <c r="H209" s="336"/>
      <c r="I209" s="336"/>
      <c r="J209" s="336"/>
      <c r="K209" s="336"/>
      <c r="L209" s="336"/>
      <c r="M209" s="336"/>
      <c r="N209" s="336"/>
      <c r="O209" s="336"/>
      <c r="P209" s="336"/>
      <c r="Q209" s="336"/>
      <c r="R209" s="336"/>
      <c r="S209" s="336"/>
      <c r="T209" s="341"/>
      <c r="U209" s="342"/>
      <c r="V209" s="336"/>
      <c r="W209" s="336"/>
      <c r="X209" s="336"/>
      <c r="Y209" s="336"/>
    </row>
    <row r="210" spans="1:25" ht="15.75" customHeight="1" x14ac:dyDescent="0.3">
      <c r="A210" s="336"/>
      <c r="B210" s="336"/>
      <c r="C210" s="336"/>
      <c r="D210" s="336"/>
      <c r="E210" s="336"/>
      <c r="F210" s="336"/>
      <c r="G210" s="336"/>
      <c r="H210" s="336"/>
      <c r="I210" s="336"/>
      <c r="J210" s="336"/>
      <c r="K210" s="336"/>
      <c r="L210" s="336"/>
      <c r="M210" s="336"/>
      <c r="N210" s="336"/>
      <c r="O210" s="336"/>
      <c r="P210" s="336"/>
      <c r="Q210" s="336"/>
      <c r="R210" s="336"/>
      <c r="S210" s="336"/>
      <c r="T210" s="341"/>
      <c r="U210" s="342"/>
      <c r="V210" s="336"/>
      <c r="W210" s="336"/>
      <c r="X210" s="336"/>
      <c r="Y210" s="336"/>
    </row>
    <row r="211" spans="1:25" ht="15.75" customHeight="1" x14ac:dyDescent="0.3">
      <c r="A211" s="336"/>
      <c r="B211" s="336"/>
      <c r="C211" s="336"/>
      <c r="D211" s="336"/>
      <c r="E211" s="336"/>
      <c r="F211" s="336"/>
      <c r="G211" s="336"/>
      <c r="H211" s="336"/>
      <c r="I211" s="336"/>
      <c r="J211" s="336"/>
      <c r="K211" s="336"/>
      <c r="L211" s="336"/>
      <c r="M211" s="336"/>
      <c r="N211" s="336"/>
      <c r="O211" s="336"/>
      <c r="P211" s="336"/>
      <c r="Q211" s="336"/>
      <c r="R211" s="336"/>
      <c r="S211" s="336"/>
      <c r="T211" s="341"/>
      <c r="U211" s="342"/>
      <c r="V211" s="336"/>
      <c r="W211" s="336"/>
      <c r="X211" s="336"/>
      <c r="Y211" s="336"/>
    </row>
    <row r="212" spans="1:25" ht="15.75" customHeight="1" x14ac:dyDescent="0.3">
      <c r="A212" s="336"/>
      <c r="B212" s="336"/>
      <c r="C212" s="336"/>
      <c r="D212" s="336"/>
      <c r="E212" s="336"/>
      <c r="F212" s="336"/>
      <c r="G212" s="336"/>
      <c r="H212" s="336"/>
      <c r="I212" s="336"/>
      <c r="J212" s="336"/>
      <c r="K212" s="336"/>
      <c r="L212" s="336"/>
      <c r="M212" s="336"/>
      <c r="N212" s="336"/>
      <c r="O212" s="336"/>
      <c r="P212" s="336"/>
      <c r="Q212" s="336"/>
      <c r="R212" s="336"/>
      <c r="S212" s="336"/>
      <c r="T212" s="341"/>
      <c r="U212" s="342"/>
      <c r="V212" s="336"/>
      <c r="W212" s="336"/>
      <c r="X212" s="336"/>
      <c r="Y212" s="336"/>
    </row>
    <row r="213" spans="1:25" ht="15.75" customHeight="1" x14ac:dyDescent="0.3">
      <c r="A213" s="336"/>
      <c r="B213" s="336"/>
      <c r="C213" s="336"/>
      <c r="D213" s="336"/>
      <c r="E213" s="336"/>
      <c r="F213" s="336"/>
      <c r="G213" s="336"/>
      <c r="H213" s="336"/>
      <c r="I213" s="336"/>
      <c r="J213" s="336"/>
      <c r="K213" s="336"/>
      <c r="L213" s="336"/>
      <c r="M213" s="336"/>
      <c r="N213" s="336"/>
      <c r="O213" s="336"/>
      <c r="P213" s="336"/>
      <c r="Q213" s="336"/>
      <c r="R213" s="336"/>
      <c r="S213" s="336"/>
      <c r="T213" s="341"/>
      <c r="U213" s="342"/>
      <c r="V213" s="336"/>
      <c r="W213" s="336"/>
      <c r="X213" s="336"/>
      <c r="Y213" s="336"/>
    </row>
    <row r="214" spans="1:25" ht="15.75" customHeight="1" x14ac:dyDescent="0.3">
      <c r="A214" s="336"/>
      <c r="B214" s="336"/>
      <c r="C214" s="336"/>
      <c r="D214" s="336"/>
      <c r="E214" s="336"/>
      <c r="F214" s="336"/>
      <c r="G214" s="336"/>
      <c r="H214" s="336"/>
      <c r="I214" s="336"/>
      <c r="J214" s="336"/>
      <c r="K214" s="336"/>
      <c r="L214" s="336"/>
      <c r="M214" s="336"/>
      <c r="N214" s="336"/>
      <c r="O214" s="336"/>
      <c r="P214" s="336"/>
      <c r="Q214" s="336"/>
      <c r="R214" s="336"/>
      <c r="S214" s="336"/>
      <c r="T214" s="341"/>
      <c r="U214" s="342"/>
      <c r="V214" s="336"/>
      <c r="W214" s="336"/>
      <c r="X214" s="336"/>
      <c r="Y214" s="336"/>
    </row>
    <row r="215" spans="1:25" ht="15.75" customHeight="1" x14ac:dyDescent="0.3">
      <c r="A215" s="336"/>
      <c r="B215" s="336"/>
      <c r="C215" s="336"/>
      <c r="D215" s="336"/>
      <c r="E215" s="336"/>
      <c r="F215" s="336"/>
      <c r="G215" s="336"/>
      <c r="H215" s="336"/>
      <c r="I215" s="336"/>
      <c r="J215" s="336"/>
      <c r="K215" s="336"/>
      <c r="L215" s="336"/>
      <c r="M215" s="336"/>
      <c r="N215" s="336"/>
      <c r="O215" s="336"/>
      <c r="P215" s="336"/>
      <c r="Q215" s="336"/>
      <c r="R215" s="336"/>
      <c r="S215" s="336"/>
      <c r="T215" s="341"/>
      <c r="U215" s="342"/>
      <c r="V215" s="336"/>
      <c r="W215" s="336"/>
      <c r="X215" s="336"/>
      <c r="Y215" s="336"/>
    </row>
    <row r="216" spans="1:25" ht="15.75" customHeight="1" x14ac:dyDescent="0.3">
      <c r="A216" s="336"/>
      <c r="B216" s="336"/>
      <c r="C216" s="336"/>
      <c r="D216" s="336"/>
      <c r="E216" s="336"/>
      <c r="F216" s="336"/>
      <c r="G216" s="336"/>
      <c r="H216" s="336"/>
      <c r="I216" s="336"/>
      <c r="J216" s="336"/>
      <c r="K216" s="336"/>
      <c r="L216" s="336"/>
      <c r="M216" s="336"/>
      <c r="N216" s="336"/>
      <c r="O216" s="336"/>
      <c r="P216" s="336"/>
      <c r="Q216" s="336"/>
      <c r="R216" s="336"/>
      <c r="S216" s="336"/>
      <c r="T216" s="341"/>
      <c r="U216" s="342"/>
      <c r="V216" s="336"/>
      <c r="W216" s="336"/>
      <c r="X216" s="336"/>
      <c r="Y216" s="336"/>
    </row>
    <row r="217" spans="1:25" ht="15.75" customHeight="1" x14ac:dyDescent="0.3">
      <c r="A217" s="336"/>
      <c r="B217" s="336"/>
      <c r="C217" s="336"/>
      <c r="D217" s="336"/>
      <c r="E217" s="336"/>
      <c r="F217" s="336"/>
      <c r="G217" s="336"/>
      <c r="H217" s="336"/>
      <c r="I217" s="336"/>
      <c r="J217" s="336"/>
      <c r="K217" s="336"/>
      <c r="L217" s="336"/>
      <c r="M217" s="336"/>
      <c r="N217" s="336"/>
      <c r="O217" s="336"/>
      <c r="P217" s="336"/>
      <c r="Q217" s="336"/>
      <c r="R217" s="336"/>
      <c r="S217" s="336"/>
      <c r="T217" s="341"/>
      <c r="U217" s="342"/>
      <c r="V217" s="336"/>
      <c r="W217" s="336"/>
      <c r="X217" s="336"/>
      <c r="Y217" s="336"/>
    </row>
    <row r="218" spans="1:25" ht="15.75" customHeight="1" x14ac:dyDescent="0.3">
      <c r="A218" s="336"/>
      <c r="B218" s="336"/>
      <c r="C218" s="336"/>
      <c r="D218" s="336"/>
      <c r="E218" s="336"/>
      <c r="F218" s="336"/>
      <c r="G218" s="336"/>
      <c r="H218" s="336"/>
      <c r="I218" s="336"/>
      <c r="J218" s="336"/>
      <c r="K218" s="336"/>
      <c r="L218" s="336"/>
      <c r="M218" s="336"/>
      <c r="N218" s="336"/>
      <c r="O218" s="336"/>
      <c r="P218" s="336"/>
      <c r="Q218" s="336"/>
      <c r="R218" s="336"/>
      <c r="S218" s="336"/>
      <c r="T218" s="341"/>
      <c r="U218" s="342"/>
      <c r="V218" s="336"/>
      <c r="W218" s="336"/>
      <c r="X218" s="336"/>
      <c r="Y218" s="336"/>
    </row>
    <row r="219" spans="1:25" ht="15.75" customHeight="1" x14ac:dyDescent="0.3">
      <c r="A219" s="336"/>
      <c r="B219" s="336"/>
      <c r="C219" s="336"/>
      <c r="D219" s="336"/>
      <c r="E219" s="336"/>
      <c r="F219" s="336"/>
      <c r="G219" s="336"/>
      <c r="H219" s="336"/>
      <c r="I219" s="336"/>
      <c r="J219" s="336"/>
      <c r="K219" s="336"/>
      <c r="L219" s="336"/>
      <c r="M219" s="336"/>
      <c r="N219" s="336"/>
      <c r="O219" s="336"/>
      <c r="P219" s="336"/>
      <c r="Q219" s="336"/>
      <c r="R219" s="336"/>
      <c r="S219" s="336"/>
      <c r="T219" s="341"/>
      <c r="U219" s="342"/>
      <c r="V219" s="336"/>
      <c r="W219" s="336"/>
      <c r="X219" s="336"/>
      <c r="Y219" s="336"/>
    </row>
    <row r="220" spans="1:25" ht="15.75" customHeight="1" x14ac:dyDescent="0.3">
      <c r="A220" s="336"/>
      <c r="B220" s="336"/>
      <c r="C220" s="336"/>
      <c r="D220" s="336"/>
      <c r="E220" s="336"/>
      <c r="F220" s="336"/>
      <c r="G220" s="336"/>
      <c r="H220" s="336"/>
      <c r="I220" s="336"/>
      <c r="J220" s="336"/>
      <c r="K220" s="336"/>
      <c r="L220" s="336"/>
      <c r="M220" s="336"/>
      <c r="N220" s="336"/>
      <c r="O220" s="336"/>
      <c r="P220" s="336"/>
      <c r="Q220" s="336"/>
      <c r="R220" s="336"/>
      <c r="S220" s="336"/>
      <c r="T220" s="341"/>
      <c r="U220" s="342"/>
      <c r="V220" s="336"/>
      <c r="W220" s="336"/>
      <c r="X220" s="336"/>
      <c r="Y220" s="336"/>
    </row>
    <row r="221" spans="1:25" ht="15.75" customHeight="1" x14ac:dyDescent="0.3">
      <c r="A221" s="336"/>
      <c r="B221" s="336"/>
      <c r="C221" s="336"/>
      <c r="D221" s="336"/>
      <c r="E221" s="336"/>
      <c r="F221" s="336"/>
      <c r="G221" s="336"/>
      <c r="H221" s="336"/>
      <c r="I221" s="336"/>
      <c r="J221" s="336"/>
      <c r="K221" s="336"/>
      <c r="L221" s="336"/>
      <c r="M221" s="336"/>
      <c r="N221" s="336"/>
      <c r="O221" s="336"/>
      <c r="P221" s="336"/>
      <c r="Q221" s="336"/>
      <c r="R221" s="336"/>
      <c r="S221" s="336"/>
      <c r="T221" s="341"/>
      <c r="U221" s="342"/>
      <c r="V221" s="336"/>
      <c r="W221" s="336"/>
      <c r="X221" s="336"/>
      <c r="Y221" s="336"/>
    </row>
    <row r="222" spans="1:25" ht="15.75" customHeight="1" x14ac:dyDescent="0.3">
      <c r="A222" s="336"/>
      <c r="B222" s="336"/>
      <c r="C222" s="336"/>
      <c r="D222" s="336"/>
      <c r="E222" s="336"/>
      <c r="F222" s="336"/>
      <c r="G222" s="336"/>
      <c r="H222" s="336"/>
      <c r="I222" s="336"/>
      <c r="J222" s="336"/>
      <c r="K222" s="336"/>
      <c r="L222" s="336"/>
      <c r="M222" s="336"/>
      <c r="N222" s="336"/>
      <c r="O222" s="336"/>
      <c r="P222" s="336"/>
      <c r="Q222" s="336"/>
      <c r="R222" s="336"/>
      <c r="S222" s="336"/>
      <c r="T222" s="341"/>
      <c r="U222" s="342"/>
      <c r="V222" s="336"/>
      <c r="W222" s="336"/>
      <c r="X222" s="336"/>
      <c r="Y222" s="336"/>
    </row>
    <row r="223" spans="1:25" ht="15.75" customHeight="1" x14ac:dyDescent="0.3">
      <c r="A223" s="336"/>
      <c r="B223" s="336"/>
      <c r="C223" s="336"/>
      <c r="D223" s="336"/>
      <c r="E223" s="336"/>
      <c r="F223" s="336"/>
      <c r="G223" s="336"/>
      <c r="H223" s="336"/>
      <c r="I223" s="336"/>
      <c r="J223" s="336"/>
      <c r="K223" s="336"/>
      <c r="L223" s="336"/>
      <c r="M223" s="336"/>
      <c r="N223" s="336"/>
      <c r="O223" s="336"/>
      <c r="P223" s="336"/>
      <c r="Q223" s="336"/>
      <c r="R223" s="336"/>
      <c r="S223" s="336"/>
      <c r="T223" s="341"/>
      <c r="U223" s="342"/>
      <c r="V223" s="336"/>
      <c r="W223" s="336"/>
      <c r="X223" s="336"/>
      <c r="Y223" s="336"/>
    </row>
    <row r="224" spans="1:25" ht="15.75" customHeight="1" x14ac:dyDescent="0.3">
      <c r="A224" s="336"/>
      <c r="B224" s="336"/>
      <c r="C224" s="336"/>
      <c r="D224" s="336"/>
      <c r="E224" s="336"/>
      <c r="F224" s="336"/>
      <c r="G224" s="336"/>
      <c r="H224" s="336"/>
      <c r="I224" s="336"/>
      <c r="J224" s="336"/>
      <c r="K224" s="336"/>
      <c r="L224" s="336"/>
      <c r="M224" s="336"/>
      <c r="N224" s="336"/>
      <c r="O224" s="336"/>
      <c r="P224" s="336"/>
      <c r="Q224" s="336"/>
      <c r="R224" s="336"/>
      <c r="S224" s="336"/>
      <c r="T224" s="341"/>
      <c r="U224" s="342"/>
      <c r="V224" s="336"/>
      <c r="W224" s="336"/>
      <c r="X224" s="336"/>
      <c r="Y224" s="336"/>
    </row>
    <row r="225" spans="1:25" ht="15.75" customHeight="1" x14ac:dyDescent="0.3">
      <c r="A225" s="336"/>
      <c r="B225" s="336"/>
      <c r="C225" s="336"/>
      <c r="D225" s="336"/>
      <c r="E225" s="336"/>
      <c r="F225" s="336"/>
      <c r="G225" s="336"/>
      <c r="H225" s="336"/>
      <c r="I225" s="336"/>
      <c r="J225" s="336"/>
      <c r="K225" s="336"/>
      <c r="L225" s="336"/>
      <c r="M225" s="336"/>
      <c r="N225" s="336"/>
      <c r="O225" s="336"/>
      <c r="P225" s="336"/>
      <c r="Q225" s="336"/>
      <c r="R225" s="336"/>
      <c r="S225" s="336"/>
      <c r="T225" s="341"/>
      <c r="U225" s="342"/>
      <c r="V225" s="336"/>
      <c r="W225" s="336"/>
      <c r="X225" s="336"/>
      <c r="Y225" s="336"/>
    </row>
    <row r="226" spans="1:25" ht="15.75" customHeight="1" x14ac:dyDescent="0.3">
      <c r="A226" s="336"/>
      <c r="B226" s="336"/>
      <c r="C226" s="336"/>
      <c r="D226" s="336"/>
      <c r="E226" s="336"/>
      <c r="F226" s="336"/>
      <c r="G226" s="336"/>
      <c r="H226" s="336"/>
      <c r="I226" s="336"/>
      <c r="J226" s="336"/>
      <c r="K226" s="336"/>
      <c r="L226" s="336"/>
      <c r="M226" s="336"/>
      <c r="N226" s="336"/>
      <c r="O226" s="336"/>
      <c r="P226" s="336"/>
      <c r="Q226" s="336"/>
      <c r="R226" s="336"/>
      <c r="S226" s="336"/>
      <c r="T226" s="341"/>
      <c r="U226" s="342"/>
      <c r="V226" s="336"/>
      <c r="W226" s="336"/>
      <c r="X226" s="336"/>
      <c r="Y226" s="336"/>
    </row>
    <row r="227" spans="1:25" ht="15.75" customHeight="1" x14ac:dyDescent="0.3">
      <c r="A227" s="336"/>
      <c r="B227" s="336"/>
      <c r="C227" s="336"/>
      <c r="D227" s="336"/>
      <c r="E227" s="336"/>
      <c r="F227" s="336"/>
      <c r="G227" s="336"/>
      <c r="H227" s="336"/>
      <c r="I227" s="336"/>
      <c r="J227" s="336"/>
      <c r="K227" s="336"/>
      <c r="L227" s="336"/>
      <c r="M227" s="336"/>
      <c r="N227" s="336"/>
      <c r="O227" s="336"/>
      <c r="P227" s="336"/>
      <c r="Q227" s="336"/>
      <c r="R227" s="336"/>
      <c r="S227" s="336"/>
      <c r="T227" s="341"/>
      <c r="U227" s="342"/>
      <c r="V227" s="336"/>
      <c r="W227" s="336"/>
      <c r="X227" s="336"/>
      <c r="Y227" s="336"/>
    </row>
    <row r="228" spans="1:25" ht="15.75" customHeight="1" x14ac:dyDescent="0.3">
      <c r="A228" s="336"/>
      <c r="B228" s="336"/>
      <c r="C228" s="336"/>
      <c r="D228" s="336"/>
      <c r="E228" s="336"/>
      <c r="F228" s="336"/>
      <c r="G228" s="336"/>
      <c r="H228" s="336"/>
      <c r="I228" s="336"/>
      <c r="J228" s="336"/>
      <c r="K228" s="336"/>
      <c r="L228" s="336"/>
      <c r="M228" s="336"/>
      <c r="N228" s="336"/>
      <c r="O228" s="336"/>
      <c r="P228" s="336"/>
      <c r="Q228" s="336"/>
      <c r="R228" s="336"/>
      <c r="S228" s="336"/>
      <c r="T228" s="341"/>
      <c r="U228" s="342"/>
      <c r="V228" s="336"/>
      <c r="W228" s="336"/>
      <c r="X228" s="336"/>
      <c r="Y228" s="336"/>
    </row>
    <row r="229" spans="1:25" ht="15.75" customHeight="1" x14ac:dyDescent="0.3">
      <c r="A229" s="336"/>
      <c r="B229" s="336"/>
      <c r="C229" s="336"/>
      <c r="D229" s="336"/>
      <c r="E229" s="336"/>
      <c r="F229" s="336"/>
      <c r="G229" s="336"/>
      <c r="H229" s="336"/>
      <c r="I229" s="336"/>
      <c r="J229" s="336"/>
      <c r="K229" s="336"/>
      <c r="L229" s="336"/>
      <c r="M229" s="336"/>
      <c r="N229" s="336"/>
      <c r="O229" s="336"/>
      <c r="P229" s="336"/>
      <c r="Q229" s="336"/>
      <c r="R229" s="336"/>
      <c r="S229" s="336"/>
      <c r="T229" s="341"/>
      <c r="U229" s="342"/>
      <c r="V229" s="336"/>
      <c r="W229" s="336"/>
      <c r="X229" s="336"/>
      <c r="Y229" s="336"/>
    </row>
    <row r="230" spans="1:25" ht="15.75" customHeight="1" x14ac:dyDescent="0.3">
      <c r="A230" s="336"/>
      <c r="B230" s="336"/>
      <c r="C230" s="336"/>
      <c r="D230" s="336"/>
      <c r="E230" s="336"/>
      <c r="F230" s="336"/>
      <c r="G230" s="336"/>
      <c r="H230" s="336"/>
      <c r="I230" s="336"/>
      <c r="J230" s="336"/>
      <c r="K230" s="336"/>
      <c r="L230" s="336"/>
      <c r="M230" s="336"/>
      <c r="N230" s="336"/>
      <c r="O230" s="336"/>
      <c r="P230" s="336"/>
      <c r="Q230" s="336"/>
      <c r="R230" s="336"/>
      <c r="S230" s="336"/>
      <c r="T230" s="341"/>
      <c r="U230" s="342"/>
      <c r="V230" s="336"/>
      <c r="W230" s="336"/>
      <c r="X230" s="336"/>
      <c r="Y230" s="336"/>
    </row>
    <row r="231" spans="1:25" ht="15.75" customHeight="1" x14ac:dyDescent="0.3">
      <c r="A231" s="336"/>
      <c r="B231" s="336"/>
      <c r="C231" s="336"/>
      <c r="D231" s="336"/>
      <c r="E231" s="336"/>
      <c r="F231" s="336"/>
      <c r="G231" s="336"/>
      <c r="H231" s="336"/>
      <c r="I231" s="336"/>
      <c r="J231" s="336"/>
      <c r="K231" s="336"/>
      <c r="L231" s="336"/>
      <c r="M231" s="336"/>
      <c r="N231" s="336"/>
      <c r="O231" s="336"/>
      <c r="P231" s="336"/>
      <c r="Q231" s="336"/>
      <c r="R231" s="336"/>
      <c r="S231" s="336"/>
      <c r="T231" s="341"/>
      <c r="U231" s="342"/>
      <c r="V231" s="336"/>
      <c r="W231" s="336"/>
      <c r="X231" s="336"/>
      <c r="Y231" s="336"/>
    </row>
    <row r="232" spans="1:25" ht="15.75" customHeight="1" x14ac:dyDescent="0.3">
      <c r="A232" s="336"/>
      <c r="B232" s="336"/>
      <c r="C232" s="336"/>
      <c r="D232" s="336"/>
      <c r="E232" s="336"/>
      <c r="F232" s="336"/>
      <c r="G232" s="336"/>
      <c r="H232" s="336"/>
      <c r="I232" s="336"/>
      <c r="J232" s="336"/>
      <c r="K232" s="336"/>
      <c r="L232" s="336"/>
      <c r="M232" s="336"/>
      <c r="N232" s="336"/>
      <c r="O232" s="336"/>
      <c r="P232" s="336"/>
      <c r="Q232" s="336"/>
      <c r="R232" s="336"/>
      <c r="S232" s="336"/>
      <c r="T232" s="341"/>
      <c r="U232" s="342"/>
      <c r="V232" s="336"/>
      <c r="W232" s="336"/>
      <c r="X232" s="336"/>
      <c r="Y232" s="336"/>
    </row>
    <row r="233" spans="1:25" ht="15.75" customHeight="1" x14ac:dyDescent="0.3">
      <c r="A233" s="336"/>
      <c r="B233" s="336"/>
      <c r="C233" s="336"/>
      <c r="D233" s="336"/>
      <c r="E233" s="336"/>
      <c r="F233" s="336"/>
      <c r="G233" s="336"/>
      <c r="H233" s="336"/>
      <c r="I233" s="336"/>
      <c r="J233" s="336"/>
      <c r="K233" s="336"/>
      <c r="L233" s="336"/>
      <c r="M233" s="336"/>
      <c r="N233" s="336"/>
      <c r="O233" s="336"/>
      <c r="P233" s="336"/>
      <c r="Q233" s="336"/>
      <c r="R233" s="336"/>
      <c r="S233" s="336"/>
      <c r="T233" s="341"/>
      <c r="U233" s="342"/>
      <c r="V233" s="336"/>
      <c r="W233" s="336"/>
      <c r="X233" s="336"/>
      <c r="Y233" s="336"/>
    </row>
    <row r="234" spans="1:25" ht="15.75" customHeight="1" x14ac:dyDescent="0.3">
      <c r="A234" s="336"/>
      <c r="B234" s="336"/>
      <c r="C234" s="336"/>
      <c r="D234" s="336"/>
      <c r="E234" s="336"/>
      <c r="F234" s="336"/>
      <c r="G234" s="336"/>
      <c r="H234" s="336"/>
      <c r="I234" s="336"/>
      <c r="J234" s="336"/>
      <c r="K234" s="336"/>
      <c r="L234" s="336"/>
      <c r="M234" s="336"/>
      <c r="N234" s="336"/>
      <c r="O234" s="336"/>
      <c r="P234" s="336"/>
      <c r="Q234" s="336"/>
      <c r="R234" s="336"/>
      <c r="S234" s="336"/>
      <c r="T234" s="341"/>
      <c r="U234" s="342"/>
      <c r="V234" s="336"/>
      <c r="W234" s="336"/>
      <c r="X234" s="336"/>
      <c r="Y234" s="336"/>
    </row>
    <row r="235" spans="1:25" ht="15.75" customHeight="1" x14ac:dyDescent="0.3">
      <c r="A235" s="336"/>
      <c r="B235" s="336"/>
      <c r="C235" s="336"/>
      <c r="D235" s="336"/>
      <c r="E235" s="336"/>
      <c r="F235" s="336"/>
      <c r="G235" s="336"/>
      <c r="H235" s="336"/>
      <c r="I235" s="336"/>
      <c r="J235" s="336"/>
      <c r="K235" s="336"/>
      <c r="L235" s="336"/>
      <c r="M235" s="336"/>
      <c r="N235" s="336"/>
      <c r="O235" s="336"/>
      <c r="P235" s="336"/>
      <c r="Q235" s="336"/>
      <c r="R235" s="336"/>
      <c r="S235" s="336"/>
      <c r="T235" s="341"/>
      <c r="U235" s="342"/>
      <c r="V235" s="336"/>
      <c r="W235" s="336"/>
      <c r="X235" s="336"/>
      <c r="Y235" s="336"/>
    </row>
    <row r="236" spans="1:25" ht="15.75" customHeight="1" x14ac:dyDescent="0.3">
      <c r="A236" s="336"/>
      <c r="B236" s="336"/>
      <c r="C236" s="336"/>
      <c r="D236" s="336"/>
      <c r="E236" s="336"/>
      <c r="F236" s="336"/>
      <c r="G236" s="336"/>
      <c r="H236" s="336"/>
      <c r="I236" s="336"/>
      <c r="J236" s="336"/>
      <c r="K236" s="336"/>
      <c r="L236" s="336"/>
      <c r="M236" s="336"/>
      <c r="N236" s="336"/>
      <c r="O236" s="336"/>
      <c r="P236" s="336"/>
      <c r="Q236" s="336"/>
      <c r="R236" s="336"/>
      <c r="S236" s="336"/>
      <c r="T236" s="341"/>
      <c r="U236" s="342"/>
      <c r="V236" s="336"/>
      <c r="W236" s="336"/>
      <c r="X236" s="336"/>
      <c r="Y236" s="336"/>
    </row>
    <row r="237" spans="1:25" ht="15.75" customHeight="1" x14ac:dyDescent="0.3">
      <c r="A237" s="336"/>
      <c r="B237" s="336"/>
      <c r="C237" s="336"/>
      <c r="D237" s="336"/>
      <c r="E237" s="336"/>
      <c r="F237" s="336"/>
      <c r="G237" s="336"/>
      <c r="H237" s="336"/>
      <c r="I237" s="336"/>
      <c r="J237" s="336"/>
      <c r="K237" s="336"/>
      <c r="L237" s="336"/>
      <c r="M237" s="336"/>
      <c r="N237" s="336"/>
      <c r="O237" s="336"/>
      <c r="P237" s="336"/>
      <c r="Q237" s="336"/>
      <c r="R237" s="336"/>
      <c r="S237" s="336"/>
      <c r="T237" s="341"/>
      <c r="U237" s="342"/>
      <c r="V237" s="336"/>
      <c r="W237" s="336"/>
      <c r="X237" s="336"/>
      <c r="Y237" s="336"/>
    </row>
    <row r="238" spans="1:25" ht="15.75" customHeight="1" x14ac:dyDescent="0.3">
      <c r="A238" s="336"/>
      <c r="B238" s="336"/>
      <c r="C238" s="336"/>
      <c r="D238" s="336"/>
      <c r="E238" s="336"/>
      <c r="F238" s="336"/>
      <c r="G238" s="336"/>
      <c r="H238" s="336"/>
      <c r="I238" s="336"/>
      <c r="J238" s="336"/>
      <c r="K238" s="336"/>
      <c r="L238" s="336"/>
      <c r="M238" s="336"/>
      <c r="N238" s="336"/>
      <c r="O238" s="336"/>
      <c r="P238" s="336"/>
      <c r="Q238" s="336"/>
      <c r="R238" s="336"/>
      <c r="S238" s="336"/>
      <c r="T238" s="341"/>
      <c r="U238" s="342"/>
      <c r="V238" s="336"/>
      <c r="W238" s="336"/>
      <c r="X238" s="336"/>
      <c r="Y238" s="336"/>
    </row>
    <row r="239" spans="1:25" ht="15.75" customHeight="1" x14ac:dyDescent="0.3">
      <c r="A239" s="336"/>
      <c r="B239" s="336"/>
      <c r="C239" s="336"/>
      <c r="D239" s="336"/>
      <c r="E239" s="336"/>
      <c r="F239" s="336"/>
      <c r="G239" s="336"/>
      <c r="H239" s="336"/>
      <c r="I239" s="336"/>
      <c r="J239" s="336"/>
      <c r="K239" s="336"/>
      <c r="L239" s="336"/>
      <c r="M239" s="336"/>
      <c r="N239" s="336"/>
      <c r="O239" s="336"/>
      <c r="P239" s="336"/>
      <c r="Q239" s="336"/>
      <c r="R239" s="336"/>
      <c r="S239" s="336"/>
      <c r="T239" s="341"/>
      <c r="U239" s="342"/>
      <c r="V239" s="336"/>
      <c r="W239" s="336"/>
      <c r="X239" s="336"/>
      <c r="Y239" s="336"/>
    </row>
    <row r="240" spans="1:25" ht="15.75" customHeight="1" x14ac:dyDescent="0.3">
      <c r="A240" s="336"/>
      <c r="B240" s="336"/>
      <c r="C240" s="336"/>
      <c r="D240" s="336"/>
      <c r="E240" s="336"/>
      <c r="F240" s="336"/>
      <c r="G240" s="336"/>
      <c r="H240" s="336"/>
      <c r="I240" s="336"/>
      <c r="J240" s="336"/>
      <c r="K240" s="336"/>
      <c r="L240" s="336"/>
      <c r="M240" s="336"/>
      <c r="N240" s="336"/>
      <c r="O240" s="336"/>
      <c r="P240" s="336"/>
      <c r="Q240" s="336"/>
      <c r="R240" s="336"/>
      <c r="S240" s="336"/>
      <c r="T240" s="341"/>
      <c r="U240" s="342"/>
      <c r="V240" s="336"/>
      <c r="W240" s="336"/>
      <c r="X240" s="336"/>
      <c r="Y240" s="336"/>
    </row>
    <row r="241" spans="1:25" ht="15.75" customHeight="1" x14ac:dyDescent="0.3">
      <c r="A241" s="336"/>
      <c r="B241" s="336"/>
      <c r="C241" s="336"/>
      <c r="D241" s="336"/>
      <c r="E241" s="336"/>
      <c r="F241" s="336"/>
      <c r="G241" s="336"/>
      <c r="H241" s="336"/>
      <c r="I241" s="336"/>
      <c r="J241" s="336"/>
      <c r="K241" s="336"/>
      <c r="L241" s="336"/>
      <c r="M241" s="336"/>
      <c r="N241" s="336"/>
      <c r="O241" s="336"/>
      <c r="P241" s="336"/>
      <c r="Q241" s="336"/>
      <c r="R241" s="336"/>
      <c r="S241" s="336"/>
      <c r="T241" s="341"/>
      <c r="U241" s="342"/>
      <c r="V241" s="336"/>
      <c r="W241" s="336"/>
      <c r="X241" s="336"/>
      <c r="Y241" s="336"/>
    </row>
    <row r="242" spans="1:25" ht="15.75" customHeight="1" x14ac:dyDescent="0.3">
      <c r="A242" s="336"/>
      <c r="B242" s="336"/>
      <c r="C242" s="336"/>
      <c r="D242" s="336"/>
      <c r="E242" s="336"/>
      <c r="F242" s="336"/>
      <c r="G242" s="336"/>
      <c r="H242" s="336"/>
      <c r="I242" s="336"/>
      <c r="J242" s="336"/>
      <c r="K242" s="336"/>
      <c r="L242" s="336"/>
      <c r="M242" s="336"/>
      <c r="N242" s="336"/>
      <c r="O242" s="336"/>
      <c r="P242" s="336"/>
      <c r="Q242" s="336"/>
      <c r="R242" s="336"/>
      <c r="S242" s="336"/>
      <c r="T242" s="341"/>
      <c r="U242" s="342"/>
      <c r="V242" s="336"/>
      <c r="W242" s="336"/>
      <c r="X242" s="336"/>
      <c r="Y242" s="336"/>
    </row>
    <row r="243" spans="1:25" ht="15.75" customHeight="1" x14ac:dyDescent="0.3">
      <c r="A243" s="336"/>
      <c r="B243" s="336"/>
      <c r="C243" s="336"/>
      <c r="D243" s="336"/>
      <c r="E243" s="336"/>
      <c r="F243" s="336"/>
      <c r="G243" s="336"/>
      <c r="H243" s="336"/>
      <c r="I243" s="336"/>
      <c r="J243" s="336"/>
      <c r="K243" s="336"/>
      <c r="L243" s="336"/>
      <c r="M243" s="336"/>
      <c r="N243" s="336"/>
      <c r="O243" s="336"/>
      <c r="P243" s="336"/>
      <c r="Q243" s="336"/>
      <c r="R243" s="336"/>
      <c r="S243" s="336"/>
      <c r="T243" s="341"/>
      <c r="U243" s="342"/>
      <c r="V243" s="336"/>
      <c r="W243" s="336"/>
      <c r="X243" s="336"/>
      <c r="Y243" s="336"/>
    </row>
    <row r="244" spans="1:25" ht="15.75" customHeight="1" x14ac:dyDescent="0.3">
      <c r="A244" s="336"/>
      <c r="B244" s="336"/>
      <c r="C244" s="336"/>
      <c r="D244" s="336"/>
      <c r="E244" s="336"/>
      <c r="F244" s="336"/>
      <c r="G244" s="336"/>
      <c r="H244" s="336"/>
      <c r="I244" s="336"/>
      <c r="J244" s="336"/>
      <c r="K244" s="336"/>
      <c r="L244" s="336"/>
      <c r="M244" s="336"/>
      <c r="N244" s="336"/>
      <c r="O244" s="336"/>
      <c r="P244" s="336"/>
      <c r="Q244" s="336"/>
      <c r="R244" s="336"/>
      <c r="S244" s="336"/>
      <c r="T244" s="341"/>
      <c r="U244" s="342"/>
      <c r="V244" s="336"/>
      <c r="W244" s="336"/>
      <c r="X244" s="336"/>
      <c r="Y244" s="336"/>
    </row>
    <row r="245" spans="1:25" ht="15.75" customHeight="1" x14ac:dyDescent="0.3">
      <c r="A245" s="336"/>
      <c r="B245" s="336"/>
      <c r="C245" s="336"/>
      <c r="D245" s="336"/>
      <c r="E245" s="336"/>
      <c r="F245" s="336"/>
      <c r="G245" s="336"/>
      <c r="H245" s="336"/>
      <c r="I245" s="336"/>
      <c r="J245" s="336"/>
      <c r="K245" s="336"/>
      <c r="L245" s="336"/>
      <c r="M245" s="336"/>
      <c r="N245" s="336"/>
      <c r="O245" s="336"/>
      <c r="P245" s="336"/>
      <c r="Q245" s="336"/>
      <c r="R245" s="336"/>
      <c r="S245" s="336"/>
      <c r="T245" s="341"/>
      <c r="U245" s="342"/>
      <c r="V245" s="336"/>
      <c r="W245" s="336"/>
      <c r="X245" s="336"/>
      <c r="Y245" s="336"/>
    </row>
    <row r="246" spans="1:25" ht="15.75" customHeight="1" x14ac:dyDescent="0.3">
      <c r="A246" s="336"/>
      <c r="B246" s="336"/>
      <c r="C246" s="336"/>
      <c r="D246" s="336"/>
      <c r="E246" s="336"/>
      <c r="F246" s="336"/>
      <c r="G246" s="336"/>
      <c r="H246" s="336"/>
      <c r="I246" s="336"/>
      <c r="J246" s="336"/>
      <c r="K246" s="336"/>
      <c r="L246" s="336"/>
      <c r="M246" s="336"/>
      <c r="N246" s="336"/>
      <c r="O246" s="336"/>
      <c r="P246" s="336"/>
      <c r="Q246" s="336"/>
      <c r="R246" s="336"/>
      <c r="S246" s="336"/>
      <c r="T246" s="341"/>
      <c r="U246" s="342"/>
      <c r="V246" s="336"/>
      <c r="W246" s="336"/>
      <c r="X246" s="336"/>
      <c r="Y246" s="336"/>
    </row>
    <row r="247" spans="1:25" ht="15.75" customHeight="1" x14ac:dyDescent="0.3">
      <c r="A247" s="336"/>
      <c r="B247" s="336"/>
      <c r="C247" s="336"/>
      <c r="D247" s="336"/>
      <c r="E247" s="336"/>
      <c r="F247" s="336"/>
      <c r="G247" s="336"/>
      <c r="H247" s="336"/>
      <c r="I247" s="336"/>
      <c r="J247" s="336"/>
      <c r="K247" s="336"/>
      <c r="L247" s="336"/>
      <c r="M247" s="336"/>
      <c r="N247" s="336"/>
      <c r="O247" s="336"/>
      <c r="P247" s="336"/>
      <c r="Q247" s="336"/>
      <c r="R247" s="336"/>
      <c r="S247" s="336"/>
      <c r="T247" s="341"/>
      <c r="U247" s="342"/>
      <c r="V247" s="336"/>
      <c r="W247" s="336"/>
      <c r="X247" s="336"/>
      <c r="Y247" s="336"/>
    </row>
    <row r="248" spans="1:25" ht="15.75" customHeight="1" x14ac:dyDescent="0.3">
      <c r="A248" s="336"/>
      <c r="B248" s="336"/>
      <c r="C248" s="336"/>
      <c r="D248" s="336"/>
      <c r="E248" s="336"/>
      <c r="F248" s="336"/>
      <c r="G248" s="336"/>
      <c r="H248" s="336"/>
      <c r="I248" s="336"/>
      <c r="J248" s="336"/>
      <c r="K248" s="336"/>
      <c r="L248" s="336"/>
      <c r="M248" s="336"/>
      <c r="N248" s="336"/>
      <c r="O248" s="336"/>
      <c r="P248" s="336"/>
      <c r="Q248" s="336"/>
      <c r="R248" s="336"/>
      <c r="S248" s="336"/>
      <c r="T248" s="341"/>
      <c r="U248" s="342"/>
      <c r="V248" s="336"/>
      <c r="W248" s="336"/>
      <c r="X248" s="336"/>
      <c r="Y248" s="336"/>
    </row>
    <row r="249" spans="1:25" ht="15.75" customHeight="1" x14ac:dyDescent="0.3">
      <c r="A249" s="336"/>
      <c r="B249" s="336"/>
      <c r="C249" s="336"/>
      <c r="D249" s="336"/>
      <c r="E249" s="336"/>
      <c r="F249" s="336"/>
      <c r="G249" s="336"/>
      <c r="H249" s="336"/>
      <c r="I249" s="336"/>
      <c r="J249" s="336"/>
      <c r="K249" s="336"/>
      <c r="L249" s="336"/>
      <c r="M249" s="336"/>
      <c r="N249" s="336"/>
      <c r="O249" s="336"/>
      <c r="P249" s="336"/>
      <c r="Q249" s="336"/>
      <c r="R249" s="336"/>
      <c r="S249" s="336"/>
      <c r="T249" s="341"/>
      <c r="U249" s="342"/>
      <c r="V249" s="336"/>
      <c r="W249" s="336"/>
      <c r="X249" s="336"/>
      <c r="Y249" s="336"/>
    </row>
    <row r="250" spans="1:25" ht="15.75" customHeight="1" x14ac:dyDescent="0.3">
      <c r="A250" s="336"/>
      <c r="B250" s="336"/>
      <c r="C250" s="336"/>
      <c r="D250" s="336"/>
      <c r="E250" s="336"/>
      <c r="F250" s="336"/>
      <c r="G250" s="336"/>
      <c r="H250" s="336"/>
      <c r="I250" s="336"/>
      <c r="J250" s="336"/>
      <c r="K250" s="336"/>
      <c r="L250" s="336"/>
      <c r="M250" s="336"/>
      <c r="N250" s="336"/>
      <c r="O250" s="336"/>
      <c r="P250" s="336"/>
      <c r="Q250" s="336"/>
      <c r="R250" s="336"/>
      <c r="S250" s="336"/>
      <c r="T250" s="341"/>
      <c r="U250" s="342"/>
      <c r="V250" s="336"/>
      <c r="W250" s="336"/>
      <c r="X250" s="336"/>
      <c r="Y250" s="336"/>
    </row>
    <row r="251" spans="1:25" ht="15.75" customHeight="1" x14ac:dyDescent="0.3">
      <c r="A251" s="336"/>
      <c r="B251" s="336"/>
      <c r="C251" s="336"/>
      <c r="D251" s="336"/>
      <c r="E251" s="336"/>
      <c r="F251" s="336"/>
      <c r="G251" s="336"/>
      <c r="H251" s="336"/>
      <c r="I251" s="336"/>
      <c r="J251" s="336"/>
      <c r="K251" s="336"/>
      <c r="L251" s="336"/>
      <c r="M251" s="336"/>
      <c r="N251" s="336"/>
      <c r="O251" s="336"/>
      <c r="P251" s="336"/>
      <c r="Q251" s="336"/>
      <c r="R251" s="336"/>
      <c r="S251" s="336"/>
      <c r="T251" s="341"/>
      <c r="U251" s="342"/>
      <c r="V251" s="336"/>
      <c r="W251" s="336"/>
      <c r="X251" s="336"/>
      <c r="Y251" s="336"/>
    </row>
    <row r="252" spans="1:25" ht="15.75" customHeight="1" x14ac:dyDescent="0.3">
      <c r="A252" s="336"/>
      <c r="B252" s="336"/>
      <c r="C252" s="336"/>
      <c r="D252" s="336"/>
      <c r="E252" s="336"/>
      <c r="F252" s="336"/>
      <c r="G252" s="336"/>
      <c r="H252" s="336"/>
      <c r="I252" s="336"/>
      <c r="J252" s="336"/>
      <c r="K252" s="336"/>
      <c r="L252" s="336"/>
      <c r="M252" s="336"/>
      <c r="N252" s="336"/>
      <c r="O252" s="336"/>
      <c r="P252" s="336"/>
      <c r="Q252" s="336"/>
      <c r="R252" s="336"/>
      <c r="S252" s="336"/>
      <c r="T252" s="341"/>
      <c r="U252" s="342"/>
      <c r="V252" s="336"/>
      <c r="W252" s="336"/>
      <c r="X252" s="336"/>
      <c r="Y252" s="336"/>
    </row>
    <row r="253" spans="1:25" ht="15.75" customHeight="1" x14ac:dyDescent="0.3">
      <c r="A253" s="336"/>
      <c r="B253" s="336"/>
      <c r="C253" s="336"/>
      <c r="D253" s="336"/>
      <c r="E253" s="336"/>
      <c r="F253" s="336"/>
      <c r="G253" s="336"/>
      <c r="H253" s="336"/>
      <c r="I253" s="336"/>
      <c r="J253" s="336"/>
      <c r="K253" s="336"/>
      <c r="L253" s="336"/>
      <c r="M253" s="336"/>
      <c r="N253" s="336"/>
      <c r="O253" s="336"/>
      <c r="P253" s="336"/>
      <c r="Q253" s="336"/>
      <c r="R253" s="336"/>
      <c r="S253" s="336"/>
      <c r="T253" s="341"/>
      <c r="U253" s="342"/>
      <c r="V253" s="336"/>
      <c r="W253" s="336"/>
      <c r="X253" s="336"/>
      <c r="Y253" s="336"/>
    </row>
    <row r="254" spans="1:25" ht="15.75" customHeight="1" x14ac:dyDescent="0.3">
      <c r="A254" s="336"/>
      <c r="B254" s="336"/>
      <c r="C254" s="336"/>
      <c r="D254" s="336"/>
      <c r="E254" s="336"/>
      <c r="F254" s="336"/>
      <c r="G254" s="336"/>
      <c r="H254" s="336"/>
      <c r="I254" s="336"/>
      <c r="J254" s="336"/>
      <c r="K254" s="336"/>
      <c r="L254" s="336"/>
      <c r="M254" s="336"/>
      <c r="N254" s="336"/>
      <c r="O254" s="336"/>
      <c r="P254" s="336"/>
      <c r="Q254" s="336"/>
      <c r="R254" s="336"/>
      <c r="S254" s="336"/>
      <c r="T254" s="341"/>
      <c r="U254" s="342"/>
      <c r="V254" s="336"/>
      <c r="W254" s="336"/>
      <c r="X254" s="336"/>
      <c r="Y254" s="336"/>
    </row>
    <row r="255" spans="1:25" ht="15.75" customHeight="1" x14ac:dyDescent="0.3">
      <c r="A255" s="336"/>
      <c r="B255" s="336"/>
      <c r="C255" s="336"/>
      <c r="D255" s="336"/>
      <c r="E255" s="336"/>
      <c r="F255" s="336"/>
      <c r="G255" s="336"/>
      <c r="H255" s="336"/>
      <c r="I255" s="336"/>
      <c r="J255" s="336"/>
      <c r="K255" s="336"/>
      <c r="L255" s="336"/>
      <c r="M255" s="336"/>
      <c r="N255" s="336"/>
      <c r="O255" s="336"/>
      <c r="P255" s="336"/>
      <c r="Q255" s="336"/>
      <c r="R255" s="336"/>
      <c r="S255" s="336"/>
      <c r="T255" s="341"/>
      <c r="U255" s="342"/>
      <c r="V255" s="336"/>
      <c r="W255" s="336"/>
      <c r="X255" s="336"/>
      <c r="Y255" s="336"/>
    </row>
    <row r="256" spans="1:25" ht="15.75" customHeight="1" x14ac:dyDescent="0.3">
      <c r="A256" s="336"/>
      <c r="B256" s="336"/>
      <c r="C256" s="336"/>
      <c r="D256" s="336"/>
      <c r="E256" s="336"/>
      <c r="F256" s="336"/>
      <c r="G256" s="336"/>
      <c r="H256" s="336"/>
      <c r="I256" s="336"/>
      <c r="J256" s="336"/>
      <c r="K256" s="336"/>
      <c r="L256" s="336"/>
      <c r="M256" s="336"/>
      <c r="N256" s="336"/>
      <c r="O256" s="336"/>
      <c r="P256" s="336"/>
      <c r="Q256" s="336"/>
      <c r="R256" s="336"/>
      <c r="S256" s="336"/>
      <c r="T256" s="341"/>
      <c r="U256" s="342"/>
      <c r="V256" s="336"/>
      <c r="W256" s="336"/>
      <c r="X256" s="336"/>
      <c r="Y256" s="336"/>
    </row>
    <row r="257" spans="1:25" ht="15.75" customHeight="1" x14ac:dyDescent="0.3">
      <c r="A257" s="336"/>
      <c r="B257" s="336"/>
      <c r="C257" s="336"/>
      <c r="D257" s="336"/>
      <c r="E257" s="336"/>
      <c r="F257" s="336"/>
      <c r="G257" s="336"/>
      <c r="H257" s="336"/>
      <c r="I257" s="336"/>
      <c r="J257" s="336"/>
      <c r="K257" s="336"/>
      <c r="L257" s="336"/>
      <c r="M257" s="336"/>
      <c r="N257" s="336"/>
      <c r="O257" s="336"/>
      <c r="P257" s="336"/>
      <c r="Q257" s="336"/>
      <c r="R257" s="336"/>
      <c r="S257" s="336"/>
      <c r="T257" s="341"/>
      <c r="U257" s="342"/>
      <c r="V257" s="336"/>
      <c r="W257" s="336"/>
      <c r="X257" s="336"/>
      <c r="Y257" s="336"/>
    </row>
    <row r="258" spans="1:25" ht="15.75" customHeight="1" x14ac:dyDescent="0.3">
      <c r="A258" s="336"/>
      <c r="B258" s="336"/>
      <c r="C258" s="336"/>
      <c r="D258" s="336"/>
      <c r="E258" s="336"/>
      <c r="F258" s="336"/>
      <c r="G258" s="336"/>
      <c r="H258" s="336"/>
      <c r="I258" s="336"/>
      <c r="J258" s="336"/>
      <c r="K258" s="336"/>
      <c r="L258" s="336"/>
      <c r="M258" s="336"/>
      <c r="N258" s="336"/>
      <c r="O258" s="336"/>
      <c r="P258" s="336"/>
      <c r="Q258" s="336"/>
      <c r="R258" s="336"/>
      <c r="S258" s="336"/>
      <c r="T258" s="341"/>
      <c r="U258" s="342"/>
      <c r="V258" s="336"/>
      <c r="W258" s="336"/>
      <c r="X258" s="336"/>
      <c r="Y258" s="336"/>
    </row>
    <row r="259" spans="1:25" ht="15.75" customHeight="1" x14ac:dyDescent="0.3">
      <c r="A259" s="336"/>
      <c r="B259" s="336"/>
      <c r="C259" s="336"/>
      <c r="D259" s="336"/>
      <c r="E259" s="336"/>
      <c r="F259" s="336"/>
      <c r="G259" s="336"/>
      <c r="H259" s="336"/>
      <c r="I259" s="336"/>
      <c r="J259" s="336"/>
      <c r="K259" s="336"/>
      <c r="L259" s="336"/>
      <c r="M259" s="336"/>
      <c r="N259" s="336"/>
      <c r="O259" s="336"/>
      <c r="P259" s="336"/>
      <c r="Q259" s="336"/>
      <c r="R259" s="336"/>
      <c r="S259" s="336"/>
      <c r="T259" s="341"/>
      <c r="U259" s="342"/>
      <c r="V259" s="336"/>
      <c r="W259" s="336"/>
      <c r="X259" s="336"/>
      <c r="Y259" s="336"/>
    </row>
    <row r="260" spans="1:25" ht="15.75" customHeight="1" x14ac:dyDescent="0.3">
      <c r="A260" s="336"/>
      <c r="B260" s="336"/>
      <c r="C260" s="336"/>
      <c r="D260" s="336"/>
      <c r="E260" s="336"/>
      <c r="F260" s="336"/>
      <c r="G260" s="336"/>
      <c r="H260" s="336"/>
      <c r="I260" s="336"/>
      <c r="J260" s="336"/>
      <c r="K260" s="336"/>
      <c r="L260" s="336"/>
      <c r="M260" s="336"/>
      <c r="N260" s="336"/>
      <c r="O260" s="336"/>
      <c r="P260" s="336"/>
      <c r="Q260" s="336"/>
      <c r="R260" s="336"/>
      <c r="S260" s="336"/>
      <c r="T260" s="341"/>
      <c r="U260" s="342"/>
      <c r="V260" s="336"/>
      <c r="W260" s="336"/>
      <c r="X260" s="336"/>
      <c r="Y260" s="336"/>
    </row>
    <row r="261" spans="1:25" ht="15.75" customHeight="1" x14ac:dyDescent="0.3">
      <c r="A261" s="336"/>
      <c r="B261" s="336"/>
      <c r="C261" s="336"/>
      <c r="D261" s="336"/>
      <c r="E261" s="336"/>
      <c r="F261" s="336"/>
      <c r="G261" s="336"/>
      <c r="H261" s="336"/>
      <c r="I261" s="336"/>
      <c r="J261" s="336"/>
      <c r="K261" s="336"/>
      <c r="L261" s="336"/>
      <c r="M261" s="336"/>
      <c r="N261" s="336"/>
      <c r="O261" s="336"/>
      <c r="P261" s="336"/>
      <c r="Q261" s="336"/>
      <c r="R261" s="336"/>
      <c r="S261" s="336"/>
      <c r="T261" s="341"/>
      <c r="U261" s="342"/>
      <c r="V261" s="336"/>
      <c r="W261" s="336"/>
      <c r="X261" s="336"/>
      <c r="Y261" s="336"/>
    </row>
    <row r="262" spans="1:25" ht="15.75" customHeight="1" x14ac:dyDescent="0.3">
      <c r="A262" s="336"/>
      <c r="B262" s="336"/>
      <c r="C262" s="336"/>
      <c r="D262" s="336"/>
      <c r="E262" s="336"/>
      <c r="F262" s="336"/>
      <c r="G262" s="336"/>
      <c r="H262" s="336"/>
      <c r="I262" s="336"/>
      <c r="J262" s="336"/>
      <c r="K262" s="336"/>
      <c r="L262" s="336"/>
      <c r="M262" s="336"/>
      <c r="N262" s="336"/>
      <c r="O262" s="336"/>
      <c r="P262" s="336"/>
      <c r="Q262" s="336"/>
      <c r="R262" s="336"/>
      <c r="S262" s="336"/>
      <c r="T262" s="341"/>
      <c r="U262" s="342"/>
      <c r="V262" s="336"/>
      <c r="W262" s="336"/>
      <c r="X262" s="336"/>
      <c r="Y262" s="336"/>
    </row>
    <row r="263" spans="1:25" ht="15.75" customHeight="1" x14ac:dyDescent="0.3">
      <c r="A263" s="336"/>
      <c r="B263" s="336"/>
      <c r="C263" s="336"/>
      <c r="D263" s="336"/>
      <c r="E263" s="336"/>
      <c r="F263" s="336"/>
      <c r="G263" s="336"/>
      <c r="H263" s="336"/>
      <c r="I263" s="336"/>
      <c r="J263" s="336"/>
      <c r="K263" s="336"/>
      <c r="L263" s="336"/>
      <c r="M263" s="336"/>
      <c r="N263" s="336"/>
      <c r="O263" s="336"/>
      <c r="P263" s="336"/>
      <c r="Q263" s="336"/>
      <c r="R263" s="336"/>
      <c r="S263" s="336"/>
      <c r="T263" s="341"/>
      <c r="U263" s="342"/>
      <c r="V263" s="336"/>
      <c r="W263" s="336"/>
      <c r="X263" s="336"/>
      <c r="Y263" s="336"/>
    </row>
    <row r="264" spans="1:25" ht="15.75" customHeight="1" x14ac:dyDescent="0.3">
      <c r="A264" s="336"/>
      <c r="B264" s="336"/>
      <c r="C264" s="336"/>
      <c r="D264" s="336"/>
      <c r="E264" s="336"/>
      <c r="F264" s="336"/>
      <c r="G264" s="336"/>
      <c r="H264" s="336"/>
      <c r="I264" s="336"/>
      <c r="J264" s="336"/>
      <c r="K264" s="336"/>
      <c r="L264" s="336"/>
      <c r="M264" s="336"/>
      <c r="N264" s="336"/>
      <c r="O264" s="336"/>
      <c r="P264" s="336"/>
      <c r="Q264" s="336"/>
      <c r="R264" s="336"/>
      <c r="S264" s="336"/>
      <c r="T264" s="341"/>
      <c r="U264" s="342"/>
      <c r="V264" s="336"/>
      <c r="W264" s="336"/>
      <c r="X264" s="336"/>
      <c r="Y264" s="336"/>
    </row>
    <row r="265" spans="1:25" ht="15.75" customHeight="1" x14ac:dyDescent="0.3">
      <c r="A265" s="336"/>
      <c r="B265" s="336"/>
      <c r="C265" s="336"/>
      <c r="D265" s="336"/>
      <c r="E265" s="336"/>
      <c r="F265" s="336"/>
      <c r="G265" s="336"/>
      <c r="H265" s="336"/>
      <c r="I265" s="336"/>
      <c r="J265" s="336"/>
      <c r="K265" s="336"/>
      <c r="L265" s="336"/>
      <c r="M265" s="336"/>
      <c r="N265" s="336"/>
      <c r="O265" s="336"/>
      <c r="P265" s="336"/>
      <c r="Q265" s="336"/>
      <c r="R265" s="336"/>
      <c r="S265" s="336"/>
      <c r="T265" s="341"/>
      <c r="U265" s="342"/>
      <c r="V265" s="336"/>
      <c r="W265" s="336"/>
      <c r="X265" s="336"/>
      <c r="Y265" s="336"/>
    </row>
    <row r="266" spans="1:25" ht="15.75" customHeight="1" x14ac:dyDescent="0.3">
      <c r="A266" s="336"/>
      <c r="B266" s="336"/>
      <c r="C266" s="336"/>
      <c r="D266" s="336"/>
      <c r="E266" s="336"/>
      <c r="F266" s="336"/>
      <c r="G266" s="336"/>
      <c r="H266" s="336"/>
      <c r="I266" s="336"/>
      <c r="J266" s="336"/>
      <c r="K266" s="336"/>
      <c r="L266" s="336"/>
      <c r="M266" s="336"/>
      <c r="N266" s="336"/>
      <c r="O266" s="336"/>
      <c r="P266" s="336"/>
      <c r="Q266" s="336"/>
      <c r="R266" s="336"/>
      <c r="S266" s="336"/>
      <c r="T266" s="341"/>
      <c r="U266" s="342"/>
      <c r="V266" s="336"/>
      <c r="W266" s="336"/>
      <c r="X266" s="336"/>
      <c r="Y266" s="336"/>
    </row>
    <row r="267" spans="1:25" ht="15.75" customHeight="1" x14ac:dyDescent="0.3">
      <c r="A267" s="336"/>
      <c r="B267" s="336"/>
      <c r="C267" s="336"/>
      <c r="D267" s="336"/>
      <c r="E267" s="336"/>
      <c r="F267" s="336"/>
      <c r="G267" s="336"/>
      <c r="H267" s="336"/>
      <c r="I267" s="336"/>
      <c r="J267" s="336"/>
      <c r="K267" s="336"/>
      <c r="L267" s="336"/>
      <c r="M267" s="336"/>
      <c r="N267" s="336"/>
      <c r="O267" s="336"/>
      <c r="P267" s="336"/>
      <c r="Q267" s="336"/>
      <c r="R267" s="336"/>
      <c r="S267" s="336"/>
      <c r="T267" s="341"/>
      <c r="U267" s="342"/>
      <c r="V267" s="336"/>
      <c r="W267" s="336"/>
      <c r="X267" s="336"/>
      <c r="Y267" s="336"/>
    </row>
    <row r="268" spans="1:25" ht="15.75" customHeight="1" x14ac:dyDescent="0.3">
      <c r="A268" s="336"/>
      <c r="B268" s="336"/>
      <c r="C268" s="336"/>
      <c r="D268" s="336"/>
      <c r="E268" s="336"/>
      <c r="F268" s="336"/>
      <c r="G268" s="336"/>
      <c r="H268" s="336"/>
      <c r="I268" s="336"/>
      <c r="J268" s="336"/>
      <c r="K268" s="336"/>
      <c r="L268" s="336"/>
      <c r="M268" s="336"/>
      <c r="N268" s="336"/>
      <c r="O268" s="336"/>
      <c r="P268" s="336"/>
      <c r="Q268" s="336"/>
      <c r="R268" s="336"/>
      <c r="S268" s="336"/>
      <c r="T268" s="341"/>
      <c r="U268" s="342"/>
      <c r="V268" s="336"/>
      <c r="W268" s="336"/>
      <c r="X268" s="336"/>
      <c r="Y268" s="336"/>
    </row>
    <row r="269" spans="1:25" ht="15.75" customHeight="1" x14ac:dyDescent="0.3">
      <c r="A269" s="336"/>
      <c r="B269" s="336"/>
      <c r="C269" s="336"/>
      <c r="D269" s="336"/>
      <c r="E269" s="336"/>
      <c r="F269" s="336"/>
      <c r="G269" s="336"/>
      <c r="H269" s="336"/>
      <c r="I269" s="336"/>
      <c r="J269" s="336"/>
      <c r="K269" s="336"/>
      <c r="L269" s="336"/>
      <c r="M269" s="336"/>
      <c r="N269" s="336"/>
      <c r="O269" s="336"/>
      <c r="P269" s="336"/>
      <c r="Q269" s="336"/>
      <c r="R269" s="336"/>
      <c r="S269" s="336"/>
      <c r="T269" s="341"/>
      <c r="U269" s="342"/>
      <c r="V269" s="336"/>
      <c r="W269" s="336"/>
      <c r="X269" s="336"/>
      <c r="Y269" s="336"/>
    </row>
    <row r="270" spans="1:25" ht="15.75" customHeight="1" x14ac:dyDescent="0.3">
      <c r="A270" s="336"/>
      <c r="B270" s="336"/>
      <c r="C270" s="336"/>
      <c r="D270" s="336"/>
      <c r="E270" s="336"/>
      <c r="F270" s="336"/>
      <c r="G270" s="336"/>
      <c r="H270" s="336"/>
      <c r="I270" s="336"/>
      <c r="J270" s="336"/>
      <c r="K270" s="336"/>
      <c r="L270" s="336"/>
      <c r="M270" s="336"/>
      <c r="N270" s="336"/>
      <c r="O270" s="336"/>
      <c r="P270" s="336"/>
      <c r="Q270" s="336"/>
      <c r="R270" s="336"/>
      <c r="S270" s="336"/>
      <c r="T270" s="341"/>
      <c r="U270" s="342"/>
      <c r="V270" s="336"/>
      <c r="W270" s="336"/>
      <c r="X270" s="336"/>
      <c r="Y270" s="336"/>
    </row>
    <row r="271" spans="1:25" ht="15.75" customHeight="1" x14ac:dyDescent="0.3">
      <c r="A271" s="336"/>
      <c r="B271" s="336"/>
      <c r="C271" s="336"/>
      <c r="D271" s="336"/>
      <c r="E271" s="336"/>
      <c r="F271" s="336"/>
      <c r="G271" s="336"/>
      <c r="H271" s="336"/>
      <c r="I271" s="336"/>
      <c r="J271" s="336"/>
      <c r="K271" s="336"/>
      <c r="L271" s="336"/>
      <c r="M271" s="336"/>
      <c r="N271" s="336"/>
      <c r="O271" s="336"/>
      <c r="P271" s="336"/>
      <c r="Q271" s="336"/>
      <c r="R271" s="336"/>
      <c r="S271" s="336"/>
      <c r="T271" s="341"/>
      <c r="U271" s="342"/>
      <c r="V271" s="336"/>
      <c r="W271" s="336"/>
      <c r="X271" s="336"/>
      <c r="Y271" s="336"/>
    </row>
    <row r="272" spans="1:25" ht="15.75" customHeight="1" x14ac:dyDescent="0.3">
      <c r="A272" s="336"/>
      <c r="B272" s="336"/>
      <c r="C272" s="336"/>
      <c r="D272" s="336"/>
      <c r="E272" s="336"/>
      <c r="F272" s="336"/>
      <c r="G272" s="336"/>
      <c r="H272" s="336"/>
      <c r="I272" s="336"/>
      <c r="J272" s="336"/>
      <c r="K272" s="336"/>
      <c r="L272" s="336"/>
      <c r="M272" s="336"/>
      <c r="N272" s="336"/>
      <c r="O272" s="336"/>
      <c r="P272" s="336"/>
      <c r="Q272" s="336"/>
      <c r="R272" s="336"/>
      <c r="S272" s="336"/>
      <c r="T272" s="341"/>
      <c r="U272" s="342"/>
      <c r="V272" s="336"/>
      <c r="W272" s="336"/>
      <c r="X272" s="336"/>
      <c r="Y272" s="336"/>
    </row>
    <row r="273" spans="1:25" ht="15.75" customHeight="1" x14ac:dyDescent="0.3">
      <c r="A273" s="336"/>
      <c r="B273" s="336"/>
      <c r="C273" s="336"/>
      <c r="D273" s="336"/>
      <c r="E273" s="336"/>
      <c r="F273" s="336"/>
      <c r="G273" s="336"/>
      <c r="H273" s="336"/>
      <c r="I273" s="336"/>
      <c r="J273" s="336"/>
      <c r="K273" s="336"/>
      <c r="L273" s="336"/>
      <c r="M273" s="336"/>
      <c r="N273" s="336"/>
      <c r="O273" s="336"/>
      <c r="P273" s="336"/>
      <c r="Q273" s="336"/>
      <c r="R273" s="336"/>
      <c r="S273" s="336"/>
      <c r="T273" s="341"/>
      <c r="U273" s="342"/>
      <c r="V273" s="336"/>
      <c r="W273" s="336"/>
      <c r="X273" s="336"/>
      <c r="Y273" s="336"/>
    </row>
    <row r="274" spans="1:25" ht="15.75" customHeight="1" x14ac:dyDescent="0.3">
      <c r="A274" s="336"/>
      <c r="B274" s="336"/>
      <c r="C274" s="336"/>
      <c r="D274" s="336"/>
      <c r="E274" s="336"/>
      <c r="F274" s="336"/>
      <c r="G274" s="336"/>
      <c r="H274" s="336"/>
      <c r="I274" s="336"/>
      <c r="J274" s="336"/>
      <c r="K274" s="336"/>
      <c r="L274" s="336"/>
      <c r="M274" s="336"/>
      <c r="N274" s="336"/>
      <c r="O274" s="336"/>
      <c r="P274" s="336"/>
      <c r="Q274" s="336"/>
      <c r="R274" s="336"/>
      <c r="S274" s="336"/>
      <c r="T274" s="341"/>
      <c r="U274" s="342"/>
      <c r="V274" s="336"/>
      <c r="W274" s="336"/>
      <c r="X274" s="336"/>
      <c r="Y274" s="336"/>
    </row>
    <row r="275" spans="1:25" ht="15.75" customHeight="1" x14ac:dyDescent="0.3">
      <c r="A275" s="336"/>
      <c r="B275" s="336"/>
      <c r="C275" s="336"/>
      <c r="D275" s="336"/>
      <c r="E275" s="336"/>
      <c r="F275" s="336"/>
      <c r="G275" s="336"/>
      <c r="H275" s="336"/>
      <c r="I275" s="336"/>
      <c r="J275" s="336"/>
      <c r="K275" s="336"/>
      <c r="L275" s="336"/>
      <c r="M275" s="336"/>
      <c r="N275" s="336"/>
      <c r="O275" s="336"/>
      <c r="P275" s="336"/>
      <c r="Q275" s="336"/>
      <c r="R275" s="336"/>
      <c r="S275" s="336"/>
      <c r="T275" s="341"/>
      <c r="U275" s="342"/>
      <c r="V275" s="336"/>
      <c r="W275" s="336"/>
      <c r="X275" s="336"/>
      <c r="Y275" s="336"/>
    </row>
    <row r="276" spans="1:25" ht="15.75" customHeight="1" x14ac:dyDescent="0.3">
      <c r="A276" s="336"/>
      <c r="B276" s="336"/>
      <c r="C276" s="336"/>
      <c r="D276" s="336"/>
      <c r="E276" s="336"/>
      <c r="F276" s="336"/>
      <c r="G276" s="336"/>
      <c r="H276" s="336"/>
      <c r="I276" s="336"/>
      <c r="J276" s="336"/>
      <c r="K276" s="336"/>
      <c r="L276" s="336"/>
      <c r="M276" s="336"/>
      <c r="N276" s="336"/>
      <c r="O276" s="336"/>
      <c r="P276" s="336"/>
      <c r="Q276" s="336"/>
      <c r="R276" s="336"/>
      <c r="S276" s="336"/>
      <c r="T276" s="341"/>
      <c r="U276" s="342"/>
      <c r="V276" s="336"/>
      <c r="W276" s="336"/>
      <c r="X276" s="336"/>
      <c r="Y276" s="336"/>
    </row>
    <row r="277" spans="1:25" ht="15.75" customHeight="1" x14ac:dyDescent="0.3">
      <c r="A277" s="336"/>
      <c r="B277" s="336"/>
      <c r="C277" s="336"/>
      <c r="D277" s="336"/>
      <c r="E277" s="336"/>
      <c r="F277" s="336"/>
      <c r="G277" s="336"/>
      <c r="H277" s="336"/>
      <c r="I277" s="336"/>
      <c r="J277" s="336"/>
      <c r="K277" s="336"/>
      <c r="L277" s="336"/>
      <c r="M277" s="336"/>
      <c r="N277" s="336"/>
      <c r="O277" s="336"/>
      <c r="P277" s="336"/>
      <c r="Q277" s="336"/>
      <c r="R277" s="336"/>
      <c r="S277" s="336"/>
      <c r="T277" s="341"/>
      <c r="U277" s="342"/>
      <c r="V277" s="336"/>
      <c r="W277" s="336"/>
      <c r="X277" s="336"/>
      <c r="Y277" s="336"/>
    </row>
    <row r="278" spans="1:25" ht="15.75" customHeight="1" x14ac:dyDescent="0.3">
      <c r="A278" s="336"/>
      <c r="B278" s="336"/>
      <c r="C278" s="336"/>
      <c r="D278" s="336"/>
      <c r="E278" s="336"/>
      <c r="F278" s="336"/>
      <c r="G278" s="336"/>
      <c r="H278" s="336"/>
      <c r="I278" s="336"/>
      <c r="J278" s="336"/>
      <c r="K278" s="336"/>
      <c r="L278" s="336"/>
      <c r="M278" s="336"/>
      <c r="N278" s="336"/>
      <c r="O278" s="336"/>
      <c r="P278" s="336"/>
      <c r="Q278" s="336"/>
      <c r="R278" s="336"/>
      <c r="S278" s="336"/>
      <c r="T278" s="341"/>
      <c r="U278" s="342"/>
      <c r="V278" s="336"/>
      <c r="W278" s="336"/>
      <c r="X278" s="336"/>
      <c r="Y278" s="336"/>
    </row>
    <row r="279" spans="1:25" ht="15.75" customHeight="1" x14ac:dyDescent="0.3">
      <c r="A279" s="336"/>
      <c r="B279" s="336"/>
      <c r="C279" s="336"/>
      <c r="D279" s="336"/>
      <c r="E279" s="336"/>
      <c r="F279" s="336"/>
      <c r="G279" s="336"/>
      <c r="H279" s="336"/>
      <c r="I279" s="336"/>
      <c r="J279" s="336"/>
      <c r="K279" s="336"/>
      <c r="L279" s="336"/>
      <c r="M279" s="336"/>
      <c r="N279" s="336"/>
      <c r="O279" s="336"/>
      <c r="P279" s="336"/>
      <c r="Q279" s="336"/>
      <c r="R279" s="336"/>
      <c r="S279" s="336"/>
      <c r="T279" s="341"/>
      <c r="U279" s="342"/>
      <c r="V279" s="336"/>
      <c r="W279" s="336"/>
      <c r="X279" s="336"/>
      <c r="Y279" s="336"/>
    </row>
    <row r="280" spans="1:25" ht="15.75" customHeight="1" x14ac:dyDescent="0.3">
      <c r="A280" s="336"/>
      <c r="B280" s="336"/>
      <c r="C280" s="336"/>
      <c r="D280" s="336"/>
      <c r="E280" s="336"/>
      <c r="F280" s="336"/>
      <c r="G280" s="336"/>
      <c r="H280" s="336"/>
      <c r="I280" s="336"/>
      <c r="J280" s="336"/>
      <c r="K280" s="336"/>
      <c r="L280" s="336"/>
      <c r="M280" s="336"/>
      <c r="N280" s="336"/>
      <c r="O280" s="336"/>
      <c r="P280" s="336"/>
      <c r="Q280" s="336"/>
      <c r="R280" s="336"/>
      <c r="S280" s="336"/>
      <c r="T280" s="341"/>
      <c r="U280" s="342"/>
      <c r="V280" s="336"/>
      <c r="W280" s="336"/>
      <c r="X280" s="336"/>
      <c r="Y280" s="336"/>
    </row>
    <row r="281" spans="1:25" ht="15.75" customHeight="1" x14ac:dyDescent="0.3">
      <c r="A281" s="336"/>
      <c r="B281" s="336"/>
      <c r="C281" s="336"/>
      <c r="D281" s="336"/>
      <c r="E281" s="336"/>
      <c r="F281" s="336"/>
      <c r="G281" s="336"/>
      <c r="H281" s="336"/>
      <c r="I281" s="336"/>
      <c r="J281" s="336"/>
      <c r="K281" s="336"/>
      <c r="L281" s="336"/>
      <c r="M281" s="336"/>
      <c r="N281" s="336"/>
      <c r="O281" s="336"/>
      <c r="P281" s="336"/>
      <c r="Q281" s="336"/>
      <c r="R281" s="336"/>
      <c r="S281" s="336"/>
      <c r="T281" s="341"/>
      <c r="U281" s="342"/>
      <c r="V281" s="336"/>
      <c r="W281" s="336"/>
      <c r="X281" s="336"/>
      <c r="Y281" s="336"/>
    </row>
    <row r="282" spans="1:25" ht="15.75" customHeight="1" x14ac:dyDescent="0.3">
      <c r="A282" s="336"/>
      <c r="B282" s="336"/>
      <c r="C282" s="336"/>
      <c r="D282" s="336"/>
      <c r="E282" s="336"/>
      <c r="F282" s="336"/>
      <c r="G282" s="336"/>
      <c r="H282" s="336"/>
      <c r="I282" s="336"/>
      <c r="J282" s="336"/>
      <c r="K282" s="336"/>
      <c r="L282" s="336"/>
      <c r="M282" s="336"/>
      <c r="N282" s="336"/>
      <c r="O282" s="336"/>
      <c r="P282" s="336"/>
      <c r="Q282" s="336"/>
      <c r="R282" s="336"/>
      <c r="S282" s="336"/>
      <c r="T282" s="341"/>
      <c r="U282" s="342"/>
      <c r="V282" s="336"/>
      <c r="W282" s="336"/>
      <c r="X282" s="336"/>
      <c r="Y282" s="336"/>
    </row>
    <row r="283" spans="1:25" ht="15.75" customHeight="1" x14ac:dyDescent="0.3">
      <c r="A283" s="336"/>
      <c r="B283" s="336"/>
      <c r="C283" s="336"/>
      <c r="D283" s="336"/>
      <c r="E283" s="336"/>
      <c r="F283" s="336"/>
      <c r="G283" s="336"/>
      <c r="H283" s="336"/>
      <c r="I283" s="336"/>
      <c r="J283" s="336"/>
      <c r="K283" s="336"/>
      <c r="L283" s="336"/>
      <c r="M283" s="336"/>
      <c r="N283" s="336"/>
      <c r="O283" s="336"/>
      <c r="P283" s="336"/>
      <c r="Q283" s="336"/>
      <c r="R283" s="336"/>
      <c r="S283" s="336"/>
      <c r="T283" s="341"/>
      <c r="U283" s="342"/>
      <c r="V283" s="336"/>
      <c r="W283" s="336"/>
      <c r="X283" s="336"/>
      <c r="Y283" s="336"/>
    </row>
    <row r="284" spans="1:25" ht="15.75" customHeight="1" x14ac:dyDescent="0.3">
      <c r="A284" s="336"/>
      <c r="B284" s="336"/>
      <c r="C284" s="336"/>
      <c r="D284" s="336"/>
      <c r="E284" s="336"/>
      <c r="F284" s="336"/>
      <c r="G284" s="336"/>
      <c r="H284" s="336"/>
      <c r="I284" s="336"/>
      <c r="J284" s="336"/>
      <c r="K284" s="336"/>
      <c r="L284" s="336"/>
      <c r="M284" s="336"/>
      <c r="N284" s="336"/>
      <c r="O284" s="336"/>
      <c r="P284" s="336"/>
      <c r="Q284" s="336"/>
      <c r="R284" s="336"/>
      <c r="S284" s="336"/>
      <c r="T284" s="341"/>
      <c r="U284" s="342"/>
      <c r="V284" s="336"/>
      <c r="W284" s="336"/>
      <c r="X284" s="336"/>
      <c r="Y284" s="336"/>
    </row>
    <row r="285" spans="1:25" ht="15.75" customHeight="1" x14ac:dyDescent="0.3">
      <c r="A285" s="336"/>
      <c r="B285" s="336"/>
      <c r="C285" s="336"/>
      <c r="D285" s="336"/>
      <c r="E285" s="336"/>
      <c r="F285" s="336"/>
      <c r="G285" s="336"/>
      <c r="H285" s="336"/>
      <c r="I285" s="336"/>
      <c r="J285" s="336"/>
      <c r="K285" s="336"/>
      <c r="L285" s="336"/>
      <c r="M285" s="336"/>
      <c r="N285" s="336"/>
      <c r="O285" s="336"/>
      <c r="P285" s="336"/>
      <c r="Q285" s="336"/>
      <c r="R285" s="336"/>
      <c r="S285" s="336"/>
      <c r="T285" s="341"/>
      <c r="U285" s="342"/>
      <c r="V285" s="336"/>
      <c r="W285" s="336"/>
      <c r="X285" s="336"/>
      <c r="Y285" s="336"/>
    </row>
    <row r="286" spans="1:25" ht="15.75" customHeight="1" x14ac:dyDescent="0.3">
      <c r="A286" s="336"/>
      <c r="B286" s="336"/>
      <c r="C286" s="336"/>
      <c r="D286" s="336"/>
      <c r="E286" s="336"/>
      <c r="F286" s="336"/>
      <c r="G286" s="336"/>
      <c r="H286" s="336"/>
      <c r="I286" s="336"/>
      <c r="J286" s="336"/>
      <c r="K286" s="336"/>
      <c r="L286" s="336"/>
      <c r="M286" s="336"/>
      <c r="N286" s="336"/>
      <c r="O286" s="336"/>
      <c r="P286" s="336"/>
      <c r="Q286" s="336"/>
      <c r="R286" s="336"/>
      <c r="S286" s="336"/>
      <c r="T286" s="341"/>
      <c r="U286" s="342"/>
      <c r="V286" s="336"/>
      <c r="W286" s="336"/>
      <c r="X286" s="336"/>
      <c r="Y286" s="336"/>
    </row>
    <row r="287" spans="1:25" ht="15.75" customHeight="1" x14ac:dyDescent="0.3">
      <c r="A287" s="336"/>
      <c r="B287" s="336"/>
      <c r="C287" s="336"/>
      <c r="D287" s="336"/>
      <c r="E287" s="336"/>
      <c r="F287" s="336"/>
      <c r="G287" s="336"/>
      <c r="H287" s="336"/>
      <c r="I287" s="336"/>
      <c r="J287" s="336"/>
      <c r="K287" s="336"/>
      <c r="L287" s="336"/>
      <c r="M287" s="336"/>
      <c r="N287" s="336"/>
      <c r="O287" s="336"/>
      <c r="P287" s="336"/>
      <c r="Q287" s="336"/>
      <c r="R287" s="336"/>
      <c r="S287" s="336"/>
      <c r="T287" s="341"/>
      <c r="U287" s="342"/>
      <c r="V287" s="336"/>
      <c r="W287" s="336"/>
      <c r="X287" s="336"/>
      <c r="Y287" s="336"/>
    </row>
    <row r="288" spans="1:25" ht="15.75" customHeight="1" x14ac:dyDescent="0.3">
      <c r="A288" s="336"/>
      <c r="B288" s="336"/>
      <c r="C288" s="336"/>
      <c r="D288" s="336"/>
      <c r="E288" s="336"/>
      <c r="F288" s="336"/>
      <c r="G288" s="336"/>
      <c r="H288" s="336"/>
      <c r="I288" s="336"/>
      <c r="J288" s="336"/>
      <c r="K288" s="336"/>
      <c r="L288" s="336"/>
      <c r="M288" s="336"/>
      <c r="N288" s="336"/>
      <c r="O288" s="336"/>
      <c r="P288" s="336"/>
      <c r="Q288" s="336"/>
      <c r="R288" s="336"/>
      <c r="S288" s="336"/>
      <c r="T288" s="341"/>
      <c r="U288" s="342"/>
      <c r="V288" s="336"/>
      <c r="W288" s="336"/>
      <c r="X288" s="336"/>
      <c r="Y288" s="336"/>
    </row>
    <row r="289" spans="1:25" ht="15.75" customHeight="1" x14ac:dyDescent="0.3">
      <c r="A289" s="336"/>
      <c r="B289" s="336"/>
      <c r="C289" s="336"/>
      <c r="D289" s="336"/>
      <c r="E289" s="336"/>
      <c r="F289" s="336"/>
      <c r="G289" s="336"/>
      <c r="H289" s="336"/>
      <c r="I289" s="336"/>
      <c r="J289" s="336"/>
      <c r="K289" s="336"/>
      <c r="L289" s="336"/>
      <c r="M289" s="336"/>
      <c r="N289" s="336"/>
      <c r="O289" s="336"/>
      <c r="P289" s="336"/>
      <c r="Q289" s="336"/>
      <c r="R289" s="336"/>
      <c r="S289" s="336"/>
      <c r="T289" s="341"/>
      <c r="U289" s="342"/>
      <c r="V289" s="336"/>
      <c r="W289" s="336"/>
      <c r="X289" s="336"/>
      <c r="Y289" s="336"/>
    </row>
    <row r="290" spans="1:25" ht="15.75" customHeight="1" x14ac:dyDescent="0.3">
      <c r="A290" s="336"/>
      <c r="B290" s="336"/>
      <c r="C290" s="336"/>
      <c r="D290" s="336"/>
      <c r="E290" s="336"/>
      <c r="F290" s="336"/>
      <c r="G290" s="336"/>
      <c r="H290" s="336"/>
      <c r="I290" s="336"/>
      <c r="J290" s="336"/>
      <c r="K290" s="336"/>
      <c r="L290" s="336"/>
      <c r="M290" s="336"/>
      <c r="N290" s="336"/>
      <c r="O290" s="336"/>
      <c r="P290" s="336"/>
      <c r="Q290" s="336"/>
      <c r="R290" s="336"/>
      <c r="S290" s="336"/>
      <c r="T290" s="341"/>
      <c r="U290" s="342"/>
      <c r="V290" s="336"/>
      <c r="W290" s="336"/>
      <c r="X290" s="336"/>
      <c r="Y290" s="336"/>
    </row>
    <row r="291" spans="1:25" ht="15.75" customHeight="1" x14ac:dyDescent="0.3">
      <c r="A291" s="336"/>
      <c r="B291" s="336"/>
      <c r="C291" s="336"/>
      <c r="D291" s="336"/>
      <c r="E291" s="336"/>
      <c r="F291" s="336"/>
      <c r="G291" s="336"/>
      <c r="H291" s="336"/>
      <c r="I291" s="336"/>
      <c r="J291" s="336"/>
      <c r="K291" s="336"/>
      <c r="L291" s="336"/>
      <c r="M291" s="336"/>
      <c r="N291" s="336"/>
      <c r="O291" s="336"/>
      <c r="P291" s="336"/>
      <c r="Q291" s="336"/>
      <c r="R291" s="336"/>
      <c r="S291" s="336"/>
      <c r="T291" s="341"/>
      <c r="U291" s="342"/>
      <c r="V291" s="336"/>
      <c r="W291" s="336"/>
      <c r="X291" s="336"/>
      <c r="Y291" s="336"/>
    </row>
    <row r="292" spans="1:25" ht="15.75" customHeight="1" x14ac:dyDescent="0.3">
      <c r="A292" s="336"/>
      <c r="B292" s="336"/>
      <c r="C292" s="336"/>
      <c r="D292" s="336"/>
      <c r="E292" s="336"/>
      <c r="F292" s="336"/>
      <c r="G292" s="336"/>
      <c r="H292" s="336"/>
      <c r="I292" s="336"/>
      <c r="J292" s="336"/>
      <c r="K292" s="336"/>
      <c r="L292" s="336"/>
      <c r="M292" s="336"/>
      <c r="N292" s="336"/>
      <c r="O292" s="336"/>
      <c r="P292" s="336"/>
      <c r="Q292" s="336"/>
      <c r="R292" s="336"/>
      <c r="S292" s="336"/>
      <c r="T292" s="341"/>
      <c r="U292" s="342"/>
      <c r="V292" s="336"/>
      <c r="W292" s="336"/>
      <c r="X292" s="336"/>
      <c r="Y292" s="336"/>
    </row>
    <row r="293" spans="1:25" ht="15.75" customHeight="1" x14ac:dyDescent="0.3">
      <c r="A293" s="336"/>
      <c r="B293" s="336"/>
      <c r="C293" s="336"/>
      <c r="D293" s="336"/>
      <c r="E293" s="336"/>
      <c r="F293" s="336"/>
      <c r="G293" s="336"/>
      <c r="H293" s="336"/>
      <c r="I293" s="336"/>
      <c r="J293" s="336"/>
      <c r="K293" s="336"/>
      <c r="L293" s="336"/>
      <c r="M293" s="336"/>
      <c r="N293" s="336"/>
      <c r="O293" s="336"/>
      <c r="P293" s="336"/>
      <c r="Q293" s="336"/>
      <c r="R293" s="336"/>
      <c r="S293" s="336"/>
      <c r="T293" s="341"/>
      <c r="U293" s="342"/>
      <c r="V293" s="336"/>
      <c r="W293" s="336"/>
      <c r="X293" s="336"/>
      <c r="Y293" s="336"/>
    </row>
    <row r="294" spans="1:25" ht="15.75" customHeight="1" x14ac:dyDescent="0.3">
      <c r="A294" s="336"/>
      <c r="B294" s="336"/>
      <c r="C294" s="336"/>
      <c r="D294" s="336"/>
      <c r="E294" s="336"/>
      <c r="F294" s="336"/>
      <c r="G294" s="336"/>
      <c r="H294" s="336"/>
      <c r="I294" s="336"/>
      <c r="J294" s="336"/>
      <c r="K294" s="336"/>
      <c r="L294" s="336"/>
      <c r="M294" s="336"/>
      <c r="N294" s="336"/>
      <c r="O294" s="336"/>
      <c r="P294" s="336"/>
      <c r="Q294" s="336"/>
      <c r="R294" s="336"/>
      <c r="S294" s="336"/>
      <c r="T294" s="341"/>
      <c r="U294" s="342"/>
      <c r="V294" s="336"/>
      <c r="W294" s="336"/>
      <c r="X294" s="336"/>
      <c r="Y294" s="336"/>
    </row>
    <row r="295" spans="1:25" ht="15.75" customHeight="1" x14ac:dyDescent="0.3">
      <c r="A295" s="336"/>
      <c r="B295" s="336"/>
      <c r="C295" s="336"/>
      <c r="D295" s="336"/>
      <c r="E295" s="336"/>
      <c r="F295" s="336"/>
      <c r="G295" s="336"/>
      <c r="H295" s="336"/>
      <c r="I295" s="336"/>
      <c r="J295" s="336"/>
      <c r="K295" s="336"/>
      <c r="L295" s="336"/>
      <c r="M295" s="336"/>
      <c r="N295" s="336"/>
      <c r="O295" s="336"/>
      <c r="P295" s="336"/>
      <c r="Q295" s="336"/>
      <c r="R295" s="336"/>
      <c r="S295" s="336"/>
      <c r="T295" s="341"/>
      <c r="U295" s="342"/>
      <c r="V295" s="336"/>
      <c r="W295" s="336"/>
      <c r="X295" s="336"/>
      <c r="Y295" s="336"/>
    </row>
    <row r="296" spans="1:25" ht="15.75" customHeight="1" x14ac:dyDescent="0.3">
      <c r="A296" s="336"/>
      <c r="B296" s="336"/>
      <c r="C296" s="336"/>
      <c r="D296" s="336"/>
      <c r="E296" s="336"/>
      <c r="F296" s="336"/>
      <c r="G296" s="336"/>
      <c r="H296" s="336"/>
      <c r="I296" s="336"/>
      <c r="J296" s="336"/>
      <c r="K296" s="336"/>
      <c r="L296" s="336"/>
      <c r="M296" s="336"/>
      <c r="N296" s="336"/>
      <c r="O296" s="336"/>
      <c r="P296" s="336"/>
      <c r="Q296" s="336"/>
      <c r="R296" s="336"/>
      <c r="S296" s="336"/>
      <c r="T296" s="341"/>
      <c r="U296" s="342"/>
      <c r="V296" s="336"/>
      <c r="W296" s="336"/>
      <c r="X296" s="336"/>
      <c r="Y296" s="336"/>
    </row>
    <row r="297" spans="1:25" ht="15.75" customHeight="1" x14ac:dyDescent="0.3">
      <c r="A297" s="336"/>
      <c r="B297" s="336"/>
      <c r="C297" s="336"/>
      <c r="D297" s="336"/>
      <c r="E297" s="336"/>
      <c r="F297" s="336"/>
      <c r="G297" s="336"/>
      <c r="H297" s="336"/>
      <c r="I297" s="336"/>
      <c r="J297" s="336"/>
      <c r="K297" s="336"/>
      <c r="L297" s="336"/>
      <c r="M297" s="336"/>
      <c r="N297" s="336"/>
      <c r="O297" s="336"/>
      <c r="P297" s="336"/>
      <c r="Q297" s="336"/>
      <c r="R297" s="336"/>
      <c r="S297" s="336"/>
      <c r="T297" s="341"/>
      <c r="U297" s="342"/>
      <c r="V297" s="336"/>
      <c r="W297" s="336"/>
      <c r="X297" s="336"/>
      <c r="Y297" s="336"/>
    </row>
    <row r="298" spans="1:25" ht="15.75" customHeight="1" x14ac:dyDescent="0.3">
      <c r="A298" s="336"/>
      <c r="B298" s="336"/>
      <c r="C298" s="336"/>
      <c r="D298" s="336"/>
      <c r="E298" s="336"/>
      <c r="F298" s="336"/>
      <c r="G298" s="336"/>
      <c r="H298" s="336"/>
      <c r="I298" s="336"/>
      <c r="J298" s="336"/>
      <c r="K298" s="336"/>
      <c r="L298" s="336"/>
      <c r="M298" s="336"/>
      <c r="N298" s="336"/>
      <c r="O298" s="336"/>
      <c r="P298" s="336"/>
      <c r="Q298" s="336"/>
      <c r="R298" s="336"/>
      <c r="S298" s="336"/>
      <c r="T298" s="341"/>
      <c r="U298" s="342"/>
      <c r="V298" s="336"/>
      <c r="W298" s="336"/>
      <c r="X298" s="336"/>
      <c r="Y298" s="336"/>
    </row>
    <row r="299" spans="1:25" ht="15.75" customHeight="1" x14ac:dyDescent="0.3">
      <c r="A299" s="336"/>
      <c r="B299" s="336"/>
      <c r="C299" s="336"/>
      <c r="D299" s="336"/>
      <c r="E299" s="336"/>
      <c r="F299" s="336"/>
      <c r="G299" s="336"/>
      <c r="H299" s="336"/>
      <c r="I299" s="336"/>
      <c r="J299" s="336"/>
      <c r="K299" s="336"/>
      <c r="L299" s="336"/>
      <c r="M299" s="336"/>
      <c r="N299" s="336"/>
      <c r="O299" s="336"/>
      <c r="P299" s="336"/>
      <c r="Q299" s="336"/>
      <c r="R299" s="336"/>
      <c r="S299" s="336"/>
      <c r="T299" s="341"/>
      <c r="U299" s="342"/>
      <c r="V299" s="336"/>
      <c r="W299" s="336"/>
      <c r="X299" s="336"/>
      <c r="Y299" s="336"/>
    </row>
    <row r="300" spans="1:25" ht="15.75" customHeight="1" x14ac:dyDescent="0.3">
      <c r="A300" s="336"/>
      <c r="B300" s="336"/>
      <c r="C300" s="336"/>
      <c r="D300" s="336"/>
      <c r="E300" s="336"/>
      <c r="F300" s="336"/>
      <c r="G300" s="336"/>
      <c r="H300" s="336"/>
      <c r="I300" s="336"/>
      <c r="J300" s="336"/>
      <c r="K300" s="336"/>
      <c r="L300" s="336"/>
      <c r="M300" s="336"/>
      <c r="N300" s="336"/>
      <c r="O300" s="336"/>
      <c r="P300" s="336"/>
      <c r="Q300" s="336"/>
      <c r="R300" s="336"/>
      <c r="S300" s="336"/>
      <c r="T300" s="341"/>
      <c r="U300" s="342"/>
      <c r="V300" s="336"/>
      <c r="W300" s="336"/>
      <c r="X300" s="336"/>
      <c r="Y300" s="336"/>
    </row>
    <row r="301" spans="1:25" ht="15.75" customHeight="1" x14ac:dyDescent="0.3">
      <c r="A301" s="336"/>
      <c r="B301" s="336"/>
      <c r="C301" s="336"/>
      <c r="D301" s="336"/>
      <c r="E301" s="336"/>
      <c r="F301" s="336"/>
      <c r="G301" s="336"/>
      <c r="H301" s="336"/>
      <c r="I301" s="336"/>
      <c r="J301" s="336"/>
      <c r="K301" s="336"/>
      <c r="L301" s="336"/>
      <c r="M301" s="336"/>
      <c r="N301" s="336"/>
      <c r="O301" s="336"/>
      <c r="P301" s="336"/>
      <c r="Q301" s="336"/>
      <c r="R301" s="336"/>
      <c r="S301" s="336"/>
      <c r="T301" s="341"/>
      <c r="U301" s="342"/>
      <c r="V301" s="336"/>
      <c r="W301" s="336"/>
      <c r="X301" s="336"/>
      <c r="Y301" s="336"/>
    </row>
    <row r="302" spans="1:25" ht="15.75" customHeight="1" x14ac:dyDescent="0.3">
      <c r="A302" s="336"/>
      <c r="B302" s="336"/>
      <c r="C302" s="336"/>
      <c r="D302" s="336"/>
      <c r="E302" s="336"/>
      <c r="F302" s="336"/>
      <c r="G302" s="336"/>
      <c r="H302" s="336"/>
      <c r="I302" s="336"/>
      <c r="J302" s="336"/>
      <c r="K302" s="336"/>
      <c r="L302" s="336"/>
      <c r="M302" s="336"/>
      <c r="N302" s="336"/>
      <c r="O302" s="336"/>
      <c r="P302" s="336"/>
      <c r="Q302" s="336"/>
      <c r="R302" s="336"/>
      <c r="S302" s="336"/>
      <c r="T302" s="341"/>
      <c r="U302" s="342"/>
      <c r="V302" s="336"/>
      <c r="W302" s="336"/>
      <c r="X302" s="336"/>
      <c r="Y302" s="336"/>
    </row>
    <row r="303" spans="1:25" ht="15.75" customHeight="1" x14ac:dyDescent="0.3">
      <c r="A303" s="336"/>
      <c r="B303" s="336"/>
      <c r="C303" s="336"/>
      <c r="D303" s="336"/>
      <c r="E303" s="336"/>
      <c r="F303" s="336"/>
      <c r="G303" s="336"/>
      <c r="H303" s="336"/>
      <c r="I303" s="336"/>
      <c r="J303" s="336"/>
      <c r="K303" s="336"/>
      <c r="L303" s="336"/>
      <c r="M303" s="336"/>
      <c r="N303" s="336"/>
      <c r="O303" s="336"/>
      <c r="P303" s="336"/>
      <c r="Q303" s="336"/>
      <c r="R303" s="336"/>
      <c r="S303" s="336"/>
      <c r="T303" s="341"/>
      <c r="U303" s="342"/>
      <c r="V303" s="336"/>
      <c r="W303" s="336"/>
      <c r="X303" s="336"/>
      <c r="Y303" s="336"/>
    </row>
    <row r="304" spans="1:25" ht="15.75" customHeight="1" x14ac:dyDescent="0.3">
      <c r="A304" s="336"/>
      <c r="B304" s="336"/>
      <c r="C304" s="336"/>
      <c r="D304" s="336"/>
      <c r="E304" s="336"/>
      <c r="F304" s="336"/>
      <c r="G304" s="336"/>
      <c r="H304" s="336"/>
      <c r="I304" s="336"/>
      <c r="J304" s="336"/>
      <c r="K304" s="336"/>
      <c r="L304" s="336"/>
      <c r="M304" s="336"/>
      <c r="N304" s="336"/>
      <c r="O304" s="336"/>
      <c r="P304" s="336"/>
      <c r="Q304" s="336"/>
      <c r="R304" s="336"/>
      <c r="S304" s="336"/>
      <c r="T304" s="341"/>
      <c r="U304" s="342"/>
      <c r="V304" s="336"/>
      <c r="W304" s="336"/>
      <c r="X304" s="336"/>
      <c r="Y304" s="336"/>
    </row>
    <row r="305" spans="1:25" ht="15.75" customHeight="1" x14ac:dyDescent="0.3">
      <c r="A305" s="336"/>
      <c r="B305" s="336"/>
      <c r="C305" s="336"/>
      <c r="D305" s="336"/>
      <c r="E305" s="336"/>
      <c r="F305" s="336"/>
      <c r="G305" s="336"/>
      <c r="H305" s="336"/>
      <c r="I305" s="336"/>
      <c r="J305" s="336"/>
      <c r="K305" s="336"/>
      <c r="L305" s="336"/>
      <c r="M305" s="336"/>
      <c r="N305" s="336"/>
      <c r="O305" s="336"/>
      <c r="P305" s="336"/>
      <c r="Q305" s="336"/>
      <c r="R305" s="336"/>
      <c r="S305" s="336"/>
      <c r="T305" s="341"/>
      <c r="U305" s="342"/>
      <c r="V305" s="336"/>
      <c r="W305" s="336"/>
      <c r="X305" s="336"/>
      <c r="Y305" s="336"/>
    </row>
    <row r="306" spans="1:25" ht="15.75" customHeight="1" x14ac:dyDescent="0.3">
      <c r="A306" s="336"/>
      <c r="B306" s="336"/>
      <c r="C306" s="336"/>
      <c r="D306" s="336"/>
      <c r="E306" s="336"/>
      <c r="F306" s="336"/>
      <c r="G306" s="336"/>
      <c r="H306" s="336"/>
      <c r="I306" s="336"/>
      <c r="J306" s="336"/>
      <c r="K306" s="336"/>
      <c r="L306" s="336"/>
      <c r="M306" s="336"/>
      <c r="N306" s="336"/>
      <c r="O306" s="336"/>
      <c r="P306" s="336"/>
      <c r="Q306" s="336"/>
      <c r="R306" s="336"/>
      <c r="S306" s="336"/>
      <c r="T306" s="341"/>
      <c r="U306" s="342"/>
      <c r="V306" s="336"/>
      <c r="W306" s="336"/>
      <c r="X306" s="336"/>
      <c r="Y306" s="336"/>
    </row>
    <row r="307" spans="1:25" ht="15.75" customHeight="1" x14ac:dyDescent="0.3">
      <c r="A307" s="336"/>
      <c r="B307" s="336"/>
      <c r="C307" s="336"/>
      <c r="D307" s="336"/>
      <c r="E307" s="336"/>
      <c r="F307" s="336"/>
      <c r="G307" s="336"/>
      <c r="H307" s="336"/>
      <c r="I307" s="336"/>
      <c r="J307" s="336"/>
      <c r="K307" s="336"/>
      <c r="L307" s="336"/>
      <c r="M307" s="336"/>
      <c r="N307" s="336"/>
      <c r="O307" s="336"/>
      <c r="P307" s="336"/>
      <c r="Q307" s="336"/>
      <c r="R307" s="336"/>
      <c r="S307" s="336"/>
      <c r="T307" s="341"/>
      <c r="U307" s="342"/>
      <c r="V307" s="336"/>
      <c r="W307" s="336"/>
      <c r="X307" s="336"/>
      <c r="Y307" s="336"/>
    </row>
    <row r="308" spans="1:25" ht="15.75" customHeight="1" x14ac:dyDescent="0.3">
      <c r="A308" s="336"/>
      <c r="B308" s="336"/>
      <c r="C308" s="336"/>
      <c r="D308" s="336"/>
      <c r="E308" s="336"/>
      <c r="F308" s="336"/>
      <c r="G308" s="336"/>
      <c r="H308" s="336"/>
      <c r="I308" s="336"/>
      <c r="J308" s="336"/>
      <c r="K308" s="336"/>
      <c r="L308" s="336"/>
      <c r="M308" s="336"/>
      <c r="N308" s="336"/>
      <c r="O308" s="336"/>
      <c r="P308" s="336"/>
      <c r="Q308" s="336"/>
      <c r="R308" s="336"/>
      <c r="S308" s="336"/>
      <c r="T308" s="341"/>
      <c r="U308" s="342"/>
      <c r="V308" s="336"/>
      <c r="W308" s="336"/>
      <c r="X308" s="336"/>
      <c r="Y308" s="336"/>
    </row>
    <row r="309" spans="1:25" ht="15.75" customHeight="1" x14ac:dyDescent="0.3">
      <c r="A309" s="336"/>
      <c r="B309" s="336"/>
      <c r="C309" s="336"/>
      <c r="D309" s="336"/>
      <c r="E309" s="336"/>
      <c r="F309" s="336"/>
      <c r="G309" s="336"/>
      <c r="H309" s="336"/>
      <c r="I309" s="336"/>
      <c r="J309" s="336"/>
      <c r="K309" s="336"/>
      <c r="L309" s="336"/>
      <c r="M309" s="336"/>
      <c r="N309" s="336"/>
      <c r="O309" s="336"/>
      <c r="P309" s="336"/>
      <c r="Q309" s="336"/>
      <c r="R309" s="336"/>
      <c r="S309" s="336"/>
      <c r="T309" s="341"/>
      <c r="U309" s="342"/>
      <c r="V309" s="336"/>
      <c r="W309" s="336"/>
      <c r="X309" s="336"/>
      <c r="Y309" s="336"/>
    </row>
    <row r="310" spans="1:25" ht="15.75" customHeight="1" x14ac:dyDescent="0.3">
      <c r="A310" s="336"/>
      <c r="B310" s="336"/>
      <c r="C310" s="336"/>
      <c r="D310" s="336"/>
      <c r="E310" s="336"/>
      <c r="F310" s="336"/>
      <c r="G310" s="336"/>
      <c r="H310" s="336"/>
      <c r="I310" s="336"/>
      <c r="J310" s="336"/>
      <c r="K310" s="336"/>
      <c r="L310" s="336"/>
      <c r="M310" s="336"/>
      <c r="N310" s="336"/>
      <c r="O310" s="336"/>
      <c r="P310" s="336"/>
      <c r="Q310" s="336"/>
      <c r="R310" s="336"/>
      <c r="S310" s="336"/>
      <c r="T310" s="341"/>
      <c r="U310" s="342"/>
      <c r="V310" s="336"/>
      <c r="W310" s="336"/>
      <c r="X310" s="336"/>
      <c r="Y310" s="336"/>
    </row>
    <row r="311" spans="1:25" ht="15.75" customHeight="1" x14ac:dyDescent="0.3">
      <c r="A311" s="336"/>
      <c r="B311" s="336"/>
      <c r="C311" s="336"/>
      <c r="D311" s="336"/>
      <c r="E311" s="336"/>
      <c r="F311" s="336"/>
      <c r="G311" s="336"/>
      <c r="H311" s="336"/>
      <c r="I311" s="336"/>
      <c r="J311" s="336"/>
      <c r="K311" s="336"/>
      <c r="L311" s="336"/>
      <c r="M311" s="336"/>
      <c r="N311" s="336"/>
      <c r="O311" s="336"/>
      <c r="P311" s="336"/>
      <c r="Q311" s="336"/>
      <c r="R311" s="336"/>
      <c r="S311" s="336"/>
      <c r="T311" s="341"/>
      <c r="U311" s="342"/>
      <c r="V311" s="336"/>
      <c r="W311" s="336"/>
      <c r="X311" s="336"/>
      <c r="Y311" s="336"/>
    </row>
    <row r="312" spans="1:25" ht="15.75" customHeight="1" x14ac:dyDescent="0.3">
      <c r="A312" s="336"/>
      <c r="B312" s="336"/>
      <c r="C312" s="336"/>
      <c r="D312" s="336"/>
      <c r="E312" s="336"/>
      <c r="F312" s="336"/>
      <c r="G312" s="336"/>
      <c r="H312" s="336"/>
      <c r="I312" s="336"/>
      <c r="J312" s="336"/>
      <c r="K312" s="336"/>
      <c r="L312" s="336"/>
      <c r="M312" s="336"/>
      <c r="N312" s="336"/>
      <c r="O312" s="336"/>
      <c r="P312" s="336"/>
      <c r="Q312" s="336"/>
      <c r="R312" s="336"/>
      <c r="S312" s="336"/>
      <c r="T312" s="341"/>
      <c r="U312" s="342"/>
      <c r="V312" s="336"/>
      <c r="W312" s="336"/>
      <c r="X312" s="336"/>
      <c r="Y312" s="336"/>
    </row>
    <row r="313" spans="1:25" ht="15.75" customHeight="1" x14ac:dyDescent="0.3">
      <c r="A313" s="336"/>
      <c r="B313" s="336"/>
      <c r="C313" s="336"/>
      <c r="D313" s="336"/>
      <c r="E313" s="336"/>
      <c r="F313" s="336"/>
      <c r="G313" s="336"/>
      <c r="H313" s="336"/>
      <c r="I313" s="336"/>
      <c r="J313" s="336"/>
      <c r="K313" s="336"/>
      <c r="L313" s="336"/>
      <c r="M313" s="336"/>
      <c r="N313" s="336"/>
      <c r="O313" s="336"/>
      <c r="P313" s="336"/>
      <c r="Q313" s="336"/>
      <c r="R313" s="336"/>
      <c r="S313" s="336"/>
      <c r="T313" s="341"/>
      <c r="U313" s="342"/>
      <c r="V313" s="336"/>
      <c r="W313" s="336"/>
      <c r="X313" s="336"/>
      <c r="Y313" s="336"/>
    </row>
    <row r="314" spans="1:25" ht="15.75" customHeight="1" x14ac:dyDescent="0.3">
      <c r="A314" s="336"/>
      <c r="B314" s="336"/>
      <c r="C314" s="336"/>
      <c r="D314" s="336"/>
      <c r="E314" s="336"/>
      <c r="F314" s="336"/>
      <c r="G314" s="336"/>
      <c r="H314" s="336"/>
      <c r="I314" s="336"/>
      <c r="J314" s="336"/>
      <c r="K314" s="336"/>
      <c r="L314" s="336"/>
      <c r="M314" s="336"/>
      <c r="N314" s="336"/>
      <c r="O314" s="336"/>
      <c r="P314" s="336"/>
      <c r="Q314" s="336"/>
      <c r="R314" s="336"/>
      <c r="S314" s="336"/>
      <c r="T314" s="341"/>
      <c r="U314" s="342"/>
      <c r="V314" s="336"/>
      <c r="W314" s="336"/>
      <c r="X314" s="336"/>
      <c r="Y314" s="336"/>
    </row>
    <row r="315" spans="1:25" ht="15.75" customHeight="1" x14ac:dyDescent="0.3">
      <c r="A315" s="336"/>
      <c r="B315" s="336"/>
      <c r="C315" s="336"/>
      <c r="D315" s="336"/>
      <c r="E315" s="336"/>
      <c r="F315" s="336"/>
      <c r="G315" s="336"/>
      <c r="H315" s="336"/>
      <c r="I315" s="336"/>
      <c r="J315" s="336"/>
      <c r="K315" s="336"/>
      <c r="L315" s="336"/>
      <c r="M315" s="336"/>
      <c r="N315" s="336"/>
      <c r="O315" s="336"/>
      <c r="P315" s="336"/>
      <c r="Q315" s="336"/>
      <c r="R315" s="336"/>
      <c r="S315" s="336"/>
      <c r="T315" s="341"/>
      <c r="U315" s="342"/>
      <c r="V315" s="336"/>
      <c r="W315" s="336"/>
      <c r="X315" s="336"/>
      <c r="Y315" s="336"/>
    </row>
    <row r="316" spans="1:25" ht="15.75" customHeight="1" x14ac:dyDescent="0.3">
      <c r="A316" s="336"/>
      <c r="B316" s="336"/>
      <c r="C316" s="336"/>
      <c r="D316" s="336"/>
      <c r="E316" s="336"/>
      <c r="F316" s="336"/>
      <c r="G316" s="336"/>
      <c r="H316" s="336"/>
      <c r="I316" s="336"/>
      <c r="J316" s="336"/>
      <c r="K316" s="336"/>
      <c r="L316" s="336"/>
      <c r="M316" s="336"/>
      <c r="N316" s="336"/>
      <c r="O316" s="336"/>
      <c r="P316" s="336"/>
      <c r="Q316" s="336"/>
      <c r="R316" s="336"/>
      <c r="S316" s="336"/>
      <c r="T316" s="341"/>
      <c r="U316" s="342"/>
      <c r="V316" s="336"/>
      <c r="W316" s="336"/>
      <c r="X316" s="336"/>
      <c r="Y316" s="336"/>
    </row>
    <row r="317" spans="1:25" ht="15.75" customHeight="1" x14ac:dyDescent="0.3">
      <c r="A317" s="336"/>
      <c r="B317" s="336"/>
      <c r="C317" s="336"/>
      <c r="D317" s="336"/>
      <c r="E317" s="336"/>
      <c r="F317" s="336"/>
      <c r="G317" s="336"/>
      <c r="H317" s="336"/>
      <c r="I317" s="336"/>
      <c r="J317" s="336"/>
      <c r="K317" s="336"/>
      <c r="L317" s="336"/>
      <c r="M317" s="336"/>
      <c r="N317" s="336"/>
      <c r="O317" s="336"/>
      <c r="P317" s="336"/>
      <c r="Q317" s="336"/>
      <c r="R317" s="336"/>
      <c r="S317" s="336"/>
      <c r="T317" s="341"/>
      <c r="U317" s="342"/>
      <c r="V317" s="336"/>
      <c r="W317" s="336"/>
      <c r="X317" s="336"/>
      <c r="Y317" s="336"/>
    </row>
    <row r="318" spans="1:25" ht="15.75" customHeight="1" x14ac:dyDescent="0.3">
      <c r="A318" s="336"/>
      <c r="B318" s="336"/>
      <c r="C318" s="336"/>
      <c r="D318" s="336"/>
      <c r="E318" s="336"/>
      <c r="F318" s="336"/>
      <c r="G318" s="336"/>
      <c r="H318" s="336"/>
      <c r="I318" s="336"/>
      <c r="J318" s="336"/>
      <c r="K318" s="336"/>
      <c r="L318" s="336"/>
      <c r="M318" s="336"/>
      <c r="N318" s="336"/>
      <c r="O318" s="336"/>
      <c r="P318" s="336"/>
      <c r="Q318" s="336"/>
      <c r="R318" s="336"/>
      <c r="S318" s="336"/>
      <c r="T318" s="341"/>
      <c r="U318" s="342"/>
      <c r="V318" s="336"/>
      <c r="W318" s="336"/>
      <c r="X318" s="336"/>
      <c r="Y318" s="336"/>
    </row>
    <row r="319" spans="1:25" ht="15.75" customHeight="1" x14ac:dyDescent="0.3">
      <c r="A319" s="336"/>
      <c r="B319" s="336"/>
      <c r="C319" s="336"/>
      <c r="D319" s="336"/>
      <c r="E319" s="336"/>
      <c r="F319" s="336"/>
      <c r="G319" s="336"/>
      <c r="H319" s="336"/>
      <c r="I319" s="336"/>
      <c r="J319" s="336"/>
      <c r="K319" s="336"/>
      <c r="L319" s="336"/>
      <c r="M319" s="336"/>
      <c r="N319" s="336"/>
      <c r="O319" s="336"/>
      <c r="P319" s="336"/>
      <c r="Q319" s="336"/>
      <c r="R319" s="336"/>
      <c r="S319" s="336"/>
      <c r="T319" s="341"/>
      <c r="U319" s="342"/>
      <c r="V319" s="336"/>
      <c r="W319" s="336"/>
      <c r="X319" s="336"/>
      <c r="Y319" s="336"/>
    </row>
    <row r="320" spans="1:25" ht="15.75" customHeight="1" x14ac:dyDescent="0.3">
      <c r="A320" s="336"/>
      <c r="B320" s="336"/>
      <c r="C320" s="336"/>
      <c r="D320" s="336"/>
      <c r="E320" s="336"/>
      <c r="F320" s="336"/>
      <c r="G320" s="336"/>
      <c r="H320" s="336"/>
      <c r="I320" s="336"/>
      <c r="J320" s="336"/>
      <c r="K320" s="336"/>
      <c r="L320" s="336"/>
      <c r="M320" s="336"/>
      <c r="N320" s="336"/>
      <c r="O320" s="336"/>
      <c r="P320" s="336"/>
      <c r="Q320" s="336"/>
      <c r="R320" s="336"/>
      <c r="S320" s="336"/>
      <c r="T320" s="341"/>
      <c r="U320" s="342"/>
      <c r="V320" s="336"/>
      <c r="W320" s="336"/>
      <c r="X320" s="336"/>
      <c r="Y320" s="336"/>
    </row>
    <row r="321" spans="1:25" ht="15.75" customHeight="1" x14ac:dyDescent="0.3">
      <c r="A321" s="336"/>
      <c r="B321" s="336"/>
      <c r="C321" s="336"/>
      <c r="D321" s="336"/>
      <c r="E321" s="336"/>
      <c r="F321" s="336"/>
      <c r="G321" s="336"/>
      <c r="H321" s="336"/>
      <c r="I321" s="336"/>
      <c r="J321" s="336"/>
      <c r="K321" s="336"/>
      <c r="L321" s="336"/>
      <c r="M321" s="336"/>
      <c r="N321" s="336"/>
      <c r="O321" s="336"/>
      <c r="P321" s="336"/>
      <c r="Q321" s="336"/>
      <c r="R321" s="336"/>
      <c r="S321" s="336"/>
      <c r="T321" s="341"/>
      <c r="U321" s="342"/>
      <c r="V321" s="336"/>
      <c r="W321" s="336"/>
      <c r="X321" s="336"/>
      <c r="Y321" s="336"/>
    </row>
    <row r="322" spans="1:25" ht="15.75" customHeight="1" x14ac:dyDescent="0.3">
      <c r="A322" s="336"/>
      <c r="B322" s="336"/>
      <c r="C322" s="336"/>
      <c r="D322" s="336"/>
      <c r="E322" s="336"/>
      <c r="F322" s="336"/>
      <c r="G322" s="336"/>
      <c r="H322" s="336"/>
      <c r="I322" s="336"/>
      <c r="J322" s="336"/>
      <c r="K322" s="336"/>
      <c r="L322" s="336"/>
      <c r="M322" s="336"/>
      <c r="N322" s="336"/>
      <c r="O322" s="336"/>
      <c r="P322" s="336"/>
      <c r="Q322" s="336"/>
      <c r="R322" s="336"/>
      <c r="S322" s="336"/>
      <c r="T322" s="341"/>
      <c r="U322" s="342"/>
      <c r="V322" s="336"/>
      <c r="W322" s="336"/>
      <c r="X322" s="336"/>
      <c r="Y322" s="336"/>
    </row>
    <row r="323" spans="1:25" ht="15.75" customHeight="1" x14ac:dyDescent="0.3">
      <c r="A323" s="336"/>
      <c r="B323" s="336"/>
      <c r="C323" s="336"/>
      <c r="D323" s="336"/>
      <c r="E323" s="336"/>
      <c r="F323" s="336"/>
      <c r="G323" s="336"/>
      <c r="H323" s="336"/>
      <c r="I323" s="336"/>
      <c r="J323" s="336"/>
      <c r="K323" s="336"/>
      <c r="L323" s="336"/>
      <c r="M323" s="336"/>
      <c r="N323" s="336"/>
      <c r="O323" s="336"/>
      <c r="P323" s="336"/>
      <c r="Q323" s="336"/>
      <c r="R323" s="336"/>
      <c r="S323" s="336"/>
      <c r="T323" s="341"/>
      <c r="U323" s="342"/>
      <c r="V323" s="336"/>
      <c r="W323" s="336"/>
      <c r="X323" s="336"/>
      <c r="Y323" s="336"/>
    </row>
    <row r="324" spans="1:25" ht="15.75" customHeight="1" x14ac:dyDescent="0.3">
      <c r="A324" s="336"/>
      <c r="B324" s="336"/>
      <c r="C324" s="336"/>
      <c r="D324" s="336"/>
      <c r="E324" s="336"/>
      <c r="F324" s="336"/>
      <c r="G324" s="336"/>
      <c r="H324" s="336"/>
      <c r="I324" s="336"/>
      <c r="J324" s="336"/>
      <c r="K324" s="336"/>
      <c r="L324" s="336"/>
      <c r="M324" s="336"/>
      <c r="N324" s="336"/>
      <c r="O324" s="336"/>
      <c r="P324" s="336"/>
      <c r="Q324" s="336"/>
      <c r="R324" s="336"/>
      <c r="S324" s="336"/>
      <c r="T324" s="341"/>
      <c r="U324" s="342"/>
      <c r="V324" s="336"/>
      <c r="W324" s="336"/>
      <c r="X324" s="336"/>
      <c r="Y324" s="336"/>
    </row>
    <row r="325" spans="1:25" ht="15.75" customHeight="1" x14ac:dyDescent="0.3">
      <c r="A325" s="336"/>
      <c r="B325" s="336"/>
      <c r="C325" s="336"/>
      <c r="D325" s="336"/>
      <c r="E325" s="336"/>
      <c r="F325" s="336"/>
      <c r="G325" s="336"/>
      <c r="H325" s="336"/>
      <c r="I325" s="336"/>
      <c r="J325" s="336"/>
      <c r="K325" s="336"/>
      <c r="L325" s="336"/>
      <c r="M325" s="336"/>
      <c r="N325" s="336"/>
      <c r="O325" s="336"/>
      <c r="P325" s="336"/>
      <c r="Q325" s="336"/>
      <c r="R325" s="336"/>
      <c r="S325" s="336"/>
      <c r="T325" s="341"/>
      <c r="U325" s="342"/>
      <c r="V325" s="336"/>
      <c r="W325" s="336"/>
      <c r="X325" s="336"/>
      <c r="Y325" s="336"/>
    </row>
    <row r="326" spans="1:25" ht="15.75" customHeight="1" x14ac:dyDescent="0.3">
      <c r="A326" s="336"/>
      <c r="B326" s="336"/>
      <c r="C326" s="336"/>
      <c r="D326" s="336"/>
      <c r="E326" s="336"/>
      <c r="F326" s="336"/>
      <c r="G326" s="336"/>
      <c r="H326" s="336"/>
      <c r="I326" s="336"/>
      <c r="J326" s="336"/>
      <c r="K326" s="336"/>
      <c r="L326" s="336"/>
      <c r="M326" s="336"/>
      <c r="N326" s="336"/>
      <c r="O326" s="336"/>
      <c r="P326" s="336"/>
      <c r="Q326" s="336"/>
      <c r="R326" s="336"/>
      <c r="S326" s="336"/>
      <c r="T326" s="341"/>
      <c r="U326" s="342"/>
      <c r="V326" s="336"/>
      <c r="W326" s="336"/>
      <c r="X326" s="336"/>
      <c r="Y326" s="336"/>
    </row>
    <row r="327" spans="1:25" ht="15.75" customHeight="1" x14ac:dyDescent="0.3">
      <c r="A327" s="336"/>
      <c r="B327" s="336"/>
      <c r="C327" s="336"/>
      <c r="D327" s="336"/>
      <c r="E327" s="336"/>
      <c r="F327" s="336"/>
      <c r="G327" s="336"/>
      <c r="H327" s="336"/>
      <c r="I327" s="336"/>
      <c r="J327" s="336"/>
      <c r="K327" s="336"/>
      <c r="L327" s="336"/>
      <c r="M327" s="336"/>
      <c r="N327" s="336"/>
      <c r="O327" s="336"/>
      <c r="P327" s="336"/>
      <c r="Q327" s="336"/>
      <c r="R327" s="336"/>
      <c r="S327" s="336"/>
      <c r="T327" s="341"/>
      <c r="U327" s="342"/>
      <c r="V327" s="336"/>
      <c r="W327" s="336"/>
      <c r="X327" s="336"/>
      <c r="Y327" s="336"/>
    </row>
    <row r="328" spans="1:25" ht="15.75" customHeight="1" x14ac:dyDescent="0.3">
      <c r="A328" s="336"/>
      <c r="B328" s="336"/>
      <c r="C328" s="336"/>
      <c r="D328" s="336"/>
      <c r="E328" s="336"/>
      <c r="F328" s="336"/>
      <c r="G328" s="336"/>
      <c r="H328" s="336"/>
      <c r="I328" s="336"/>
      <c r="J328" s="336"/>
      <c r="K328" s="336"/>
      <c r="L328" s="336"/>
      <c r="M328" s="336"/>
      <c r="N328" s="336"/>
      <c r="O328" s="336"/>
      <c r="P328" s="336"/>
      <c r="Q328" s="336"/>
      <c r="R328" s="336"/>
      <c r="S328" s="336"/>
      <c r="T328" s="341"/>
      <c r="U328" s="342"/>
      <c r="V328" s="336"/>
      <c r="W328" s="336"/>
      <c r="X328" s="336"/>
      <c r="Y328" s="336"/>
    </row>
    <row r="329" spans="1:25" ht="15.75" customHeight="1" x14ac:dyDescent="0.3">
      <c r="A329" s="336"/>
      <c r="B329" s="336"/>
      <c r="C329" s="336"/>
      <c r="D329" s="336"/>
      <c r="E329" s="336"/>
      <c r="F329" s="336"/>
      <c r="G329" s="336"/>
      <c r="H329" s="336"/>
      <c r="I329" s="336"/>
      <c r="J329" s="336"/>
      <c r="K329" s="336"/>
      <c r="L329" s="336"/>
      <c r="M329" s="336"/>
      <c r="N329" s="336"/>
      <c r="O329" s="336"/>
      <c r="P329" s="336"/>
      <c r="Q329" s="336"/>
      <c r="R329" s="336"/>
      <c r="S329" s="336"/>
      <c r="T329" s="341"/>
      <c r="U329" s="342"/>
      <c r="V329" s="336"/>
      <c r="W329" s="336"/>
      <c r="X329" s="336"/>
      <c r="Y329" s="336"/>
    </row>
    <row r="330" spans="1:25" ht="15.75" customHeight="1" x14ac:dyDescent="0.3">
      <c r="A330" s="336"/>
      <c r="B330" s="336"/>
      <c r="C330" s="336"/>
      <c r="D330" s="336"/>
      <c r="E330" s="336"/>
      <c r="F330" s="336"/>
      <c r="G330" s="336"/>
      <c r="H330" s="336"/>
      <c r="I330" s="336"/>
      <c r="J330" s="336"/>
      <c r="K330" s="336"/>
      <c r="L330" s="336"/>
      <c r="M330" s="336"/>
      <c r="N330" s="336"/>
      <c r="O330" s="336"/>
      <c r="P330" s="336"/>
      <c r="Q330" s="336"/>
      <c r="R330" s="336"/>
      <c r="S330" s="336"/>
      <c r="T330" s="341"/>
      <c r="U330" s="342"/>
      <c r="V330" s="336"/>
      <c r="W330" s="336"/>
      <c r="X330" s="336"/>
      <c r="Y330" s="336"/>
    </row>
    <row r="331" spans="1:25" ht="15.75" customHeight="1" x14ac:dyDescent="0.3">
      <c r="A331" s="336"/>
      <c r="B331" s="336"/>
      <c r="C331" s="336"/>
      <c r="D331" s="336"/>
      <c r="E331" s="336"/>
      <c r="F331" s="336"/>
      <c r="G331" s="336"/>
      <c r="H331" s="336"/>
      <c r="I331" s="336"/>
      <c r="J331" s="336"/>
      <c r="K331" s="336"/>
      <c r="L331" s="336"/>
      <c r="M331" s="336"/>
      <c r="N331" s="336"/>
      <c r="O331" s="336"/>
      <c r="P331" s="336"/>
      <c r="Q331" s="336"/>
      <c r="R331" s="336"/>
      <c r="S331" s="336"/>
      <c r="T331" s="341"/>
      <c r="U331" s="342"/>
      <c r="V331" s="336"/>
      <c r="W331" s="336"/>
      <c r="X331" s="336"/>
      <c r="Y331" s="336"/>
    </row>
    <row r="332" spans="1:25" ht="15.75" customHeight="1" x14ac:dyDescent="0.3">
      <c r="A332" s="336"/>
      <c r="B332" s="336"/>
      <c r="C332" s="336"/>
      <c r="D332" s="336"/>
      <c r="E332" s="336"/>
      <c r="F332" s="336"/>
      <c r="G332" s="336"/>
      <c r="H332" s="336"/>
      <c r="I332" s="336"/>
      <c r="J332" s="336"/>
      <c r="K332" s="336"/>
      <c r="L332" s="336"/>
      <c r="M332" s="336"/>
      <c r="N332" s="336"/>
      <c r="O332" s="336"/>
      <c r="P332" s="336"/>
      <c r="Q332" s="336"/>
      <c r="R332" s="336"/>
      <c r="S332" s="336"/>
      <c r="T332" s="341"/>
      <c r="U332" s="342"/>
      <c r="V332" s="336"/>
      <c r="W332" s="336"/>
      <c r="X332" s="336"/>
      <c r="Y332" s="336"/>
    </row>
    <row r="333" spans="1:25" ht="15.75" customHeight="1" x14ac:dyDescent="0.3">
      <c r="A333" s="336"/>
      <c r="B333" s="336"/>
      <c r="C333" s="336"/>
      <c r="D333" s="336"/>
      <c r="E333" s="336"/>
      <c r="F333" s="336"/>
      <c r="G333" s="336"/>
      <c r="H333" s="336"/>
      <c r="I333" s="336"/>
      <c r="J333" s="336"/>
      <c r="K333" s="336"/>
      <c r="L333" s="336"/>
      <c r="M333" s="336"/>
      <c r="N333" s="336"/>
      <c r="O333" s="336"/>
      <c r="P333" s="336"/>
      <c r="Q333" s="336"/>
      <c r="R333" s="336"/>
      <c r="S333" s="336"/>
      <c r="T333" s="341"/>
      <c r="U333" s="342"/>
      <c r="V333" s="336"/>
      <c r="W333" s="336"/>
      <c r="X333" s="336"/>
      <c r="Y333" s="336"/>
    </row>
    <row r="334" spans="1:25" ht="15.75" customHeight="1" x14ac:dyDescent="0.3">
      <c r="A334" s="336"/>
      <c r="B334" s="336"/>
      <c r="C334" s="336"/>
      <c r="D334" s="336"/>
      <c r="E334" s="336"/>
      <c r="F334" s="336"/>
      <c r="G334" s="336"/>
      <c r="H334" s="336"/>
      <c r="I334" s="336"/>
      <c r="J334" s="336"/>
      <c r="K334" s="336"/>
      <c r="L334" s="336"/>
      <c r="M334" s="336"/>
      <c r="N334" s="336"/>
      <c r="O334" s="336"/>
      <c r="P334" s="336"/>
      <c r="Q334" s="336"/>
      <c r="R334" s="336"/>
      <c r="S334" s="336"/>
      <c r="T334" s="341"/>
      <c r="U334" s="342"/>
      <c r="V334" s="336"/>
      <c r="W334" s="336"/>
      <c r="X334" s="336"/>
      <c r="Y334" s="336"/>
    </row>
    <row r="335" spans="1:25" ht="15.75" customHeight="1" x14ac:dyDescent="0.3">
      <c r="A335" s="336"/>
      <c r="B335" s="336"/>
      <c r="C335" s="336"/>
      <c r="D335" s="336"/>
      <c r="E335" s="336"/>
      <c r="F335" s="336"/>
      <c r="G335" s="336"/>
      <c r="H335" s="336"/>
      <c r="I335" s="336"/>
      <c r="J335" s="336"/>
      <c r="K335" s="336"/>
      <c r="L335" s="336"/>
      <c r="M335" s="336"/>
      <c r="N335" s="336"/>
      <c r="O335" s="336"/>
      <c r="P335" s="336"/>
      <c r="Q335" s="336"/>
      <c r="R335" s="336"/>
      <c r="S335" s="336"/>
      <c r="T335" s="341"/>
      <c r="U335" s="342"/>
      <c r="V335" s="336"/>
      <c r="W335" s="336"/>
      <c r="X335" s="336"/>
      <c r="Y335" s="336"/>
    </row>
    <row r="336" spans="1:25" ht="15.75" customHeight="1" x14ac:dyDescent="0.3">
      <c r="A336" s="336"/>
      <c r="B336" s="336"/>
      <c r="C336" s="336"/>
      <c r="D336" s="336"/>
      <c r="E336" s="336"/>
      <c r="F336" s="336"/>
      <c r="G336" s="336"/>
      <c r="H336" s="336"/>
      <c r="I336" s="336"/>
      <c r="J336" s="336"/>
      <c r="K336" s="336"/>
      <c r="L336" s="336"/>
      <c r="M336" s="336"/>
      <c r="N336" s="336"/>
      <c r="O336" s="336"/>
      <c r="P336" s="336"/>
      <c r="Q336" s="336"/>
      <c r="R336" s="336"/>
      <c r="S336" s="336"/>
      <c r="T336" s="341"/>
      <c r="U336" s="342"/>
      <c r="V336" s="336"/>
      <c r="W336" s="336"/>
      <c r="X336" s="336"/>
      <c r="Y336" s="336"/>
    </row>
    <row r="337" spans="1:25" ht="15.75" customHeight="1" x14ac:dyDescent="0.3">
      <c r="A337" s="336"/>
      <c r="B337" s="336"/>
      <c r="C337" s="336"/>
      <c r="D337" s="336"/>
      <c r="E337" s="336"/>
      <c r="F337" s="336"/>
      <c r="G337" s="336"/>
      <c r="H337" s="336"/>
      <c r="I337" s="336"/>
      <c r="J337" s="336"/>
      <c r="K337" s="336"/>
      <c r="L337" s="336"/>
      <c r="M337" s="336"/>
      <c r="N337" s="336"/>
      <c r="O337" s="336"/>
      <c r="P337" s="336"/>
      <c r="Q337" s="336"/>
      <c r="R337" s="336"/>
      <c r="S337" s="336"/>
      <c r="T337" s="341"/>
      <c r="U337" s="342"/>
      <c r="V337" s="336"/>
      <c r="W337" s="336"/>
      <c r="X337" s="336"/>
      <c r="Y337" s="336"/>
    </row>
    <row r="338" spans="1:25" ht="15.75" customHeight="1" x14ac:dyDescent="0.3">
      <c r="A338" s="336"/>
      <c r="B338" s="336"/>
      <c r="C338" s="336"/>
      <c r="D338" s="336"/>
      <c r="E338" s="336"/>
      <c r="F338" s="336"/>
      <c r="G338" s="336"/>
      <c r="H338" s="336"/>
      <c r="I338" s="336"/>
      <c r="J338" s="336"/>
      <c r="K338" s="336"/>
      <c r="L338" s="336"/>
      <c r="M338" s="336"/>
      <c r="N338" s="336"/>
      <c r="O338" s="336"/>
      <c r="P338" s="336"/>
      <c r="Q338" s="336"/>
      <c r="R338" s="336"/>
      <c r="S338" s="336"/>
      <c r="T338" s="341"/>
      <c r="U338" s="342"/>
      <c r="V338" s="336"/>
      <c r="W338" s="336"/>
      <c r="X338" s="336"/>
      <c r="Y338" s="336"/>
    </row>
    <row r="339" spans="1:25" ht="15.75" customHeight="1" x14ac:dyDescent="0.3">
      <c r="A339" s="336"/>
      <c r="B339" s="336"/>
      <c r="C339" s="336"/>
      <c r="D339" s="336"/>
      <c r="E339" s="336"/>
      <c r="F339" s="336"/>
      <c r="G339" s="336"/>
      <c r="H339" s="336"/>
      <c r="I339" s="336"/>
      <c r="J339" s="336"/>
      <c r="K339" s="336"/>
      <c r="L339" s="336"/>
      <c r="M339" s="336"/>
      <c r="N339" s="336"/>
      <c r="O339" s="336"/>
      <c r="P339" s="336"/>
      <c r="Q339" s="336"/>
      <c r="R339" s="336"/>
      <c r="S339" s="336"/>
      <c r="T339" s="341"/>
      <c r="U339" s="342"/>
      <c r="V339" s="336"/>
      <c r="W339" s="336"/>
      <c r="X339" s="336"/>
      <c r="Y339" s="336"/>
    </row>
    <row r="340" spans="1:25" ht="15.75" customHeight="1" x14ac:dyDescent="0.3">
      <c r="A340" s="336"/>
      <c r="B340" s="336"/>
      <c r="C340" s="336"/>
      <c r="D340" s="336"/>
      <c r="E340" s="336"/>
      <c r="F340" s="336"/>
      <c r="G340" s="336"/>
      <c r="H340" s="336"/>
      <c r="I340" s="336"/>
      <c r="J340" s="336"/>
      <c r="K340" s="336"/>
      <c r="L340" s="336"/>
      <c r="M340" s="336"/>
      <c r="N340" s="336"/>
      <c r="O340" s="336"/>
      <c r="P340" s="336"/>
      <c r="Q340" s="336"/>
      <c r="R340" s="336"/>
      <c r="S340" s="336"/>
      <c r="T340" s="341"/>
      <c r="U340" s="342"/>
      <c r="V340" s="336"/>
      <c r="W340" s="336"/>
      <c r="X340" s="336"/>
      <c r="Y340" s="336"/>
    </row>
    <row r="341" spans="1:25" ht="15.75" customHeight="1" x14ac:dyDescent="0.3">
      <c r="A341" s="336"/>
      <c r="B341" s="336"/>
      <c r="C341" s="336"/>
      <c r="D341" s="336"/>
      <c r="E341" s="336"/>
      <c r="F341" s="336"/>
      <c r="G341" s="336"/>
      <c r="H341" s="336"/>
      <c r="I341" s="336"/>
      <c r="J341" s="336"/>
      <c r="K341" s="336"/>
      <c r="L341" s="336"/>
      <c r="M341" s="336"/>
      <c r="N341" s="336"/>
      <c r="O341" s="336"/>
      <c r="P341" s="336"/>
      <c r="Q341" s="336"/>
      <c r="R341" s="336"/>
      <c r="S341" s="336"/>
      <c r="T341" s="341"/>
      <c r="U341" s="342"/>
      <c r="V341" s="336"/>
      <c r="W341" s="336"/>
      <c r="X341" s="336"/>
      <c r="Y341" s="336"/>
    </row>
    <row r="342" spans="1:25" ht="15.75" customHeight="1" x14ac:dyDescent="0.3">
      <c r="A342" s="336"/>
      <c r="B342" s="336"/>
      <c r="C342" s="336"/>
      <c r="D342" s="336"/>
      <c r="E342" s="336"/>
      <c r="F342" s="336"/>
      <c r="G342" s="336"/>
      <c r="H342" s="336"/>
      <c r="I342" s="336"/>
      <c r="J342" s="336"/>
      <c r="K342" s="336"/>
      <c r="L342" s="336"/>
      <c r="M342" s="336"/>
      <c r="N342" s="336"/>
      <c r="O342" s="336"/>
      <c r="P342" s="336"/>
      <c r="Q342" s="336"/>
      <c r="R342" s="336"/>
      <c r="S342" s="336"/>
      <c r="T342" s="341"/>
      <c r="U342" s="342"/>
      <c r="V342" s="336"/>
      <c r="W342" s="336"/>
      <c r="X342" s="336"/>
      <c r="Y342" s="336"/>
    </row>
    <row r="343" spans="1:25" ht="15.75" customHeight="1" x14ac:dyDescent="0.3">
      <c r="A343" s="336"/>
      <c r="B343" s="336"/>
      <c r="C343" s="336"/>
      <c r="D343" s="336"/>
      <c r="E343" s="336"/>
      <c r="F343" s="336"/>
      <c r="G343" s="336"/>
      <c r="H343" s="336"/>
      <c r="I343" s="336"/>
      <c r="J343" s="336"/>
      <c r="K343" s="336"/>
      <c r="L343" s="336"/>
      <c r="M343" s="336"/>
      <c r="N343" s="336"/>
      <c r="O343" s="336"/>
      <c r="P343" s="336"/>
      <c r="Q343" s="336"/>
      <c r="R343" s="336"/>
      <c r="S343" s="336"/>
      <c r="T343" s="341"/>
      <c r="U343" s="342"/>
      <c r="V343" s="336"/>
      <c r="W343" s="336"/>
      <c r="X343" s="336"/>
      <c r="Y343" s="336"/>
    </row>
    <row r="344" spans="1:25" ht="15.75" customHeight="1" x14ac:dyDescent="0.3">
      <c r="A344" s="336"/>
      <c r="B344" s="336"/>
      <c r="C344" s="336"/>
      <c r="D344" s="336"/>
      <c r="E344" s="336"/>
      <c r="F344" s="336"/>
      <c r="G344" s="336"/>
      <c r="H344" s="336"/>
      <c r="I344" s="336"/>
      <c r="J344" s="336"/>
      <c r="K344" s="336"/>
      <c r="L344" s="336"/>
      <c r="M344" s="336"/>
      <c r="N344" s="336"/>
      <c r="O344" s="336"/>
      <c r="P344" s="336"/>
      <c r="Q344" s="336"/>
      <c r="R344" s="336"/>
      <c r="S344" s="336"/>
      <c r="T344" s="341"/>
      <c r="U344" s="342"/>
      <c r="V344" s="336"/>
      <c r="W344" s="336"/>
      <c r="X344" s="336"/>
      <c r="Y344" s="336"/>
    </row>
    <row r="345" spans="1:25" ht="15.75" customHeight="1" x14ac:dyDescent="0.3">
      <c r="A345" s="336"/>
      <c r="B345" s="336"/>
      <c r="C345" s="336"/>
      <c r="D345" s="336"/>
      <c r="E345" s="336"/>
      <c r="F345" s="336"/>
      <c r="G345" s="336"/>
      <c r="H345" s="336"/>
      <c r="I345" s="336"/>
      <c r="J345" s="336"/>
      <c r="K345" s="336"/>
      <c r="L345" s="336"/>
      <c r="M345" s="336"/>
      <c r="N345" s="336"/>
      <c r="O345" s="336"/>
      <c r="P345" s="336"/>
      <c r="Q345" s="336"/>
      <c r="R345" s="336"/>
      <c r="S345" s="336"/>
      <c r="T345" s="341"/>
      <c r="U345" s="342"/>
      <c r="V345" s="336"/>
      <c r="W345" s="336"/>
      <c r="X345" s="336"/>
      <c r="Y345" s="336"/>
    </row>
    <row r="346" spans="1:25" ht="15.75" customHeight="1" x14ac:dyDescent="0.3">
      <c r="A346" s="336"/>
      <c r="B346" s="336"/>
      <c r="C346" s="336"/>
      <c r="D346" s="336"/>
      <c r="E346" s="336"/>
      <c r="F346" s="336"/>
      <c r="G346" s="336"/>
      <c r="H346" s="336"/>
      <c r="I346" s="336"/>
      <c r="J346" s="336"/>
      <c r="K346" s="336"/>
      <c r="L346" s="336"/>
      <c r="M346" s="336"/>
      <c r="N346" s="336"/>
      <c r="O346" s="336"/>
      <c r="P346" s="336"/>
      <c r="Q346" s="336"/>
      <c r="R346" s="336"/>
      <c r="S346" s="336"/>
      <c r="T346" s="341"/>
      <c r="U346" s="342"/>
      <c r="V346" s="336"/>
      <c r="W346" s="336"/>
      <c r="X346" s="336"/>
      <c r="Y346" s="336"/>
    </row>
    <row r="347" spans="1:25" ht="15.75" customHeight="1" x14ac:dyDescent="0.3">
      <c r="A347" s="336"/>
      <c r="B347" s="336"/>
      <c r="C347" s="336"/>
      <c r="D347" s="336"/>
      <c r="E347" s="336"/>
      <c r="F347" s="336"/>
      <c r="G347" s="336"/>
      <c r="H347" s="336"/>
      <c r="I347" s="336"/>
      <c r="J347" s="336"/>
      <c r="K347" s="336"/>
      <c r="L347" s="336"/>
      <c r="M347" s="336"/>
      <c r="N347" s="336"/>
      <c r="O347" s="336"/>
      <c r="P347" s="336"/>
      <c r="Q347" s="336"/>
      <c r="R347" s="336"/>
      <c r="S347" s="336"/>
      <c r="T347" s="341"/>
      <c r="U347" s="342"/>
      <c r="V347" s="336"/>
      <c r="W347" s="336"/>
      <c r="X347" s="336"/>
      <c r="Y347" s="336"/>
    </row>
    <row r="348" spans="1:25" ht="15.75" customHeight="1" x14ac:dyDescent="0.3">
      <c r="A348" s="336"/>
      <c r="B348" s="336"/>
      <c r="C348" s="336"/>
      <c r="D348" s="336"/>
      <c r="E348" s="336"/>
      <c r="F348" s="336"/>
      <c r="G348" s="336"/>
      <c r="H348" s="336"/>
      <c r="I348" s="336"/>
      <c r="J348" s="336"/>
      <c r="K348" s="336"/>
      <c r="L348" s="336"/>
      <c r="M348" s="336"/>
      <c r="N348" s="336"/>
      <c r="O348" s="336"/>
      <c r="P348" s="336"/>
      <c r="Q348" s="336"/>
      <c r="R348" s="336"/>
      <c r="S348" s="336"/>
      <c r="T348" s="341"/>
      <c r="U348" s="342"/>
      <c r="V348" s="336"/>
      <c r="W348" s="336"/>
      <c r="X348" s="336"/>
      <c r="Y348" s="336"/>
    </row>
    <row r="349" spans="1:25" ht="15.75" customHeight="1" x14ac:dyDescent="0.3">
      <c r="A349" s="336"/>
      <c r="B349" s="336"/>
      <c r="C349" s="336"/>
      <c r="D349" s="336"/>
      <c r="E349" s="336"/>
      <c r="F349" s="336"/>
      <c r="G349" s="336"/>
      <c r="H349" s="336"/>
      <c r="I349" s="336"/>
      <c r="J349" s="336"/>
      <c r="K349" s="336"/>
      <c r="L349" s="336"/>
      <c r="M349" s="336"/>
      <c r="N349" s="336"/>
      <c r="O349" s="336"/>
      <c r="P349" s="336"/>
      <c r="Q349" s="336"/>
      <c r="R349" s="336"/>
      <c r="S349" s="336"/>
      <c r="T349" s="341"/>
      <c r="U349" s="342"/>
      <c r="V349" s="336"/>
      <c r="W349" s="336"/>
      <c r="X349" s="336"/>
      <c r="Y349" s="336"/>
    </row>
    <row r="350" spans="1:25" ht="15.75" customHeight="1" x14ac:dyDescent="0.3">
      <c r="A350" s="336"/>
      <c r="B350" s="336"/>
      <c r="C350" s="336"/>
      <c r="D350" s="336"/>
      <c r="E350" s="336"/>
      <c r="F350" s="336"/>
      <c r="G350" s="336"/>
      <c r="H350" s="336"/>
      <c r="I350" s="336"/>
      <c r="J350" s="336"/>
      <c r="K350" s="336"/>
      <c r="L350" s="336"/>
      <c r="M350" s="336"/>
      <c r="N350" s="336"/>
      <c r="O350" s="336"/>
      <c r="P350" s="336"/>
      <c r="Q350" s="336"/>
      <c r="R350" s="336"/>
      <c r="S350" s="336"/>
      <c r="T350" s="341"/>
      <c r="U350" s="342"/>
      <c r="V350" s="336"/>
      <c r="W350" s="336"/>
      <c r="X350" s="336"/>
      <c r="Y350" s="336"/>
    </row>
    <row r="351" spans="1:25" ht="15.75" customHeight="1" x14ac:dyDescent="0.3">
      <c r="A351" s="336"/>
      <c r="B351" s="336"/>
      <c r="C351" s="336"/>
      <c r="D351" s="336"/>
      <c r="E351" s="336"/>
      <c r="F351" s="336"/>
      <c r="G351" s="336"/>
      <c r="H351" s="336"/>
      <c r="I351" s="336"/>
      <c r="J351" s="336"/>
      <c r="K351" s="336"/>
      <c r="L351" s="336"/>
      <c r="M351" s="336"/>
      <c r="N351" s="336"/>
      <c r="O351" s="336"/>
      <c r="P351" s="336"/>
      <c r="Q351" s="336"/>
      <c r="R351" s="336"/>
      <c r="S351" s="336"/>
      <c r="T351" s="341"/>
      <c r="U351" s="342"/>
      <c r="V351" s="336"/>
      <c r="W351" s="336"/>
      <c r="X351" s="336"/>
      <c r="Y351" s="336"/>
    </row>
    <row r="352" spans="1:25" ht="15.75" customHeight="1" x14ac:dyDescent="0.3">
      <c r="A352" s="336"/>
      <c r="B352" s="336"/>
      <c r="C352" s="336"/>
      <c r="D352" s="336"/>
      <c r="E352" s="336"/>
      <c r="F352" s="336"/>
      <c r="G352" s="336"/>
      <c r="H352" s="336"/>
      <c r="I352" s="336"/>
      <c r="J352" s="336"/>
      <c r="K352" s="336"/>
      <c r="L352" s="336"/>
      <c r="M352" s="336"/>
      <c r="N352" s="336"/>
      <c r="O352" s="336"/>
      <c r="P352" s="336"/>
      <c r="Q352" s="336"/>
      <c r="R352" s="336"/>
      <c r="S352" s="336"/>
      <c r="T352" s="341"/>
      <c r="U352" s="342"/>
      <c r="V352" s="336"/>
      <c r="W352" s="336"/>
      <c r="X352" s="336"/>
      <c r="Y352" s="336"/>
    </row>
    <row r="353" spans="1:25" ht="15.75" customHeight="1" x14ac:dyDescent="0.3">
      <c r="A353" s="336"/>
      <c r="B353" s="336"/>
      <c r="C353" s="336"/>
      <c r="D353" s="336"/>
      <c r="E353" s="336"/>
      <c r="F353" s="336"/>
      <c r="G353" s="336"/>
      <c r="H353" s="336"/>
      <c r="I353" s="336"/>
      <c r="J353" s="336"/>
      <c r="K353" s="336"/>
      <c r="L353" s="336"/>
      <c r="M353" s="336"/>
      <c r="N353" s="336"/>
      <c r="O353" s="336"/>
      <c r="P353" s="336"/>
      <c r="Q353" s="336"/>
      <c r="R353" s="336"/>
      <c r="S353" s="336"/>
      <c r="T353" s="341"/>
      <c r="U353" s="342"/>
      <c r="V353" s="336"/>
      <c r="W353" s="336"/>
      <c r="X353" s="336"/>
      <c r="Y353" s="336"/>
    </row>
    <row r="354" spans="1:25" ht="15.75" customHeight="1" x14ac:dyDescent="0.3">
      <c r="A354" s="336"/>
      <c r="B354" s="336"/>
      <c r="C354" s="336"/>
      <c r="D354" s="336"/>
      <c r="E354" s="336"/>
      <c r="F354" s="336"/>
      <c r="G354" s="336"/>
      <c r="H354" s="336"/>
      <c r="I354" s="336"/>
      <c r="J354" s="336"/>
      <c r="K354" s="336"/>
      <c r="L354" s="336"/>
      <c r="M354" s="336"/>
      <c r="N354" s="336"/>
      <c r="O354" s="336"/>
      <c r="P354" s="336"/>
      <c r="Q354" s="336"/>
      <c r="R354" s="336"/>
      <c r="S354" s="336"/>
      <c r="T354" s="341"/>
      <c r="U354" s="342"/>
      <c r="V354" s="336"/>
      <c r="W354" s="336"/>
      <c r="X354" s="336"/>
      <c r="Y354" s="336"/>
    </row>
    <row r="355" spans="1:25" ht="15.75" customHeight="1" x14ac:dyDescent="0.3">
      <c r="A355" s="336"/>
      <c r="B355" s="336"/>
      <c r="C355" s="336"/>
      <c r="D355" s="336"/>
      <c r="E355" s="336"/>
      <c r="F355" s="336"/>
      <c r="G355" s="336"/>
      <c r="H355" s="336"/>
      <c r="I355" s="336"/>
      <c r="J355" s="336"/>
      <c r="K355" s="336"/>
      <c r="L355" s="336"/>
      <c r="M355" s="336"/>
      <c r="N355" s="336"/>
      <c r="O355" s="336"/>
      <c r="P355" s="336"/>
      <c r="Q355" s="336"/>
      <c r="R355" s="336"/>
      <c r="S355" s="336"/>
      <c r="T355" s="341"/>
      <c r="U355" s="342"/>
      <c r="V355" s="336"/>
      <c r="W355" s="336"/>
      <c r="X355" s="336"/>
      <c r="Y355" s="336"/>
    </row>
    <row r="356" spans="1:25" ht="15.75" customHeight="1" x14ac:dyDescent="0.3">
      <c r="A356" s="336"/>
      <c r="B356" s="336"/>
      <c r="C356" s="336"/>
      <c r="D356" s="336"/>
      <c r="E356" s="336"/>
      <c r="F356" s="336"/>
      <c r="G356" s="336"/>
      <c r="H356" s="336"/>
      <c r="I356" s="336"/>
      <c r="J356" s="336"/>
      <c r="K356" s="336"/>
      <c r="L356" s="336"/>
      <c r="M356" s="336"/>
      <c r="N356" s="336"/>
      <c r="O356" s="336"/>
      <c r="P356" s="336"/>
      <c r="Q356" s="336"/>
      <c r="R356" s="336"/>
      <c r="S356" s="336"/>
      <c r="T356" s="341"/>
      <c r="U356" s="342"/>
      <c r="V356" s="336"/>
      <c r="W356" s="336"/>
      <c r="X356" s="336"/>
      <c r="Y356" s="336"/>
    </row>
    <row r="357" spans="1:25" ht="15.75" customHeight="1" x14ac:dyDescent="0.3">
      <c r="A357" s="336"/>
      <c r="B357" s="336"/>
      <c r="C357" s="336"/>
      <c r="D357" s="336"/>
      <c r="E357" s="336"/>
      <c r="F357" s="336"/>
      <c r="G357" s="336"/>
      <c r="H357" s="336"/>
      <c r="I357" s="336"/>
      <c r="J357" s="336"/>
      <c r="K357" s="336"/>
      <c r="L357" s="336"/>
      <c r="M357" s="336"/>
      <c r="N357" s="336"/>
      <c r="O357" s="336"/>
      <c r="P357" s="336"/>
      <c r="Q357" s="336"/>
      <c r="R357" s="336"/>
      <c r="S357" s="336"/>
      <c r="T357" s="341"/>
      <c r="U357" s="342"/>
      <c r="V357" s="336"/>
      <c r="W357" s="336"/>
      <c r="X357" s="336"/>
      <c r="Y357" s="336"/>
    </row>
    <row r="358" spans="1:25" ht="15.75" customHeight="1" x14ac:dyDescent="0.3">
      <c r="A358" s="336"/>
      <c r="B358" s="336"/>
      <c r="C358" s="336"/>
      <c r="D358" s="336"/>
      <c r="E358" s="336"/>
      <c r="F358" s="336"/>
      <c r="G358" s="336"/>
      <c r="H358" s="336"/>
      <c r="I358" s="336"/>
      <c r="J358" s="336"/>
      <c r="K358" s="336"/>
      <c r="L358" s="336"/>
      <c r="M358" s="336"/>
      <c r="N358" s="336"/>
      <c r="O358" s="336"/>
      <c r="P358" s="336"/>
      <c r="Q358" s="336"/>
      <c r="R358" s="336"/>
      <c r="S358" s="336"/>
      <c r="T358" s="341"/>
      <c r="U358" s="342"/>
      <c r="V358" s="336"/>
      <c r="W358" s="336"/>
      <c r="X358" s="336"/>
      <c r="Y358" s="336"/>
    </row>
    <row r="359" spans="1:25" ht="15.75" customHeight="1" x14ac:dyDescent="0.3">
      <c r="A359" s="336"/>
      <c r="B359" s="336"/>
      <c r="C359" s="336"/>
      <c r="D359" s="336"/>
      <c r="E359" s="336"/>
      <c r="F359" s="336"/>
      <c r="G359" s="336"/>
      <c r="H359" s="336"/>
      <c r="I359" s="336"/>
      <c r="J359" s="336"/>
      <c r="K359" s="336"/>
      <c r="L359" s="336"/>
      <c r="M359" s="336"/>
      <c r="N359" s="336"/>
      <c r="O359" s="336"/>
      <c r="P359" s="336"/>
      <c r="Q359" s="336"/>
      <c r="R359" s="336"/>
      <c r="S359" s="336"/>
      <c r="T359" s="341"/>
      <c r="U359" s="342"/>
      <c r="V359" s="336"/>
      <c r="W359" s="336"/>
      <c r="X359" s="336"/>
      <c r="Y359" s="336"/>
    </row>
    <row r="360" spans="1:25" ht="15.75" customHeight="1" x14ac:dyDescent="0.3">
      <c r="A360" s="336"/>
      <c r="B360" s="336"/>
      <c r="C360" s="336"/>
      <c r="D360" s="336"/>
      <c r="E360" s="336"/>
      <c r="F360" s="336"/>
      <c r="G360" s="336"/>
      <c r="H360" s="336"/>
      <c r="I360" s="336"/>
      <c r="J360" s="336"/>
      <c r="K360" s="336"/>
      <c r="L360" s="336"/>
      <c r="M360" s="336"/>
      <c r="N360" s="336"/>
      <c r="O360" s="336"/>
      <c r="P360" s="336"/>
      <c r="Q360" s="336"/>
      <c r="R360" s="336"/>
      <c r="S360" s="336"/>
      <c r="T360" s="341"/>
      <c r="U360" s="342"/>
      <c r="V360" s="336"/>
      <c r="W360" s="336"/>
      <c r="X360" s="336"/>
      <c r="Y360" s="336"/>
    </row>
    <row r="361" spans="1:25" ht="15.75" customHeight="1" x14ac:dyDescent="0.3">
      <c r="A361" s="336"/>
      <c r="B361" s="336"/>
      <c r="C361" s="336"/>
      <c r="D361" s="336"/>
      <c r="E361" s="336"/>
      <c r="F361" s="336"/>
      <c r="G361" s="336"/>
      <c r="H361" s="336"/>
      <c r="I361" s="336"/>
      <c r="J361" s="336"/>
      <c r="K361" s="336"/>
      <c r="L361" s="336"/>
      <c r="M361" s="336"/>
      <c r="N361" s="336"/>
      <c r="O361" s="336"/>
      <c r="P361" s="336"/>
      <c r="Q361" s="336"/>
      <c r="R361" s="336"/>
      <c r="S361" s="336"/>
      <c r="T361" s="341"/>
      <c r="U361" s="342"/>
      <c r="V361" s="336"/>
      <c r="W361" s="336"/>
      <c r="X361" s="336"/>
      <c r="Y361" s="336"/>
    </row>
    <row r="362" spans="1:25" ht="15.75" customHeight="1" x14ac:dyDescent="0.3">
      <c r="A362" s="336"/>
      <c r="B362" s="336"/>
      <c r="C362" s="336"/>
      <c r="D362" s="336"/>
      <c r="E362" s="336"/>
      <c r="F362" s="336"/>
      <c r="G362" s="336"/>
      <c r="H362" s="336"/>
      <c r="I362" s="336"/>
      <c r="J362" s="336"/>
      <c r="K362" s="336"/>
      <c r="L362" s="336"/>
      <c r="M362" s="336"/>
      <c r="N362" s="336"/>
      <c r="O362" s="336"/>
      <c r="P362" s="336"/>
      <c r="Q362" s="336"/>
      <c r="R362" s="336"/>
      <c r="S362" s="336"/>
      <c r="T362" s="341"/>
      <c r="U362" s="342"/>
      <c r="V362" s="336"/>
      <c r="W362" s="336"/>
      <c r="X362" s="336"/>
      <c r="Y362" s="336"/>
    </row>
    <row r="363" spans="1:25" ht="15.75" customHeight="1" x14ac:dyDescent="0.3">
      <c r="A363" s="336"/>
      <c r="B363" s="336"/>
      <c r="C363" s="336"/>
      <c r="D363" s="336"/>
      <c r="E363" s="336"/>
      <c r="F363" s="336"/>
      <c r="G363" s="336"/>
      <c r="H363" s="336"/>
      <c r="I363" s="336"/>
      <c r="J363" s="336"/>
      <c r="K363" s="336"/>
      <c r="L363" s="336"/>
      <c r="M363" s="336"/>
      <c r="N363" s="336"/>
      <c r="O363" s="336"/>
      <c r="P363" s="336"/>
      <c r="Q363" s="336"/>
      <c r="R363" s="336"/>
      <c r="S363" s="336"/>
      <c r="T363" s="341"/>
      <c r="U363" s="342"/>
      <c r="V363" s="336"/>
      <c r="W363" s="336"/>
      <c r="X363" s="336"/>
      <c r="Y363" s="336"/>
    </row>
    <row r="364" spans="1:25" ht="15.75" customHeight="1" x14ac:dyDescent="0.3">
      <c r="A364" s="336"/>
      <c r="B364" s="336"/>
      <c r="C364" s="336"/>
      <c r="D364" s="336"/>
      <c r="E364" s="336"/>
      <c r="F364" s="336"/>
      <c r="G364" s="336"/>
      <c r="H364" s="336"/>
      <c r="I364" s="336"/>
      <c r="J364" s="336"/>
      <c r="K364" s="336"/>
      <c r="L364" s="336"/>
      <c r="M364" s="336"/>
      <c r="N364" s="336"/>
      <c r="O364" s="336"/>
      <c r="P364" s="336"/>
      <c r="Q364" s="336"/>
      <c r="R364" s="336"/>
      <c r="S364" s="336"/>
      <c r="T364" s="341"/>
      <c r="U364" s="342"/>
      <c r="V364" s="336"/>
      <c r="W364" s="336"/>
      <c r="X364" s="336"/>
      <c r="Y364" s="336"/>
    </row>
    <row r="365" spans="1:25" ht="15.75" customHeight="1" x14ac:dyDescent="0.3">
      <c r="A365" s="336"/>
      <c r="B365" s="336"/>
      <c r="C365" s="336"/>
      <c r="D365" s="336"/>
      <c r="E365" s="336"/>
      <c r="F365" s="336"/>
      <c r="G365" s="336"/>
      <c r="H365" s="336"/>
      <c r="I365" s="336"/>
      <c r="J365" s="336"/>
      <c r="K365" s="336"/>
      <c r="L365" s="336"/>
      <c r="M365" s="336"/>
      <c r="N365" s="336"/>
      <c r="O365" s="336"/>
      <c r="P365" s="336"/>
      <c r="Q365" s="336"/>
      <c r="R365" s="336"/>
      <c r="S365" s="336"/>
      <c r="T365" s="341"/>
      <c r="U365" s="342"/>
      <c r="V365" s="336"/>
      <c r="W365" s="336"/>
      <c r="X365" s="336"/>
      <c r="Y365" s="336"/>
    </row>
    <row r="366" spans="1:25" ht="15.75" customHeight="1" x14ac:dyDescent="0.3">
      <c r="A366" s="336"/>
      <c r="B366" s="336"/>
      <c r="C366" s="336"/>
      <c r="D366" s="336"/>
      <c r="E366" s="336"/>
      <c r="F366" s="336"/>
      <c r="G366" s="336"/>
      <c r="H366" s="336"/>
      <c r="I366" s="336"/>
      <c r="J366" s="336"/>
      <c r="K366" s="336"/>
      <c r="L366" s="336"/>
      <c r="M366" s="336"/>
      <c r="N366" s="336"/>
      <c r="O366" s="336"/>
      <c r="P366" s="336"/>
      <c r="Q366" s="336"/>
      <c r="R366" s="336"/>
      <c r="S366" s="336"/>
      <c r="T366" s="341"/>
      <c r="U366" s="342"/>
      <c r="V366" s="336"/>
      <c r="W366" s="336"/>
      <c r="X366" s="336"/>
      <c r="Y366" s="336"/>
    </row>
    <row r="367" spans="1:25" ht="15.75" customHeight="1" x14ac:dyDescent="0.3">
      <c r="A367" s="336"/>
      <c r="B367" s="336"/>
      <c r="C367" s="336"/>
      <c r="D367" s="336"/>
      <c r="E367" s="336"/>
      <c r="F367" s="336"/>
      <c r="G367" s="336"/>
      <c r="H367" s="336"/>
      <c r="I367" s="336"/>
      <c r="J367" s="336"/>
      <c r="K367" s="336"/>
      <c r="L367" s="336"/>
      <c r="M367" s="336"/>
      <c r="N367" s="336"/>
      <c r="O367" s="336"/>
      <c r="P367" s="336"/>
      <c r="Q367" s="336"/>
      <c r="R367" s="336"/>
      <c r="S367" s="336"/>
      <c r="T367" s="341"/>
      <c r="U367" s="342"/>
      <c r="V367" s="336"/>
      <c r="W367" s="336"/>
      <c r="X367" s="336"/>
      <c r="Y367" s="336"/>
    </row>
    <row r="368" spans="1:25" ht="15.75" customHeight="1" x14ac:dyDescent="0.3">
      <c r="A368" s="336"/>
      <c r="B368" s="336"/>
      <c r="C368" s="336"/>
      <c r="D368" s="336"/>
      <c r="E368" s="336"/>
      <c r="F368" s="336"/>
      <c r="G368" s="336"/>
      <c r="H368" s="336"/>
      <c r="I368" s="336"/>
      <c r="J368" s="336"/>
      <c r="K368" s="336"/>
      <c r="L368" s="336"/>
      <c r="M368" s="336"/>
      <c r="N368" s="336"/>
      <c r="O368" s="336"/>
      <c r="P368" s="336"/>
      <c r="Q368" s="336"/>
      <c r="R368" s="336"/>
      <c r="S368" s="336"/>
      <c r="T368" s="341"/>
      <c r="U368" s="342"/>
      <c r="V368" s="336"/>
      <c r="W368" s="336"/>
      <c r="X368" s="336"/>
      <c r="Y368" s="336"/>
    </row>
    <row r="369" spans="1:25" ht="15.75" customHeight="1" x14ac:dyDescent="0.3">
      <c r="A369" s="336"/>
      <c r="B369" s="336"/>
      <c r="C369" s="336"/>
      <c r="D369" s="336"/>
      <c r="E369" s="336"/>
      <c r="F369" s="336"/>
      <c r="G369" s="336"/>
      <c r="H369" s="336"/>
      <c r="I369" s="336"/>
      <c r="J369" s="336"/>
      <c r="K369" s="336"/>
      <c r="L369" s="336"/>
      <c r="M369" s="336"/>
      <c r="N369" s="336"/>
      <c r="O369" s="336"/>
      <c r="P369" s="336"/>
      <c r="Q369" s="336"/>
      <c r="R369" s="336"/>
      <c r="S369" s="336"/>
      <c r="T369" s="341"/>
      <c r="U369" s="342"/>
      <c r="V369" s="336"/>
      <c r="W369" s="336"/>
      <c r="X369" s="336"/>
      <c r="Y369" s="336"/>
    </row>
    <row r="370" spans="1:25" ht="15.75" customHeight="1" x14ac:dyDescent="0.3">
      <c r="A370" s="336"/>
      <c r="B370" s="336"/>
      <c r="C370" s="336"/>
      <c r="D370" s="336"/>
      <c r="E370" s="336"/>
      <c r="F370" s="336"/>
      <c r="G370" s="336"/>
      <c r="H370" s="336"/>
      <c r="I370" s="336"/>
      <c r="J370" s="336"/>
      <c r="K370" s="336"/>
      <c r="L370" s="336"/>
      <c r="M370" s="336"/>
      <c r="N370" s="336"/>
      <c r="O370" s="336"/>
      <c r="P370" s="336"/>
      <c r="Q370" s="336"/>
      <c r="R370" s="336"/>
      <c r="S370" s="336"/>
      <c r="T370" s="341"/>
      <c r="U370" s="342"/>
      <c r="V370" s="336"/>
      <c r="W370" s="336"/>
      <c r="X370" s="336"/>
      <c r="Y370" s="336"/>
    </row>
    <row r="371" spans="1:25" ht="15.75" customHeight="1" x14ac:dyDescent="0.3">
      <c r="A371" s="336"/>
      <c r="B371" s="336"/>
      <c r="C371" s="336"/>
      <c r="D371" s="336"/>
      <c r="E371" s="336"/>
      <c r="F371" s="336"/>
      <c r="G371" s="336"/>
      <c r="H371" s="336"/>
      <c r="I371" s="336"/>
      <c r="J371" s="336"/>
      <c r="K371" s="336"/>
      <c r="L371" s="336"/>
      <c r="M371" s="336"/>
      <c r="N371" s="336"/>
      <c r="O371" s="336"/>
      <c r="P371" s="336"/>
      <c r="Q371" s="336"/>
      <c r="R371" s="336"/>
      <c r="S371" s="336"/>
      <c r="T371" s="341"/>
      <c r="U371" s="342"/>
      <c r="V371" s="336"/>
      <c r="W371" s="336"/>
      <c r="X371" s="336"/>
      <c r="Y371" s="336"/>
    </row>
    <row r="372" spans="1:25" ht="15.75" customHeight="1" x14ac:dyDescent="0.3">
      <c r="A372" s="336"/>
      <c r="B372" s="336"/>
      <c r="C372" s="336"/>
      <c r="D372" s="336"/>
      <c r="E372" s="336"/>
      <c r="F372" s="336"/>
      <c r="G372" s="336"/>
      <c r="H372" s="336"/>
      <c r="I372" s="336"/>
      <c r="J372" s="336"/>
      <c r="K372" s="336"/>
      <c r="L372" s="336"/>
      <c r="M372" s="336"/>
      <c r="N372" s="336"/>
      <c r="O372" s="336"/>
      <c r="P372" s="336"/>
      <c r="Q372" s="336"/>
      <c r="R372" s="336"/>
      <c r="S372" s="336"/>
      <c r="T372" s="341"/>
      <c r="U372" s="342"/>
      <c r="V372" s="336"/>
      <c r="W372" s="336"/>
      <c r="X372" s="336"/>
      <c r="Y372" s="336"/>
    </row>
    <row r="373" spans="1:25" ht="15.75" customHeight="1" x14ac:dyDescent="0.3">
      <c r="A373" s="336"/>
      <c r="B373" s="336"/>
      <c r="C373" s="336"/>
      <c r="D373" s="336"/>
      <c r="E373" s="336"/>
      <c r="F373" s="336"/>
      <c r="G373" s="336"/>
      <c r="H373" s="336"/>
      <c r="I373" s="336"/>
      <c r="J373" s="336"/>
      <c r="K373" s="336"/>
      <c r="L373" s="336"/>
      <c r="M373" s="336"/>
      <c r="N373" s="336"/>
      <c r="O373" s="336"/>
      <c r="P373" s="336"/>
      <c r="Q373" s="336"/>
      <c r="R373" s="336"/>
      <c r="S373" s="336"/>
      <c r="T373" s="341"/>
      <c r="U373" s="342"/>
      <c r="V373" s="336"/>
      <c r="W373" s="336"/>
      <c r="X373" s="336"/>
      <c r="Y373" s="336"/>
    </row>
    <row r="374" spans="1:25" ht="15.75" customHeight="1" x14ac:dyDescent="0.3">
      <c r="A374" s="336"/>
      <c r="B374" s="336"/>
      <c r="C374" s="336"/>
      <c r="D374" s="336"/>
      <c r="E374" s="336"/>
      <c r="F374" s="336"/>
      <c r="G374" s="336"/>
      <c r="H374" s="336"/>
      <c r="I374" s="336"/>
      <c r="J374" s="336"/>
      <c r="K374" s="336"/>
      <c r="L374" s="336"/>
      <c r="M374" s="336"/>
      <c r="N374" s="336"/>
      <c r="O374" s="336"/>
      <c r="P374" s="336"/>
      <c r="Q374" s="336"/>
      <c r="R374" s="336"/>
      <c r="S374" s="336"/>
      <c r="T374" s="341"/>
      <c r="U374" s="342"/>
      <c r="V374" s="336"/>
      <c r="W374" s="336"/>
      <c r="X374" s="336"/>
      <c r="Y374" s="336"/>
    </row>
    <row r="375" spans="1:25" ht="15.75" customHeight="1" x14ac:dyDescent="0.3">
      <c r="A375" s="336"/>
      <c r="B375" s="336"/>
      <c r="C375" s="336"/>
      <c r="D375" s="336"/>
      <c r="E375" s="336"/>
      <c r="F375" s="336"/>
      <c r="G375" s="336"/>
      <c r="H375" s="336"/>
      <c r="I375" s="336"/>
      <c r="J375" s="336"/>
      <c r="K375" s="336"/>
      <c r="L375" s="336"/>
      <c r="M375" s="336"/>
      <c r="N375" s="336"/>
      <c r="O375" s="336"/>
      <c r="P375" s="336"/>
      <c r="Q375" s="336"/>
      <c r="R375" s="336"/>
      <c r="S375" s="336"/>
      <c r="T375" s="341"/>
      <c r="U375" s="342"/>
      <c r="V375" s="336"/>
      <c r="W375" s="336"/>
      <c r="X375" s="336"/>
      <c r="Y375" s="336"/>
    </row>
    <row r="376" spans="1:25" ht="15.75" customHeight="1" x14ac:dyDescent="0.3">
      <c r="A376" s="336"/>
      <c r="B376" s="336"/>
      <c r="C376" s="336"/>
      <c r="D376" s="336"/>
      <c r="E376" s="336"/>
      <c r="F376" s="336"/>
      <c r="G376" s="336"/>
      <c r="H376" s="336"/>
      <c r="I376" s="336"/>
      <c r="J376" s="336"/>
      <c r="K376" s="336"/>
      <c r="L376" s="336"/>
      <c r="M376" s="336"/>
      <c r="N376" s="336"/>
      <c r="O376" s="336"/>
      <c r="P376" s="336"/>
      <c r="Q376" s="336"/>
      <c r="R376" s="336"/>
      <c r="S376" s="336"/>
      <c r="T376" s="341"/>
      <c r="U376" s="342"/>
      <c r="V376" s="336"/>
      <c r="W376" s="336"/>
      <c r="X376" s="336"/>
      <c r="Y376" s="336"/>
    </row>
    <row r="377" spans="1:25" ht="15.75" customHeight="1" x14ac:dyDescent="0.3">
      <c r="A377" s="336"/>
      <c r="B377" s="336"/>
      <c r="C377" s="336"/>
      <c r="D377" s="336"/>
      <c r="E377" s="336"/>
      <c r="F377" s="336"/>
      <c r="G377" s="336"/>
      <c r="H377" s="336"/>
      <c r="I377" s="336"/>
      <c r="J377" s="336"/>
      <c r="K377" s="336"/>
      <c r="L377" s="336"/>
      <c r="M377" s="336"/>
      <c r="N377" s="336"/>
      <c r="O377" s="336"/>
      <c r="P377" s="336"/>
      <c r="Q377" s="336"/>
      <c r="R377" s="336"/>
      <c r="S377" s="336"/>
      <c r="T377" s="341"/>
      <c r="U377" s="342"/>
      <c r="V377" s="336"/>
      <c r="W377" s="336"/>
      <c r="X377" s="336"/>
      <c r="Y377" s="336"/>
    </row>
    <row r="378" spans="1:25" ht="15.75" customHeight="1" x14ac:dyDescent="0.3">
      <c r="A378" s="336"/>
      <c r="B378" s="336"/>
      <c r="C378" s="336"/>
      <c r="D378" s="336"/>
      <c r="E378" s="336"/>
      <c r="F378" s="336"/>
      <c r="G378" s="336"/>
      <c r="H378" s="336"/>
      <c r="I378" s="336"/>
      <c r="J378" s="336"/>
      <c r="K378" s="336"/>
      <c r="L378" s="336"/>
      <c r="M378" s="336"/>
      <c r="N378" s="336"/>
      <c r="O378" s="336"/>
      <c r="P378" s="336"/>
      <c r="Q378" s="336"/>
      <c r="R378" s="336"/>
      <c r="S378" s="336"/>
      <c r="T378" s="341"/>
      <c r="U378" s="342"/>
      <c r="V378" s="336"/>
      <c r="W378" s="336"/>
      <c r="X378" s="336"/>
      <c r="Y378" s="336"/>
    </row>
    <row r="379" spans="1:25" ht="15.75" customHeight="1" x14ac:dyDescent="0.3">
      <c r="A379" s="336"/>
      <c r="B379" s="336"/>
      <c r="C379" s="336"/>
      <c r="D379" s="336"/>
      <c r="E379" s="336"/>
      <c r="F379" s="336"/>
      <c r="G379" s="336"/>
      <c r="H379" s="336"/>
      <c r="I379" s="336"/>
      <c r="J379" s="336"/>
      <c r="K379" s="336"/>
      <c r="L379" s="336"/>
      <c r="M379" s="336"/>
      <c r="N379" s="336"/>
      <c r="O379" s="336"/>
      <c r="P379" s="336"/>
      <c r="Q379" s="336"/>
      <c r="R379" s="336"/>
      <c r="S379" s="336"/>
      <c r="T379" s="341"/>
      <c r="U379" s="342"/>
      <c r="V379" s="336"/>
      <c r="W379" s="336"/>
      <c r="X379" s="336"/>
      <c r="Y379" s="336"/>
    </row>
    <row r="380" spans="1:25" ht="15.75" customHeight="1" x14ac:dyDescent="0.3">
      <c r="A380" s="336"/>
      <c r="B380" s="336"/>
      <c r="C380" s="336"/>
      <c r="D380" s="336"/>
      <c r="E380" s="336"/>
      <c r="F380" s="336"/>
      <c r="G380" s="336"/>
      <c r="H380" s="336"/>
      <c r="I380" s="336"/>
      <c r="J380" s="336"/>
      <c r="K380" s="336"/>
      <c r="L380" s="336"/>
      <c r="M380" s="336"/>
      <c r="N380" s="336"/>
      <c r="O380" s="336"/>
      <c r="P380" s="336"/>
      <c r="Q380" s="336"/>
      <c r="R380" s="336"/>
      <c r="S380" s="336"/>
      <c r="T380" s="341"/>
      <c r="U380" s="342"/>
      <c r="V380" s="336"/>
      <c r="W380" s="336"/>
      <c r="X380" s="336"/>
      <c r="Y380" s="336"/>
    </row>
    <row r="381" spans="1:25" ht="15.75" customHeight="1" x14ac:dyDescent="0.3">
      <c r="A381" s="336"/>
      <c r="B381" s="336"/>
      <c r="C381" s="336"/>
      <c r="D381" s="336"/>
      <c r="E381" s="336"/>
      <c r="F381" s="336"/>
      <c r="G381" s="336"/>
      <c r="H381" s="336"/>
      <c r="I381" s="336"/>
      <c r="J381" s="336"/>
      <c r="K381" s="336"/>
      <c r="L381" s="336"/>
      <c r="M381" s="336"/>
      <c r="N381" s="336"/>
      <c r="O381" s="336"/>
      <c r="P381" s="336"/>
      <c r="Q381" s="336"/>
      <c r="R381" s="336"/>
      <c r="S381" s="336"/>
      <c r="T381" s="341"/>
      <c r="U381" s="342"/>
      <c r="V381" s="336"/>
      <c r="W381" s="336"/>
      <c r="X381" s="336"/>
      <c r="Y381" s="336"/>
    </row>
    <row r="382" spans="1:25" ht="15.75" customHeight="1" x14ac:dyDescent="0.3">
      <c r="A382" s="336"/>
      <c r="B382" s="336"/>
      <c r="C382" s="336"/>
      <c r="D382" s="336"/>
      <c r="E382" s="336"/>
      <c r="F382" s="336"/>
      <c r="G382" s="336"/>
      <c r="H382" s="336"/>
      <c r="I382" s="336"/>
      <c r="J382" s="336"/>
      <c r="K382" s="336"/>
      <c r="L382" s="336"/>
      <c r="M382" s="336"/>
      <c r="N382" s="336"/>
      <c r="O382" s="336"/>
      <c r="P382" s="336"/>
      <c r="Q382" s="336"/>
      <c r="R382" s="336"/>
      <c r="S382" s="336"/>
      <c r="T382" s="341"/>
      <c r="U382" s="342"/>
      <c r="V382" s="336"/>
      <c r="W382" s="336"/>
      <c r="X382" s="336"/>
      <c r="Y382" s="336"/>
    </row>
    <row r="383" spans="1:25" ht="15.75" customHeight="1" x14ac:dyDescent="0.3">
      <c r="A383" s="336"/>
      <c r="B383" s="336"/>
      <c r="C383" s="336"/>
      <c r="D383" s="336"/>
      <c r="E383" s="336"/>
      <c r="F383" s="336"/>
      <c r="G383" s="336"/>
      <c r="H383" s="336"/>
      <c r="I383" s="336"/>
      <c r="J383" s="336"/>
      <c r="K383" s="336"/>
      <c r="L383" s="336"/>
      <c r="M383" s="336"/>
      <c r="N383" s="336"/>
      <c r="O383" s="336"/>
      <c r="P383" s="336"/>
      <c r="Q383" s="336"/>
      <c r="R383" s="336"/>
      <c r="S383" s="336"/>
      <c r="T383" s="341"/>
      <c r="U383" s="342"/>
      <c r="V383" s="336"/>
      <c r="W383" s="336"/>
      <c r="X383" s="336"/>
      <c r="Y383" s="336"/>
    </row>
    <row r="384" spans="1:25" ht="15.75" customHeight="1" x14ac:dyDescent="0.3">
      <c r="A384" s="336"/>
      <c r="B384" s="336"/>
      <c r="C384" s="336"/>
      <c r="D384" s="336"/>
      <c r="E384" s="336"/>
      <c r="F384" s="336"/>
      <c r="G384" s="336"/>
      <c r="H384" s="336"/>
      <c r="I384" s="336"/>
      <c r="J384" s="336"/>
      <c r="K384" s="336"/>
      <c r="L384" s="336"/>
      <c r="M384" s="336"/>
      <c r="N384" s="336"/>
      <c r="O384" s="336"/>
      <c r="P384" s="336"/>
      <c r="Q384" s="336"/>
      <c r="R384" s="336"/>
      <c r="S384" s="336"/>
      <c r="T384" s="341"/>
      <c r="U384" s="342"/>
      <c r="V384" s="336"/>
      <c r="W384" s="336"/>
      <c r="X384" s="336"/>
      <c r="Y384" s="336"/>
    </row>
    <row r="385" spans="1:25" ht="15.75" customHeight="1" x14ac:dyDescent="0.3">
      <c r="A385" s="336"/>
      <c r="B385" s="336"/>
      <c r="C385" s="336"/>
      <c r="D385" s="336"/>
      <c r="E385" s="336"/>
      <c r="F385" s="336"/>
      <c r="G385" s="336"/>
      <c r="H385" s="336"/>
      <c r="I385" s="336"/>
      <c r="J385" s="336"/>
      <c r="K385" s="336"/>
      <c r="L385" s="336"/>
      <c r="M385" s="336"/>
      <c r="N385" s="336"/>
      <c r="O385" s="336"/>
      <c r="P385" s="336"/>
      <c r="Q385" s="336"/>
      <c r="R385" s="336"/>
      <c r="S385" s="336"/>
      <c r="T385" s="341"/>
      <c r="U385" s="342"/>
      <c r="V385" s="336"/>
      <c r="W385" s="336"/>
      <c r="X385" s="336"/>
      <c r="Y385" s="336"/>
    </row>
    <row r="386" spans="1:25" ht="15.75" customHeight="1" x14ac:dyDescent="0.3">
      <c r="A386" s="336"/>
      <c r="B386" s="336"/>
      <c r="C386" s="336"/>
      <c r="D386" s="336"/>
      <c r="E386" s="336"/>
      <c r="F386" s="336"/>
      <c r="G386" s="336"/>
      <c r="H386" s="336"/>
      <c r="I386" s="336"/>
      <c r="J386" s="336"/>
      <c r="K386" s="336"/>
      <c r="L386" s="336"/>
      <c r="M386" s="336"/>
      <c r="N386" s="336"/>
      <c r="O386" s="336"/>
      <c r="P386" s="336"/>
      <c r="Q386" s="336"/>
      <c r="R386" s="336"/>
      <c r="S386" s="336"/>
      <c r="T386" s="341"/>
      <c r="U386" s="342"/>
      <c r="V386" s="336"/>
      <c r="W386" s="336"/>
      <c r="X386" s="336"/>
      <c r="Y386" s="336"/>
    </row>
    <row r="387" spans="1:25" ht="15.75" customHeight="1" x14ac:dyDescent="0.3">
      <c r="A387" s="336"/>
      <c r="B387" s="336"/>
      <c r="C387" s="336"/>
      <c r="D387" s="336"/>
      <c r="E387" s="336"/>
      <c r="F387" s="336"/>
      <c r="G387" s="336"/>
      <c r="H387" s="336"/>
      <c r="I387" s="336"/>
      <c r="J387" s="336"/>
      <c r="K387" s="336"/>
      <c r="L387" s="336"/>
      <c r="M387" s="336"/>
      <c r="N387" s="336"/>
      <c r="O387" s="336"/>
      <c r="P387" s="336"/>
      <c r="Q387" s="336"/>
      <c r="R387" s="336"/>
      <c r="S387" s="336"/>
      <c r="T387" s="341"/>
      <c r="U387" s="342"/>
      <c r="V387" s="336"/>
      <c r="W387" s="336"/>
      <c r="X387" s="336"/>
      <c r="Y387" s="336"/>
    </row>
    <row r="388" spans="1:25" ht="15.75" customHeight="1" x14ac:dyDescent="0.3">
      <c r="A388" s="336"/>
      <c r="B388" s="336"/>
      <c r="C388" s="336"/>
      <c r="D388" s="336"/>
      <c r="E388" s="336"/>
      <c r="F388" s="336"/>
      <c r="G388" s="336"/>
      <c r="H388" s="336"/>
      <c r="I388" s="336"/>
      <c r="J388" s="336"/>
      <c r="K388" s="336"/>
      <c r="L388" s="336"/>
      <c r="M388" s="336"/>
      <c r="N388" s="336"/>
      <c r="O388" s="336"/>
      <c r="P388" s="336"/>
      <c r="Q388" s="336"/>
      <c r="R388" s="336"/>
      <c r="S388" s="336"/>
      <c r="T388" s="341"/>
      <c r="U388" s="342"/>
      <c r="V388" s="336"/>
      <c r="W388" s="336"/>
      <c r="X388" s="336"/>
      <c r="Y388" s="336"/>
    </row>
    <row r="389" spans="1:25" ht="15.75" customHeight="1" x14ac:dyDescent="0.3">
      <c r="A389" s="336"/>
      <c r="B389" s="336"/>
      <c r="C389" s="336"/>
      <c r="D389" s="336"/>
      <c r="E389" s="336"/>
      <c r="F389" s="336"/>
      <c r="G389" s="336"/>
      <c r="H389" s="336"/>
      <c r="I389" s="336"/>
      <c r="J389" s="336"/>
      <c r="K389" s="336"/>
      <c r="L389" s="336"/>
      <c r="M389" s="336"/>
      <c r="N389" s="336"/>
      <c r="O389" s="336"/>
      <c r="P389" s="336"/>
      <c r="Q389" s="336"/>
      <c r="R389" s="336"/>
      <c r="S389" s="336"/>
      <c r="T389" s="341"/>
      <c r="U389" s="342"/>
      <c r="V389" s="336"/>
      <c r="W389" s="336"/>
      <c r="X389" s="336"/>
      <c r="Y389" s="336"/>
    </row>
    <row r="390" spans="1:25" ht="15.75" customHeight="1" x14ac:dyDescent="0.3">
      <c r="A390" s="336"/>
      <c r="B390" s="336"/>
      <c r="C390" s="336"/>
      <c r="D390" s="336"/>
      <c r="E390" s="336"/>
      <c r="F390" s="336"/>
      <c r="G390" s="336"/>
      <c r="H390" s="336"/>
      <c r="I390" s="336"/>
      <c r="J390" s="336"/>
      <c r="K390" s="336"/>
      <c r="L390" s="336"/>
      <c r="M390" s="336"/>
      <c r="N390" s="336"/>
      <c r="O390" s="336"/>
      <c r="P390" s="336"/>
      <c r="Q390" s="336"/>
      <c r="R390" s="336"/>
      <c r="S390" s="336"/>
      <c r="T390" s="341"/>
      <c r="U390" s="342"/>
      <c r="V390" s="336"/>
      <c r="W390" s="336"/>
      <c r="X390" s="336"/>
      <c r="Y390" s="336"/>
    </row>
    <row r="391" spans="1:25" ht="15.75" customHeight="1" x14ac:dyDescent="0.3">
      <c r="A391" s="336"/>
      <c r="B391" s="336"/>
      <c r="C391" s="336"/>
      <c r="D391" s="336"/>
      <c r="E391" s="336"/>
      <c r="F391" s="336"/>
      <c r="G391" s="336"/>
      <c r="H391" s="336"/>
      <c r="I391" s="336"/>
      <c r="J391" s="336"/>
      <c r="K391" s="336"/>
      <c r="L391" s="336"/>
      <c r="M391" s="336"/>
      <c r="N391" s="336"/>
      <c r="O391" s="336"/>
      <c r="P391" s="336"/>
      <c r="Q391" s="336"/>
      <c r="R391" s="336"/>
      <c r="S391" s="336"/>
      <c r="T391" s="341"/>
      <c r="U391" s="342"/>
      <c r="V391" s="336"/>
      <c r="W391" s="336"/>
      <c r="X391" s="336"/>
      <c r="Y391" s="336"/>
    </row>
    <row r="392" spans="1:25" ht="15.75" customHeight="1" x14ac:dyDescent="0.3">
      <c r="A392" s="336"/>
      <c r="B392" s="336"/>
      <c r="C392" s="336"/>
      <c r="D392" s="336"/>
      <c r="E392" s="336"/>
      <c r="F392" s="336"/>
      <c r="G392" s="336"/>
      <c r="H392" s="336"/>
      <c r="I392" s="336"/>
      <c r="J392" s="336"/>
      <c r="K392" s="336"/>
      <c r="L392" s="336"/>
      <c r="M392" s="336"/>
      <c r="N392" s="336"/>
      <c r="O392" s="336"/>
      <c r="P392" s="336"/>
      <c r="Q392" s="336"/>
      <c r="R392" s="336"/>
      <c r="S392" s="336"/>
      <c r="T392" s="341"/>
      <c r="U392" s="342"/>
      <c r="V392" s="336"/>
      <c r="W392" s="336"/>
      <c r="X392" s="336"/>
      <c r="Y392" s="336"/>
    </row>
    <row r="393" spans="1:25" ht="15.75" customHeight="1" x14ac:dyDescent="0.3">
      <c r="A393" s="336"/>
      <c r="B393" s="336"/>
      <c r="C393" s="336"/>
      <c r="D393" s="336"/>
      <c r="E393" s="336"/>
      <c r="F393" s="336"/>
      <c r="G393" s="336"/>
      <c r="H393" s="336"/>
      <c r="I393" s="336"/>
      <c r="J393" s="336"/>
      <c r="K393" s="336"/>
      <c r="L393" s="336"/>
      <c r="M393" s="336"/>
      <c r="N393" s="336"/>
      <c r="O393" s="336"/>
      <c r="P393" s="336"/>
      <c r="Q393" s="336"/>
      <c r="R393" s="336"/>
      <c r="S393" s="336"/>
      <c r="T393" s="341"/>
      <c r="U393" s="342"/>
      <c r="V393" s="336"/>
      <c r="W393" s="336"/>
      <c r="X393" s="336"/>
      <c r="Y393" s="336"/>
    </row>
    <row r="394" spans="1:25" ht="15.75" customHeight="1" x14ac:dyDescent="0.3">
      <c r="A394" s="336"/>
      <c r="B394" s="336"/>
      <c r="C394" s="336"/>
      <c r="D394" s="336"/>
      <c r="E394" s="336"/>
      <c r="F394" s="336"/>
      <c r="G394" s="336"/>
      <c r="H394" s="336"/>
      <c r="I394" s="336"/>
      <c r="J394" s="336"/>
      <c r="K394" s="336"/>
      <c r="L394" s="336"/>
      <c r="M394" s="336"/>
      <c r="N394" s="336"/>
      <c r="O394" s="336"/>
      <c r="P394" s="336"/>
      <c r="Q394" s="336"/>
      <c r="R394" s="336"/>
      <c r="S394" s="336"/>
      <c r="T394" s="341"/>
      <c r="U394" s="342"/>
      <c r="V394" s="336"/>
      <c r="W394" s="336"/>
      <c r="X394" s="336"/>
      <c r="Y394" s="336"/>
    </row>
    <row r="395" spans="1:25" ht="15.75" customHeight="1" x14ac:dyDescent="0.3">
      <c r="A395" s="336"/>
      <c r="B395" s="336"/>
      <c r="C395" s="336"/>
      <c r="D395" s="336"/>
      <c r="E395" s="336"/>
      <c r="F395" s="336"/>
      <c r="G395" s="336"/>
      <c r="H395" s="336"/>
      <c r="I395" s="336"/>
      <c r="J395" s="336"/>
      <c r="K395" s="336"/>
      <c r="L395" s="336"/>
      <c r="M395" s="336"/>
      <c r="N395" s="336"/>
      <c r="O395" s="336"/>
      <c r="P395" s="336"/>
      <c r="Q395" s="336"/>
      <c r="R395" s="336"/>
      <c r="S395" s="336"/>
      <c r="T395" s="341"/>
      <c r="U395" s="342"/>
      <c r="V395" s="336"/>
      <c r="W395" s="336"/>
      <c r="X395" s="336"/>
      <c r="Y395" s="336"/>
    </row>
    <row r="396" spans="1:25" ht="15.75" customHeight="1" x14ac:dyDescent="0.3">
      <c r="A396" s="336"/>
      <c r="B396" s="336"/>
      <c r="C396" s="336"/>
      <c r="D396" s="336"/>
      <c r="E396" s="336"/>
      <c r="F396" s="336"/>
      <c r="G396" s="336"/>
      <c r="H396" s="336"/>
      <c r="I396" s="336"/>
      <c r="J396" s="336"/>
      <c r="K396" s="336"/>
      <c r="L396" s="336"/>
      <c r="M396" s="336"/>
      <c r="N396" s="336"/>
      <c r="O396" s="336"/>
      <c r="P396" s="336"/>
      <c r="Q396" s="336"/>
      <c r="R396" s="336"/>
      <c r="S396" s="336"/>
      <c r="T396" s="341"/>
      <c r="U396" s="342"/>
      <c r="V396" s="336"/>
      <c r="W396" s="336"/>
      <c r="X396" s="336"/>
      <c r="Y396" s="336"/>
    </row>
    <row r="397" spans="1:25" ht="15.75" customHeight="1" x14ac:dyDescent="0.3">
      <c r="A397" s="336"/>
      <c r="B397" s="336"/>
      <c r="C397" s="336"/>
      <c r="D397" s="336"/>
      <c r="E397" s="336"/>
      <c r="F397" s="336"/>
      <c r="G397" s="336"/>
      <c r="H397" s="336"/>
      <c r="I397" s="336"/>
      <c r="J397" s="336"/>
      <c r="K397" s="336"/>
      <c r="L397" s="336"/>
      <c r="M397" s="336"/>
      <c r="N397" s="336"/>
      <c r="O397" s="336"/>
      <c r="P397" s="336"/>
      <c r="Q397" s="336"/>
      <c r="R397" s="336"/>
      <c r="S397" s="336"/>
      <c r="T397" s="341"/>
      <c r="U397" s="342"/>
      <c r="V397" s="336"/>
      <c r="W397" s="336"/>
      <c r="X397" s="336"/>
      <c r="Y397" s="336"/>
    </row>
    <row r="398" spans="1:25" ht="15.75" customHeight="1" x14ac:dyDescent="0.3">
      <c r="A398" s="336"/>
      <c r="B398" s="336"/>
      <c r="C398" s="336"/>
      <c r="D398" s="336"/>
      <c r="E398" s="336"/>
      <c r="F398" s="336"/>
      <c r="G398" s="336"/>
      <c r="H398" s="336"/>
      <c r="I398" s="336"/>
      <c r="J398" s="336"/>
      <c r="K398" s="336"/>
      <c r="L398" s="336"/>
      <c r="M398" s="336"/>
      <c r="N398" s="336"/>
      <c r="O398" s="336"/>
      <c r="P398" s="336"/>
      <c r="Q398" s="336"/>
      <c r="R398" s="336"/>
      <c r="S398" s="336"/>
      <c r="T398" s="341"/>
      <c r="U398" s="342"/>
      <c r="V398" s="336"/>
      <c r="W398" s="336"/>
      <c r="X398" s="336"/>
      <c r="Y398" s="336"/>
    </row>
    <row r="399" spans="1:25" ht="15.75" customHeight="1" x14ac:dyDescent="0.3">
      <c r="A399" s="336"/>
      <c r="B399" s="336"/>
      <c r="C399" s="336"/>
      <c r="D399" s="336"/>
      <c r="E399" s="336"/>
      <c r="F399" s="336"/>
      <c r="G399" s="336"/>
      <c r="H399" s="336"/>
      <c r="I399" s="336"/>
      <c r="J399" s="336"/>
      <c r="K399" s="336"/>
      <c r="L399" s="336"/>
      <c r="M399" s="336"/>
      <c r="N399" s="336"/>
      <c r="O399" s="336"/>
      <c r="P399" s="336"/>
      <c r="Q399" s="336"/>
      <c r="R399" s="336"/>
      <c r="S399" s="336"/>
      <c r="T399" s="341"/>
      <c r="U399" s="342"/>
      <c r="V399" s="336"/>
      <c r="W399" s="336"/>
      <c r="X399" s="336"/>
      <c r="Y399" s="336"/>
    </row>
    <row r="400" spans="1:25" ht="15.75" customHeight="1" x14ac:dyDescent="0.3">
      <c r="A400" s="336"/>
      <c r="B400" s="336"/>
      <c r="C400" s="336"/>
      <c r="D400" s="336"/>
      <c r="E400" s="336"/>
      <c r="F400" s="336"/>
      <c r="G400" s="336"/>
      <c r="H400" s="336"/>
      <c r="I400" s="336"/>
      <c r="J400" s="336"/>
      <c r="K400" s="336"/>
      <c r="L400" s="336"/>
      <c r="M400" s="336"/>
      <c r="N400" s="336"/>
      <c r="O400" s="336"/>
      <c r="P400" s="336"/>
      <c r="Q400" s="336"/>
      <c r="R400" s="336"/>
      <c r="S400" s="336"/>
      <c r="T400" s="341"/>
      <c r="U400" s="342"/>
      <c r="V400" s="336"/>
      <c r="W400" s="336"/>
      <c r="X400" s="336"/>
      <c r="Y400" s="336"/>
    </row>
    <row r="401" spans="1:25" ht="15.75" customHeight="1" x14ac:dyDescent="0.3">
      <c r="A401" s="336"/>
      <c r="B401" s="336"/>
      <c r="C401" s="336"/>
      <c r="D401" s="336"/>
      <c r="E401" s="336"/>
      <c r="F401" s="336"/>
      <c r="G401" s="336"/>
      <c r="H401" s="336"/>
      <c r="I401" s="336"/>
      <c r="J401" s="336"/>
      <c r="K401" s="336"/>
      <c r="L401" s="336"/>
      <c r="M401" s="336"/>
      <c r="N401" s="336"/>
      <c r="O401" s="336"/>
      <c r="P401" s="336"/>
      <c r="Q401" s="336"/>
      <c r="R401" s="336"/>
      <c r="S401" s="336"/>
      <c r="T401" s="341"/>
      <c r="U401" s="342"/>
      <c r="V401" s="336"/>
      <c r="W401" s="336"/>
      <c r="X401" s="336"/>
      <c r="Y401" s="336"/>
    </row>
    <row r="402" spans="1:25" ht="15.75" customHeight="1" x14ac:dyDescent="0.3">
      <c r="A402" s="336"/>
      <c r="B402" s="336"/>
      <c r="C402" s="336"/>
      <c r="D402" s="336"/>
      <c r="E402" s="336"/>
      <c r="F402" s="336"/>
      <c r="G402" s="336"/>
      <c r="H402" s="336"/>
      <c r="I402" s="336"/>
      <c r="J402" s="336"/>
      <c r="K402" s="336"/>
      <c r="L402" s="336"/>
      <c r="M402" s="336"/>
      <c r="N402" s="336"/>
      <c r="O402" s="336"/>
      <c r="P402" s="336"/>
      <c r="Q402" s="336"/>
      <c r="R402" s="336"/>
      <c r="S402" s="336"/>
      <c r="T402" s="341"/>
      <c r="U402" s="342"/>
      <c r="V402" s="336"/>
      <c r="W402" s="336"/>
      <c r="X402" s="336"/>
      <c r="Y402" s="336"/>
    </row>
    <row r="403" spans="1:25" ht="15.75" customHeight="1" x14ac:dyDescent="0.3">
      <c r="A403" s="336"/>
      <c r="B403" s="336"/>
      <c r="C403" s="336"/>
      <c r="D403" s="336"/>
      <c r="E403" s="336"/>
      <c r="F403" s="336"/>
      <c r="G403" s="336"/>
      <c r="H403" s="336"/>
      <c r="I403" s="336"/>
      <c r="J403" s="336"/>
      <c r="K403" s="336"/>
      <c r="L403" s="336"/>
      <c r="M403" s="336"/>
      <c r="N403" s="336"/>
      <c r="O403" s="336"/>
      <c r="P403" s="336"/>
      <c r="Q403" s="336"/>
      <c r="R403" s="336"/>
      <c r="S403" s="336"/>
      <c r="T403" s="341"/>
      <c r="U403" s="342"/>
      <c r="V403" s="336"/>
      <c r="W403" s="336"/>
      <c r="X403" s="336"/>
      <c r="Y403" s="336"/>
    </row>
    <row r="404" spans="1:25" ht="15.75" customHeight="1" x14ac:dyDescent="0.3">
      <c r="A404" s="336"/>
      <c r="B404" s="336"/>
      <c r="C404" s="336"/>
      <c r="D404" s="336"/>
      <c r="E404" s="336"/>
      <c r="F404" s="336"/>
      <c r="G404" s="336"/>
      <c r="H404" s="336"/>
      <c r="I404" s="336"/>
      <c r="J404" s="336"/>
      <c r="K404" s="336"/>
      <c r="L404" s="336"/>
      <c r="M404" s="336"/>
      <c r="N404" s="336"/>
      <c r="O404" s="336"/>
      <c r="P404" s="336"/>
      <c r="Q404" s="336"/>
      <c r="R404" s="336"/>
      <c r="S404" s="336"/>
      <c r="T404" s="341"/>
      <c r="U404" s="342"/>
      <c r="V404" s="336"/>
      <c r="W404" s="336"/>
      <c r="X404" s="336"/>
      <c r="Y404" s="336"/>
    </row>
    <row r="405" spans="1:25" ht="15.75" customHeight="1" x14ac:dyDescent="0.3">
      <c r="A405" s="336"/>
      <c r="B405" s="336"/>
      <c r="C405" s="336"/>
      <c r="D405" s="336"/>
      <c r="E405" s="336"/>
      <c r="F405" s="336"/>
      <c r="G405" s="336"/>
      <c r="H405" s="336"/>
      <c r="I405" s="336"/>
      <c r="J405" s="336"/>
      <c r="K405" s="336"/>
      <c r="L405" s="336"/>
      <c r="M405" s="336"/>
      <c r="N405" s="336"/>
      <c r="O405" s="336"/>
      <c r="P405" s="336"/>
      <c r="Q405" s="336"/>
      <c r="R405" s="336"/>
      <c r="S405" s="336"/>
      <c r="T405" s="341"/>
      <c r="U405" s="342"/>
      <c r="V405" s="336"/>
      <c r="W405" s="336"/>
      <c r="X405" s="336"/>
      <c r="Y405" s="336"/>
    </row>
    <row r="406" spans="1:25" ht="15.75" customHeight="1" x14ac:dyDescent="0.3">
      <c r="A406" s="336"/>
      <c r="B406" s="336"/>
      <c r="C406" s="336"/>
      <c r="D406" s="336"/>
      <c r="E406" s="336"/>
      <c r="F406" s="336"/>
      <c r="G406" s="336"/>
      <c r="H406" s="336"/>
      <c r="I406" s="336"/>
      <c r="J406" s="336"/>
      <c r="K406" s="336"/>
      <c r="L406" s="336"/>
      <c r="M406" s="336"/>
      <c r="N406" s="336"/>
      <c r="O406" s="336"/>
      <c r="P406" s="336"/>
      <c r="Q406" s="336"/>
      <c r="R406" s="336"/>
      <c r="S406" s="336"/>
      <c r="T406" s="341"/>
      <c r="U406" s="342"/>
      <c r="V406" s="336"/>
      <c r="W406" s="336"/>
      <c r="X406" s="336"/>
      <c r="Y406" s="336"/>
    </row>
    <row r="407" spans="1:25" ht="15.75" customHeight="1" x14ac:dyDescent="0.3">
      <c r="A407" s="336"/>
      <c r="B407" s="336"/>
      <c r="C407" s="336"/>
      <c r="D407" s="336"/>
      <c r="E407" s="336"/>
      <c r="F407" s="336"/>
      <c r="G407" s="336"/>
      <c r="H407" s="336"/>
      <c r="I407" s="336"/>
      <c r="J407" s="336"/>
      <c r="K407" s="336"/>
      <c r="L407" s="336"/>
      <c r="M407" s="336"/>
      <c r="N407" s="336"/>
      <c r="O407" s="336"/>
      <c r="P407" s="336"/>
      <c r="Q407" s="336"/>
      <c r="R407" s="336"/>
      <c r="S407" s="336"/>
      <c r="T407" s="341"/>
      <c r="U407" s="342"/>
      <c r="V407" s="336"/>
      <c r="W407" s="336"/>
      <c r="X407" s="336"/>
      <c r="Y407" s="336"/>
    </row>
    <row r="408" spans="1:25" ht="15.75" customHeight="1" x14ac:dyDescent="0.3">
      <c r="A408" s="336"/>
      <c r="B408" s="336"/>
      <c r="C408" s="336"/>
      <c r="D408" s="336"/>
      <c r="E408" s="336"/>
      <c r="F408" s="336"/>
      <c r="G408" s="336"/>
      <c r="H408" s="336"/>
      <c r="I408" s="336"/>
      <c r="J408" s="336"/>
      <c r="K408" s="336"/>
      <c r="L408" s="336"/>
      <c r="M408" s="336"/>
      <c r="N408" s="336"/>
      <c r="O408" s="336"/>
      <c r="P408" s="336"/>
      <c r="Q408" s="336"/>
      <c r="R408" s="336"/>
      <c r="S408" s="336"/>
      <c r="T408" s="341"/>
      <c r="U408" s="342"/>
      <c r="V408" s="336"/>
      <c r="W408" s="336"/>
      <c r="X408" s="336"/>
      <c r="Y408" s="336"/>
    </row>
    <row r="409" spans="1:25" ht="15.75" customHeight="1" x14ac:dyDescent="0.3">
      <c r="A409" s="336"/>
      <c r="B409" s="336"/>
      <c r="C409" s="336"/>
      <c r="D409" s="336"/>
      <c r="E409" s="336"/>
      <c r="F409" s="336"/>
      <c r="G409" s="336"/>
      <c r="H409" s="336"/>
      <c r="I409" s="336"/>
      <c r="J409" s="336"/>
      <c r="K409" s="336"/>
      <c r="L409" s="336"/>
      <c r="M409" s="336"/>
      <c r="N409" s="336"/>
      <c r="O409" s="336"/>
      <c r="P409" s="336"/>
      <c r="Q409" s="336"/>
      <c r="R409" s="336"/>
      <c r="S409" s="336"/>
      <c r="T409" s="341"/>
      <c r="U409" s="342"/>
      <c r="V409" s="336"/>
      <c r="W409" s="336"/>
      <c r="X409" s="336"/>
      <c r="Y409" s="336"/>
    </row>
    <row r="410" spans="1:25" ht="15.75" customHeight="1" x14ac:dyDescent="0.3">
      <c r="A410" s="336"/>
      <c r="B410" s="336"/>
      <c r="C410" s="336"/>
      <c r="D410" s="336"/>
      <c r="E410" s="336"/>
      <c r="F410" s="336"/>
      <c r="G410" s="336"/>
      <c r="H410" s="336"/>
      <c r="I410" s="336"/>
      <c r="J410" s="336"/>
      <c r="K410" s="336"/>
      <c r="L410" s="336"/>
      <c r="M410" s="336"/>
      <c r="N410" s="336"/>
      <c r="O410" s="336"/>
      <c r="P410" s="336"/>
      <c r="Q410" s="336"/>
      <c r="R410" s="336"/>
      <c r="S410" s="336"/>
      <c r="T410" s="341"/>
      <c r="U410" s="342"/>
      <c r="V410" s="336"/>
      <c r="W410" s="336"/>
      <c r="X410" s="336"/>
      <c r="Y410" s="336"/>
    </row>
    <row r="411" spans="1:25" ht="15.75" customHeight="1" x14ac:dyDescent="0.3">
      <c r="A411" s="336"/>
      <c r="B411" s="336"/>
      <c r="C411" s="336"/>
      <c r="D411" s="336"/>
      <c r="E411" s="336"/>
      <c r="F411" s="336"/>
      <c r="G411" s="336"/>
      <c r="H411" s="336"/>
      <c r="I411" s="336"/>
      <c r="J411" s="336"/>
      <c r="K411" s="336"/>
      <c r="L411" s="336"/>
      <c r="M411" s="336"/>
      <c r="N411" s="336"/>
      <c r="O411" s="336"/>
      <c r="P411" s="336"/>
      <c r="Q411" s="336"/>
      <c r="R411" s="336"/>
      <c r="S411" s="336"/>
      <c r="T411" s="341"/>
      <c r="U411" s="342"/>
      <c r="V411" s="336"/>
      <c r="W411" s="336"/>
      <c r="X411" s="336"/>
      <c r="Y411" s="336"/>
    </row>
    <row r="412" spans="1:25" ht="15.75" customHeight="1" x14ac:dyDescent="0.3">
      <c r="A412" s="336"/>
      <c r="B412" s="336"/>
      <c r="C412" s="336"/>
      <c r="D412" s="336"/>
      <c r="E412" s="336"/>
      <c r="F412" s="336"/>
      <c r="G412" s="336"/>
      <c r="H412" s="336"/>
      <c r="I412" s="336"/>
      <c r="J412" s="336"/>
      <c r="K412" s="336"/>
      <c r="L412" s="336"/>
      <c r="M412" s="336"/>
      <c r="N412" s="336"/>
      <c r="O412" s="336"/>
      <c r="P412" s="336"/>
      <c r="Q412" s="336"/>
      <c r="R412" s="336"/>
      <c r="S412" s="336"/>
      <c r="T412" s="341"/>
      <c r="U412" s="342"/>
      <c r="V412" s="336"/>
      <c r="W412" s="336"/>
      <c r="X412" s="336"/>
      <c r="Y412" s="336"/>
    </row>
    <row r="413" spans="1:25" ht="15.75" customHeight="1" x14ac:dyDescent="0.3">
      <c r="A413" s="336"/>
      <c r="B413" s="336"/>
      <c r="C413" s="336"/>
      <c r="D413" s="336"/>
      <c r="E413" s="336"/>
      <c r="F413" s="336"/>
      <c r="G413" s="336"/>
      <c r="H413" s="336"/>
      <c r="I413" s="336"/>
      <c r="J413" s="336"/>
      <c r="K413" s="336"/>
      <c r="L413" s="336"/>
      <c r="M413" s="336"/>
      <c r="N413" s="336"/>
      <c r="O413" s="336"/>
      <c r="P413" s="336"/>
      <c r="Q413" s="336"/>
      <c r="R413" s="336"/>
      <c r="S413" s="336"/>
      <c r="T413" s="341"/>
      <c r="U413" s="342"/>
      <c r="V413" s="336"/>
      <c r="W413" s="336"/>
      <c r="X413" s="336"/>
      <c r="Y413" s="336"/>
    </row>
    <row r="414" spans="1:25" ht="15.75" customHeight="1" x14ac:dyDescent="0.3">
      <c r="A414" s="336"/>
      <c r="B414" s="336"/>
      <c r="C414" s="336"/>
      <c r="D414" s="336"/>
      <c r="E414" s="336"/>
      <c r="F414" s="336"/>
      <c r="G414" s="336"/>
      <c r="H414" s="336"/>
      <c r="I414" s="336"/>
      <c r="J414" s="336"/>
      <c r="K414" s="336"/>
      <c r="L414" s="336"/>
      <c r="M414" s="336"/>
      <c r="N414" s="336"/>
      <c r="O414" s="336"/>
      <c r="P414" s="336"/>
      <c r="Q414" s="336"/>
      <c r="R414" s="336"/>
      <c r="S414" s="336"/>
      <c r="T414" s="341"/>
      <c r="U414" s="342"/>
      <c r="V414" s="336"/>
      <c r="W414" s="336"/>
      <c r="X414" s="336"/>
      <c r="Y414" s="336"/>
    </row>
    <row r="415" spans="1:25" ht="15.75" customHeight="1" x14ac:dyDescent="0.3">
      <c r="A415" s="336"/>
      <c r="B415" s="336"/>
      <c r="C415" s="336"/>
      <c r="D415" s="336"/>
      <c r="E415" s="336"/>
      <c r="F415" s="336"/>
      <c r="G415" s="336"/>
      <c r="H415" s="336"/>
      <c r="I415" s="336"/>
      <c r="J415" s="336"/>
      <c r="K415" s="336"/>
      <c r="L415" s="336"/>
      <c r="M415" s="336"/>
      <c r="N415" s="336"/>
      <c r="O415" s="336"/>
      <c r="P415" s="336"/>
      <c r="Q415" s="336"/>
      <c r="R415" s="336"/>
      <c r="S415" s="336"/>
      <c r="T415" s="341"/>
      <c r="U415" s="342"/>
      <c r="V415" s="336"/>
      <c r="W415" s="336"/>
      <c r="X415" s="336"/>
      <c r="Y415" s="336"/>
    </row>
    <row r="416" spans="1:25" ht="15.75" customHeight="1" x14ac:dyDescent="0.3">
      <c r="A416" s="336"/>
      <c r="B416" s="336"/>
      <c r="C416" s="336"/>
      <c r="D416" s="336"/>
      <c r="E416" s="336"/>
      <c r="F416" s="336"/>
      <c r="G416" s="336"/>
      <c r="H416" s="336"/>
      <c r="I416" s="336"/>
      <c r="J416" s="336"/>
      <c r="K416" s="336"/>
      <c r="L416" s="336"/>
      <c r="M416" s="336"/>
      <c r="N416" s="336"/>
      <c r="O416" s="336"/>
      <c r="P416" s="336"/>
      <c r="Q416" s="336"/>
      <c r="R416" s="336"/>
      <c r="S416" s="336"/>
      <c r="T416" s="341"/>
      <c r="U416" s="342"/>
      <c r="V416" s="336"/>
      <c r="W416" s="336"/>
      <c r="X416" s="336"/>
      <c r="Y416" s="336"/>
    </row>
    <row r="417" spans="1:25" ht="15.75" customHeight="1" x14ac:dyDescent="0.3">
      <c r="A417" s="336"/>
      <c r="B417" s="336"/>
      <c r="C417" s="336"/>
      <c r="D417" s="336"/>
      <c r="E417" s="336"/>
      <c r="F417" s="336"/>
      <c r="G417" s="336"/>
      <c r="H417" s="336"/>
      <c r="I417" s="336"/>
      <c r="J417" s="336"/>
      <c r="K417" s="336"/>
      <c r="L417" s="336"/>
      <c r="M417" s="336"/>
      <c r="N417" s="336"/>
      <c r="O417" s="336"/>
      <c r="P417" s="336"/>
      <c r="Q417" s="336"/>
      <c r="R417" s="336"/>
      <c r="S417" s="336"/>
      <c r="T417" s="341"/>
      <c r="U417" s="342"/>
      <c r="V417" s="336"/>
      <c r="W417" s="336"/>
      <c r="X417" s="336"/>
      <c r="Y417" s="336"/>
    </row>
    <row r="418" spans="1:25" ht="15.75" customHeight="1" x14ac:dyDescent="0.3">
      <c r="A418" s="336"/>
      <c r="B418" s="336"/>
      <c r="C418" s="336"/>
      <c r="D418" s="336"/>
      <c r="E418" s="336"/>
      <c r="F418" s="336"/>
      <c r="G418" s="336"/>
      <c r="H418" s="336"/>
      <c r="I418" s="336"/>
      <c r="J418" s="336"/>
      <c r="K418" s="336"/>
      <c r="L418" s="336"/>
      <c r="M418" s="336"/>
      <c r="N418" s="336"/>
      <c r="O418" s="336"/>
      <c r="P418" s="336"/>
      <c r="Q418" s="336"/>
      <c r="R418" s="336"/>
      <c r="S418" s="336"/>
      <c r="T418" s="341"/>
      <c r="U418" s="342"/>
      <c r="V418" s="336"/>
      <c r="W418" s="336"/>
      <c r="X418" s="336"/>
      <c r="Y418" s="336"/>
    </row>
    <row r="419" spans="1:25" ht="15.75" customHeight="1" x14ac:dyDescent="0.3">
      <c r="A419" s="336"/>
      <c r="B419" s="336"/>
      <c r="C419" s="336"/>
      <c r="D419" s="336"/>
      <c r="E419" s="336"/>
      <c r="F419" s="336"/>
      <c r="G419" s="336"/>
      <c r="H419" s="336"/>
      <c r="I419" s="336"/>
      <c r="J419" s="336"/>
      <c r="K419" s="336"/>
      <c r="L419" s="336"/>
      <c r="M419" s="336"/>
      <c r="N419" s="336"/>
      <c r="O419" s="336"/>
      <c r="P419" s="336"/>
      <c r="Q419" s="336"/>
      <c r="R419" s="336"/>
      <c r="S419" s="336"/>
      <c r="T419" s="341"/>
      <c r="U419" s="342"/>
      <c r="V419" s="336"/>
      <c r="W419" s="336"/>
      <c r="X419" s="336"/>
      <c r="Y419" s="336"/>
    </row>
    <row r="420" spans="1:25" ht="15.75" customHeight="1" x14ac:dyDescent="0.3">
      <c r="A420" s="336"/>
      <c r="B420" s="336"/>
      <c r="C420" s="336"/>
      <c r="D420" s="336"/>
      <c r="E420" s="336"/>
      <c r="F420" s="336"/>
      <c r="G420" s="336"/>
      <c r="H420" s="336"/>
      <c r="I420" s="336"/>
      <c r="J420" s="336"/>
      <c r="K420" s="336"/>
      <c r="L420" s="336"/>
      <c r="M420" s="336"/>
      <c r="N420" s="336"/>
      <c r="O420" s="336"/>
      <c r="P420" s="336"/>
      <c r="Q420" s="336"/>
      <c r="R420" s="336"/>
      <c r="S420" s="336"/>
      <c r="T420" s="341"/>
      <c r="U420" s="342"/>
      <c r="V420" s="336"/>
      <c r="W420" s="336"/>
      <c r="X420" s="336"/>
      <c r="Y420" s="336"/>
    </row>
    <row r="421" spans="1:25" ht="15.75" customHeight="1" x14ac:dyDescent="0.3">
      <c r="A421" s="336"/>
      <c r="B421" s="336"/>
      <c r="C421" s="336"/>
      <c r="D421" s="336"/>
      <c r="E421" s="336"/>
      <c r="F421" s="336"/>
      <c r="G421" s="336"/>
      <c r="H421" s="336"/>
      <c r="I421" s="336"/>
      <c r="J421" s="336"/>
      <c r="K421" s="336"/>
      <c r="L421" s="336"/>
      <c r="M421" s="336"/>
      <c r="N421" s="336"/>
      <c r="O421" s="336"/>
      <c r="P421" s="336"/>
      <c r="Q421" s="336"/>
      <c r="R421" s="336"/>
      <c r="S421" s="336"/>
      <c r="T421" s="341"/>
      <c r="U421" s="342"/>
      <c r="V421" s="336"/>
      <c r="W421" s="336"/>
      <c r="X421" s="336"/>
      <c r="Y421" s="336"/>
    </row>
    <row r="422" spans="1:25" ht="15.75" customHeight="1" x14ac:dyDescent="0.3">
      <c r="A422" s="336"/>
      <c r="B422" s="336"/>
      <c r="C422" s="336"/>
      <c r="D422" s="336"/>
      <c r="E422" s="336"/>
      <c r="F422" s="336"/>
      <c r="G422" s="336"/>
      <c r="H422" s="336"/>
      <c r="I422" s="336"/>
      <c r="J422" s="336"/>
      <c r="K422" s="336"/>
      <c r="L422" s="336"/>
      <c r="M422" s="336"/>
      <c r="N422" s="336"/>
      <c r="O422" s="336"/>
      <c r="P422" s="336"/>
      <c r="Q422" s="336"/>
      <c r="R422" s="336"/>
      <c r="S422" s="336"/>
      <c r="T422" s="341"/>
      <c r="U422" s="342"/>
      <c r="V422" s="336"/>
      <c r="W422" s="336"/>
      <c r="X422" s="336"/>
      <c r="Y422" s="336"/>
    </row>
    <row r="423" spans="1:25" ht="15.75" customHeight="1" x14ac:dyDescent="0.3">
      <c r="A423" s="336"/>
      <c r="B423" s="336"/>
      <c r="C423" s="336"/>
      <c r="D423" s="336"/>
      <c r="E423" s="336"/>
      <c r="F423" s="336"/>
      <c r="G423" s="336"/>
      <c r="H423" s="336"/>
      <c r="I423" s="336"/>
      <c r="J423" s="336"/>
      <c r="K423" s="336"/>
      <c r="L423" s="336"/>
      <c r="M423" s="336"/>
      <c r="N423" s="336"/>
      <c r="O423" s="336"/>
      <c r="P423" s="336"/>
      <c r="Q423" s="336"/>
      <c r="R423" s="336"/>
      <c r="S423" s="336"/>
      <c r="T423" s="341"/>
      <c r="U423" s="342"/>
      <c r="V423" s="336"/>
      <c r="W423" s="336"/>
      <c r="X423" s="336"/>
      <c r="Y423" s="336"/>
    </row>
    <row r="424" spans="1:25" ht="15.75" customHeight="1" x14ac:dyDescent="0.3">
      <c r="A424" s="336"/>
      <c r="B424" s="336"/>
      <c r="C424" s="336"/>
      <c r="D424" s="336"/>
      <c r="E424" s="336"/>
      <c r="F424" s="336"/>
      <c r="G424" s="336"/>
      <c r="H424" s="336"/>
      <c r="I424" s="336"/>
      <c r="J424" s="336"/>
      <c r="K424" s="336"/>
      <c r="L424" s="336"/>
      <c r="M424" s="336"/>
      <c r="N424" s="336"/>
      <c r="O424" s="336"/>
      <c r="P424" s="336"/>
      <c r="Q424" s="336"/>
      <c r="R424" s="336"/>
      <c r="S424" s="336"/>
      <c r="T424" s="341"/>
      <c r="U424" s="342"/>
      <c r="V424" s="336"/>
      <c r="W424" s="336"/>
      <c r="X424" s="336"/>
      <c r="Y424" s="336"/>
    </row>
    <row r="425" spans="1:25" ht="15.75" customHeight="1" x14ac:dyDescent="0.3">
      <c r="A425" s="336"/>
      <c r="B425" s="336"/>
      <c r="C425" s="336"/>
      <c r="D425" s="336"/>
      <c r="E425" s="336"/>
      <c r="F425" s="336"/>
      <c r="G425" s="336"/>
      <c r="H425" s="336"/>
      <c r="I425" s="336"/>
      <c r="J425" s="336"/>
      <c r="K425" s="336"/>
      <c r="L425" s="336"/>
      <c r="M425" s="336"/>
      <c r="N425" s="336"/>
      <c r="O425" s="336"/>
      <c r="P425" s="336"/>
      <c r="Q425" s="336"/>
      <c r="R425" s="336"/>
      <c r="S425" s="336"/>
      <c r="T425" s="341"/>
      <c r="U425" s="342"/>
      <c r="V425" s="336"/>
      <c r="W425" s="336"/>
      <c r="X425" s="336"/>
      <c r="Y425" s="336"/>
    </row>
    <row r="426" spans="1:25" ht="15.75" customHeight="1" x14ac:dyDescent="0.3">
      <c r="A426" s="336"/>
      <c r="B426" s="336"/>
      <c r="C426" s="336"/>
      <c r="D426" s="336"/>
      <c r="E426" s="336"/>
      <c r="F426" s="336"/>
      <c r="G426" s="336"/>
      <c r="H426" s="336"/>
      <c r="I426" s="336"/>
      <c r="J426" s="336"/>
      <c r="K426" s="336"/>
      <c r="L426" s="336"/>
      <c r="M426" s="336"/>
      <c r="N426" s="336"/>
      <c r="O426" s="336"/>
      <c r="P426" s="336"/>
      <c r="Q426" s="336"/>
      <c r="R426" s="336"/>
      <c r="S426" s="336"/>
      <c r="T426" s="341"/>
      <c r="U426" s="342"/>
      <c r="V426" s="336"/>
      <c r="W426" s="336"/>
      <c r="X426" s="336"/>
      <c r="Y426" s="336"/>
    </row>
    <row r="427" spans="1:25" ht="15.75" customHeight="1" x14ac:dyDescent="0.3">
      <c r="A427" s="336"/>
      <c r="B427" s="336"/>
      <c r="C427" s="336"/>
      <c r="D427" s="336"/>
      <c r="E427" s="336"/>
      <c r="F427" s="336"/>
      <c r="G427" s="336"/>
      <c r="H427" s="336"/>
      <c r="I427" s="336"/>
      <c r="J427" s="336"/>
      <c r="K427" s="336"/>
      <c r="L427" s="336"/>
      <c r="M427" s="336"/>
      <c r="N427" s="336"/>
      <c r="O427" s="336"/>
      <c r="P427" s="336"/>
      <c r="Q427" s="336"/>
      <c r="R427" s="336"/>
      <c r="S427" s="336"/>
      <c r="T427" s="341"/>
      <c r="U427" s="342"/>
      <c r="V427" s="336"/>
      <c r="W427" s="336"/>
      <c r="X427" s="336"/>
      <c r="Y427" s="336"/>
    </row>
    <row r="428" spans="1:25" ht="15.75" customHeight="1" x14ac:dyDescent="0.3">
      <c r="A428" s="336"/>
      <c r="B428" s="336"/>
      <c r="C428" s="336"/>
      <c r="D428" s="336"/>
      <c r="E428" s="336"/>
      <c r="F428" s="336"/>
      <c r="G428" s="336"/>
      <c r="H428" s="336"/>
      <c r="I428" s="336"/>
      <c r="J428" s="336"/>
      <c r="K428" s="336"/>
      <c r="L428" s="336"/>
      <c r="M428" s="336"/>
      <c r="N428" s="336"/>
      <c r="O428" s="336"/>
      <c r="P428" s="336"/>
      <c r="Q428" s="336"/>
      <c r="R428" s="336"/>
      <c r="S428" s="336"/>
      <c r="T428" s="341"/>
      <c r="U428" s="342"/>
      <c r="V428" s="336"/>
      <c r="W428" s="336"/>
      <c r="X428" s="336"/>
      <c r="Y428" s="336"/>
    </row>
    <row r="429" spans="1:25" ht="15.75" customHeight="1" x14ac:dyDescent="0.3">
      <c r="A429" s="336"/>
      <c r="B429" s="336"/>
      <c r="C429" s="336"/>
      <c r="D429" s="336"/>
      <c r="E429" s="336"/>
      <c r="F429" s="336"/>
      <c r="G429" s="336"/>
      <c r="H429" s="336"/>
      <c r="I429" s="336"/>
      <c r="J429" s="336"/>
      <c r="K429" s="336"/>
      <c r="L429" s="336"/>
      <c r="M429" s="336"/>
      <c r="N429" s="336"/>
      <c r="O429" s="336"/>
      <c r="P429" s="336"/>
      <c r="Q429" s="336"/>
      <c r="R429" s="336"/>
      <c r="S429" s="336"/>
      <c r="T429" s="341"/>
      <c r="U429" s="342"/>
      <c r="V429" s="336"/>
      <c r="W429" s="336"/>
      <c r="X429" s="336"/>
      <c r="Y429" s="336"/>
    </row>
    <row r="430" spans="1:25" ht="15.75" customHeight="1" x14ac:dyDescent="0.3">
      <c r="A430" s="336"/>
      <c r="B430" s="336"/>
      <c r="C430" s="336"/>
      <c r="D430" s="336"/>
      <c r="E430" s="336"/>
      <c r="F430" s="336"/>
      <c r="G430" s="336"/>
      <c r="H430" s="336"/>
      <c r="I430" s="336"/>
      <c r="J430" s="336"/>
      <c r="K430" s="336"/>
      <c r="L430" s="336"/>
      <c r="M430" s="336"/>
      <c r="N430" s="336"/>
      <c r="O430" s="336"/>
      <c r="P430" s="336"/>
      <c r="Q430" s="336"/>
      <c r="R430" s="336"/>
      <c r="S430" s="336"/>
      <c r="T430" s="341"/>
      <c r="U430" s="342"/>
      <c r="V430" s="336"/>
      <c r="W430" s="336"/>
      <c r="X430" s="336"/>
      <c r="Y430" s="336"/>
    </row>
    <row r="431" spans="1:25" ht="15.75" customHeight="1" x14ac:dyDescent="0.3">
      <c r="A431" s="336"/>
      <c r="B431" s="336"/>
      <c r="C431" s="336"/>
      <c r="D431" s="336"/>
      <c r="E431" s="336"/>
      <c r="F431" s="336"/>
      <c r="G431" s="336"/>
      <c r="H431" s="336"/>
      <c r="I431" s="336"/>
      <c r="J431" s="336"/>
      <c r="K431" s="336"/>
      <c r="L431" s="336"/>
      <c r="M431" s="336"/>
      <c r="N431" s="336"/>
      <c r="O431" s="336"/>
      <c r="P431" s="336"/>
      <c r="Q431" s="336"/>
      <c r="R431" s="336"/>
      <c r="S431" s="336"/>
      <c r="T431" s="341"/>
      <c r="U431" s="342"/>
      <c r="V431" s="336"/>
      <c r="W431" s="336"/>
      <c r="X431" s="336"/>
      <c r="Y431" s="336"/>
    </row>
    <row r="432" spans="1:25" ht="15.75" customHeight="1" x14ac:dyDescent="0.3">
      <c r="A432" s="336"/>
      <c r="B432" s="336"/>
      <c r="C432" s="336"/>
      <c r="D432" s="336"/>
      <c r="E432" s="336"/>
      <c r="F432" s="336"/>
      <c r="G432" s="336"/>
      <c r="H432" s="336"/>
      <c r="I432" s="336"/>
      <c r="J432" s="336"/>
      <c r="K432" s="336"/>
      <c r="L432" s="336"/>
      <c r="M432" s="336"/>
      <c r="N432" s="336"/>
      <c r="O432" s="336"/>
      <c r="P432" s="336"/>
      <c r="Q432" s="336"/>
      <c r="R432" s="336"/>
      <c r="S432" s="336"/>
      <c r="T432" s="341"/>
      <c r="U432" s="342"/>
      <c r="V432" s="336"/>
      <c r="W432" s="336"/>
      <c r="X432" s="336"/>
      <c r="Y432" s="336"/>
    </row>
    <row r="433" spans="1:25" ht="15.75" customHeight="1" x14ac:dyDescent="0.3">
      <c r="A433" s="336"/>
      <c r="B433" s="336"/>
      <c r="C433" s="336"/>
      <c r="D433" s="336"/>
      <c r="E433" s="336"/>
      <c r="F433" s="336"/>
      <c r="G433" s="336"/>
      <c r="H433" s="336"/>
      <c r="I433" s="336"/>
      <c r="J433" s="336"/>
      <c r="K433" s="336"/>
      <c r="L433" s="336"/>
      <c r="M433" s="336"/>
      <c r="N433" s="336"/>
      <c r="O433" s="336"/>
      <c r="P433" s="336"/>
      <c r="Q433" s="336"/>
      <c r="R433" s="336"/>
      <c r="S433" s="336"/>
      <c r="T433" s="341"/>
      <c r="U433" s="342"/>
      <c r="V433" s="336"/>
      <c r="W433" s="336"/>
      <c r="X433" s="336"/>
      <c r="Y433" s="336"/>
    </row>
    <row r="434" spans="1:25" ht="15.75" customHeight="1" x14ac:dyDescent="0.3">
      <c r="A434" s="336"/>
      <c r="B434" s="336"/>
      <c r="C434" s="336"/>
      <c r="D434" s="336"/>
      <c r="E434" s="336"/>
      <c r="F434" s="336"/>
      <c r="G434" s="336"/>
      <c r="H434" s="336"/>
      <c r="I434" s="336"/>
      <c r="J434" s="336"/>
      <c r="K434" s="336"/>
      <c r="L434" s="336"/>
      <c r="M434" s="336"/>
      <c r="N434" s="336"/>
      <c r="O434" s="336"/>
      <c r="P434" s="336"/>
      <c r="Q434" s="336"/>
      <c r="R434" s="336"/>
      <c r="S434" s="336"/>
      <c r="T434" s="341"/>
      <c r="U434" s="342"/>
      <c r="V434" s="336"/>
      <c r="W434" s="336"/>
      <c r="X434" s="336"/>
      <c r="Y434" s="336"/>
    </row>
    <row r="435" spans="1:25" ht="15.75" customHeight="1" x14ac:dyDescent="0.3">
      <c r="A435" s="336"/>
      <c r="B435" s="336"/>
      <c r="C435" s="336"/>
      <c r="D435" s="336"/>
      <c r="E435" s="336"/>
      <c r="F435" s="336"/>
      <c r="G435" s="336"/>
      <c r="H435" s="336"/>
      <c r="I435" s="336"/>
      <c r="J435" s="336"/>
      <c r="K435" s="336"/>
      <c r="L435" s="336"/>
      <c r="M435" s="336"/>
      <c r="N435" s="336"/>
      <c r="O435" s="336"/>
      <c r="P435" s="336"/>
      <c r="Q435" s="336"/>
      <c r="R435" s="336"/>
      <c r="S435" s="336"/>
      <c r="T435" s="341"/>
      <c r="U435" s="342"/>
      <c r="V435" s="336"/>
      <c r="W435" s="336"/>
      <c r="X435" s="336"/>
      <c r="Y435" s="336"/>
    </row>
    <row r="436" spans="1:25" ht="15.75" customHeight="1" x14ac:dyDescent="0.3">
      <c r="A436" s="336"/>
      <c r="B436" s="336"/>
      <c r="C436" s="336"/>
      <c r="D436" s="336"/>
      <c r="E436" s="336"/>
      <c r="F436" s="336"/>
      <c r="G436" s="336"/>
      <c r="H436" s="336"/>
      <c r="I436" s="336"/>
      <c r="J436" s="336"/>
      <c r="K436" s="336"/>
      <c r="L436" s="336"/>
      <c r="M436" s="336"/>
      <c r="N436" s="336"/>
      <c r="O436" s="336"/>
      <c r="P436" s="336"/>
      <c r="Q436" s="336"/>
      <c r="R436" s="336"/>
      <c r="S436" s="336"/>
      <c r="T436" s="341"/>
      <c r="U436" s="342"/>
      <c r="V436" s="336"/>
      <c r="W436" s="336"/>
      <c r="X436" s="336"/>
      <c r="Y436" s="336"/>
    </row>
    <row r="437" spans="1:25" ht="15.75" customHeight="1" x14ac:dyDescent="0.3">
      <c r="A437" s="336"/>
      <c r="B437" s="336"/>
      <c r="C437" s="336"/>
      <c r="D437" s="336"/>
      <c r="E437" s="336"/>
      <c r="F437" s="336"/>
      <c r="G437" s="336"/>
      <c r="H437" s="336"/>
      <c r="I437" s="336"/>
      <c r="J437" s="336"/>
      <c r="K437" s="336"/>
      <c r="L437" s="336"/>
      <c r="M437" s="336"/>
      <c r="N437" s="336"/>
      <c r="O437" s="336"/>
      <c r="P437" s="336"/>
      <c r="Q437" s="336"/>
      <c r="R437" s="336"/>
      <c r="S437" s="336"/>
      <c r="T437" s="341"/>
      <c r="U437" s="342"/>
      <c r="V437" s="336"/>
      <c r="W437" s="336"/>
      <c r="X437" s="336"/>
      <c r="Y437" s="336"/>
    </row>
    <row r="438" spans="1:25" ht="15.75" customHeight="1" x14ac:dyDescent="0.3">
      <c r="A438" s="336"/>
      <c r="B438" s="336"/>
      <c r="C438" s="336"/>
      <c r="D438" s="336"/>
      <c r="E438" s="336"/>
      <c r="F438" s="336"/>
      <c r="G438" s="336"/>
      <c r="H438" s="336"/>
      <c r="I438" s="336"/>
      <c r="J438" s="336"/>
      <c r="K438" s="336"/>
      <c r="L438" s="336"/>
      <c r="M438" s="336"/>
      <c r="N438" s="336"/>
      <c r="O438" s="336"/>
      <c r="P438" s="336"/>
      <c r="Q438" s="336"/>
      <c r="R438" s="336"/>
      <c r="S438" s="336"/>
      <c r="T438" s="341"/>
      <c r="U438" s="342"/>
      <c r="V438" s="336"/>
      <c r="W438" s="336"/>
      <c r="X438" s="336"/>
      <c r="Y438" s="336"/>
    </row>
    <row r="439" spans="1:25" ht="15.75" customHeight="1" x14ac:dyDescent="0.3">
      <c r="A439" s="336"/>
      <c r="B439" s="336"/>
      <c r="C439" s="336"/>
      <c r="D439" s="336"/>
      <c r="E439" s="336"/>
      <c r="F439" s="336"/>
      <c r="G439" s="336"/>
      <c r="H439" s="336"/>
      <c r="I439" s="336"/>
      <c r="J439" s="336"/>
      <c r="K439" s="336"/>
      <c r="L439" s="336"/>
      <c r="M439" s="336"/>
      <c r="N439" s="336"/>
      <c r="O439" s="336"/>
      <c r="P439" s="336"/>
      <c r="Q439" s="336"/>
      <c r="R439" s="336"/>
      <c r="S439" s="336"/>
      <c r="T439" s="341"/>
      <c r="U439" s="342"/>
      <c r="V439" s="336"/>
      <c r="W439" s="336"/>
      <c r="X439" s="336"/>
      <c r="Y439" s="336"/>
    </row>
    <row r="440" spans="1:25" ht="15.75" customHeight="1" x14ac:dyDescent="0.3">
      <c r="A440" s="336"/>
      <c r="B440" s="336"/>
      <c r="C440" s="336"/>
      <c r="D440" s="336"/>
      <c r="E440" s="336"/>
      <c r="F440" s="336"/>
      <c r="G440" s="336"/>
      <c r="H440" s="336"/>
      <c r="I440" s="336"/>
      <c r="J440" s="336"/>
      <c r="K440" s="336"/>
      <c r="L440" s="336"/>
      <c r="M440" s="336"/>
      <c r="N440" s="336"/>
      <c r="O440" s="336"/>
      <c r="P440" s="336"/>
      <c r="Q440" s="336"/>
      <c r="R440" s="336"/>
      <c r="S440" s="336"/>
      <c r="T440" s="341"/>
      <c r="U440" s="342"/>
      <c r="V440" s="336"/>
      <c r="W440" s="336"/>
      <c r="X440" s="336"/>
      <c r="Y440" s="336"/>
    </row>
    <row r="441" spans="1:25" ht="15.75" customHeight="1" x14ac:dyDescent="0.3">
      <c r="A441" s="336"/>
      <c r="B441" s="336"/>
      <c r="C441" s="336"/>
      <c r="D441" s="336"/>
      <c r="E441" s="336"/>
      <c r="F441" s="336"/>
      <c r="G441" s="336"/>
      <c r="H441" s="336"/>
      <c r="I441" s="336"/>
      <c r="J441" s="336"/>
      <c r="K441" s="336"/>
      <c r="L441" s="336"/>
      <c r="M441" s="336"/>
      <c r="N441" s="336"/>
      <c r="O441" s="336"/>
      <c r="P441" s="336"/>
      <c r="Q441" s="336"/>
      <c r="R441" s="336"/>
      <c r="S441" s="336"/>
      <c r="T441" s="341"/>
      <c r="U441" s="342"/>
      <c r="V441" s="336"/>
      <c r="W441" s="336"/>
      <c r="X441" s="336"/>
      <c r="Y441" s="336"/>
    </row>
    <row r="442" spans="1:25" ht="15.75" customHeight="1" x14ac:dyDescent="0.3">
      <c r="A442" s="336"/>
      <c r="B442" s="336"/>
      <c r="C442" s="336"/>
      <c r="D442" s="336"/>
      <c r="E442" s="336"/>
      <c r="F442" s="336"/>
      <c r="G442" s="336"/>
      <c r="H442" s="336"/>
      <c r="I442" s="336"/>
      <c r="J442" s="336"/>
      <c r="K442" s="336"/>
      <c r="L442" s="336"/>
      <c r="M442" s="336"/>
      <c r="N442" s="336"/>
      <c r="O442" s="336"/>
      <c r="P442" s="336"/>
      <c r="Q442" s="336"/>
      <c r="R442" s="336"/>
      <c r="S442" s="336"/>
      <c r="T442" s="341"/>
      <c r="U442" s="342"/>
      <c r="V442" s="336"/>
      <c r="W442" s="336"/>
      <c r="X442" s="336"/>
      <c r="Y442" s="336"/>
    </row>
    <row r="443" spans="1:25" ht="15.75" customHeight="1" x14ac:dyDescent="0.3">
      <c r="A443" s="336"/>
      <c r="B443" s="336"/>
      <c r="C443" s="336"/>
      <c r="D443" s="336"/>
      <c r="E443" s="336"/>
      <c r="F443" s="336"/>
      <c r="G443" s="336"/>
      <c r="H443" s="336"/>
      <c r="I443" s="336"/>
      <c r="J443" s="336"/>
      <c r="K443" s="336"/>
      <c r="L443" s="336"/>
      <c r="M443" s="336"/>
      <c r="N443" s="336"/>
      <c r="O443" s="336"/>
      <c r="P443" s="336"/>
      <c r="Q443" s="336"/>
      <c r="R443" s="336"/>
      <c r="S443" s="336"/>
      <c r="T443" s="341"/>
      <c r="U443" s="342"/>
      <c r="V443" s="336"/>
      <c r="W443" s="336"/>
      <c r="X443" s="336"/>
      <c r="Y443" s="336"/>
    </row>
    <row r="444" spans="1:25" ht="15.75" customHeight="1" x14ac:dyDescent="0.3">
      <c r="A444" s="336"/>
      <c r="B444" s="336"/>
      <c r="C444" s="336"/>
      <c r="D444" s="336"/>
      <c r="E444" s="336"/>
      <c r="F444" s="336"/>
      <c r="G444" s="336"/>
      <c r="H444" s="336"/>
      <c r="I444" s="336"/>
      <c r="J444" s="336"/>
      <c r="K444" s="336"/>
      <c r="L444" s="336"/>
      <c r="M444" s="336"/>
      <c r="N444" s="336"/>
      <c r="O444" s="336"/>
      <c r="P444" s="336"/>
      <c r="Q444" s="336"/>
      <c r="R444" s="336"/>
      <c r="S444" s="336"/>
      <c r="T444" s="341"/>
      <c r="U444" s="342"/>
      <c r="V444" s="336"/>
      <c r="W444" s="336"/>
      <c r="X444" s="336"/>
      <c r="Y444" s="336"/>
    </row>
    <row r="445" spans="1:25" ht="15.75" customHeight="1" x14ac:dyDescent="0.3">
      <c r="A445" s="336"/>
      <c r="B445" s="336"/>
      <c r="C445" s="336"/>
      <c r="D445" s="336"/>
      <c r="E445" s="336"/>
      <c r="F445" s="336"/>
      <c r="G445" s="336"/>
      <c r="H445" s="336"/>
      <c r="I445" s="336"/>
      <c r="J445" s="336"/>
      <c r="K445" s="336"/>
      <c r="L445" s="336"/>
      <c r="M445" s="336"/>
      <c r="N445" s="336"/>
      <c r="O445" s="336"/>
      <c r="P445" s="336"/>
      <c r="Q445" s="336"/>
      <c r="R445" s="336"/>
      <c r="S445" s="336"/>
      <c r="T445" s="341"/>
      <c r="U445" s="342"/>
      <c r="V445" s="336"/>
      <c r="W445" s="336"/>
      <c r="X445" s="336"/>
      <c r="Y445" s="336"/>
    </row>
    <row r="446" spans="1:25" ht="15.75" customHeight="1" x14ac:dyDescent="0.3">
      <c r="A446" s="336"/>
      <c r="B446" s="336"/>
      <c r="C446" s="336"/>
      <c r="D446" s="336"/>
      <c r="E446" s="336"/>
      <c r="F446" s="336"/>
      <c r="G446" s="336"/>
      <c r="H446" s="336"/>
      <c r="I446" s="336"/>
      <c r="J446" s="336"/>
      <c r="K446" s="336"/>
      <c r="L446" s="336"/>
      <c r="M446" s="336"/>
      <c r="N446" s="336"/>
      <c r="O446" s="336"/>
      <c r="P446" s="336"/>
      <c r="Q446" s="336"/>
      <c r="R446" s="336"/>
      <c r="S446" s="336"/>
      <c r="T446" s="341"/>
      <c r="U446" s="342"/>
      <c r="V446" s="336"/>
      <c r="W446" s="336"/>
      <c r="X446" s="336"/>
      <c r="Y446" s="336"/>
    </row>
    <row r="447" spans="1:25" ht="15.75" customHeight="1" x14ac:dyDescent="0.3">
      <c r="A447" s="336"/>
      <c r="B447" s="336"/>
      <c r="C447" s="336"/>
      <c r="D447" s="336"/>
      <c r="E447" s="336"/>
      <c r="F447" s="336"/>
      <c r="G447" s="336"/>
      <c r="H447" s="336"/>
      <c r="I447" s="336"/>
      <c r="J447" s="336"/>
      <c r="K447" s="336"/>
      <c r="L447" s="336"/>
      <c r="M447" s="336"/>
      <c r="N447" s="336"/>
      <c r="O447" s="336"/>
      <c r="P447" s="336"/>
      <c r="Q447" s="336"/>
      <c r="R447" s="336"/>
      <c r="S447" s="336"/>
      <c r="T447" s="341"/>
      <c r="U447" s="342"/>
      <c r="V447" s="336"/>
      <c r="W447" s="336"/>
      <c r="X447" s="336"/>
      <c r="Y447" s="336"/>
    </row>
    <row r="448" spans="1:25" ht="15.75" customHeight="1" x14ac:dyDescent="0.3">
      <c r="A448" s="336"/>
      <c r="B448" s="336"/>
      <c r="C448" s="336"/>
      <c r="D448" s="336"/>
      <c r="E448" s="336"/>
      <c r="F448" s="336"/>
      <c r="G448" s="336"/>
      <c r="H448" s="336"/>
      <c r="I448" s="336"/>
      <c r="J448" s="336"/>
      <c r="K448" s="336"/>
      <c r="L448" s="336"/>
      <c r="M448" s="336"/>
      <c r="N448" s="336"/>
      <c r="O448" s="336"/>
      <c r="P448" s="336"/>
      <c r="Q448" s="336"/>
      <c r="R448" s="336"/>
      <c r="S448" s="336"/>
      <c r="T448" s="341"/>
      <c r="U448" s="342"/>
      <c r="V448" s="336"/>
      <c r="W448" s="336"/>
      <c r="X448" s="336"/>
      <c r="Y448" s="336"/>
    </row>
    <row r="449" spans="1:25" ht="15.75" customHeight="1" x14ac:dyDescent="0.3">
      <c r="A449" s="336"/>
      <c r="B449" s="336"/>
      <c r="C449" s="336"/>
      <c r="D449" s="336"/>
      <c r="E449" s="336"/>
      <c r="F449" s="336"/>
      <c r="G449" s="336"/>
      <c r="H449" s="336"/>
      <c r="I449" s="336"/>
      <c r="J449" s="336"/>
      <c r="K449" s="336"/>
      <c r="L449" s="336"/>
      <c r="M449" s="336"/>
      <c r="N449" s="336"/>
      <c r="O449" s="336"/>
      <c r="P449" s="336"/>
      <c r="Q449" s="336"/>
      <c r="R449" s="336"/>
      <c r="S449" s="336"/>
      <c r="T449" s="341"/>
      <c r="U449" s="342"/>
      <c r="V449" s="336"/>
      <c r="W449" s="336"/>
      <c r="X449" s="336"/>
      <c r="Y449" s="336"/>
    </row>
    <row r="450" spans="1:25" ht="15.75" customHeight="1" x14ac:dyDescent="0.3">
      <c r="A450" s="336"/>
      <c r="B450" s="336"/>
      <c r="C450" s="336"/>
      <c r="D450" s="336"/>
      <c r="E450" s="336"/>
      <c r="F450" s="336"/>
      <c r="G450" s="336"/>
      <c r="H450" s="336"/>
      <c r="I450" s="336"/>
      <c r="J450" s="336"/>
      <c r="K450" s="336"/>
      <c r="L450" s="336"/>
      <c r="M450" s="336"/>
      <c r="N450" s="336"/>
      <c r="O450" s="336"/>
      <c r="P450" s="336"/>
      <c r="Q450" s="336"/>
      <c r="R450" s="336"/>
      <c r="S450" s="336"/>
      <c r="T450" s="341"/>
      <c r="U450" s="342"/>
      <c r="V450" s="336"/>
      <c r="W450" s="336"/>
      <c r="X450" s="336"/>
      <c r="Y450" s="336"/>
    </row>
    <row r="451" spans="1:25" ht="15.75" customHeight="1" x14ac:dyDescent="0.3">
      <c r="A451" s="336"/>
      <c r="B451" s="336"/>
      <c r="C451" s="336"/>
      <c r="D451" s="336"/>
      <c r="E451" s="336"/>
      <c r="F451" s="336"/>
      <c r="G451" s="336"/>
      <c r="H451" s="336"/>
      <c r="I451" s="336"/>
      <c r="J451" s="336"/>
      <c r="K451" s="336"/>
      <c r="L451" s="336"/>
      <c r="M451" s="336"/>
      <c r="N451" s="336"/>
      <c r="O451" s="336"/>
      <c r="P451" s="336"/>
      <c r="Q451" s="336"/>
      <c r="R451" s="336"/>
      <c r="S451" s="336"/>
      <c r="T451" s="341"/>
      <c r="U451" s="342"/>
      <c r="V451" s="336"/>
      <c r="W451" s="336"/>
      <c r="X451" s="336"/>
      <c r="Y451" s="336"/>
    </row>
    <row r="452" spans="1:25" ht="15.75" customHeight="1" x14ac:dyDescent="0.3">
      <c r="A452" s="336"/>
      <c r="B452" s="336"/>
      <c r="C452" s="336"/>
      <c r="D452" s="336"/>
      <c r="E452" s="336"/>
      <c r="F452" s="336"/>
      <c r="G452" s="336"/>
      <c r="H452" s="336"/>
      <c r="I452" s="336"/>
      <c r="J452" s="336"/>
      <c r="K452" s="336"/>
      <c r="L452" s="336"/>
      <c r="M452" s="336"/>
      <c r="N452" s="336"/>
      <c r="O452" s="336"/>
      <c r="P452" s="336"/>
      <c r="Q452" s="336"/>
      <c r="R452" s="336"/>
      <c r="S452" s="336"/>
      <c r="T452" s="341"/>
      <c r="U452" s="342"/>
      <c r="V452" s="336"/>
      <c r="W452" s="336"/>
      <c r="X452" s="336"/>
      <c r="Y452" s="336"/>
    </row>
    <row r="453" spans="1:25" ht="15.75" customHeight="1" x14ac:dyDescent="0.3">
      <c r="A453" s="336"/>
      <c r="B453" s="336"/>
      <c r="C453" s="336"/>
      <c r="D453" s="336"/>
      <c r="E453" s="336"/>
      <c r="F453" s="336"/>
      <c r="G453" s="336"/>
      <c r="H453" s="336"/>
      <c r="I453" s="336"/>
      <c r="J453" s="336"/>
      <c r="K453" s="336"/>
      <c r="L453" s="336"/>
      <c r="M453" s="336"/>
      <c r="N453" s="336"/>
      <c r="O453" s="336"/>
      <c r="P453" s="336"/>
      <c r="Q453" s="336"/>
      <c r="R453" s="336"/>
      <c r="S453" s="336"/>
      <c r="T453" s="341"/>
      <c r="U453" s="342"/>
      <c r="V453" s="336"/>
      <c r="W453" s="336"/>
      <c r="X453" s="336"/>
      <c r="Y453" s="336"/>
    </row>
    <row r="454" spans="1:25" ht="15.75" customHeight="1" x14ac:dyDescent="0.3">
      <c r="A454" s="336"/>
      <c r="B454" s="336"/>
      <c r="C454" s="336"/>
      <c r="D454" s="336"/>
      <c r="E454" s="336"/>
      <c r="F454" s="336"/>
      <c r="G454" s="336"/>
      <c r="H454" s="336"/>
      <c r="I454" s="336"/>
      <c r="J454" s="336"/>
      <c r="K454" s="336"/>
      <c r="L454" s="336"/>
      <c r="M454" s="336"/>
      <c r="N454" s="336"/>
      <c r="O454" s="336"/>
      <c r="P454" s="336"/>
      <c r="Q454" s="336"/>
      <c r="R454" s="336"/>
      <c r="S454" s="336"/>
      <c r="T454" s="341"/>
      <c r="U454" s="342"/>
      <c r="V454" s="336"/>
      <c r="W454" s="336"/>
      <c r="X454" s="336"/>
      <c r="Y454" s="336"/>
    </row>
    <row r="455" spans="1:25" ht="15.75" customHeight="1" x14ac:dyDescent="0.3">
      <c r="A455" s="336"/>
      <c r="B455" s="336"/>
      <c r="C455" s="336"/>
      <c r="D455" s="336"/>
      <c r="E455" s="336"/>
      <c r="F455" s="336"/>
      <c r="G455" s="336"/>
      <c r="H455" s="336"/>
      <c r="I455" s="336"/>
      <c r="J455" s="336"/>
      <c r="K455" s="336"/>
      <c r="L455" s="336"/>
      <c r="M455" s="336"/>
      <c r="N455" s="336"/>
      <c r="O455" s="336"/>
      <c r="P455" s="336"/>
      <c r="Q455" s="336"/>
      <c r="R455" s="336"/>
      <c r="S455" s="336"/>
      <c r="T455" s="341"/>
      <c r="U455" s="342"/>
      <c r="V455" s="336"/>
      <c r="W455" s="336"/>
      <c r="X455" s="336"/>
      <c r="Y455" s="336"/>
    </row>
    <row r="456" spans="1:25" ht="15.75" customHeight="1" x14ac:dyDescent="0.3">
      <c r="A456" s="336"/>
      <c r="B456" s="336"/>
      <c r="C456" s="336"/>
      <c r="D456" s="336"/>
      <c r="E456" s="336"/>
      <c r="F456" s="336"/>
      <c r="G456" s="336"/>
      <c r="H456" s="336"/>
      <c r="I456" s="336"/>
      <c r="J456" s="336"/>
      <c r="K456" s="336"/>
      <c r="L456" s="336"/>
      <c r="M456" s="336"/>
      <c r="N456" s="336"/>
      <c r="O456" s="336"/>
      <c r="P456" s="336"/>
      <c r="Q456" s="336"/>
      <c r="R456" s="336"/>
      <c r="S456" s="336"/>
      <c r="T456" s="341"/>
      <c r="U456" s="342"/>
      <c r="V456" s="336"/>
      <c r="W456" s="336"/>
      <c r="X456" s="336"/>
      <c r="Y456" s="336"/>
    </row>
    <row r="457" spans="1:25" ht="15.75" customHeight="1" x14ac:dyDescent="0.3">
      <c r="A457" s="336"/>
      <c r="B457" s="336"/>
      <c r="C457" s="336"/>
      <c r="D457" s="336"/>
      <c r="E457" s="336"/>
      <c r="F457" s="336"/>
      <c r="G457" s="336"/>
      <c r="H457" s="336"/>
      <c r="I457" s="336"/>
      <c r="J457" s="336"/>
      <c r="K457" s="336"/>
      <c r="L457" s="336"/>
      <c r="M457" s="336"/>
      <c r="N457" s="336"/>
      <c r="O457" s="336"/>
      <c r="P457" s="336"/>
      <c r="Q457" s="336"/>
      <c r="R457" s="336"/>
      <c r="S457" s="336"/>
      <c r="T457" s="341"/>
      <c r="U457" s="342"/>
      <c r="V457" s="336"/>
      <c r="W457" s="336"/>
      <c r="X457" s="336"/>
      <c r="Y457" s="336"/>
    </row>
    <row r="458" spans="1:25" ht="15.75" customHeight="1" x14ac:dyDescent="0.3">
      <c r="A458" s="336"/>
      <c r="B458" s="336"/>
      <c r="C458" s="336"/>
      <c r="D458" s="336"/>
      <c r="E458" s="336"/>
      <c r="F458" s="336"/>
      <c r="G458" s="336"/>
      <c r="H458" s="336"/>
      <c r="I458" s="336"/>
      <c r="J458" s="336"/>
      <c r="K458" s="336"/>
      <c r="L458" s="336"/>
      <c r="M458" s="336"/>
      <c r="N458" s="336"/>
      <c r="O458" s="336"/>
      <c r="P458" s="336"/>
      <c r="Q458" s="336"/>
      <c r="R458" s="336"/>
      <c r="S458" s="336"/>
      <c r="T458" s="341"/>
      <c r="U458" s="342"/>
      <c r="V458" s="336"/>
      <c r="W458" s="336"/>
      <c r="X458" s="336"/>
      <c r="Y458" s="336"/>
    </row>
    <row r="459" spans="1:25" ht="15.75" customHeight="1" x14ac:dyDescent="0.3">
      <c r="A459" s="336"/>
      <c r="B459" s="336"/>
      <c r="C459" s="336"/>
      <c r="D459" s="336"/>
      <c r="E459" s="336"/>
      <c r="F459" s="336"/>
      <c r="G459" s="336"/>
      <c r="H459" s="336"/>
      <c r="I459" s="336"/>
      <c r="J459" s="336"/>
      <c r="K459" s="336"/>
      <c r="L459" s="336"/>
      <c r="M459" s="336"/>
      <c r="N459" s="336"/>
      <c r="O459" s="336"/>
      <c r="P459" s="336"/>
      <c r="Q459" s="336"/>
      <c r="R459" s="336"/>
      <c r="S459" s="336"/>
      <c r="T459" s="341"/>
      <c r="U459" s="342"/>
      <c r="V459" s="336"/>
      <c r="W459" s="336"/>
      <c r="X459" s="336"/>
      <c r="Y459" s="336"/>
    </row>
    <row r="460" spans="1:25" ht="15.75" customHeight="1" x14ac:dyDescent="0.3">
      <c r="A460" s="336"/>
      <c r="B460" s="336"/>
      <c r="C460" s="336"/>
      <c r="D460" s="336"/>
      <c r="E460" s="336"/>
      <c r="F460" s="336"/>
      <c r="G460" s="336"/>
      <c r="H460" s="336"/>
      <c r="I460" s="336"/>
      <c r="J460" s="336"/>
      <c r="K460" s="336"/>
      <c r="L460" s="336"/>
      <c r="M460" s="336"/>
      <c r="N460" s="336"/>
      <c r="O460" s="336"/>
      <c r="P460" s="336"/>
      <c r="Q460" s="336"/>
      <c r="R460" s="336"/>
      <c r="S460" s="336"/>
      <c r="T460" s="341"/>
      <c r="U460" s="342"/>
      <c r="V460" s="336"/>
      <c r="W460" s="336"/>
      <c r="X460" s="336"/>
      <c r="Y460" s="336"/>
    </row>
    <row r="461" spans="1:25" ht="15.75" customHeight="1" x14ac:dyDescent="0.3">
      <c r="A461" s="336"/>
      <c r="B461" s="336"/>
      <c r="C461" s="336"/>
      <c r="D461" s="336"/>
      <c r="E461" s="336"/>
      <c r="F461" s="336"/>
      <c r="G461" s="336"/>
      <c r="H461" s="336"/>
      <c r="I461" s="336"/>
      <c r="J461" s="336"/>
      <c r="K461" s="336"/>
      <c r="L461" s="336"/>
      <c r="M461" s="336"/>
      <c r="N461" s="336"/>
      <c r="O461" s="336"/>
      <c r="P461" s="336"/>
      <c r="Q461" s="336"/>
      <c r="R461" s="336"/>
      <c r="S461" s="336"/>
      <c r="T461" s="341"/>
      <c r="U461" s="342"/>
      <c r="V461" s="336"/>
      <c r="W461" s="336"/>
      <c r="X461" s="336"/>
      <c r="Y461" s="336"/>
    </row>
    <row r="462" spans="1:25" ht="15.75" customHeight="1" x14ac:dyDescent="0.3">
      <c r="A462" s="336"/>
      <c r="B462" s="336"/>
      <c r="C462" s="336"/>
      <c r="D462" s="336"/>
      <c r="E462" s="336"/>
      <c r="F462" s="336"/>
      <c r="G462" s="336"/>
      <c r="H462" s="336"/>
      <c r="I462" s="336"/>
      <c r="J462" s="336"/>
      <c r="K462" s="336"/>
      <c r="L462" s="336"/>
      <c r="M462" s="336"/>
      <c r="N462" s="336"/>
      <c r="O462" s="336"/>
      <c r="P462" s="336"/>
      <c r="Q462" s="336"/>
      <c r="R462" s="336"/>
      <c r="S462" s="336"/>
      <c r="T462" s="341"/>
      <c r="U462" s="342"/>
      <c r="V462" s="336"/>
      <c r="W462" s="336"/>
      <c r="X462" s="336"/>
      <c r="Y462" s="336"/>
    </row>
    <row r="463" spans="1:25" ht="15.75" customHeight="1" x14ac:dyDescent="0.3">
      <c r="A463" s="336"/>
      <c r="B463" s="336"/>
      <c r="C463" s="336"/>
      <c r="D463" s="336"/>
      <c r="E463" s="336"/>
      <c r="F463" s="336"/>
      <c r="G463" s="336"/>
      <c r="H463" s="336"/>
      <c r="I463" s="336"/>
      <c r="J463" s="336"/>
      <c r="K463" s="336"/>
      <c r="L463" s="336"/>
      <c r="M463" s="336"/>
      <c r="N463" s="336"/>
      <c r="O463" s="336"/>
      <c r="P463" s="336"/>
      <c r="Q463" s="336"/>
      <c r="R463" s="336"/>
      <c r="S463" s="336"/>
      <c r="T463" s="341"/>
      <c r="U463" s="342"/>
      <c r="V463" s="336"/>
      <c r="W463" s="336"/>
      <c r="X463" s="336"/>
      <c r="Y463" s="336"/>
    </row>
    <row r="464" spans="1:25" ht="15.75" customHeight="1" x14ac:dyDescent="0.3">
      <c r="A464" s="336"/>
      <c r="B464" s="336"/>
      <c r="C464" s="336"/>
      <c r="D464" s="336"/>
      <c r="E464" s="336"/>
      <c r="F464" s="336"/>
      <c r="G464" s="336"/>
      <c r="H464" s="336"/>
      <c r="I464" s="336"/>
      <c r="J464" s="336"/>
      <c r="K464" s="336"/>
      <c r="L464" s="336"/>
      <c r="M464" s="336"/>
      <c r="N464" s="336"/>
      <c r="O464" s="336"/>
      <c r="P464" s="336"/>
      <c r="Q464" s="336"/>
      <c r="R464" s="336"/>
      <c r="S464" s="336"/>
      <c r="T464" s="341"/>
      <c r="U464" s="342"/>
      <c r="V464" s="336"/>
      <c r="W464" s="336"/>
      <c r="X464" s="336"/>
      <c r="Y464" s="336"/>
    </row>
    <row r="465" spans="1:25" ht="15.75" customHeight="1" x14ac:dyDescent="0.3">
      <c r="A465" s="336"/>
      <c r="B465" s="336"/>
      <c r="C465" s="336"/>
      <c r="D465" s="336"/>
      <c r="E465" s="336"/>
      <c r="F465" s="336"/>
      <c r="G465" s="336"/>
      <c r="H465" s="336"/>
      <c r="I465" s="336"/>
      <c r="J465" s="336"/>
      <c r="K465" s="336"/>
      <c r="L465" s="336"/>
      <c r="M465" s="336"/>
      <c r="N465" s="336"/>
      <c r="O465" s="336"/>
      <c r="P465" s="336"/>
      <c r="Q465" s="336"/>
      <c r="R465" s="336"/>
      <c r="S465" s="336"/>
      <c r="T465" s="341"/>
      <c r="U465" s="342"/>
      <c r="V465" s="336"/>
      <c r="W465" s="336"/>
      <c r="X465" s="336"/>
      <c r="Y465" s="336"/>
    </row>
    <row r="466" spans="1:25" ht="15.75" customHeight="1" x14ac:dyDescent="0.3">
      <c r="A466" s="336"/>
      <c r="B466" s="336"/>
      <c r="C466" s="336"/>
      <c r="D466" s="336"/>
      <c r="E466" s="336"/>
      <c r="F466" s="336"/>
      <c r="G466" s="336"/>
      <c r="H466" s="336"/>
      <c r="I466" s="336"/>
      <c r="J466" s="336"/>
      <c r="K466" s="336"/>
      <c r="L466" s="336"/>
      <c r="M466" s="336"/>
      <c r="N466" s="336"/>
      <c r="O466" s="336"/>
      <c r="P466" s="336"/>
      <c r="Q466" s="336"/>
      <c r="R466" s="336"/>
      <c r="S466" s="336"/>
      <c r="T466" s="341"/>
      <c r="U466" s="342"/>
      <c r="V466" s="336"/>
      <c r="W466" s="336"/>
      <c r="X466" s="336"/>
      <c r="Y466" s="336"/>
    </row>
    <row r="467" spans="1:25" ht="15.75" customHeight="1" x14ac:dyDescent="0.3">
      <c r="A467" s="336"/>
      <c r="B467" s="336"/>
      <c r="C467" s="336"/>
      <c r="D467" s="336"/>
      <c r="E467" s="336"/>
      <c r="F467" s="336"/>
      <c r="G467" s="336"/>
      <c r="H467" s="336"/>
      <c r="I467" s="336"/>
      <c r="J467" s="336"/>
      <c r="K467" s="336"/>
      <c r="L467" s="336"/>
      <c r="M467" s="336"/>
      <c r="N467" s="336"/>
      <c r="O467" s="336"/>
      <c r="P467" s="336"/>
      <c r="Q467" s="336"/>
      <c r="R467" s="336"/>
      <c r="S467" s="336"/>
      <c r="T467" s="341"/>
      <c r="U467" s="342"/>
      <c r="V467" s="336"/>
      <c r="W467" s="336"/>
      <c r="X467" s="336"/>
      <c r="Y467" s="336"/>
    </row>
    <row r="468" spans="1:25" ht="15.75" customHeight="1" x14ac:dyDescent="0.3">
      <c r="A468" s="336"/>
      <c r="B468" s="336"/>
      <c r="C468" s="336"/>
      <c r="D468" s="336"/>
      <c r="E468" s="336"/>
      <c r="F468" s="336"/>
      <c r="G468" s="336"/>
      <c r="H468" s="336"/>
      <c r="I468" s="336"/>
      <c r="J468" s="336"/>
      <c r="K468" s="336"/>
      <c r="L468" s="336"/>
      <c r="M468" s="336"/>
      <c r="N468" s="336"/>
      <c r="O468" s="336"/>
      <c r="P468" s="336"/>
      <c r="Q468" s="336"/>
      <c r="R468" s="336"/>
      <c r="S468" s="336"/>
      <c r="T468" s="341"/>
      <c r="U468" s="342"/>
      <c r="V468" s="336"/>
      <c r="W468" s="336"/>
      <c r="X468" s="336"/>
      <c r="Y468" s="336"/>
    </row>
    <row r="469" spans="1:25" ht="15.75" customHeight="1" x14ac:dyDescent="0.3">
      <c r="A469" s="336"/>
      <c r="B469" s="336"/>
      <c r="C469" s="336"/>
      <c r="D469" s="336"/>
      <c r="E469" s="336"/>
      <c r="F469" s="336"/>
      <c r="G469" s="336"/>
      <c r="H469" s="336"/>
      <c r="I469" s="336"/>
      <c r="J469" s="336"/>
      <c r="K469" s="336"/>
      <c r="L469" s="336"/>
      <c r="M469" s="336"/>
      <c r="N469" s="336"/>
      <c r="O469" s="336"/>
      <c r="P469" s="336"/>
      <c r="Q469" s="336"/>
      <c r="R469" s="336"/>
      <c r="S469" s="336"/>
      <c r="T469" s="341"/>
      <c r="U469" s="342"/>
      <c r="V469" s="336"/>
      <c r="W469" s="336"/>
      <c r="X469" s="336"/>
      <c r="Y469" s="336"/>
    </row>
    <row r="470" spans="1:25" ht="15.75" customHeight="1" x14ac:dyDescent="0.3">
      <c r="A470" s="336"/>
      <c r="B470" s="336"/>
      <c r="C470" s="336"/>
      <c r="D470" s="336"/>
      <c r="E470" s="336"/>
      <c r="F470" s="336"/>
      <c r="G470" s="336"/>
      <c r="H470" s="336"/>
      <c r="I470" s="336"/>
      <c r="J470" s="336"/>
      <c r="K470" s="336"/>
      <c r="L470" s="336"/>
      <c r="M470" s="336"/>
      <c r="N470" s="336"/>
      <c r="O470" s="336"/>
      <c r="P470" s="336"/>
      <c r="Q470" s="336"/>
      <c r="R470" s="336"/>
      <c r="S470" s="336"/>
      <c r="T470" s="341"/>
      <c r="U470" s="342"/>
      <c r="V470" s="336"/>
      <c r="W470" s="336"/>
      <c r="X470" s="336"/>
      <c r="Y470" s="336"/>
    </row>
    <row r="471" spans="1:25" ht="15.75" customHeight="1" x14ac:dyDescent="0.3">
      <c r="A471" s="336"/>
      <c r="B471" s="336"/>
      <c r="C471" s="336"/>
      <c r="D471" s="336"/>
      <c r="E471" s="336"/>
      <c r="F471" s="336"/>
      <c r="G471" s="336"/>
      <c r="H471" s="336"/>
      <c r="I471" s="336"/>
      <c r="J471" s="336"/>
      <c r="K471" s="336"/>
      <c r="L471" s="336"/>
      <c r="M471" s="336"/>
      <c r="N471" s="336"/>
      <c r="O471" s="336"/>
      <c r="P471" s="336"/>
      <c r="Q471" s="336"/>
      <c r="R471" s="336"/>
      <c r="S471" s="336"/>
      <c r="T471" s="341"/>
      <c r="U471" s="342"/>
      <c r="V471" s="336"/>
      <c r="W471" s="336"/>
      <c r="X471" s="336"/>
      <c r="Y471" s="336"/>
    </row>
    <row r="472" spans="1:25" ht="15.75" customHeight="1" x14ac:dyDescent="0.3">
      <c r="A472" s="336"/>
      <c r="B472" s="336"/>
      <c r="C472" s="336"/>
      <c r="D472" s="336"/>
      <c r="E472" s="336"/>
      <c r="F472" s="336"/>
      <c r="G472" s="336"/>
      <c r="H472" s="336"/>
      <c r="I472" s="336"/>
      <c r="J472" s="336"/>
      <c r="K472" s="336"/>
      <c r="L472" s="336"/>
      <c r="M472" s="336"/>
      <c r="N472" s="336"/>
      <c r="O472" s="336"/>
      <c r="P472" s="336"/>
      <c r="Q472" s="336"/>
      <c r="R472" s="336"/>
      <c r="S472" s="336"/>
      <c r="T472" s="341"/>
      <c r="U472" s="342"/>
      <c r="V472" s="336"/>
      <c r="W472" s="336"/>
      <c r="X472" s="336"/>
      <c r="Y472" s="336"/>
    </row>
    <row r="473" spans="1:25" ht="15.75" customHeight="1" x14ac:dyDescent="0.3">
      <c r="A473" s="336"/>
      <c r="B473" s="336"/>
      <c r="C473" s="336"/>
      <c r="D473" s="336"/>
      <c r="E473" s="336"/>
      <c r="F473" s="336"/>
      <c r="G473" s="336"/>
      <c r="H473" s="336"/>
      <c r="I473" s="336"/>
      <c r="J473" s="336"/>
      <c r="K473" s="336"/>
      <c r="L473" s="336"/>
      <c r="M473" s="336"/>
      <c r="N473" s="336"/>
      <c r="O473" s="336"/>
      <c r="P473" s="336"/>
      <c r="Q473" s="336"/>
      <c r="R473" s="336"/>
      <c r="S473" s="336"/>
      <c r="T473" s="341"/>
      <c r="U473" s="342"/>
      <c r="V473" s="336"/>
      <c r="W473" s="336"/>
      <c r="X473" s="336"/>
      <c r="Y473" s="336"/>
    </row>
    <row r="474" spans="1:25" ht="15.75" customHeight="1" x14ac:dyDescent="0.3">
      <c r="A474" s="336"/>
      <c r="B474" s="336"/>
      <c r="C474" s="336"/>
      <c r="D474" s="336"/>
      <c r="E474" s="336"/>
      <c r="F474" s="336"/>
      <c r="G474" s="336"/>
      <c r="H474" s="336"/>
      <c r="I474" s="336"/>
      <c r="J474" s="336"/>
      <c r="K474" s="336"/>
      <c r="L474" s="336"/>
      <c r="M474" s="336"/>
      <c r="N474" s="336"/>
      <c r="O474" s="336"/>
      <c r="P474" s="336"/>
      <c r="Q474" s="336"/>
      <c r="R474" s="336"/>
      <c r="S474" s="336"/>
      <c r="T474" s="341"/>
      <c r="U474" s="342"/>
      <c r="V474" s="336"/>
      <c r="W474" s="336"/>
      <c r="X474" s="336"/>
      <c r="Y474" s="336"/>
    </row>
    <row r="475" spans="1:25" ht="15.75" customHeight="1" x14ac:dyDescent="0.3">
      <c r="A475" s="336"/>
      <c r="B475" s="336"/>
      <c r="C475" s="336"/>
      <c r="D475" s="336"/>
      <c r="E475" s="336"/>
      <c r="F475" s="336"/>
      <c r="G475" s="336"/>
      <c r="H475" s="336"/>
      <c r="I475" s="336"/>
      <c r="J475" s="336"/>
      <c r="K475" s="336"/>
      <c r="L475" s="336"/>
      <c r="M475" s="336"/>
      <c r="N475" s="336"/>
      <c r="O475" s="336"/>
      <c r="P475" s="336"/>
      <c r="Q475" s="336"/>
      <c r="R475" s="336"/>
      <c r="S475" s="336"/>
      <c r="T475" s="341"/>
      <c r="U475" s="342"/>
      <c r="V475" s="336"/>
      <c r="W475" s="336"/>
      <c r="X475" s="336"/>
      <c r="Y475" s="336"/>
    </row>
    <row r="476" spans="1:25" ht="15.75" customHeight="1" x14ac:dyDescent="0.3">
      <c r="A476" s="336"/>
      <c r="B476" s="336"/>
      <c r="C476" s="336"/>
      <c r="D476" s="336"/>
      <c r="E476" s="336"/>
      <c r="F476" s="336"/>
      <c r="G476" s="336"/>
      <c r="H476" s="336"/>
      <c r="I476" s="336"/>
      <c r="J476" s="336"/>
      <c r="K476" s="336"/>
      <c r="L476" s="336"/>
      <c r="M476" s="336"/>
      <c r="N476" s="336"/>
      <c r="O476" s="336"/>
      <c r="P476" s="336"/>
      <c r="Q476" s="336"/>
      <c r="R476" s="336"/>
      <c r="S476" s="336"/>
      <c r="T476" s="341"/>
      <c r="U476" s="342"/>
      <c r="V476" s="336"/>
      <c r="W476" s="336"/>
      <c r="X476" s="336"/>
      <c r="Y476" s="336"/>
    </row>
    <row r="477" spans="1:25" ht="15.75" customHeight="1" x14ac:dyDescent="0.3">
      <c r="A477" s="336"/>
      <c r="B477" s="336"/>
      <c r="C477" s="336"/>
      <c r="D477" s="336"/>
      <c r="E477" s="336"/>
      <c r="F477" s="336"/>
      <c r="G477" s="336"/>
      <c r="H477" s="336"/>
      <c r="I477" s="336"/>
      <c r="J477" s="336"/>
      <c r="K477" s="336"/>
      <c r="L477" s="336"/>
      <c r="M477" s="336"/>
      <c r="N477" s="336"/>
      <c r="O477" s="336"/>
      <c r="P477" s="336"/>
      <c r="Q477" s="336"/>
      <c r="R477" s="336"/>
      <c r="S477" s="336"/>
      <c r="T477" s="341"/>
      <c r="U477" s="342"/>
      <c r="V477" s="336"/>
      <c r="W477" s="336"/>
      <c r="X477" s="336"/>
      <c r="Y477" s="336"/>
    </row>
    <row r="478" spans="1:25" ht="15.75" customHeight="1" x14ac:dyDescent="0.3">
      <c r="A478" s="336"/>
      <c r="B478" s="336"/>
      <c r="C478" s="336"/>
      <c r="D478" s="336"/>
      <c r="E478" s="336"/>
      <c r="F478" s="336"/>
      <c r="G478" s="336"/>
      <c r="H478" s="336"/>
      <c r="I478" s="336"/>
      <c r="J478" s="336"/>
      <c r="K478" s="336"/>
      <c r="L478" s="336"/>
      <c r="M478" s="336"/>
      <c r="N478" s="336"/>
      <c r="O478" s="336"/>
      <c r="P478" s="336"/>
      <c r="Q478" s="336"/>
      <c r="R478" s="336"/>
      <c r="S478" s="336"/>
      <c r="T478" s="341"/>
      <c r="U478" s="342"/>
      <c r="V478" s="336"/>
      <c r="W478" s="336"/>
      <c r="X478" s="336"/>
      <c r="Y478" s="336"/>
    </row>
    <row r="479" spans="1:25" ht="15.75" customHeight="1" x14ac:dyDescent="0.3">
      <c r="A479" s="336"/>
      <c r="B479" s="336"/>
      <c r="C479" s="336"/>
      <c r="D479" s="336"/>
      <c r="E479" s="336"/>
      <c r="F479" s="336"/>
      <c r="G479" s="336"/>
      <c r="H479" s="336"/>
      <c r="I479" s="336"/>
      <c r="J479" s="336"/>
      <c r="K479" s="336"/>
      <c r="L479" s="336"/>
      <c r="M479" s="336"/>
      <c r="N479" s="336"/>
      <c r="O479" s="336"/>
      <c r="P479" s="336"/>
      <c r="Q479" s="336"/>
      <c r="R479" s="336"/>
      <c r="S479" s="336"/>
      <c r="T479" s="341"/>
      <c r="U479" s="342"/>
      <c r="V479" s="336"/>
      <c r="W479" s="336"/>
      <c r="X479" s="336"/>
      <c r="Y479" s="336"/>
    </row>
    <row r="480" spans="1:25" ht="15.75" customHeight="1" x14ac:dyDescent="0.3">
      <c r="A480" s="336"/>
      <c r="B480" s="336"/>
      <c r="C480" s="336"/>
      <c r="D480" s="336"/>
      <c r="E480" s="336"/>
      <c r="F480" s="336"/>
      <c r="G480" s="336"/>
      <c r="H480" s="336"/>
      <c r="I480" s="336"/>
      <c r="J480" s="336"/>
      <c r="K480" s="336"/>
      <c r="L480" s="336"/>
      <c r="M480" s="336"/>
      <c r="N480" s="336"/>
      <c r="O480" s="336"/>
      <c r="P480" s="336"/>
      <c r="Q480" s="336"/>
      <c r="R480" s="336"/>
      <c r="S480" s="336"/>
      <c r="T480" s="341"/>
      <c r="U480" s="342"/>
      <c r="V480" s="336"/>
      <c r="W480" s="336"/>
      <c r="X480" s="336"/>
      <c r="Y480" s="336"/>
    </row>
    <row r="481" spans="1:25" ht="15.75" customHeight="1" x14ac:dyDescent="0.3">
      <c r="A481" s="336"/>
      <c r="B481" s="336"/>
      <c r="C481" s="336"/>
      <c r="D481" s="336"/>
      <c r="E481" s="336"/>
      <c r="F481" s="336"/>
      <c r="G481" s="336"/>
      <c r="H481" s="336"/>
      <c r="I481" s="336"/>
      <c r="J481" s="336"/>
      <c r="K481" s="336"/>
      <c r="L481" s="336"/>
      <c r="M481" s="336"/>
      <c r="N481" s="336"/>
      <c r="O481" s="336"/>
      <c r="P481" s="336"/>
      <c r="Q481" s="336"/>
      <c r="R481" s="336"/>
      <c r="S481" s="336"/>
      <c r="T481" s="341"/>
      <c r="U481" s="342"/>
      <c r="V481" s="336"/>
      <c r="W481" s="336"/>
      <c r="X481" s="336"/>
      <c r="Y481" s="336"/>
    </row>
    <row r="482" spans="1:25" ht="15.75" customHeight="1" x14ac:dyDescent="0.3">
      <c r="A482" s="336"/>
      <c r="B482" s="336"/>
      <c r="C482" s="336"/>
      <c r="D482" s="336"/>
      <c r="E482" s="336"/>
      <c r="F482" s="336"/>
      <c r="G482" s="336"/>
      <c r="H482" s="336"/>
      <c r="I482" s="336"/>
      <c r="J482" s="336"/>
      <c r="K482" s="336"/>
      <c r="L482" s="336"/>
      <c r="M482" s="336"/>
      <c r="N482" s="336"/>
      <c r="O482" s="336"/>
      <c r="P482" s="336"/>
      <c r="Q482" s="336"/>
      <c r="R482" s="336"/>
      <c r="S482" s="336"/>
      <c r="T482" s="341"/>
      <c r="U482" s="342"/>
      <c r="V482" s="336"/>
      <c r="W482" s="336"/>
      <c r="X482" s="336"/>
      <c r="Y482" s="336"/>
    </row>
    <row r="483" spans="1:25" ht="15.75" customHeight="1" x14ac:dyDescent="0.3">
      <c r="A483" s="336"/>
      <c r="B483" s="336"/>
      <c r="C483" s="336"/>
      <c r="D483" s="336"/>
      <c r="E483" s="336"/>
      <c r="F483" s="336"/>
      <c r="G483" s="336"/>
      <c r="H483" s="336"/>
      <c r="I483" s="336"/>
      <c r="J483" s="336"/>
      <c r="K483" s="336"/>
      <c r="L483" s="336"/>
      <c r="M483" s="336"/>
      <c r="N483" s="336"/>
      <c r="O483" s="336"/>
      <c r="P483" s="336"/>
      <c r="Q483" s="336"/>
      <c r="R483" s="336"/>
      <c r="S483" s="336"/>
      <c r="T483" s="341"/>
      <c r="U483" s="342"/>
      <c r="V483" s="336"/>
      <c r="W483" s="336"/>
      <c r="X483" s="336"/>
      <c r="Y483" s="336"/>
    </row>
    <row r="484" spans="1:25" ht="15.75" customHeight="1" x14ac:dyDescent="0.3">
      <c r="A484" s="336"/>
      <c r="B484" s="336"/>
      <c r="C484" s="336"/>
      <c r="D484" s="336"/>
      <c r="E484" s="336"/>
      <c r="F484" s="336"/>
      <c r="G484" s="336"/>
      <c r="H484" s="336"/>
      <c r="I484" s="336"/>
      <c r="J484" s="336"/>
      <c r="K484" s="336"/>
      <c r="L484" s="336"/>
      <c r="M484" s="336"/>
      <c r="N484" s="336"/>
      <c r="O484" s="336"/>
      <c r="P484" s="336"/>
      <c r="Q484" s="336"/>
      <c r="R484" s="336"/>
      <c r="S484" s="336"/>
      <c r="T484" s="341"/>
      <c r="U484" s="342"/>
      <c r="V484" s="336"/>
      <c r="W484" s="336"/>
      <c r="X484" s="336"/>
      <c r="Y484" s="336"/>
    </row>
    <row r="485" spans="1:25" ht="15.75" customHeight="1" x14ac:dyDescent="0.3">
      <c r="A485" s="336"/>
      <c r="B485" s="336"/>
      <c r="C485" s="336"/>
      <c r="D485" s="336"/>
      <c r="E485" s="336"/>
      <c r="F485" s="336"/>
      <c r="G485" s="336"/>
      <c r="H485" s="336"/>
      <c r="I485" s="336"/>
      <c r="J485" s="336"/>
      <c r="K485" s="336"/>
      <c r="L485" s="336"/>
      <c r="M485" s="336"/>
      <c r="N485" s="336"/>
      <c r="O485" s="336"/>
      <c r="P485" s="336"/>
      <c r="Q485" s="336"/>
      <c r="R485" s="336"/>
      <c r="S485" s="336"/>
      <c r="T485" s="341"/>
      <c r="U485" s="342"/>
      <c r="V485" s="336"/>
      <c r="W485" s="336"/>
      <c r="X485" s="336"/>
      <c r="Y485" s="336"/>
    </row>
    <row r="486" spans="1:25" ht="15.75" customHeight="1" x14ac:dyDescent="0.3">
      <c r="A486" s="336"/>
      <c r="B486" s="336"/>
      <c r="C486" s="336"/>
      <c r="D486" s="336"/>
      <c r="E486" s="336"/>
      <c r="F486" s="336"/>
      <c r="G486" s="336"/>
      <c r="H486" s="336"/>
      <c r="I486" s="336"/>
      <c r="J486" s="336"/>
      <c r="K486" s="336"/>
      <c r="L486" s="336"/>
      <c r="M486" s="336"/>
      <c r="N486" s="336"/>
      <c r="O486" s="336"/>
      <c r="P486" s="336"/>
      <c r="Q486" s="336"/>
      <c r="R486" s="336"/>
      <c r="S486" s="336"/>
      <c r="T486" s="341"/>
      <c r="U486" s="342"/>
      <c r="V486" s="336"/>
      <c r="W486" s="336"/>
      <c r="X486" s="336"/>
      <c r="Y486" s="336"/>
    </row>
    <row r="487" spans="1:25" ht="15.75" customHeight="1" x14ac:dyDescent="0.3">
      <c r="A487" s="336"/>
      <c r="B487" s="336"/>
      <c r="C487" s="336"/>
      <c r="D487" s="336"/>
      <c r="E487" s="336"/>
      <c r="F487" s="336"/>
      <c r="G487" s="336"/>
      <c r="H487" s="336"/>
      <c r="I487" s="336"/>
      <c r="J487" s="336"/>
      <c r="K487" s="336"/>
      <c r="L487" s="336"/>
      <c r="M487" s="336"/>
      <c r="N487" s="336"/>
      <c r="O487" s="336"/>
      <c r="P487" s="336"/>
      <c r="Q487" s="336"/>
      <c r="R487" s="336"/>
      <c r="S487" s="336"/>
      <c r="T487" s="341"/>
      <c r="U487" s="342"/>
      <c r="V487" s="336"/>
      <c r="W487" s="336"/>
      <c r="X487" s="336"/>
      <c r="Y487" s="336"/>
    </row>
    <row r="488" spans="1:25" ht="15.75" customHeight="1" x14ac:dyDescent="0.3">
      <c r="A488" s="336"/>
      <c r="B488" s="336"/>
      <c r="C488" s="336"/>
      <c r="D488" s="336"/>
      <c r="E488" s="336"/>
      <c r="F488" s="336"/>
      <c r="G488" s="336"/>
      <c r="H488" s="336"/>
      <c r="I488" s="336"/>
      <c r="J488" s="336"/>
      <c r="K488" s="336"/>
      <c r="L488" s="336"/>
      <c r="M488" s="336"/>
      <c r="N488" s="336"/>
      <c r="O488" s="336"/>
      <c r="P488" s="336"/>
      <c r="Q488" s="336"/>
      <c r="R488" s="336"/>
      <c r="S488" s="336"/>
      <c r="T488" s="341"/>
      <c r="U488" s="342"/>
      <c r="V488" s="336"/>
      <c r="W488" s="336"/>
      <c r="X488" s="336"/>
      <c r="Y488" s="336"/>
    </row>
    <row r="489" spans="1:25" ht="15.75" customHeight="1" x14ac:dyDescent="0.3">
      <c r="A489" s="336"/>
      <c r="B489" s="336"/>
      <c r="C489" s="336"/>
      <c r="D489" s="336"/>
      <c r="E489" s="336"/>
      <c r="F489" s="336"/>
      <c r="G489" s="336"/>
      <c r="H489" s="336"/>
      <c r="I489" s="336"/>
      <c r="J489" s="336"/>
      <c r="K489" s="336"/>
      <c r="L489" s="336"/>
      <c r="M489" s="336"/>
      <c r="N489" s="336"/>
      <c r="O489" s="336"/>
      <c r="P489" s="336"/>
      <c r="Q489" s="336"/>
      <c r="R489" s="336"/>
      <c r="S489" s="336"/>
      <c r="T489" s="341"/>
      <c r="U489" s="342"/>
      <c r="V489" s="336"/>
      <c r="W489" s="336"/>
      <c r="X489" s="336"/>
      <c r="Y489" s="336"/>
    </row>
    <row r="490" spans="1:25" ht="15.75" customHeight="1" x14ac:dyDescent="0.3">
      <c r="A490" s="336"/>
      <c r="B490" s="336"/>
      <c r="C490" s="336"/>
      <c r="D490" s="336"/>
      <c r="E490" s="336"/>
      <c r="F490" s="336"/>
      <c r="G490" s="336"/>
      <c r="H490" s="336"/>
      <c r="I490" s="336"/>
      <c r="J490" s="336"/>
      <c r="K490" s="336"/>
      <c r="L490" s="336"/>
      <c r="M490" s="336"/>
      <c r="N490" s="336"/>
      <c r="O490" s="336"/>
      <c r="P490" s="336"/>
      <c r="Q490" s="336"/>
      <c r="R490" s="336"/>
      <c r="S490" s="336"/>
      <c r="T490" s="341"/>
      <c r="U490" s="342"/>
      <c r="V490" s="336"/>
      <c r="W490" s="336"/>
      <c r="X490" s="336"/>
      <c r="Y490" s="336"/>
    </row>
    <row r="491" spans="1:25" ht="15.75" customHeight="1" x14ac:dyDescent="0.3">
      <c r="A491" s="336"/>
      <c r="B491" s="336"/>
      <c r="C491" s="336"/>
      <c r="D491" s="336"/>
      <c r="E491" s="336"/>
      <c r="F491" s="336"/>
      <c r="G491" s="336"/>
      <c r="H491" s="336"/>
      <c r="I491" s="336"/>
      <c r="J491" s="336"/>
      <c r="K491" s="336"/>
      <c r="L491" s="336"/>
      <c r="M491" s="336"/>
      <c r="N491" s="336"/>
      <c r="O491" s="336"/>
      <c r="P491" s="336"/>
      <c r="Q491" s="336"/>
      <c r="R491" s="336"/>
      <c r="S491" s="336"/>
      <c r="T491" s="341"/>
      <c r="U491" s="342"/>
      <c r="V491" s="336"/>
      <c r="W491" s="336"/>
      <c r="X491" s="336"/>
      <c r="Y491" s="336"/>
    </row>
    <row r="492" spans="1:25" ht="15.75" customHeight="1" x14ac:dyDescent="0.3">
      <c r="A492" s="336"/>
      <c r="B492" s="336"/>
      <c r="C492" s="336"/>
      <c r="D492" s="336"/>
      <c r="E492" s="336"/>
      <c r="F492" s="336"/>
      <c r="G492" s="336"/>
      <c r="H492" s="336"/>
      <c r="I492" s="336"/>
      <c r="J492" s="336"/>
      <c r="K492" s="336"/>
      <c r="L492" s="336"/>
      <c r="M492" s="336"/>
      <c r="N492" s="336"/>
      <c r="O492" s="336"/>
      <c r="P492" s="336"/>
      <c r="Q492" s="336"/>
      <c r="R492" s="336"/>
      <c r="S492" s="336"/>
      <c r="T492" s="341"/>
      <c r="U492" s="342"/>
      <c r="V492" s="336"/>
      <c r="W492" s="336"/>
      <c r="X492" s="336"/>
      <c r="Y492" s="336"/>
    </row>
    <row r="493" spans="1:25" ht="15.75" customHeight="1" x14ac:dyDescent="0.3">
      <c r="A493" s="336"/>
      <c r="B493" s="336"/>
      <c r="C493" s="336"/>
      <c r="D493" s="336"/>
      <c r="E493" s="336"/>
      <c r="F493" s="336"/>
      <c r="G493" s="336"/>
      <c r="H493" s="336"/>
      <c r="I493" s="336"/>
      <c r="J493" s="336"/>
      <c r="K493" s="336"/>
      <c r="L493" s="336"/>
      <c r="M493" s="336"/>
      <c r="N493" s="336"/>
      <c r="O493" s="336"/>
      <c r="P493" s="336"/>
      <c r="Q493" s="336"/>
      <c r="R493" s="336"/>
      <c r="S493" s="336"/>
      <c r="T493" s="341"/>
      <c r="U493" s="342"/>
      <c r="V493" s="336"/>
      <c r="W493" s="336"/>
      <c r="X493" s="336"/>
      <c r="Y493" s="336"/>
    </row>
    <row r="494" spans="1:25" ht="15.75" customHeight="1" x14ac:dyDescent="0.3">
      <c r="A494" s="336"/>
      <c r="B494" s="336"/>
      <c r="C494" s="336"/>
      <c r="D494" s="336"/>
      <c r="E494" s="336"/>
      <c r="F494" s="336"/>
      <c r="G494" s="336"/>
      <c r="H494" s="336"/>
      <c r="I494" s="336"/>
      <c r="J494" s="336"/>
      <c r="K494" s="336"/>
      <c r="L494" s="336"/>
      <c r="M494" s="336"/>
      <c r="N494" s="336"/>
      <c r="O494" s="336"/>
      <c r="P494" s="336"/>
      <c r="Q494" s="336"/>
      <c r="R494" s="336"/>
      <c r="S494" s="336"/>
      <c r="T494" s="341"/>
      <c r="U494" s="342"/>
      <c r="V494" s="336"/>
      <c r="W494" s="336"/>
      <c r="X494" s="336"/>
      <c r="Y494" s="336"/>
    </row>
    <row r="495" spans="1:25" ht="15.75" customHeight="1" x14ac:dyDescent="0.3">
      <c r="A495" s="336"/>
      <c r="B495" s="336"/>
      <c r="C495" s="336"/>
      <c r="D495" s="336"/>
      <c r="E495" s="336"/>
      <c r="F495" s="336"/>
      <c r="G495" s="336"/>
      <c r="H495" s="336"/>
      <c r="I495" s="336"/>
      <c r="J495" s="336"/>
      <c r="K495" s="336"/>
      <c r="L495" s="336"/>
      <c r="M495" s="336"/>
      <c r="N495" s="336"/>
      <c r="O495" s="336"/>
      <c r="P495" s="336"/>
      <c r="Q495" s="336"/>
      <c r="R495" s="336"/>
      <c r="S495" s="336"/>
      <c r="T495" s="341"/>
      <c r="U495" s="342"/>
      <c r="V495" s="336"/>
      <c r="W495" s="336"/>
      <c r="X495" s="336"/>
      <c r="Y495" s="336"/>
    </row>
    <row r="496" spans="1:25" ht="15.75" customHeight="1" x14ac:dyDescent="0.3">
      <c r="A496" s="336"/>
      <c r="B496" s="336"/>
      <c r="C496" s="336"/>
      <c r="D496" s="336"/>
      <c r="E496" s="336"/>
      <c r="F496" s="336"/>
      <c r="G496" s="336"/>
      <c r="H496" s="336"/>
      <c r="I496" s="336"/>
      <c r="J496" s="336"/>
      <c r="K496" s="336"/>
      <c r="L496" s="336"/>
      <c r="M496" s="336"/>
      <c r="N496" s="336"/>
      <c r="O496" s="336"/>
      <c r="P496" s="336"/>
      <c r="Q496" s="336"/>
      <c r="R496" s="336"/>
      <c r="S496" s="336"/>
      <c r="T496" s="341"/>
      <c r="U496" s="342"/>
      <c r="V496" s="336"/>
      <c r="W496" s="336"/>
      <c r="X496" s="336"/>
      <c r="Y496" s="336"/>
    </row>
    <row r="497" spans="1:25" ht="15.75" customHeight="1" x14ac:dyDescent="0.3">
      <c r="A497" s="336"/>
      <c r="B497" s="336"/>
      <c r="C497" s="336"/>
      <c r="D497" s="336"/>
      <c r="E497" s="336"/>
      <c r="F497" s="336"/>
      <c r="G497" s="336"/>
      <c r="H497" s="336"/>
      <c r="I497" s="336"/>
      <c r="J497" s="336"/>
      <c r="K497" s="336"/>
      <c r="L497" s="336"/>
      <c r="M497" s="336"/>
      <c r="N497" s="336"/>
      <c r="O497" s="336"/>
      <c r="P497" s="336"/>
      <c r="Q497" s="336"/>
      <c r="R497" s="336"/>
      <c r="S497" s="336"/>
      <c r="T497" s="341"/>
      <c r="U497" s="342"/>
      <c r="V497" s="336"/>
      <c r="W497" s="336"/>
      <c r="X497" s="336"/>
      <c r="Y497" s="336"/>
    </row>
    <row r="498" spans="1:25" ht="15.75" customHeight="1" x14ac:dyDescent="0.3">
      <c r="A498" s="336"/>
      <c r="B498" s="336"/>
      <c r="C498" s="336"/>
      <c r="D498" s="336"/>
      <c r="E498" s="336"/>
      <c r="F498" s="336"/>
      <c r="G498" s="336"/>
      <c r="H498" s="336"/>
      <c r="I498" s="336"/>
      <c r="J498" s="336"/>
      <c r="K498" s="336"/>
      <c r="L498" s="336"/>
      <c r="M498" s="336"/>
      <c r="N498" s="336"/>
      <c r="O498" s="336"/>
      <c r="P498" s="336"/>
      <c r="Q498" s="336"/>
      <c r="R498" s="336"/>
      <c r="S498" s="336"/>
      <c r="T498" s="341"/>
      <c r="U498" s="342"/>
      <c r="V498" s="336"/>
      <c r="W498" s="336"/>
      <c r="X498" s="336"/>
      <c r="Y498" s="336"/>
    </row>
    <row r="499" spans="1:25" ht="15.75" customHeight="1" x14ac:dyDescent="0.3">
      <c r="A499" s="336"/>
      <c r="B499" s="336"/>
      <c r="C499" s="336"/>
      <c r="D499" s="336"/>
      <c r="E499" s="336"/>
      <c r="F499" s="336"/>
      <c r="G499" s="336"/>
      <c r="H499" s="336"/>
      <c r="I499" s="336"/>
      <c r="J499" s="336"/>
      <c r="K499" s="336"/>
      <c r="L499" s="336"/>
      <c r="M499" s="336"/>
      <c r="N499" s="336"/>
      <c r="O499" s="336"/>
      <c r="P499" s="336"/>
      <c r="Q499" s="336"/>
      <c r="R499" s="336"/>
      <c r="S499" s="336"/>
      <c r="T499" s="341"/>
      <c r="U499" s="342"/>
      <c r="V499" s="336"/>
      <c r="W499" s="336"/>
      <c r="X499" s="336"/>
      <c r="Y499" s="336"/>
    </row>
    <row r="500" spans="1:25" ht="15.75" customHeight="1" x14ac:dyDescent="0.3">
      <c r="A500" s="336"/>
      <c r="B500" s="336"/>
      <c r="C500" s="336"/>
      <c r="D500" s="336"/>
      <c r="E500" s="336"/>
      <c r="F500" s="336"/>
      <c r="G500" s="336"/>
      <c r="H500" s="336"/>
      <c r="I500" s="336"/>
      <c r="J500" s="336"/>
      <c r="K500" s="336"/>
      <c r="L500" s="336"/>
      <c r="M500" s="336"/>
      <c r="N500" s="336"/>
      <c r="O500" s="336"/>
      <c r="P500" s="336"/>
      <c r="Q500" s="336"/>
      <c r="R500" s="336"/>
      <c r="S500" s="336"/>
      <c r="T500" s="341"/>
      <c r="U500" s="342"/>
      <c r="V500" s="336"/>
      <c r="W500" s="336"/>
      <c r="X500" s="336"/>
      <c r="Y500" s="336"/>
    </row>
    <row r="501" spans="1:25" ht="15.75" customHeight="1" x14ac:dyDescent="0.3">
      <c r="A501" s="336"/>
      <c r="B501" s="336"/>
      <c r="C501" s="336"/>
      <c r="D501" s="336"/>
      <c r="E501" s="336"/>
      <c r="F501" s="336"/>
      <c r="G501" s="336"/>
      <c r="H501" s="336"/>
      <c r="I501" s="336"/>
      <c r="J501" s="336"/>
      <c r="K501" s="336"/>
      <c r="L501" s="336"/>
      <c r="M501" s="336"/>
      <c r="N501" s="336"/>
      <c r="O501" s="336"/>
      <c r="P501" s="336"/>
      <c r="Q501" s="336"/>
      <c r="R501" s="336"/>
      <c r="S501" s="336"/>
      <c r="T501" s="341"/>
      <c r="U501" s="342"/>
      <c r="V501" s="336"/>
      <c r="W501" s="336"/>
      <c r="X501" s="336"/>
      <c r="Y501" s="336"/>
    </row>
    <row r="502" spans="1:25" ht="15.75" customHeight="1" x14ac:dyDescent="0.3">
      <c r="A502" s="336"/>
      <c r="B502" s="336"/>
      <c r="C502" s="336"/>
      <c r="D502" s="336"/>
      <c r="E502" s="336"/>
      <c r="F502" s="336"/>
      <c r="G502" s="336"/>
      <c r="H502" s="336"/>
      <c r="I502" s="336"/>
      <c r="J502" s="336"/>
      <c r="K502" s="336"/>
      <c r="L502" s="336"/>
      <c r="M502" s="336"/>
      <c r="N502" s="336"/>
      <c r="O502" s="336"/>
      <c r="P502" s="336"/>
      <c r="Q502" s="336"/>
      <c r="R502" s="336"/>
      <c r="S502" s="336"/>
      <c r="T502" s="341"/>
      <c r="U502" s="342"/>
      <c r="V502" s="336"/>
      <c r="W502" s="336"/>
      <c r="X502" s="336"/>
      <c r="Y502" s="336"/>
    </row>
    <row r="503" spans="1:25" ht="15.75" customHeight="1" x14ac:dyDescent="0.3">
      <c r="A503" s="336"/>
      <c r="B503" s="336"/>
      <c r="C503" s="336"/>
      <c r="D503" s="336"/>
      <c r="E503" s="336"/>
      <c r="F503" s="336"/>
      <c r="G503" s="336"/>
      <c r="H503" s="336"/>
      <c r="I503" s="336"/>
      <c r="J503" s="336"/>
      <c r="K503" s="336"/>
      <c r="L503" s="336"/>
      <c r="M503" s="336"/>
      <c r="N503" s="336"/>
      <c r="O503" s="336"/>
      <c r="P503" s="336"/>
      <c r="Q503" s="336"/>
      <c r="R503" s="336"/>
      <c r="S503" s="336"/>
      <c r="T503" s="341"/>
      <c r="U503" s="342"/>
      <c r="V503" s="336"/>
      <c r="W503" s="336"/>
      <c r="X503" s="336"/>
      <c r="Y503" s="336"/>
    </row>
    <row r="504" spans="1:25" ht="15.75" customHeight="1" x14ac:dyDescent="0.3">
      <c r="A504" s="336"/>
      <c r="B504" s="336"/>
      <c r="C504" s="336"/>
      <c r="D504" s="336"/>
      <c r="E504" s="336"/>
      <c r="F504" s="336"/>
      <c r="G504" s="336"/>
      <c r="H504" s="336"/>
      <c r="I504" s="336"/>
      <c r="J504" s="336"/>
      <c r="K504" s="336"/>
      <c r="L504" s="336"/>
      <c r="M504" s="336"/>
      <c r="N504" s="336"/>
      <c r="O504" s="336"/>
      <c r="P504" s="336"/>
      <c r="Q504" s="336"/>
      <c r="R504" s="336"/>
      <c r="S504" s="336"/>
      <c r="T504" s="341"/>
      <c r="U504" s="342"/>
      <c r="V504" s="336"/>
      <c r="W504" s="336"/>
      <c r="X504" s="336"/>
      <c r="Y504" s="336"/>
    </row>
    <row r="505" spans="1:25" ht="15.75" customHeight="1" x14ac:dyDescent="0.3">
      <c r="A505" s="336"/>
      <c r="B505" s="336"/>
      <c r="C505" s="336"/>
      <c r="D505" s="336"/>
      <c r="E505" s="336"/>
      <c r="F505" s="336"/>
      <c r="G505" s="336"/>
      <c r="H505" s="336"/>
      <c r="I505" s="336"/>
      <c r="J505" s="336"/>
      <c r="K505" s="336"/>
      <c r="L505" s="336"/>
      <c r="M505" s="336"/>
      <c r="N505" s="336"/>
      <c r="O505" s="336"/>
      <c r="P505" s="336"/>
      <c r="Q505" s="336"/>
      <c r="R505" s="336"/>
      <c r="S505" s="336"/>
      <c r="T505" s="341"/>
      <c r="U505" s="342"/>
      <c r="V505" s="336"/>
      <c r="W505" s="336"/>
      <c r="X505" s="336"/>
      <c r="Y505" s="336"/>
    </row>
    <row r="506" spans="1:25" ht="15.75" customHeight="1" x14ac:dyDescent="0.3">
      <c r="A506" s="336"/>
      <c r="B506" s="336"/>
      <c r="C506" s="336"/>
      <c r="D506" s="336"/>
      <c r="E506" s="336"/>
      <c r="F506" s="336"/>
      <c r="G506" s="336"/>
      <c r="H506" s="336"/>
      <c r="I506" s="336"/>
      <c r="J506" s="336"/>
      <c r="K506" s="336"/>
      <c r="L506" s="336"/>
      <c r="M506" s="336"/>
      <c r="N506" s="336"/>
      <c r="O506" s="336"/>
      <c r="P506" s="336"/>
      <c r="Q506" s="336"/>
      <c r="R506" s="336"/>
      <c r="S506" s="336"/>
      <c r="T506" s="341"/>
      <c r="U506" s="342"/>
      <c r="V506" s="336"/>
      <c r="W506" s="336"/>
      <c r="X506" s="336"/>
      <c r="Y506" s="336"/>
    </row>
    <row r="507" spans="1:25" ht="15.75" customHeight="1" x14ac:dyDescent="0.3">
      <c r="A507" s="336"/>
      <c r="B507" s="336"/>
      <c r="C507" s="336"/>
      <c r="D507" s="336"/>
      <c r="E507" s="336"/>
      <c r="F507" s="336"/>
      <c r="G507" s="336"/>
      <c r="H507" s="336"/>
      <c r="I507" s="336"/>
      <c r="J507" s="336"/>
      <c r="K507" s="336"/>
      <c r="L507" s="336"/>
      <c r="M507" s="336"/>
      <c r="N507" s="336"/>
      <c r="O507" s="336"/>
      <c r="P507" s="336"/>
      <c r="Q507" s="336"/>
      <c r="R507" s="336"/>
      <c r="S507" s="336"/>
      <c r="T507" s="341"/>
      <c r="U507" s="342"/>
      <c r="V507" s="336"/>
      <c r="W507" s="336"/>
      <c r="X507" s="336"/>
      <c r="Y507" s="336"/>
    </row>
    <row r="508" spans="1:25" ht="15.75" customHeight="1" x14ac:dyDescent="0.3">
      <c r="A508" s="336"/>
      <c r="B508" s="336"/>
      <c r="C508" s="336"/>
      <c r="D508" s="336"/>
      <c r="E508" s="336"/>
      <c r="F508" s="336"/>
      <c r="G508" s="336"/>
      <c r="H508" s="336"/>
      <c r="I508" s="336"/>
      <c r="J508" s="336"/>
      <c r="K508" s="336"/>
      <c r="L508" s="336"/>
      <c r="M508" s="336"/>
      <c r="N508" s="336"/>
      <c r="O508" s="336"/>
      <c r="P508" s="336"/>
      <c r="Q508" s="336"/>
      <c r="R508" s="336"/>
      <c r="S508" s="336"/>
      <c r="T508" s="341"/>
      <c r="U508" s="342"/>
      <c r="V508" s="336"/>
      <c r="W508" s="336"/>
      <c r="X508" s="336"/>
      <c r="Y508" s="336"/>
    </row>
    <row r="509" spans="1:25" ht="15.75" customHeight="1" x14ac:dyDescent="0.3">
      <c r="A509" s="336"/>
      <c r="B509" s="336"/>
      <c r="C509" s="336"/>
      <c r="D509" s="336"/>
      <c r="E509" s="336"/>
      <c r="F509" s="336"/>
      <c r="G509" s="336"/>
      <c r="H509" s="336"/>
      <c r="I509" s="336"/>
      <c r="J509" s="336"/>
      <c r="K509" s="336"/>
      <c r="L509" s="336"/>
      <c r="M509" s="336"/>
      <c r="N509" s="336"/>
      <c r="O509" s="336"/>
      <c r="P509" s="336"/>
      <c r="Q509" s="336"/>
      <c r="R509" s="336"/>
      <c r="S509" s="336"/>
      <c r="T509" s="341"/>
      <c r="U509" s="342"/>
      <c r="V509" s="336"/>
      <c r="W509" s="336"/>
      <c r="X509" s="336"/>
      <c r="Y509" s="336"/>
    </row>
    <row r="510" spans="1:25" ht="15.75" customHeight="1" x14ac:dyDescent="0.3">
      <c r="A510" s="336"/>
      <c r="B510" s="336"/>
      <c r="C510" s="336"/>
      <c r="D510" s="336"/>
      <c r="E510" s="336"/>
      <c r="F510" s="336"/>
      <c r="G510" s="336"/>
      <c r="H510" s="336"/>
      <c r="I510" s="336"/>
      <c r="J510" s="336"/>
      <c r="K510" s="336"/>
      <c r="L510" s="336"/>
      <c r="M510" s="336"/>
      <c r="N510" s="336"/>
      <c r="O510" s="336"/>
      <c r="P510" s="336"/>
      <c r="Q510" s="336"/>
      <c r="R510" s="336"/>
      <c r="S510" s="336"/>
      <c r="T510" s="341"/>
      <c r="U510" s="342"/>
      <c r="V510" s="336"/>
      <c r="W510" s="336"/>
      <c r="X510" s="336"/>
      <c r="Y510" s="336"/>
    </row>
    <row r="511" spans="1:25" ht="15.75" customHeight="1" x14ac:dyDescent="0.3">
      <c r="A511" s="336"/>
      <c r="B511" s="336"/>
      <c r="C511" s="336"/>
      <c r="D511" s="336"/>
      <c r="E511" s="336"/>
      <c r="F511" s="336"/>
      <c r="G511" s="336"/>
      <c r="H511" s="336"/>
      <c r="I511" s="336"/>
      <c r="J511" s="336"/>
      <c r="K511" s="336"/>
      <c r="L511" s="336"/>
      <c r="M511" s="336"/>
      <c r="N511" s="336"/>
      <c r="O511" s="336"/>
      <c r="P511" s="336"/>
      <c r="Q511" s="336"/>
      <c r="R511" s="336"/>
      <c r="S511" s="336"/>
      <c r="T511" s="341"/>
      <c r="U511" s="342"/>
      <c r="V511" s="336"/>
      <c r="W511" s="336"/>
      <c r="X511" s="336"/>
      <c r="Y511" s="336"/>
    </row>
    <row r="512" spans="1:25" ht="15.75" customHeight="1" x14ac:dyDescent="0.3">
      <c r="A512" s="336"/>
      <c r="B512" s="336"/>
      <c r="C512" s="336"/>
      <c r="D512" s="336"/>
      <c r="E512" s="336"/>
      <c r="F512" s="336"/>
      <c r="G512" s="336"/>
      <c r="H512" s="336"/>
      <c r="I512" s="336"/>
      <c r="J512" s="336"/>
      <c r="K512" s="336"/>
      <c r="L512" s="336"/>
      <c r="M512" s="336"/>
      <c r="N512" s="336"/>
      <c r="O512" s="336"/>
      <c r="P512" s="336"/>
      <c r="Q512" s="336"/>
      <c r="R512" s="336"/>
      <c r="S512" s="336"/>
      <c r="T512" s="341"/>
      <c r="U512" s="342"/>
      <c r="V512" s="336"/>
      <c r="W512" s="336"/>
      <c r="X512" s="336"/>
      <c r="Y512" s="336"/>
    </row>
    <row r="513" spans="1:25" ht="15.75" customHeight="1" x14ac:dyDescent="0.3">
      <c r="A513" s="336"/>
      <c r="B513" s="336"/>
      <c r="C513" s="336"/>
      <c r="D513" s="336"/>
      <c r="E513" s="336"/>
      <c r="F513" s="336"/>
      <c r="G513" s="336"/>
      <c r="H513" s="336"/>
      <c r="I513" s="336"/>
      <c r="J513" s="336"/>
      <c r="K513" s="336"/>
      <c r="L513" s="336"/>
      <c r="M513" s="336"/>
      <c r="N513" s="336"/>
      <c r="O513" s="336"/>
      <c r="P513" s="336"/>
      <c r="Q513" s="336"/>
      <c r="R513" s="336"/>
      <c r="S513" s="336"/>
      <c r="T513" s="341"/>
      <c r="U513" s="342"/>
      <c r="V513" s="336"/>
      <c r="W513" s="336"/>
      <c r="X513" s="336"/>
      <c r="Y513" s="336"/>
    </row>
    <row r="514" spans="1:25" ht="15.75" customHeight="1" x14ac:dyDescent="0.3">
      <c r="A514" s="336"/>
      <c r="B514" s="336"/>
      <c r="C514" s="336"/>
      <c r="D514" s="336"/>
      <c r="E514" s="336"/>
      <c r="F514" s="336"/>
      <c r="G514" s="336"/>
      <c r="H514" s="336"/>
      <c r="I514" s="336"/>
      <c r="J514" s="336"/>
      <c r="K514" s="336"/>
      <c r="L514" s="336"/>
      <c r="M514" s="336"/>
      <c r="N514" s="336"/>
      <c r="O514" s="336"/>
      <c r="P514" s="336"/>
      <c r="Q514" s="336"/>
      <c r="R514" s="336"/>
      <c r="S514" s="336"/>
      <c r="T514" s="341"/>
      <c r="U514" s="342"/>
      <c r="V514" s="336"/>
      <c r="W514" s="336"/>
      <c r="X514" s="336"/>
      <c r="Y514" s="336"/>
    </row>
    <row r="515" spans="1:25" ht="15.75" customHeight="1" x14ac:dyDescent="0.3">
      <c r="A515" s="336"/>
      <c r="B515" s="336"/>
      <c r="C515" s="336"/>
      <c r="D515" s="336"/>
      <c r="E515" s="336"/>
      <c r="F515" s="336"/>
      <c r="G515" s="336"/>
      <c r="H515" s="336"/>
      <c r="I515" s="336"/>
      <c r="J515" s="336"/>
      <c r="K515" s="336"/>
      <c r="L515" s="336"/>
      <c r="M515" s="336"/>
      <c r="N515" s="336"/>
      <c r="O515" s="336"/>
      <c r="P515" s="336"/>
      <c r="Q515" s="336"/>
      <c r="R515" s="336"/>
      <c r="S515" s="336"/>
      <c r="T515" s="341"/>
      <c r="U515" s="342"/>
      <c r="V515" s="336"/>
      <c r="W515" s="336"/>
      <c r="X515" s="336"/>
      <c r="Y515" s="336"/>
    </row>
    <row r="516" spans="1:25" ht="15.75" customHeight="1" x14ac:dyDescent="0.3">
      <c r="A516" s="336"/>
      <c r="B516" s="336"/>
      <c r="C516" s="336"/>
      <c r="D516" s="336"/>
      <c r="E516" s="336"/>
      <c r="F516" s="336"/>
      <c r="G516" s="336"/>
      <c r="H516" s="336"/>
      <c r="I516" s="336"/>
      <c r="J516" s="336"/>
      <c r="K516" s="336"/>
      <c r="L516" s="336"/>
      <c r="M516" s="336"/>
      <c r="N516" s="336"/>
      <c r="O516" s="336"/>
      <c r="P516" s="336"/>
      <c r="Q516" s="336"/>
      <c r="R516" s="336"/>
      <c r="S516" s="336"/>
      <c r="T516" s="341"/>
      <c r="U516" s="342"/>
      <c r="V516" s="336"/>
      <c r="W516" s="336"/>
      <c r="X516" s="336"/>
      <c r="Y516" s="336"/>
    </row>
    <row r="517" spans="1:25" ht="15.75" customHeight="1" x14ac:dyDescent="0.3">
      <c r="A517" s="336"/>
      <c r="B517" s="336"/>
      <c r="C517" s="336"/>
      <c r="D517" s="336"/>
      <c r="E517" s="336"/>
      <c r="F517" s="336"/>
      <c r="G517" s="336"/>
      <c r="H517" s="336"/>
      <c r="I517" s="336"/>
      <c r="J517" s="336"/>
      <c r="K517" s="336"/>
      <c r="L517" s="336"/>
      <c r="M517" s="336"/>
      <c r="N517" s="336"/>
      <c r="O517" s="336"/>
      <c r="P517" s="336"/>
      <c r="Q517" s="336"/>
      <c r="R517" s="336"/>
      <c r="S517" s="336"/>
      <c r="T517" s="341"/>
      <c r="U517" s="342"/>
      <c r="V517" s="336"/>
      <c r="W517" s="336"/>
      <c r="X517" s="336"/>
      <c r="Y517" s="336"/>
    </row>
    <row r="518" spans="1:25" ht="15.75" customHeight="1" x14ac:dyDescent="0.3">
      <c r="A518" s="336"/>
      <c r="B518" s="336"/>
      <c r="C518" s="336"/>
      <c r="D518" s="336"/>
      <c r="E518" s="336"/>
      <c r="F518" s="336"/>
      <c r="G518" s="336"/>
      <c r="H518" s="336"/>
      <c r="I518" s="336"/>
      <c r="J518" s="336"/>
      <c r="K518" s="336"/>
      <c r="L518" s="336"/>
      <c r="M518" s="336"/>
      <c r="N518" s="336"/>
      <c r="O518" s="336"/>
      <c r="P518" s="336"/>
      <c r="Q518" s="336"/>
      <c r="R518" s="336"/>
      <c r="S518" s="336"/>
      <c r="T518" s="341"/>
      <c r="U518" s="342"/>
      <c r="V518" s="336"/>
      <c r="W518" s="336"/>
      <c r="X518" s="336"/>
      <c r="Y518" s="336"/>
    </row>
    <row r="519" spans="1:25" ht="15.75" customHeight="1" x14ac:dyDescent="0.3">
      <c r="A519" s="336"/>
      <c r="B519" s="336"/>
      <c r="C519" s="336"/>
      <c r="D519" s="336"/>
      <c r="E519" s="336"/>
      <c r="F519" s="336"/>
      <c r="G519" s="336"/>
      <c r="H519" s="336"/>
      <c r="I519" s="336"/>
      <c r="J519" s="336"/>
      <c r="K519" s="336"/>
      <c r="L519" s="336"/>
      <c r="M519" s="336"/>
      <c r="N519" s="336"/>
      <c r="O519" s="336"/>
      <c r="P519" s="336"/>
      <c r="Q519" s="336"/>
      <c r="R519" s="336"/>
      <c r="S519" s="336"/>
      <c r="T519" s="341"/>
      <c r="U519" s="342"/>
      <c r="V519" s="336"/>
      <c r="W519" s="336"/>
      <c r="X519" s="336"/>
      <c r="Y519" s="336"/>
    </row>
    <row r="520" spans="1:25" ht="15.75" customHeight="1" x14ac:dyDescent="0.3">
      <c r="A520" s="336"/>
      <c r="B520" s="336"/>
      <c r="C520" s="336"/>
      <c r="D520" s="336"/>
      <c r="E520" s="336"/>
      <c r="F520" s="336"/>
      <c r="G520" s="336"/>
      <c r="H520" s="336"/>
      <c r="I520" s="336"/>
      <c r="J520" s="336"/>
      <c r="K520" s="336"/>
      <c r="L520" s="336"/>
      <c r="M520" s="336"/>
      <c r="N520" s="336"/>
      <c r="O520" s="336"/>
      <c r="P520" s="336"/>
      <c r="Q520" s="336"/>
      <c r="R520" s="336"/>
      <c r="S520" s="336"/>
      <c r="T520" s="341"/>
      <c r="U520" s="342"/>
      <c r="V520" s="336"/>
      <c r="W520" s="336"/>
      <c r="X520" s="336"/>
      <c r="Y520" s="336"/>
    </row>
    <row r="521" spans="1:25" ht="15.75" customHeight="1" x14ac:dyDescent="0.3">
      <c r="A521" s="336"/>
      <c r="B521" s="336"/>
      <c r="C521" s="336"/>
      <c r="D521" s="336"/>
      <c r="E521" s="336"/>
      <c r="F521" s="336"/>
      <c r="G521" s="336"/>
      <c r="H521" s="336"/>
      <c r="I521" s="336"/>
      <c r="J521" s="336"/>
      <c r="K521" s="336"/>
      <c r="L521" s="336"/>
      <c r="M521" s="336"/>
      <c r="N521" s="336"/>
      <c r="O521" s="336"/>
      <c r="P521" s="336"/>
      <c r="Q521" s="336"/>
      <c r="R521" s="336"/>
      <c r="S521" s="336"/>
      <c r="T521" s="341"/>
      <c r="U521" s="342"/>
      <c r="V521" s="336"/>
      <c r="W521" s="336"/>
      <c r="X521" s="336"/>
      <c r="Y521" s="336"/>
    </row>
    <row r="522" spans="1:25" ht="15.75" customHeight="1" x14ac:dyDescent="0.3">
      <c r="A522" s="336"/>
      <c r="B522" s="336"/>
      <c r="C522" s="336"/>
      <c r="D522" s="336"/>
      <c r="E522" s="336"/>
      <c r="F522" s="336"/>
      <c r="G522" s="336"/>
      <c r="H522" s="336"/>
      <c r="I522" s="336"/>
      <c r="J522" s="336"/>
      <c r="K522" s="336"/>
      <c r="L522" s="336"/>
      <c r="M522" s="336"/>
      <c r="N522" s="336"/>
      <c r="O522" s="336"/>
      <c r="P522" s="336"/>
      <c r="Q522" s="336"/>
      <c r="R522" s="336"/>
      <c r="S522" s="336"/>
      <c r="T522" s="341"/>
      <c r="U522" s="342"/>
      <c r="V522" s="336"/>
      <c r="W522" s="336"/>
      <c r="X522" s="336"/>
      <c r="Y522" s="336"/>
    </row>
    <row r="523" spans="1:25" ht="15.75" customHeight="1" x14ac:dyDescent="0.3">
      <c r="A523" s="336"/>
      <c r="B523" s="336"/>
      <c r="C523" s="336"/>
      <c r="D523" s="336"/>
      <c r="E523" s="336"/>
      <c r="F523" s="336"/>
      <c r="G523" s="336"/>
      <c r="H523" s="336"/>
      <c r="I523" s="336"/>
      <c r="J523" s="336"/>
      <c r="K523" s="336"/>
      <c r="L523" s="336"/>
      <c r="M523" s="336"/>
      <c r="N523" s="336"/>
      <c r="O523" s="336"/>
      <c r="P523" s="336"/>
      <c r="Q523" s="336"/>
      <c r="R523" s="336"/>
      <c r="S523" s="336"/>
      <c r="T523" s="341"/>
      <c r="U523" s="342"/>
      <c r="V523" s="336"/>
      <c r="W523" s="336"/>
      <c r="X523" s="336"/>
      <c r="Y523" s="336"/>
    </row>
    <row r="524" spans="1:25" ht="15.75" customHeight="1" x14ac:dyDescent="0.3">
      <c r="A524" s="336"/>
      <c r="B524" s="336"/>
      <c r="C524" s="336"/>
      <c r="D524" s="336"/>
      <c r="E524" s="336"/>
      <c r="F524" s="336"/>
      <c r="G524" s="336"/>
      <c r="H524" s="336"/>
      <c r="I524" s="336"/>
      <c r="J524" s="336"/>
      <c r="K524" s="336"/>
      <c r="L524" s="336"/>
      <c r="M524" s="336"/>
      <c r="N524" s="336"/>
      <c r="O524" s="336"/>
      <c r="P524" s="336"/>
      <c r="Q524" s="336"/>
      <c r="R524" s="336"/>
      <c r="S524" s="336"/>
      <c r="T524" s="341"/>
      <c r="U524" s="342"/>
      <c r="V524" s="336"/>
      <c r="W524" s="336"/>
      <c r="X524" s="336"/>
      <c r="Y524" s="336"/>
    </row>
    <row r="525" spans="1:25" ht="15.75" customHeight="1" x14ac:dyDescent="0.3">
      <c r="A525" s="336"/>
      <c r="B525" s="336"/>
      <c r="C525" s="336"/>
      <c r="D525" s="336"/>
      <c r="E525" s="336"/>
      <c r="F525" s="336"/>
      <c r="G525" s="336"/>
      <c r="H525" s="336"/>
      <c r="I525" s="336"/>
      <c r="J525" s="336"/>
      <c r="K525" s="336"/>
      <c r="L525" s="336"/>
      <c r="M525" s="336"/>
      <c r="N525" s="336"/>
      <c r="O525" s="336"/>
      <c r="P525" s="336"/>
      <c r="Q525" s="336"/>
      <c r="R525" s="336"/>
      <c r="S525" s="336"/>
      <c r="T525" s="341"/>
      <c r="U525" s="342"/>
      <c r="V525" s="336"/>
      <c r="W525" s="336"/>
      <c r="X525" s="336"/>
      <c r="Y525" s="336"/>
    </row>
    <row r="526" spans="1:25" ht="15.75" customHeight="1" x14ac:dyDescent="0.3">
      <c r="A526" s="336"/>
      <c r="B526" s="336"/>
      <c r="C526" s="336"/>
      <c r="D526" s="336"/>
      <c r="E526" s="336"/>
      <c r="F526" s="336"/>
      <c r="G526" s="336"/>
      <c r="H526" s="336"/>
      <c r="I526" s="336"/>
      <c r="J526" s="336"/>
      <c r="K526" s="336"/>
      <c r="L526" s="336"/>
      <c r="M526" s="336"/>
      <c r="N526" s="336"/>
      <c r="O526" s="336"/>
      <c r="P526" s="336"/>
      <c r="Q526" s="336"/>
      <c r="R526" s="336"/>
      <c r="S526" s="336"/>
      <c r="T526" s="341"/>
      <c r="U526" s="342"/>
      <c r="V526" s="336"/>
      <c r="W526" s="336"/>
      <c r="X526" s="336"/>
      <c r="Y526" s="336"/>
    </row>
    <row r="527" spans="1:25" ht="15.75" customHeight="1" x14ac:dyDescent="0.3">
      <c r="A527" s="336"/>
      <c r="B527" s="336"/>
      <c r="C527" s="336"/>
      <c r="D527" s="336"/>
      <c r="E527" s="336"/>
      <c r="F527" s="336"/>
      <c r="G527" s="336"/>
      <c r="H527" s="336"/>
      <c r="I527" s="336"/>
      <c r="J527" s="336"/>
      <c r="K527" s="336"/>
      <c r="L527" s="336"/>
      <c r="M527" s="336"/>
      <c r="N527" s="336"/>
      <c r="O527" s="336"/>
      <c r="P527" s="336"/>
      <c r="Q527" s="336"/>
      <c r="R527" s="336"/>
      <c r="S527" s="336"/>
      <c r="T527" s="341"/>
      <c r="U527" s="342"/>
      <c r="V527" s="336"/>
      <c r="W527" s="336"/>
      <c r="X527" s="336"/>
      <c r="Y527" s="336"/>
    </row>
    <row r="528" spans="1:25" ht="15.75" customHeight="1" x14ac:dyDescent="0.3">
      <c r="A528" s="336"/>
      <c r="B528" s="336"/>
      <c r="C528" s="336"/>
      <c r="D528" s="336"/>
      <c r="E528" s="336"/>
      <c r="F528" s="336"/>
      <c r="G528" s="336"/>
      <c r="H528" s="336"/>
      <c r="I528" s="336"/>
      <c r="J528" s="336"/>
      <c r="K528" s="336"/>
      <c r="L528" s="336"/>
      <c r="M528" s="336"/>
      <c r="N528" s="336"/>
      <c r="O528" s="336"/>
      <c r="P528" s="336"/>
      <c r="Q528" s="336"/>
      <c r="R528" s="336"/>
      <c r="S528" s="336"/>
      <c r="T528" s="341"/>
      <c r="U528" s="342"/>
      <c r="V528" s="336"/>
      <c r="W528" s="336"/>
      <c r="X528" s="336"/>
      <c r="Y528" s="336"/>
    </row>
    <row r="529" spans="1:25" ht="15.75" customHeight="1" x14ac:dyDescent="0.3">
      <c r="A529" s="336"/>
      <c r="B529" s="336"/>
      <c r="C529" s="336"/>
      <c r="D529" s="336"/>
      <c r="E529" s="336"/>
      <c r="F529" s="336"/>
      <c r="G529" s="336"/>
      <c r="H529" s="336"/>
      <c r="I529" s="336"/>
      <c r="J529" s="336"/>
      <c r="K529" s="336"/>
      <c r="L529" s="336"/>
      <c r="M529" s="336"/>
      <c r="N529" s="336"/>
      <c r="O529" s="336"/>
      <c r="P529" s="336"/>
      <c r="Q529" s="336"/>
      <c r="R529" s="336"/>
      <c r="S529" s="336"/>
      <c r="T529" s="341"/>
      <c r="U529" s="342"/>
      <c r="V529" s="336"/>
      <c r="W529" s="336"/>
      <c r="X529" s="336"/>
      <c r="Y529" s="336"/>
    </row>
    <row r="530" spans="1:25" ht="15.75" customHeight="1" x14ac:dyDescent="0.3">
      <c r="A530" s="336"/>
      <c r="B530" s="336"/>
      <c r="C530" s="336"/>
      <c r="D530" s="336"/>
      <c r="E530" s="336"/>
      <c r="F530" s="336"/>
      <c r="G530" s="336"/>
      <c r="H530" s="336"/>
      <c r="I530" s="336"/>
      <c r="J530" s="336"/>
      <c r="K530" s="336"/>
      <c r="L530" s="336"/>
      <c r="M530" s="336"/>
      <c r="N530" s="336"/>
      <c r="O530" s="336"/>
      <c r="P530" s="336"/>
      <c r="Q530" s="336"/>
      <c r="R530" s="336"/>
      <c r="S530" s="336"/>
      <c r="T530" s="341"/>
      <c r="U530" s="342"/>
      <c r="V530" s="336"/>
      <c r="W530" s="336"/>
      <c r="X530" s="336"/>
      <c r="Y530" s="336"/>
    </row>
    <row r="531" spans="1:25" ht="15.75" customHeight="1" x14ac:dyDescent="0.3">
      <c r="A531" s="336"/>
      <c r="B531" s="336"/>
      <c r="C531" s="336"/>
      <c r="D531" s="336"/>
      <c r="E531" s="336"/>
      <c r="F531" s="336"/>
      <c r="G531" s="336"/>
      <c r="H531" s="336"/>
      <c r="I531" s="336"/>
      <c r="J531" s="336"/>
      <c r="K531" s="336"/>
      <c r="L531" s="336"/>
      <c r="M531" s="336"/>
      <c r="N531" s="336"/>
      <c r="O531" s="336"/>
      <c r="P531" s="336"/>
      <c r="Q531" s="336"/>
      <c r="R531" s="336"/>
      <c r="S531" s="336"/>
      <c r="T531" s="341"/>
      <c r="U531" s="342"/>
      <c r="V531" s="336"/>
      <c r="W531" s="336"/>
      <c r="X531" s="336"/>
      <c r="Y531" s="336"/>
    </row>
    <row r="532" spans="1:25" ht="15.75" customHeight="1" x14ac:dyDescent="0.3">
      <c r="A532" s="336"/>
      <c r="B532" s="336"/>
      <c r="C532" s="336"/>
      <c r="D532" s="336"/>
      <c r="E532" s="336"/>
      <c r="F532" s="336"/>
      <c r="G532" s="336"/>
      <c r="H532" s="336"/>
      <c r="I532" s="336"/>
      <c r="J532" s="336"/>
      <c r="K532" s="336"/>
      <c r="L532" s="336"/>
      <c r="M532" s="336"/>
      <c r="N532" s="336"/>
      <c r="O532" s="336"/>
      <c r="P532" s="336"/>
      <c r="Q532" s="336"/>
      <c r="R532" s="336"/>
      <c r="S532" s="336"/>
      <c r="T532" s="341"/>
      <c r="U532" s="342"/>
      <c r="V532" s="336"/>
      <c r="W532" s="336"/>
      <c r="X532" s="336"/>
      <c r="Y532" s="336"/>
    </row>
    <row r="533" spans="1:25" ht="15.75" customHeight="1" x14ac:dyDescent="0.3">
      <c r="A533" s="336"/>
      <c r="B533" s="336"/>
      <c r="C533" s="336"/>
      <c r="D533" s="336"/>
      <c r="E533" s="336"/>
      <c r="F533" s="336"/>
      <c r="G533" s="336"/>
      <c r="H533" s="336"/>
      <c r="I533" s="336"/>
      <c r="J533" s="336"/>
      <c r="K533" s="336"/>
      <c r="L533" s="336"/>
      <c r="M533" s="336"/>
      <c r="N533" s="336"/>
      <c r="O533" s="336"/>
      <c r="P533" s="336"/>
      <c r="Q533" s="336"/>
      <c r="R533" s="336"/>
      <c r="S533" s="336"/>
      <c r="T533" s="341"/>
      <c r="U533" s="342"/>
      <c r="V533" s="336"/>
      <c r="W533" s="336"/>
      <c r="X533" s="336"/>
      <c r="Y533" s="336"/>
    </row>
    <row r="534" spans="1:25" ht="15.75" customHeight="1" x14ac:dyDescent="0.3">
      <c r="A534" s="336"/>
      <c r="B534" s="336"/>
      <c r="C534" s="336"/>
      <c r="D534" s="336"/>
      <c r="E534" s="336"/>
      <c r="F534" s="336"/>
      <c r="G534" s="336"/>
      <c r="H534" s="336"/>
      <c r="I534" s="336"/>
      <c r="J534" s="336"/>
      <c r="K534" s="336"/>
      <c r="L534" s="336"/>
      <c r="M534" s="336"/>
      <c r="N534" s="336"/>
      <c r="O534" s="336"/>
      <c r="P534" s="336"/>
      <c r="Q534" s="336"/>
      <c r="R534" s="336"/>
      <c r="S534" s="336"/>
      <c r="T534" s="341"/>
      <c r="U534" s="342"/>
      <c r="V534" s="336"/>
      <c r="W534" s="336"/>
      <c r="X534" s="336"/>
      <c r="Y534" s="336"/>
    </row>
    <row r="535" spans="1:25" ht="15.75" customHeight="1" x14ac:dyDescent="0.3">
      <c r="A535" s="336"/>
      <c r="B535" s="336"/>
      <c r="C535" s="336"/>
      <c r="D535" s="336"/>
      <c r="E535" s="336"/>
      <c r="F535" s="336"/>
      <c r="G535" s="336"/>
      <c r="H535" s="336"/>
      <c r="I535" s="336"/>
      <c r="J535" s="336"/>
      <c r="K535" s="336"/>
      <c r="L535" s="336"/>
      <c r="M535" s="336"/>
      <c r="N535" s="336"/>
      <c r="O535" s="336"/>
      <c r="P535" s="336"/>
      <c r="Q535" s="336"/>
      <c r="R535" s="336"/>
      <c r="S535" s="336"/>
      <c r="T535" s="341"/>
      <c r="U535" s="342"/>
      <c r="V535" s="336"/>
      <c r="W535" s="336"/>
      <c r="X535" s="336"/>
      <c r="Y535" s="336"/>
    </row>
    <row r="536" spans="1:25" ht="15.75" customHeight="1" x14ac:dyDescent="0.3">
      <c r="A536" s="336"/>
      <c r="B536" s="336"/>
      <c r="C536" s="336"/>
      <c r="D536" s="336"/>
      <c r="E536" s="336"/>
      <c r="F536" s="336"/>
      <c r="G536" s="336"/>
      <c r="H536" s="336"/>
      <c r="I536" s="336"/>
      <c r="J536" s="336"/>
      <c r="K536" s="336"/>
      <c r="L536" s="336"/>
      <c r="M536" s="336"/>
      <c r="N536" s="336"/>
      <c r="O536" s="336"/>
      <c r="P536" s="336"/>
      <c r="Q536" s="336"/>
      <c r="R536" s="336"/>
      <c r="S536" s="336"/>
      <c r="T536" s="341"/>
      <c r="U536" s="342"/>
      <c r="V536" s="336"/>
      <c r="W536" s="336"/>
      <c r="X536" s="336"/>
      <c r="Y536" s="336"/>
    </row>
    <row r="537" spans="1:25" ht="15.75" customHeight="1" x14ac:dyDescent="0.3">
      <c r="A537" s="336"/>
      <c r="B537" s="336"/>
      <c r="C537" s="336"/>
      <c r="D537" s="336"/>
      <c r="E537" s="336"/>
      <c r="F537" s="336"/>
      <c r="G537" s="336"/>
      <c r="H537" s="336"/>
      <c r="I537" s="336"/>
      <c r="J537" s="336"/>
      <c r="K537" s="336"/>
      <c r="L537" s="336"/>
      <c r="M537" s="336"/>
      <c r="N537" s="336"/>
      <c r="O537" s="336"/>
      <c r="P537" s="336"/>
      <c r="Q537" s="336"/>
      <c r="R537" s="336"/>
      <c r="S537" s="336"/>
      <c r="T537" s="341"/>
      <c r="U537" s="342"/>
      <c r="V537" s="336"/>
      <c r="W537" s="336"/>
      <c r="X537" s="336"/>
      <c r="Y537" s="336"/>
    </row>
    <row r="538" spans="1:25" ht="15.75" customHeight="1" x14ac:dyDescent="0.3">
      <c r="A538" s="336"/>
      <c r="B538" s="336"/>
      <c r="C538" s="336"/>
      <c r="D538" s="336"/>
      <c r="E538" s="336"/>
      <c r="F538" s="336"/>
      <c r="G538" s="336"/>
      <c r="H538" s="336"/>
      <c r="I538" s="336"/>
      <c r="J538" s="336"/>
      <c r="K538" s="336"/>
      <c r="L538" s="336"/>
      <c r="M538" s="336"/>
      <c r="N538" s="336"/>
      <c r="O538" s="336"/>
      <c r="P538" s="336"/>
      <c r="Q538" s="336"/>
      <c r="R538" s="336"/>
      <c r="S538" s="336"/>
      <c r="T538" s="341"/>
      <c r="U538" s="342"/>
      <c r="V538" s="336"/>
      <c r="W538" s="336"/>
      <c r="X538" s="336"/>
      <c r="Y538" s="336"/>
    </row>
    <row r="539" spans="1:25" ht="15.75" customHeight="1" x14ac:dyDescent="0.3">
      <c r="A539" s="336"/>
      <c r="B539" s="336"/>
      <c r="C539" s="336"/>
      <c r="D539" s="336"/>
      <c r="E539" s="336"/>
      <c r="F539" s="336"/>
      <c r="G539" s="336"/>
      <c r="H539" s="336"/>
      <c r="I539" s="336"/>
      <c r="J539" s="336"/>
      <c r="K539" s="336"/>
      <c r="L539" s="336"/>
      <c r="M539" s="336"/>
      <c r="N539" s="336"/>
      <c r="O539" s="336"/>
      <c r="P539" s="336"/>
      <c r="Q539" s="336"/>
      <c r="R539" s="336"/>
      <c r="S539" s="336"/>
      <c r="T539" s="341"/>
      <c r="U539" s="342"/>
      <c r="V539" s="336"/>
      <c r="W539" s="336"/>
      <c r="X539" s="336"/>
      <c r="Y539" s="336"/>
    </row>
    <row r="540" spans="1:25" ht="15.75" customHeight="1" x14ac:dyDescent="0.3">
      <c r="A540" s="336"/>
      <c r="B540" s="336"/>
      <c r="C540" s="336"/>
      <c r="D540" s="336"/>
      <c r="E540" s="336"/>
      <c r="F540" s="336"/>
      <c r="G540" s="336"/>
      <c r="H540" s="336"/>
      <c r="I540" s="336"/>
      <c r="J540" s="336"/>
      <c r="K540" s="336"/>
      <c r="L540" s="336"/>
      <c r="M540" s="336"/>
      <c r="N540" s="336"/>
      <c r="O540" s="336"/>
      <c r="P540" s="336"/>
      <c r="Q540" s="336"/>
      <c r="R540" s="336"/>
      <c r="S540" s="336"/>
      <c r="T540" s="341"/>
      <c r="U540" s="342"/>
      <c r="V540" s="336"/>
      <c r="W540" s="336"/>
      <c r="X540" s="336"/>
      <c r="Y540" s="336"/>
    </row>
    <row r="541" spans="1:25" ht="15.75" customHeight="1" x14ac:dyDescent="0.3">
      <c r="A541" s="336"/>
      <c r="B541" s="336"/>
      <c r="C541" s="336"/>
      <c r="D541" s="336"/>
      <c r="E541" s="336"/>
      <c r="F541" s="336"/>
      <c r="G541" s="336"/>
      <c r="H541" s="336"/>
      <c r="I541" s="336"/>
      <c r="J541" s="336"/>
      <c r="K541" s="336"/>
      <c r="L541" s="336"/>
      <c r="M541" s="336"/>
      <c r="N541" s="336"/>
      <c r="O541" s="336"/>
      <c r="P541" s="336"/>
      <c r="Q541" s="336"/>
      <c r="R541" s="336"/>
      <c r="S541" s="336"/>
      <c r="T541" s="341"/>
      <c r="U541" s="342"/>
      <c r="V541" s="336"/>
      <c r="W541" s="336"/>
      <c r="X541" s="336"/>
      <c r="Y541" s="336"/>
    </row>
    <row r="542" spans="1:25" ht="15.75" customHeight="1" x14ac:dyDescent="0.3">
      <c r="A542" s="336"/>
      <c r="B542" s="336"/>
      <c r="C542" s="336"/>
      <c r="D542" s="336"/>
      <c r="E542" s="336"/>
      <c r="F542" s="336"/>
      <c r="G542" s="336"/>
      <c r="H542" s="336"/>
      <c r="I542" s="336"/>
      <c r="J542" s="336"/>
      <c r="K542" s="336"/>
      <c r="L542" s="336"/>
      <c r="M542" s="336"/>
      <c r="N542" s="336"/>
      <c r="O542" s="336"/>
      <c r="P542" s="336"/>
      <c r="Q542" s="336"/>
      <c r="R542" s="336"/>
      <c r="S542" s="336"/>
      <c r="T542" s="341"/>
      <c r="U542" s="342"/>
      <c r="V542" s="336"/>
      <c r="W542" s="336"/>
      <c r="X542" s="336"/>
      <c r="Y542" s="336"/>
    </row>
    <row r="543" spans="1:25" ht="15.75" customHeight="1" x14ac:dyDescent="0.3">
      <c r="A543" s="336"/>
      <c r="B543" s="336"/>
      <c r="C543" s="336"/>
      <c r="D543" s="336"/>
      <c r="E543" s="336"/>
      <c r="F543" s="336"/>
      <c r="G543" s="336"/>
      <c r="H543" s="336"/>
      <c r="I543" s="336"/>
      <c r="J543" s="336"/>
      <c r="K543" s="336"/>
      <c r="L543" s="336"/>
      <c r="M543" s="336"/>
      <c r="N543" s="336"/>
      <c r="O543" s="336"/>
      <c r="P543" s="336"/>
      <c r="Q543" s="336"/>
      <c r="R543" s="336"/>
      <c r="S543" s="336"/>
      <c r="T543" s="341"/>
      <c r="U543" s="342"/>
      <c r="V543" s="336"/>
      <c r="W543" s="336"/>
      <c r="X543" s="336"/>
      <c r="Y543" s="336"/>
    </row>
    <row r="544" spans="1:25" ht="15.75" customHeight="1" x14ac:dyDescent="0.3">
      <c r="A544" s="336"/>
      <c r="B544" s="336"/>
      <c r="C544" s="336"/>
      <c r="D544" s="336"/>
      <c r="E544" s="336"/>
      <c r="F544" s="336"/>
      <c r="G544" s="336"/>
      <c r="H544" s="336"/>
      <c r="I544" s="336"/>
      <c r="J544" s="336"/>
      <c r="K544" s="336"/>
      <c r="L544" s="336"/>
      <c r="M544" s="336"/>
      <c r="N544" s="336"/>
      <c r="O544" s="336"/>
      <c r="P544" s="336"/>
      <c r="Q544" s="336"/>
      <c r="R544" s="336"/>
      <c r="S544" s="336"/>
      <c r="T544" s="341"/>
      <c r="U544" s="342"/>
      <c r="V544" s="336"/>
      <c r="W544" s="336"/>
      <c r="X544" s="336"/>
      <c r="Y544" s="336"/>
    </row>
    <row r="545" spans="1:25" ht="15.75" customHeight="1" x14ac:dyDescent="0.3">
      <c r="A545" s="336"/>
      <c r="B545" s="336"/>
      <c r="C545" s="336"/>
      <c r="D545" s="336"/>
      <c r="E545" s="336"/>
      <c r="F545" s="336"/>
      <c r="G545" s="336"/>
      <c r="H545" s="336"/>
      <c r="I545" s="336"/>
      <c r="J545" s="336"/>
      <c r="K545" s="336"/>
      <c r="L545" s="336"/>
      <c r="M545" s="336"/>
      <c r="N545" s="336"/>
      <c r="O545" s="336"/>
      <c r="P545" s="336"/>
      <c r="Q545" s="336"/>
      <c r="R545" s="336"/>
      <c r="S545" s="336"/>
      <c r="T545" s="341"/>
      <c r="U545" s="342"/>
      <c r="V545" s="336"/>
      <c r="W545" s="336"/>
      <c r="X545" s="336"/>
      <c r="Y545" s="336"/>
    </row>
    <row r="546" spans="1:25" ht="15.75" customHeight="1" x14ac:dyDescent="0.3">
      <c r="A546" s="336"/>
      <c r="B546" s="336"/>
      <c r="C546" s="336"/>
      <c r="D546" s="336"/>
      <c r="E546" s="336"/>
      <c r="F546" s="336"/>
      <c r="G546" s="336"/>
      <c r="H546" s="336"/>
      <c r="I546" s="336"/>
      <c r="J546" s="336"/>
      <c r="K546" s="336"/>
      <c r="L546" s="336"/>
      <c r="M546" s="336"/>
      <c r="N546" s="336"/>
      <c r="O546" s="336"/>
      <c r="P546" s="336"/>
      <c r="Q546" s="336"/>
      <c r="R546" s="336"/>
      <c r="S546" s="336"/>
      <c r="T546" s="341"/>
      <c r="U546" s="342"/>
      <c r="V546" s="336"/>
      <c r="W546" s="336"/>
      <c r="X546" s="336"/>
      <c r="Y546" s="336"/>
    </row>
    <row r="547" spans="1:25" ht="15.75" customHeight="1" x14ac:dyDescent="0.3">
      <c r="A547" s="336"/>
      <c r="B547" s="336"/>
      <c r="C547" s="336"/>
      <c r="D547" s="336"/>
      <c r="E547" s="336"/>
      <c r="F547" s="336"/>
      <c r="G547" s="336"/>
      <c r="H547" s="336"/>
      <c r="I547" s="336"/>
      <c r="J547" s="336"/>
      <c r="K547" s="336"/>
      <c r="L547" s="336"/>
      <c r="M547" s="336"/>
      <c r="N547" s="336"/>
      <c r="O547" s="336"/>
      <c r="P547" s="336"/>
      <c r="Q547" s="336"/>
      <c r="R547" s="336"/>
      <c r="S547" s="336"/>
      <c r="T547" s="341"/>
      <c r="U547" s="342"/>
      <c r="V547" s="336"/>
      <c r="W547" s="336"/>
      <c r="X547" s="336"/>
      <c r="Y547" s="336"/>
    </row>
    <row r="548" spans="1:25" ht="15.75" customHeight="1" x14ac:dyDescent="0.3">
      <c r="A548" s="336"/>
      <c r="B548" s="336"/>
      <c r="C548" s="336"/>
      <c r="D548" s="336"/>
      <c r="E548" s="336"/>
      <c r="F548" s="336"/>
      <c r="G548" s="336"/>
      <c r="H548" s="336"/>
      <c r="I548" s="336"/>
      <c r="J548" s="336"/>
      <c r="K548" s="336"/>
      <c r="L548" s="336"/>
      <c r="M548" s="336"/>
      <c r="N548" s="336"/>
      <c r="O548" s="336"/>
      <c r="P548" s="336"/>
      <c r="Q548" s="336"/>
      <c r="R548" s="336"/>
      <c r="S548" s="336"/>
      <c r="T548" s="341"/>
      <c r="U548" s="342"/>
      <c r="V548" s="336"/>
      <c r="W548" s="336"/>
      <c r="X548" s="336"/>
      <c r="Y548" s="336"/>
    </row>
    <row r="549" spans="1:25" ht="15.75" customHeight="1" x14ac:dyDescent="0.3">
      <c r="A549" s="336"/>
      <c r="B549" s="336"/>
      <c r="C549" s="336"/>
      <c r="D549" s="336"/>
      <c r="E549" s="336"/>
      <c r="F549" s="336"/>
      <c r="G549" s="336"/>
      <c r="H549" s="336"/>
      <c r="I549" s="336"/>
      <c r="J549" s="336"/>
      <c r="K549" s="336"/>
      <c r="L549" s="336"/>
      <c r="M549" s="336"/>
      <c r="N549" s="336"/>
      <c r="O549" s="336"/>
      <c r="P549" s="336"/>
      <c r="Q549" s="336"/>
      <c r="R549" s="336"/>
      <c r="S549" s="336"/>
      <c r="T549" s="341"/>
      <c r="U549" s="342"/>
      <c r="V549" s="336"/>
      <c r="W549" s="336"/>
      <c r="X549" s="336"/>
      <c r="Y549" s="336"/>
    </row>
    <row r="550" spans="1:25" ht="15.75" customHeight="1" x14ac:dyDescent="0.3">
      <c r="A550" s="336"/>
      <c r="B550" s="336"/>
      <c r="C550" s="336"/>
      <c r="D550" s="336"/>
      <c r="E550" s="336"/>
      <c r="F550" s="336"/>
      <c r="G550" s="336"/>
      <c r="H550" s="336"/>
      <c r="I550" s="336"/>
      <c r="J550" s="336"/>
      <c r="K550" s="336"/>
      <c r="L550" s="336"/>
      <c r="M550" s="336"/>
      <c r="N550" s="336"/>
      <c r="O550" s="336"/>
      <c r="P550" s="336"/>
      <c r="Q550" s="336"/>
      <c r="R550" s="336"/>
      <c r="S550" s="336"/>
      <c r="T550" s="341"/>
      <c r="U550" s="342"/>
      <c r="V550" s="336"/>
      <c r="W550" s="336"/>
      <c r="X550" s="336"/>
      <c r="Y550" s="336"/>
    </row>
    <row r="551" spans="1:25" ht="15.75" customHeight="1" x14ac:dyDescent="0.3">
      <c r="A551" s="336"/>
      <c r="B551" s="336"/>
      <c r="C551" s="336"/>
      <c r="D551" s="336"/>
      <c r="E551" s="336"/>
      <c r="F551" s="336"/>
      <c r="G551" s="336"/>
      <c r="H551" s="336"/>
      <c r="I551" s="336"/>
      <c r="J551" s="336"/>
      <c r="K551" s="336"/>
      <c r="L551" s="336"/>
      <c r="M551" s="336"/>
      <c r="N551" s="336"/>
      <c r="O551" s="336"/>
      <c r="P551" s="336"/>
      <c r="Q551" s="336"/>
      <c r="R551" s="336"/>
      <c r="S551" s="336"/>
      <c r="T551" s="341"/>
      <c r="U551" s="342"/>
      <c r="V551" s="336"/>
      <c r="W551" s="336"/>
      <c r="X551" s="336"/>
      <c r="Y551" s="336"/>
    </row>
    <row r="552" spans="1:25" ht="15.75" customHeight="1" x14ac:dyDescent="0.3">
      <c r="A552" s="336"/>
      <c r="B552" s="336"/>
      <c r="C552" s="336"/>
      <c r="D552" s="336"/>
      <c r="E552" s="336"/>
      <c r="F552" s="336"/>
      <c r="G552" s="336"/>
      <c r="H552" s="336"/>
      <c r="I552" s="336"/>
      <c r="J552" s="336"/>
      <c r="K552" s="336"/>
      <c r="L552" s="336"/>
      <c r="M552" s="336"/>
      <c r="N552" s="336"/>
      <c r="O552" s="336"/>
      <c r="P552" s="336"/>
      <c r="Q552" s="336"/>
      <c r="R552" s="336"/>
      <c r="S552" s="336"/>
      <c r="T552" s="341"/>
      <c r="U552" s="342"/>
      <c r="V552" s="336"/>
      <c r="W552" s="336"/>
      <c r="X552" s="336"/>
      <c r="Y552" s="336"/>
    </row>
    <row r="553" spans="1:25" ht="15.75" customHeight="1" x14ac:dyDescent="0.3">
      <c r="A553" s="336"/>
      <c r="B553" s="336"/>
      <c r="C553" s="336"/>
      <c r="D553" s="336"/>
      <c r="E553" s="336"/>
      <c r="F553" s="336"/>
      <c r="G553" s="336"/>
      <c r="H553" s="336"/>
      <c r="I553" s="336"/>
      <c r="J553" s="336"/>
      <c r="K553" s="336"/>
      <c r="L553" s="336"/>
      <c r="M553" s="336"/>
      <c r="N553" s="336"/>
      <c r="O553" s="336"/>
      <c r="P553" s="336"/>
      <c r="Q553" s="336"/>
      <c r="R553" s="336"/>
      <c r="S553" s="336"/>
      <c r="T553" s="341"/>
      <c r="U553" s="342"/>
      <c r="V553" s="336"/>
      <c r="W553" s="336"/>
      <c r="X553" s="336"/>
      <c r="Y553" s="336"/>
    </row>
    <row r="554" spans="1:25" ht="15.75" customHeight="1" x14ac:dyDescent="0.3">
      <c r="A554" s="336"/>
      <c r="B554" s="336"/>
      <c r="C554" s="336"/>
      <c r="D554" s="336"/>
      <c r="E554" s="336"/>
      <c r="F554" s="336"/>
      <c r="G554" s="336"/>
      <c r="H554" s="336"/>
      <c r="I554" s="336"/>
      <c r="J554" s="336"/>
      <c r="K554" s="336"/>
      <c r="L554" s="336"/>
      <c r="M554" s="336"/>
      <c r="N554" s="336"/>
      <c r="O554" s="336"/>
      <c r="P554" s="336"/>
      <c r="Q554" s="336"/>
      <c r="R554" s="336"/>
      <c r="S554" s="336"/>
      <c r="T554" s="341"/>
      <c r="U554" s="342"/>
      <c r="V554" s="336"/>
      <c r="W554" s="336"/>
      <c r="X554" s="336"/>
      <c r="Y554" s="336"/>
    </row>
    <row r="555" spans="1:25" ht="15.75" customHeight="1" x14ac:dyDescent="0.3">
      <c r="A555" s="336"/>
      <c r="B555" s="336"/>
      <c r="C555" s="336"/>
      <c r="D555" s="336"/>
      <c r="E555" s="336"/>
      <c r="F555" s="336"/>
      <c r="G555" s="336"/>
      <c r="H555" s="336"/>
      <c r="I555" s="336"/>
      <c r="J555" s="336"/>
      <c r="K555" s="336"/>
      <c r="L555" s="336"/>
      <c r="M555" s="336"/>
      <c r="N555" s="336"/>
      <c r="O555" s="336"/>
      <c r="P555" s="336"/>
      <c r="Q555" s="336"/>
      <c r="R555" s="336"/>
      <c r="S555" s="336"/>
      <c r="T555" s="341"/>
      <c r="U555" s="342"/>
      <c r="V555" s="336"/>
      <c r="W555" s="336"/>
      <c r="X555" s="336"/>
      <c r="Y555" s="336"/>
    </row>
    <row r="556" spans="1:25" ht="15.75" customHeight="1" x14ac:dyDescent="0.3">
      <c r="A556" s="336"/>
      <c r="B556" s="336"/>
      <c r="C556" s="336"/>
      <c r="D556" s="336"/>
      <c r="E556" s="336"/>
      <c r="F556" s="336"/>
      <c r="G556" s="336"/>
      <c r="H556" s="336"/>
      <c r="I556" s="336"/>
      <c r="J556" s="336"/>
      <c r="K556" s="336"/>
      <c r="L556" s="336"/>
      <c r="M556" s="336"/>
      <c r="N556" s="336"/>
      <c r="O556" s="336"/>
      <c r="P556" s="336"/>
      <c r="Q556" s="336"/>
      <c r="R556" s="336"/>
      <c r="S556" s="336"/>
      <c r="T556" s="341"/>
      <c r="U556" s="342"/>
      <c r="V556" s="336"/>
      <c r="W556" s="336"/>
      <c r="X556" s="336"/>
      <c r="Y556" s="336"/>
    </row>
    <row r="557" spans="1:25" ht="15.75" customHeight="1" x14ac:dyDescent="0.3">
      <c r="A557" s="336"/>
      <c r="B557" s="336"/>
      <c r="C557" s="336"/>
      <c r="D557" s="336"/>
      <c r="E557" s="336"/>
      <c r="F557" s="336"/>
      <c r="G557" s="336"/>
      <c r="H557" s="336"/>
      <c r="I557" s="336"/>
      <c r="J557" s="336"/>
      <c r="K557" s="336"/>
      <c r="L557" s="336"/>
      <c r="M557" s="336"/>
      <c r="N557" s="336"/>
      <c r="O557" s="336"/>
      <c r="P557" s="336"/>
      <c r="Q557" s="336"/>
      <c r="R557" s="336"/>
      <c r="S557" s="336"/>
      <c r="T557" s="341"/>
      <c r="U557" s="342"/>
      <c r="V557" s="336"/>
      <c r="W557" s="336"/>
      <c r="X557" s="336"/>
      <c r="Y557" s="336"/>
    </row>
    <row r="558" spans="1:25" ht="15.75" customHeight="1" x14ac:dyDescent="0.3">
      <c r="A558" s="336"/>
      <c r="B558" s="336"/>
      <c r="C558" s="336"/>
      <c r="D558" s="336"/>
      <c r="E558" s="336"/>
      <c r="F558" s="336"/>
      <c r="G558" s="336"/>
      <c r="H558" s="336"/>
      <c r="I558" s="336"/>
      <c r="J558" s="336"/>
      <c r="K558" s="336"/>
      <c r="L558" s="336"/>
      <c r="M558" s="336"/>
      <c r="N558" s="336"/>
      <c r="O558" s="336"/>
      <c r="P558" s="336"/>
      <c r="Q558" s="336"/>
      <c r="R558" s="336"/>
      <c r="S558" s="336"/>
      <c r="T558" s="341"/>
      <c r="U558" s="342"/>
      <c r="V558" s="336"/>
      <c r="W558" s="336"/>
      <c r="X558" s="336"/>
      <c r="Y558" s="336"/>
    </row>
    <row r="559" spans="1:25" ht="15.75" customHeight="1" x14ac:dyDescent="0.3">
      <c r="A559" s="336"/>
      <c r="B559" s="336"/>
      <c r="C559" s="336"/>
      <c r="D559" s="336"/>
      <c r="E559" s="336"/>
      <c r="F559" s="336"/>
      <c r="G559" s="336"/>
      <c r="H559" s="336"/>
      <c r="I559" s="336"/>
      <c r="J559" s="336"/>
      <c r="K559" s="336"/>
      <c r="L559" s="336"/>
      <c r="M559" s="336"/>
      <c r="N559" s="336"/>
      <c r="O559" s="336"/>
      <c r="P559" s="336"/>
      <c r="Q559" s="336"/>
      <c r="R559" s="336"/>
      <c r="S559" s="336"/>
      <c r="T559" s="341"/>
      <c r="U559" s="342"/>
      <c r="V559" s="336"/>
      <c r="W559" s="336"/>
      <c r="X559" s="336"/>
      <c r="Y559" s="336"/>
    </row>
    <row r="560" spans="1:25" ht="15.75" customHeight="1" x14ac:dyDescent="0.3">
      <c r="A560" s="336"/>
      <c r="B560" s="336"/>
      <c r="C560" s="336"/>
      <c r="D560" s="336"/>
      <c r="E560" s="336"/>
      <c r="F560" s="336"/>
      <c r="G560" s="336"/>
      <c r="H560" s="336"/>
      <c r="I560" s="336"/>
      <c r="J560" s="336"/>
      <c r="K560" s="336"/>
      <c r="L560" s="336"/>
      <c r="M560" s="336"/>
      <c r="N560" s="336"/>
      <c r="O560" s="336"/>
      <c r="P560" s="336"/>
      <c r="Q560" s="336"/>
      <c r="R560" s="336"/>
      <c r="S560" s="336"/>
      <c r="T560" s="341"/>
      <c r="U560" s="342"/>
      <c r="V560" s="336"/>
      <c r="W560" s="336"/>
      <c r="X560" s="336"/>
      <c r="Y560" s="336"/>
    </row>
    <row r="561" spans="1:25" ht="15.75" customHeight="1" x14ac:dyDescent="0.3">
      <c r="A561" s="336"/>
      <c r="B561" s="336"/>
      <c r="C561" s="336"/>
      <c r="D561" s="336"/>
      <c r="E561" s="336"/>
      <c r="F561" s="336"/>
      <c r="G561" s="336"/>
      <c r="H561" s="336"/>
      <c r="I561" s="336"/>
      <c r="J561" s="336"/>
      <c r="K561" s="336"/>
      <c r="L561" s="336"/>
      <c r="M561" s="336"/>
      <c r="N561" s="336"/>
      <c r="O561" s="336"/>
      <c r="P561" s="336"/>
      <c r="Q561" s="336"/>
      <c r="R561" s="336"/>
      <c r="S561" s="336"/>
      <c r="T561" s="341"/>
      <c r="U561" s="342"/>
      <c r="V561" s="336"/>
      <c r="W561" s="336"/>
      <c r="X561" s="336"/>
      <c r="Y561" s="336"/>
    </row>
    <row r="562" spans="1:25" ht="15.75" customHeight="1" x14ac:dyDescent="0.3">
      <c r="A562" s="336"/>
      <c r="B562" s="336"/>
      <c r="C562" s="336"/>
      <c r="D562" s="336"/>
      <c r="E562" s="336"/>
      <c r="F562" s="336"/>
      <c r="G562" s="336"/>
      <c r="H562" s="336"/>
      <c r="I562" s="336"/>
      <c r="J562" s="336"/>
      <c r="K562" s="336"/>
      <c r="L562" s="336"/>
      <c r="M562" s="336"/>
      <c r="N562" s="336"/>
      <c r="O562" s="336"/>
      <c r="P562" s="336"/>
      <c r="Q562" s="336"/>
      <c r="R562" s="336"/>
      <c r="S562" s="336"/>
      <c r="T562" s="341"/>
      <c r="U562" s="342"/>
      <c r="V562" s="336"/>
      <c r="W562" s="336"/>
      <c r="X562" s="336"/>
      <c r="Y562" s="336"/>
    </row>
    <row r="563" spans="1:25" ht="15.75" customHeight="1" x14ac:dyDescent="0.3">
      <c r="A563" s="336"/>
      <c r="B563" s="336"/>
      <c r="C563" s="336"/>
      <c r="D563" s="336"/>
      <c r="E563" s="336"/>
      <c r="F563" s="336"/>
      <c r="G563" s="336"/>
      <c r="H563" s="336"/>
      <c r="I563" s="336"/>
      <c r="J563" s="336"/>
      <c r="K563" s="336"/>
      <c r="L563" s="336"/>
      <c r="M563" s="336"/>
      <c r="N563" s="336"/>
      <c r="O563" s="336"/>
      <c r="P563" s="336"/>
      <c r="Q563" s="336"/>
      <c r="R563" s="336"/>
      <c r="S563" s="336"/>
      <c r="T563" s="341"/>
      <c r="U563" s="342"/>
      <c r="V563" s="336"/>
      <c r="W563" s="336"/>
      <c r="X563" s="336"/>
      <c r="Y563" s="336"/>
    </row>
    <row r="564" spans="1:25" ht="15.75" customHeight="1" x14ac:dyDescent="0.3">
      <c r="A564" s="336"/>
      <c r="B564" s="336"/>
      <c r="C564" s="336"/>
      <c r="D564" s="336"/>
      <c r="E564" s="336"/>
      <c r="F564" s="336"/>
      <c r="G564" s="336"/>
      <c r="H564" s="336"/>
      <c r="I564" s="336"/>
      <c r="J564" s="336"/>
      <c r="K564" s="336"/>
      <c r="L564" s="336"/>
      <c r="M564" s="336"/>
      <c r="N564" s="336"/>
      <c r="O564" s="336"/>
      <c r="P564" s="336"/>
      <c r="Q564" s="336"/>
      <c r="R564" s="336"/>
      <c r="S564" s="336"/>
      <c r="T564" s="341"/>
      <c r="U564" s="342"/>
      <c r="V564" s="336"/>
      <c r="W564" s="336"/>
      <c r="X564" s="336"/>
      <c r="Y564" s="336"/>
    </row>
    <row r="565" spans="1:25" ht="15.75" customHeight="1" x14ac:dyDescent="0.3">
      <c r="A565" s="336"/>
      <c r="B565" s="336"/>
      <c r="C565" s="336"/>
      <c r="D565" s="336"/>
      <c r="E565" s="336"/>
      <c r="F565" s="336"/>
      <c r="G565" s="336"/>
      <c r="H565" s="336"/>
      <c r="I565" s="336"/>
      <c r="J565" s="336"/>
      <c r="K565" s="336"/>
      <c r="L565" s="336"/>
      <c r="M565" s="336"/>
      <c r="N565" s="336"/>
      <c r="O565" s="336"/>
      <c r="P565" s="336"/>
      <c r="Q565" s="336"/>
      <c r="R565" s="336"/>
      <c r="S565" s="336"/>
      <c r="T565" s="341"/>
      <c r="U565" s="342"/>
      <c r="V565" s="336"/>
      <c r="W565" s="336"/>
      <c r="X565" s="336"/>
      <c r="Y565" s="336"/>
    </row>
    <row r="566" spans="1:25" ht="15.75" customHeight="1" x14ac:dyDescent="0.3">
      <c r="A566" s="336"/>
      <c r="B566" s="336"/>
      <c r="C566" s="336"/>
      <c r="D566" s="336"/>
      <c r="E566" s="336"/>
      <c r="F566" s="336"/>
      <c r="G566" s="336"/>
      <c r="H566" s="336"/>
      <c r="I566" s="336"/>
      <c r="J566" s="336"/>
      <c r="K566" s="336"/>
      <c r="L566" s="336"/>
      <c r="M566" s="336"/>
      <c r="N566" s="336"/>
      <c r="O566" s="336"/>
      <c r="P566" s="336"/>
      <c r="Q566" s="336"/>
      <c r="R566" s="336"/>
      <c r="S566" s="336"/>
      <c r="T566" s="341"/>
      <c r="U566" s="342"/>
      <c r="V566" s="336"/>
      <c r="W566" s="336"/>
      <c r="X566" s="336"/>
      <c r="Y566" s="336"/>
    </row>
    <row r="567" spans="1:25" ht="15.75" customHeight="1" x14ac:dyDescent="0.3">
      <c r="A567" s="336"/>
      <c r="B567" s="336"/>
      <c r="C567" s="336"/>
      <c r="D567" s="336"/>
      <c r="E567" s="336"/>
      <c r="F567" s="336"/>
      <c r="G567" s="336"/>
      <c r="H567" s="336"/>
      <c r="I567" s="336"/>
      <c r="J567" s="336"/>
      <c r="K567" s="336"/>
      <c r="L567" s="336"/>
      <c r="M567" s="336"/>
      <c r="N567" s="336"/>
      <c r="O567" s="336"/>
      <c r="P567" s="336"/>
      <c r="Q567" s="336"/>
      <c r="R567" s="336"/>
      <c r="S567" s="336"/>
      <c r="T567" s="341"/>
      <c r="U567" s="342"/>
      <c r="V567" s="336"/>
      <c r="W567" s="336"/>
      <c r="X567" s="336"/>
      <c r="Y567" s="336"/>
    </row>
    <row r="568" spans="1:25" ht="15.75" customHeight="1" x14ac:dyDescent="0.3">
      <c r="A568" s="336"/>
      <c r="B568" s="336"/>
      <c r="C568" s="336"/>
      <c r="D568" s="336"/>
      <c r="E568" s="336"/>
      <c r="F568" s="336"/>
      <c r="G568" s="336"/>
      <c r="H568" s="336"/>
      <c r="I568" s="336"/>
      <c r="J568" s="336"/>
      <c r="K568" s="336"/>
      <c r="L568" s="336"/>
      <c r="M568" s="336"/>
      <c r="N568" s="336"/>
      <c r="O568" s="336"/>
      <c r="P568" s="336"/>
      <c r="Q568" s="336"/>
      <c r="R568" s="336"/>
      <c r="S568" s="336"/>
      <c r="T568" s="341"/>
      <c r="U568" s="342"/>
      <c r="V568" s="336"/>
      <c r="W568" s="336"/>
      <c r="X568" s="336"/>
      <c r="Y568" s="336"/>
    </row>
    <row r="569" spans="1:25" ht="15.75" customHeight="1" x14ac:dyDescent="0.3">
      <c r="A569" s="336"/>
      <c r="B569" s="336"/>
      <c r="C569" s="336"/>
      <c r="D569" s="336"/>
      <c r="E569" s="336"/>
      <c r="F569" s="336"/>
      <c r="G569" s="336"/>
      <c r="H569" s="336"/>
      <c r="I569" s="336"/>
      <c r="J569" s="336"/>
      <c r="K569" s="336"/>
      <c r="L569" s="336"/>
      <c r="M569" s="336"/>
      <c r="N569" s="336"/>
      <c r="O569" s="336"/>
      <c r="P569" s="336"/>
      <c r="Q569" s="336"/>
      <c r="R569" s="336"/>
      <c r="S569" s="336"/>
      <c r="T569" s="341"/>
      <c r="U569" s="342"/>
      <c r="V569" s="336"/>
      <c r="W569" s="336"/>
      <c r="X569" s="336"/>
      <c r="Y569" s="336"/>
    </row>
    <row r="570" spans="1:25" ht="15.75" customHeight="1" x14ac:dyDescent="0.3">
      <c r="A570" s="336"/>
      <c r="B570" s="336"/>
      <c r="C570" s="336"/>
      <c r="D570" s="336"/>
      <c r="E570" s="336"/>
      <c r="F570" s="336"/>
      <c r="G570" s="336"/>
      <c r="H570" s="336"/>
      <c r="I570" s="336"/>
      <c r="J570" s="336"/>
      <c r="K570" s="336"/>
      <c r="L570" s="336"/>
      <c r="M570" s="336"/>
      <c r="N570" s="336"/>
      <c r="O570" s="336"/>
      <c r="P570" s="336"/>
      <c r="Q570" s="336"/>
      <c r="R570" s="336"/>
      <c r="S570" s="336"/>
      <c r="T570" s="341"/>
      <c r="U570" s="342"/>
      <c r="V570" s="336"/>
      <c r="W570" s="336"/>
      <c r="X570" s="336"/>
      <c r="Y570" s="336"/>
    </row>
    <row r="571" spans="1:25" ht="15.75" customHeight="1" x14ac:dyDescent="0.3">
      <c r="A571" s="336"/>
      <c r="B571" s="336"/>
      <c r="C571" s="336"/>
      <c r="D571" s="336"/>
      <c r="E571" s="336"/>
      <c r="F571" s="336"/>
      <c r="G571" s="336"/>
      <c r="H571" s="336"/>
      <c r="I571" s="336"/>
      <c r="J571" s="336"/>
      <c r="K571" s="336"/>
      <c r="L571" s="336"/>
      <c r="M571" s="336"/>
      <c r="N571" s="336"/>
      <c r="O571" s="336"/>
      <c r="P571" s="336"/>
      <c r="Q571" s="336"/>
      <c r="R571" s="336"/>
      <c r="S571" s="336"/>
      <c r="T571" s="341"/>
      <c r="U571" s="342"/>
      <c r="V571" s="336"/>
      <c r="W571" s="336"/>
      <c r="X571" s="336"/>
      <c r="Y571" s="336"/>
    </row>
    <row r="572" spans="1:25" ht="15.75" customHeight="1" x14ac:dyDescent="0.3">
      <c r="A572" s="336"/>
      <c r="B572" s="336"/>
      <c r="C572" s="336"/>
      <c r="D572" s="336"/>
      <c r="E572" s="336"/>
      <c r="F572" s="336"/>
      <c r="G572" s="336"/>
      <c r="H572" s="336"/>
      <c r="I572" s="336"/>
      <c r="J572" s="336"/>
      <c r="K572" s="336"/>
      <c r="L572" s="336"/>
      <c r="M572" s="336"/>
      <c r="N572" s="336"/>
      <c r="O572" s="336"/>
      <c r="P572" s="336"/>
      <c r="Q572" s="336"/>
      <c r="R572" s="336"/>
      <c r="S572" s="336"/>
      <c r="T572" s="341"/>
      <c r="U572" s="342"/>
      <c r="V572" s="336"/>
      <c r="W572" s="336"/>
      <c r="X572" s="336"/>
      <c r="Y572" s="336"/>
    </row>
    <row r="573" spans="1:25" ht="15.75" customHeight="1" x14ac:dyDescent="0.3">
      <c r="A573" s="336"/>
      <c r="B573" s="336"/>
      <c r="C573" s="336"/>
      <c r="D573" s="336"/>
      <c r="E573" s="336"/>
      <c r="F573" s="336"/>
      <c r="G573" s="336"/>
      <c r="H573" s="336"/>
      <c r="I573" s="336"/>
      <c r="J573" s="336"/>
      <c r="K573" s="336"/>
      <c r="L573" s="336"/>
      <c r="M573" s="336"/>
      <c r="N573" s="336"/>
      <c r="O573" s="336"/>
      <c r="P573" s="336"/>
      <c r="Q573" s="336"/>
      <c r="R573" s="336"/>
      <c r="S573" s="336"/>
      <c r="T573" s="341"/>
      <c r="U573" s="342"/>
      <c r="V573" s="336"/>
      <c r="W573" s="336"/>
      <c r="X573" s="336"/>
      <c r="Y573" s="336"/>
    </row>
    <row r="574" spans="1:25" ht="15.75" customHeight="1" x14ac:dyDescent="0.3">
      <c r="A574" s="336"/>
      <c r="B574" s="336"/>
      <c r="C574" s="336"/>
      <c r="D574" s="336"/>
      <c r="E574" s="336"/>
      <c r="F574" s="336"/>
      <c r="G574" s="336"/>
      <c r="H574" s="336"/>
      <c r="I574" s="336"/>
      <c r="J574" s="336"/>
      <c r="K574" s="336"/>
      <c r="L574" s="336"/>
      <c r="M574" s="336"/>
      <c r="N574" s="336"/>
      <c r="O574" s="336"/>
      <c r="P574" s="336"/>
      <c r="Q574" s="336"/>
      <c r="R574" s="336"/>
      <c r="S574" s="336"/>
      <c r="T574" s="341"/>
      <c r="U574" s="342"/>
      <c r="V574" s="336"/>
      <c r="W574" s="336"/>
      <c r="X574" s="336"/>
      <c r="Y574" s="336"/>
    </row>
    <row r="575" spans="1:25" ht="15.75" customHeight="1" x14ac:dyDescent="0.3">
      <c r="A575" s="336"/>
      <c r="B575" s="336"/>
      <c r="C575" s="336"/>
      <c r="D575" s="336"/>
      <c r="E575" s="336"/>
      <c r="F575" s="336"/>
      <c r="G575" s="336"/>
      <c r="H575" s="336"/>
      <c r="I575" s="336"/>
      <c r="J575" s="336"/>
      <c r="K575" s="336"/>
      <c r="L575" s="336"/>
      <c r="M575" s="336"/>
      <c r="N575" s="336"/>
      <c r="O575" s="336"/>
      <c r="P575" s="336"/>
      <c r="Q575" s="336"/>
      <c r="R575" s="336"/>
      <c r="S575" s="336"/>
      <c r="T575" s="341"/>
      <c r="U575" s="342"/>
      <c r="V575" s="336"/>
      <c r="W575" s="336"/>
      <c r="X575" s="336"/>
      <c r="Y575" s="336"/>
    </row>
    <row r="576" spans="1:25" ht="15.75" customHeight="1" x14ac:dyDescent="0.3">
      <c r="A576" s="336"/>
      <c r="B576" s="336"/>
      <c r="C576" s="336"/>
      <c r="D576" s="336"/>
      <c r="E576" s="336"/>
      <c r="F576" s="336"/>
      <c r="G576" s="336"/>
      <c r="H576" s="336"/>
      <c r="I576" s="336"/>
      <c r="J576" s="336"/>
      <c r="K576" s="336"/>
      <c r="L576" s="336"/>
      <c r="M576" s="336"/>
      <c r="N576" s="336"/>
      <c r="O576" s="336"/>
      <c r="P576" s="336"/>
      <c r="Q576" s="336"/>
      <c r="R576" s="336"/>
      <c r="S576" s="336"/>
      <c r="T576" s="341"/>
      <c r="U576" s="342"/>
      <c r="V576" s="336"/>
      <c r="W576" s="336"/>
      <c r="X576" s="336"/>
      <c r="Y576" s="336"/>
    </row>
    <row r="577" spans="1:25" ht="15.75" customHeight="1" x14ac:dyDescent="0.3">
      <c r="A577" s="336"/>
      <c r="B577" s="336"/>
      <c r="C577" s="336"/>
      <c r="D577" s="336"/>
      <c r="E577" s="336"/>
      <c r="F577" s="336"/>
      <c r="G577" s="336"/>
      <c r="H577" s="336"/>
      <c r="I577" s="336"/>
      <c r="J577" s="336"/>
      <c r="K577" s="336"/>
      <c r="L577" s="336"/>
      <c r="M577" s="336"/>
      <c r="N577" s="336"/>
      <c r="O577" s="336"/>
      <c r="P577" s="336"/>
      <c r="Q577" s="336"/>
      <c r="R577" s="336"/>
      <c r="S577" s="336"/>
      <c r="T577" s="341"/>
      <c r="U577" s="342"/>
      <c r="V577" s="336"/>
      <c r="W577" s="336"/>
      <c r="X577" s="336"/>
      <c r="Y577" s="336"/>
    </row>
    <row r="578" spans="1:25" ht="15.75" customHeight="1" x14ac:dyDescent="0.3">
      <c r="A578" s="336"/>
      <c r="B578" s="336"/>
      <c r="C578" s="336"/>
      <c r="D578" s="336"/>
      <c r="E578" s="336"/>
      <c r="F578" s="336"/>
      <c r="G578" s="336"/>
      <c r="H578" s="336"/>
      <c r="I578" s="336"/>
      <c r="J578" s="336"/>
      <c r="K578" s="336"/>
      <c r="L578" s="336"/>
      <c r="M578" s="336"/>
      <c r="N578" s="336"/>
      <c r="O578" s="336"/>
      <c r="P578" s="336"/>
      <c r="Q578" s="336"/>
      <c r="R578" s="336"/>
      <c r="S578" s="336"/>
      <c r="T578" s="341"/>
      <c r="U578" s="342"/>
      <c r="V578" s="336"/>
      <c r="W578" s="336"/>
      <c r="X578" s="336"/>
      <c r="Y578" s="336"/>
    </row>
    <row r="579" spans="1:25" ht="15.75" customHeight="1" x14ac:dyDescent="0.3">
      <c r="A579" s="336"/>
      <c r="B579" s="336"/>
      <c r="C579" s="336"/>
      <c r="D579" s="336"/>
      <c r="E579" s="336"/>
      <c r="F579" s="336"/>
      <c r="G579" s="336"/>
      <c r="H579" s="336"/>
      <c r="I579" s="336"/>
      <c r="J579" s="336"/>
      <c r="K579" s="336"/>
      <c r="L579" s="336"/>
      <c r="M579" s="336"/>
      <c r="N579" s="336"/>
      <c r="O579" s="336"/>
      <c r="P579" s="336"/>
      <c r="Q579" s="336"/>
      <c r="R579" s="336"/>
      <c r="S579" s="336"/>
      <c r="T579" s="341"/>
      <c r="U579" s="342"/>
      <c r="V579" s="336"/>
      <c r="W579" s="336"/>
      <c r="X579" s="336"/>
      <c r="Y579" s="336"/>
    </row>
    <row r="580" spans="1:25" ht="15.75" customHeight="1" x14ac:dyDescent="0.3">
      <c r="A580" s="336"/>
      <c r="B580" s="336"/>
      <c r="C580" s="336"/>
      <c r="D580" s="336"/>
      <c r="E580" s="336"/>
      <c r="F580" s="336"/>
      <c r="G580" s="336"/>
      <c r="H580" s="336"/>
      <c r="I580" s="336"/>
      <c r="J580" s="336"/>
      <c r="K580" s="336"/>
      <c r="L580" s="336"/>
      <c r="M580" s="336"/>
      <c r="N580" s="336"/>
      <c r="O580" s="336"/>
      <c r="P580" s="336"/>
      <c r="Q580" s="336"/>
      <c r="R580" s="336"/>
      <c r="S580" s="336"/>
      <c r="T580" s="341"/>
      <c r="U580" s="342"/>
      <c r="V580" s="336"/>
      <c r="W580" s="336"/>
      <c r="X580" s="336"/>
      <c r="Y580" s="336"/>
    </row>
    <row r="581" spans="1:25" ht="15.75" customHeight="1" x14ac:dyDescent="0.3">
      <c r="A581" s="336"/>
      <c r="B581" s="336"/>
      <c r="C581" s="336"/>
      <c r="D581" s="336"/>
      <c r="E581" s="336"/>
      <c r="F581" s="336"/>
      <c r="G581" s="336"/>
      <c r="H581" s="336"/>
      <c r="I581" s="336"/>
      <c r="J581" s="336"/>
      <c r="K581" s="336"/>
      <c r="L581" s="336"/>
      <c r="M581" s="336"/>
      <c r="N581" s="336"/>
      <c r="O581" s="336"/>
      <c r="P581" s="336"/>
      <c r="Q581" s="336"/>
      <c r="R581" s="336"/>
      <c r="S581" s="336"/>
      <c r="T581" s="341"/>
      <c r="U581" s="342"/>
      <c r="V581" s="336"/>
      <c r="W581" s="336"/>
      <c r="X581" s="336"/>
      <c r="Y581" s="336"/>
    </row>
    <row r="582" spans="1:25" ht="15.75" customHeight="1" x14ac:dyDescent="0.3">
      <c r="A582" s="336"/>
      <c r="B582" s="336"/>
      <c r="C582" s="336"/>
      <c r="D582" s="336"/>
      <c r="E582" s="336"/>
      <c r="F582" s="336"/>
      <c r="G582" s="336"/>
      <c r="H582" s="336"/>
      <c r="I582" s="336"/>
      <c r="J582" s="336"/>
      <c r="K582" s="336"/>
      <c r="L582" s="336"/>
      <c r="M582" s="336"/>
      <c r="N582" s="336"/>
      <c r="O582" s="336"/>
      <c r="P582" s="336"/>
      <c r="Q582" s="336"/>
      <c r="R582" s="336"/>
      <c r="S582" s="336"/>
      <c r="T582" s="341"/>
      <c r="U582" s="342"/>
      <c r="V582" s="336"/>
      <c r="W582" s="336"/>
      <c r="X582" s="336"/>
      <c r="Y582" s="336"/>
    </row>
    <row r="583" spans="1:25" ht="15.75" customHeight="1" x14ac:dyDescent="0.3">
      <c r="A583" s="336"/>
      <c r="B583" s="336"/>
      <c r="C583" s="336"/>
      <c r="D583" s="336"/>
      <c r="E583" s="336"/>
      <c r="F583" s="336"/>
      <c r="G583" s="336"/>
      <c r="H583" s="336"/>
      <c r="I583" s="336"/>
      <c r="J583" s="336"/>
      <c r="K583" s="336"/>
      <c r="L583" s="336"/>
      <c r="M583" s="336"/>
      <c r="N583" s="336"/>
      <c r="O583" s="336"/>
      <c r="P583" s="336"/>
      <c r="Q583" s="336"/>
      <c r="R583" s="336"/>
      <c r="S583" s="336"/>
      <c r="T583" s="341"/>
      <c r="U583" s="342"/>
      <c r="V583" s="336"/>
      <c r="W583" s="336"/>
      <c r="X583" s="336"/>
      <c r="Y583" s="336"/>
    </row>
    <row r="584" spans="1:25" ht="15.75" customHeight="1" x14ac:dyDescent="0.3">
      <c r="A584" s="336"/>
      <c r="B584" s="336"/>
      <c r="C584" s="336"/>
      <c r="D584" s="336"/>
      <c r="E584" s="336"/>
      <c r="F584" s="336"/>
      <c r="G584" s="336"/>
      <c r="H584" s="336"/>
      <c r="I584" s="336"/>
      <c r="J584" s="336"/>
      <c r="K584" s="336"/>
      <c r="L584" s="336"/>
      <c r="M584" s="336"/>
      <c r="N584" s="336"/>
      <c r="O584" s="336"/>
      <c r="P584" s="336"/>
      <c r="Q584" s="336"/>
      <c r="R584" s="336"/>
      <c r="S584" s="336"/>
      <c r="T584" s="341"/>
      <c r="U584" s="342"/>
      <c r="V584" s="336"/>
      <c r="W584" s="336"/>
      <c r="X584" s="336"/>
      <c r="Y584" s="336"/>
    </row>
    <row r="585" spans="1:25" ht="15.75" customHeight="1" x14ac:dyDescent="0.3">
      <c r="A585" s="336"/>
      <c r="B585" s="336"/>
      <c r="C585" s="336"/>
      <c r="D585" s="336"/>
      <c r="E585" s="336"/>
      <c r="F585" s="336"/>
      <c r="G585" s="336"/>
      <c r="H585" s="336"/>
      <c r="I585" s="336"/>
      <c r="J585" s="336"/>
      <c r="K585" s="336"/>
      <c r="L585" s="336"/>
      <c r="M585" s="336"/>
      <c r="N585" s="336"/>
      <c r="O585" s="336"/>
      <c r="P585" s="336"/>
      <c r="Q585" s="336"/>
      <c r="R585" s="336"/>
      <c r="S585" s="336"/>
      <c r="T585" s="341"/>
      <c r="U585" s="342"/>
      <c r="V585" s="336"/>
      <c r="W585" s="336"/>
      <c r="X585" s="336"/>
      <c r="Y585" s="336"/>
    </row>
    <row r="586" spans="1:25" ht="15.75" customHeight="1" x14ac:dyDescent="0.3">
      <c r="A586" s="336"/>
      <c r="B586" s="336"/>
      <c r="C586" s="336"/>
      <c r="D586" s="336"/>
      <c r="E586" s="336"/>
      <c r="F586" s="336"/>
      <c r="G586" s="336"/>
      <c r="H586" s="336"/>
      <c r="I586" s="336"/>
      <c r="J586" s="336"/>
      <c r="K586" s="336"/>
      <c r="L586" s="336"/>
      <c r="M586" s="336"/>
      <c r="N586" s="336"/>
      <c r="O586" s="336"/>
      <c r="P586" s="336"/>
      <c r="Q586" s="336"/>
      <c r="R586" s="336"/>
      <c r="S586" s="336"/>
      <c r="T586" s="341"/>
      <c r="U586" s="342"/>
      <c r="V586" s="336"/>
      <c r="W586" s="336"/>
      <c r="X586" s="336"/>
      <c r="Y586" s="336"/>
    </row>
    <row r="587" spans="1:25" ht="15.75" customHeight="1" x14ac:dyDescent="0.3">
      <c r="A587" s="336"/>
      <c r="B587" s="336"/>
      <c r="C587" s="336"/>
      <c r="D587" s="336"/>
      <c r="E587" s="336"/>
      <c r="F587" s="336"/>
      <c r="G587" s="336"/>
      <c r="H587" s="336"/>
      <c r="I587" s="336"/>
      <c r="J587" s="336"/>
      <c r="K587" s="336"/>
      <c r="L587" s="336"/>
      <c r="M587" s="336"/>
      <c r="N587" s="336"/>
      <c r="O587" s="336"/>
      <c r="P587" s="336"/>
      <c r="Q587" s="336"/>
      <c r="R587" s="336"/>
      <c r="S587" s="336"/>
      <c r="T587" s="341"/>
      <c r="U587" s="342"/>
      <c r="V587" s="336"/>
      <c r="W587" s="336"/>
      <c r="X587" s="336"/>
      <c r="Y587" s="336"/>
    </row>
    <row r="588" spans="1:25" ht="15.75" customHeight="1" x14ac:dyDescent="0.3">
      <c r="A588" s="336"/>
      <c r="B588" s="336"/>
      <c r="C588" s="336"/>
      <c r="D588" s="336"/>
      <c r="E588" s="336"/>
      <c r="F588" s="336"/>
      <c r="G588" s="336"/>
      <c r="H588" s="336"/>
      <c r="I588" s="336"/>
      <c r="J588" s="336"/>
      <c r="K588" s="336"/>
      <c r="L588" s="336"/>
      <c r="M588" s="336"/>
      <c r="N588" s="336"/>
      <c r="O588" s="336"/>
      <c r="P588" s="336"/>
      <c r="Q588" s="336"/>
      <c r="R588" s="336"/>
      <c r="S588" s="336"/>
      <c r="T588" s="341"/>
      <c r="U588" s="342"/>
      <c r="V588" s="336"/>
      <c r="W588" s="336"/>
      <c r="X588" s="336"/>
      <c r="Y588" s="336"/>
    </row>
    <row r="589" spans="1:25" ht="15.75" customHeight="1" x14ac:dyDescent="0.3">
      <c r="A589" s="336"/>
      <c r="B589" s="336"/>
      <c r="C589" s="336"/>
      <c r="D589" s="336"/>
      <c r="E589" s="336"/>
      <c r="F589" s="336"/>
      <c r="G589" s="336"/>
      <c r="H589" s="336"/>
      <c r="I589" s="336"/>
      <c r="J589" s="336"/>
      <c r="K589" s="336"/>
      <c r="L589" s="336"/>
      <c r="M589" s="336"/>
      <c r="N589" s="336"/>
      <c r="O589" s="336"/>
      <c r="P589" s="336"/>
      <c r="Q589" s="336"/>
      <c r="R589" s="336"/>
      <c r="S589" s="336"/>
      <c r="T589" s="341"/>
      <c r="U589" s="342"/>
      <c r="V589" s="336"/>
      <c r="W589" s="336"/>
      <c r="X589" s="336"/>
      <c r="Y589" s="336"/>
    </row>
    <row r="590" spans="1:25" ht="15.75" customHeight="1" x14ac:dyDescent="0.3">
      <c r="A590" s="336"/>
      <c r="B590" s="336"/>
      <c r="C590" s="336"/>
      <c r="D590" s="336"/>
      <c r="E590" s="336"/>
      <c r="F590" s="336"/>
      <c r="G590" s="336"/>
      <c r="H590" s="336"/>
      <c r="I590" s="336"/>
      <c r="J590" s="336"/>
      <c r="K590" s="336"/>
      <c r="L590" s="336"/>
      <c r="M590" s="336"/>
      <c r="N590" s="336"/>
      <c r="O590" s="336"/>
      <c r="P590" s="336"/>
      <c r="Q590" s="336"/>
      <c r="R590" s="336"/>
      <c r="S590" s="336"/>
      <c r="T590" s="341"/>
      <c r="U590" s="342"/>
      <c r="V590" s="336"/>
      <c r="W590" s="336"/>
      <c r="X590" s="336"/>
      <c r="Y590" s="336"/>
    </row>
    <row r="591" spans="1:25" ht="15.75" customHeight="1" x14ac:dyDescent="0.3">
      <c r="A591" s="336"/>
      <c r="B591" s="336"/>
      <c r="C591" s="336"/>
      <c r="D591" s="336"/>
      <c r="E591" s="336"/>
      <c r="F591" s="336"/>
      <c r="G591" s="336"/>
      <c r="H591" s="336"/>
      <c r="I591" s="336"/>
      <c r="J591" s="336"/>
      <c r="K591" s="336"/>
      <c r="L591" s="336"/>
      <c r="M591" s="336"/>
      <c r="N591" s="336"/>
      <c r="O591" s="336"/>
      <c r="P591" s="336"/>
      <c r="Q591" s="336"/>
      <c r="R591" s="336"/>
      <c r="S591" s="336"/>
      <c r="T591" s="341"/>
      <c r="U591" s="342"/>
      <c r="V591" s="336"/>
      <c r="W591" s="336"/>
      <c r="X591" s="336"/>
      <c r="Y591" s="336"/>
    </row>
    <row r="592" spans="1:25" ht="15.75" customHeight="1" x14ac:dyDescent="0.3">
      <c r="A592" s="336"/>
      <c r="B592" s="336"/>
      <c r="C592" s="336"/>
      <c r="D592" s="336"/>
      <c r="E592" s="336"/>
      <c r="F592" s="336"/>
      <c r="G592" s="336"/>
      <c r="H592" s="336"/>
      <c r="I592" s="336"/>
      <c r="J592" s="336"/>
      <c r="K592" s="336"/>
      <c r="L592" s="336"/>
      <c r="M592" s="336"/>
      <c r="N592" s="336"/>
      <c r="O592" s="336"/>
      <c r="P592" s="336"/>
      <c r="Q592" s="336"/>
      <c r="R592" s="336"/>
      <c r="S592" s="336"/>
      <c r="T592" s="341"/>
      <c r="U592" s="342"/>
      <c r="V592" s="336"/>
      <c r="W592" s="336"/>
      <c r="X592" s="336"/>
      <c r="Y592" s="336"/>
    </row>
    <row r="593" spans="1:25" ht="15.75" customHeight="1" x14ac:dyDescent="0.3">
      <c r="A593" s="336"/>
      <c r="B593" s="336"/>
      <c r="C593" s="336"/>
      <c r="D593" s="336"/>
      <c r="E593" s="336"/>
      <c r="F593" s="336"/>
      <c r="G593" s="336"/>
      <c r="H593" s="336"/>
      <c r="I593" s="336"/>
      <c r="J593" s="336"/>
      <c r="K593" s="336"/>
      <c r="L593" s="336"/>
      <c r="M593" s="336"/>
      <c r="N593" s="336"/>
      <c r="O593" s="336"/>
      <c r="P593" s="336"/>
      <c r="Q593" s="336"/>
      <c r="R593" s="336"/>
      <c r="S593" s="336"/>
      <c r="T593" s="341"/>
      <c r="U593" s="342"/>
      <c r="V593" s="336"/>
      <c r="W593" s="336"/>
      <c r="X593" s="336"/>
      <c r="Y593" s="336"/>
    </row>
    <row r="594" spans="1:25" ht="15.75" customHeight="1" x14ac:dyDescent="0.3">
      <c r="A594" s="336"/>
      <c r="B594" s="336"/>
      <c r="C594" s="336"/>
      <c r="D594" s="336"/>
      <c r="E594" s="336"/>
      <c r="F594" s="336"/>
      <c r="G594" s="336"/>
      <c r="H594" s="336"/>
      <c r="I594" s="336"/>
      <c r="J594" s="336"/>
      <c r="K594" s="336"/>
      <c r="L594" s="336"/>
      <c r="M594" s="336"/>
      <c r="N594" s="336"/>
      <c r="O594" s="336"/>
      <c r="P594" s="336"/>
      <c r="Q594" s="336"/>
      <c r="R594" s="336"/>
      <c r="S594" s="336"/>
      <c r="T594" s="341"/>
      <c r="U594" s="342"/>
      <c r="V594" s="336"/>
      <c r="W594" s="336"/>
      <c r="X594" s="336"/>
      <c r="Y594" s="336"/>
    </row>
    <row r="595" spans="1:25" ht="15.75" customHeight="1" x14ac:dyDescent="0.3">
      <c r="A595" s="336"/>
      <c r="B595" s="336"/>
      <c r="C595" s="336"/>
      <c r="D595" s="336"/>
      <c r="E595" s="336"/>
      <c r="F595" s="336"/>
      <c r="G595" s="336"/>
      <c r="H595" s="336"/>
      <c r="I595" s="336"/>
      <c r="J595" s="336"/>
      <c r="K595" s="336"/>
      <c r="L595" s="336"/>
      <c r="M595" s="336"/>
      <c r="N595" s="336"/>
      <c r="O595" s="336"/>
      <c r="P595" s="336"/>
      <c r="Q595" s="336"/>
      <c r="R595" s="336"/>
      <c r="S595" s="336"/>
      <c r="T595" s="341"/>
      <c r="U595" s="342"/>
      <c r="V595" s="336"/>
      <c r="W595" s="336"/>
      <c r="X595" s="336"/>
      <c r="Y595" s="336"/>
    </row>
    <row r="596" spans="1:25" ht="15.75" customHeight="1" x14ac:dyDescent="0.3">
      <c r="A596" s="336"/>
      <c r="B596" s="336"/>
      <c r="C596" s="336"/>
      <c r="D596" s="336"/>
      <c r="E596" s="336"/>
      <c r="F596" s="336"/>
      <c r="G596" s="336"/>
      <c r="H596" s="336"/>
      <c r="I596" s="336"/>
      <c r="J596" s="336"/>
      <c r="K596" s="336"/>
      <c r="L596" s="336"/>
      <c r="M596" s="336"/>
      <c r="N596" s="336"/>
      <c r="O596" s="336"/>
      <c r="P596" s="336"/>
      <c r="Q596" s="336"/>
      <c r="R596" s="336"/>
      <c r="S596" s="336"/>
      <c r="T596" s="341"/>
      <c r="U596" s="342"/>
      <c r="V596" s="336"/>
      <c r="W596" s="336"/>
      <c r="X596" s="336"/>
      <c r="Y596" s="336"/>
    </row>
    <row r="597" spans="1:25" ht="15.75" customHeight="1" x14ac:dyDescent="0.3">
      <c r="A597" s="336"/>
      <c r="B597" s="336"/>
      <c r="C597" s="336"/>
      <c r="D597" s="336"/>
      <c r="E597" s="336"/>
      <c r="F597" s="336"/>
      <c r="G597" s="336"/>
      <c r="H597" s="336"/>
      <c r="I597" s="336"/>
      <c r="J597" s="336"/>
      <c r="K597" s="336"/>
      <c r="L597" s="336"/>
      <c r="M597" s="336"/>
      <c r="N597" s="336"/>
      <c r="O597" s="336"/>
      <c r="P597" s="336"/>
      <c r="Q597" s="336"/>
      <c r="R597" s="336"/>
      <c r="S597" s="336"/>
      <c r="T597" s="341"/>
      <c r="U597" s="342"/>
      <c r="V597" s="336"/>
      <c r="W597" s="336"/>
      <c r="X597" s="336"/>
      <c r="Y597" s="336"/>
    </row>
    <row r="598" spans="1:25" ht="15.75" customHeight="1" x14ac:dyDescent="0.3">
      <c r="A598" s="336"/>
      <c r="B598" s="336"/>
      <c r="C598" s="336"/>
      <c r="D598" s="336"/>
      <c r="E598" s="336"/>
      <c r="F598" s="336"/>
      <c r="G598" s="336"/>
      <c r="H598" s="336"/>
      <c r="I598" s="336"/>
      <c r="J598" s="336"/>
      <c r="K598" s="336"/>
      <c r="L598" s="336"/>
      <c r="M598" s="336"/>
      <c r="N598" s="336"/>
      <c r="O598" s="336"/>
      <c r="P598" s="336"/>
      <c r="Q598" s="336"/>
      <c r="R598" s="336"/>
      <c r="S598" s="336"/>
      <c r="T598" s="341"/>
      <c r="U598" s="342"/>
      <c r="V598" s="336"/>
      <c r="W598" s="336"/>
      <c r="X598" s="336"/>
      <c r="Y598" s="336"/>
    </row>
    <row r="599" spans="1:25" ht="15.75" customHeight="1" x14ac:dyDescent="0.3">
      <c r="A599" s="336"/>
      <c r="B599" s="336"/>
      <c r="C599" s="336"/>
      <c r="D599" s="336"/>
      <c r="E599" s="336"/>
      <c r="F599" s="336"/>
      <c r="G599" s="336"/>
      <c r="H599" s="336"/>
      <c r="I599" s="336"/>
      <c r="J599" s="336"/>
      <c r="K599" s="336"/>
      <c r="L599" s="336"/>
      <c r="M599" s="336"/>
      <c r="N599" s="336"/>
      <c r="O599" s="336"/>
      <c r="P599" s="336"/>
      <c r="Q599" s="336"/>
      <c r="R599" s="336"/>
      <c r="S599" s="336"/>
      <c r="T599" s="341"/>
      <c r="U599" s="342"/>
      <c r="V599" s="336"/>
      <c r="W599" s="336"/>
      <c r="X599" s="336"/>
      <c r="Y599" s="336"/>
    </row>
    <row r="600" spans="1:25" ht="15.75" customHeight="1" x14ac:dyDescent="0.3">
      <c r="A600" s="336"/>
      <c r="B600" s="336"/>
      <c r="C600" s="336"/>
      <c r="D600" s="336"/>
      <c r="E600" s="336"/>
      <c r="F600" s="336"/>
      <c r="G600" s="336"/>
      <c r="H600" s="336"/>
      <c r="I600" s="336"/>
      <c r="J600" s="336"/>
      <c r="K600" s="336"/>
      <c r="L600" s="336"/>
      <c r="M600" s="336"/>
      <c r="N600" s="336"/>
      <c r="O600" s="336"/>
      <c r="P600" s="336"/>
      <c r="Q600" s="336"/>
      <c r="R600" s="336"/>
      <c r="S600" s="336"/>
      <c r="T600" s="341"/>
      <c r="U600" s="342"/>
      <c r="V600" s="336"/>
      <c r="W600" s="336"/>
      <c r="X600" s="336"/>
      <c r="Y600" s="336"/>
    </row>
    <row r="601" spans="1:25" ht="15.75" customHeight="1" x14ac:dyDescent="0.3">
      <c r="A601" s="336"/>
      <c r="B601" s="336"/>
      <c r="C601" s="336"/>
      <c r="D601" s="336"/>
      <c r="E601" s="336"/>
      <c r="F601" s="336"/>
      <c r="G601" s="336"/>
      <c r="H601" s="336"/>
      <c r="I601" s="336"/>
      <c r="J601" s="336"/>
      <c r="K601" s="336"/>
      <c r="L601" s="336"/>
      <c r="M601" s="336"/>
      <c r="N601" s="336"/>
      <c r="O601" s="336"/>
      <c r="P601" s="336"/>
      <c r="Q601" s="336"/>
      <c r="R601" s="336"/>
      <c r="S601" s="336"/>
      <c r="T601" s="341"/>
      <c r="U601" s="342"/>
      <c r="V601" s="336"/>
      <c r="W601" s="336"/>
      <c r="X601" s="336"/>
      <c r="Y601" s="336"/>
    </row>
    <row r="602" spans="1:25" ht="15.75" customHeight="1" x14ac:dyDescent="0.3">
      <c r="A602" s="336"/>
      <c r="B602" s="336"/>
      <c r="C602" s="336"/>
      <c r="D602" s="336"/>
      <c r="E602" s="336"/>
      <c r="F602" s="336"/>
      <c r="G602" s="336"/>
      <c r="H602" s="336"/>
      <c r="I602" s="336"/>
      <c r="J602" s="336"/>
      <c r="K602" s="336"/>
      <c r="L602" s="336"/>
      <c r="M602" s="336"/>
      <c r="N602" s="336"/>
      <c r="O602" s="336"/>
      <c r="P602" s="336"/>
      <c r="Q602" s="336"/>
      <c r="R602" s="336"/>
      <c r="S602" s="336"/>
      <c r="T602" s="341"/>
      <c r="U602" s="342"/>
      <c r="V602" s="336"/>
      <c r="W602" s="336"/>
      <c r="X602" s="336"/>
      <c r="Y602" s="336"/>
    </row>
    <row r="603" spans="1:25" ht="15.75" customHeight="1" x14ac:dyDescent="0.3">
      <c r="A603" s="336"/>
      <c r="B603" s="336"/>
      <c r="C603" s="336"/>
      <c r="D603" s="336"/>
      <c r="E603" s="336"/>
      <c r="F603" s="336"/>
      <c r="G603" s="336"/>
      <c r="H603" s="336"/>
      <c r="I603" s="336"/>
      <c r="J603" s="336"/>
      <c r="K603" s="336"/>
      <c r="L603" s="336"/>
      <c r="M603" s="336"/>
      <c r="N603" s="336"/>
      <c r="O603" s="336"/>
      <c r="P603" s="336"/>
      <c r="Q603" s="336"/>
      <c r="R603" s="336"/>
      <c r="S603" s="336"/>
      <c r="T603" s="341"/>
      <c r="U603" s="342"/>
      <c r="V603" s="336"/>
      <c r="W603" s="336"/>
      <c r="X603" s="336"/>
      <c r="Y603" s="336"/>
    </row>
    <row r="604" spans="1:25" ht="15.75" customHeight="1" x14ac:dyDescent="0.3">
      <c r="A604" s="336"/>
      <c r="B604" s="336"/>
      <c r="C604" s="336"/>
      <c r="D604" s="336"/>
      <c r="E604" s="336"/>
      <c r="F604" s="336"/>
      <c r="G604" s="336"/>
      <c r="H604" s="336"/>
      <c r="I604" s="336"/>
      <c r="J604" s="336"/>
      <c r="K604" s="336"/>
      <c r="L604" s="336"/>
      <c r="M604" s="336"/>
      <c r="N604" s="336"/>
      <c r="O604" s="336"/>
      <c r="P604" s="336"/>
      <c r="Q604" s="336"/>
      <c r="R604" s="336"/>
      <c r="S604" s="336"/>
      <c r="T604" s="341"/>
      <c r="U604" s="342"/>
      <c r="V604" s="336"/>
      <c r="W604" s="336"/>
      <c r="X604" s="336"/>
      <c r="Y604" s="336"/>
    </row>
    <row r="605" spans="1:25" ht="15.75" customHeight="1" x14ac:dyDescent="0.3">
      <c r="A605" s="336"/>
      <c r="B605" s="336"/>
      <c r="C605" s="336"/>
      <c r="D605" s="336"/>
      <c r="E605" s="336"/>
      <c r="F605" s="336"/>
      <c r="G605" s="336"/>
      <c r="H605" s="336"/>
      <c r="I605" s="336"/>
      <c r="J605" s="336"/>
      <c r="K605" s="336"/>
      <c r="L605" s="336"/>
      <c r="M605" s="336"/>
      <c r="N605" s="336"/>
      <c r="O605" s="336"/>
      <c r="P605" s="336"/>
      <c r="Q605" s="336"/>
      <c r="R605" s="336"/>
      <c r="S605" s="336"/>
      <c r="T605" s="341"/>
      <c r="U605" s="342"/>
      <c r="V605" s="336"/>
      <c r="W605" s="336"/>
      <c r="X605" s="336"/>
      <c r="Y605" s="336"/>
    </row>
    <row r="606" spans="1:25" ht="15.75" customHeight="1" x14ac:dyDescent="0.3">
      <c r="A606" s="336"/>
      <c r="B606" s="336"/>
      <c r="C606" s="336"/>
      <c r="D606" s="336"/>
      <c r="E606" s="336"/>
      <c r="F606" s="336"/>
      <c r="G606" s="336"/>
      <c r="H606" s="336"/>
      <c r="I606" s="336"/>
      <c r="J606" s="336"/>
      <c r="K606" s="336"/>
      <c r="L606" s="336"/>
      <c r="M606" s="336"/>
      <c r="N606" s="336"/>
      <c r="O606" s="336"/>
      <c r="P606" s="336"/>
      <c r="Q606" s="336"/>
      <c r="R606" s="336"/>
      <c r="S606" s="336"/>
      <c r="T606" s="341"/>
      <c r="U606" s="342"/>
      <c r="V606" s="336"/>
      <c r="W606" s="336"/>
      <c r="X606" s="336"/>
      <c r="Y606" s="336"/>
    </row>
    <row r="607" spans="1:25" ht="15.75" customHeight="1" x14ac:dyDescent="0.3">
      <c r="A607" s="336"/>
      <c r="B607" s="336"/>
      <c r="C607" s="336"/>
      <c r="D607" s="336"/>
      <c r="E607" s="336"/>
      <c r="F607" s="336"/>
      <c r="G607" s="336"/>
      <c r="H607" s="336"/>
      <c r="I607" s="336"/>
      <c r="J607" s="336"/>
      <c r="K607" s="336"/>
      <c r="L607" s="336"/>
      <c r="M607" s="336"/>
      <c r="N607" s="336"/>
      <c r="O607" s="336"/>
      <c r="P607" s="336"/>
      <c r="Q607" s="336"/>
      <c r="R607" s="336"/>
      <c r="S607" s="336"/>
      <c r="T607" s="341"/>
      <c r="U607" s="342"/>
      <c r="V607" s="336"/>
      <c r="W607" s="336"/>
      <c r="X607" s="336"/>
      <c r="Y607" s="336"/>
    </row>
    <row r="608" spans="1:25" ht="15.75" customHeight="1" x14ac:dyDescent="0.3">
      <c r="A608" s="336"/>
      <c r="B608" s="336"/>
      <c r="C608" s="336"/>
      <c r="D608" s="336"/>
      <c r="E608" s="336"/>
      <c r="F608" s="336"/>
      <c r="G608" s="336"/>
      <c r="H608" s="336"/>
      <c r="I608" s="336"/>
      <c r="J608" s="336"/>
      <c r="K608" s="336"/>
      <c r="L608" s="336"/>
      <c r="M608" s="336"/>
      <c r="N608" s="336"/>
      <c r="O608" s="336"/>
      <c r="P608" s="336"/>
      <c r="Q608" s="336"/>
      <c r="R608" s="336"/>
      <c r="S608" s="336"/>
      <c r="T608" s="341"/>
      <c r="U608" s="342"/>
      <c r="V608" s="336"/>
      <c r="W608" s="336"/>
      <c r="X608" s="336"/>
      <c r="Y608" s="336"/>
    </row>
    <row r="609" spans="1:25" ht="15.75" customHeight="1" x14ac:dyDescent="0.3">
      <c r="A609" s="336"/>
      <c r="B609" s="336"/>
      <c r="C609" s="336"/>
      <c r="D609" s="336"/>
      <c r="E609" s="336"/>
      <c r="F609" s="336"/>
      <c r="G609" s="336"/>
      <c r="H609" s="336"/>
      <c r="I609" s="336"/>
      <c r="J609" s="336"/>
      <c r="K609" s="336"/>
      <c r="L609" s="336"/>
      <c r="M609" s="336"/>
      <c r="N609" s="336"/>
      <c r="O609" s="336"/>
      <c r="P609" s="336"/>
      <c r="Q609" s="336"/>
      <c r="R609" s="336"/>
      <c r="S609" s="336"/>
      <c r="T609" s="341"/>
      <c r="U609" s="342"/>
      <c r="V609" s="336"/>
      <c r="W609" s="336"/>
      <c r="X609" s="336"/>
      <c r="Y609" s="336"/>
    </row>
    <row r="610" spans="1:25" ht="15.75" customHeight="1" x14ac:dyDescent="0.3">
      <c r="A610" s="336"/>
      <c r="B610" s="336"/>
      <c r="C610" s="336"/>
      <c r="D610" s="336"/>
      <c r="E610" s="336"/>
      <c r="F610" s="336"/>
      <c r="G610" s="336"/>
      <c r="H610" s="336"/>
      <c r="I610" s="336"/>
      <c r="J610" s="336"/>
      <c r="K610" s="336"/>
      <c r="L610" s="336"/>
      <c r="M610" s="336"/>
      <c r="N610" s="336"/>
      <c r="O610" s="336"/>
      <c r="P610" s="336"/>
      <c r="Q610" s="336"/>
      <c r="R610" s="336"/>
      <c r="S610" s="336"/>
      <c r="T610" s="341"/>
      <c r="U610" s="342"/>
      <c r="V610" s="336"/>
      <c r="W610" s="336"/>
      <c r="X610" s="336"/>
      <c r="Y610" s="336"/>
    </row>
    <row r="611" spans="1:25" ht="15.75" customHeight="1" x14ac:dyDescent="0.3">
      <c r="A611" s="336"/>
      <c r="B611" s="336"/>
      <c r="C611" s="336"/>
      <c r="D611" s="336"/>
      <c r="E611" s="336"/>
      <c r="F611" s="336"/>
      <c r="G611" s="336"/>
      <c r="H611" s="336"/>
      <c r="I611" s="336"/>
      <c r="J611" s="336"/>
      <c r="K611" s="336"/>
      <c r="L611" s="336"/>
      <c r="M611" s="336"/>
      <c r="N611" s="336"/>
      <c r="O611" s="336"/>
      <c r="P611" s="336"/>
      <c r="Q611" s="336"/>
      <c r="R611" s="336"/>
      <c r="S611" s="336"/>
      <c r="T611" s="341"/>
      <c r="U611" s="342"/>
      <c r="V611" s="336"/>
      <c r="W611" s="336"/>
      <c r="X611" s="336"/>
      <c r="Y611" s="336"/>
    </row>
    <row r="612" spans="1:25" ht="15.75" customHeight="1" x14ac:dyDescent="0.3">
      <c r="A612" s="336"/>
      <c r="B612" s="336"/>
      <c r="C612" s="336"/>
      <c r="D612" s="336"/>
      <c r="E612" s="336"/>
      <c r="F612" s="336"/>
      <c r="G612" s="336"/>
      <c r="H612" s="336"/>
      <c r="I612" s="336"/>
      <c r="J612" s="336"/>
      <c r="K612" s="336"/>
      <c r="L612" s="336"/>
      <c r="M612" s="336"/>
      <c r="N612" s="336"/>
      <c r="O612" s="336"/>
      <c r="P612" s="336"/>
      <c r="Q612" s="336"/>
      <c r="R612" s="336"/>
      <c r="S612" s="336"/>
      <c r="T612" s="341"/>
      <c r="U612" s="342"/>
      <c r="V612" s="336"/>
      <c r="W612" s="336"/>
      <c r="X612" s="336"/>
      <c r="Y612" s="336"/>
    </row>
    <row r="613" spans="1:25" ht="15.75" customHeight="1" x14ac:dyDescent="0.3">
      <c r="A613" s="336"/>
      <c r="B613" s="336"/>
      <c r="C613" s="336"/>
      <c r="D613" s="336"/>
      <c r="E613" s="336"/>
      <c r="F613" s="336"/>
      <c r="G613" s="336"/>
      <c r="H613" s="336"/>
      <c r="I613" s="336"/>
      <c r="J613" s="336"/>
      <c r="K613" s="336"/>
      <c r="L613" s="336"/>
      <c r="M613" s="336"/>
      <c r="N613" s="336"/>
      <c r="O613" s="336"/>
      <c r="P613" s="336"/>
      <c r="Q613" s="336"/>
      <c r="R613" s="336"/>
      <c r="S613" s="336"/>
      <c r="T613" s="341"/>
      <c r="U613" s="342"/>
      <c r="V613" s="336"/>
      <c r="W613" s="336"/>
      <c r="X613" s="336"/>
      <c r="Y613" s="336"/>
    </row>
    <row r="614" spans="1:25" ht="15.75" customHeight="1" x14ac:dyDescent="0.3">
      <c r="A614" s="336"/>
      <c r="B614" s="336"/>
      <c r="C614" s="336"/>
      <c r="D614" s="336"/>
      <c r="E614" s="336"/>
      <c r="F614" s="336"/>
      <c r="G614" s="336"/>
      <c r="H614" s="336"/>
      <c r="I614" s="336"/>
      <c r="J614" s="336"/>
      <c r="K614" s="336"/>
      <c r="L614" s="336"/>
      <c r="M614" s="336"/>
      <c r="N614" s="336"/>
      <c r="O614" s="336"/>
      <c r="P614" s="336"/>
      <c r="Q614" s="336"/>
      <c r="R614" s="336"/>
      <c r="S614" s="336"/>
      <c r="T614" s="341"/>
      <c r="U614" s="342"/>
      <c r="V614" s="336"/>
      <c r="W614" s="336"/>
      <c r="X614" s="336"/>
      <c r="Y614" s="336"/>
    </row>
    <row r="615" spans="1:25" ht="15.75" customHeight="1" x14ac:dyDescent="0.3">
      <c r="A615" s="336"/>
      <c r="B615" s="336"/>
      <c r="C615" s="336"/>
      <c r="D615" s="336"/>
      <c r="E615" s="336"/>
      <c r="F615" s="336"/>
      <c r="G615" s="336"/>
      <c r="H615" s="336"/>
      <c r="I615" s="336"/>
      <c r="J615" s="336"/>
      <c r="K615" s="336"/>
      <c r="L615" s="336"/>
      <c r="M615" s="336"/>
      <c r="N615" s="336"/>
      <c r="O615" s="336"/>
      <c r="P615" s="336"/>
      <c r="Q615" s="336"/>
      <c r="R615" s="336"/>
      <c r="S615" s="336"/>
      <c r="T615" s="341"/>
      <c r="U615" s="342"/>
      <c r="V615" s="336"/>
      <c r="W615" s="336"/>
      <c r="X615" s="336"/>
      <c r="Y615" s="336"/>
    </row>
    <row r="616" spans="1:25" ht="15.75" customHeight="1" x14ac:dyDescent="0.3">
      <c r="A616" s="336"/>
      <c r="B616" s="336"/>
      <c r="C616" s="336"/>
      <c r="D616" s="336"/>
      <c r="E616" s="336"/>
      <c r="F616" s="336"/>
      <c r="G616" s="336"/>
      <c r="H616" s="336"/>
      <c r="I616" s="336"/>
      <c r="J616" s="336"/>
      <c r="K616" s="336"/>
      <c r="L616" s="336"/>
      <c r="M616" s="336"/>
      <c r="N616" s="336"/>
      <c r="O616" s="336"/>
      <c r="P616" s="336"/>
      <c r="Q616" s="336"/>
      <c r="R616" s="336"/>
      <c r="S616" s="336"/>
      <c r="T616" s="341"/>
      <c r="U616" s="342"/>
      <c r="V616" s="336"/>
      <c r="W616" s="336"/>
      <c r="X616" s="336"/>
      <c r="Y616" s="336"/>
    </row>
    <row r="617" spans="1:25" ht="15.75" customHeight="1" x14ac:dyDescent="0.3">
      <c r="A617" s="336"/>
      <c r="B617" s="336"/>
      <c r="C617" s="336"/>
      <c r="D617" s="336"/>
      <c r="E617" s="336"/>
      <c r="F617" s="336"/>
      <c r="G617" s="336"/>
      <c r="H617" s="336"/>
      <c r="I617" s="336"/>
      <c r="J617" s="336"/>
      <c r="K617" s="336"/>
      <c r="L617" s="336"/>
      <c r="M617" s="336"/>
      <c r="N617" s="336"/>
      <c r="O617" s="336"/>
      <c r="P617" s="336"/>
      <c r="Q617" s="336"/>
      <c r="R617" s="336"/>
      <c r="S617" s="336"/>
      <c r="T617" s="341"/>
      <c r="U617" s="342"/>
      <c r="V617" s="336"/>
      <c r="W617" s="336"/>
      <c r="X617" s="336"/>
      <c r="Y617" s="336"/>
    </row>
    <row r="618" spans="1:25" ht="15.75" customHeight="1" x14ac:dyDescent="0.3">
      <c r="A618" s="336"/>
      <c r="B618" s="336"/>
      <c r="C618" s="336"/>
      <c r="D618" s="336"/>
      <c r="E618" s="336"/>
      <c r="F618" s="336"/>
      <c r="G618" s="336"/>
      <c r="H618" s="336"/>
      <c r="I618" s="336"/>
      <c r="J618" s="336"/>
      <c r="K618" s="336"/>
      <c r="L618" s="336"/>
      <c r="M618" s="336"/>
      <c r="N618" s="336"/>
      <c r="O618" s="336"/>
      <c r="P618" s="336"/>
      <c r="Q618" s="336"/>
      <c r="R618" s="336"/>
      <c r="S618" s="336"/>
      <c r="T618" s="341"/>
      <c r="U618" s="342"/>
      <c r="V618" s="336"/>
      <c r="W618" s="336"/>
      <c r="X618" s="336"/>
      <c r="Y618" s="336"/>
    </row>
    <row r="619" spans="1:25" ht="15.75" customHeight="1" x14ac:dyDescent="0.3">
      <c r="A619" s="336"/>
      <c r="B619" s="336"/>
      <c r="C619" s="336"/>
      <c r="D619" s="336"/>
      <c r="E619" s="336"/>
      <c r="F619" s="336"/>
      <c r="G619" s="336"/>
      <c r="H619" s="336"/>
      <c r="I619" s="336"/>
      <c r="J619" s="336"/>
      <c r="K619" s="336"/>
      <c r="L619" s="336"/>
      <c r="M619" s="336"/>
      <c r="N619" s="336"/>
      <c r="O619" s="336"/>
      <c r="P619" s="336"/>
      <c r="Q619" s="336"/>
      <c r="R619" s="336"/>
      <c r="S619" s="336"/>
      <c r="T619" s="341"/>
      <c r="U619" s="342"/>
      <c r="V619" s="336"/>
      <c r="W619" s="336"/>
      <c r="X619" s="336"/>
      <c r="Y619" s="336"/>
    </row>
    <row r="620" spans="1:25" ht="15.75" customHeight="1" x14ac:dyDescent="0.3">
      <c r="A620" s="336"/>
      <c r="B620" s="336"/>
      <c r="C620" s="336"/>
      <c r="D620" s="336"/>
      <c r="E620" s="336"/>
      <c r="F620" s="336"/>
      <c r="G620" s="336"/>
      <c r="H620" s="336"/>
      <c r="I620" s="336"/>
      <c r="J620" s="336"/>
      <c r="K620" s="336"/>
      <c r="L620" s="336"/>
      <c r="M620" s="336"/>
      <c r="N620" s="336"/>
      <c r="O620" s="336"/>
      <c r="P620" s="336"/>
      <c r="Q620" s="336"/>
      <c r="R620" s="336"/>
      <c r="S620" s="336"/>
      <c r="T620" s="341"/>
      <c r="U620" s="342"/>
      <c r="V620" s="336"/>
      <c r="W620" s="336"/>
      <c r="X620" s="336"/>
      <c r="Y620" s="336"/>
    </row>
    <row r="621" spans="1:25" ht="15.75" customHeight="1" x14ac:dyDescent="0.3">
      <c r="A621" s="336"/>
      <c r="B621" s="336"/>
      <c r="C621" s="336"/>
      <c r="D621" s="336"/>
      <c r="E621" s="336"/>
      <c r="F621" s="336"/>
      <c r="G621" s="336"/>
      <c r="H621" s="336"/>
      <c r="I621" s="336"/>
      <c r="J621" s="336"/>
      <c r="K621" s="336"/>
      <c r="L621" s="336"/>
      <c r="M621" s="336"/>
      <c r="N621" s="336"/>
      <c r="O621" s="336"/>
      <c r="P621" s="336"/>
      <c r="Q621" s="336"/>
      <c r="R621" s="336"/>
      <c r="S621" s="336"/>
      <c r="T621" s="341"/>
      <c r="U621" s="342"/>
      <c r="V621" s="336"/>
      <c r="W621" s="336"/>
      <c r="X621" s="336"/>
      <c r="Y621" s="336"/>
    </row>
    <row r="622" spans="1:25" ht="15.75" customHeight="1" x14ac:dyDescent="0.3">
      <c r="A622" s="336"/>
      <c r="B622" s="336"/>
      <c r="C622" s="336"/>
      <c r="D622" s="336"/>
      <c r="E622" s="336"/>
      <c r="F622" s="336"/>
      <c r="G622" s="336"/>
      <c r="H622" s="336"/>
      <c r="I622" s="336"/>
      <c r="J622" s="336"/>
      <c r="K622" s="336"/>
      <c r="L622" s="336"/>
      <c r="M622" s="336"/>
      <c r="N622" s="336"/>
      <c r="O622" s="336"/>
      <c r="P622" s="336"/>
      <c r="Q622" s="336"/>
      <c r="R622" s="336"/>
      <c r="S622" s="336"/>
      <c r="T622" s="341"/>
      <c r="U622" s="342"/>
      <c r="V622" s="336"/>
      <c r="W622" s="336"/>
      <c r="X622" s="336"/>
      <c r="Y622" s="336"/>
    </row>
    <row r="623" spans="1:25" ht="15.75" customHeight="1" x14ac:dyDescent="0.3">
      <c r="A623" s="336"/>
      <c r="B623" s="336"/>
      <c r="C623" s="336"/>
      <c r="D623" s="336"/>
      <c r="E623" s="336"/>
      <c r="F623" s="336"/>
      <c r="G623" s="336"/>
      <c r="H623" s="336"/>
      <c r="I623" s="336"/>
      <c r="J623" s="336"/>
      <c r="K623" s="336"/>
      <c r="L623" s="336"/>
      <c r="M623" s="336"/>
      <c r="N623" s="336"/>
      <c r="O623" s="336"/>
      <c r="P623" s="336"/>
      <c r="Q623" s="336"/>
      <c r="R623" s="336"/>
      <c r="S623" s="336"/>
      <c r="T623" s="341"/>
      <c r="U623" s="342"/>
      <c r="V623" s="336"/>
      <c r="W623" s="336"/>
      <c r="X623" s="336"/>
      <c r="Y623" s="336"/>
    </row>
    <row r="624" spans="1:25" ht="15.75" customHeight="1" x14ac:dyDescent="0.3">
      <c r="A624" s="336"/>
      <c r="B624" s="336"/>
      <c r="C624" s="336"/>
      <c r="D624" s="336"/>
      <c r="E624" s="336"/>
      <c r="F624" s="336"/>
      <c r="G624" s="336"/>
      <c r="H624" s="336"/>
      <c r="I624" s="336"/>
      <c r="J624" s="336"/>
      <c r="K624" s="336"/>
      <c r="L624" s="336"/>
      <c r="M624" s="336"/>
      <c r="N624" s="336"/>
      <c r="O624" s="336"/>
      <c r="P624" s="336"/>
      <c r="Q624" s="336"/>
      <c r="R624" s="336"/>
      <c r="S624" s="336"/>
      <c r="T624" s="341"/>
      <c r="U624" s="342"/>
      <c r="V624" s="336"/>
      <c r="W624" s="336"/>
      <c r="X624" s="336"/>
      <c r="Y624" s="336"/>
    </row>
    <row r="625" spans="1:25" ht="15.75" customHeight="1" x14ac:dyDescent="0.3">
      <c r="A625" s="336"/>
      <c r="B625" s="336"/>
      <c r="C625" s="336"/>
      <c r="D625" s="336"/>
      <c r="E625" s="336"/>
      <c r="F625" s="336"/>
      <c r="G625" s="336"/>
      <c r="H625" s="336"/>
      <c r="I625" s="336"/>
      <c r="J625" s="336"/>
      <c r="K625" s="336"/>
      <c r="L625" s="336"/>
      <c r="M625" s="336"/>
      <c r="N625" s="336"/>
      <c r="O625" s="336"/>
      <c r="P625" s="336"/>
      <c r="Q625" s="336"/>
      <c r="R625" s="336"/>
      <c r="S625" s="336"/>
      <c r="T625" s="341"/>
      <c r="U625" s="342"/>
      <c r="V625" s="336"/>
      <c r="W625" s="336"/>
      <c r="X625" s="336"/>
      <c r="Y625" s="336"/>
    </row>
    <row r="626" spans="1:25" ht="15.75" customHeight="1" x14ac:dyDescent="0.3">
      <c r="A626" s="336"/>
      <c r="B626" s="336"/>
      <c r="C626" s="336"/>
      <c r="D626" s="336"/>
      <c r="E626" s="336"/>
      <c r="F626" s="336"/>
      <c r="G626" s="336"/>
      <c r="H626" s="336"/>
      <c r="I626" s="336"/>
      <c r="J626" s="336"/>
      <c r="K626" s="336"/>
      <c r="L626" s="336"/>
      <c r="M626" s="336"/>
      <c r="N626" s="336"/>
      <c r="O626" s="336"/>
      <c r="P626" s="336"/>
      <c r="Q626" s="336"/>
      <c r="R626" s="336"/>
      <c r="S626" s="336"/>
      <c r="T626" s="341"/>
      <c r="U626" s="342"/>
      <c r="V626" s="336"/>
      <c r="W626" s="336"/>
      <c r="X626" s="336"/>
      <c r="Y626" s="336"/>
    </row>
    <row r="627" spans="1:25" ht="15.75" customHeight="1" x14ac:dyDescent="0.3">
      <c r="A627" s="336"/>
      <c r="B627" s="336"/>
      <c r="C627" s="336"/>
      <c r="D627" s="336"/>
      <c r="E627" s="336"/>
      <c r="F627" s="336"/>
      <c r="G627" s="336"/>
      <c r="H627" s="336"/>
      <c r="I627" s="336"/>
      <c r="J627" s="336"/>
      <c r="K627" s="336"/>
      <c r="L627" s="336"/>
      <c r="M627" s="336"/>
      <c r="N627" s="336"/>
      <c r="O627" s="336"/>
      <c r="P627" s="336"/>
      <c r="Q627" s="336"/>
      <c r="R627" s="336"/>
      <c r="S627" s="336"/>
      <c r="T627" s="341"/>
      <c r="U627" s="342"/>
      <c r="V627" s="336"/>
      <c r="W627" s="336"/>
      <c r="X627" s="336"/>
      <c r="Y627" s="336"/>
    </row>
    <row r="628" spans="1:25" ht="15.75" customHeight="1" x14ac:dyDescent="0.3">
      <c r="A628" s="336"/>
      <c r="B628" s="336"/>
      <c r="C628" s="336"/>
      <c r="D628" s="336"/>
      <c r="E628" s="336"/>
      <c r="F628" s="336"/>
      <c r="G628" s="336"/>
      <c r="H628" s="336"/>
      <c r="I628" s="336"/>
      <c r="J628" s="336"/>
      <c r="K628" s="336"/>
      <c r="L628" s="336"/>
      <c r="M628" s="336"/>
      <c r="N628" s="336"/>
      <c r="O628" s="336"/>
      <c r="P628" s="336"/>
      <c r="Q628" s="336"/>
      <c r="R628" s="336"/>
      <c r="S628" s="336"/>
      <c r="T628" s="341"/>
      <c r="U628" s="342"/>
      <c r="V628" s="336"/>
      <c r="W628" s="336"/>
      <c r="X628" s="336"/>
      <c r="Y628" s="336"/>
    </row>
    <row r="629" spans="1:25" ht="15.75" customHeight="1" x14ac:dyDescent="0.3">
      <c r="A629" s="336"/>
      <c r="B629" s="336"/>
      <c r="C629" s="336"/>
      <c r="D629" s="336"/>
      <c r="E629" s="336"/>
      <c r="F629" s="336"/>
      <c r="G629" s="336"/>
      <c r="H629" s="336"/>
      <c r="I629" s="336"/>
      <c r="J629" s="336"/>
      <c r="K629" s="336"/>
      <c r="L629" s="336"/>
      <c r="M629" s="336"/>
      <c r="N629" s="336"/>
      <c r="O629" s="336"/>
      <c r="P629" s="336"/>
      <c r="Q629" s="336"/>
      <c r="R629" s="336"/>
      <c r="S629" s="336"/>
      <c r="T629" s="341"/>
      <c r="U629" s="342"/>
      <c r="V629" s="336"/>
      <c r="W629" s="336"/>
      <c r="X629" s="336"/>
      <c r="Y629" s="336"/>
    </row>
    <row r="630" spans="1:25" ht="15.75" customHeight="1" x14ac:dyDescent="0.3">
      <c r="A630" s="336"/>
      <c r="B630" s="336"/>
      <c r="C630" s="336"/>
      <c r="D630" s="336"/>
      <c r="E630" s="336"/>
      <c r="F630" s="336"/>
      <c r="G630" s="336"/>
      <c r="H630" s="336"/>
      <c r="I630" s="336"/>
      <c r="J630" s="336"/>
      <c r="K630" s="336"/>
      <c r="L630" s="336"/>
      <c r="M630" s="336"/>
      <c r="N630" s="336"/>
      <c r="O630" s="336"/>
      <c r="P630" s="336"/>
      <c r="Q630" s="336"/>
      <c r="R630" s="336"/>
      <c r="S630" s="336"/>
      <c r="T630" s="341"/>
      <c r="U630" s="342"/>
      <c r="V630" s="336"/>
      <c r="W630" s="336"/>
      <c r="X630" s="336"/>
      <c r="Y630" s="336"/>
    </row>
    <row r="631" spans="1:25" ht="15.75" customHeight="1" x14ac:dyDescent="0.3">
      <c r="A631" s="336"/>
      <c r="B631" s="336"/>
      <c r="C631" s="336"/>
      <c r="D631" s="336"/>
      <c r="E631" s="336"/>
      <c r="F631" s="336"/>
      <c r="G631" s="336"/>
      <c r="H631" s="336"/>
      <c r="I631" s="336"/>
      <c r="J631" s="336"/>
      <c r="K631" s="336"/>
      <c r="L631" s="336"/>
      <c r="M631" s="336"/>
      <c r="N631" s="336"/>
      <c r="O631" s="336"/>
      <c r="P631" s="336"/>
      <c r="Q631" s="336"/>
      <c r="R631" s="336"/>
      <c r="S631" s="336"/>
      <c r="T631" s="341"/>
      <c r="U631" s="342"/>
      <c r="V631" s="336"/>
      <c r="W631" s="336"/>
      <c r="X631" s="336"/>
      <c r="Y631" s="336"/>
    </row>
    <row r="632" spans="1:25" ht="15.75" customHeight="1" x14ac:dyDescent="0.3">
      <c r="A632" s="336"/>
      <c r="B632" s="336"/>
      <c r="C632" s="336"/>
      <c r="D632" s="336"/>
      <c r="E632" s="336"/>
      <c r="F632" s="336"/>
      <c r="G632" s="336"/>
      <c r="H632" s="336"/>
      <c r="I632" s="336"/>
      <c r="J632" s="336"/>
      <c r="K632" s="336"/>
      <c r="L632" s="336"/>
      <c r="M632" s="336"/>
      <c r="N632" s="336"/>
      <c r="O632" s="336"/>
      <c r="P632" s="336"/>
      <c r="Q632" s="336"/>
      <c r="R632" s="336"/>
      <c r="S632" s="336"/>
      <c r="T632" s="341"/>
      <c r="U632" s="342"/>
      <c r="V632" s="336"/>
      <c r="W632" s="336"/>
      <c r="X632" s="336"/>
      <c r="Y632" s="336"/>
    </row>
    <row r="633" spans="1:25" ht="15.75" customHeight="1" x14ac:dyDescent="0.3">
      <c r="A633" s="336"/>
      <c r="B633" s="336"/>
      <c r="C633" s="336"/>
      <c r="D633" s="336"/>
      <c r="E633" s="336"/>
      <c r="F633" s="336"/>
      <c r="G633" s="336"/>
      <c r="H633" s="336"/>
      <c r="I633" s="336"/>
      <c r="J633" s="336"/>
      <c r="K633" s="336"/>
      <c r="L633" s="336"/>
      <c r="M633" s="336"/>
      <c r="N633" s="336"/>
      <c r="O633" s="336"/>
      <c r="P633" s="336"/>
      <c r="Q633" s="336"/>
      <c r="R633" s="336"/>
      <c r="S633" s="336"/>
      <c r="T633" s="341"/>
      <c r="U633" s="342"/>
      <c r="V633" s="336"/>
      <c r="W633" s="336"/>
      <c r="X633" s="336"/>
      <c r="Y633" s="336"/>
    </row>
    <row r="634" spans="1:25" ht="15.75" customHeight="1" x14ac:dyDescent="0.3">
      <c r="A634" s="336"/>
      <c r="B634" s="336"/>
      <c r="C634" s="336"/>
      <c r="D634" s="336"/>
      <c r="E634" s="336"/>
      <c r="F634" s="336"/>
      <c r="G634" s="336"/>
      <c r="H634" s="336"/>
      <c r="I634" s="336"/>
      <c r="J634" s="336"/>
      <c r="K634" s="336"/>
      <c r="L634" s="336"/>
      <c r="M634" s="336"/>
      <c r="N634" s="336"/>
      <c r="O634" s="336"/>
      <c r="P634" s="336"/>
      <c r="Q634" s="336"/>
      <c r="R634" s="336"/>
      <c r="S634" s="336"/>
      <c r="T634" s="341"/>
      <c r="U634" s="342"/>
      <c r="V634" s="336"/>
      <c r="W634" s="336"/>
      <c r="X634" s="336"/>
      <c r="Y634" s="336"/>
    </row>
    <row r="635" spans="1:25" ht="15.75" customHeight="1" x14ac:dyDescent="0.3">
      <c r="A635" s="336"/>
      <c r="B635" s="336"/>
      <c r="C635" s="336"/>
      <c r="D635" s="336"/>
      <c r="E635" s="336"/>
      <c r="F635" s="336"/>
      <c r="G635" s="336"/>
      <c r="H635" s="336"/>
      <c r="I635" s="336"/>
      <c r="J635" s="336"/>
      <c r="K635" s="336"/>
      <c r="L635" s="336"/>
      <c r="M635" s="336"/>
      <c r="N635" s="336"/>
      <c r="O635" s="336"/>
      <c r="P635" s="336"/>
      <c r="Q635" s="336"/>
      <c r="R635" s="336"/>
      <c r="S635" s="336"/>
      <c r="T635" s="341"/>
      <c r="U635" s="342"/>
      <c r="V635" s="336"/>
      <c r="W635" s="336"/>
      <c r="X635" s="336"/>
      <c r="Y635" s="336"/>
    </row>
    <row r="636" spans="1:25" ht="15.75" customHeight="1" x14ac:dyDescent="0.3">
      <c r="A636" s="336"/>
      <c r="B636" s="336"/>
      <c r="C636" s="336"/>
      <c r="D636" s="336"/>
      <c r="E636" s="336"/>
      <c r="F636" s="336"/>
      <c r="G636" s="336"/>
      <c r="H636" s="336"/>
      <c r="I636" s="336"/>
      <c r="J636" s="336"/>
      <c r="K636" s="336"/>
      <c r="L636" s="336"/>
      <c r="M636" s="336"/>
      <c r="N636" s="336"/>
      <c r="O636" s="336"/>
      <c r="P636" s="336"/>
      <c r="Q636" s="336"/>
      <c r="R636" s="336"/>
      <c r="S636" s="336"/>
      <c r="T636" s="341"/>
      <c r="U636" s="342"/>
      <c r="V636" s="336"/>
      <c r="W636" s="336"/>
      <c r="X636" s="336"/>
      <c r="Y636" s="336"/>
    </row>
    <row r="637" spans="1:25" ht="15.75" customHeight="1" x14ac:dyDescent="0.3">
      <c r="A637" s="336"/>
      <c r="B637" s="336"/>
      <c r="C637" s="336"/>
      <c r="D637" s="336"/>
      <c r="E637" s="336"/>
      <c r="F637" s="336"/>
      <c r="G637" s="336"/>
      <c r="H637" s="336"/>
      <c r="I637" s="336"/>
      <c r="J637" s="336"/>
      <c r="K637" s="336"/>
      <c r="L637" s="336"/>
      <c r="M637" s="336"/>
      <c r="N637" s="336"/>
      <c r="O637" s="336"/>
      <c r="P637" s="336"/>
      <c r="Q637" s="336"/>
      <c r="R637" s="336"/>
      <c r="S637" s="336"/>
      <c r="T637" s="341"/>
      <c r="U637" s="342"/>
      <c r="V637" s="336"/>
      <c r="W637" s="336"/>
      <c r="X637" s="336"/>
      <c r="Y637" s="336"/>
    </row>
    <row r="638" spans="1:25" ht="15.75" customHeight="1" x14ac:dyDescent="0.3">
      <c r="A638" s="336"/>
      <c r="B638" s="336"/>
      <c r="C638" s="336"/>
      <c r="D638" s="336"/>
      <c r="E638" s="336"/>
      <c r="F638" s="336"/>
      <c r="G638" s="336"/>
      <c r="H638" s="336"/>
      <c r="I638" s="336"/>
      <c r="J638" s="336"/>
      <c r="K638" s="336"/>
      <c r="L638" s="336"/>
      <c r="M638" s="336"/>
      <c r="N638" s="336"/>
      <c r="O638" s="336"/>
      <c r="P638" s="336"/>
      <c r="Q638" s="336"/>
      <c r="R638" s="336"/>
      <c r="S638" s="336"/>
      <c r="T638" s="341"/>
      <c r="U638" s="342"/>
      <c r="V638" s="336"/>
      <c r="W638" s="336"/>
      <c r="X638" s="336"/>
      <c r="Y638" s="336"/>
    </row>
    <row r="639" spans="1:25" ht="15.75" customHeight="1" x14ac:dyDescent="0.3">
      <c r="A639" s="336"/>
      <c r="B639" s="336"/>
      <c r="C639" s="336"/>
      <c r="D639" s="336"/>
      <c r="E639" s="336"/>
      <c r="F639" s="336"/>
      <c r="G639" s="336"/>
      <c r="H639" s="336"/>
      <c r="I639" s="336"/>
      <c r="J639" s="336"/>
      <c r="K639" s="336"/>
      <c r="L639" s="336"/>
      <c r="M639" s="336"/>
      <c r="N639" s="336"/>
      <c r="O639" s="336"/>
      <c r="P639" s="336"/>
      <c r="Q639" s="336"/>
      <c r="R639" s="336"/>
      <c r="S639" s="336"/>
      <c r="T639" s="341"/>
      <c r="U639" s="342"/>
      <c r="V639" s="336"/>
      <c r="W639" s="336"/>
      <c r="X639" s="336"/>
      <c r="Y639" s="336"/>
    </row>
    <row r="640" spans="1:25" ht="15.75" customHeight="1" x14ac:dyDescent="0.3">
      <c r="A640" s="336"/>
      <c r="B640" s="336"/>
      <c r="C640" s="336"/>
      <c r="D640" s="336"/>
      <c r="E640" s="336"/>
      <c r="F640" s="336"/>
      <c r="G640" s="336"/>
      <c r="H640" s="336"/>
      <c r="I640" s="336"/>
      <c r="J640" s="336"/>
      <c r="K640" s="336"/>
      <c r="L640" s="336"/>
      <c r="M640" s="336"/>
      <c r="N640" s="336"/>
      <c r="O640" s="336"/>
      <c r="P640" s="336"/>
      <c r="Q640" s="336"/>
      <c r="R640" s="336"/>
      <c r="S640" s="336"/>
      <c r="T640" s="341"/>
      <c r="U640" s="342"/>
      <c r="V640" s="336"/>
      <c r="W640" s="336"/>
      <c r="X640" s="336"/>
      <c r="Y640" s="336"/>
    </row>
    <row r="641" spans="1:25" ht="15.75" customHeight="1" x14ac:dyDescent="0.3">
      <c r="A641" s="336"/>
      <c r="B641" s="336"/>
      <c r="C641" s="336"/>
      <c r="D641" s="336"/>
      <c r="E641" s="336"/>
      <c r="F641" s="336"/>
      <c r="G641" s="336"/>
      <c r="H641" s="336"/>
      <c r="I641" s="336"/>
      <c r="J641" s="336"/>
      <c r="K641" s="336"/>
      <c r="L641" s="336"/>
      <c r="M641" s="336"/>
      <c r="N641" s="336"/>
      <c r="O641" s="336"/>
      <c r="P641" s="336"/>
      <c r="Q641" s="336"/>
      <c r="R641" s="336"/>
      <c r="S641" s="336"/>
      <c r="T641" s="341"/>
      <c r="U641" s="342"/>
      <c r="V641" s="336"/>
      <c r="W641" s="336"/>
      <c r="X641" s="336"/>
      <c r="Y641" s="336"/>
    </row>
    <row r="642" spans="1:25" ht="15.75" customHeight="1" x14ac:dyDescent="0.3">
      <c r="A642" s="336"/>
      <c r="B642" s="336"/>
      <c r="C642" s="336"/>
      <c r="D642" s="336"/>
      <c r="E642" s="336"/>
      <c r="F642" s="336"/>
      <c r="G642" s="336"/>
      <c r="H642" s="336"/>
      <c r="I642" s="336"/>
      <c r="J642" s="336"/>
      <c r="K642" s="336"/>
      <c r="L642" s="336"/>
      <c r="M642" s="336"/>
      <c r="N642" s="336"/>
      <c r="O642" s="336"/>
      <c r="P642" s="336"/>
      <c r="Q642" s="336"/>
      <c r="R642" s="336"/>
      <c r="S642" s="336"/>
      <c r="T642" s="341"/>
      <c r="U642" s="342"/>
      <c r="V642" s="336"/>
      <c r="W642" s="336"/>
      <c r="X642" s="336"/>
      <c r="Y642" s="336"/>
    </row>
    <row r="643" spans="1:25" ht="15.75" customHeight="1" x14ac:dyDescent="0.3">
      <c r="A643" s="336"/>
      <c r="B643" s="336"/>
      <c r="C643" s="336"/>
      <c r="D643" s="336"/>
      <c r="E643" s="336"/>
      <c r="F643" s="336"/>
      <c r="G643" s="336"/>
      <c r="H643" s="336"/>
      <c r="I643" s="336"/>
      <c r="J643" s="336"/>
      <c r="K643" s="336"/>
      <c r="L643" s="336"/>
      <c r="M643" s="336"/>
      <c r="N643" s="336"/>
      <c r="O643" s="336"/>
      <c r="P643" s="336"/>
      <c r="Q643" s="336"/>
      <c r="R643" s="336"/>
      <c r="S643" s="336"/>
      <c r="T643" s="341"/>
      <c r="U643" s="342"/>
      <c r="V643" s="336"/>
      <c r="W643" s="336"/>
      <c r="X643" s="336"/>
      <c r="Y643" s="336"/>
    </row>
    <row r="644" spans="1:25" ht="15.75" customHeight="1" x14ac:dyDescent="0.3">
      <c r="A644" s="336"/>
      <c r="B644" s="336"/>
      <c r="C644" s="336"/>
      <c r="D644" s="336"/>
      <c r="E644" s="336"/>
      <c r="F644" s="336"/>
      <c r="G644" s="336"/>
      <c r="H644" s="336"/>
      <c r="I644" s="336"/>
      <c r="J644" s="336"/>
      <c r="K644" s="336"/>
      <c r="L644" s="336"/>
      <c r="M644" s="336"/>
      <c r="N644" s="336"/>
      <c r="O644" s="336"/>
      <c r="P644" s="336"/>
      <c r="Q644" s="336"/>
      <c r="R644" s="336"/>
      <c r="S644" s="336"/>
      <c r="T644" s="341"/>
      <c r="U644" s="342"/>
      <c r="V644" s="336"/>
      <c r="W644" s="336"/>
      <c r="X644" s="336"/>
      <c r="Y644" s="336"/>
    </row>
    <row r="645" spans="1:25" ht="15.75" customHeight="1" x14ac:dyDescent="0.3">
      <c r="A645" s="336"/>
      <c r="B645" s="336"/>
      <c r="C645" s="336"/>
      <c r="D645" s="336"/>
      <c r="E645" s="336"/>
      <c r="F645" s="336"/>
      <c r="G645" s="336"/>
      <c r="H645" s="336"/>
      <c r="I645" s="336"/>
      <c r="J645" s="336"/>
      <c r="K645" s="336"/>
      <c r="L645" s="336"/>
      <c r="M645" s="336"/>
      <c r="N645" s="336"/>
      <c r="O645" s="336"/>
      <c r="P645" s="336"/>
      <c r="Q645" s="336"/>
      <c r="R645" s="336"/>
      <c r="S645" s="336"/>
      <c r="T645" s="341"/>
      <c r="U645" s="342"/>
      <c r="V645" s="336"/>
      <c r="W645" s="336"/>
      <c r="X645" s="336"/>
      <c r="Y645" s="336"/>
    </row>
    <row r="646" spans="1:25" ht="15.75" customHeight="1" x14ac:dyDescent="0.3">
      <c r="A646" s="336"/>
      <c r="B646" s="336"/>
      <c r="C646" s="336"/>
      <c r="D646" s="336"/>
      <c r="E646" s="336"/>
      <c r="F646" s="336"/>
      <c r="G646" s="336"/>
      <c r="H646" s="336"/>
      <c r="I646" s="336"/>
      <c r="J646" s="336"/>
      <c r="K646" s="336"/>
      <c r="L646" s="336"/>
      <c r="M646" s="336"/>
      <c r="N646" s="336"/>
      <c r="O646" s="336"/>
      <c r="P646" s="336"/>
      <c r="Q646" s="336"/>
      <c r="R646" s="336"/>
      <c r="S646" s="336"/>
      <c r="T646" s="341"/>
      <c r="U646" s="342"/>
      <c r="V646" s="336"/>
      <c r="W646" s="336"/>
      <c r="X646" s="336"/>
      <c r="Y646" s="336"/>
    </row>
    <row r="647" spans="1:25" ht="15.75" customHeight="1" x14ac:dyDescent="0.3">
      <c r="A647" s="336"/>
      <c r="B647" s="336"/>
      <c r="C647" s="336"/>
      <c r="D647" s="336"/>
      <c r="E647" s="336"/>
      <c r="F647" s="336"/>
      <c r="G647" s="336"/>
      <c r="H647" s="336"/>
      <c r="I647" s="336"/>
      <c r="J647" s="336"/>
      <c r="K647" s="336"/>
      <c r="L647" s="336"/>
      <c r="M647" s="336"/>
      <c r="N647" s="336"/>
      <c r="O647" s="336"/>
      <c r="P647" s="336"/>
      <c r="Q647" s="336"/>
      <c r="R647" s="336"/>
      <c r="S647" s="336"/>
      <c r="T647" s="341"/>
      <c r="U647" s="342"/>
      <c r="V647" s="336"/>
      <c r="W647" s="336"/>
      <c r="X647" s="336"/>
      <c r="Y647" s="336"/>
    </row>
    <row r="648" spans="1:25" ht="15.75" customHeight="1" x14ac:dyDescent="0.3">
      <c r="A648" s="336"/>
      <c r="B648" s="336"/>
      <c r="C648" s="336"/>
      <c r="D648" s="336"/>
      <c r="E648" s="336"/>
      <c r="F648" s="336"/>
      <c r="G648" s="336"/>
      <c r="H648" s="336"/>
      <c r="I648" s="336"/>
      <c r="J648" s="336"/>
      <c r="K648" s="336"/>
      <c r="L648" s="336"/>
      <c r="M648" s="336"/>
      <c r="N648" s="336"/>
      <c r="O648" s="336"/>
      <c r="P648" s="336"/>
      <c r="Q648" s="336"/>
      <c r="R648" s="336"/>
      <c r="S648" s="336"/>
      <c r="T648" s="341"/>
      <c r="U648" s="342"/>
      <c r="V648" s="336"/>
      <c r="W648" s="336"/>
      <c r="X648" s="336"/>
      <c r="Y648" s="336"/>
    </row>
    <row r="649" spans="1:25" ht="15.75" customHeight="1" x14ac:dyDescent="0.3">
      <c r="A649" s="336"/>
      <c r="B649" s="336"/>
      <c r="C649" s="336"/>
      <c r="D649" s="336"/>
      <c r="E649" s="336"/>
      <c r="F649" s="336"/>
      <c r="G649" s="336"/>
      <c r="H649" s="336"/>
      <c r="I649" s="336"/>
      <c r="J649" s="336"/>
      <c r="K649" s="336"/>
      <c r="L649" s="336"/>
      <c r="M649" s="336"/>
      <c r="N649" s="336"/>
      <c r="O649" s="336"/>
      <c r="P649" s="336"/>
      <c r="Q649" s="336"/>
      <c r="R649" s="336"/>
      <c r="S649" s="336"/>
      <c r="T649" s="341"/>
      <c r="U649" s="342"/>
      <c r="V649" s="336"/>
      <c r="W649" s="336"/>
      <c r="X649" s="336"/>
      <c r="Y649" s="336"/>
    </row>
    <row r="650" spans="1:25" ht="15.75" customHeight="1" x14ac:dyDescent="0.3">
      <c r="A650" s="336"/>
      <c r="B650" s="336"/>
      <c r="C650" s="336"/>
      <c r="D650" s="336"/>
      <c r="E650" s="336"/>
      <c r="F650" s="336"/>
      <c r="G650" s="336"/>
      <c r="H650" s="336"/>
      <c r="I650" s="336"/>
      <c r="J650" s="336"/>
      <c r="K650" s="336"/>
      <c r="L650" s="336"/>
      <c r="M650" s="336"/>
      <c r="N650" s="336"/>
      <c r="O650" s="336"/>
      <c r="P650" s="336"/>
      <c r="Q650" s="336"/>
      <c r="R650" s="336"/>
      <c r="S650" s="336"/>
      <c r="T650" s="341"/>
      <c r="U650" s="342"/>
      <c r="V650" s="336"/>
      <c r="W650" s="336"/>
      <c r="X650" s="336"/>
      <c r="Y650" s="336"/>
    </row>
    <row r="651" spans="1:25" ht="15.75" customHeight="1" x14ac:dyDescent="0.3">
      <c r="A651" s="336"/>
      <c r="B651" s="336"/>
      <c r="C651" s="336"/>
      <c r="D651" s="336"/>
      <c r="E651" s="336"/>
      <c r="F651" s="336"/>
      <c r="G651" s="336"/>
      <c r="H651" s="336"/>
      <c r="I651" s="336"/>
      <c r="J651" s="336"/>
      <c r="K651" s="336"/>
      <c r="L651" s="336"/>
      <c r="M651" s="336"/>
      <c r="N651" s="336"/>
      <c r="O651" s="336"/>
      <c r="P651" s="336"/>
      <c r="Q651" s="336"/>
      <c r="R651" s="336"/>
      <c r="S651" s="336"/>
      <c r="T651" s="341"/>
      <c r="U651" s="342"/>
      <c r="V651" s="336"/>
      <c r="W651" s="336"/>
      <c r="X651" s="336"/>
      <c r="Y651" s="336"/>
    </row>
    <row r="652" spans="1:25" ht="15.75" customHeight="1" x14ac:dyDescent="0.3">
      <c r="A652" s="336"/>
      <c r="B652" s="336"/>
      <c r="C652" s="336"/>
      <c r="D652" s="336"/>
      <c r="E652" s="336"/>
      <c r="F652" s="336"/>
      <c r="G652" s="336"/>
      <c r="H652" s="336"/>
      <c r="I652" s="336"/>
      <c r="J652" s="336"/>
      <c r="K652" s="336"/>
      <c r="L652" s="336"/>
      <c r="M652" s="336"/>
      <c r="N652" s="336"/>
      <c r="O652" s="336"/>
      <c r="P652" s="336"/>
      <c r="Q652" s="336"/>
      <c r="R652" s="336"/>
      <c r="S652" s="336"/>
      <c r="T652" s="341"/>
      <c r="U652" s="342"/>
      <c r="V652" s="336"/>
      <c r="W652" s="336"/>
      <c r="X652" s="336"/>
      <c r="Y652" s="336"/>
    </row>
    <row r="653" spans="1:25" ht="15.75" customHeight="1" x14ac:dyDescent="0.3">
      <c r="A653" s="336"/>
      <c r="B653" s="336"/>
      <c r="C653" s="336"/>
      <c r="D653" s="336"/>
      <c r="E653" s="336"/>
      <c r="F653" s="336"/>
      <c r="G653" s="336"/>
      <c r="H653" s="336"/>
      <c r="I653" s="336"/>
      <c r="J653" s="336"/>
      <c r="K653" s="336"/>
      <c r="L653" s="336"/>
      <c r="M653" s="336"/>
      <c r="N653" s="336"/>
      <c r="O653" s="336"/>
      <c r="P653" s="336"/>
      <c r="Q653" s="336"/>
      <c r="R653" s="336"/>
      <c r="S653" s="336"/>
      <c r="T653" s="341"/>
      <c r="U653" s="342"/>
      <c r="V653" s="336"/>
      <c r="W653" s="336"/>
      <c r="X653" s="336"/>
      <c r="Y653" s="336"/>
    </row>
    <row r="654" spans="1:25" ht="15.75" customHeight="1" x14ac:dyDescent="0.3">
      <c r="A654" s="336"/>
      <c r="B654" s="336"/>
      <c r="C654" s="336"/>
      <c r="D654" s="336"/>
      <c r="E654" s="336"/>
      <c r="F654" s="336"/>
      <c r="G654" s="336"/>
      <c r="H654" s="336"/>
      <c r="I654" s="336"/>
      <c r="J654" s="336"/>
      <c r="K654" s="336"/>
      <c r="L654" s="336"/>
      <c r="M654" s="336"/>
      <c r="N654" s="336"/>
      <c r="O654" s="336"/>
      <c r="P654" s="336"/>
      <c r="Q654" s="336"/>
      <c r="R654" s="336"/>
      <c r="S654" s="336"/>
      <c r="T654" s="341"/>
      <c r="U654" s="342"/>
      <c r="V654" s="336"/>
      <c r="W654" s="336"/>
      <c r="X654" s="336"/>
      <c r="Y654" s="336"/>
    </row>
    <row r="655" spans="1:25" ht="15.75" customHeight="1" x14ac:dyDescent="0.3">
      <c r="A655" s="336"/>
      <c r="B655" s="336"/>
      <c r="C655" s="336"/>
      <c r="D655" s="336"/>
      <c r="E655" s="336"/>
      <c r="F655" s="336"/>
      <c r="G655" s="336"/>
      <c r="H655" s="336"/>
      <c r="I655" s="336"/>
      <c r="J655" s="336"/>
      <c r="K655" s="336"/>
      <c r="L655" s="336"/>
      <c r="M655" s="336"/>
      <c r="N655" s="336"/>
      <c r="O655" s="336"/>
      <c r="P655" s="336"/>
      <c r="Q655" s="336"/>
      <c r="R655" s="336"/>
      <c r="S655" s="336"/>
      <c r="T655" s="341"/>
      <c r="U655" s="342"/>
      <c r="V655" s="336"/>
      <c r="W655" s="336"/>
      <c r="X655" s="336"/>
      <c r="Y655" s="336"/>
    </row>
    <row r="656" spans="1:25" ht="15.75" customHeight="1" x14ac:dyDescent="0.3">
      <c r="A656" s="336"/>
      <c r="B656" s="336"/>
      <c r="C656" s="336"/>
      <c r="D656" s="336"/>
      <c r="E656" s="336"/>
      <c r="F656" s="336"/>
      <c r="G656" s="336"/>
      <c r="H656" s="336"/>
      <c r="I656" s="336"/>
      <c r="J656" s="336"/>
      <c r="K656" s="336"/>
      <c r="L656" s="336"/>
      <c r="M656" s="336"/>
      <c r="N656" s="336"/>
      <c r="O656" s="336"/>
      <c r="P656" s="336"/>
      <c r="Q656" s="336"/>
      <c r="R656" s="336"/>
      <c r="S656" s="336"/>
      <c r="T656" s="341"/>
      <c r="U656" s="342"/>
      <c r="V656" s="336"/>
      <c r="W656" s="336"/>
      <c r="X656" s="336"/>
      <c r="Y656" s="336"/>
    </row>
    <row r="657" spans="1:25" ht="15.75" customHeight="1" x14ac:dyDescent="0.3">
      <c r="A657" s="336"/>
      <c r="B657" s="336"/>
      <c r="C657" s="336"/>
      <c r="D657" s="336"/>
      <c r="E657" s="336"/>
      <c r="F657" s="336"/>
      <c r="G657" s="336"/>
      <c r="H657" s="336"/>
      <c r="I657" s="336"/>
      <c r="J657" s="336"/>
      <c r="K657" s="336"/>
      <c r="L657" s="336"/>
      <c r="M657" s="336"/>
      <c r="N657" s="336"/>
      <c r="O657" s="336"/>
      <c r="P657" s="336"/>
      <c r="Q657" s="336"/>
      <c r="R657" s="336"/>
      <c r="S657" s="336"/>
      <c r="T657" s="341"/>
      <c r="U657" s="342"/>
      <c r="V657" s="336"/>
      <c r="W657" s="336"/>
      <c r="X657" s="336"/>
      <c r="Y657" s="336"/>
    </row>
    <row r="658" spans="1:25" ht="15.75" customHeight="1" x14ac:dyDescent="0.3">
      <c r="A658" s="336"/>
      <c r="B658" s="336"/>
      <c r="C658" s="336"/>
      <c r="D658" s="336"/>
      <c r="E658" s="336"/>
      <c r="F658" s="336"/>
      <c r="G658" s="336"/>
      <c r="H658" s="336"/>
      <c r="I658" s="336"/>
      <c r="J658" s="336"/>
      <c r="K658" s="336"/>
      <c r="L658" s="336"/>
      <c r="M658" s="336"/>
      <c r="N658" s="336"/>
      <c r="O658" s="336"/>
      <c r="P658" s="336"/>
      <c r="Q658" s="336"/>
      <c r="R658" s="336"/>
      <c r="S658" s="336"/>
      <c r="T658" s="341"/>
      <c r="U658" s="342"/>
      <c r="V658" s="336"/>
      <c r="W658" s="336"/>
      <c r="X658" s="336"/>
      <c r="Y658" s="336"/>
    </row>
    <row r="659" spans="1:25" ht="15.75" customHeight="1" x14ac:dyDescent="0.3">
      <c r="A659" s="336"/>
      <c r="B659" s="336"/>
      <c r="C659" s="336"/>
      <c r="D659" s="336"/>
      <c r="E659" s="336"/>
      <c r="F659" s="336"/>
      <c r="G659" s="336"/>
      <c r="H659" s="336"/>
      <c r="I659" s="336"/>
      <c r="J659" s="336"/>
      <c r="K659" s="336"/>
      <c r="L659" s="336"/>
      <c r="M659" s="336"/>
      <c r="N659" s="336"/>
      <c r="O659" s="336"/>
      <c r="P659" s="336"/>
      <c r="Q659" s="336"/>
      <c r="R659" s="336"/>
      <c r="S659" s="336"/>
      <c r="T659" s="341"/>
      <c r="U659" s="342"/>
      <c r="V659" s="336"/>
      <c r="W659" s="336"/>
      <c r="X659" s="336"/>
      <c r="Y659" s="336"/>
    </row>
    <row r="660" spans="1:25" ht="15.75" customHeight="1" x14ac:dyDescent="0.3">
      <c r="A660" s="336"/>
      <c r="B660" s="336"/>
      <c r="C660" s="336"/>
      <c r="D660" s="336"/>
      <c r="E660" s="336"/>
      <c r="F660" s="336"/>
      <c r="G660" s="336"/>
      <c r="H660" s="336"/>
      <c r="I660" s="336"/>
      <c r="J660" s="336"/>
      <c r="K660" s="336"/>
      <c r="L660" s="336"/>
      <c r="M660" s="336"/>
      <c r="N660" s="336"/>
      <c r="O660" s="336"/>
      <c r="P660" s="336"/>
      <c r="Q660" s="336"/>
      <c r="R660" s="336"/>
      <c r="S660" s="336"/>
      <c r="T660" s="341"/>
      <c r="U660" s="342"/>
      <c r="V660" s="336"/>
      <c r="W660" s="336"/>
      <c r="X660" s="336"/>
      <c r="Y660" s="336"/>
    </row>
    <row r="661" spans="1:25" ht="15.75" customHeight="1" x14ac:dyDescent="0.3">
      <c r="A661" s="336"/>
      <c r="B661" s="336"/>
      <c r="C661" s="336"/>
      <c r="D661" s="336"/>
      <c r="E661" s="336"/>
      <c r="F661" s="336"/>
      <c r="G661" s="336"/>
      <c r="H661" s="336"/>
      <c r="I661" s="336"/>
      <c r="J661" s="336"/>
      <c r="K661" s="336"/>
      <c r="L661" s="336"/>
      <c r="M661" s="336"/>
      <c r="N661" s="336"/>
      <c r="O661" s="336"/>
      <c r="P661" s="336"/>
      <c r="Q661" s="336"/>
      <c r="R661" s="336"/>
      <c r="S661" s="336"/>
      <c r="T661" s="341"/>
      <c r="U661" s="342"/>
      <c r="V661" s="336"/>
      <c r="W661" s="336"/>
      <c r="X661" s="336"/>
      <c r="Y661" s="336"/>
    </row>
    <row r="662" spans="1:25" ht="15.75" customHeight="1" x14ac:dyDescent="0.3">
      <c r="A662" s="336"/>
      <c r="B662" s="336"/>
      <c r="C662" s="336"/>
      <c r="D662" s="336"/>
      <c r="E662" s="336"/>
      <c r="F662" s="336"/>
      <c r="G662" s="336"/>
      <c r="H662" s="336"/>
      <c r="I662" s="336"/>
      <c r="J662" s="336"/>
      <c r="K662" s="336"/>
      <c r="L662" s="336"/>
      <c r="M662" s="336"/>
      <c r="N662" s="336"/>
      <c r="O662" s="336"/>
      <c r="P662" s="336"/>
      <c r="Q662" s="336"/>
      <c r="R662" s="336"/>
      <c r="S662" s="336"/>
      <c r="T662" s="341"/>
      <c r="U662" s="342"/>
      <c r="V662" s="336"/>
      <c r="W662" s="336"/>
      <c r="X662" s="336"/>
      <c r="Y662" s="336"/>
    </row>
    <row r="663" spans="1:25" ht="15.75" customHeight="1" x14ac:dyDescent="0.3">
      <c r="A663" s="336"/>
      <c r="B663" s="336"/>
      <c r="C663" s="336"/>
      <c r="D663" s="336"/>
      <c r="E663" s="336"/>
      <c r="F663" s="336"/>
      <c r="G663" s="336"/>
      <c r="H663" s="336"/>
      <c r="I663" s="336"/>
      <c r="J663" s="336"/>
      <c r="K663" s="336"/>
      <c r="L663" s="336"/>
      <c r="M663" s="336"/>
      <c r="N663" s="336"/>
      <c r="O663" s="336"/>
      <c r="P663" s="336"/>
      <c r="Q663" s="336"/>
      <c r="R663" s="336"/>
      <c r="S663" s="336"/>
      <c r="T663" s="341"/>
      <c r="U663" s="342"/>
      <c r="V663" s="336"/>
      <c r="W663" s="336"/>
      <c r="X663" s="336"/>
      <c r="Y663" s="336"/>
    </row>
    <row r="664" spans="1:25" ht="15.75" customHeight="1" x14ac:dyDescent="0.3">
      <c r="A664" s="336"/>
      <c r="B664" s="336"/>
      <c r="C664" s="336"/>
      <c r="D664" s="336"/>
      <c r="E664" s="336"/>
      <c r="F664" s="336"/>
      <c r="G664" s="336"/>
      <c r="H664" s="336"/>
      <c r="I664" s="336"/>
      <c r="J664" s="336"/>
      <c r="K664" s="336"/>
      <c r="L664" s="336"/>
      <c r="M664" s="336"/>
      <c r="N664" s="336"/>
      <c r="O664" s="336"/>
      <c r="P664" s="336"/>
      <c r="Q664" s="336"/>
      <c r="R664" s="336"/>
      <c r="S664" s="336"/>
      <c r="T664" s="341"/>
      <c r="U664" s="342"/>
      <c r="V664" s="336"/>
      <c r="W664" s="336"/>
      <c r="X664" s="336"/>
      <c r="Y664" s="336"/>
    </row>
    <row r="665" spans="1:25" ht="15.75" customHeight="1" x14ac:dyDescent="0.3">
      <c r="A665" s="336"/>
      <c r="B665" s="336"/>
      <c r="C665" s="336"/>
      <c r="D665" s="336"/>
      <c r="E665" s="336"/>
      <c r="F665" s="336"/>
      <c r="G665" s="336"/>
      <c r="H665" s="336"/>
      <c r="I665" s="336"/>
      <c r="J665" s="336"/>
      <c r="K665" s="336"/>
      <c r="L665" s="336"/>
      <c r="M665" s="336"/>
      <c r="N665" s="336"/>
      <c r="O665" s="336"/>
      <c r="P665" s="336"/>
      <c r="Q665" s="336"/>
      <c r="R665" s="336"/>
      <c r="S665" s="336"/>
      <c r="T665" s="341"/>
      <c r="U665" s="342"/>
      <c r="V665" s="336"/>
      <c r="W665" s="336"/>
      <c r="X665" s="336"/>
      <c r="Y665" s="336"/>
    </row>
    <row r="666" spans="1:25" ht="15.75" customHeight="1" x14ac:dyDescent="0.3">
      <c r="A666" s="336"/>
      <c r="B666" s="336"/>
      <c r="C666" s="336"/>
      <c r="D666" s="336"/>
      <c r="E666" s="336"/>
      <c r="F666" s="336"/>
      <c r="G666" s="336"/>
      <c r="H666" s="336"/>
      <c r="I666" s="336"/>
      <c r="J666" s="336"/>
      <c r="K666" s="336"/>
      <c r="L666" s="336"/>
      <c r="M666" s="336"/>
      <c r="N666" s="336"/>
      <c r="O666" s="336"/>
      <c r="P666" s="336"/>
      <c r="Q666" s="336"/>
      <c r="R666" s="336"/>
      <c r="S666" s="336"/>
      <c r="T666" s="341"/>
      <c r="U666" s="342"/>
      <c r="V666" s="336"/>
      <c r="W666" s="336"/>
      <c r="X666" s="336"/>
      <c r="Y666" s="336"/>
    </row>
    <row r="667" spans="1:25" ht="15.75" customHeight="1" x14ac:dyDescent="0.3">
      <c r="A667" s="336"/>
      <c r="B667" s="336"/>
      <c r="C667" s="336"/>
      <c r="D667" s="336"/>
      <c r="E667" s="336"/>
      <c r="F667" s="336"/>
      <c r="G667" s="336"/>
      <c r="H667" s="336"/>
      <c r="I667" s="336"/>
      <c r="J667" s="336"/>
      <c r="K667" s="336"/>
      <c r="L667" s="336"/>
      <c r="M667" s="336"/>
      <c r="N667" s="336"/>
      <c r="O667" s="336"/>
      <c r="P667" s="336"/>
      <c r="Q667" s="336"/>
      <c r="R667" s="336"/>
      <c r="S667" s="336"/>
      <c r="T667" s="341"/>
      <c r="U667" s="342"/>
      <c r="V667" s="336"/>
      <c r="W667" s="336"/>
      <c r="X667" s="336"/>
      <c r="Y667" s="336"/>
    </row>
    <row r="668" spans="1:25" ht="15.75" customHeight="1" x14ac:dyDescent="0.3">
      <c r="A668" s="336"/>
      <c r="B668" s="336"/>
      <c r="C668" s="336"/>
      <c r="D668" s="336"/>
      <c r="E668" s="336"/>
      <c r="F668" s="336"/>
      <c r="G668" s="336"/>
      <c r="H668" s="336"/>
      <c r="I668" s="336"/>
      <c r="J668" s="336"/>
      <c r="K668" s="336"/>
      <c r="L668" s="336"/>
      <c r="M668" s="336"/>
      <c r="N668" s="336"/>
      <c r="O668" s="336"/>
      <c r="P668" s="336"/>
      <c r="Q668" s="336"/>
      <c r="R668" s="336"/>
      <c r="S668" s="336"/>
      <c r="T668" s="341"/>
      <c r="U668" s="342"/>
      <c r="V668" s="336"/>
      <c r="W668" s="336"/>
      <c r="X668" s="336"/>
      <c r="Y668" s="336"/>
    </row>
    <row r="669" spans="1:25" ht="15.75" customHeight="1" x14ac:dyDescent="0.3">
      <c r="A669" s="336"/>
      <c r="B669" s="336"/>
      <c r="C669" s="336"/>
      <c r="D669" s="336"/>
      <c r="E669" s="336"/>
      <c r="F669" s="336"/>
      <c r="G669" s="336"/>
      <c r="H669" s="336"/>
      <c r="I669" s="336"/>
      <c r="J669" s="336"/>
      <c r="K669" s="336"/>
      <c r="L669" s="336"/>
      <c r="M669" s="336"/>
      <c r="N669" s="336"/>
      <c r="O669" s="336"/>
      <c r="P669" s="336"/>
      <c r="Q669" s="336"/>
      <c r="R669" s="336"/>
      <c r="S669" s="336"/>
      <c r="T669" s="341"/>
      <c r="U669" s="342"/>
      <c r="V669" s="336"/>
      <c r="W669" s="336"/>
      <c r="X669" s="336"/>
      <c r="Y669" s="336"/>
    </row>
    <row r="670" spans="1:25" ht="15.75" customHeight="1" x14ac:dyDescent="0.3">
      <c r="A670" s="336"/>
      <c r="B670" s="336"/>
      <c r="C670" s="336"/>
      <c r="D670" s="336"/>
      <c r="E670" s="336"/>
      <c r="F670" s="336"/>
      <c r="G670" s="336"/>
      <c r="H670" s="336"/>
      <c r="I670" s="336"/>
      <c r="J670" s="336"/>
      <c r="K670" s="336"/>
      <c r="L670" s="336"/>
      <c r="M670" s="336"/>
      <c r="N670" s="336"/>
      <c r="O670" s="336"/>
      <c r="P670" s="336"/>
      <c r="Q670" s="336"/>
      <c r="R670" s="336"/>
      <c r="S670" s="336"/>
      <c r="T670" s="341"/>
      <c r="U670" s="342"/>
      <c r="V670" s="336"/>
      <c r="W670" s="336"/>
      <c r="X670" s="336"/>
      <c r="Y670" s="336"/>
    </row>
    <row r="671" spans="1:25" ht="15.75" customHeight="1" x14ac:dyDescent="0.3">
      <c r="A671" s="336"/>
      <c r="B671" s="336"/>
      <c r="C671" s="336"/>
      <c r="D671" s="336"/>
      <c r="E671" s="336"/>
      <c r="F671" s="336"/>
      <c r="G671" s="336"/>
      <c r="H671" s="336"/>
      <c r="I671" s="336"/>
      <c r="J671" s="336"/>
      <c r="K671" s="336"/>
      <c r="L671" s="336"/>
      <c r="M671" s="336"/>
      <c r="N671" s="336"/>
      <c r="O671" s="336"/>
      <c r="P671" s="336"/>
      <c r="Q671" s="336"/>
      <c r="R671" s="336"/>
      <c r="S671" s="336"/>
      <c r="T671" s="341"/>
      <c r="U671" s="342"/>
      <c r="V671" s="336"/>
      <c r="W671" s="336"/>
      <c r="X671" s="336"/>
      <c r="Y671" s="336"/>
    </row>
    <row r="672" spans="1:25" ht="15.75" customHeight="1" x14ac:dyDescent="0.3">
      <c r="A672" s="336"/>
      <c r="B672" s="336"/>
      <c r="C672" s="336"/>
      <c r="D672" s="336"/>
      <c r="E672" s="336"/>
      <c r="F672" s="336"/>
      <c r="G672" s="336"/>
      <c r="H672" s="336"/>
      <c r="I672" s="336"/>
      <c r="J672" s="336"/>
      <c r="K672" s="336"/>
      <c r="L672" s="336"/>
      <c r="M672" s="336"/>
      <c r="N672" s="336"/>
      <c r="O672" s="336"/>
      <c r="P672" s="336"/>
      <c r="Q672" s="336"/>
      <c r="R672" s="336"/>
      <c r="S672" s="336"/>
      <c r="T672" s="341"/>
      <c r="U672" s="342"/>
      <c r="V672" s="336"/>
      <c r="W672" s="336"/>
      <c r="X672" s="336"/>
      <c r="Y672" s="336"/>
    </row>
    <row r="673" spans="1:25" ht="15.75" customHeight="1" x14ac:dyDescent="0.3">
      <c r="A673" s="336"/>
      <c r="B673" s="336"/>
      <c r="C673" s="336"/>
      <c r="D673" s="336"/>
      <c r="E673" s="336"/>
      <c r="F673" s="336"/>
      <c r="G673" s="336"/>
      <c r="H673" s="336"/>
      <c r="I673" s="336"/>
      <c r="J673" s="336"/>
      <c r="K673" s="336"/>
      <c r="L673" s="336"/>
      <c r="M673" s="336"/>
      <c r="N673" s="336"/>
      <c r="O673" s="336"/>
      <c r="P673" s="336"/>
      <c r="Q673" s="336"/>
      <c r="R673" s="336"/>
      <c r="S673" s="336"/>
      <c r="T673" s="341"/>
      <c r="U673" s="342"/>
      <c r="V673" s="336"/>
      <c r="W673" s="336"/>
      <c r="X673" s="336"/>
      <c r="Y673" s="336"/>
    </row>
    <row r="674" spans="1:25" ht="15.75" customHeight="1" x14ac:dyDescent="0.3">
      <c r="A674" s="336"/>
      <c r="B674" s="336"/>
      <c r="C674" s="336"/>
      <c r="D674" s="336"/>
      <c r="E674" s="336"/>
      <c r="F674" s="336"/>
      <c r="G674" s="336"/>
      <c r="H674" s="336"/>
      <c r="I674" s="336"/>
      <c r="J674" s="336"/>
      <c r="K674" s="336"/>
      <c r="L674" s="336"/>
      <c r="M674" s="336"/>
      <c r="N674" s="336"/>
      <c r="O674" s="336"/>
      <c r="P674" s="336"/>
      <c r="Q674" s="336"/>
      <c r="R674" s="336"/>
      <c r="S674" s="336"/>
      <c r="T674" s="341"/>
      <c r="U674" s="342"/>
      <c r="V674" s="336"/>
      <c r="W674" s="336"/>
      <c r="X674" s="336"/>
      <c r="Y674" s="336"/>
    </row>
    <row r="675" spans="1:25" ht="15.75" customHeight="1" x14ac:dyDescent="0.3">
      <c r="A675" s="336"/>
      <c r="B675" s="336"/>
      <c r="C675" s="336"/>
      <c r="D675" s="336"/>
      <c r="E675" s="336"/>
      <c r="F675" s="336"/>
      <c r="G675" s="336"/>
      <c r="H675" s="336"/>
      <c r="I675" s="336"/>
      <c r="J675" s="336"/>
      <c r="K675" s="336"/>
      <c r="L675" s="336"/>
      <c r="M675" s="336"/>
      <c r="N675" s="336"/>
      <c r="O675" s="336"/>
      <c r="P675" s="336"/>
      <c r="Q675" s="336"/>
      <c r="R675" s="336"/>
      <c r="S675" s="336"/>
      <c r="T675" s="341"/>
      <c r="U675" s="342"/>
      <c r="V675" s="336"/>
      <c r="W675" s="336"/>
      <c r="X675" s="336"/>
      <c r="Y675" s="336"/>
    </row>
    <row r="676" spans="1:25" ht="15.75" customHeight="1" x14ac:dyDescent="0.3">
      <c r="A676" s="336"/>
      <c r="B676" s="336"/>
      <c r="C676" s="336"/>
      <c r="D676" s="336"/>
      <c r="E676" s="336"/>
      <c r="F676" s="336"/>
      <c r="G676" s="336"/>
      <c r="H676" s="336"/>
      <c r="I676" s="336"/>
      <c r="J676" s="336"/>
      <c r="K676" s="336"/>
      <c r="L676" s="336"/>
      <c r="M676" s="336"/>
      <c r="N676" s="336"/>
      <c r="O676" s="336"/>
      <c r="P676" s="336"/>
      <c r="Q676" s="336"/>
      <c r="R676" s="336"/>
      <c r="S676" s="336"/>
      <c r="T676" s="341"/>
      <c r="U676" s="342"/>
      <c r="V676" s="336"/>
      <c r="W676" s="336"/>
      <c r="X676" s="336"/>
      <c r="Y676" s="336"/>
    </row>
    <row r="677" spans="1:25" ht="15.75" customHeight="1" x14ac:dyDescent="0.3">
      <c r="A677" s="336"/>
      <c r="B677" s="336"/>
      <c r="C677" s="336"/>
      <c r="D677" s="336"/>
      <c r="E677" s="336"/>
      <c r="F677" s="336"/>
      <c r="G677" s="336"/>
      <c r="H677" s="336"/>
      <c r="I677" s="336"/>
      <c r="J677" s="336"/>
      <c r="K677" s="336"/>
      <c r="L677" s="336"/>
      <c r="M677" s="336"/>
      <c r="N677" s="336"/>
      <c r="O677" s="336"/>
      <c r="P677" s="336"/>
      <c r="Q677" s="336"/>
      <c r="R677" s="336"/>
      <c r="S677" s="336"/>
      <c r="T677" s="341"/>
      <c r="U677" s="342"/>
      <c r="V677" s="336"/>
      <c r="W677" s="336"/>
      <c r="X677" s="336"/>
      <c r="Y677" s="336"/>
    </row>
    <row r="678" spans="1:25" ht="15.75" customHeight="1" x14ac:dyDescent="0.3">
      <c r="A678" s="336"/>
      <c r="B678" s="336"/>
      <c r="C678" s="336"/>
      <c r="D678" s="336"/>
      <c r="E678" s="336"/>
      <c r="F678" s="336"/>
      <c r="G678" s="336"/>
      <c r="H678" s="336"/>
      <c r="I678" s="336"/>
      <c r="J678" s="336"/>
      <c r="K678" s="336"/>
      <c r="L678" s="336"/>
      <c r="M678" s="336"/>
      <c r="N678" s="336"/>
      <c r="O678" s="336"/>
      <c r="P678" s="336"/>
      <c r="Q678" s="336"/>
      <c r="R678" s="336"/>
      <c r="S678" s="336"/>
      <c r="T678" s="341"/>
      <c r="U678" s="342"/>
      <c r="V678" s="336"/>
      <c r="W678" s="336"/>
      <c r="X678" s="336"/>
      <c r="Y678" s="336"/>
    </row>
    <row r="679" spans="1:25" ht="15.75" customHeight="1" x14ac:dyDescent="0.3">
      <c r="A679" s="336"/>
      <c r="B679" s="336"/>
      <c r="C679" s="336"/>
      <c r="D679" s="336"/>
      <c r="E679" s="336"/>
      <c r="F679" s="336"/>
      <c r="G679" s="336"/>
      <c r="H679" s="336"/>
      <c r="I679" s="336"/>
      <c r="J679" s="336"/>
      <c r="K679" s="336"/>
      <c r="L679" s="336"/>
      <c r="M679" s="336"/>
      <c r="N679" s="336"/>
      <c r="O679" s="336"/>
      <c r="P679" s="336"/>
      <c r="Q679" s="336"/>
      <c r="R679" s="336"/>
      <c r="S679" s="336"/>
      <c r="T679" s="341"/>
      <c r="U679" s="342"/>
      <c r="V679" s="336"/>
      <c r="W679" s="336"/>
      <c r="X679" s="336"/>
      <c r="Y679" s="336"/>
    </row>
    <row r="680" spans="1:25" ht="15.75" customHeight="1" x14ac:dyDescent="0.3">
      <c r="A680" s="336"/>
      <c r="B680" s="336"/>
      <c r="C680" s="336"/>
      <c r="D680" s="336"/>
      <c r="E680" s="336"/>
      <c r="F680" s="336"/>
      <c r="G680" s="336"/>
      <c r="H680" s="336"/>
      <c r="I680" s="336"/>
      <c r="J680" s="336"/>
      <c r="K680" s="336"/>
      <c r="L680" s="336"/>
      <c r="M680" s="336"/>
      <c r="N680" s="336"/>
      <c r="O680" s="336"/>
      <c r="P680" s="336"/>
      <c r="Q680" s="336"/>
      <c r="R680" s="336"/>
      <c r="S680" s="336"/>
      <c r="T680" s="341"/>
      <c r="U680" s="342"/>
      <c r="V680" s="336"/>
      <c r="W680" s="336"/>
      <c r="X680" s="336"/>
      <c r="Y680" s="336"/>
    </row>
    <row r="681" spans="1:25" ht="15.75" customHeight="1" x14ac:dyDescent="0.3">
      <c r="A681" s="336"/>
      <c r="B681" s="336"/>
      <c r="C681" s="336"/>
      <c r="D681" s="336"/>
      <c r="E681" s="336"/>
      <c r="F681" s="336"/>
      <c r="G681" s="336"/>
      <c r="H681" s="336"/>
      <c r="I681" s="336"/>
      <c r="J681" s="336"/>
      <c r="K681" s="336"/>
      <c r="L681" s="336"/>
      <c r="M681" s="336"/>
      <c r="N681" s="336"/>
      <c r="O681" s="336"/>
      <c r="P681" s="336"/>
      <c r="Q681" s="336"/>
      <c r="R681" s="336"/>
      <c r="S681" s="336"/>
      <c r="T681" s="341"/>
      <c r="U681" s="342"/>
      <c r="V681" s="336"/>
      <c r="W681" s="336"/>
      <c r="X681" s="336"/>
      <c r="Y681" s="336"/>
    </row>
    <row r="682" spans="1:25" ht="15.75" customHeight="1" x14ac:dyDescent="0.3">
      <c r="A682" s="336"/>
      <c r="B682" s="336"/>
      <c r="C682" s="336"/>
      <c r="D682" s="336"/>
      <c r="E682" s="336"/>
      <c r="F682" s="336"/>
      <c r="G682" s="336"/>
      <c r="H682" s="336"/>
      <c r="I682" s="336"/>
      <c r="J682" s="336"/>
      <c r="K682" s="336"/>
      <c r="L682" s="336"/>
      <c r="M682" s="336"/>
      <c r="N682" s="336"/>
      <c r="O682" s="336"/>
      <c r="P682" s="336"/>
      <c r="Q682" s="336"/>
      <c r="R682" s="336"/>
      <c r="S682" s="336"/>
      <c r="T682" s="341"/>
      <c r="U682" s="342"/>
      <c r="V682" s="336"/>
      <c r="W682" s="336"/>
      <c r="X682" s="336"/>
      <c r="Y682" s="336"/>
    </row>
    <row r="683" spans="1:25" ht="15.75" customHeight="1" x14ac:dyDescent="0.3">
      <c r="A683" s="336"/>
      <c r="B683" s="336"/>
      <c r="C683" s="336"/>
      <c r="D683" s="336"/>
      <c r="E683" s="336"/>
      <c r="F683" s="336"/>
      <c r="G683" s="336"/>
      <c r="H683" s="336"/>
      <c r="I683" s="336"/>
      <c r="J683" s="336"/>
      <c r="K683" s="336"/>
      <c r="L683" s="336"/>
      <c r="M683" s="336"/>
      <c r="N683" s="336"/>
      <c r="O683" s="336"/>
      <c r="P683" s="336"/>
      <c r="Q683" s="336"/>
      <c r="R683" s="336"/>
      <c r="S683" s="336"/>
      <c r="T683" s="341"/>
      <c r="U683" s="342"/>
      <c r="V683" s="336"/>
      <c r="W683" s="336"/>
      <c r="X683" s="336"/>
      <c r="Y683" s="336"/>
    </row>
    <row r="684" spans="1:25" ht="15.75" customHeight="1" x14ac:dyDescent="0.3">
      <c r="A684" s="336"/>
      <c r="B684" s="336"/>
      <c r="C684" s="336"/>
      <c r="D684" s="336"/>
      <c r="E684" s="336"/>
      <c r="F684" s="336"/>
      <c r="G684" s="336"/>
      <c r="H684" s="336"/>
      <c r="I684" s="336"/>
      <c r="J684" s="336"/>
      <c r="K684" s="336"/>
      <c r="L684" s="336"/>
      <c r="M684" s="336"/>
      <c r="N684" s="336"/>
      <c r="O684" s="336"/>
      <c r="P684" s="336"/>
      <c r="Q684" s="336"/>
      <c r="R684" s="336"/>
      <c r="S684" s="336"/>
      <c r="T684" s="341"/>
      <c r="U684" s="342"/>
      <c r="V684" s="336"/>
      <c r="W684" s="336"/>
      <c r="X684" s="336"/>
      <c r="Y684" s="336"/>
    </row>
    <row r="685" spans="1:25" ht="15.75" customHeight="1" x14ac:dyDescent="0.3">
      <c r="A685" s="336"/>
      <c r="B685" s="336"/>
      <c r="C685" s="336"/>
      <c r="D685" s="336"/>
      <c r="E685" s="336"/>
      <c r="F685" s="336"/>
      <c r="G685" s="336"/>
      <c r="H685" s="336"/>
      <c r="I685" s="336"/>
      <c r="J685" s="336"/>
      <c r="K685" s="336"/>
      <c r="L685" s="336"/>
      <c r="M685" s="336"/>
      <c r="N685" s="336"/>
      <c r="O685" s="336"/>
      <c r="P685" s="336"/>
      <c r="Q685" s="336"/>
      <c r="R685" s="336"/>
      <c r="S685" s="336"/>
      <c r="T685" s="341"/>
      <c r="U685" s="342"/>
      <c r="V685" s="336"/>
      <c r="W685" s="336"/>
      <c r="X685" s="336"/>
      <c r="Y685" s="336"/>
    </row>
    <row r="686" spans="1:25" ht="15.75" customHeight="1" x14ac:dyDescent="0.3">
      <c r="A686" s="336"/>
      <c r="B686" s="336"/>
      <c r="C686" s="336"/>
      <c r="D686" s="336"/>
      <c r="E686" s="336"/>
      <c r="F686" s="336"/>
      <c r="G686" s="336"/>
      <c r="H686" s="336"/>
      <c r="I686" s="336"/>
      <c r="J686" s="336"/>
      <c r="K686" s="336"/>
      <c r="L686" s="336"/>
      <c r="M686" s="336"/>
      <c r="N686" s="336"/>
      <c r="O686" s="336"/>
      <c r="P686" s="336"/>
      <c r="Q686" s="336"/>
      <c r="R686" s="336"/>
      <c r="S686" s="336"/>
      <c r="T686" s="341"/>
      <c r="U686" s="342"/>
      <c r="V686" s="336"/>
      <c r="W686" s="336"/>
      <c r="X686" s="336"/>
      <c r="Y686" s="336"/>
    </row>
    <row r="687" spans="1:25" ht="15.75" customHeight="1" x14ac:dyDescent="0.3">
      <c r="A687" s="336"/>
      <c r="B687" s="336"/>
      <c r="C687" s="336"/>
      <c r="D687" s="336"/>
      <c r="E687" s="336"/>
      <c r="F687" s="336"/>
      <c r="G687" s="336"/>
      <c r="H687" s="336"/>
      <c r="I687" s="336"/>
      <c r="J687" s="336"/>
      <c r="K687" s="336"/>
      <c r="L687" s="336"/>
      <c r="M687" s="336"/>
      <c r="N687" s="336"/>
      <c r="O687" s="336"/>
      <c r="P687" s="336"/>
      <c r="Q687" s="336"/>
      <c r="R687" s="336"/>
      <c r="S687" s="336"/>
      <c r="T687" s="341"/>
      <c r="U687" s="342"/>
      <c r="V687" s="336"/>
      <c r="W687" s="336"/>
      <c r="X687" s="336"/>
      <c r="Y687" s="336"/>
    </row>
    <row r="688" spans="1:25" ht="15.75" customHeight="1" x14ac:dyDescent="0.3">
      <c r="A688" s="336"/>
      <c r="B688" s="336"/>
      <c r="C688" s="336"/>
      <c r="D688" s="336"/>
      <c r="E688" s="336"/>
      <c r="F688" s="336"/>
      <c r="G688" s="336"/>
      <c r="H688" s="336"/>
      <c r="I688" s="336"/>
      <c r="J688" s="336"/>
      <c r="K688" s="336"/>
      <c r="L688" s="336"/>
      <c r="M688" s="336"/>
      <c r="N688" s="336"/>
      <c r="O688" s="336"/>
      <c r="P688" s="336"/>
      <c r="Q688" s="336"/>
      <c r="R688" s="336"/>
      <c r="S688" s="336"/>
      <c r="T688" s="341"/>
      <c r="U688" s="342"/>
      <c r="V688" s="336"/>
      <c r="W688" s="336"/>
      <c r="X688" s="336"/>
      <c r="Y688" s="336"/>
    </row>
    <row r="689" spans="1:25" ht="15.75" customHeight="1" x14ac:dyDescent="0.3">
      <c r="A689" s="336"/>
      <c r="B689" s="336"/>
      <c r="C689" s="336"/>
      <c r="D689" s="336"/>
      <c r="E689" s="336"/>
      <c r="F689" s="336"/>
      <c r="G689" s="336"/>
      <c r="H689" s="336"/>
      <c r="I689" s="336"/>
      <c r="J689" s="336"/>
      <c r="K689" s="336"/>
      <c r="L689" s="336"/>
      <c r="M689" s="336"/>
      <c r="N689" s="336"/>
      <c r="O689" s="336"/>
      <c r="P689" s="336"/>
      <c r="Q689" s="336"/>
      <c r="R689" s="336"/>
      <c r="S689" s="336"/>
      <c r="T689" s="341"/>
      <c r="U689" s="342"/>
      <c r="V689" s="336"/>
      <c r="W689" s="336"/>
      <c r="X689" s="336"/>
      <c r="Y689" s="336"/>
    </row>
    <row r="690" spans="1:25" ht="15.75" customHeight="1" x14ac:dyDescent="0.3">
      <c r="A690" s="336"/>
      <c r="B690" s="336"/>
      <c r="C690" s="336"/>
      <c r="D690" s="336"/>
      <c r="E690" s="336"/>
      <c r="F690" s="336"/>
      <c r="G690" s="336"/>
      <c r="H690" s="336"/>
      <c r="I690" s="336"/>
      <c r="J690" s="336"/>
      <c r="K690" s="336"/>
      <c r="L690" s="336"/>
      <c r="M690" s="336"/>
      <c r="N690" s="336"/>
      <c r="O690" s="336"/>
      <c r="P690" s="336"/>
      <c r="Q690" s="336"/>
      <c r="R690" s="336"/>
      <c r="S690" s="336"/>
      <c r="T690" s="341"/>
      <c r="U690" s="342"/>
      <c r="V690" s="336"/>
      <c r="W690" s="336"/>
      <c r="X690" s="336"/>
      <c r="Y690" s="336"/>
    </row>
    <row r="691" spans="1:25" ht="15.75" customHeight="1" x14ac:dyDescent="0.3">
      <c r="A691" s="336"/>
      <c r="B691" s="336"/>
      <c r="C691" s="336"/>
      <c r="D691" s="336"/>
      <c r="E691" s="336"/>
      <c r="F691" s="336"/>
      <c r="G691" s="336"/>
      <c r="H691" s="336"/>
      <c r="I691" s="336"/>
      <c r="J691" s="336"/>
      <c r="K691" s="336"/>
      <c r="L691" s="336"/>
      <c r="M691" s="336"/>
      <c r="N691" s="336"/>
      <c r="O691" s="336"/>
      <c r="P691" s="336"/>
      <c r="Q691" s="336"/>
      <c r="R691" s="336"/>
      <c r="S691" s="336"/>
      <c r="T691" s="341"/>
      <c r="U691" s="342"/>
      <c r="V691" s="336"/>
      <c r="W691" s="336"/>
      <c r="X691" s="336"/>
      <c r="Y691" s="336"/>
    </row>
    <row r="692" spans="1:25" ht="15.75" customHeight="1" x14ac:dyDescent="0.3">
      <c r="A692" s="336"/>
      <c r="B692" s="336"/>
      <c r="C692" s="336"/>
      <c r="D692" s="336"/>
      <c r="E692" s="336"/>
      <c r="F692" s="336"/>
      <c r="G692" s="336"/>
      <c r="H692" s="336"/>
      <c r="I692" s="336"/>
      <c r="J692" s="336"/>
      <c r="K692" s="336"/>
      <c r="L692" s="336"/>
      <c r="M692" s="336"/>
      <c r="N692" s="336"/>
      <c r="O692" s="336"/>
      <c r="P692" s="336"/>
      <c r="Q692" s="336"/>
      <c r="R692" s="336"/>
      <c r="S692" s="336"/>
      <c r="T692" s="341"/>
      <c r="U692" s="342"/>
      <c r="V692" s="336"/>
      <c r="W692" s="336"/>
      <c r="X692" s="336"/>
      <c r="Y692" s="336"/>
    </row>
    <row r="693" spans="1:25" ht="15.75" customHeight="1" x14ac:dyDescent="0.3">
      <c r="A693" s="336"/>
      <c r="B693" s="336"/>
      <c r="C693" s="336"/>
      <c r="D693" s="336"/>
      <c r="E693" s="336"/>
      <c r="F693" s="336"/>
      <c r="G693" s="336"/>
      <c r="H693" s="336"/>
      <c r="I693" s="336"/>
      <c r="J693" s="336"/>
      <c r="K693" s="336"/>
      <c r="L693" s="336"/>
      <c r="M693" s="336"/>
      <c r="N693" s="336"/>
      <c r="O693" s="336"/>
      <c r="P693" s="336"/>
      <c r="Q693" s="336"/>
      <c r="R693" s="336"/>
      <c r="S693" s="336"/>
      <c r="T693" s="341"/>
      <c r="U693" s="342"/>
      <c r="V693" s="336"/>
      <c r="W693" s="336"/>
      <c r="X693" s="336"/>
      <c r="Y693" s="336"/>
    </row>
    <row r="694" spans="1:25" ht="15.75" customHeight="1" x14ac:dyDescent="0.3">
      <c r="A694" s="336"/>
      <c r="B694" s="336"/>
      <c r="C694" s="336"/>
      <c r="D694" s="336"/>
      <c r="E694" s="336"/>
      <c r="F694" s="336"/>
      <c r="G694" s="336"/>
      <c r="H694" s="336"/>
      <c r="I694" s="336"/>
      <c r="J694" s="336"/>
      <c r="K694" s="336"/>
      <c r="L694" s="336"/>
      <c r="M694" s="336"/>
      <c r="N694" s="336"/>
      <c r="O694" s="336"/>
      <c r="P694" s="336"/>
      <c r="Q694" s="336"/>
      <c r="R694" s="336"/>
      <c r="S694" s="336"/>
      <c r="T694" s="341"/>
      <c r="U694" s="342"/>
      <c r="V694" s="336"/>
      <c r="W694" s="336"/>
      <c r="X694" s="336"/>
      <c r="Y694" s="336"/>
    </row>
    <row r="695" spans="1:25" ht="15.75" customHeight="1" x14ac:dyDescent="0.3">
      <c r="A695" s="336"/>
      <c r="B695" s="336"/>
      <c r="C695" s="336"/>
      <c r="D695" s="336"/>
      <c r="E695" s="336"/>
      <c r="F695" s="336"/>
      <c r="G695" s="336"/>
      <c r="H695" s="336"/>
      <c r="I695" s="336"/>
      <c r="J695" s="336"/>
      <c r="K695" s="336"/>
      <c r="L695" s="336"/>
      <c r="M695" s="336"/>
      <c r="N695" s="336"/>
      <c r="O695" s="336"/>
      <c r="P695" s="336"/>
      <c r="Q695" s="336"/>
      <c r="R695" s="336"/>
      <c r="S695" s="336"/>
      <c r="T695" s="341"/>
      <c r="U695" s="342"/>
      <c r="V695" s="336"/>
      <c r="W695" s="336"/>
      <c r="X695" s="336"/>
      <c r="Y695" s="336"/>
    </row>
    <row r="696" spans="1:25" ht="15.75" customHeight="1" x14ac:dyDescent="0.3">
      <c r="A696" s="336"/>
      <c r="B696" s="336"/>
      <c r="C696" s="336"/>
      <c r="D696" s="336"/>
      <c r="E696" s="336"/>
      <c r="F696" s="336"/>
      <c r="G696" s="336"/>
      <c r="H696" s="336"/>
      <c r="I696" s="336"/>
      <c r="J696" s="336"/>
      <c r="K696" s="336"/>
      <c r="L696" s="336"/>
      <c r="M696" s="336"/>
      <c r="N696" s="336"/>
      <c r="O696" s="336"/>
      <c r="P696" s="336"/>
      <c r="Q696" s="336"/>
      <c r="R696" s="336"/>
      <c r="S696" s="336"/>
      <c r="T696" s="341"/>
      <c r="U696" s="342"/>
      <c r="V696" s="336"/>
      <c r="W696" s="336"/>
      <c r="X696" s="336"/>
      <c r="Y696" s="336"/>
    </row>
    <row r="697" spans="1:25" ht="15.75" customHeight="1" x14ac:dyDescent="0.3">
      <c r="A697" s="336"/>
      <c r="B697" s="336"/>
      <c r="C697" s="336"/>
      <c r="D697" s="336"/>
      <c r="E697" s="336"/>
      <c r="F697" s="336"/>
      <c r="G697" s="336"/>
      <c r="H697" s="336"/>
      <c r="I697" s="336"/>
      <c r="J697" s="336"/>
      <c r="K697" s="336"/>
      <c r="L697" s="336"/>
      <c r="M697" s="336"/>
      <c r="N697" s="336"/>
      <c r="O697" s="336"/>
      <c r="P697" s="336"/>
      <c r="Q697" s="336"/>
      <c r="R697" s="336"/>
      <c r="S697" s="336"/>
      <c r="T697" s="341"/>
      <c r="U697" s="342"/>
      <c r="V697" s="336"/>
      <c r="W697" s="336"/>
      <c r="X697" s="336"/>
      <c r="Y697" s="336"/>
    </row>
    <row r="698" spans="1:25" ht="15.75" customHeight="1" x14ac:dyDescent="0.3">
      <c r="A698" s="336"/>
      <c r="B698" s="336"/>
      <c r="C698" s="336"/>
      <c r="D698" s="336"/>
      <c r="E698" s="336"/>
      <c r="F698" s="336"/>
      <c r="G698" s="336"/>
      <c r="H698" s="336"/>
      <c r="I698" s="336"/>
      <c r="J698" s="336"/>
      <c r="K698" s="336"/>
      <c r="L698" s="336"/>
      <c r="M698" s="336"/>
      <c r="N698" s="336"/>
      <c r="O698" s="336"/>
      <c r="P698" s="336"/>
      <c r="Q698" s="336"/>
      <c r="R698" s="336"/>
      <c r="S698" s="336"/>
      <c r="T698" s="341"/>
      <c r="U698" s="342"/>
      <c r="V698" s="336"/>
      <c r="W698" s="336"/>
      <c r="X698" s="336"/>
      <c r="Y698" s="336"/>
    </row>
    <row r="699" spans="1:25" ht="15.75" customHeight="1" x14ac:dyDescent="0.3">
      <c r="A699" s="336"/>
      <c r="B699" s="336"/>
      <c r="C699" s="336"/>
      <c r="D699" s="336"/>
      <c r="E699" s="336"/>
      <c r="F699" s="336"/>
      <c r="G699" s="336"/>
      <c r="H699" s="336"/>
      <c r="I699" s="336"/>
      <c r="J699" s="336"/>
      <c r="K699" s="336"/>
      <c r="L699" s="336"/>
      <c r="M699" s="336"/>
      <c r="N699" s="336"/>
      <c r="O699" s="336"/>
      <c r="P699" s="336"/>
      <c r="Q699" s="336"/>
      <c r="R699" s="336"/>
      <c r="S699" s="336"/>
      <c r="T699" s="341"/>
      <c r="U699" s="342"/>
      <c r="V699" s="336"/>
      <c r="W699" s="336"/>
      <c r="X699" s="336"/>
      <c r="Y699" s="336"/>
    </row>
    <row r="700" spans="1:25" ht="15.75" customHeight="1" x14ac:dyDescent="0.3">
      <c r="A700" s="336"/>
      <c r="B700" s="336"/>
      <c r="C700" s="336"/>
      <c r="D700" s="336"/>
      <c r="E700" s="336"/>
      <c r="F700" s="336"/>
      <c r="G700" s="336"/>
      <c r="H700" s="336"/>
      <c r="I700" s="336"/>
      <c r="J700" s="336"/>
      <c r="K700" s="336"/>
      <c r="L700" s="336"/>
      <c r="M700" s="336"/>
      <c r="N700" s="336"/>
      <c r="O700" s="336"/>
      <c r="P700" s="336"/>
      <c r="Q700" s="336"/>
      <c r="R700" s="336"/>
      <c r="S700" s="336"/>
      <c r="T700" s="341"/>
      <c r="U700" s="342"/>
      <c r="V700" s="336"/>
      <c r="W700" s="336"/>
      <c r="X700" s="336"/>
      <c r="Y700" s="336"/>
    </row>
    <row r="701" spans="1:25" ht="15.75" customHeight="1" x14ac:dyDescent="0.3">
      <c r="A701" s="336"/>
      <c r="B701" s="336"/>
      <c r="C701" s="336"/>
      <c r="D701" s="336"/>
      <c r="E701" s="336"/>
      <c r="F701" s="336"/>
      <c r="G701" s="336"/>
      <c r="H701" s="336"/>
      <c r="I701" s="336"/>
      <c r="J701" s="336"/>
      <c r="K701" s="336"/>
      <c r="L701" s="336"/>
      <c r="M701" s="336"/>
      <c r="N701" s="336"/>
      <c r="O701" s="336"/>
      <c r="P701" s="336"/>
      <c r="Q701" s="336"/>
      <c r="R701" s="336"/>
      <c r="S701" s="336"/>
      <c r="T701" s="341"/>
      <c r="U701" s="342"/>
      <c r="V701" s="336"/>
      <c r="W701" s="336"/>
      <c r="X701" s="336"/>
      <c r="Y701" s="336"/>
    </row>
    <row r="702" spans="1:25" ht="15.75" customHeight="1" x14ac:dyDescent="0.3">
      <c r="A702" s="336"/>
      <c r="B702" s="336"/>
      <c r="C702" s="336"/>
      <c r="D702" s="336"/>
      <c r="E702" s="336"/>
      <c r="F702" s="336"/>
      <c r="G702" s="336"/>
      <c r="H702" s="336"/>
      <c r="I702" s="336"/>
      <c r="J702" s="336"/>
      <c r="K702" s="336"/>
      <c r="L702" s="336"/>
      <c r="M702" s="336"/>
      <c r="N702" s="336"/>
      <c r="O702" s="336"/>
      <c r="P702" s="336"/>
      <c r="Q702" s="336"/>
      <c r="R702" s="336"/>
      <c r="S702" s="336"/>
      <c r="T702" s="341"/>
      <c r="U702" s="342"/>
      <c r="V702" s="336"/>
      <c r="W702" s="336"/>
      <c r="X702" s="336"/>
      <c r="Y702" s="336"/>
    </row>
    <row r="703" spans="1:25" ht="15.75" customHeight="1" x14ac:dyDescent="0.3">
      <c r="A703" s="336"/>
      <c r="B703" s="336"/>
      <c r="C703" s="336"/>
      <c r="D703" s="336"/>
      <c r="E703" s="336"/>
      <c r="F703" s="336"/>
      <c r="G703" s="336"/>
      <c r="H703" s="336"/>
      <c r="I703" s="336"/>
      <c r="J703" s="336"/>
      <c r="K703" s="336"/>
      <c r="L703" s="336"/>
      <c r="M703" s="336"/>
      <c r="N703" s="336"/>
      <c r="O703" s="336"/>
      <c r="P703" s="336"/>
      <c r="Q703" s="336"/>
      <c r="R703" s="336"/>
      <c r="S703" s="336"/>
      <c r="T703" s="341"/>
      <c r="U703" s="342"/>
      <c r="V703" s="336"/>
      <c r="W703" s="336"/>
      <c r="X703" s="336"/>
      <c r="Y703" s="336"/>
    </row>
    <row r="704" spans="1:25" ht="15.75" customHeight="1" x14ac:dyDescent="0.3">
      <c r="A704" s="336"/>
      <c r="B704" s="336"/>
      <c r="C704" s="336"/>
      <c r="D704" s="336"/>
      <c r="E704" s="336"/>
      <c r="F704" s="336"/>
      <c r="G704" s="336"/>
      <c r="H704" s="336"/>
      <c r="I704" s="336"/>
      <c r="J704" s="336"/>
      <c r="K704" s="336"/>
      <c r="L704" s="336"/>
      <c r="M704" s="336"/>
      <c r="N704" s="336"/>
      <c r="O704" s="336"/>
      <c r="P704" s="336"/>
      <c r="Q704" s="336"/>
      <c r="R704" s="336"/>
      <c r="S704" s="336"/>
      <c r="T704" s="341"/>
      <c r="U704" s="342"/>
      <c r="V704" s="336"/>
      <c r="W704" s="336"/>
      <c r="X704" s="336"/>
      <c r="Y704" s="336"/>
    </row>
    <row r="705" spans="1:25" ht="15.75" customHeight="1" x14ac:dyDescent="0.3">
      <c r="A705" s="336"/>
      <c r="B705" s="336"/>
      <c r="C705" s="336"/>
      <c r="D705" s="336"/>
      <c r="E705" s="336"/>
      <c r="F705" s="336"/>
      <c r="G705" s="336"/>
      <c r="H705" s="336"/>
      <c r="I705" s="336"/>
      <c r="J705" s="336"/>
      <c r="K705" s="336"/>
      <c r="L705" s="336"/>
      <c r="M705" s="336"/>
      <c r="N705" s="336"/>
      <c r="O705" s="336"/>
      <c r="P705" s="336"/>
      <c r="Q705" s="336"/>
      <c r="R705" s="336"/>
      <c r="S705" s="336"/>
      <c r="T705" s="341"/>
      <c r="U705" s="342"/>
      <c r="V705" s="336"/>
      <c r="W705" s="336"/>
      <c r="X705" s="336"/>
      <c r="Y705" s="336"/>
    </row>
    <row r="706" spans="1:25" ht="15.75" customHeight="1" x14ac:dyDescent="0.3">
      <c r="A706" s="336"/>
      <c r="B706" s="336"/>
      <c r="C706" s="336"/>
      <c r="D706" s="336"/>
      <c r="E706" s="336"/>
      <c r="F706" s="336"/>
      <c r="G706" s="336"/>
      <c r="H706" s="336"/>
      <c r="I706" s="336"/>
      <c r="J706" s="336"/>
      <c r="K706" s="336"/>
      <c r="L706" s="336"/>
      <c r="M706" s="336"/>
      <c r="N706" s="336"/>
      <c r="O706" s="336"/>
      <c r="P706" s="336"/>
      <c r="Q706" s="336"/>
      <c r="R706" s="336"/>
      <c r="S706" s="336"/>
      <c r="T706" s="341"/>
      <c r="U706" s="342"/>
      <c r="V706" s="336"/>
      <c r="W706" s="336"/>
      <c r="X706" s="336"/>
      <c r="Y706" s="336"/>
    </row>
    <row r="707" spans="1:25" ht="15.75" customHeight="1" x14ac:dyDescent="0.3">
      <c r="A707" s="336"/>
      <c r="B707" s="336"/>
      <c r="C707" s="336"/>
      <c r="D707" s="336"/>
      <c r="E707" s="336"/>
      <c r="F707" s="336"/>
      <c r="G707" s="336"/>
      <c r="H707" s="336"/>
      <c r="I707" s="336"/>
      <c r="J707" s="336"/>
      <c r="K707" s="336"/>
      <c r="L707" s="336"/>
      <c r="M707" s="336"/>
      <c r="N707" s="336"/>
      <c r="O707" s="336"/>
      <c r="P707" s="336"/>
      <c r="Q707" s="336"/>
      <c r="R707" s="336"/>
      <c r="S707" s="336"/>
      <c r="T707" s="341"/>
      <c r="U707" s="342"/>
      <c r="V707" s="336"/>
      <c r="W707" s="336"/>
      <c r="X707" s="336"/>
      <c r="Y707" s="336"/>
    </row>
    <row r="708" spans="1:25" ht="15.75" customHeight="1" x14ac:dyDescent="0.3">
      <c r="A708" s="336"/>
      <c r="B708" s="336"/>
      <c r="C708" s="336"/>
      <c r="D708" s="336"/>
      <c r="E708" s="336"/>
      <c r="F708" s="336"/>
      <c r="G708" s="336"/>
      <c r="H708" s="336"/>
      <c r="I708" s="336"/>
      <c r="J708" s="336"/>
      <c r="K708" s="336"/>
      <c r="L708" s="336"/>
      <c r="M708" s="336"/>
      <c r="N708" s="336"/>
      <c r="O708" s="336"/>
      <c r="P708" s="336"/>
      <c r="Q708" s="336"/>
      <c r="R708" s="336"/>
      <c r="S708" s="336"/>
      <c r="T708" s="341"/>
      <c r="U708" s="342"/>
      <c r="V708" s="336"/>
      <c r="W708" s="336"/>
      <c r="X708" s="336"/>
      <c r="Y708" s="336"/>
    </row>
    <row r="709" spans="1:25" ht="15.75" customHeight="1" x14ac:dyDescent="0.3">
      <c r="A709" s="336"/>
      <c r="B709" s="336"/>
      <c r="C709" s="336"/>
      <c r="D709" s="336"/>
      <c r="E709" s="336"/>
      <c r="F709" s="336"/>
      <c r="G709" s="336"/>
      <c r="H709" s="336"/>
      <c r="I709" s="336"/>
      <c r="J709" s="336"/>
      <c r="K709" s="336"/>
      <c r="L709" s="336"/>
      <c r="M709" s="336"/>
      <c r="N709" s="336"/>
      <c r="O709" s="336"/>
      <c r="P709" s="336"/>
      <c r="Q709" s="336"/>
      <c r="R709" s="336"/>
      <c r="S709" s="336"/>
      <c r="T709" s="341"/>
      <c r="U709" s="342"/>
      <c r="V709" s="336"/>
      <c r="W709" s="336"/>
      <c r="X709" s="336"/>
      <c r="Y709" s="336"/>
    </row>
    <row r="710" spans="1:25" ht="15.75" customHeight="1" x14ac:dyDescent="0.3">
      <c r="A710" s="336"/>
      <c r="B710" s="336"/>
      <c r="C710" s="336"/>
      <c r="D710" s="336"/>
      <c r="E710" s="336"/>
      <c r="F710" s="336"/>
      <c r="G710" s="336"/>
      <c r="H710" s="336"/>
      <c r="I710" s="336"/>
      <c r="J710" s="336"/>
      <c r="K710" s="336"/>
      <c r="L710" s="336"/>
      <c r="M710" s="336"/>
      <c r="N710" s="336"/>
      <c r="O710" s="336"/>
      <c r="P710" s="336"/>
      <c r="Q710" s="336"/>
      <c r="R710" s="336"/>
      <c r="S710" s="336"/>
      <c r="T710" s="341"/>
      <c r="U710" s="342"/>
      <c r="V710" s="336"/>
      <c r="W710" s="336"/>
      <c r="X710" s="336"/>
      <c r="Y710" s="336"/>
    </row>
    <row r="711" spans="1:25" ht="15.75" customHeight="1" x14ac:dyDescent="0.3">
      <c r="A711" s="336"/>
      <c r="B711" s="336"/>
      <c r="C711" s="336"/>
      <c r="D711" s="336"/>
      <c r="E711" s="336"/>
      <c r="F711" s="336"/>
      <c r="G711" s="336"/>
      <c r="H711" s="336"/>
      <c r="I711" s="336"/>
      <c r="J711" s="336"/>
      <c r="K711" s="336"/>
      <c r="L711" s="336"/>
      <c r="M711" s="336"/>
      <c r="N711" s="336"/>
      <c r="O711" s="336"/>
      <c r="P711" s="336"/>
      <c r="Q711" s="336"/>
      <c r="R711" s="336"/>
      <c r="S711" s="336"/>
      <c r="T711" s="341"/>
      <c r="U711" s="342"/>
      <c r="V711" s="336"/>
      <c r="W711" s="336"/>
      <c r="X711" s="336"/>
      <c r="Y711" s="336"/>
    </row>
    <row r="712" spans="1:25" ht="15.75" customHeight="1" x14ac:dyDescent="0.3">
      <c r="A712" s="336"/>
      <c r="B712" s="336"/>
      <c r="C712" s="336"/>
      <c r="D712" s="336"/>
      <c r="E712" s="336"/>
      <c r="F712" s="336"/>
      <c r="G712" s="336"/>
      <c r="H712" s="336"/>
      <c r="I712" s="336"/>
      <c r="J712" s="336"/>
      <c r="K712" s="336"/>
      <c r="L712" s="336"/>
      <c r="M712" s="336"/>
      <c r="N712" s="336"/>
      <c r="O712" s="336"/>
      <c r="P712" s="336"/>
      <c r="Q712" s="336"/>
      <c r="R712" s="336"/>
      <c r="S712" s="336"/>
      <c r="T712" s="341"/>
      <c r="U712" s="342"/>
      <c r="V712" s="336"/>
      <c r="W712" s="336"/>
      <c r="X712" s="336"/>
      <c r="Y712" s="336"/>
    </row>
    <row r="713" spans="1:25" ht="15.75" customHeight="1" x14ac:dyDescent="0.3">
      <c r="A713" s="336"/>
      <c r="B713" s="336"/>
      <c r="C713" s="336"/>
      <c r="D713" s="336"/>
      <c r="E713" s="336"/>
      <c r="F713" s="336"/>
      <c r="G713" s="336"/>
      <c r="H713" s="336"/>
      <c r="I713" s="336"/>
      <c r="J713" s="336"/>
      <c r="K713" s="336"/>
      <c r="L713" s="336"/>
      <c r="M713" s="336"/>
      <c r="N713" s="336"/>
      <c r="O713" s="336"/>
      <c r="P713" s="336"/>
      <c r="Q713" s="336"/>
      <c r="R713" s="336"/>
      <c r="S713" s="336"/>
      <c r="T713" s="341"/>
      <c r="U713" s="342"/>
      <c r="V713" s="336"/>
      <c r="W713" s="336"/>
      <c r="X713" s="336"/>
      <c r="Y713" s="336"/>
    </row>
    <row r="714" spans="1:25" ht="15.75" customHeight="1" x14ac:dyDescent="0.3">
      <c r="A714" s="336"/>
      <c r="B714" s="336"/>
      <c r="C714" s="336"/>
      <c r="D714" s="336"/>
      <c r="E714" s="336"/>
      <c r="F714" s="336"/>
      <c r="G714" s="336"/>
      <c r="H714" s="336"/>
      <c r="I714" s="336"/>
      <c r="J714" s="336"/>
      <c r="K714" s="336"/>
      <c r="L714" s="336"/>
      <c r="M714" s="336"/>
      <c r="N714" s="336"/>
      <c r="O714" s="336"/>
      <c r="P714" s="336"/>
      <c r="Q714" s="336"/>
      <c r="R714" s="336"/>
      <c r="S714" s="336"/>
      <c r="T714" s="341"/>
      <c r="U714" s="342"/>
      <c r="V714" s="336"/>
      <c r="W714" s="336"/>
      <c r="X714" s="336"/>
      <c r="Y714" s="336"/>
    </row>
    <row r="715" spans="1:25" ht="15.75" customHeight="1" x14ac:dyDescent="0.3">
      <c r="A715" s="336"/>
      <c r="B715" s="336"/>
      <c r="C715" s="336"/>
      <c r="D715" s="336"/>
      <c r="E715" s="336"/>
      <c r="F715" s="336"/>
      <c r="G715" s="336"/>
      <c r="H715" s="336"/>
      <c r="I715" s="336"/>
      <c r="J715" s="336"/>
      <c r="K715" s="336"/>
      <c r="L715" s="336"/>
      <c r="M715" s="336"/>
      <c r="N715" s="336"/>
      <c r="O715" s="336"/>
      <c r="P715" s="336"/>
      <c r="Q715" s="336"/>
      <c r="R715" s="336"/>
      <c r="S715" s="336"/>
      <c r="T715" s="341"/>
      <c r="U715" s="342"/>
      <c r="V715" s="336"/>
      <c r="W715" s="336"/>
      <c r="X715" s="336"/>
      <c r="Y715" s="336"/>
    </row>
    <row r="716" spans="1:25" ht="15.75" customHeight="1" x14ac:dyDescent="0.3">
      <c r="A716" s="336"/>
      <c r="B716" s="336"/>
      <c r="C716" s="336"/>
      <c r="D716" s="336"/>
      <c r="E716" s="336"/>
      <c r="F716" s="336"/>
      <c r="G716" s="336"/>
      <c r="H716" s="336"/>
      <c r="I716" s="336"/>
      <c r="J716" s="336"/>
      <c r="K716" s="336"/>
      <c r="L716" s="336"/>
      <c r="M716" s="336"/>
      <c r="N716" s="336"/>
      <c r="O716" s="336"/>
      <c r="P716" s="336"/>
      <c r="Q716" s="336"/>
      <c r="R716" s="336"/>
      <c r="S716" s="336"/>
      <c r="T716" s="341"/>
      <c r="U716" s="342"/>
      <c r="V716" s="336"/>
      <c r="W716" s="336"/>
      <c r="X716" s="336"/>
      <c r="Y716" s="336"/>
    </row>
    <row r="717" spans="1:25" ht="15.75" customHeight="1" x14ac:dyDescent="0.3">
      <c r="A717" s="336"/>
      <c r="B717" s="336"/>
      <c r="C717" s="336"/>
      <c r="D717" s="336"/>
      <c r="E717" s="336"/>
      <c r="F717" s="336"/>
      <c r="G717" s="336"/>
      <c r="H717" s="336"/>
      <c r="I717" s="336"/>
      <c r="J717" s="336"/>
      <c r="K717" s="336"/>
      <c r="L717" s="336"/>
      <c r="M717" s="336"/>
      <c r="N717" s="336"/>
      <c r="O717" s="336"/>
      <c r="P717" s="336"/>
      <c r="Q717" s="336"/>
      <c r="R717" s="336"/>
      <c r="S717" s="336"/>
      <c r="T717" s="341"/>
      <c r="U717" s="342"/>
      <c r="V717" s="336"/>
      <c r="W717" s="336"/>
      <c r="X717" s="336"/>
      <c r="Y717" s="336"/>
    </row>
    <row r="718" spans="1:25" ht="15.75" customHeight="1" x14ac:dyDescent="0.3">
      <c r="A718" s="336"/>
      <c r="B718" s="336"/>
      <c r="C718" s="336"/>
      <c r="D718" s="336"/>
      <c r="E718" s="336"/>
      <c r="F718" s="336"/>
      <c r="G718" s="336"/>
      <c r="H718" s="336"/>
      <c r="I718" s="336"/>
      <c r="J718" s="336"/>
      <c r="K718" s="336"/>
      <c r="L718" s="336"/>
      <c r="M718" s="336"/>
      <c r="N718" s="336"/>
      <c r="O718" s="336"/>
      <c r="P718" s="336"/>
      <c r="Q718" s="336"/>
      <c r="R718" s="336"/>
      <c r="S718" s="336"/>
      <c r="T718" s="341"/>
      <c r="U718" s="342"/>
      <c r="V718" s="336"/>
      <c r="W718" s="336"/>
      <c r="X718" s="336"/>
      <c r="Y718" s="336"/>
    </row>
    <row r="719" spans="1:25" ht="15.75" customHeight="1" x14ac:dyDescent="0.3">
      <c r="A719" s="336"/>
      <c r="B719" s="336"/>
      <c r="C719" s="336"/>
      <c r="D719" s="336"/>
      <c r="E719" s="336"/>
      <c r="F719" s="336"/>
      <c r="G719" s="336"/>
      <c r="H719" s="336"/>
      <c r="I719" s="336"/>
      <c r="J719" s="336"/>
      <c r="K719" s="336"/>
      <c r="L719" s="336"/>
      <c r="M719" s="336"/>
      <c r="N719" s="336"/>
      <c r="O719" s="336"/>
      <c r="P719" s="336"/>
      <c r="Q719" s="336"/>
      <c r="R719" s="336"/>
      <c r="S719" s="336"/>
      <c r="T719" s="341"/>
      <c r="U719" s="342"/>
      <c r="V719" s="336"/>
      <c r="W719" s="336"/>
      <c r="X719" s="336"/>
      <c r="Y719" s="336"/>
    </row>
    <row r="720" spans="1:25" ht="15.75" customHeight="1" x14ac:dyDescent="0.3">
      <c r="A720" s="336"/>
      <c r="B720" s="336"/>
      <c r="C720" s="336"/>
      <c r="D720" s="336"/>
      <c r="E720" s="336"/>
      <c r="F720" s="336"/>
      <c r="G720" s="336"/>
      <c r="H720" s="336"/>
      <c r="I720" s="336"/>
      <c r="J720" s="336"/>
      <c r="K720" s="336"/>
      <c r="L720" s="336"/>
      <c r="M720" s="336"/>
      <c r="N720" s="336"/>
      <c r="O720" s="336"/>
      <c r="P720" s="336"/>
      <c r="Q720" s="336"/>
      <c r="R720" s="336"/>
      <c r="S720" s="336"/>
      <c r="T720" s="341"/>
      <c r="U720" s="342"/>
      <c r="V720" s="336"/>
      <c r="W720" s="336"/>
      <c r="X720" s="336"/>
      <c r="Y720" s="336"/>
    </row>
    <row r="721" spans="1:25" ht="15.75" customHeight="1" x14ac:dyDescent="0.3">
      <c r="A721" s="336"/>
      <c r="B721" s="336"/>
      <c r="C721" s="336"/>
      <c r="D721" s="336"/>
      <c r="E721" s="336"/>
      <c r="F721" s="336"/>
      <c r="G721" s="336"/>
      <c r="H721" s="336"/>
      <c r="I721" s="336"/>
      <c r="J721" s="336"/>
      <c r="K721" s="336"/>
      <c r="L721" s="336"/>
      <c r="M721" s="336"/>
      <c r="N721" s="336"/>
      <c r="O721" s="336"/>
      <c r="P721" s="336"/>
      <c r="Q721" s="336"/>
      <c r="R721" s="336"/>
      <c r="S721" s="336"/>
      <c r="T721" s="341"/>
      <c r="U721" s="342"/>
      <c r="V721" s="336"/>
      <c r="W721" s="336"/>
      <c r="X721" s="336"/>
      <c r="Y721" s="336"/>
    </row>
    <row r="722" spans="1:25" ht="15.75" customHeight="1" x14ac:dyDescent="0.3">
      <c r="A722" s="336"/>
      <c r="B722" s="336"/>
      <c r="C722" s="336"/>
      <c r="D722" s="336"/>
      <c r="E722" s="336"/>
      <c r="F722" s="336"/>
      <c r="G722" s="336"/>
      <c r="H722" s="336"/>
      <c r="I722" s="336"/>
      <c r="J722" s="336"/>
      <c r="K722" s="336"/>
      <c r="L722" s="336"/>
      <c r="M722" s="336"/>
      <c r="N722" s="336"/>
      <c r="O722" s="336"/>
      <c r="P722" s="336"/>
      <c r="Q722" s="336"/>
      <c r="R722" s="336"/>
      <c r="S722" s="336"/>
      <c r="T722" s="341"/>
      <c r="U722" s="342"/>
      <c r="V722" s="336"/>
      <c r="W722" s="336"/>
      <c r="X722" s="336"/>
      <c r="Y722" s="336"/>
    </row>
    <row r="723" spans="1:25" ht="15.75" customHeight="1" x14ac:dyDescent="0.3">
      <c r="A723" s="336"/>
      <c r="B723" s="336"/>
      <c r="C723" s="336"/>
      <c r="D723" s="336"/>
      <c r="E723" s="336"/>
      <c r="F723" s="336"/>
      <c r="G723" s="336"/>
      <c r="H723" s="336"/>
      <c r="I723" s="336"/>
      <c r="J723" s="336"/>
      <c r="K723" s="336"/>
      <c r="L723" s="336"/>
      <c r="M723" s="336"/>
      <c r="N723" s="336"/>
      <c r="O723" s="336"/>
      <c r="P723" s="336"/>
      <c r="Q723" s="336"/>
      <c r="R723" s="336"/>
      <c r="S723" s="336"/>
      <c r="T723" s="341"/>
      <c r="U723" s="342"/>
      <c r="V723" s="336"/>
      <c r="W723" s="336"/>
      <c r="X723" s="336"/>
      <c r="Y723" s="336"/>
    </row>
    <row r="724" spans="1:25" ht="15.75" customHeight="1" x14ac:dyDescent="0.3">
      <c r="A724" s="336"/>
      <c r="B724" s="336"/>
      <c r="C724" s="336"/>
      <c r="D724" s="336"/>
      <c r="E724" s="336"/>
      <c r="F724" s="336"/>
      <c r="G724" s="336"/>
      <c r="H724" s="336"/>
      <c r="I724" s="336"/>
      <c r="J724" s="336"/>
      <c r="K724" s="336"/>
      <c r="L724" s="336"/>
      <c r="M724" s="336"/>
      <c r="N724" s="336"/>
      <c r="O724" s="336"/>
      <c r="P724" s="336"/>
      <c r="Q724" s="336"/>
      <c r="R724" s="336"/>
      <c r="S724" s="336"/>
      <c r="T724" s="341"/>
      <c r="U724" s="342"/>
      <c r="V724" s="336"/>
      <c r="W724" s="336"/>
      <c r="X724" s="336"/>
      <c r="Y724" s="336"/>
    </row>
    <row r="725" spans="1:25" ht="15.75" customHeight="1" x14ac:dyDescent="0.3">
      <c r="A725" s="336"/>
      <c r="B725" s="336"/>
      <c r="C725" s="336"/>
      <c r="D725" s="336"/>
      <c r="E725" s="336"/>
      <c r="F725" s="336"/>
      <c r="G725" s="336"/>
      <c r="H725" s="336"/>
      <c r="I725" s="336"/>
      <c r="J725" s="336"/>
      <c r="K725" s="336"/>
      <c r="L725" s="336"/>
      <c r="M725" s="336"/>
      <c r="N725" s="336"/>
      <c r="O725" s="336"/>
      <c r="P725" s="336"/>
      <c r="Q725" s="336"/>
      <c r="R725" s="336"/>
      <c r="S725" s="336"/>
      <c r="T725" s="341"/>
      <c r="U725" s="342"/>
      <c r="V725" s="336"/>
      <c r="W725" s="336"/>
      <c r="X725" s="336"/>
      <c r="Y725" s="336"/>
    </row>
    <row r="726" spans="1:25" ht="15.75" customHeight="1" x14ac:dyDescent="0.3">
      <c r="A726" s="336"/>
      <c r="B726" s="336"/>
      <c r="C726" s="336"/>
      <c r="D726" s="336"/>
      <c r="E726" s="336"/>
      <c r="F726" s="336"/>
      <c r="G726" s="336"/>
      <c r="H726" s="336"/>
      <c r="I726" s="336"/>
      <c r="J726" s="336"/>
      <c r="K726" s="336"/>
      <c r="L726" s="336"/>
      <c r="M726" s="336"/>
      <c r="N726" s="336"/>
      <c r="O726" s="336"/>
      <c r="P726" s="336"/>
      <c r="Q726" s="336"/>
      <c r="R726" s="336"/>
      <c r="S726" s="336"/>
      <c r="T726" s="341"/>
      <c r="U726" s="342"/>
      <c r="V726" s="336"/>
      <c r="W726" s="336"/>
      <c r="X726" s="336"/>
      <c r="Y726" s="336"/>
    </row>
    <row r="727" spans="1:25" ht="15.75" customHeight="1" x14ac:dyDescent="0.3">
      <c r="A727" s="336"/>
      <c r="B727" s="336"/>
      <c r="C727" s="336"/>
      <c r="D727" s="336"/>
      <c r="E727" s="336"/>
      <c r="F727" s="336"/>
      <c r="G727" s="336"/>
      <c r="H727" s="336"/>
      <c r="I727" s="336"/>
      <c r="J727" s="336"/>
      <c r="K727" s="336"/>
      <c r="L727" s="336"/>
      <c r="M727" s="336"/>
      <c r="N727" s="336"/>
      <c r="O727" s="336"/>
      <c r="P727" s="336"/>
      <c r="Q727" s="336"/>
      <c r="R727" s="336"/>
      <c r="S727" s="336"/>
      <c r="T727" s="341"/>
      <c r="U727" s="342"/>
      <c r="V727" s="336"/>
      <c r="W727" s="336"/>
      <c r="X727" s="336"/>
      <c r="Y727" s="336"/>
    </row>
    <row r="728" spans="1:25" ht="15.75" customHeight="1" x14ac:dyDescent="0.3">
      <c r="A728" s="336"/>
      <c r="B728" s="336"/>
      <c r="C728" s="336"/>
      <c r="D728" s="336"/>
      <c r="E728" s="336"/>
      <c r="F728" s="336"/>
      <c r="G728" s="336"/>
      <c r="H728" s="336"/>
      <c r="I728" s="336"/>
      <c r="J728" s="336"/>
      <c r="K728" s="336"/>
      <c r="L728" s="336"/>
      <c r="M728" s="336"/>
      <c r="N728" s="336"/>
      <c r="O728" s="336"/>
      <c r="P728" s="336"/>
      <c r="Q728" s="336"/>
      <c r="R728" s="336"/>
      <c r="S728" s="336"/>
      <c r="T728" s="341"/>
      <c r="U728" s="342"/>
      <c r="V728" s="336"/>
      <c r="W728" s="336"/>
      <c r="X728" s="336"/>
      <c r="Y728" s="336"/>
    </row>
    <row r="729" spans="1:25" ht="15.75" customHeight="1" x14ac:dyDescent="0.3">
      <c r="A729" s="336"/>
      <c r="B729" s="336"/>
      <c r="C729" s="336"/>
      <c r="D729" s="336"/>
      <c r="E729" s="336"/>
      <c r="F729" s="336"/>
      <c r="G729" s="336"/>
      <c r="H729" s="336"/>
      <c r="I729" s="336"/>
      <c r="J729" s="336"/>
      <c r="K729" s="336"/>
      <c r="L729" s="336"/>
      <c r="M729" s="336"/>
      <c r="N729" s="336"/>
      <c r="O729" s="336"/>
      <c r="P729" s="336"/>
      <c r="Q729" s="336"/>
      <c r="R729" s="336"/>
      <c r="S729" s="336"/>
      <c r="T729" s="341"/>
      <c r="U729" s="342"/>
      <c r="V729" s="336"/>
      <c r="W729" s="336"/>
      <c r="X729" s="336"/>
      <c r="Y729" s="336"/>
    </row>
    <row r="730" spans="1:25" ht="15.75" customHeight="1" x14ac:dyDescent="0.3">
      <c r="A730" s="336"/>
      <c r="B730" s="336"/>
      <c r="C730" s="336"/>
      <c r="D730" s="336"/>
      <c r="E730" s="336"/>
      <c r="F730" s="336"/>
      <c r="G730" s="336"/>
      <c r="H730" s="336"/>
      <c r="I730" s="336"/>
      <c r="J730" s="336"/>
      <c r="K730" s="336"/>
      <c r="L730" s="336"/>
      <c r="M730" s="336"/>
      <c r="N730" s="336"/>
      <c r="O730" s="336"/>
      <c r="P730" s="336"/>
      <c r="Q730" s="336"/>
      <c r="R730" s="336"/>
      <c r="S730" s="336"/>
      <c r="T730" s="341"/>
      <c r="U730" s="342"/>
      <c r="V730" s="336"/>
      <c r="W730" s="336"/>
      <c r="X730" s="336"/>
      <c r="Y730" s="336"/>
    </row>
    <row r="731" spans="1:25" ht="15.75" customHeight="1" x14ac:dyDescent="0.3">
      <c r="A731" s="336"/>
      <c r="B731" s="336"/>
      <c r="C731" s="336"/>
      <c r="D731" s="336"/>
      <c r="E731" s="336"/>
      <c r="F731" s="336"/>
      <c r="G731" s="336"/>
      <c r="H731" s="336"/>
      <c r="I731" s="336"/>
      <c r="J731" s="336"/>
      <c r="K731" s="336"/>
      <c r="L731" s="336"/>
      <c r="M731" s="336"/>
      <c r="N731" s="336"/>
      <c r="O731" s="336"/>
      <c r="P731" s="336"/>
      <c r="Q731" s="336"/>
      <c r="R731" s="336"/>
      <c r="S731" s="336"/>
      <c r="T731" s="341"/>
      <c r="U731" s="342"/>
      <c r="V731" s="336"/>
      <c r="W731" s="336"/>
      <c r="X731" s="336"/>
      <c r="Y731" s="336"/>
    </row>
    <row r="732" spans="1:25" ht="15.75" customHeight="1" x14ac:dyDescent="0.3">
      <c r="A732" s="336"/>
      <c r="B732" s="336"/>
      <c r="C732" s="336"/>
      <c r="D732" s="336"/>
      <c r="E732" s="336"/>
      <c r="F732" s="336"/>
      <c r="G732" s="336"/>
      <c r="H732" s="336"/>
      <c r="I732" s="336"/>
      <c r="J732" s="336"/>
      <c r="K732" s="336"/>
      <c r="L732" s="336"/>
      <c r="M732" s="336"/>
      <c r="N732" s="336"/>
      <c r="O732" s="336"/>
      <c r="P732" s="336"/>
      <c r="Q732" s="336"/>
      <c r="R732" s="336"/>
      <c r="S732" s="336"/>
      <c r="T732" s="341"/>
      <c r="U732" s="342"/>
      <c r="V732" s="336"/>
      <c r="W732" s="336"/>
      <c r="X732" s="336"/>
      <c r="Y732" s="336"/>
    </row>
    <row r="733" spans="1:25" ht="15.75" customHeight="1" x14ac:dyDescent="0.3">
      <c r="A733" s="336"/>
      <c r="B733" s="336"/>
      <c r="C733" s="336"/>
      <c r="D733" s="336"/>
      <c r="E733" s="336"/>
      <c r="F733" s="336"/>
      <c r="G733" s="336"/>
      <c r="H733" s="336"/>
      <c r="I733" s="336"/>
      <c r="J733" s="336"/>
      <c r="K733" s="336"/>
      <c r="L733" s="336"/>
      <c r="M733" s="336"/>
      <c r="N733" s="336"/>
      <c r="O733" s="336"/>
      <c r="P733" s="336"/>
      <c r="Q733" s="336"/>
      <c r="R733" s="336"/>
      <c r="S733" s="336"/>
      <c r="T733" s="341"/>
      <c r="U733" s="342"/>
      <c r="V733" s="336"/>
      <c r="W733" s="336"/>
      <c r="X733" s="336"/>
      <c r="Y733" s="336"/>
    </row>
    <row r="734" spans="1:25" ht="15.75" customHeight="1" x14ac:dyDescent="0.3">
      <c r="A734" s="336"/>
      <c r="B734" s="336"/>
      <c r="C734" s="336"/>
      <c r="D734" s="336"/>
      <c r="E734" s="336"/>
      <c r="F734" s="336"/>
      <c r="G734" s="336"/>
      <c r="H734" s="336"/>
      <c r="I734" s="336"/>
      <c r="J734" s="336"/>
      <c r="K734" s="336"/>
      <c r="L734" s="336"/>
      <c r="M734" s="336"/>
      <c r="N734" s="336"/>
      <c r="O734" s="336"/>
      <c r="P734" s="336"/>
      <c r="Q734" s="336"/>
      <c r="R734" s="336"/>
      <c r="S734" s="336"/>
      <c r="T734" s="341"/>
      <c r="U734" s="342"/>
      <c r="V734" s="336"/>
      <c r="W734" s="336"/>
      <c r="X734" s="336"/>
      <c r="Y734" s="336"/>
    </row>
    <row r="735" spans="1:25" ht="15.75" customHeight="1" x14ac:dyDescent="0.3">
      <c r="A735" s="336"/>
      <c r="B735" s="336"/>
      <c r="C735" s="336"/>
      <c r="D735" s="336"/>
      <c r="E735" s="336"/>
      <c r="F735" s="336"/>
      <c r="G735" s="336"/>
      <c r="H735" s="336"/>
      <c r="I735" s="336"/>
      <c r="J735" s="336"/>
      <c r="K735" s="336"/>
      <c r="L735" s="336"/>
      <c r="M735" s="336"/>
      <c r="N735" s="336"/>
      <c r="O735" s="336"/>
      <c r="P735" s="336"/>
      <c r="Q735" s="336"/>
      <c r="R735" s="336"/>
      <c r="S735" s="336"/>
      <c r="T735" s="341"/>
      <c r="U735" s="342"/>
      <c r="V735" s="336"/>
      <c r="W735" s="336"/>
      <c r="X735" s="336"/>
      <c r="Y735" s="336"/>
    </row>
    <row r="736" spans="1:25" ht="15.75" customHeight="1" x14ac:dyDescent="0.3">
      <c r="A736" s="336"/>
      <c r="B736" s="336"/>
      <c r="C736" s="336"/>
      <c r="D736" s="336"/>
      <c r="E736" s="336"/>
      <c r="F736" s="336"/>
      <c r="G736" s="336"/>
      <c r="H736" s="336"/>
      <c r="I736" s="336"/>
      <c r="J736" s="336"/>
      <c r="K736" s="336"/>
      <c r="L736" s="336"/>
      <c r="M736" s="336"/>
      <c r="N736" s="336"/>
      <c r="O736" s="336"/>
      <c r="P736" s="336"/>
      <c r="Q736" s="336"/>
      <c r="R736" s="336"/>
      <c r="S736" s="336"/>
      <c r="T736" s="341"/>
      <c r="U736" s="342"/>
      <c r="V736" s="336"/>
      <c r="W736" s="336"/>
      <c r="X736" s="336"/>
      <c r="Y736" s="336"/>
    </row>
    <row r="737" spans="1:25" ht="15.75" customHeight="1" x14ac:dyDescent="0.3">
      <c r="A737" s="336"/>
      <c r="B737" s="336"/>
      <c r="C737" s="336"/>
      <c r="D737" s="336"/>
      <c r="E737" s="336"/>
      <c r="F737" s="336"/>
      <c r="G737" s="336"/>
      <c r="H737" s="336"/>
      <c r="I737" s="336"/>
      <c r="J737" s="336"/>
      <c r="K737" s="336"/>
      <c r="L737" s="336"/>
      <c r="M737" s="336"/>
      <c r="N737" s="336"/>
      <c r="O737" s="336"/>
      <c r="P737" s="336"/>
      <c r="Q737" s="336"/>
      <c r="R737" s="336"/>
      <c r="S737" s="336"/>
      <c r="T737" s="341"/>
      <c r="U737" s="342"/>
      <c r="V737" s="336"/>
      <c r="W737" s="336"/>
      <c r="X737" s="336"/>
      <c r="Y737" s="336"/>
    </row>
    <row r="738" spans="1:25" ht="15.75" customHeight="1" x14ac:dyDescent="0.3">
      <c r="A738" s="336"/>
      <c r="B738" s="336"/>
      <c r="C738" s="336"/>
      <c r="D738" s="336"/>
      <c r="E738" s="336"/>
      <c r="F738" s="336"/>
      <c r="G738" s="336"/>
      <c r="H738" s="336"/>
      <c r="I738" s="336"/>
      <c r="J738" s="336"/>
      <c r="K738" s="336"/>
      <c r="L738" s="336"/>
      <c r="M738" s="336"/>
      <c r="N738" s="336"/>
      <c r="O738" s="336"/>
      <c r="P738" s="336"/>
      <c r="Q738" s="336"/>
      <c r="R738" s="336"/>
      <c r="S738" s="336"/>
      <c r="T738" s="341"/>
      <c r="U738" s="342"/>
      <c r="V738" s="336"/>
      <c r="W738" s="336"/>
      <c r="X738" s="336"/>
      <c r="Y738" s="336"/>
    </row>
    <row r="739" spans="1:25" ht="15.75" customHeight="1" x14ac:dyDescent="0.3">
      <c r="A739" s="336"/>
      <c r="B739" s="336"/>
      <c r="C739" s="336"/>
      <c r="D739" s="336"/>
      <c r="E739" s="336"/>
      <c r="F739" s="336"/>
      <c r="G739" s="336"/>
      <c r="H739" s="336"/>
      <c r="I739" s="336"/>
      <c r="J739" s="336"/>
      <c r="K739" s="336"/>
      <c r="L739" s="336"/>
      <c r="M739" s="336"/>
      <c r="N739" s="336"/>
      <c r="O739" s="336"/>
      <c r="P739" s="336"/>
      <c r="Q739" s="336"/>
      <c r="R739" s="336"/>
      <c r="S739" s="336"/>
      <c r="T739" s="341"/>
      <c r="U739" s="342"/>
      <c r="V739" s="336"/>
      <c r="W739" s="336"/>
      <c r="X739" s="336"/>
      <c r="Y739" s="336"/>
    </row>
    <row r="740" spans="1:25" ht="15.75" customHeight="1" x14ac:dyDescent="0.3">
      <c r="A740" s="336"/>
      <c r="B740" s="336"/>
      <c r="C740" s="336"/>
      <c r="D740" s="336"/>
      <c r="E740" s="336"/>
      <c r="F740" s="336"/>
      <c r="G740" s="336"/>
      <c r="H740" s="336"/>
      <c r="I740" s="336"/>
      <c r="J740" s="336"/>
      <c r="K740" s="336"/>
      <c r="L740" s="336"/>
      <c r="M740" s="336"/>
      <c r="N740" s="336"/>
      <c r="O740" s="336"/>
      <c r="P740" s="336"/>
      <c r="Q740" s="336"/>
      <c r="R740" s="336"/>
      <c r="S740" s="336"/>
      <c r="T740" s="341"/>
      <c r="U740" s="342"/>
      <c r="V740" s="336"/>
      <c r="W740" s="336"/>
      <c r="X740" s="336"/>
      <c r="Y740" s="336"/>
    </row>
    <row r="741" spans="1:25" ht="15.75" customHeight="1" x14ac:dyDescent="0.3">
      <c r="A741" s="336"/>
      <c r="B741" s="336"/>
      <c r="C741" s="336"/>
      <c r="D741" s="336"/>
      <c r="E741" s="336"/>
      <c r="F741" s="336"/>
      <c r="G741" s="336"/>
      <c r="H741" s="336"/>
      <c r="I741" s="336"/>
      <c r="J741" s="336"/>
      <c r="K741" s="336"/>
      <c r="L741" s="336"/>
      <c r="M741" s="336"/>
      <c r="N741" s="336"/>
      <c r="O741" s="336"/>
      <c r="P741" s="336"/>
      <c r="Q741" s="336"/>
      <c r="R741" s="336"/>
      <c r="S741" s="336"/>
      <c r="T741" s="341"/>
      <c r="U741" s="342"/>
      <c r="V741" s="336"/>
      <c r="W741" s="336"/>
      <c r="X741" s="336"/>
      <c r="Y741" s="336"/>
    </row>
    <row r="742" spans="1:25" ht="15.75" customHeight="1" x14ac:dyDescent="0.3">
      <c r="A742" s="336"/>
      <c r="B742" s="336"/>
      <c r="C742" s="336"/>
      <c r="D742" s="336"/>
      <c r="E742" s="336"/>
      <c r="F742" s="336"/>
      <c r="G742" s="336"/>
      <c r="H742" s="336"/>
      <c r="I742" s="336"/>
      <c r="J742" s="336"/>
      <c r="K742" s="336"/>
      <c r="L742" s="336"/>
      <c r="M742" s="336"/>
      <c r="N742" s="336"/>
      <c r="O742" s="336"/>
      <c r="P742" s="336"/>
      <c r="Q742" s="336"/>
      <c r="R742" s="336"/>
      <c r="S742" s="336"/>
      <c r="T742" s="341"/>
      <c r="U742" s="342"/>
      <c r="V742" s="336"/>
      <c r="W742" s="336"/>
      <c r="X742" s="336"/>
      <c r="Y742" s="336"/>
    </row>
    <row r="743" spans="1:25" ht="15.75" customHeight="1" x14ac:dyDescent="0.3">
      <c r="A743" s="336"/>
      <c r="B743" s="336"/>
      <c r="C743" s="336"/>
      <c r="D743" s="336"/>
      <c r="E743" s="336"/>
      <c r="F743" s="336"/>
      <c r="G743" s="336"/>
      <c r="H743" s="336"/>
      <c r="I743" s="336"/>
      <c r="J743" s="336"/>
      <c r="K743" s="336"/>
      <c r="L743" s="336"/>
      <c r="M743" s="336"/>
      <c r="N743" s="336"/>
      <c r="O743" s="336"/>
      <c r="P743" s="336"/>
      <c r="Q743" s="336"/>
      <c r="R743" s="336"/>
      <c r="S743" s="336"/>
      <c r="T743" s="341"/>
      <c r="U743" s="342"/>
      <c r="V743" s="336"/>
      <c r="W743" s="336"/>
      <c r="X743" s="336"/>
      <c r="Y743" s="336"/>
    </row>
    <row r="744" spans="1:25" ht="15.75" customHeight="1" x14ac:dyDescent="0.3">
      <c r="A744" s="336"/>
      <c r="B744" s="336"/>
      <c r="C744" s="336"/>
      <c r="D744" s="336"/>
      <c r="E744" s="336"/>
      <c r="F744" s="336"/>
      <c r="G744" s="336"/>
      <c r="H744" s="336"/>
      <c r="I744" s="336"/>
      <c r="J744" s="336"/>
      <c r="K744" s="336"/>
      <c r="L744" s="336"/>
      <c r="M744" s="336"/>
      <c r="N744" s="336"/>
      <c r="O744" s="336"/>
      <c r="P744" s="336"/>
      <c r="Q744" s="336"/>
      <c r="R744" s="336"/>
      <c r="S744" s="336"/>
      <c r="T744" s="341"/>
      <c r="U744" s="342"/>
      <c r="V744" s="336"/>
      <c r="W744" s="336"/>
      <c r="X744" s="336"/>
      <c r="Y744" s="336"/>
    </row>
    <row r="745" spans="1:25" ht="15.75" customHeight="1" x14ac:dyDescent="0.3">
      <c r="A745" s="336"/>
      <c r="B745" s="336"/>
      <c r="C745" s="336"/>
      <c r="D745" s="336"/>
      <c r="E745" s="336"/>
      <c r="F745" s="336"/>
      <c r="G745" s="336"/>
      <c r="H745" s="336"/>
      <c r="I745" s="336"/>
      <c r="J745" s="336"/>
      <c r="K745" s="336"/>
      <c r="L745" s="336"/>
      <c r="M745" s="336"/>
      <c r="N745" s="336"/>
      <c r="O745" s="336"/>
      <c r="P745" s="336"/>
      <c r="Q745" s="336"/>
      <c r="R745" s="336"/>
      <c r="S745" s="336"/>
      <c r="T745" s="341"/>
      <c r="U745" s="342"/>
      <c r="V745" s="336"/>
      <c r="W745" s="336"/>
      <c r="X745" s="336"/>
      <c r="Y745" s="336"/>
    </row>
    <row r="746" spans="1:25" ht="15.75" customHeight="1" x14ac:dyDescent="0.3">
      <c r="A746" s="336"/>
      <c r="B746" s="336"/>
      <c r="C746" s="336"/>
      <c r="D746" s="336"/>
      <c r="E746" s="336"/>
      <c r="F746" s="336"/>
      <c r="G746" s="336"/>
      <c r="H746" s="336"/>
      <c r="I746" s="336"/>
      <c r="J746" s="336"/>
      <c r="K746" s="336"/>
      <c r="L746" s="336"/>
      <c r="M746" s="336"/>
      <c r="N746" s="336"/>
      <c r="O746" s="336"/>
      <c r="P746" s="336"/>
      <c r="Q746" s="336"/>
      <c r="R746" s="336"/>
      <c r="S746" s="336"/>
      <c r="T746" s="341"/>
      <c r="U746" s="342"/>
      <c r="V746" s="336"/>
      <c r="W746" s="336"/>
      <c r="X746" s="336"/>
      <c r="Y746" s="336"/>
    </row>
    <row r="747" spans="1:25" ht="15.75" customHeight="1" x14ac:dyDescent="0.3">
      <c r="A747" s="336"/>
      <c r="B747" s="336"/>
      <c r="C747" s="336"/>
      <c r="D747" s="336"/>
      <c r="E747" s="336"/>
      <c r="F747" s="336"/>
      <c r="G747" s="336"/>
      <c r="H747" s="336"/>
      <c r="I747" s="336"/>
      <c r="J747" s="336"/>
      <c r="K747" s="336"/>
      <c r="L747" s="336"/>
      <c r="M747" s="336"/>
      <c r="N747" s="336"/>
      <c r="O747" s="336"/>
      <c r="P747" s="336"/>
      <c r="Q747" s="336"/>
      <c r="R747" s="336"/>
      <c r="S747" s="336"/>
      <c r="T747" s="341"/>
      <c r="U747" s="342"/>
      <c r="V747" s="336"/>
      <c r="W747" s="336"/>
      <c r="X747" s="336"/>
      <c r="Y747" s="336"/>
    </row>
    <row r="748" spans="1:25" ht="15.75" customHeight="1" x14ac:dyDescent="0.3">
      <c r="A748" s="336"/>
      <c r="B748" s="336"/>
      <c r="C748" s="336"/>
      <c r="D748" s="336"/>
      <c r="E748" s="336"/>
      <c r="F748" s="336"/>
      <c r="G748" s="336"/>
      <c r="H748" s="336"/>
      <c r="I748" s="336"/>
      <c r="J748" s="336"/>
      <c r="K748" s="336"/>
      <c r="L748" s="336"/>
      <c r="M748" s="336"/>
      <c r="N748" s="336"/>
      <c r="O748" s="336"/>
      <c r="P748" s="336"/>
      <c r="Q748" s="336"/>
      <c r="R748" s="336"/>
      <c r="S748" s="336"/>
      <c r="T748" s="341"/>
      <c r="U748" s="342"/>
      <c r="V748" s="336"/>
      <c r="W748" s="336"/>
      <c r="X748" s="336"/>
      <c r="Y748" s="336"/>
    </row>
    <row r="749" spans="1:25" ht="15.75" customHeight="1" x14ac:dyDescent="0.3">
      <c r="A749" s="336"/>
      <c r="B749" s="336"/>
      <c r="C749" s="336"/>
      <c r="D749" s="336"/>
      <c r="E749" s="336"/>
      <c r="F749" s="336"/>
      <c r="G749" s="336"/>
      <c r="H749" s="336"/>
      <c r="I749" s="336"/>
      <c r="J749" s="336"/>
      <c r="K749" s="336"/>
      <c r="L749" s="336"/>
      <c r="M749" s="336"/>
      <c r="N749" s="336"/>
      <c r="O749" s="336"/>
      <c r="P749" s="336"/>
      <c r="Q749" s="336"/>
      <c r="R749" s="336"/>
      <c r="S749" s="336"/>
      <c r="T749" s="341"/>
      <c r="U749" s="342"/>
      <c r="V749" s="336"/>
      <c r="W749" s="336"/>
      <c r="X749" s="336"/>
      <c r="Y749" s="336"/>
    </row>
    <row r="750" spans="1:25" ht="15.75" customHeight="1" x14ac:dyDescent="0.3">
      <c r="A750" s="336"/>
      <c r="B750" s="336"/>
      <c r="C750" s="336"/>
      <c r="D750" s="336"/>
      <c r="E750" s="336"/>
      <c r="F750" s="336"/>
      <c r="G750" s="336"/>
      <c r="H750" s="336"/>
      <c r="I750" s="336"/>
      <c r="J750" s="336"/>
      <c r="K750" s="336"/>
      <c r="L750" s="336"/>
      <c r="M750" s="336"/>
      <c r="N750" s="336"/>
      <c r="O750" s="336"/>
      <c r="P750" s="336"/>
      <c r="Q750" s="336"/>
      <c r="R750" s="336"/>
      <c r="S750" s="336"/>
      <c r="T750" s="341"/>
      <c r="U750" s="342"/>
      <c r="V750" s="336"/>
      <c r="W750" s="336"/>
      <c r="X750" s="336"/>
      <c r="Y750" s="336"/>
    </row>
    <row r="751" spans="1:25" ht="15.75" customHeight="1" x14ac:dyDescent="0.3">
      <c r="A751" s="336"/>
      <c r="B751" s="336"/>
      <c r="C751" s="336"/>
      <c r="D751" s="336"/>
      <c r="E751" s="336"/>
      <c r="F751" s="336"/>
      <c r="G751" s="336"/>
      <c r="H751" s="336"/>
      <c r="I751" s="336"/>
      <c r="J751" s="336"/>
      <c r="K751" s="336"/>
      <c r="L751" s="336"/>
      <c r="M751" s="336"/>
      <c r="N751" s="336"/>
      <c r="O751" s="336"/>
      <c r="P751" s="336"/>
      <c r="Q751" s="336"/>
      <c r="R751" s="336"/>
      <c r="S751" s="336"/>
      <c r="T751" s="341"/>
      <c r="U751" s="342"/>
      <c r="V751" s="336"/>
      <c r="W751" s="336"/>
      <c r="X751" s="336"/>
      <c r="Y751" s="336"/>
    </row>
    <row r="752" spans="1:25" ht="15.75" customHeight="1" x14ac:dyDescent="0.3">
      <c r="A752" s="336"/>
      <c r="B752" s="336"/>
      <c r="C752" s="336"/>
      <c r="D752" s="336"/>
      <c r="E752" s="336"/>
      <c r="F752" s="336"/>
      <c r="G752" s="336"/>
      <c r="H752" s="336"/>
      <c r="I752" s="336"/>
      <c r="J752" s="336"/>
      <c r="K752" s="336"/>
      <c r="L752" s="336"/>
      <c r="M752" s="336"/>
      <c r="N752" s="336"/>
      <c r="O752" s="336"/>
      <c r="P752" s="336"/>
      <c r="Q752" s="336"/>
      <c r="R752" s="336"/>
      <c r="S752" s="336"/>
      <c r="T752" s="341"/>
      <c r="U752" s="342"/>
      <c r="V752" s="336"/>
      <c r="W752" s="336"/>
      <c r="X752" s="336"/>
      <c r="Y752" s="336"/>
    </row>
    <row r="753" spans="1:25" ht="15.75" customHeight="1" x14ac:dyDescent="0.3">
      <c r="A753" s="336"/>
      <c r="B753" s="336"/>
      <c r="C753" s="336"/>
      <c r="D753" s="336"/>
      <c r="E753" s="336"/>
      <c r="F753" s="336"/>
      <c r="G753" s="336"/>
      <c r="H753" s="336"/>
      <c r="I753" s="336"/>
      <c r="J753" s="336"/>
      <c r="K753" s="336"/>
      <c r="L753" s="336"/>
      <c r="M753" s="336"/>
      <c r="N753" s="336"/>
      <c r="O753" s="336"/>
      <c r="P753" s="336"/>
      <c r="Q753" s="336"/>
      <c r="R753" s="336"/>
      <c r="S753" s="336"/>
      <c r="T753" s="341"/>
      <c r="U753" s="342"/>
      <c r="V753" s="336"/>
      <c r="W753" s="336"/>
      <c r="X753" s="336"/>
      <c r="Y753" s="336"/>
    </row>
    <row r="754" spans="1:25" ht="15.75" customHeight="1" x14ac:dyDescent="0.3">
      <c r="A754" s="336"/>
      <c r="B754" s="336"/>
      <c r="C754" s="336"/>
      <c r="D754" s="336"/>
      <c r="E754" s="336"/>
      <c r="F754" s="336"/>
      <c r="G754" s="336"/>
      <c r="H754" s="336"/>
      <c r="I754" s="336"/>
      <c r="J754" s="336"/>
      <c r="K754" s="336"/>
      <c r="L754" s="336"/>
      <c r="M754" s="336"/>
      <c r="N754" s="336"/>
      <c r="O754" s="336"/>
      <c r="P754" s="336"/>
      <c r="Q754" s="336"/>
      <c r="R754" s="336"/>
      <c r="S754" s="336"/>
      <c r="T754" s="341"/>
      <c r="U754" s="342"/>
      <c r="V754" s="336"/>
      <c r="W754" s="336"/>
      <c r="X754" s="336"/>
      <c r="Y754" s="336"/>
    </row>
    <row r="755" spans="1:25" ht="15.75" customHeight="1" x14ac:dyDescent="0.3">
      <c r="A755" s="336"/>
      <c r="B755" s="336"/>
      <c r="C755" s="336"/>
      <c r="D755" s="336"/>
      <c r="E755" s="336"/>
      <c r="F755" s="336"/>
      <c r="G755" s="336"/>
      <c r="H755" s="336"/>
      <c r="I755" s="336"/>
      <c r="J755" s="336"/>
      <c r="K755" s="336"/>
      <c r="L755" s="336"/>
      <c r="M755" s="336"/>
      <c r="N755" s="336"/>
      <c r="O755" s="336"/>
      <c r="P755" s="336"/>
      <c r="Q755" s="336"/>
      <c r="R755" s="336"/>
      <c r="S755" s="336"/>
      <c r="T755" s="341"/>
      <c r="U755" s="342"/>
      <c r="V755" s="336"/>
      <c r="W755" s="336"/>
      <c r="X755" s="336"/>
      <c r="Y755" s="336"/>
    </row>
    <row r="756" spans="1:25" ht="15.75" customHeight="1" x14ac:dyDescent="0.3">
      <c r="A756" s="336"/>
      <c r="B756" s="336"/>
      <c r="C756" s="336"/>
      <c r="D756" s="336"/>
      <c r="E756" s="336"/>
      <c r="F756" s="336"/>
      <c r="G756" s="336"/>
      <c r="H756" s="336"/>
      <c r="I756" s="336"/>
      <c r="J756" s="336"/>
      <c r="K756" s="336"/>
      <c r="L756" s="336"/>
      <c r="M756" s="336"/>
      <c r="N756" s="336"/>
      <c r="O756" s="336"/>
      <c r="P756" s="336"/>
      <c r="Q756" s="336"/>
      <c r="R756" s="336"/>
      <c r="S756" s="336"/>
      <c r="T756" s="341"/>
      <c r="U756" s="342"/>
      <c r="V756" s="336"/>
      <c r="W756" s="336"/>
      <c r="X756" s="336"/>
      <c r="Y756" s="336"/>
    </row>
    <row r="757" spans="1:25" ht="15.75" customHeight="1" x14ac:dyDescent="0.3">
      <c r="A757" s="336"/>
      <c r="B757" s="336"/>
      <c r="C757" s="336"/>
      <c r="D757" s="336"/>
      <c r="E757" s="336"/>
      <c r="F757" s="336"/>
      <c r="G757" s="336"/>
      <c r="H757" s="336"/>
      <c r="I757" s="336"/>
      <c r="J757" s="336"/>
      <c r="K757" s="336"/>
      <c r="L757" s="336"/>
      <c r="M757" s="336"/>
      <c r="N757" s="336"/>
      <c r="O757" s="336"/>
      <c r="P757" s="336"/>
      <c r="Q757" s="336"/>
      <c r="R757" s="336"/>
      <c r="S757" s="336"/>
      <c r="T757" s="341"/>
      <c r="U757" s="342"/>
      <c r="V757" s="336"/>
      <c r="W757" s="336"/>
      <c r="X757" s="336"/>
      <c r="Y757" s="336"/>
    </row>
    <row r="758" spans="1:25" ht="15.75" customHeight="1" x14ac:dyDescent="0.3">
      <c r="A758" s="336"/>
      <c r="B758" s="336"/>
      <c r="C758" s="336"/>
      <c r="D758" s="336"/>
      <c r="E758" s="336"/>
      <c r="F758" s="336"/>
      <c r="G758" s="336"/>
      <c r="H758" s="336"/>
      <c r="I758" s="336"/>
      <c r="J758" s="336"/>
      <c r="K758" s="336"/>
      <c r="L758" s="336"/>
      <c r="M758" s="336"/>
      <c r="N758" s="336"/>
      <c r="O758" s="336"/>
      <c r="P758" s="336"/>
      <c r="Q758" s="336"/>
      <c r="R758" s="336"/>
      <c r="S758" s="336"/>
      <c r="T758" s="341"/>
      <c r="U758" s="342"/>
      <c r="V758" s="336"/>
      <c r="W758" s="336"/>
      <c r="X758" s="336"/>
      <c r="Y758" s="336"/>
    </row>
    <row r="759" spans="1:25" ht="15.75" customHeight="1" x14ac:dyDescent="0.3">
      <c r="A759" s="336"/>
      <c r="B759" s="336"/>
      <c r="C759" s="336"/>
      <c r="D759" s="336"/>
      <c r="E759" s="336"/>
      <c r="F759" s="336"/>
      <c r="G759" s="336"/>
      <c r="H759" s="336"/>
      <c r="I759" s="336"/>
      <c r="J759" s="336"/>
      <c r="K759" s="336"/>
      <c r="L759" s="336"/>
      <c r="M759" s="336"/>
      <c r="N759" s="336"/>
      <c r="O759" s="336"/>
      <c r="P759" s="336"/>
      <c r="Q759" s="336"/>
      <c r="R759" s="336"/>
      <c r="S759" s="336"/>
      <c r="T759" s="341"/>
      <c r="U759" s="342"/>
      <c r="V759" s="336"/>
      <c r="W759" s="336"/>
      <c r="X759" s="336"/>
      <c r="Y759" s="336"/>
    </row>
    <row r="760" spans="1:25" ht="15.75" customHeight="1" x14ac:dyDescent="0.3">
      <c r="A760" s="336"/>
      <c r="B760" s="336"/>
      <c r="C760" s="336"/>
      <c r="D760" s="336"/>
      <c r="E760" s="336"/>
      <c r="F760" s="336"/>
      <c r="G760" s="336"/>
      <c r="H760" s="336"/>
      <c r="I760" s="336"/>
      <c r="J760" s="336"/>
      <c r="K760" s="336"/>
      <c r="L760" s="336"/>
      <c r="M760" s="336"/>
      <c r="N760" s="336"/>
      <c r="O760" s="336"/>
      <c r="P760" s="336"/>
      <c r="Q760" s="336"/>
      <c r="R760" s="336"/>
      <c r="S760" s="336"/>
      <c r="T760" s="341"/>
      <c r="U760" s="342"/>
      <c r="V760" s="336"/>
      <c r="W760" s="336"/>
      <c r="X760" s="336"/>
      <c r="Y760" s="336"/>
    </row>
    <row r="761" spans="1:25" ht="15.75" customHeight="1" x14ac:dyDescent="0.3">
      <c r="A761" s="336"/>
      <c r="B761" s="336"/>
      <c r="C761" s="336"/>
      <c r="D761" s="336"/>
      <c r="E761" s="336"/>
      <c r="F761" s="336"/>
      <c r="G761" s="336"/>
      <c r="H761" s="336"/>
      <c r="I761" s="336"/>
      <c r="J761" s="336"/>
      <c r="K761" s="336"/>
      <c r="L761" s="336"/>
      <c r="M761" s="336"/>
      <c r="N761" s="336"/>
      <c r="O761" s="336"/>
      <c r="P761" s="336"/>
      <c r="Q761" s="336"/>
      <c r="R761" s="336"/>
      <c r="S761" s="336"/>
      <c r="T761" s="341"/>
      <c r="U761" s="342"/>
      <c r="V761" s="336"/>
      <c r="W761" s="336"/>
      <c r="X761" s="336"/>
      <c r="Y761" s="336"/>
    </row>
    <row r="762" spans="1:25" ht="15.75" customHeight="1" x14ac:dyDescent="0.3">
      <c r="A762" s="336"/>
      <c r="B762" s="336"/>
      <c r="C762" s="336"/>
      <c r="D762" s="336"/>
      <c r="E762" s="336"/>
      <c r="F762" s="336"/>
      <c r="G762" s="336"/>
      <c r="H762" s="336"/>
      <c r="I762" s="336"/>
      <c r="J762" s="336"/>
      <c r="K762" s="336"/>
      <c r="L762" s="336"/>
      <c r="M762" s="336"/>
      <c r="N762" s="336"/>
      <c r="O762" s="336"/>
      <c r="P762" s="336"/>
      <c r="Q762" s="336"/>
      <c r="R762" s="336"/>
      <c r="S762" s="336"/>
      <c r="T762" s="341"/>
      <c r="U762" s="342"/>
      <c r="V762" s="336"/>
      <c r="W762" s="336"/>
      <c r="X762" s="336"/>
      <c r="Y762" s="336"/>
    </row>
    <row r="763" spans="1:25" ht="15.75" customHeight="1" x14ac:dyDescent="0.3">
      <c r="A763" s="336"/>
      <c r="B763" s="336"/>
      <c r="C763" s="336"/>
      <c r="D763" s="336"/>
      <c r="E763" s="336"/>
      <c r="F763" s="336"/>
      <c r="G763" s="336"/>
      <c r="H763" s="336"/>
      <c r="I763" s="336"/>
      <c r="J763" s="336"/>
      <c r="K763" s="336"/>
      <c r="L763" s="336"/>
      <c r="M763" s="336"/>
      <c r="N763" s="336"/>
      <c r="O763" s="336"/>
      <c r="P763" s="336"/>
      <c r="Q763" s="336"/>
      <c r="R763" s="336"/>
      <c r="S763" s="336"/>
      <c r="T763" s="341"/>
      <c r="U763" s="342"/>
      <c r="V763" s="336"/>
      <c r="W763" s="336"/>
      <c r="X763" s="336"/>
      <c r="Y763" s="336"/>
    </row>
    <row r="764" spans="1:25" ht="15.75" customHeight="1" x14ac:dyDescent="0.3">
      <c r="A764" s="336"/>
      <c r="B764" s="336"/>
      <c r="C764" s="336"/>
      <c r="D764" s="336"/>
      <c r="E764" s="336"/>
      <c r="F764" s="336"/>
      <c r="G764" s="336"/>
      <c r="H764" s="336"/>
      <c r="I764" s="336"/>
      <c r="J764" s="336"/>
      <c r="K764" s="336"/>
      <c r="L764" s="336"/>
      <c r="M764" s="336"/>
      <c r="N764" s="336"/>
      <c r="O764" s="336"/>
      <c r="P764" s="336"/>
      <c r="Q764" s="336"/>
      <c r="R764" s="336"/>
      <c r="S764" s="336"/>
      <c r="T764" s="341"/>
      <c r="U764" s="342"/>
      <c r="V764" s="336"/>
      <c r="W764" s="336"/>
      <c r="X764" s="336"/>
      <c r="Y764" s="336"/>
    </row>
    <row r="765" spans="1:25" ht="15.75" customHeight="1" x14ac:dyDescent="0.3">
      <c r="A765" s="336"/>
      <c r="B765" s="336"/>
      <c r="C765" s="336"/>
      <c r="D765" s="336"/>
      <c r="E765" s="336"/>
      <c r="F765" s="336"/>
      <c r="G765" s="336"/>
      <c r="H765" s="336"/>
      <c r="I765" s="336"/>
      <c r="J765" s="336"/>
      <c r="K765" s="336"/>
      <c r="L765" s="336"/>
      <c r="M765" s="336"/>
      <c r="N765" s="336"/>
      <c r="O765" s="336"/>
      <c r="P765" s="336"/>
      <c r="Q765" s="336"/>
      <c r="R765" s="336"/>
      <c r="S765" s="336"/>
      <c r="T765" s="341"/>
      <c r="U765" s="342"/>
      <c r="V765" s="336"/>
      <c r="W765" s="336"/>
      <c r="X765" s="336"/>
      <c r="Y765" s="336"/>
    </row>
    <row r="766" spans="1:25" ht="15.75" customHeight="1" x14ac:dyDescent="0.3">
      <c r="A766" s="336"/>
      <c r="B766" s="336"/>
      <c r="C766" s="336"/>
      <c r="D766" s="336"/>
      <c r="E766" s="336"/>
      <c r="F766" s="336"/>
      <c r="G766" s="336"/>
      <c r="H766" s="336"/>
      <c r="I766" s="336"/>
      <c r="J766" s="336"/>
      <c r="K766" s="336"/>
      <c r="L766" s="336"/>
      <c r="M766" s="336"/>
      <c r="N766" s="336"/>
      <c r="O766" s="336"/>
      <c r="P766" s="336"/>
      <c r="Q766" s="336"/>
      <c r="R766" s="336"/>
      <c r="S766" s="336"/>
      <c r="T766" s="341"/>
      <c r="U766" s="342"/>
      <c r="V766" s="336"/>
      <c r="W766" s="336"/>
      <c r="X766" s="336"/>
      <c r="Y766" s="336"/>
    </row>
    <row r="767" spans="1:25" ht="15.75" customHeight="1" x14ac:dyDescent="0.3">
      <c r="A767" s="336"/>
      <c r="B767" s="336"/>
      <c r="C767" s="336"/>
      <c r="D767" s="336"/>
      <c r="E767" s="336"/>
      <c r="F767" s="336"/>
      <c r="G767" s="336"/>
      <c r="H767" s="336"/>
      <c r="I767" s="336"/>
      <c r="J767" s="336"/>
      <c r="K767" s="336"/>
      <c r="L767" s="336"/>
      <c r="M767" s="336"/>
      <c r="N767" s="336"/>
      <c r="O767" s="336"/>
      <c r="P767" s="336"/>
      <c r="Q767" s="336"/>
      <c r="R767" s="336"/>
      <c r="S767" s="336"/>
      <c r="T767" s="341"/>
      <c r="U767" s="342"/>
      <c r="V767" s="336"/>
      <c r="W767" s="336"/>
      <c r="X767" s="336"/>
      <c r="Y767" s="336"/>
    </row>
    <row r="768" spans="1:25" ht="15.75" customHeight="1" x14ac:dyDescent="0.3">
      <c r="A768" s="336"/>
      <c r="B768" s="336"/>
      <c r="C768" s="336"/>
      <c r="D768" s="336"/>
      <c r="E768" s="336"/>
      <c r="F768" s="336"/>
      <c r="G768" s="336"/>
      <c r="H768" s="336"/>
      <c r="I768" s="336"/>
      <c r="J768" s="336"/>
      <c r="K768" s="336"/>
      <c r="L768" s="336"/>
      <c r="M768" s="336"/>
      <c r="N768" s="336"/>
      <c r="O768" s="336"/>
      <c r="P768" s="336"/>
      <c r="Q768" s="336"/>
      <c r="R768" s="336"/>
      <c r="S768" s="336"/>
      <c r="T768" s="341"/>
      <c r="U768" s="342"/>
      <c r="V768" s="336"/>
      <c r="W768" s="336"/>
      <c r="X768" s="336"/>
      <c r="Y768" s="336"/>
    </row>
    <row r="769" spans="1:25" ht="15.75" customHeight="1" x14ac:dyDescent="0.3">
      <c r="A769" s="336"/>
      <c r="B769" s="336"/>
      <c r="C769" s="336"/>
      <c r="D769" s="336"/>
      <c r="E769" s="336"/>
      <c r="F769" s="336"/>
      <c r="G769" s="336"/>
      <c r="H769" s="336"/>
      <c r="I769" s="336"/>
      <c r="J769" s="336"/>
      <c r="K769" s="336"/>
      <c r="L769" s="336"/>
      <c r="M769" s="336"/>
      <c r="N769" s="336"/>
      <c r="O769" s="336"/>
      <c r="P769" s="336"/>
      <c r="Q769" s="336"/>
      <c r="R769" s="336"/>
      <c r="S769" s="336"/>
      <c r="T769" s="341"/>
      <c r="U769" s="342"/>
      <c r="V769" s="336"/>
      <c r="W769" s="336"/>
      <c r="X769" s="336"/>
      <c r="Y769" s="336"/>
    </row>
    <row r="770" spans="1:25" ht="15.75" customHeight="1" x14ac:dyDescent="0.3">
      <c r="A770" s="336"/>
      <c r="B770" s="336"/>
      <c r="C770" s="336"/>
      <c r="D770" s="336"/>
      <c r="E770" s="336"/>
      <c r="F770" s="336"/>
      <c r="G770" s="336"/>
      <c r="H770" s="336"/>
      <c r="I770" s="336"/>
      <c r="J770" s="336"/>
      <c r="K770" s="336"/>
      <c r="L770" s="336"/>
      <c r="M770" s="336"/>
      <c r="N770" s="336"/>
      <c r="O770" s="336"/>
      <c r="P770" s="336"/>
      <c r="Q770" s="336"/>
      <c r="R770" s="336"/>
      <c r="S770" s="336"/>
      <c r="T770" s="341"/>
      <c r="U770" s="342"/>
      <c r="V770" s="336"/>
      <c r="W770" s="336"/>
      <c r="X770" s="336"/>
      <c r="Y770" s="336"/>
    </row>
    <row r="771" spans="1:25" ht="15.75" customHeight="1" x14ac:dyDescent="0.3">
      <c r="A771" s="336"/>
      <c r="B771" s="336"/>
      <c r="C771" s="336"/>
      <c r="D771" s="336"/>
      <c r="E771" s="336"/>
      <c r="F771" s="336"/>
      <c r="G771" s="336"/>
      <c r="H771" s="336"/>
      <c r="I771" s="336"/>
      <c r="J771" s="336"/>
      <c r="K771" s="336"/>
      <c r="L771" s="336"/>
      <c r="M771" s="336"/>
      <c r="N771" s="336"/>
      <c r="O771" s="336"/>
      <c r="P771" s="336"/>
      <c r="Q771" s="336"/>
      <c r="R771" s="336"/>
      <c r="S771" s="336"/>
      <c r="T771" s="341"/>
      <c r="U771" s="342"/>
      <c r="V771" s="336"/>
      <c r="W771" s="336"/>
      <c r="X771" s="336"/>
      <c r="Y771" s="336"/>
    </row>
    <row r="772" spans="1:25" ht="15.75" customHeight="1" x14ac:dyDescent="0.3">
      <c r="A772" s="336"/>
      <c r="B772" s="336"/>
      <c r="C772" s="336"/>
      <c r="D772" s="336"/>
      <c r="E772" s="336"/>
      <c r="F772" s="336"/>
      <c r="G772" s="336"/>
      <c r="H772" s="336"/>
      <c r="I772" s="336"/>
      <c r="J772" s="336"/>
      <c r="K772" s="336"/>
      <c r="L772" s="336"/>
      <c r="M772" s="336"/>
      <c r="N772" s="336"/>
      <c r="O772" s="336"/>
      <c r="P772" s="336"/>
      <c r="Q772" s="336"/>
      <c r="R772" s="336"/>
      <c r="S772" s="336"/>
      <c r="T772" s="341"/>
      <c r="U772" s="342"/>
      <c r="V772" s="336"/>
      <c r="W772" s="336"/>
      <c r="X772" s="336"/>
      <c r="Y772" s="336"/>
    </row>
    <row r="773" spans="1:25" ht="15.75" customHeight="1" x14ac:dyDescent="0.3">
      <c r="A773" s="336"/>
      <c r="B773" s="336"/>
      <c r="C773" s="336"/>
      <c r="D773" s="336"/>
      <c r="E773" s="336"/>
      <c r="F773" s="336"/>
      <c r="G773" s="336"/>
      <c r="H773" s="336"/>
      <c r="I773" s="336"/>
      <c r="J773" s="336"/>
      <c r="K773" s="336"/>
      <c r="L773" s="336"/>
      <c r="M773" s="336"/>
      <c r="N773" s="336"/>
      <c r="O773" s="336"/>
      <c r="P773" s="336"/>
      <c r="Q773" s="336"/>
      <c r="R773" s="336"/>
      <c r="S773" s="336"/>
      <c r="T773" s="341"/>
      <c r="U773" s="342"/>
      <c r="V773" s="336"/>
      <c r="W773" s="336"/>
      <c r="X773" s="336"/>
      <c r="Y773" s="336"/>
    </row>
    <row r="774" spans="1:25" ht="15.75" customHeight="1" x14ac:dyDescent="0.3">
      <c r="A774" s="336"/>
      <c r="B774" s="336"/>
      <c r="C774" s="336"/>
      <c r="D774" s="336"/>
      <c r="E774" s="336"/>
      <c r="F774" s="336"/>
      <c r="G774" s="336"/>
      <c r="H774" s="336"/>
      <c r="I774" s="336"/>
      <c r="J774" s="336"/>
      <c r="K774" s="336"/>
      <c r="L774" s="336"/>
      <c r="M774" s="336"/>
      <c r="N774" s="336"/>
      <c r="O774" s="336"/>
      <c r="P774" s="336"/>
      <c r="Q774" s="336"/>
      <c r="R774" s="336"/>
      <c r="S774" s="336"/>
      <c r="T774" s="341"/>
      <c r="U774" s="342"/>
      <c r="V774" s="336"/>
      <c r="W774" s="336"/>
      <c r="X774" s="336"/>
      <c r="Y774" s="336"/>
    </row>
    <row r="775" spans="1:25" ht="15.75" customHeight="1" x14ac:dyDescent="0.3">
      <c r="A775" s="336"/>
      <c r="B775" s="336"/>
      <c r="C775" s="336"/>
      <c r="D775" s="336"/>
      <c r="E775" s="336"/>
      <c r="F775" s="336"/>
      <c r="G775" s="336"/>
      <c r="H775" s="336"/>
      <c r="I775" s="336"/>
      <c r="J775" s="336"/>
      <c r="K775" s="336"/>
      <c r="L775" s="336"/>
      <c r="M775" s="336"/>
      <c r="N775" s="336"/>
      <c r="O775" s="336"/>
      <c r="P775" s="336"/>
      <c r="Q775" s="336"/>
      <c r="R775" s="336"/>
      <c r="S775" s="336"/>
      <c r="T775" s="341"/>
      <c r="U775" s="342"/>
      <c r="V775" s="336"/>
      <c r="W775" s="336"/>
      <c r="X775" s="336"/>
      <c r="Y775" s="336"/>
    </row>
    <row r="776" spans="1:25" ht="15.75" customHeight="1" x14ac:dyDescent="0.3">
      <c r="A776" s="336"/>
      <c r="B776" s="336"/>
      <c r="C776" s="336"/>
      <c r="D776" s="336"/>
      <c r="E776" s="336"/>
      <c r="F776" s="336"/>
      <c r="G776" s="336"/>
      <c r="H776" s="336"/>
      <c r="I776" s="336"/>
      <c r="J776" s="336"/>
      <c r="K776" s="336"/>
      <c r="L776" s="336"/>
      <c r="M776" s="336"/>
      <c r="N776" s="336"/>
      <c r="O776" s="336"/>
      <c r="P776" s="336"/>
      <c r="Q776" s="336"/>
      <c r="R776" s="336"/>
      <c r="S776" s="336"/>
      <c r="T776" s="341"/>
      <c r="U776" s="342"/>
      <c r="V776" s="336"/>
      <c r="W776" s="336"/>
      <c r="X776" s="336"/>
      <c r="Y776" s="336"/>
    </row>
    <row r="777" spans="1:25" ht="15.75" customHeight="1" x14ac:dyDescent="0.3">
      <c r="A777" s="336"/>
      <c r="B777" s="336"/>
      <c r="C777" s="336"/>
      <c r="D777" s="336"/>
      <c r="E777" s="336"/>
      <c r="F777" s="336"/>
      <c r="G777" s="336"/>
      <c r="H777" s="336"/>
      <c r="I777" s="336"/>
      <c r="J777" s="336"/>
      <c r="K777" s="336"/>
      <c r="L777" s="336"/>
      <c r="M777" s="336"/>
      <c r="N777" s="336"/>
      <c r="O777" s="336"/>
      <c r="P777" s="336"/>
      <c r="Q777" s="336"/>
      <c r="R777" s="336"/>
      <c r="S777" s="336"/>
      <c r="T777" s="341"/>
      <c r="U777" s="342"/>
      <c r="V777" s="336"/>
      <c r="W777" s="336"/>
      <c r="X777" s="336"/>
      <c r="Y777" s="336"/>
    </row>
    <row r="778" spans="1:25" ht="15.75" customHeight="1" x14ac:dyDescent="0.3">
      <c r="A778" s="336"/>
      <c r="B778" s="336"/>
      <c r="C778" s="336"/>
      <c r="D778" s="336"/>
      <c r="E778" s="336"/>
      <c r="F778" s="336"/>
      <c r="G778" s="336"/>
      <c r="H778" s="336"/>
      <c r="I778" s="336"/>
      <c r="J778" s="336"/>
      <c r="K778" s="336"/>
      <c r="L778" s="336"/>
      <c r="M778" s="336"/>
      <c r="N778" s="336"/>
      <c r="O778" s="336"/>
      <c r="P778" s="336"/>
      <c r="Q778" s="336"/>
      <c r="R778" s="336"/>
      <c r="S778" s="336"/>
      <c r="T778" s="341"/>
      <c r="U778" s="342"/>
      <c r="V778" s="336"/>
      <c r="W778" s="336"/>
      <c r="X778" s="336"/>
      <c r="Y778" s="336"/>
    </row>
    <row r="779" spans="1:25" ht="15.75" customHeight="1" x14ac:dyDescent="0.3">
      <c r="A779" s="336"/>
      <c r="B779" s="336"/>
      <c r="C779" s="336"/>
      <c r="D779" s="336"/>
      <c r="E779" s="336"/>
      <c r="F779" s="336"/>
      <c r="G779" s="336"/>
      <c r="H779" s="336"/>
      <c r="I779" s="336"/>
      <c r="J779" s="336"/>
      <c r="K779" s="336"/>
      <c r="L779" s="336"/>
      <c r="M779" s="336"/>
      <c r="N779" s="336"/>
      <c r="O779" s="336"/>
      <c r="P779" s="336"/>
      <c r="Q779" s="336"/>
      <c r="R779" s="336"/>
      <c r="S779" s="336"/>
      <c r="T779" s="341"/>
      <c r="U779" s="342"/>
      <c r="V779" s="336"/>
      <c r="W779" s="336"/>
      <c r="X779" s="336"/>
      <c r="Y779" s="336"/>
    </row>
    <row r="780" spans="1:25" ht="15.75" customHeight="1" x14ac:dyDescent="0.3">
      <c r="A780" s="336"/>
      <c r="B780" s="336"/>
      <c r="C780" s="336"/>
      <c r="D780" s="336"/>
      <c r="E780" s="336"/>
      <c r="F780" s="336"/>
      <c r="G780" s="336"/>
      <c r="H780" s="336"/>
      <c r="I780" s="336"/>
      <c r="J780" s="336"/>
      <c r="K780" s="336"/>
      <c r="L780" s="336"/>
      <c r="M780" s="336"/>
      <c r="N780" s="336"/>
      <c r="O780" s="336"/>
      <c r="P780" s="336"/>
      <c r="Q780" s="336"/>
      <c r="R780" s="336"/>
      <c r="S780" s="336"/>
      <c r="T780" s="341"/>
      <c r="U780" s="342"/>
      <c r="V780" s="336"/>
      <c r="W780" s="336"/>
      <c r="X780" s="336"/>
      <c r="Y780" s="336"/>
    </row>
    <row r="781" spans="1:25" ht="15.75" customHeight="1" x14ac:dyDescent="0.3">
      <c r="A781" s="336"/>
      <c r="B781" s="336"/>
      <c r="C781" s="336"/>
      <c r="D781" s="336"/>
      <c r="E781" s="336"/>
      <c r="F781" s="336"/>
      <c r="G781" s="336"/>
      <c r="H781" s="336"/>
      <c r="I781" s="336"/>
      <c r="J781" s="336"/>
      <c r="K781" s="336"/>
      <c r="L781" s="336"/>
      <c r="M781" s="336"/>
      <c r="N781" s="336"/>
      <c r="O781" s="336"/>
      <c r="P781" s="336"/>
      <c r="Q781" s="336"/>
      <c r="R781" s="336"/>
      <c r="S781" s="336"/>
      <c r="T781" s="341"/>
      <c r="U781" s="342"/>
      <c r="V781" s="336"/>
      <c r="W781" s="336"/>
      <c r="X781" s="336"/>
      <c r="Y781" s="336"/>
    </row>
    <row r="782" spans="1:25" ht="15.75" customHeight="1" x14ac:dyDescent="0.3">
      <c r="A782" s="336"/>
      <c r="B782" s="336"/>
      <c r="C782" s="336"/>
      <c r="D782" s="336"/>
      <c r="E782" s="336"/>
      <c r="F782" s="336"/>
      <c r="G782" s="336"/>
      <c r="H782" s="336"/>
      <c r="I782" s="336"/>
      <c r="J782" s="336"/>
      <c r="K782" s="336"/>
      <c r="L782" s="336"/>
      <c r="M782" s="336"/>
      <c r="N782" s="336"/>
      <c r="O782" s="336"/>
      <c r="P782" s="336"/>
      <c r="Q782" s="336"/>
      <c r="R782" s="336"/>
      <c r="S782" s="336"/>
      <c r="T782" s="341"/>
      <c r="U782" s="342"/>
      <c r="V782" s="336"/>
      <c r="W782" s="336"/>
      <c r="X782" s="336"/>
      <c r="Y782" s="336"/>
    </row>
    <row r="783" spans="1:25" ht="15.75" customHeight="1" x14ac:dyDescent="0.3">
      <c r="A783" s="336"/>
      <c r="B783" s="336"/>
      <c r="C783" s="336"/>
      <c r="D783" s="336"/>
      <c r="E783" s="336"/>
      <c r="F783" s="336"/>
      <c r="G783" s="336"/>
      <c r="H783" s="336"/>
      <c r="I783" s="336"/>
      <c r="J783" s="336"/>
      <c r="K783" s="336"/>
      <c r="L783" s="336"/>
      <c r="M783" s="336"/>
      <c r="N783" s="336"/>
      <c r="O783" s="336"/>
      <c r="P783" s="336"/>
      <c r="Q783" s="336"/>
      <c r="R783" s="336"/>
      <c r="S783" s="336"/>
      <c r="T783" s="341"/>
      <c r="U783" s="342"/>
      <c r="V783" s="336"/>
      <c r="W783" s="336"/>
      <c r="X783" s="336"/>
      <c r="Y783" s="336"/>
    </row>
    <row r="784" spans="1:25" ht="15.75" customHeight="1" x14ac:dyDescent="0.3">
      <c r="A784" s="336"/>
      <c r="B784" s="336"/>
      <c r="C784" s="336"/>
      <c r="D784" s="336"/>
      <c r="E784" s="336"/>
      <c r="F784" s="336"/>
      <c r="G784" s="336"/>
      <c r="H784" s="336"/>
      <c r="I784" s="336"/>
      <c r="J784" s="336"/>
      <c r="K784" s="336"/>
      <c r="L784" s="336"/>
      <c r="M784" s="336"/>
      <c r="N784" s="336"/>
      <c r="O784" s="336"/>
      <c r="P784" s="336"/>
      <c r="Q784" s="336"/>
      <c r="R784" s="336"/>
      <c r="S784" s="336"/>
      <c r="T784" s="341"/>
      <c r="U784" s="342"/>
      <c r="V784" s="336"/>
      <c r="W784" s="336"/>
      <c r="X784" s="336"/>
      <c r="Y784" s="336"/>
    </row>
    <row r="785" spans="1:25" ht="15.75" customHeight="1" x14ac:dyDescent="0.3">
      <c r="A785" s="336"/>
      <c r="B785" s="336"/>
      <c r="C785" s="336"/>
      <c r="D785" s="336"/>
      <c r="E785" s="336"/>
      <c r="F785" s="336"/>
      <c r="G785" s="336"/>
      <c r="H785" s="336"/>
      <c r="I785" s="336"/>
      <c r="J785" s="336"/>
      <c r="K785" s="336"/>
      <c r="L785" s="336"/>
      <c r="M785" s="336"/>
      <c r="N785" s="336"/>
      <c r="O785" s="336"/>
      <c r="P785" s="336"/>
      <c r="Q785" s="336"/>
      <c r="R785" s="336"/>
      <c r="S785" s="336"/>
      <c r="T785" s="341"/>
      <c r="U785" s="342"/>
      <c r="V785" s="336"/>
      <c r="W785" s="336"/>
      <c r="X785" s="336"/>
      <c r="Y785" s="336"/>
    </row>
    <row r="786" spans="1:25" ht="15.75" customHeight="1" x14ac:dyDescent="0.3">
      <c r="A786" s="336"/>
      <c r="B786" s="336"/>
      <c r="C786" s="336"/>
      <c r="D786" s="336"/>
      <c r="E786" s="336"/>
      <c r="F786" s="336"/>
      <c r="G786" s="336"/>
      <c r="H786" s="336"/>
      <c r="I786" s="336"/>
      <c r="J786" s="336"/>
      <c r="K786" s="336"/>
      <c r="L786" s="336"/>
      <c r="M786" s="336"/>
      <c r="N786" s="336"/>
      <c r="O786" s="336"/>
      <c r="P786" s="336"/>
      <c r="Q786" s="336"/>
      <c r="R786" s="336"/>
      <c r="S786" s="336"/>
      <c r="T786" s="341"/>
      <c r="U786" s="342"/>
      <c r="V786" s="336"/>
      <c r="W786" s="336"/>
      <c r="X786" s="336"/>
      <c r="Y786" s="336"/>
    </row>
    <row r="787" spans="1:25" ht="15.75" customHeight="1" x14ac:dyDescent="0.3">
      <c r="A787" s="336"/>
      <c r="B787" s="336"/>
      <c r="C787" s="336"/>
      <c r="D787" s="336"/>
      <c r="E787" s="336"/>
      <c r="F787" s="336"/>
      <c r="G787" s="336"/>
      <c r="H787" s="336"/>
      <c r="I787" s="336"/>
      <c r="J787" s="336"/>
      <c r="K787" s="336"/>
      <c r="L787" s="336"/>
      <c r="M787" s="336"/>
      <c r="N787" s="336"/>
      <c r="O787" s="336"/>
      <c r="P787" s="336"/>
      <c r="Q787" s="336"/>
      <c r="R787" s="336"/>
      <c r="S787" s="336"/>
      <c r="T787" s="341"/>
      <c r="U787" s="342"/>
      <c r="V787" s="336"/>
      <c r="W787" s="336"/>
      <c r="X787" s="336"/>
      <c r="Y787" s="336"/>
    </row>
    <row r="788" spans="1:25" ht="15.75" customHeight="1" x14ac:dyDescent="0.3">
      <c r="A788" s="336"/>
      <c r="B788" s="336"/>
      <c r="C788" s="336"/>
      <c r="D788" s="336"/>
      <c r="E788" s="336"/>
      <c r="F788" s="336"/>
      <c r="G788" s="336"/>
      <c r="H788" s="336"/>
      <c r="I788" s="336"/>
      <c r="J788" s="336"/>
      <c r="K788" s="336"/>
      <c r="L788" s="336"/>
      <c r="M788" s="336"/>
      <c r="N788" s="336"/>
      <c r="O788" s="336"/>
      <c r="P788" s="336"/>
      <c r="Q788" s="336"/>
      <c r="R788" s="336"/>
      <c r="S788" s="336"/>
      <c r="T788" s="341"/>
      <c r="U788" s="342"/>
      <c r="V788" s="336"/>
      <c r="W788" s="336"/>
      <c r="X788" s="336"/>
      <c r="Y788" s="336"/>
    </row>
    <row r="789" spans="1:25" ht="15.75" customHeight="1" x14ac:dyDescent="0.3">
      <c r="A789" s="336"/>
      <c r="B789" s="336"/>
      <c r="C789" s="336"/>
      <c r="D789" s="336"/>
      <c r="E789" s="336"/>
      <c r="F789" s="336"/>
      <c r="G789" s="336"/>
      <c r="H789" s="336"/>
      <c r="I789" s="336"/>
      <c r="J789" s="336"/>
      <c r="K789" s="336"/>
      <c r="L789" s="336"/>
      <c r="M789" s="336"/>
      <c r="N789" s="336"/>
      <c r="O789" s="336"/>
      <c r="P789" s="336"/>
      <c r="Q789" s="336"/>
      <c r="R789" s="336"/>
      <c r="S789" s="336"/>
      <c r="T789" s="341"/>
      <c r="U789" s="342"/>
      <c r="V789" s="336"/>
      <c r="W789" s="336"/>
      <c r="X789" s="336"/>
      <c r="Y789" s="336"/>
    </row>
    <row r="790" spans="1:25" ht="15.75" customHeight="1" x14ac:dyDescent="0.3">
      <c r="A790" s="336"/>
      <c r="B790" s="336"/>
      <c r="C790" s="336"/>
      <c r="D790" s="336"/>
      <c r="E790" s="336"/>
      <c r="F790" s="336"/>
      <c r="G790" s="336"/>
      <c r="H790" s="336"/>
      <c r="I790" s="336"/>
      <c r="J790" s="336"/>
      <c r="K790" s="336"/>
      <c r="L790" s="336"/>
      <c r="M790" s="336"/>
      <c r="N790" s="336"/>
      <c r="O790" s="336"/>
      <c r="P790" s="336"/>
      <c r="Q790" s="336"/>
      <c r="R790" s="336"/>
      <c r="S790" s="336"/>
      <c r="T790" s="341"/>
      <c r="U790" s="342"/>
      <c r="V790" s="336"/>
      <c r="W790" s="336"/>
      <c r="X790" s="336"/>
      <c r="Y790" s="336"/>
    </row>
    <row r="791" spans="1:25" ht="15.75" customHeight="1" x14ac:dyDescent="0.3">
      <c r="A791" s="336"/>
      <c r="B791" s="336"/>
      <c r="C791" s="336"/>
      <c r="D791" s="336"/>
      <c r="E791" s="336"/>
      <c r="F791" s="336"/>
      <c r="G791" s="336"/>
      <c r="H791" s="336"/>
      <c r="I791" s="336"/>
      <c r="J791" s="336"/>
      <c r="K791" s="336"/>
      <c r="L791" s="336"/>
      <c r="M791" s="336"/>
      <c r="N791" s="336"/>
      <c r="O791" s="336"/>
      <c r="P791" s="336"/>
      <c r="Q791" s="336"/>
      <c r="R791" s="336"/>
      <c r="S791" s="336"/>
      <c r="T791" s="341"/>
      <c r="U791" s="342"/>
      <c r="V791" s="336"/>
      <c r="W791" s="336"/>
      <c r="X791" s="336"/>
      <c r="Y791" s="336"/>
    </row>
    <row r="792" spans="1:25" ht="15.75" customHeight="1" x14ac:dyDescent="0.3">
      <c r="A792" s="336"/>
      <c r="B792" s="336"/>
      <c r="C792" s="336"/>
      <c r="D792" s="336"/>
      <c r="E792" s="336"/>
      <c r="F792" s="336"/>
      <c r="G792" s="336"/>
      <c r="H792" s="336"/>
      <c r="I792" s="336"/>
      <c r="J792" s="336"/>
      <c r="K792" s="336"/>
      <c r="L792" s="336"/>
      <c r="M792" s="336"/>
      <c r="N792" s="336"/>
      <c r="O792" s="336"/>
      <c r="P792" s="336"/>
      <c r="Q792" s="336"/>
      <c r="R792" s="336"/>
      <c r="S792" s="336"/>
      <c r="T792" s="341"/>
      <c r="U792" s="342"/>
      <c r="V792" s="336"/>
      <c r="W792" s="336"/>
      <c r="X792" s="336"/>
      <c r="Y792" s="336"/>
    </row>
    <row r="793" spans="1:25" ht="15.75" customHeight="1" x14ac:dyDescent="0.3">
      <c r="A793" s="336"/>
      <c r="B793" s="336"/>
      <c r="C793" s="336"/>
      <c r="D793" s="336"/>
      <c r="E793" s="336"/>
      <c r="F793" s="336"/>
      <c r="G793" s="336"/>
      <c r="H793" s="336"/>
      <c r="I793" s="336"/>
      <c r="J793" s="336"/>
      <c r="K793" s="336"/>
      <c r="L793" s="336"/>
      <c r="M793" s="336"/>
      <c r="N793" s="336"/>
      <c r="O793" s="336"/>
      <c r="P793" s="336"/>
      <c r="Q793" s="336"/>
      <c r="R793" s="336"/>
      <c r="S793" s="336"/>
      <c r="T793" s="341"/>
      <c r="U793" s="342"/>
      <c r="V793" s="336"/>
      <c r="W793" s="336"/>
      <c r="X793" s="336"/>
      <c r="Y793" s="336"/>
    </row>
    <row r="794" spans="1:25" ht="15.75" customHeight="1" x14ac:dyDescent="0.3">
      <c r="A794" s="336"/>
      <c r="B794" s="336"/>
      <c r="C794" s="336"/>
      <c r="D794" s="336"/>
      <c r="E794" s="336"/>
      <c r="F794" s="336"/>
      <c r="G794" s="336"/>
      <c r="H794" s="336"/>
      <c r="I794" s="336"/>
      <c r="J794" s="336"/>
      <c r="K794" s="336"/>
      <c r="L794" s="336"/>
      <c r="M794" s="336"/>
      <c r="N794" s="336"/>
      <c r="O794" s="336"/>
      <c r="P794" s="336"/>
      <c r="Q794" s="336"/>
      <c r="R794" s="336"/>
      <c r="S794" s="336"/>
      <c r="T794" s="341"/>
      <c r="U794" s="342"/>
      <c r="V794" s="336"/>
      <c r="W794" s="336"/>
      <c r="X794" s="336"/>
      <c r="Y794" s="336"/>
    </row>
    <row r="795" spans="1:25" ht="15.75" customHeight="1" x14ac:dyDescent="0.3">
      <c r="A795" s="336"/>
      <c r="B795" s="336"/>
      <c r="C795" s="336"/>
      <c r="D795" s="336"/>
      <c r="E795" s="336"/>
      <c r="F795" s="336"/>
      <c r="G795" s="336"/>
      <c r="H795" s="336"/>
      <c r="I795" s="336"/>
      <c r="J795" s="336"/>
      <c r="K795" s="336"/>
      <c r="L795" s="336"/>
      <c r="M795" s="336"/>
      <c r="N795" s="336"/>
      <c r="O795" s="336"/>
      <c r="P795" s="336"/>
      <c r="Q795" s="336"/>
      <c r="R795" s="336"/>
      <c r="S795" s="336"/>
      <c r="T795" s="341"/>
      <c r="U795" s="342"/>
      <c r="V795" s="336"/>
      <c r="W795" s="336"/>
      <c r="X795" s="336"/>
      <c r="Y795" s="336"/>
    </row>
    <row r="796" spans="1:25" ht="15.75" customHeight="1" x14ac:dyDescent="0.3">
      <c r="A796" s="336"/>
      <c r="B796" s="336"/>
      <c r="C796" s="336"/>
      <c r="D796" s="336"/>
      <c r="E796" s="336"/>
      <c r="F796" s="336"/>
      <c r="G796" s="336"/>
      <c r="H796" s="336"/>
      <c r="I796" s="336"/>
      <c r="J796" s="336"/>
      <c r="K796" s="336"/>
      <c r="L796" s="336"/>
      <c r="M796" s="336"/>
      <c r="N796" s="336"/>
      <c r="O796" s="336"/>
      <c r="P796" s="336"/>
      <c r="Q796" s="336"/>
      <c r="R796" s="336"/>
      <c r="S796" s="336"/>
      <c r="T796" s="341"/>
      <c r="U796" s="342"/>
      <c r="V796" s="336"/>
      <c r="W796" s="336"/>
      <c r="X796" s="336"/>
      <c r="Y796" s="336"/>
    </row>
    <row r="797" spans="1:25" ht="15.75" customHeight="1" x14ac:dyDescent="0.3">
      <c r="A797" s="336"/>
      <c r="B797" s="336"/>
      <c r="C797" s="336"/>
      <c r="D797" s="336"/>
      <c r="E797" s="336"/>
      <c r="F797" s="336"/>
      <c r="G797" s="336"/>
      <c r="H797" s="336"/>
      <c r="I797" s="336"/>
      <c r="J797" s="336"/>
      <c r="K797" s="336"/>
      <c r="L797" s="336"/>
      <c r="M797" s="336"/>
      <c r="N797" s="336"/>
      <c r="O797" s="336"/>
      <c r="P797" s="336"/>
      <c r="Q797" s="336"/>
      <c r="R797" s="336"/>
      <c r="S797" s="336"/>
      <c r="T797" s="341"/>
      <c r="U797" s="342"/>
      <c r="V797" s="336"/>
      <c r="W797" s="336"/>
      <c r="X797" s="336"/>
      <c r="Y797" s="336"/>
    </row>
    <row r="798" spans="1:25" ht="15.75" customHeight="1" x14ac:dyDescent="0.3">
      <c r="A798" s="336"/>
      <c r="B798" s="336"/>
      <c r="C798" s="336"/>
      <c r="D798" s="336"/>
      <c r="E798" s="336"/>
      <c r="F798" s="336"/>
      <c r="G798" s="336"/>
      <c r="H798" s="336"/>
      <c r="I798" s="336"/>
      <c r="J798" s="336"/>
      <c r="K798" s="336"/>
      <c r="L798" s="336"/>
      <c r="M798" s="336"/>
      <c r="N798" s="336"/>
      <c r="O798" s="336"/>
      <c r="P798" s="336"/>
      <c r="Q798" s="336"/>
      <c r="R798" s="336"/>
      <c r="S798" s="336"/>
      <c r="T798" s="341"/>
      <c r="U798" s="342"/>
      <c r="V798" s="336"/>
      <c r="W798" s="336"/>
      <c r="X798" s="336"/>
      <c r="Y798" s="336"/>
    </row>
    <row r="799" spans="1:25" ht="15.75" customHeight="1" x14ac:dyDescent="0.3">
      <c r="A799" s="336"/>
      <c r="B799" s="336"/>
      <c r="C799" s="336"/>
      <c r="D799" s="336"/>
      <c r="E799" s="336"/>
      <c r="F799" s="336"/>
      <c r="G799" s="336"/>
      <c r="H799" s="336"/>
      <c r="I799" s="336"/>
      <c r="J799" s="336"/>
      <c r="K799" s="336"/>
      <c r="L799" s="336"/>
      <c r="M799" s="336"/>
      <c r="N799" s="336"/>
      <c r="O799" s="336"/>
      <c r="P799" s="336"/>
      <c r="Q799" s="336"/>
      <c r="R799" s="336"/>
      <c r="S799" s="336"/>
      <c r="T799" s="341"/>
      <c r="U799" s="342"/>
      <c r="V799" s="336"/>
      <c r="W799" s="336"/>
      <c r="X799" s="336"/>
      <c r="Y799" s="336"/>
    </row>
    <row r="800" spans="1:25" ht="15.75" customHeight="1" x14ac:dyDescent="0.3">
      <c r="A800" s="336"/>
      <c r="B800" s="336"/>
      <c r="C800" s="336"/>
      <c r="D800" s="336"/>
      <c r="E800" s="336"/>
      <c r="F800" s="336"/>
      <c r="G800" s="336"/>
      <c r="H800" s="336"/>
      <c r="I800" s="336"/>
      <c r="J800" s="336"/>
      <c r="K800" s="336"/>
      <c r="L800" s="336"/>
      <c r="M800" s="336"/>
      <c r="N800" s="336"/>
      <c r="O800" s="336"/>
      <c r="P800" s="336"/>
      <c r="Q800" s="336"/>
      <c r="R800" s="336"/>
      <c r="S800" s="336"/>
      <c r="T800" s="341"/>
      <c r="U800" s="342"/>
      <c r="V800" s="336"/>
      <c r="W800" s="336"/>
      <c r="X800" s="336"/>
      <c r="Y800" s="336"/>
    </row>
    <row r="801" spans="1:25" ht="15.75" customHeight="1" x14ac:dyDescent="0.3">
      <c r="A801" s="336"/>
      <c r="B801" s="336"/>
      <c r="C801" s="336"/>
      <c r="D801" s="336"/>
      <c r="E801" s="336"/>
      <c r="F801" s="336"/>
      <c r="G801" s="336"/>
      <c r="H801" s="336"/>
      <c r="I801" s="336"/>
      <c r="J801" s="336"/>
      <c r="K801" s="336"/>
      <c r="L801" s="336"/>
      <c r="M801" s="336"/>
      <c r="N801" s="336"/>
      <c r="O801" s="336"/>
      <c r="P801" s="336"/>
      <c r="Q801" s="336"/>
      <c r="R801" s="336"/>
      <c r="S801" s="336"/>
      <c r="T801" s="341"/>
      <c r="U801" s="342"/>
      <c r="V801" s="336"/>
      <c r="W801" s="336"/>
      <c r="X801" s="336"/>
      <c r="Y801" s="336"/>
    </row>
    <row r="802" spans="1:25" ht="15.75" customHeight="1" x14ac:dyDescent="0.3">
      <c r="A802" s="336"/>
      <c r="B802" s="336"/>
      <c r="C802" s="336"/>
      <c r="D802" s="336"/>
      <c r="E802" s="336"/>
      <c r="F802" s="336"/>
      <c r="G802" s="336"/>
      <c r="H802" s="336"/>
      <c r="I802" s="336"/>
      <c r="J802" s="336"/>
      <c r="K802" s="336"/>
      <c r="L802" s="336"/>
      <c r="M802" s="336"/>
      <c r="N802" s="336"/>
      <c r="O802" s="336"/>
      <c r="P802" s="336"/>
      <c r="Q802" s="336"/>
      <c r="R802" s="336"/>
      <c r="S802" s="336"/>
      <c r="T802" s="341"/>
      <c r="U802" s="342"/>
      <c r="V802" s="336"/>
      <c r="W802" s="336"/>
      <c r="X802" s="336"/>
      <c r="Y802" s="336"/>
    </row>
    <row r="803" spans="1:25" ht="15.75" customHeight="1" x14ac:dyDescent="0.3">
      <c r="A803" s="336"/>
      <c r="B803" s="336"/>
      <c r="C803" s="336"/>
      <c r="D803" s="336"/>
      <c r="E803" s="336"/>
      <c r="F803" s="336"/>
      <c r="G803" s="336"/>
      <c r="H803" s="336"/>
      <c r="I803" s="336"/>
      <c r="J803" s="336"/>
      <c r="K803" s="336"/>
      <c r="L803" s="336"/>
      <c r="M803" s="336"/>
      <c r="N803" s="336"/>
      <c r="O803" s="336"/>
      <c r="P803" s="336"/>
      <c r="Q803" s="336"/>
      <c r="R803" s="336"/>
      <c r="S803" s="336"/>
      <c r="T803" s="341"/>
      <c r="U803" s="342"/>
      <c r="V803" s="336"/>
      <c r="W803" s="336"/>
      <c r="X803" s="336"/>
      <c r="Y803" s="336"/>
    </row>
    <row r="804" spans="1:25" ht="15.75" customHeight="1" x14ac:dyDescent="0.3">
      <c r="A804" s="336"/>
      <c r="B804" s="336"/>
      <c r="C804" s="336"/>
      <c r="D804" s="336"/>
      <c r="E804" s="336"/>
      <c r="F804" s="336"/>
      <c r="G804" s="336"/>
      <c r="H804" s="336"/>
      <c r="I804" s="336"/>
      <c r="J804" s="336"/>
      <c r="K804" s="336"/>
      <c r="L804" s="336"/>
      <c r="M804" s="336"/>
      <c r="N804" s="336"/>
      <c r="O804" s="336"/>
      <c r="P804" s="336"/>
      <c r="Q804" s="336"/>
      <c r="R804" s="336"/>
      <c r="S804" s="336"/>
      <c r="T804" s="341"/>
      <c r="U804" s="342"/>
      <c r="V804" s="336"/>
      <c r="W804" s="336"/>
      <c r="X804" s="336"/>
      <c r="Y804" s="336"/>
    </row>
    <row r="805" spans="1:25" ht="15.75" customHeight="1" x14ac:dyDescent="0.3">
      <c r="A805" s="336"/>
      <c r="B805" s="336"/>
      <c r="C805" s="336"/>
      <c r="D805" s="336"/>
      <c r="E805" s="336"/>
      <c r="F805" s="336"/>
      <c r="G805" s="336"/>
      <c r="H805" s="336"/>
      <c r="I805" s="336"/>
      <c r="J805" s="336"/>
      <c r="K805" s="336"/>
      <c r="L805" s="336"/>
      <c r="M805" s="336"/>
      <c r="N805" s="336"/>
      <c r="O805" s="336"/>
      <c r="P805" s="336"/>
      <c r="Q805" s="336"/>
      <c r="R805" s="336"/>
      <c r="S805" s="336"/>
      <c r="T805" s="341"/>
      <c r="U805" s="342"/>
      <c r="V805" s="336"/>
      <c r="W805" s="336"/>
      <c r="X805" s="336"/>
      <c r="Y805" s="336"/>
    </row>
    <row r="806" spans="1:25" ht="15.75" customHeight="1" x14ac:dyDescent="0.3">
      <c r="A806" s="336"/>
      <c r="B806" s="336"/>
      <c r="C806" s="336"/>
      <c r="D806" s="336"/>
      <c r="E806" s="336"/>
      <c r="F806" s="336"/>
      <c r="G806" s="336"/>
      <c r="H806" s="336"/>
      <c r="I806" s="336"/>
      <c r="J806" s="336"/>
      <c r="K806" s="336"/>
      <c r="L806" s="336"/>
      <c r="M806" s="336"/>
      <c r="N806" s="336"/>
      <c r="O806" s="336"/>
      <c r="P806" s="336"/>
      <c r="Q806" s="336"/>
      <c r="R806" s="336"/>
      <c r="S806" s="336"/>
      <c r="T806" s="341"/>
      <c r="U806" s="342"/>
      <c r="V806" s="336"/>
      <c r="W806" s="336"/>
      <c r="X806" s="336"/>
      <c r="Y806" s="336"/>
    </row>
    <row r="807" spans="1:25" ht="15.75" customHeight="1" x14ac:dyDescent="0.3">
      <c r="A807" s="336"/>
      <c r="B807" s="336"/>
      <c r="C807" s="336"/>
      <c r="D807" s="336"/>
      <c r="E807" s="336"/>
      <c r="F807" s="336"/>
      <c r="G807" s="336"/>
      <c r="H807" s="336"/>
      <c r="I807" s="336"/>
      <c r="J807" s="336"/>
      <c r="K807" s="336"/>
      <c r="L807" s="336"/>
      <c r="M807" s="336"/>
      <c r="N807" s="336"/>
      <c r="O807" s="336"/>
      <c r="P807" s="336"/>
      <c r="Q807" s="336"/>
      <c r="R807" s="336"/>
      <c r="S807" s="336"/>
      <c r="T807" s="341"/>
      <c r="U807" s="342"/>
      <c r="V807" s="336"/>
      <c r="W807" s="336"/>
      <c r="X807" s="336"/>
      <c r="Y807" s="336"/>
    </row>
    <row r="808" spans="1:25" ht="15.75" customHeight="1" x14ac:dyDescent="0.3">
      <c r="A808" s="336"/>
      <c r="B808" s="336"/>
      <c r="C808" s="336"/>
      <c r="D808" s="336"/>
      <c r="E808" s="336"/>
      <c r="F808" s="336"/>
      <c r="G808" s="336"/>
      <c r="H808" s="336"/>
      <c r="I808" s="336"/>
      <c r="J808" s="336"/>
      <c r="K808" s="336"/>
      <c r="L808" s="336"/>
      <c r="M808" s="336"/>
      <c r="N808" s="336"/>
      <c r="O808" s="336"/>
      <c r="P808" s="336"/>
      <c r="Q808" s="336"/>
      <c r="R808" s="336"/>
      <c r="S808" s="336"/>
      <c r="T808" s="341"/>
      <c r="U808" s="342"/>
      <c r="V808" s="336"/>
      <c r="W808" s="336"/>
      <c r="X808" s="336"/>
      <c r="Y808" s="336"/>
    </row>
    <row r="809" spans="1:25" ht="15.75" customHeight="1" x14ac:dyDescent="0.3">
      <c r="A809" s="336"/>
      <c r="B809" s="336"/>
      <c r="C809" s="336"/>
      <c r="D809" s="336"/>
      <c r="E809" s="336"/>
      <c r="F809" s="336"/>
      <c r="G809" s="336"/>
      <c r="H809" s="336"/>
      <c r="I809" s="336"/>
      <c r="J809" s="336"/>
      <c r="K809" s="336"/>
      <c r="L809" s="336"/>
      <c r="M809" s="336"/>
      <c r="N809" s="336"/>
      <c r="O809" s="336"/>
      <c r="P809" s="336"/>
      <c r="Q809" s="336"/>
      <c r="R809" s="336"/>
      <c r="S809" s="336"/>
      <c r="T809" s="341"/>
      <c r="U809" s="342"/>
      <c r="V809" s="336"/>
      <c r="W809" s="336"/>
      <c r="X809" s="336"/>
      <c r="Y809" s="336"/>
    </row>
    <row r="810" spans="1:25" ht="15.75" customHeight="1" x14ac:dyDescent="0.3">
      <c r="A810" s="336"/>
      <c r="B810" s="336"/>
      <c r="C810" s="336"/>
      <c r="D810" s="336"/>
      <c r="E810" s="336"/>
      <c r="F810" s="336"/>
      <c r="G810" s="336"/>
      <c r="H810" s="336"/>
      <c r="I810" s="336"/>
      <c r="J810" s="336"/>
      <c r="K810" s="336"/>
      <c r="L810" s="336"/>
      <c r="M810" s="336"/>
      <c r="N810" s="336"/>
      <c r="O810" s="336"/>
      <c r="P810" s="336"/>
      <c r="Q810" s="336"/>
      <c r="R810" s="336"/>
      <c r="S810" s="336"/>
      <c r="T810" s="341"/>
      <c r="U810" s="342"/>
      <c r="V810" s="336"/>
      <c r="W810" s="336"/>
      <c r="X810" s="336"/>
      <c r="Y810" s="336"/>
    </row>
    <row r="811" spans="1:25" ht="15.75" customHeight="1" x14ac:dyDescent="0.3">
      <c r="A811" s="336"/>
      <c r="B811" s="336"/>
      <c r="C811" s="336"/>
      <c r="D811" s="336"/>
      <c r="E811" s="336"/>
      <c r="F811" s="336"/>
      <c r="G811" s="336"/>
      <c r="H811" s="336"/>
      <c r="I811" s="336"/>
      <c r="J811" s="336"/>
      <c r="K811" s="336"/>
      <c r="L811" s="336"/>
      <c r="M811" s="336"/>
      <c r="N811" s="336"/>
      <c r="O811" s="336"/>
      <c r="P811" s="336"/>
      <c r="Q811" s="336"/>
      <c r="R811" s="336"/>
      <c r="S811" s="336"/>
      <c r="T811" s="341"/>
      <c r="U811" s="342"/>
      <c r="V811" s="336"/>
      <c r="W811" s="336"/>
      <c r="X811" s="336"/>
      <c r="Y811" s="336"/>
    </row>
    <row r="812" spans="1:25" ht="15.75" customHeight="1" x14ac:dyDescent="0.3">
      <c r="A812" s="336"/>
      <c r="B812" s="336"/>
      <c r="C812" s="336"/>
      <c r="D812" s="336"/>
      <c r="E812" s="336"/>
      <c r="F812" s="336"/>
      <c r="G812" s="336"/>
      <c r="H812" s="336"/>
      <c r="I812" s="336"/>
      <c r="J812" s="336"/>
      <c r="K812" s="336"/>
      <c r="L812" s="336"/>
      <c r="M812" s="336"/>
      <c r="N812" s="336"/>
      <c r="O812" s="336"/>
      <c r="P812" s="336"/>
      <c r="Q812" s="336"/>
      <c r="R812" s="336"/>
      <c r="S812" s="336"/>
      <c r="T812" s="341"/>
      <c r="U812" s="342"/>
      <c r="V812" s="336"/>
      <c r="W812" s="336"/>
      <c r="X812" s="336"/>
      <c r="Y812" s="336"/>
    </row>
    <row r="813" spans="1:25" ht="15.75" customHeight="1" x14ac:dyDescent="0.3">
      <c r="A813" s="336"/>
      <c r="B813" s="336"/>
      <c r="C813" s="336"/>
      <c r="D813" s="336"/>
      <c r="E813" s="336"/>
      <c r="F813" s="336"/>
      <c r="G813" s="336"/>
      <c r="H813" s="336"/>
      <c r="I813" s="336"/>
      <c r="J813" s="336"/>
      <c r="K813" s="336"/>
      <c r="L813" s="336"/>
      <c r="M813" s="336"/>
      <c r="N813" s="336"/>
      <c r="O813" s="336"/>
      <c r="P813" s="336"/>
      <c r="Q813" s="336"/>
      <c r="R813" s="336"/>
      <c r="S813" s="336"/>
      <c r="T813" s="341"/>
      <c r="U813" s="342"/>
      <c r="V813" s="336"/>
      <c r="W813" s="336"/>
      <c r="X813" s="336"/>
      <c r="Y813" s="336"/>
    </row>
    <row r="814" spans="1:25" ht="15.75" customHeight="1" x14ac:dyDescent="0.3">
      <c r="A814" s="336"/>
      <c r="B814" s="336"/>
      <c r="C814" s="336"/>
      <c r="D814" s="336"/>
      <c r="E814" s="336"/>
      <c r="F814" s="336"/>
      <c r="G814" s="336"/>
      <c r="H814" s="336"/>
      <c r="I814" s="336"/>
      <c r="J814" s="336"/>
      <c r="K814" s="336"/>
      <c r="L814" s="336"/>
      <c r="M814" s="336"/>
      <c r="N814" s="336"/>
      <c r="O814" s="336"/>
      <c r="P814" s="336"/>
      <c r="Q814" s="336"/>
      <c r="R814" s="336"/>
      <c r="S814" s="336"/>
      <c r="T814" s="341"/>
      <c r="U814" s="342"/>
      <c r="V814" s="336"/>
      <c r="W814" s="336"/>
      <c r="X814" s="336"/>
      <c r="Y814" s="336"/>
    </row>
    <row r="815" spans="1:25" ht="15.75" customHeight="1" x14ac:dyDescent="0.3">
      <c r="A815" s="336"/>
      <c r="B815" s="336"/>
      <c r="C815" s="336"/>
      <c r="D815" s="336"/>
      <c r="E815" s="336"/>
      <c r="F815" s="336"/>
      <c r="G815" s="336"/>
      <c r="H815" s="336"/>
      <c r="I815" s="336"/>
      <c r="J815" s="336"/>
      <c r="K815" s="336"/>
      <c r="L815" s="336"/>
      <c r="M815" s="336"/>
      <c r="N815" s="336"/>
      <c r="O815" s="336"/>
      <c r="P815" s="336"/>
      <c r="Q815" s="336"/>
      <c r="R815" s="336"/>
      <c r="S815" s="336"/>
      <c r="T815" s="341"/>
      <c r="U815" s="342"/>
      <c r="V815" s="336"/>
      <c r="W815" s="336"/>
      <c r="X815" s="336"/>
      <c r="Y815" s="336"/>
    </row>
    <row r="816" spans="1:25" ht="15.75" customHeight="1" x14ac:dyDescent="0.3">
      <c r="A816" s="336"/>
      <c r="B816" s="336"/>
      <c r="C816" s="336"/>
      <c r="D816" s="336"/>
      <c r="E816" s="336"/>
      <c r="F816" s="336"/>
      <c r="G816" s="336"/>
      <c r="H816" s="336"/>
      <c r="I816" s="336"/>
      <c r="J816" s="336"/>
      <c r="K816" s="336"/>
      <c r="L816" s="336"/>
      <c r="M816" s="336"/>
      <c r="N816" s="336"/>
      <c r="O816" s="336"/>
      <c r="P816" s="336"/>
      <c r="Q816" s="336"/>
      <c r="R816" s="336"/>
      <c r="S816" s="336"/>
      <c r="T816" s="341"/>
      <c r="U816" s="342"/>
      <c r="V816" s="336"/>
      <c r="W816" s="336"/>
      <c r="X816" s="336"/>
      <c r="Y816" s="336"/>
    </row>
    <row r="817" spans="1:25" ht="15.75" customHeight="1" x14ac:dyDescent="0.3">
      <c r="A817" s="336"/>
      <c r="B817" s="336"/>
      <c r="C817" s="336"/>
      <c r="D817" s="336"/>
      <c r="E817" s="336"/>
      <c r="F817" s="336"/>
      <c r="G817" s="336"/>
      <c r="H817" s="336"/>
      <c r="I817" s="336"/>
      <c r="J817" s="336"/>
      <c r="K817" s="336"/>
      <c r="L817" s="336"/>
      <c r="M817" s="336"/>
      <c r="N817" s="336"/>
      <c r="O817" s="336"/>
      <c r="P817" s="336"/>
      <c r="Q817" s="336"/>
      <c r="R817" s="336"/>
      <c r="S817" s="336"/>
      <c r="T817" s="341"/>
      <c r="U817" s="342"/>
      <c r="V817" s="336"/>
      <c r="W817" s="336"/>
      <c r="X817" s="336"/>
      <c r="Y817" s="336"/>
    </row>
    <row r="818" spans="1:25" ht="15.75" customHeight="1" x14ac:dyDescent="0.3">
      <c r="A818" s="336"/>
      <c r="B818" s="336"/>
      <c r="C818" s="336"/>
      <c r="D818" s="336"/>
      <c r="E818" s="336"/>
      <c r="F818" s="336"/>
      <c r="G818" s="336"/>
      <c r="H818" s="336"/>
      <c r="I818" s="336"/>
      <c r="J818" s="336"/>
      <c r="K818" s="336"/>
      <c r="L818" s="336"/>
      <c r="M818" s="336"/>
      <c r="N818" s="336"/>
      <c r="O818" s="336"/>
      <c r="P818" s="336"/>
      <c r="Q818" s="336"/>
      <c r="R818" s="336"/>
      <c r="S818" s="336"/>
      <c r="T818" s="341"/>
      <c r="U818" s="342"/>
      <c r="V818" s="336"/>
      <c r="W818" s="336"/>
      <c r="X818" s="336"/>
      <c r="Y818" s="336"/>
    </row>
    <row r="819" spans="1:25" ht="15.75" customHeight="1" x14ac:dyDescent="0.3">
      <c r="A819" s="336"/>
      <c r="B819" s="336"/>
      <c r="C819" s="336"/>
      <c r="D819" s="336"/>
      <c r="E819" s="336"/>
      <c r="F819" s="336"/>
      <c r="G819" s="336"/>
      <c r="H819" s="336"/>
      <c r="I819" s="336"/>
      <c r="J819" s="336"/>
      <c r="K819" s="336"/>
      <c r="L819" s="336"/>
      <c r="M819" s="336"/>
      <c r="N819" s="336"/>
      <c r="O819" s="336"/>
      <c r="P819" s="336"/>
      <c r="Q819" s="336"/>
      <c r="R819" s="336"/>
      <c r="S819" s="336"/>
      <c r="T819" s="341"/>
      <c r="U819" s="342"/>
      <c r="V819" s="336"/>
      <c r="W819" s="336"/>
      <c r="X819" s="336"/>
      <c r="Y819" s="336"/>
    </row>
    <row r="820" spans="1:25" ht="15.75" customHeight="1" x14ac:dyDescent="0.3">
      <c r="A820" s="336"/>
      <c r="B820" s="336"/>
      <c r="C820" s="336"/>
      <c r="D820" s="336"/>
      <c r="E820" s="336"/>
      <c r="F820" s="336"/>
      <c r="G820" s="336"/>
      <c r="H820" s="336"/>
      <c r="I820" s="336"/>
      <c r="J820" s="336"/>
      <c r="K820" s="336"/>
      <c r="L820" s="336"/>
      <c r="M820" s="336"/>
      <c r="N820" s="336"/>
      <c r="O820" s="336"/>
      <c r="P820" s="336"/>
      <c r="Q820" s="336"/>
      <c r="R820" s="336"/>
      <c r="S820" s="336"/>
      <c r="T820" s="341"/>
      <c r="U820" s="342"/>
      <c r="V820" s="336"/>
      <c r="W820" s="336"/>
      <c r="X820" s="336"/>
      <c r="Y820" s="336"/>
    </row>
    <row r="821" spans="1:25" ht="15.75" customHeight="1" x14ac:dyDescent="0.3">
      <c r="A821" s="336"/>
      <c r="B821" s="336"/>
      <c r="C821" s="336"/>
      <c r="D821" s="336"/>
      <c r="E821" s="336"/>
      <c r="F821" s="336"/>
      <c r="G821" s="336"/>
      <c r="H821" s="336"/>
      <c r="I821" s="336"/>
      <c r="J821" s="336"/>
      <c r="K821" s="336"/>
      <c r="L821" s="336"/>
      <c r="M821" s="336"/>
      <c r="N821" s="336"/>
      <c r="O821" s="336"/>
      <c r="P821" s="336"/>
      <c r="Q821" s="336"/>
      <c r="R821" s="336"/>
      <c r="S821" s="336"/>
      <c r="T821" s="341"/>
      <c r="U821" s="342"/>
      <c r="V821" s="336"/>
      <c r="W821" s="336"/>
      <c r="X821" s="336"/>
      <c r="Y821" s="336"/>
    </row>
    <row r="822" spans="1:25" ht="15.75" customHeight="1" x14ac:dyDescent="0.3">
      <c r="A822" s="336"/>
      <c r="B822" s="336"/>
      <c r="C822" s="336"/>
      <c r="D822" s="336"/>
      <c r="E822" s="336"/>
      <c r="F822" s="336"/>
      <c r="G822" s="336"/>
      <c r="H822" s="336"/>
      <c r="I822" s="336"/>
      <c r="J822" s="336"/>
      <c r="K822" s="336"/>
      <c r="L822" s="336"/>
      <c r="M822" s="336"/>
      <c r="N822" s="336"/>
      <c r="O822" s="336"/>
      <c r="P822" s="336"/>
      <c r="Q822" s="336"/>
      <c r="R822" s="336"/>
      <c r="S822" s="336"/>
      <c r="T822" s="341"/>
      <c r="U822" s="342"/>
      <c r="V822" s="336"/>
      <c r="W822" s="336"/>
      <c r="X822" s="336"/>
      <c r="Y822" s="336"/>
    </row>
    <row r="823" spans="1:25" ht="15.75" customHeight="1" x14ac:dyDescent="0.3">
      <c r="A823" s="336"/>
      <c r="B823" s="336"/>
      <c r="C823" s="336"/>
      <c r="D823" s="336"/>
      <c r="E823" s="336"/>
      <c r="F823" s="336"/>
      <c r="G823" s="336"/>
      <c r="H823" s="336"/>
      <c r="I823" s="336"/>
      <c r="J823" s="336"/>
      <c r="K823" s="336"/>
      <c r="L823" s="336"/>
      <c r="M823" s="336"/>
      <c r="N823" s="336"/>
      <c r="O823" s="336"/>
      <c r="P823" s="336"/>
      <c r="Q823" s="336"/>
      <c r="R823" s="336"/>
      <c r="S823" s="336"/>
      <c r="T823" s="341"/>
      <c r="U823" s="342"/>
      <c r="V823" s="336"/>
      <c r="W823" s="336"/>
      <c r="X823" s="336"/>
      <c r="Y823" s="336"/>
    </row>
    <row r="824" spans="1:25" ht="15.75" customHeight="1" x14ac:dyDescent="0.3">
      <c r="A824" s="336"/>
      <c r="B824" s="336"/>
      <c r="C824" s="336"/>
      <c r="D824" s="336"/>
      <c r="E824" s="336"/>
      <c r="F824" s="336"/>
      <c r="G824" s="336"/>
      <c r="H824" s="336"/>
      <c r="I824" s="336"/>
      <c r="J824" s="336"/>
      <c r="K824" s="336"/>
      <c r="L824" s="336"/>
      <c r="M824" s="336"/>
      <c r="N824" s="336"/>
      <c r="O824" s="336"/>
      <c r="P824" s="336"/>
      <c r="Q824" s="336"/>
      <c r="R824" s="336"/>
      <c r="S824" s="336"/>
      <c r="T824" s="341"/>
      <c r="U824" s="342"/>
      <c r="V824" s="336"/>
      <c r="W824" s="336"/>
      <c r="X824" s="336"/>
      <c r="Y824" s="336"/>
    </row>
    <row r="825" spans="1:25" ht="15.75" customHeight="1" x14ac:dyDescent="0.3">
      <c r="A825" s="336"/>
      <c r="B825" s="336"/>
      <c r="C825" s="336"/>
      <c r="D825" s="336"/>
      <c r="E825" s="336"/>
      <c r="F825" s="336"/>
      <c r="G825" s="336"/>
      <c r="H825" s="336"/>
      <c r="I825" s="336"/>
      <c r="J825" s="336"/>
      <c r="K825" s="336"/>
      <c r="L825" s="336"/>
      <c r="M825" s="336"/>
      <c r="N825" s="336"/>
      <c r="O825" s="336"/>
      <c r="P825" s="336"/>
      <c r="Q825" s="336"/>
      <c r="R825" s="336"/>
      <c r="S825" s="336"/>
      <c r="T825" s="341"/>
      <c r="U825" s="342"/>
      <c r="V825" s="336"/>
      <c r="W825" s="336"/>
      <c r="X825" s="336"/>
      <c r="Y825" s="336"/>
    </row>
    <row r="826" spans="1:25" ht="15.75" customHeight="1" x14ac:dyDescent="0.3">
      <c r="A826" s="336"/>
      <c r="B826" s="336"/>
      <c r="C826" s="336"/>
      <c r="D826" s="336"/>
      <c r="E826" s="336"/>
      <c r="F826" s="336"/>
      <c r="G826" s="336"/>
      <c r="H826" s="336"/>
      <c r="I826" s="336"/>
      <c r="J826" s="336"/>
      <c r="K826" s="336"/>
      <c r="L826" s="336"/>
      <c r="M826" s="336"/>
      <c r="N826" s="336"/>
      <c r="O826" s="336"/>
      <c r="P826" s="336"/>
      <c r="Q826" s="336"/>
      <c r="R826" s="336"/>
      <c r="S826" s="336"/>
      <c r="T826" s="341"/>
      <c r="U826" s="342"/>
      <c r="V826" s="336"/>
      <c r="W826" s="336"/>
      <c r="X826" s="336"/>
      <c r="Y826" s="336"/>
    </row>
    <row r="827" spans="1:25" ht="15.75" customHeight="1" x14ac:dyDescent="0.3">
      <c r="A827" s="336"/>
      <c r="B827" s="336"/>
      <c r="C827" s="336"/>
      <c r="D827" s="336"/>
      <c r="E827" s="336"/>
      <c r="F827" s="336"/>
      <c r="G827" s="336"/>
      <c r="H827" s="336"/>
      <c r="I827" s="336"/>
      <c r="J827" s="336"/>
      <c r="K827" s="336"/>
      <c r="L827" s="336"/>
      <c r="M827" s="336"/>
      <c r="N827" s="336"/>
      <c r="O827" s="336"/>
      <c r="P827" s="336"/>
      <c r="Q827" s="336"/>
      <c r="R827" s="336"/>
      <c r="S827" s="336"/>
      <c r="T827" s="341"/>
      <c r="U827" s="342"/>
      <c r="V827" s="336"/>
      <c r="W827" s="336"/>
      <c r="X827" s="336"/>
      <c r="Y827" s="336"/>
    </row>
    <row r="828" spans="1:25" ht="15.75" customHeight="1" x14ac:dyDescent="0.3">
      <c r="A828" s="336"/>
      <c r="B828" s="336"/>
      <c r="C828" s="336"/>
      <c r="D828" s="336"/>
      <c r="E828" s="336"/>
      <c r="F828" s="336"/>
      <c r="G828" s="336"/>
      <c r="H828" s="336"/>
      <c r="I828" s="336"/>
      <c r="J828" s="336"/>
      <c r="K828" s="336"/>
      <c r="L828" s="336"/>
      <c r="M828" s="336"/>
      <c r="N828" s="336"/>
      <c r="O828" s="336"/>
      <c r="P828" s="336"/>
      <c r="Q828" s="336"/>
      <c r="R828" s="336"/>
      <c r="S828" s="336"/>
      <c r="T828" s="341"/>
      <c r="U828" s="342"/>
      <c r="V828" s="336"/>
      <c r="W828" s="336"/>
      <c r="X828" s="336"/>
      <c r="Y828" s="336"/>
    </row>
    <row r="829" spans="1:25" ht="15.75" customHeight="1" x14ac:dyDescent="0.3">
      <c r="A829" s="336"/>
      <c r="B829" s="336"/>
      <c r="C829" s="336"/>
      <c r="D829" s="336"/>
      <c r="E829" s="336"/>
      <c r="F829" s="336"/>
      <c r="G829" s="336"/>
      <c r="H829" s="336"/>
      <c r="I829" s="336"/>
      <c r="J829" s="336"/>
      <c r="K829" s="336"/>
      <c r="L829" s="336"/>
      <c r="M829" s="336"/>
      <c r="N829" s="336"/>
      <c r="O829" s="336"/>
      <c r="P829" s="336"/>
      <c r="Q829" s="336"/>
      <c r="R829" s="336"/>
      <c r="S829" s="336"/>
      <c r="T829" s="341"/>
      <c r="U829" s="342"/>
      <c r="V829" s="336"/>
      <c r="W829" s="336"/>
      <c r="X829" s="336"/>
      <c r="Y829" s="336"/>
    </row>
    <row r="830" spans="1:25" ht="15.75" customHeight="1" x14ac:dyDescent="0.3">
      <c r="A830" s="336"/>
      <c r="B830" s="336"/>
      <c r="C830" s="336"/>
      <c r="D830" s="336"/>
      <c r="E830" s="336"/>
      <c r="F830" s="336"/>
      <c r="G830" s="336"/>
      <c r="H830" s="336"/>
      <c r="I830" s="336"/>
      <c r="J830" s="336"/>
      <c r="K830" s="336"/>
      <c r="L830" s="336"/>
      <c r="M830" s="336"/>
      <c r="N830" s="336"/>
      <c r="O830" s="336"/>
      <c r="P830" s="336"/>
      <c r="Q830" s="336"/>
      <c r="R830" s="336"/>
      <c r="S830" s="336"/>
      <c r="T830" s="341"/>
      <c r="U830" s="342"/>
      <c r="V830" s="336"/>
      <c r="W830" s="336"/>
      <c r="X830" s="336"/>
      <c r="Y830" s="336"/>
    </row>
    <row r="831" spans="1:25" ht="15.75" customHeight="1" x14ac:dyDescent="0.3">
      <c r="A831" s="336"/>
      <c r="B831" s="336"/>
      <c r="C831" s="336"/>
      <c r="D831" s="336"/>
      <c r="E831" s="336"/>
      <c r="F831" s="336"/>
      <c r="G831" s="336"/>
      <c r="H831" s="336"/>
      <c r="I831" s="336"/>
      <c r="J831" s="336"/>
      <c r="K831" s="336"/>
      <c r="L831" s="336"/>
      <c r="M831" s="336"/>
      <c r="N831" s="336"/>
      <c r="O831" s="336"/>
      <c r="P831" s="336"/>
      <c r="Q831" s="336"/>
      <c r="R831" s="336"/>
      <c r="S831" s="336"/>
      <c r="T831" s="341"/>
      <c r="U831" s="342"/>
      <c r="V831" s="336"/>
      <c r="W831" s="336"/>
      <c r="X831" s="336"/>
      <c r="Y831" s="336"/>
    </row>
    <row r="832" spans="1:25" ht="15.75" customHeight="1" x14ac:dyDescent="0.3">
      <c r="A832" s="336"/>
      <c r="B832" s="336"/>
      <c r="C832" s="336"/>
      <c r="D832" s="336"/>
      <c r="E832" s="336"/>
      <c r="F832" s="336"/>
      <c r="G832" s="336"/>
      <c r="H832" s="336"/>
      <c r="I832" s="336"/>
      <c r="J832" s="336"/>
      <c r="K832" s="336"/>
      <c r="L832" s="336"/>
      <c r="M832" s="336"/>
      <c r="N832" s="336"/>
      <c r="O832" s="336"/>
      <c r="P832" s="336"/>
      <c r="Q832" s="336"/>
      <c r="R832" s="336"/>
      <c r="S832" s="336"/>
      <c r="T832" s="341"/>
      <c r="U832" s="342"/>
      <c r="V832" s="336"/>
      <c r="W832" s="336"/>
      <c r="X832" s="336"/>
      <c r="Y832" s="336"/>
    </row>
    <row r="833" spans="1:25" ht="15.75" customHeight="1" x14ac:dyDescent="0.3">
      <c r="A833" s="336"/>
      <c r="B833" s="336"/>
      <c r="C833" s="336"/>
      <c r="D833" s="336"/>
      <c r="E833" s="336"/>
      <c r="F833" s="336"/>
      <c r="G833" s="336"/>
      <c r="H833" s="336"/>
      <c r="I833" s="336"/>
      <c r="J833" s="336"/>
      <c r="K833" s="336"/>
      <c r="L833" s="336"/>
      <c r="M833" s="336"/>
      <c r="N833" s="336"/>
      <c r="O833" s="336"/>
      <c r="P833" s="336"/>
      <c r="Q833" s="336"/>
      <c r="R833" s="336"/>
      <c r="S833" s="336"/>
      <c r="T833" s="341"/>
      <c r="U833" s="342"/>
      <c r="V833" s="336"/>
      <c r="W833" s="336"/>
      <c r="X833" s="336"/>
      <c r="Y833" s="336"/>
    </row>
    <row r="834" spans="1:25" ht="15.75" customHeight="1" x14ac:dyDescent="0.3">
      <c r="A834" s="336"/>
      <c r="B834" s="336"/>
      <c r="C834" s="336"/>
      <c r="D834" s="336"/>
      <c r="E834" s="336"/>
      <c r="F834" s="336"/>
      <c r="G834" s="336"/>
      <c r="H834" s="336"/>
      <c r="I834" s="336"/>
      <c r="J834" s="336"/>
      <c r="K834" s="336"/>
      <c r="L834" s="336"/>
      <c r="M834" s="336"/>
      <c r="N834" s="336"/>
      <c r="O834" s="336"/>
      <c r="P834" s="336"/>
      <c r="Q834" s="336"/>
      <c r="R834" s="336"/>
      <c r="S834" s="336"/>
      <c r="T834" s="341"/>
      <c r="U834" s="342"/>
      <c r="V834" s="336"/>
      <c r="W834" s="336"/>
      <c r="X834" s="336"/>
      <c r="Y834" s="336"/>
    </row>
    <row r="835" spans="1:25" ht="15.75" customHeight="1" x14ac:dyDescent="0.3">
      <c r="A835" s="336"/>
      <c r="B835" s="336"/>
      <c r="C835" s="336"/>
      <c r="D835" s="336"/>
      <c r="E835" s="336"/>
      <c r="F835" s="336"/>
      <c r="G835" s="336"/>
      <c r="H835" s="336"/>
      <c r="I835" s="336"/>
      <c r="J835" s="336"/>
      <c r="K835" s="336"/>
      <c r="L835" s="336"/>
      <c r="M835" s="336"/>
      <c r="N835" s="336"/>
      <c r="O835" s="336"/>
      <c r="P835" s="336"/>
      <c r="Q835" s="336"/>
      <c r="R835" s="336"/>
      <c r="S835" s="336"/>
      <c r="T835" s="341"/>
      <c r="U835" s="342"/>
      <c r="V835" s="336"/>
      <c r="W835" s="336"/>
      <c r="X835" s="336"/>
      <c r="Y835" s="336"/>
    </row>
    <row r="836" spans="1:25" ht="15.75" customHeight="1" x14ac:dyDescent="0.3">
      <c r="A836" s="336"/>
      <c r="B836" s="336"/>
      <c r="C836" s="336"/>
      <c r="D836" s="336"/>
      <c r="E836" s="336"/>
      <c r="F836" s="336"/>
      <c r="G836" s="336"/>
      <c r="H836" s="336"/>
      <c r="I836" s="336"/>
      <c r="J836" s="336"/>
      <c r="K836" s="336"/>
      <c r="L836" s="336"/>
      <c r="M836" s="336"/>
      <c r="N836" s="336"/>
      <c r="O836" s="336"/>
      <c r="P836" s="336"/>
      <c r="Q836" s="336"/>
      <c r="R836" s="336"/>
      <c r="S836" s="336"/>
      <c r="T836" s="341"/>
      <c r="U836" s="342"/>
      <c r="V836" s="336"/>
      <c r="W836" s="336"/>
      <c r="X836" s="336"/>
      <c r="Y836" s="336"/>
    </row>
    <row r="837" spans="1:25" ht="15.75" customHeight="1" x14ac:dyDescent="0.3">
      <c r="A837" s="336"/>
      <c r="B837" s="336"/>
      <c r="C837" s="336"/>
      <c r="D837" s="336"/>
      <c r="E837" s="336"/>
      <c r="F837" s="336"/>
      <c r="G837" s="336"/>
      <c r="H837" s="336"/>
      <c r="I837" s="336"/>
      <c r="J837" s="336"/>
      <c r="K837" s="336"/>
      <c r="L837" s="336"/>
      <c r="M837" s="336"/>
      <c r="N837" s="336"/>
      <c r="O837" s="336"/>
      <c r="P837" s="336"/>
      <c r="Q837" s="336"/>
      <c r="R837" s="336"/>
      <c r="S837" s="336"/>
      <c r="T837" s="341"/>
      <c r="U837" s="342"/>
      <c r="V837" s="336"/>
      <c r="W837" s="336"/>
      <c r="X837" s="336"/>
      <c r="Y837" s="336"/>
    </row>
    <row r="838" spans="1:25" ht="15.75" customHeight="1" x14ac:dyDescent="0.3">
      <c r="A838" s="336"/>
      <c r="B838" s="336"/>
      <c r="C838" s="336"/>
      <c r="D838" s="336"/>
      <c r="E838" s="336"/>
      <c r="F838" s="336"/>
      <c r="G838" s="336"/>
      <c r="H838" s="336"/>
      <c r="I838" s="336"/>
      <c r="J838" s="336"/>
      <c r="K838" s="336"/>
      <c r="L838" s="336"/>
      <c r="M838" s="336"/>
      <c r="N838" s="336"/>
      <c r="O838" s="336"/>
      <c r="P838" s="336"/>
      <c r="Q838" s="336"/>
      <c r="R838" s="336"/>
      <c r="S838" s="336"/>
      <c r="T838" s="341"/>
      <c r="U838" s="342"/>
      <c r="V838" s="336"/>
      <c r="W838" s="336"/>
      <c r="X838" s="336"/>
      <c r="Y838" s="336"/>
    </row>
    <row r="839" spans="1:25" ht="15.75" customHeight="1" x14ac:dyDescent="0.3">
      <c r="A839" s="336"/>
      <c r="B839" s="336"/>
      <c r="C839" s="336"/>
      <c r="D839" s="336"/>
      <c r="E839" s="336"/>
      <c r="F839" s="336"/>
      <c r="G839" s="336"/>
      <c r="H839" s="336"/>
      <c r="I839" s="336"/>
      <c r="J839" s="336"/>
      <c r="K839" s="336"/>
      <c r="L839" s="336"/>
      <c r="M839" s="336"/>
      <c r="N839" s="336"/>
      <c r="O839" s="336"/>
      <c r="P839" s="336"/>
      <c r="Q839" s="336"/>
      <c r="R839" s="336"/>
      <c r="S839" s="336"/>
      <c r="T839" s="341"/>
      <c r="U839" s="342"/>
      <c r="V839" s="336"/>
      <c r="W839" s="336"/>
      <c r="X839" s="336"/>
      <c r="Y839" s="336"/>
    </row>
    <row r="840" spans="1:25" ht="15.75" customHeight="1" x14ac:dyDescent="0.3">
      <c r="A840" s="336"/>
      <c r="B840" s="336"/>
      <c r="C840" s="336"/>
      <c r="D840" s="336"/>
      <c r="E840" s="336"/>
      <c r="F840" s="336"/>
      <c r="G840" s="336"/>
      <c r="H840" s="336"/>
      <c r="I840" s="336"/>
      <c r="J840" s="336"/>
      <c r="K840" s="336"/>
      <c r="L840" s="336"/>
      <c r="M840" s="336"/>
      <c r="N840" s="336"/>
      <c r="O840" s="336"/>
      <c r="P840" s="336"/>
      <c r="Q840" s="336"/>
      <c r="R840" s="336"/>
      <c r="S840" s="336"/>
      <c r="T840" s="341"/>
      <c r="U840" s="342"/>
      <c r="V840" s="336"/>
      <c r="W840" s="336"/>
      <c r="X840" s="336"/>
      <c r="Y840" s="336"/>
    </row>
    <row r="841" spans="1:25" ht="15.75" customHeight="1" x14ac:dyDescent="0.3">
      <c r="A841" s="336"/>
      <c r="B841" s="336"/>
      <c r="C841" s="336"/>
      <c r="D841" s="336"/>
      <c r="E841" s="336"/>
      <c r="F841" s="336"/>
      <c r="G841" s="336"/>
      <c r="H841" s="336"/>
      <c r="I841" s="336"/>
      <c r="J841" s="336"/>
      <c r="K841" s="336"/>
      <c r="L841" s="336"/>
      <c r="M841" s="336"/>
      <c r="N841" s="336"/>
      <c r="O841" s="336"/>
      <c r="P841" s="336"/>
      <c r="Q841" s="336"/>
      <c r="R841" s="336"/>
      <c r="S841" s="336"/>
      <c r="T841" s="341"/>
      <c r="U841" s="342"/>
      <c r="V841" s="336"/>
      <c r="W841" s="336"/>
      <c r="X841" s="336"/>
      <c r="Y841" s="336"/>
    </row>
    <row r="842" spans="1:25" ht="15.75" customHeight="1" x14ac:dyDescent="0.3">
      <c r="A842" s="336"/>
      <c r="B842" s="336"/>
      <c r="C842" s="336"/>
      <c r="D842" s="336"/>
      <c r="E842" s="336"/>
      <c r="F842" s="336"/>
      <c r="G842" s="336"/>
      <c r="H842" s="336"/>
      <c r="I842" s="336"/>
      <c r="J842" s="336"/>
      <c r="K842" s="336"/>
      <c r="L842" s="336"/>
      <c r="M842" s="336"/>
      <c r="N842" s="336"/>
      <c r="O842" s="336"/>
      <c r="P842" s="336"/>
      <c r="Q842" s="336"/>
      <c r="R842" s="336"/>
      <c r="S842" s="336"/>
      <c r="T842" s="341"/>
      <c r="U842" s="342"/>
      <c r="V842" s="336"/>
      <c r="W842" s="336"/>
      <c r="X842" s="336"/>
      <c r="Y842" s="336"/>
    </row>
    <row r="843" spans="1:25" ht="15.75" customHeight="1" x14ac:dyDescent="0.3">
      <c r="A843" s="336"/>
      <c r="B843" s="336"/>
      <c r="C843" s="336"/>
      <c r="D843" s="336"/>
      <c r="E843" s="336"/>
      <c r="F843" s="336"/>
      <c r="G843" s="336"/>
      <c r="H843" s="336"/>
      <c r="I843" s="336"/>
      <c r="J843" s="336"/>
      <c r="K843" s="336"/>
      <c r="L843" s="336"/>
      <c r="M843" s="336"/>
      <c r="N843" s="336"/>
      <c r="O843" s="336"/>
      <c r="P843" s="336"/>
      <c r="Q843" s="336"/>
      <c r="R843" s="336"/>
      <c r="S843" s="336"/>
      <c r="T843" s="341"/>
      <c r="U843" s="342"/>
      <c r="V843" s="336"/>
      <c r="W843" s="336"/>
      <c r="X843" s="336"/>
      <c r="Y843" s="336"/>
    </row>
    <row r="844" spans="1:25" ht="15.75" customHeight="1" x14ac:dyDescent="0.3">
      <c r="A844" s="336"/>
      <c r="B844" s="336"/>
      <c r="C844" s="336"/>
      <c r="D844" s="336"/>
      <c r="E844" s="336"/>
      <c r="F844" s="336"/>
      <c r="G844" s="336"/>
      <c r="H844" s="336"/>
      <c r="I844" s="336"/>
      <c r="J844" s="336"/>
      <c r="K844" s="336"/>
      <c r="L844" s="336"/>
      <c r="M844" s="336"/>
      <c r="N844" s="336"/>
      <c r="O844" s="336"/>
      <c r="P844" s="336"/>
      <c r="Q844" s="336"/>
      <c r="R844" s="336"/>
      <c r="S844" s="336"/>
      <c r="T844" s="341"/>
      <c r="U844" s="342"/>
      <c r="V844" s="336"/>
      <c r="W844" s="336"/>
      <c r="X844" s="336"/>
      <c r="Y844" s="336"/>
    </row>
    <row r="845" spans="1:25" ht="15.75" customHeight="1" x14ac:dyDescent="0.3">
      <c r="A845" s="336"/>
      <c r="B845" s="336"/>
      <c r="C845" s="336"/>
      <c r="D845" s="336"/>
      <c r="E845" s="336"/>
      <c r="F845" s="336"/>
      <c r="G845" s="336"/>
      <c r="H845" s="336"/>
      <c r="I845" s="336"/>
      <c r="J845" s="336"/>
      <c r="K845" s="336"/>
      <c r="L845" s="336"/>
      <c r="M845" s="336"/>
      <c r="N845" s="336"/>
      <c r="O845" s="336"/>
      <c r="P845" s="336"/>
      <c r="Q845" s="336"/>
      <c r="R845" s="336"/>
      <c r="S845" s="336"/>
      <c r="T845" s="341"/>
      <c r="U845" s="342"/>
      <c r="V845" s="336"/>
      <c r="W845" s="336"/>
      <c r="X845" s="336"/>
      <c r="Y845" s="336"/>
    </row>
    <row r="846" spans="1:25" ht="15.75" customHeight="1" x14ac:dyDescent="0.3">
      <c r="A846" s="336"/>
      <c r="B846" s="336"/>
      <c r="C846" s="336"/>
      <c r="D846" s="336"/>
      <c r="E846" s="336"/>
      <c r="F846" s="336"/>
      <c r="G846" s="336"/>
      <c r="H846" s="336"/>
      <c r="I846" s="336"/>
      <c r="J846" s="336"/>
      <c r="K846" s="336"/>
      <c r="L846" s="336"/>
      <c r="M846" s="336"/>
      <c r="N846" s="336"/>
      <c r="O846" s="336"/>
      <c r="P846" s="336"/>
      <c r="Q846" s="336"/>
      <c r="R846" s="336"/>
      <c r="S846" s="336"/>
      <c r="T846" s="341"/>
      <c r="U846" s="342"/>
      <c r="V846" s="336"/>
      <c r="W846" s="336"/>
      <c r="X846" s="336"/>
      <c r="Y846" s="336"/>
    </row>
    <row r="847" spans="1:25" ht="15.75" customHeight="1" x14ac:dyDescent="0.3">
      <c r="A847" s="336"/>
      <c r="B847" s="336"/>
      <c r="C847" s="336"/>
      <c r="D847" s="336"/>
      <c r="E847" s="336"/>
      <c r="F847" s="336"/>
      <c r="G847" s="336"/>
      <c r="H847" s="336"/>
      <c r="I847" s="336"/>
      <c r="J847" s="336"/>
      <c r="K847" s="336"/>
      <c r="L847" s="336"/>
      <c r="M847" s="336"/>
      <c r="N847" s="336"/>
      <c r="O847" s="336"/>
      <c r="P847" s="336"/>
      <c r="Q847" s="336"/>
      <c r="R847" s="336"/>
      <c r="S847" s="336"/>
      <c r="T847" s="341"/>
      <c r="U847" s="342"/>
      <c r="V847" s="336"/>
      <c r="W847" s="336"/>
      <c r="X847" s="336"/>
      <c r="Y847" s="336"/>
    </row>
    <row r="848" spans="1:25" ht="15.75" customHeight="1" x14ac:dyDescent="0.3">
      <c r="A848" s="336"/>
      <c r="B848" s="336"/>
      <c r="C848" s="336"/>
      <c r="D848" s="336"/>
      <c r="E848" s="336"/>
      <c r="F848" s="336"/>
      <c r="G848" s="336"/>
      <c r="H848" s="336"/>
      <c r="I848" s="336"/>
      <c r="J848" s="336"/>
      <c r="K848" s="336"/>
      <c r="L848" s="336"/>
      <c r="M848" s="336"/>
      <c r="N848" s="336"/>
      <c r="O848" s="336"/>
      <c r="P848" s="336"/>
      <c r="Q848" s="336"/>
      <c r="R848" s="336"/>
      <c r="S848" s="336"/>
      <c r="T848" s="341"/>
      <c r="U848" s="342"/>
      <c r="V848" s="336"/>
      <c r="W848" s="336"/>
      <c r="X848" s="336"/>
      <c r="Y848" s="336"/>
    </row>
    <row r="849" spans="1:25" ht="15.75" customHeight="1" x14ac:dyDescent="0.3">
      <c r="A849" s="336"/>
      <c r="B849" s="336"/>
      <c r="C849" s="336"/>
      <c r="D849" s="336"/>
      <c r="E849" s="336"/>
      <c r="F849" s="336"/>
      <c r="G849" s="336"/>
      <c r="H849" s="336"/>
      <c r="I849" s="336"/>
      <c r="J849" s="336"/>
      <c r="K849" s="336"/>
      <c r="L849" s="336"/>
      <c r="M849" s="336"/>
      <c r="N849" s="336"/>
      <c r="O849" s="336"/>
      <c r="P849" s="336"/>
      <c r="Q849" s="336"/>
      <c r="R849" s="336"/>
      <c r="S849" s="336"/>
      <c r="T849" s="341"/>
      <c r="U849" s="342"/>
      <c r="V849" s="336"/>
      <c r="W849" s="336"/>
      <c r="X849" s="336"/>
      <c r="Y849" s="336"/>
    </row>
    <row r="850" spans="1:25" ht="15.75" customHeight="1" x14ac:dyDescent="0.3">
      <c r="A850" s="336"/>
      <c r="B850" s="336"/>
      <c r="C850" s="336"/>
      <c r="D850" s="336"/>
      <c r="E850" s="336"/>
      <c r="F850" s="336"/>
      <c r="G850" s="336"/>
      <c r="H850" s="336"/>
      <c r="I850" s="336"/>
      <c r="J850" s="336"/>
      <c r="K850" s="336"/>
      <c r="L850" s="336"/>
      <c r="M850" s="336"/>
      <c r="N850" s="336"/>
      <c r="O850" s="336"/>
      <c r="P850" s="336"/>
      <c r="Q850" s="336"/>
      <c r="R850" s="336"/>
      <c r="S850" s="336"/>
      <c r="T850" s="341"/>
      <c r="U850" s="342"/>
      <c r="V850" s="336"/>
      <c r="W850" s="336"/>
      <c r="X850" s="336"/>
      <c r="Y850" s="336"/>
    </row>
    <row r="851" spans="1:25" ht="15.75" customHeight="1" x14ac:dyDescent="0.3">
      <c r="A851" s="336"/>
      <c r="B851" s="336"/>
      <c r="C851" s="336"/>
      <c r="D851" s="336"/>
      <c r="E851" s="336"/>
      <c r="F851" s="336"/>
      <c r="G851" s="336"/>
      <c r="H851" s="336"/>
      <c r="I851" s="336"/>
      <c r="J851" s="336"/>
      <c r="K851" s="336"/>
      <c r="L851" s="336"/>
      <c r="M851" s="336"/>
      <c r="N851" s="336"/>
      <c r="O851" s="336"/>
      <c r="P851" s="336"/>
      <c r="Q851" s="336"/>
      <c r="R851" s="336"/>
      <c r="S851" s="336"/>
      <c r="T851" s="341"/>
      <c r="U851" s="342"/>
      <c r="V851" s="336"/>
      <c r="W851" s="336"/>
      <c r="X851" s="336"/>
      <c r="Y851" s="336"/>
    </row>
    <row r="852" spans="1:25" ht="15.75" customHeight="1" x14ac:dyDescent="0.3">
      <c r="A852" s="336"/>
      <c r="B852" s="336"/>
      <c r="C852" s="336"/>
      <c r="D852" s="336"/>
      <c r="E852" s="336"/>
      <c r="F852" s="336"/>
      <c r="G852" s="336"/>
      <c r="H852" s="336"/>
      <c r="I852" s="336"/>
      <c r="J852" s="336"/>
      <c r="K852" s="336"/>
      <c r="L852" s="336"/>
      <c r="M852" s="336"/>
      <c r="N852" s="336"/>
      <c r="O852" s="336"/>
      <c r="P852" s="336"/>
      <c r="Q852" s="336"/>
      <c r="R852" s="336"/>
      <c r="S852" s="336"/>
      <c r="T852" s="341"/>
      <c r="U852" s="342"/>
      <c r="V852" s="336"/>
      <c r="W852" s="336"/>
      <c r="X852" s="336"/>
      <c r="Y852" s="336"/>
    </row>
    <row r="853" spans="1:25" ht="15.75" customHeight="1" x14ac:dyDescent="0.3">
      <c r="A853" s="336"/>
      <c r="B853" s="336"/>
      <c r="C853" s="336"/>
      <c r="D853" s="336"/>
      <c r="E853" s="336"/>
      <c r="F853" s="336"/>
      <c r="G853" s="336"/>
      <c r="H853" s="336"/>
      <c r="I853" s="336"/>
      <c r="J853" s="336"/>
      <c r="K853" s="336"/>
      <c r="L853" s="336"/>
      <c r="M853" s="336"/>
      <c r="N853" s="336"/>
      <c r="O853" s="336"/>
      <c r="P853" s="336"/>
      <c r="Q853" s="336"/>
      <c r="R853" s="336"/>
      <c r="S853" s="336"/>
      <c r="T853" s="341"/>
      <c r="U853" s="342"/>
      <c r="V853" s="336"/>
      <c r="W853" s="336"/>
      <c r="X853" s="336"/>
      <c r="Y853" s="336"/>
    </row>
    <row r="854" spans="1:25" ht="15.75" customHeight="1" x14ac:dyDescent="0.3">
      <c r="A854" s="336"/>
      <c r="B854" s="336"/>
      <c r="C854" s="336"/>
      <c r="D854" s="336"/>
      <c r="E854" s="336"/>
      <c r="F854" s="336"/>
      <c r="G854" s="336"/>
      <c r="H854" s="336"/>
      <c r="I854" s="336"/>
      <c r="J854" s="336"/>
      <c r="K854" s="336"/>
      <c r="L854" s="336"/>
      <c r="M854" s="336"/>
      <c r="N854" s="336"/>
      <c r="O854" s="336"/>
      <c r="P854" s="336"/>
      <c r="Q854" s="336"/>
      <c r="R854" s="336"/>
      <c r="S854" s="336"/>
      <c r="T854" s="341"/>
      <c r="U854" s="342"/>
      <c r="V854" s="336"/>
      <c r="W854" s="336"/>
      <c r="X854" s="336"/>
      <c r="Y854" s="336"/>
    </row>
    <row r="855" spans="1:25" ht="15.75" customHeight="1" x14ac:dyDescent="0.3">
      <c r="A855" s="336"/>
      <c r="B855" s="336"/>
      <c r="C855" s="336"/>
      <c r="D855" s="336"/>
      <c r="E855" s="336"/>
      <c r="F855" s="336"/>
      <c r="G855" s="336"/>
      <c r="H855" s="336"/>
      <c r="I855" s="336"/>
      <c r="J855" s="336"/>
      <c r="K855" s="336"/>
      <c r="L855" s="336"/>
      <c r="M855" s="336"/>
      <c r="N855" s="336"/>
      <c r="O855" s="336"/>
      <c r="P855" s="336"/>
      <c r="Q855" s="336"/>
      <c r="R855" s="336"/>
      <c r="S855" s="336"/>
      <c r="T855" s="341"/>
      <c r="U855" s="342"/>
      <c r="V855" s="336"/>
      <c r="W855" s="336"/>
      <c r="X855" s="336"/>
      <c r="Y855" s="336"/>
    </row>
    <row r="856" spans="1:25" ht="15.75" customHeight="1" x14ac:dyDescent="0.3">
      <c r="A856" s="336"/>
      <c r="B856" s="336"/>
      <c r="C856" s="336"/>
      <c r="D856" s="336"/>
      <c r="E856" s="336"/>
      <c r="F856" s="336"/>
      <c r="G856" s="336"/>
      <c r="H856" s="336"/>
      <c r="I856" s="336"/>
      <c r="J856" s="336"/>
      <c r="K856" s="336"/>
      <c r="L856" s="336"/>
      <c r="M856" s="336"/>
      <c r="N856" s="336"/>
      <c r="O856" s="336"/>
      <c r="P856" s="336"/>
      <c r="Q856" s="336"/>
      <c r="R856" s="336"/>
      <c r="S856" s="336"/>
      <c r="T856" s="341"/>
      <c r="U856" s="342"/>
      <c r="V856" s="336"/>
      <c r="W856" s="336"/>
      <c r="X856" s="336"/>
      <c r="Y856" s="336"/>
    </row>
    <row r="857" spans="1:25" ht="15.75" customHeight="1" x14ac:dyDescent="0.3">
      <c r="A857" s="336"/>
      <c r="B857" s="336"/>
      <c r="C857" s="336"/>
      <c r="D857" s="336"/>
      <c r="E857" s="336"/>
      <c r="F857" s="336"/>
      <c r="G857" s="336"/>
      <c r="H857" s="336"/>
      <c r="I857" s="336"/>
      <c r="J857" s="336"/>
      <c r="K857" s="336"/>
      <c r="L857" s="336"/>
      <c r="M857" s="336"/>
      <c r="N857" s="336"/>
      <c r="O857" s="336"/>
      <c r="P857" s="336"/>
      <c r="Q857" s="336"/>
      <c r="R857" s="336"/>
      <c r="S857" s="336"/>
      <c r="T857" s="341"/>
      <c r="U857" s="342"/>
      <c r="V857" s="336"/>
      <c r="W857" s="336"/>
      <c r="X857" s="336"/>
      <c r="Y857" s="336"/>
    </row>
    <row r="858" spans="1:25" ht="15.75" customHeight="1" x14ac:dyDescent="0.3">
      <c r="A858" s="336"/>
      <c r="B858" s="336"/>
      <c r="C858" s="336"/>
      <c r="D858" s="336"/>
      <c r="E858" s="336"/>
      <c r="F858" s="336"/>
      <c r="G858" s="336"/>
      <c r="H858" s="336"/>
      <c r="I858" s="336"/>
      <c r="J858" s="336"/>
      <c r="K858" s="336"/>
      <c r="L858" s="336"/>
      <c r="M858" s="336"/>
      <c r="N858" s="336"/>
      <c r="O858" s="336"/>
      <c r="P858" s="336"/>
      <c r="Q858" s="336"/>
      <c r="R858" s="336"/>
      <c r="S858" s="336"/>
      <c r="T858" s="341"/>
      <c r="U858" s="342"/>
      <c r="V858" s="336"/>
      <c r="W858" s="336"/>
      <c r="X858" s="336"/>
      <c r="Y858" s="336"/>
    </row>
    <row r="859" spans="1:25" ht="15.75" customHeight="1" x14ac:dyDescent="0.3">
      <c r="A859" s="336"/>
      <c r="B859" s="336"/>
      <c r="C859" s="336"/>
      <c r="D859" s="336"/>
      <c r="E859" s="336"/>
      <c r="F859" s="336"/>
      <c r="G859" s="336"/>
      <c r="H859" s="336"/>
      <c r="I859" s="336"/>
      <c r="J859" s="336"/>
      <c r="K859" s="336"/>
      <c r="L859" s="336"/>
      <c r="M859" s="336"/>
      <c r="N859" s="336"/>
      <c r="O859" s="336"/>
      <c r="P859" s="336"/>
      <c r="Q859" s="336"/>
      <c r="R859" s="336"/>
      <c r="S859" s="336"/>
      <c r="T859" s="341"/>
      <c r="U859" s="342"/>
      <c r="V859" s="336"/>
      <c r="W859" s="336"/>
      <c r="X859" s="336"/>
      <c r="Y859" s="336"/>
    </row>
    <row r="860" spans="1:25" ht="15.75" customHeight="1" x14ac:dyDescent="0.3">
      <c r="A860" s="336"/>
      <c r="B860" s="336"/>
      <c r="C860" s="336"/>
      <c r="D860" s="336"/>
      <c r="E860" s="336"/>
      <c r="F860" s="336"/>
      <c r="G860" s="336"/>
      <c r="H860" s="336"/>
      <c r="I860" s="336"/>
      <c r="J860" s="336"/>
      <c r="K860" s="336"/>
      <c r="L860" s="336"/>
      <c r="M860" s="336"/>
      <c r="N860" s="336"/>
      <c r="O860" s="336"/>
      <c r="P860" s="336"/>
      <c r="Q860" s="336"/>
      <c r="R860" s="336"/>
      <c r="S860" s="336"/>
      <c r="T860" s="341"/>
      <c r="U860" s="342"/>
      <c r="V860" s="336"/>
      <c r="W860" s="336"/>
      <c r="X860" s="336"/>
      <c r="Y860" s="336"/>
    </row>
    <row r="861" spans="1:25" ht="15.75" customHeight="1" x14ac:dyDescent="0.3">
      <c r="A861" s="336"/>
      <c r="B861" s="336"/>
      <c r="C861" s="336"/>
      <c r="D861" s="336"/>
      <c r="E861" s="336"/>
      <c r="F861" s="336"/>
      <c r="G861" s="336"/>
      <c r="H861" s="336"/>
      <c r="I861" s="336"/>
      <c r="J861" s="336"/>
      <c r="K861" s="336"/>
      <c r="L861" s="336"/>
      <c r="M861" s="336"/>
      <c r="N861" s="336"/>
      <c r="O861" s="336"/>
      <c r="P861" s="336"/>
      <c r="Q861" s="336"/>
      <c r="R861" s="336"/>
      <c r="S861" s="336"/>
      <c r="T861" s="341"/>
      <c r="U861" s="342"/>
      <c r="V861" s="336"/>
      <c r="W861" s="336"/>
      <c r="X861" s="336"/>
      <c r="Y861" s="336"/>
    </row>
    <row r="862" spans="1:25" ht="15.75" customHeight="1" x14ac:dyDescent="0.3">
      <c r="A862" s="336"/>
      <c r="B862" s="336"/>
      <c r="C862" s="336"/>
      <c r="D862" s="336"/>
      <c r="E862" s="336"/>
      <c r="F862" s="336"/>
      <c r="G862" s="336"/>
      <c r="H862" s="336"/>
      <c r="I862" s="336"/>
      <c r="J862" s="336"/>
      <c r="K862" s="336"/>
      <c r="L862" s="336"/>
      <c r="M862" s="336"/>
      <c r="N862" s="336"/>
      <c r="O862" s="336"/>
      <c r="P862" s="336"/>
      <c r="Q862" s="336"/>
      <c r="R862" s="336"/>
      <c r="S862" s="336"/>
      <c r="T862" s="341"/>
      <c r="U862" s="342"/>
      <c r="V862" s="336"/>
      <c r="W862" s="336"/>
      <c r="X862" s="336"/>
      <c r="Y862" s="336"/>
    </row>
    <row r="863" spans="1:25" ht="15.75" customHeight="1" x14ac:dyDescent="0.3">
      <c r="A863" s="336"/>
      <c r="B863" s="336"/>
      <c r="C863" s="336"/>
      <c r="D863" s="336"/>
      <c r="E863" s="336"/>
      <c r="F863" s="336"/>
      <c r="G863" s="336"/>
      <c r="H863" s="336"/>
      <c r="I863" s="336"/>
      <c r="J863" s="336"/>
      <c r="K863" s="336"/>
      <c r="L863" s="336"/>
      <c r="M863" s="336"/>
      <c r="N863" s="336"/>
      <c r="O863" s="336"/>
      <c r="P863" s="336"/>
      <c r="Q863" s="336"/>
      <c r="R863" s="336"/>
      <c r="S863" s="336"/>
      <c r="T863" s="341"/>
      <c r="U863" s="342"/>
      <c r="V863" s="336"/>
      <c r="W863" s="336"/>
      <c r="X863" s="336"/>
      <c r="Y863" s="336"/>
    </row>
    <row r="864" spans="1:25" ht="15.75" customHeight="1" x14ac:dyDescent="0.3">
      <c r="A864" s="336"/>
      <c r="B864" s="336"/>
      <c r="C864" s="336"/>
      <c r="D864" s="336"/>
      <c r="E864" s="336"/>
      <c r="F864" s="336"/>
      <c r="G864" s="336"/>
      <c r="H864" s="336"/>
      <c r="I864" s="336"/>
      <c r="J864" s="336"/>
      <c r="K864" s="336"/>
      <c r="L864" s="336"/>
      <c r="M864" s="336"/>
      <c r="N864" s="336"/>
      <c r="O864" s="336"/>
      <c r="P864" s="336"/>
      <c r="Q864" s="336"/>
      <c r="R864" s="336"/>
      <c r="S864" s="336"/>
      <c r="T864" s="341"/>
      <c r="U864" s="342"/>
      <c r="V864" s="336"/>
      <c r="W864" s="336"/>
      <c r="X864" s="336"/>
      <c r="Y864" s="336"/>
    </row>
    <row r="865" spans="1:25" ht="15.75" customHeight="1" x14ac:dyDescent="0.3">
      <c r="A865" s="336"/>
      <c r="B865" s="336"/>
      <c r="C865" s="336"/>
      <c r="D865" s="336"/>
      <c r="E865" s="336"/>
      <c r="F865" s="336"/>
      <c r="G865" s="336"/>
      <c r="H865" s="336"/>
      <c r="I865" s="336"/>
      <c r="J865" s="336"/>
      <c r="K865" s="336"/>
      <c r="L865" s="336"/>
      <c r="M865" s="336"/>
      <c r="N865" s="336"/>
      <c r="O865" s="336"/>
      <c r="P865" s="336"/>
      <c r="Q865" s="336"/>
      <c r="R865" s="336"/>
      <c r="S865" s="336"/>
      <c r="T865" s="341"/>
      <c r="U865" s="342"/>
      <c r="V865" s="336"/>
      <c r="W865" s="336"/>
      <c r="X865" s="336"/>
      <c r="Y865" s="336"/>
    </row>
    <row r="866" spans="1:25" ht="15.75" customHeight="1" x14ac:dyDescent="0.3">
      <c r="A866" s="336"/>
      <c r="B866" s="336"/>
      <c r="C866" s="336"/>
      <c r="D866" s="336"/>
      <c r="E866" s="336"/>
      <c r="F866" s="336"/>
      <c r="G866" s="336"/>
      <c r="H866" s="336"/>
      <c r="I866" s="336"/>
      <c r="J866" s="336"/>
      <c r="K866" s="336"/>
      <c r="L866" s="336"/>
      <c r="M866" s="336"/>
      <c r="N866" s="336"/>
      <c r="O866" s="336"/>
      <c r="P866" s="336"/>
      <c r="Q866" s="336"/>
      <c r="R866" s="336"/>
      <c r="S866" s="336"/>
      <c r="T866" s="341"/>
      <c r="U866" s="342"/>
      <c r="V866" s="336"/>
      <c r="W866" s="336"/>
      <c r="X866" s="336"/>
      <c r="Y866" s="336"/>
    </row>
    <row r="867" spans="1:25" ht="15.75" customHeight="1" x14ac:dyDescent="0.3">
      <c r="A867" s="336"/>
      <c r="B867" s="336"/>
      <c r="C867" s="336"/>
      <c r="D867" s="336"/>
      <c r="E867" s="336"/>
      <c r="F867" s="336"/>
      <c r="G867" s="336"/>
      <c r="H867" s="336"/>
      <c r="I867" s="336"/>
      <c r="J867" s="336"/>
      <c r="K867" s="336"/>
      <c r="L867" s="336"/>
      <c r="M867" s="336"/>
      <c r="N867" s="336"/>
      <c r="O867" s="336"/>
      <c r="P867" s="336"/>
      <c r="Q867" s="336"/>
      <c r="R867" s="336"/>
      <c r="S867" s="336"/>
      <c r="T867" s="341"/>
      <c r="U867" s="342"/>
      <c r="V867" s="336"/>
      <c r="W867" s="336"/>
      <c r="X867" s="336"/>
      <c r="Y867" s="336"/>
    </row>
    <row r="868" spans="1:25" ht="15.75" customHeight="1" x14ac:dyDescent="0.3">
      <c r="A868" s="336"/>
      <c r="B868" s="336"/>
      <c r="C868" s="336"/>
      <c r="D868" s="336"/>
      <c r="E868" s="336"/>
      <c r="F868" s="336"/>
      <c r="G868" s="336"/>
      <c r="H868" s="336"/>
      <c r="I868" s="336"/>
      <c r="J868" s="336"/>
      <c r="K868" s="336"/>
      <c r="L868" s="336"/>
      <c r="M868" s="336"/>
      <c r="N868" s="336"/>
      <c r="O868" s="336"/>
      <c r="P868" s="336"/>
      <c r="Q868" s="336"/>
      <c r="R868" s="336"/>
      <c r="S868" s="336"/>
      <c r="T868" s="341"/>
      <c r="U868" s="342"/>
      <c r="V868" s="336"/>
      <c r="W868" s="336"/>
      <c r="X868" s="336"/>
      <c r="Y868" s="336"/>
    </row>
    <row r="869" spans="1:25" ht="15.75" customHeight="1" x14ac:dyDescent="0.3">
      <c r="A869" s="336"/>
      <c r="B869" s="336"/>
      <c r="C869" s="336"/>
      <c r="D869" s="336"/>
      <c r="E869" s="336"/>
      <c r="F869" s="336"/>
      <c r="G869" s="336"/>
      <c r="H869" s="336"/>
      <c r="I869" s="336"/>
      <c r="J869" s="336"/>
      <c r="K869" s="336"/>
      <c r="L869" s="336"/>
      <c r="M869" s="336"/>
      <c r="N869" s="336"/>
      <c r="O869" s="336"/>
      <c r="P869" s="336"/>
      <c r="Q869" s="336"/>
      <c r="R869" s="336"/>
      <c r="S869" s="336"/>
      <c r="T869" s="341"/>
      <c r="U869" s="342"/>
      <c r="V869" s="336"/>
      <c r="W869" s="336"/>
      <c r="X869" s="336"/>
      <c r="Y869" s="336"/>
    </row>
    <row r="870" spans="1:25" ht="15.75" customHeight="1" x14ac:dyDescent="0.3">
      <c r="A870" s="336"/>
      <c r="B870" s="336"/>
      <c r="C870" s="336"/>
      <c r="D870" s="336"/>
      <c r="E870" s="336"/>
      <c r="F870" s="336"/>
      <c r="G870" s="336"/>
      <c r="H870" s="336"/>
      <c r="I870" s="336"/>
      <c r="J870" s="336"/>
      <c r="K870" s="336"/>
      <c r="L870" s="336"/>
      <c r="M870" s="336"/>
      <c r="N870" s="336"/>
      <c r="O870" s="336"/>
      <c r="P870" s="336"/>
      <c r="Q870" s="336"/>
      <c r="R870" s="336"/>
      <c r="S870" s="336"/>
      <c r="T870" s="341"/>
      <c r="U870" s="342"/>
      <c r="V870" s="336"/>
      <c r="W870" s="336"/>
      <c r="X870" s="336"/>
      <c r="Y870" s="336"/>
    </row>
    <row r="871" spans="1:25" ht="15.75" customHeight="1" x14ac:dyDescent="0.3">
      <c r="A871" s="336"/>
      <c r="B871" s="336"/>
      <c r="C871" s="336"/>
      <c r="D871" s="336"/>
      <c r="E871" s="336"/>
      <c r="F871" s="336"/>
      <c r="G871" s="336"/>
      <c r="H871" s="336"/>
      <c r="I871" s="336"/>
      <c r="J871" s="336"/>
      <c r="K871" s="336"/>
      <c r="L871" s="336"/>
      <c r="M871" s="336"/>
      <c r="N871" s="336"/>
      <c r="O871" s="336"/>
      <c r="P871" s="336"/>
      <c r="Q871" s="336"/>
      <c r="R871" s="336"/>
      <c r="S871" s="336"/>
      <c r="T871" s="341"/>
      <c r="U871" s="342"/>
      <c r="V871" s="336"/>
      <c r="W871" s="336"/>
      <c r="X871" s="336"/>
      <c r="Y871" s="336"/>
    </row>
    <row r="872" spans="1:25" ht="15.75" customHeight="1" x14ac:dyDescent="0.3">
      <c r="A872" s="336"/>
      <c r="B872" s="336"/>
      <c r="C872" s="336"/>
      <c r="D872" s="336"/>
      <c r="E872" s="336"/>
      <c r="F872" s="336"/>
      <c r="G872" s="336"/>
      <c r="H872" s="336"/>
      <c r="I872" s="336"/>
      <c r="J872" s="336"/>
      <c r="K872" s="336"/>
      <c r="L872" s="336"/>
      <c r="M872" s="336"/>
      <c r="N872" s="336"/>
      <c r="O872" s="336"/>
      <c r="P872" s="336"/>
      <c r="Q872" s="336"/>
      <c r="R872" s="336"/>
      <c r="S872" s="336"/>
      <c r="T872" s="341"/>
      <c r="U872" s="342"/>
      <c r="V872" s="336"/>
      <c r="W872" s="336"/>
      <c r="X872" s="336"/>
      <c r="Y872" s="336"/>
    </row>
    <row r="873" spans="1:25" ht="15.75" customHeight="1" x14ac:dyDescent="0.3">
      <c r="A873" s="336"/>
      <c r="B873" s="336"/>
      <c r="C873" s="336"/>
      <c r="D873" s="336"/>
      <c r="E873" s="336"/>
      <c r="F873" s="336"/>
      <c r="G873" s="336"/>
      <c r="H873" s="336"/>
      <c r="I873" s="336"/>
      <c r="J873" s="336"/>
      <c r="K873" s="336"/>
      <c r="L873" s="336"/>
      <c r="M873" s="336"/>
      <c r="N873" s="336"/>
      <c r="O873" s="336"/>
      <c r="P873" s="336"/>
      <c r="Q873" s="336"/>
      <c r="R873" s="336"/>
      <c r="S873" s="336"/>
      <c r="T873" s="341"/>
      <c r="U873" s="342"/>
      <c r="V873" s="336"/>
      <c r="W873" s="336"/>
      <c r="X873" s="336"/>
      <c r="Y873" s="336"/>
    </row>
    <row r="874" spans="1:25" ht="15.75" customHeight="1" x14ac:dyDescent="0.3">
      <c r="A874" s="336"/>
      <c r="B874" s="336"/>
      <c r="C874" s="336"/>
      <c r="D874" s="336"/>
      <c r="E874" s="336"/>
      <c r="F874" s="336"/>
      <c r="G874" s="336"/>
      <c r="H874" s="336"/>
      <c r="I874" s="336"/>
      <c r="J874" s="336"/>
      <c r="K874" s="336"/>
      <c r="L874" s="336"/>
      <c r="M874" s="336"/>
      <c r="N874" s="336"/>
      <c r="O874" s="336"/>
      <c r="P874" s="336"/>
      <c r="Q874" s="336"/>
      <c r="R874" s="336"/>
      <c r="S874" s="336"/>
      <c r="T874" s="341"/>
      <c r="U874" s="342"/>
      <c r="V874" s="336"/>
      <c r="W874" s="336"/>
      <c r="X874" s="336"/>
      <c r="Y874" s="336"/>
    </row>
    <row r="875" spans="1:25" ht="15.75" customHeight="1" x14ac:dyDescent="0.3">
      <c r="A875" s="336"/>
      <c r="B875" s="336"/>
      <c r="C875" s="336"/>
      <c r="D875" s="336"/>
      <c r="E875" s="336"/>
      <c r="F875" s="336"/>
      <c r="G875" s="336"/>
      <c r="H875" s="336"/>
      <c r="I875" s="336"/>
      <c r="J875" s="336"/>
      <c r="K875" s="336"/>
      <c r="L875" s="336"/>
      <c r="M875" s="336"/>
      <c r="N875" s="336"/>
      <c r="O875" s="336"/>
      <c r="P875" s="336"/>
      <c r="Q875" s="336"/>
      <c r="R875" s="336"/>
      <c r="S875" s="336"/>
      <c r="T875" s="341"/>
      <c r="U875" s="342"/>
      <c r="V875" s="336"/>
      <c r="W875" s="336"/>
      <c r="X875" s="336"/>
      <c r="Y875" s="336"/>
    </row>
    <row r="876" spans="1:25" ht="15.75" customHeight="1" x14ac:dyDescent="0.3">
      <c r="A876" s="336"/>
      <c r="B876" s="336"/>
      <c r="C876" s="336"/>
      <c r="D876" s="336"/>
      <c r="E876" s="336"/>
      <c r="F876" s="336"/>
      <c r="G876" s="336"/>
      <c r="H876" s="336"/>
      <c r="I876" s="336"/>
      <c r="J876" s="336"/>
      <c r="K876" s="336"/>
      <c r="L876" s="336"/>
      <c r="M876" s="336"/>
      <c r="N876" s="336"/>
      <c r="O876" s="336"/>
      <c r="P876" s="336"/>
      <c r="Q876" s="336"/>
      <c r="R876" s="336"/>
      <c r="S876" s="336"/>
      <c r="T876" s="341"/>
      <c r="U876" s="342"/>
      <c r="V876" s="336"/>
      <c r="W876" s="336"/>
      <c r="X876" s="336"/>
      <c r="Y876" s="336"/>
    </row>
    <row r="877" spans="1:25" ht="15.75" customHeight="1" x14ac:dyDescent="0.3">
      <c r="A877" s="336"/>
      <c r="B877" s="336"/>
      <c r="C877" s="336"/>
      <c r="D877" s="336"/>
      <c r="E877" s="336"/>
      <c r="F877" s="336"/>
      <c r="G877" s="336"/>
      <c r="H877" s="336"/>
      <c r="I877" s="336"/>
      <c r="J877" s="336"/>
      <c r="K877" s="336"/>
      <c r="L877" s="336"/>
      <c r="M877" s="336"/>
      <c r="N877" s="336"/>
      <c r="O877" s="336"/>
      <c r="P877" s="336"/>
      <c r="Q877" s="336"/>
      <c r="R877" s="336"/>
      <c r="S877" s="336"/>
      <c r="T877" s="341"/>
      <c r="U877" s="342"/>
      <c r="V877" s="336"/>
      <c r="W877" s="336"/>
      <c r="X877" s="336"/>
      <c r="Y877" s="336"/>
    </row>
    <row r="878" spans="1:25" ht="15.75" customHeight="1" x14ac:dyDescent="0.3">
      <c r="A878" s="336"/>
      <c r="B878" s="336"/>
      <c r="C878" s="336"/>
      <c r="D878" s="336"/>
      <c r="E878" s="336"/>
      <c r="F878" s="336"/>
      <c r="G878" s="336"/>
      <c r="H878" s="336"/>
      <c r="I878" s="336"/>
      <c r="J878" s="336"/>
      <c r="K878" s="336"/>
      <c r="L878" s="336"/>
      <c r="M878" s="336"/>
      <c r="N878" s="336"/>
      <c r="O878" s="336"/>
      <c r="P878" s="336"/>
      <c r="Q878" s="336"/>
      <c r="R878" s="336"/>
      <c r="S878" s="336"/>
      <c r="T878" s="341"/>
      <c r="U878" s="342"/>
      <c r="V878" s="336"/>
      <c r="W878" s="336"/>
      <c r="X878" s="336"/>
      <c r="Y878" s="336"/>
    </row>
    <row r="879" spans="1:25" ht="15.75" customHeight="1" x14ac:dyDescent="0.3">
      <c r="A879" s="336"/>
      <c r="B879" s="336"/>
      <c r="C879" s="336"/>
      <c r="D879" s="336"/>
      <c r="E879" s="336"/>
      <c r="F879" s="336"/>
      <c r="G879" s="336"/>
      <c r="H879" s="336"/>
      <c r="I879" s="336"/>
      <c r="J879" s="336"/>
      <c r="K879" s="336"/>
      <c r="L879" s="336"/>
      <c r="M879" s="336"/>
      <c r="N879" s="336"/>
      <c r="O879" s="336"/>
      <c r="P879" s="336"/>
      <c r="Q879" s="336"/>
      <c r="R879" s="336"/>
      <c r="S879" s="336"/>
      <c r="T879" s="341"/>
      <c r="U879" s="342"/>
      <c r="V879" s="336"/>
      <c r="W879" s="336"/>
      <c r="X879" s="336"/>
      <c r="Y879" s="336"/>
    </row>
    <row r="880" spans="1:25" ht="15.75" customHeight="1" x14ac:dyDescent="0.3">
      <c r="A880" s="336"/>
      <c r="B880" s="336"/>
      <c r="C880" s="336"/>
      <c r="D880" s="336"/>
      <c r="E880" s="336"/>
      <c r="F880" s="336"/>
      <c r="G880" s="336"/>
      <c r="H880" s="336"/>
      <c r="I880" s="336"/>
      <c r="J880" s="336"/>
      <c r="K880" s="336"/>
      <c r="L880" s="336"/>
      <c r="M880" s="336"/>
      <c r="N880" s="336"/>
      <c r="O880" s="336"/>
      <c r="P880" s="336"/>
      <c r="Q880" s="336"/>
      <c r="R880" s="336"/>
      <c r="S880" s="336"/>
      <c r="T880" s="341"/>
      <c r="U880" s="342"/>
      <c r="V880" s="336"/>
      <c r="W880" s="336"/>
      <c r="X880" s="336"/>
      <c r="Y880" s="336"/>
    </row>
    <row r="881" spans="1:25" ht="15.75" customHeight="1" x14ac:dyDescent="0.3">
      <c r="A881" s="336"/>
      <c r="B881" s="336"/>
      <c r="C881" s="336"/>
      <c r="D881" s="336"/>
      <c r="E881" s="336"/>
      <c r="F881" s="336"/>
      <c r="G881" s="336"/>
      <c r="H881" s="336"/>
      <c r="I881" s="336"/>
      <c r="J881" s="336"/>
      <c r="K881" s="336"/>
      <c r="L881" s="336"/>
      <c r="M881" s="336"/>
      <c r="N881" s="336"/>
      <c r="O881" s="336"/>
      <c r="P881" s="336"/>
      <c r="Q881" s="336"/>
      <c r="R881" s="336"/>
      <c r="S881" s="336"/>
      <c r="T881" s="341"/>
      <c r="U881" s="342"/>
      <c r="V881" s="336"/>
      <c r="W881" s="336"/>
      <c r="X881" s="336"/>
      <c r="Y881" s="336"/>
    </row>
    <row r="882" spans="1:25" ht="15.75" customHeight="1" x14ac:dyDescent="0.3">
      <c r="A882" s="336"/>
      <c r="B882" s="336"/>
      <c r="C882" s="336"/>
      <c r="D882" s="336"/>
      <c r="E882" s="336"/>
      <c r="F882" s="336"/>
      <c r="G882" s="336"/>
      <c r="H882" s="336"/>
      <c r="I882" s="336"/>
      <c r="J882" s="336"/>
      <c r="K882" s="336"/>
      <c r="L882" s="336"/>
      <c r="M882" s="336"/>
      <c r="N882" s="336"/>
      <c r="O882" s="336"/>
      <c r="P882" s="336"/>
      <c r="Q882" s="336"/>
      <c r="R882" s="336"/>
      <c r="S882" s="336"/>
      <c r="T882" s="341"/>
      <c r="U882" s="342"/>
      <c r="V882" s="336"/>
      <c r="W882" s="336"/>
      <c r="X882" s="336"/>
      <c r="Y882" s="336"/>
    </row>
    <row r="883" spans="1:25" ht="15.75" customHeight="1" x14ac:dyDescent="0.3">
      <c r="A883" s="336"/>
      <c r="B883" s="336"/>
      <c r="C883" s="336"/>
      <c r="D883" s="336"/>
      <c r="E883" s="336"/>
      <c r="F883" s="336"/>
      <c r="G883" s="336"/>
      <c r="H883" s="336"/>
      <c r="I883" s="336"/>
      <c r="J883" s="336"/>
      <c r="K883" s="336"/>
      <c r="L883" s="336"/>
      <c r="M883" s="336"/>
      <c r="N883" s="336"/>
      <c r="O883" s="336"/>
      <c r="P883" s="336"/>
      <c r="Q883" s="336"/>
      <c r="R883" s="336"/>
      <c r="S883" s="336"/>
      <c r="T883" s="341"/>
      <c r="U883" s="342"/>
      <c r="V883" s="336"/>
      <c r="W883" s="336"/>
      <c r="X883" s="336"/>
      <c r="Y883" s="336"/>
    </row>
    <row r="884" spans="1:25" ht="15.75" customHeight="1" x14ac:dyDescent="0.3">
      <c r="A884" s="336"/>
      <c r="B884" s="336"/>
      <c r="C884" s="336"/>
      <c r="D884" s="336"/>
      <c r="E884" s="336"/>
      <c r="F884" s="336"/>
      <c r="G884" s="336"/>
      <c r="H884" s="336"/>
      <c r="I884" s="336"/>
      <c r="J884" s="336"/>
      <c r="K884" s="336"/>
      <c r="L884" s="336"/>
      <c r="M884" s="336"/>
      <c r="N884" s="336"/>
      <c r="O884" s="336"/>
      <c r="P884" s="336"/>
      <c r="Q884" s="336"/>
      <c r="R884" s="336"/>
      <c r="S884" s="336"/>
      <c r="T884" s="341"/>
      <c r="U884" s="342"/>
      <c r="V884" s="336"/>
      <c r="W884" s="336"/>
      <c r="X884" s="336"/>
      <c r="Y884" s="336"/>
    </row>
    <row r="885" spans="1:25" ht="15.75" customHeight="1" x14ac:dyDescent="0.3">
      <c r="A885" s="336"/>
      <c r="B885" s="336"/>
      <c r="C885" s="336"/>
      <c r="D885" s="336"/>
      <c r="E885" s="336"/>
      <c r="F885" s="336"/>
      <c r="G885" s="336"/>
      <c r="H885" s="336"/>
      <c r="I885" s="336"/>
      <c r="J885" s="336"/>
      <c r="K885" s="336"/>
      <c r="L885" s="336"/>
      <c r="M885" s="336"/>
      <c r="N885" s="336"/>
      <c r="O885" s="336"/>
      <c r="P885" s="336"/>
      <c r="Q885" s="336"/>
      <c r="R885" s="336"/>
      <c r="S885" s="336"/>
      <c r="T885" s="341"/>
      <c r="U885" s="342"/>
      <c r="V885" s="336"/>
      <c r="W885" s="336"/>
      <c r="X885" s="336"/>
      <c r="Y885" s="336"/>
    </row>
    <row r="886" spans="1:25" ht="15.75" customHeight="1" x14ac:dyDescent="0.3">
      <c r="A886" s="336"/>
      <c r="B886" s="336"/>
      <c r="C886" s="336"/>
      <c r="D886" s="336"/>
      <c r="E886" s="336"/>
      <c r="F886" s="336"/>
      <c r="G886" s="336"/>
      <c r="H886" s="336"/>
      <c r="I886" s="336"/>
      <c r="J886" s="336"/>
      <c r="K886" s="336"/>
      <c r="L886" s="336"/>
      <c r="M886" s="336"/>
      <c r="N886" s="336"/>
      <c r="O886" s="336"/>
      <c r="P886" s="336"/>
      <c r="Q886" s="336"/>
      <c r="R886" s="336"/>
      <c r="S886" s="336"/>
      <c r="T886" s="341"/>
      <c r="U886" s="342"/>
      <c r="V886" s="336"/>
      <c r="W886" s="336"/>
      <c r="X886" s="336"/>
      <c r="Y886" s="336"/>
    </row>
    <row r="887" spans="1:25" ht="15.75" customHeight="1" x14ac:dyDescent="0.3">
      <c r="A887" s="336"/>
      <c r="B887" s="336"/>
      <c r="C887" s="336"/>
      <c r="D887" s="336"/>
      <c r="E887" s="336"/>
      <c r="F887" s="336"/>
      <c r="G887" s="336"/>
      <c r="H887" s="336"/>
      <c r="I887" s="336"/>
      <c r="J887" s="336"/>
      <c r="K887" s="336"/>
      <c r="L887" s="336"/>
      <c r="M887" s="336"/>
      <c r="N887" s="336"/>
      <c r="O887" s="336"/>
      <c r="P887" s="336"/>
      <c r="Q887" s="336"/>
      <c r="R887" s="336"/>
      <c r="S887" s="336"/>
      <c r="T887" s="341"/>
      <c r="U887" s="342"/>
      <c r="V887" s="336"/>
      <c r="W887" s="336"/>
      <c r="X887" s="336"/>
      <c r="Y887" s="336"/>
    </row>
    <row r="888" spans="1:25" ht="15.75" customHeight="1" x14ac:dyDescent="0.3">
      <c r="A888" s="336"/>
      <c r="B888" s="336"/>
      <c r="C888" s="336"/>
      <c r="D888" s="336"/>
      <c r="E888" s="336"/>
      <c r="F888" s="336"/>
      <c r="G888" s="336"/>
      <c r="H888" s="336"/>
      <c r="I888" s="336"/>
      <c r="J888" s="336"/>
      <c r="K888" s="336"/>
      <c r="L888" s="336"/>
      <c r="M888" s="336"/>
      <c r="N888" s="336"/>
      <c r="O888" s="336"/>
      <c r="P888" s="336"/>
      <c r="Q888" s="336"/>
      <c r="R888" s="336"/>
      <c r="S888" s="336"/>
      <c r="T888" s="341"/>
      <c r="U888" s="342"/>
      <c r="V888" s="336"/>
      <c r="W888" s="336"/>
      <c r="X888" s="336"/>
      <c r="Y888" s="336"/>
    </row>
    <row r="889" spans="1:25" ht="15.75" customHeight="1" x14ac:dyDescent="0.3">
      <c r="A889" s="336"/>
      <c r="B889" s="336"/>
      <c r="C889" s="336"/>
      <c r="D889" s="336"/>
      <c r="E889" s="336"/>
      <c r="F889" s="336"/>
      <c r="G889" s="336"/>
      <c r="H889" s="336"/>
      <c r="I889" s="336"/>
      <c r="J889" s="336"/>
      <c r="K889" s="336"/>
      <c r="L889" s="336"/>
      <c r="M889" s="336"/>
      <c r="N889" s="336"/>
      <c r="O889" s="336"/>
      <c r="P889" s="336"/>
      <c r="Q889" s="336"/>
      <c r="R889" s="336"/>
      <c r="S889" s="336"/>
      <c r="T889" s="341"/>
      <c r="U889" s="342"/>
      <c r="V889" s="336"/>
      <c r="W889" s="336"/>
      <c r="X889" s="336"/>
      <c r="Y889" s="336"/>
    </row>
    <row r="890" spans="1:25" ht="15.75" customHeight="1" x14ac:dyDescent="0.3">
      <c r="A890" s="336"/>
      <c r="B890" s="336"/>
      <c r="C890" s="336"/>
      <c r="D890" s="336"/>
      <c r="E890" s="336"/>
      <c r="F890" s="336"/>
      <c r="G890" s="336"/>
      <c r="H890" s="336"/>
      <c r="I890" s="336"/>
      <c r="J890" s="336"/>
      <c r="K890" s="336"/>
      <c r="L890" s="336"/>
      <c r="M890" s="336"/>
      <c r="N890" s="336"/>
      <c r="O890" s="336"/>
      <c r="P890" s="336"/>
      <c r="Q890" s="336"/>
      <c r="R890" s="336"/>
      <c r="S890" s="336"/>
      <c r="T890" s="341"/>
      <c r="U890" s="342"/>
      <c r="V890" s="336"/>
      <c r="W890" s="336"/>
      <c r="X890" s="336"/>
      <c r="Y890" s="336"/>
    </row>
    <row r="891" spans="1:25" ht="15.75" customHeight="1" x14ac:dyDescent="0.3">
      <c r="A891" s="336"/>
      <c r="B891" s="336"/>
      <c r="C891" s="336"/>
      <c r="D891" s="336"/>
      <c r="E891" s="336"/>
      <c r="F891" s="336"/>
      <c r="G891" s="336"/>
      <c r="H891" s="336"/>
      <c r="I891" s="336"/>
      <c r="J891" s="336"/>
      <c r="K891" s="336"/>
      <c r="L891" s="336"/>
      <c r="M891" s="336"/>
      <c r="N891" s="336"/>
      <c r="O891" s="336"/>
      <c r="P891" s="336"/>
      <c r="Q891" s="336"/>
      <c r="R891" s="336"/>
      <c r="S891" s="336"/>
      <c r="T891" s="341"/>
      <c r="U891" s="342"/>
      <c r="V891" s="336"/>
      <c r="W891" s="336"/>
      <c r="X891" s="336"/>
      <c r="Y891" s="336"/>
    </row>
    <row r="892" spans="1:25" ht="15.75" customHeight="1" x14ac:dyDescent="0.3">
      <c r="A892" s="336"/>
      <c r="B892" s="336"/>
      <c r="C892" s="336"/>
      <c r="D892" s="336"/>
      <c r="E892" s="336"/>
      <c r="F892" s="336"/>
      <c r="G892" s="336"/>
      <c r="H892" s="336"/>
      <c r="I892" s="336"/>
      <c r="J892" s="336"/>
      <c r="K892" s="336"/>
      <c r="L892" s="336"/>
      <c r="M892" s="336"/>
      <c r="N892" s="336"/>
      <c r="O892" s="336"/>
      <c r="P892" s="336"/>
      <c r="Q892" s="336"/>
      <c r="R892" s="336"/>
      <c r="S892" s="336"/>
      <c r="T892" s="341"/>
      <c r="U892" s="342"/>
      <c r="V892" s="336"/>
      <c r="W892" s="336"/>
      <c r="X892" s="336"/>
      <c r="Y892" s="336"/>
    </row>
    <row r="893" spans="1:25" ht="15.75" customHeight="1" x14ac:dyDescent="0.3">
      <c r="A893" s="336"/>
      <c r="B893" s="336"/>
      <c r="C893" s="336"/>
      <c r="D893" s="336"/>
      <c r="E893" s="336"/>
      <c r="F893" s="336"/>
      <c r="G893" s="336"/>
      <c r="H893" s="336"/>
      <c r="I893" s="336"/>
      <c r="J893" s="336"/>
      <c r="K893" s="336"/>
      <c r="L893" s="336"/>
      <c r="M893" s="336"/>
      <c r="N893" s="336"/>
      <c r="O893" s="336"/>
      <c r="P893" s="336"/>
      <c r="Q893" s="336"/>
      <c r="R893" s="336"/>
      <c r="S893" s="336"/>
      <c r="T893" s="341"/>
      <c r="U893" s="342"/>
      <c r="V893" s="336"/>
      <c r="W893" s="336"/>
      <c r="X893" s="336"/>
      <c r="Y893" s="336"/>
    </row>
    <row r="894" spans="1:25" ht="15.75" customHeight="1" x14ac:dyDescent="0.3">
      <c r="A894" s="336"/>
      <c r="B894" s="336"/>
      <c r="C894" s="336"/>
      <c r="D894" s="336"/>
      <c r="E894" s="336"/>
      <c r="F894" s="336"/>
      <c r="G894" s="336"/>
      <c r="H894" s="336"/>
      <c r="I894" s="336"/>
      <c r="J894" s="336"/>
      <c r="K894" s="336"/>
      <c r="L894" s="336"/>
      <c r="M894" s="336"/>
      <c r="N894" s="336"/>
      <c r="O894" s="336"/>
      <c r="P894" s="336"/>
      <c r="Q894" s="336"/>
      <c r="R894" s="336"/>
      <c r="S894" s="336"/>
      <c r="T894" s="341"/>
      <c r="U894" s="342"/>
      <c r="V894" s="336"/>
      <c r="W894" s="336"/>
      <c r="X894" s="336"/>
      <c r="Y894" s="336"/>
    </row>
    <row r="895" spans="1:25" ht="15.75" customHeight="1" x14ac:dyDescent="0.3">
      <c r="A895" s="336"/>
      <c r="B895" s="336"/>
      <c r="C895" s="336"/>
      <c r="D895" s="336"/>
      <c r="E895" s="336"/>
      <c r="F895" s="336"/>
      <c r="G895" s="336"/>
      <c r="H895" s="336"/>
      <c r="I895" s="336"/>
      <c r="J895" s="336"/>
      <c r="K895" s="336"/>
      <c r="L895" s="336"/>
      <c r="M895" s="336"/>
      <c r="N895" s="336"/>
      <c r="O895" s="336"/>
      <c r="P895" s="336"/>
      <c r="Q895" s="336"/>
      <c r="R895" s="336"/>
      <c r="S895" s="336"/>
      <c r="T895" s="341"/>
      <c r="U895" s="342"/>
      <c r="V895" s="336"/>
      <c r="W895" s="336"/>
      <c r="X895" s="336"/>
      <c r="Y895" s="336"/>
    </row>
    <row r="896" spans="1:25" ht="15.75" customHeight="1" x14ac:dyDescent="0.3">
      <c r="A896" s="336"/>
      <c r="B896" s="336"/>
      <c r="C896" s="336"/>
      <c r="D896" s="336"/>
      <c r="E896" s="336"/>
      <c r="F896" s="336"/>
      <c r="G896" s="336"/>
      <c r="H896" s="336"/>
      <c r="I896" s="336"/>
      <c r="J896" s="336"/>
      <c r="K896" s="336"/>
      <c r="L896" s="336"/>
      <c r="M896" s="336"/>
      <c r="N896" s="336"/>
      <c r="O896" s="336"/>
      <c r="P896" s="336"/>
      <c r="Q896" s="336"/>
      <c r="R896" s="336"/>
      <c r="S896" s="336"/>
      <c r="T896" s="341"/>
      <c r="U896" s="342"/>
      <c r="V896" s="336"/>
      <c r="W896" s="336"/>
      <c r="X896" s="336"/>
      <c r="Y896" s="336"/>
    </row>
    <row r="897" spans="1:25" ht="15.75" customHeight="1" x14ac:dyDescent="0.3">
      <c r="A897" s="336"/>
      <c r="B897" s="336"/>
      <c r="C897" s="336"/>
      <c r="D897" s="336"/>
      <c r="E897" s="336"/>
      <c r="F897" s="336"/>
      <c r="G897" s="336"/>
      <c r="H897" s="336"/>
      <c r="I897" s="336"/>
      <c r="J897" s="336"/>
      <c r="K897" s="336"/>
      <c r="L897" s="336"/>
      <c r="M897" s="336"/>
      <c r="N897" s="336"/>
      <c r="O897" s="336"/>
      <c r="P897" s="336"/>
      <c r="Q897" s="336"/>
      <c r="R897" s="336"/>
      <c r="S897" s="336"/>
      <c r="T897" s="341"/>
      <c r="U897" s="342"/>
      <c r="V897" s="336"/>
      <c r="W897" s="336"/>
      <c r="X897" s="336"/>
      <c r="Y897" s="336"/>
    </row>
    <row r="898" spans="1:25" ht="15.75" customHeight="1" x14ac:dyDescent="0.3">
      <c r="A898" s="336"/>
      <c r="B898" s="336"/>
      <c r="C898" s="336"/>
      <c r="D898" s="336"/>
      <c r="E898" s="336"/>
      <c r="F898" s="336"/>
      <c r="G898" s="336"/>
      <c r="H898" s="336"/>
      <c r="I898" s="336"/>
      <c r="J898" s="336"/>
      <c r="K898" s="336"/>
      <c r="L898" s="336"/>
      <c r="M898" s="336"/>
      <c r="N898" s="336"/>
      <c r="O898" s="336"/>
      <c r="P898" s="336"/>
      <c r="Q898" s="336"/>
      <c r="R898" s="336"/>
      <c r="S898" s="336"/>
      <c r="T898" s="341"/>
      <c r="U898" s="342"/>
      <c r="V898" s="336"/>
      <c r="W898" s="336"/>
      <c r="X898" s="336"/>
      <c r="Y898" s="336"/>
    </row>
    <row r="899" spans="1:25" ht="15.75" customHeight="1" x14ac:dyDescent="0.3">
      <c r="A899" s="336"/>
      <c r="B899" s="336"/>
      <c r="C899" s="336"/>
      <c r="D899" s="336"/>
      <c r="E899" s="336"/>
      <c r="F899" s="336"/>
      <c r="G899" s="336"/>
      <c r="H899" s="336"/>
      <c r="I899" s="336"/>
      <c r="J899" s="336"/>
      <c r="K899" s="336"/>
      <c r="L899" s="336"/>
      <c r="M899" s="336"/>
      <c r="N899" s="336"/>
      <c r="O899" s="336"/>
      <c r="P899" s="336"/>
      <c r="Q899" s="336"/>
      <c r="R899" s="336"/>
      <c r="S899" s="336"/>
      <c r="T899" s="341"/>
      <c r="U899" s="342"/>
      <c r="V899" s="336"/>
      <c r="W899" s="336"/>
      <c r="X899" s="336"/>
      <c r="Y899" s="336"/>
    </row>
    <row r="900" spans="1:25" ht="15.75" customHeight="1" x14ac:dyDescent="0.3">
      <c r="A900" s="336"/>
      <c r="B900" s="336"/>
      <c r="C900" s="336"/>
      <c r="D900" s="336"/>
      <c r="E900" s="336"/>
      <c r="F900" s="336"/>
      <c r="G900" s="336"/>
      <c r="H900" s="336"/>
      <c r="I900" s="336"/>
      <c r="J900" s="336"/>
      <c r="K900" s="336"/>
      <c r="L900" s="336"/>
      <c r="M900" s="336"/>
      <c r="N900" s="336"/>
      <c r="O900" s="336"/>
      <c r="P900" s="336"/>
      <c r="Q900" s="336"/>
      <c r="R900" s="336"/>
      <c r="S900" s="336"/>
      <c r="T900" s="341"/>
      <c r="U900" s="342"/>
      <c r="V900" s="336"/>
      <c r="W900" s="336"/>
      <c r="X900" s="336"/>
      <c r="Y900" s="336"/>
    </row>
    <row r="901" spans="1:25" ht="15.75" customHeight="1" x14ac:dyDescent="0.3">
      <c r="A901" s="336"/>
      <c r="B901" s="336"/>
      <c r="C901" s="336"/>
      <c r="D901" s="336"/>
      <c r="E901" s="336"/>
      <c r="F901" s="336"/>
      <c r="G901" s="336"/>
      <c r="H901" s="336"/>
      <c r="I901" s="336"/>
      <c r="J901" s="336"/>
      <c r="K901" s="336"/>
      <c r="L901" s="336"/>
      <c r="M901" s="336"/>
      <c r="N901" s="336"/>
      <c r="O901" s="336"/>
      <c r="P901" s="336"/>
      <c r="Q901" s="336"/>
      <c r="R901" s="336"/>
      <c r="S901" s="336"/>
      <c r="T901" s="341"/>
      <c r="U901" s="342"/>
      <c r="V901" s="336"/>
      <c r="W901" s="336"/>
      <c r="X901" s="336"/>
      <c r="Y901" s="336"/>
    </row>
    <row r="902" spans="1:25" ht="15.75" customHeight="1" x14ac:dyDescent="0.3">
      <c r="A902" s="336"/>
      <c r="B902" s="336"/>
      <c r="C902" s="336"/>
      <c r="D902" s="336"/>
      <c r="E902" s="336"/>
      <c r="F902" s="336"/>
      <c r="G902" s="336"/>
      <c r="H902" s="336"/>
      <c r="I902" s="336"/>
      <c r="J902" s="336"/>
      <c r="K902" s="336"/>
      <c r="L902" s="336"/>
      <c r="M902" s="336"/>
      <c r="N902" s="336"/>
      <c r="O902" s="336"/>
      <c r="P902" s="336"/>
      <c r="Q902" s="336"/>
      <c r="R902" s="336"/>
      <c r="S902" s="336"/>
      <c r="T902" s="341"/>
      <c r="U902" s="342"/>
      <c r="V902" s="336"/>
      <c r="W902" s="336"/>
      <c r="X902" s="336"/>
      <c r="Y902" s="336"/>
    </row>
    <row r="903" spans="1:25" ht="15.75" customHeight="1" x14ac:dyDescent="0.3">
      <c r="A903" s="336"/>
      <c r="B903" s="336"/>
      <c r="C903" s="336"/>
      <c r="D903" s="336"/>
      <c r="E903" s="336"/>
      <c r="F903" s="336"/>
      <c r="G903" s="336"/>
      <c r="H903" s="336"/>
      <c r="I903" s="336"/>
      <c r="J903" s="336"/>
      <c r="K903" s="336"/>
      <c r="L903" s="336"/>
      <c r="M903" s="336"/>
      <c r="N903" s="336"/>
      <c r="O903" s="336"/>
      <c r="P903" s="336"/>
      <c r="Q903" s="336"/>
      <c r="R903" s="336"/>
      <c r="S903" s="336"/>
      <c r="T903" s="341"/>
      <c r="U903" s="342"/>
      <c r="V903" s="336"/>
      <c r="W903" s="336"/>
      <c r="X903" s="336"/>
      <c r="Y903" s="336"/>
    </row>
    <row r="904" spans="1:25" ht="15.75" customHeight="1" x14ac:dyDescent="0.3">
      <c r="A904" s="336"/>
      <c r="B904" s="336"/>
      <c r="C904" s="336"/>
      <c r="D904" s="336"/>
      <c r="E904" s="336"/>
      <c r="F904" s="336"/>
      <c r="G904" s="336"/>
      <c r="H904" s="336"/>
      <c r="I904" s="336"/>
      <c r="J904" s="336"/>
      <c r="K904" s="336"/>
      <c r="L904" s="336"/>
      <c r="M904" s="336"/>
      <c r="N904" s="336"/>
      <c r="O904" s="336"/>
      <c r="P904" s="336"/>
      <c r="Q904" s="336"/>
      <c r="R904" s="336"/>
      <c r="S904" s="336"/>
      <c r="T904" s="341"/>
      <c r="U904" s="342"/>
      <c r="V904" s="336"/>
      <c r="W904" s="336"/>
      <c r="X904" s="336"/>
      <c r="Y904" s="336"/>
    </row>
    <row r="905" spans="1:25" ht="15.75" customHeight="1" x14ac:dyDescent="0.3">
      <c r="A905" s="336"/>
      <c r="B905" s="336"/>
      <c r="C905" s="336"/>
      <c r="D905" s="336"/>
      <c r="E905" s="336"/>
      <c r="F905" s="336"/>
      <c r="G905" s="336"/>
      <c r="H905" s="336"/>
      <c r="I905" s="336"/>
      <c r="J905" s="336"/>
      <c r="K905" s="336"/>
      <c r="L905" s="336"/>
      <c r="M905" s="336"/>
      <c r="N905" s="336"/>
      <c r="O905" s="336"/>
      <c r="P905" s="336"/>
      <c r="Q905" s="336"/>
      <c r="R905" s="336"/>
      <c r="S905" s="336"/>
      <c r="T905" s="341"/>
      <c r="U905" s="342"/>
      <c r="V905" s="336"/>
      <c r="W905" s="336"/>
      <c r="X905" s="336"/>
      <c r="Y905" s="336"/>
    </row>
    <row r="906" spans="1:25" ht="15.75" customHeight="1" x14ac:dyDescent="0.3">
      <c r="A906" s="336"/>
      <c r="B906" s="336"/>
      <c r="C906" s="336"/>
      <c r="D906" s="336"/>
      <c r="E906" s="336"/>
      <c r="F906" s="336"/>
      <c r="G906" s="336"/>
      <c r="H906" s="336"/>
      <c r="I906" s="336"/>
      <c r="J906" s="336"/>
      <c r="K906" s="336"/>
      <c r="L906" s="336"/>
      <c r="M906" s="336"/>
      <c r="N906" s="336"/>
      <c r="O906" s="336"/>
      <c r="P906" s="336"/>
      <c r="Q906" s="336"/>
      <c r="R906" s="336"/>
      <c r="S906" s="336"/>
      <c r="T906" s="341"/>
      <c r="U906" s="342"/>
      <c r="V906" s="336"/>
      <c r="W906" s="336"/>
      <c r="X906" s="336"/>
      <c r="Y906" s="336"/>
    </row>
    <row r="907" spans="1:25" ht="15.75" customHeight="1" x14ac:dyDescent="0.3">
      <c r="A907" s="336"/>
      <c r="B907" s="336"/>
      <c r="C907" s="336"/>
      <c r="D907" s="336"/>
      <c r="E907" s="336"/>
      <c r="F907" s="336"/>
      <c r="G907" s="336"/>
      <c r="H907" s="336"/>
      <c r="I907" s="336"/>
      <c r="J907" s="336"/>
      <c r="K907" s="336"/>
      <c r="L907" s="336"/>
      <c r="M907" s="336"/>
      <c r="N907" s="336"/>
      <c r="O907" s="336"/>
      <c r="P907" s="336"/>
      <c r="Q907" s="336"/>
      <c r="R907" s="336"/>
      <c r="S907" s="336"/>
      <c r="T907" s="341"/>
      <c r="U907" s="342"/>
      <c r="V907" s="336"/>
      <c r="W907" s="336"/>
      <c r="X907" s="336"/>
      <c r="Y907" s="336"/>
    </row>
    <row r="908" spans="1:25" ht="15.75" customHeight="1" x14ac:dyDescent="0.3">
      <c r="A908" s="336"/>
      <c r="B908" s="336"/>
      <c r="C908" s="336"/>
      <c r="D908" s="336"/>
      <c r="E908" s="336"/>
      <c r="F908" s="336"/>
      <c r="G908" s="336"/>
      <c r="H908" s="336"/>
      <c r="I908" s="336"/>
      <c r="J908" s="336"/>
      <c r="K908" s="336"/>
      <c r="L908" s="336"/>
      <c r="M908" s="336"/>
      <c r="N908" s="336"/>
      <c r="O908" s="336"/>
      <c r="P908" s="336"/>
      <c r="Q908" s="336"/>
      <c r="R908" s="336"/>
      <c r="S908" s="336"/>
      <c r="T908" s="341"/>
      <c r="U908" s="342"/>
      <c r="V908" s="336"/>
      <c r="W908" s="336"/>
      <c r="X908" s="336"/>
      <c r="Y908" s="336"/>
    </row>
    <row r="909" spans="1:25" ht="15.75" customHeight="1" x14ac:dyDescent="0.3">
      <c r="A909" s="336"/>
      <c r="B909" s="336"/>
      <c r="C909" s="336"/>
      <c r="D909" s="336"/>
      <c r="E909" s="336"/>
      <c r="F909" s="336"/>
      <c r="G909" s="336"/>
      <c r="H909" s="336"/>
      <c r="I909" s="336"/>
      <c r="J909" s="336"/>
      <c r="K909" s="336"/>
      <c r="L909" s="336"/>
      <c r="M909" s="336"/>
      <c r="N909" s="336"/>
      <c r="O909" s="336"/>
      <c r="P909" s="336"/>
      <c r="Q909" s="336"/>
      <c r="R909" s="336"/>
      <c r="S909" s="336"/>
      <c r="T909" s="341"/>
      <c r="U909" s="342"/>
      <c r="V909" s="336"/>
      <c r="W909" s="336"/>
      <c r="X909" s="336"/>
      <c r="Y909" s="336"/>
    </row>
    <row r="910" spans="1:25" ht="15.75" customHeight="1" x14ac:dyDescent="0.3">
      <c r="A910" s="336"/>
      <c r="B910" s="336"/>
      <c r="C910" s="336"/>
      <c r="D910" s="336"/>
      <c r="E910" s="336"/>
      <c r="F910" s="336"/>
      <c r="G910" s="336"/>
      <c r="H910" s="336"/>
      <c r="I910" s="336"/>
      <c r="J910" s="336"/>
      <c r="K910" s="336"/>
      <c r="L910" s="336"/>
      <c r="M910" s="336"/>
      <c r="N910" s="336"/>
      <c r="O910" s="336"/>
      <c r="P910" s="336"/>
      <c r="Q910" s="336"/>
      <c r="R910" s="336"/>
      <c r="S910" s="336"/>
      <c r="T910" s="341"/>
      <c r="U910" s="342"/>
      <c r="V910" s="336"/>
      <c r="W910" s="336"/>
      <c r="X910" s="336"/>
      <c r="Y910" s="336"/>
    </row>
    <row r="911" spans="1:25" ht="15.75" customHeight="1" x14ac:dyDescent="0.3">
      <c r="A911" s="336"/>
      <c r="B911" s="336"/>
      <c r="C911" s="336"/>
      <c r="D911" s="336"/>
      <c r="E911" s="336"/>
      <c r="F911" s="336"/>
      <c r="G911" s="336"/>
      <c r="H911" s="336"/>
      <c r="I911" s="336"/>
      <c r="J911" s="336"/>
      <c r="K911" s="336"/>
      <c r="L911" s="336"/>
      <c r="M911" s="336"/>
      <c r="N911" s="336"/>
      <c r="O911" s="336"/>
      <c r="P911" s="336"/>
      <c r="Q911" s="336"/>
      <c r="R911" s="336"/>
      <c r="S911" s="336"/>
      <c r="T911" s="341"/>
      <c r="U911" s="342"/>
      <c r="V911" s="336"/>
      <c r="W911" s="336"/>
      <c r="X911" s="336"/>
      <c r="Y911" s="336"/>
    </row>
    <row r="912" spans="1:25" ht="15.75" customHeight="1" x14ac:dyDescent="0.3">
      <c r="A912" s="336"/>
      <c r="B912" s="336"/>
      <c r="C912" s="336"/>
      <c r="D912" s="336"/>
      <c r="E912" s="336"/>
      <c r="F912" s="336"/>
      <c r="G912" s="336"/>
      <c r="H912" s="336"/>
      <c r="I912" s="336"/>
      <c r="J912" s="336"/>
      <c r="K912" s="336"/>
      <c r="L912" s="336"/>
      <c r="M912" s="336"/>
      <c r="N912" s="336"/>
      <c r="O912" s="336"/>
      <c r="P912" s="336"/>
      <c r="Q912" s="336"/>
      <c r="R912" s="336"/>
      <c r="S912" s="336"/>
      <c r="T912" s="341"/>
      <c r="U912" s="342"/>
      <c r="V912" s="336"/>
      <c r="W912" s="336"/>
      <c r="X912" s="336"/>
      <c r="Y912" s="336"/>
    </row>
    <row r="913" spans="1:25" ht="15.75" customHeight="1" x14ac:dyDescent="0.3">
      <c r="A913" s="336"/>
      <c r="B913" s="336"/>
      <c r="C913" s="336"/>
      <c r="D913" s="336"/>
      <c r="E913" s="336"/>
      <c r="F913" s="336"/>
      <c r="G913" s="336"/>
      <c r="H913" s="336"/>
      <c r="I913" s="336"/>
      <c r="J913" s="336"/>
      <c r="K913" s="336"/>
      <c r="L913" s="336"/>
      <c r="M913" s="336"/>
      <c r="N913" s="336"/>
      <c r="O913" s="336"/>
      <c r="P913" s="336"/>
      <c r="Q913" s="336"/>
      <c r="R913" s="336"/>
      <c r="S913" s="336"/>
      <c r="T913" s="341"/>
      <c r="U913" s="342"/>
      <c r="V913" s="336"/>
      <c r="W913" s="336"/>
      <c r="X913" s="336"/>
      <c r="Y913" s="336"/>
    </row>
    <row r="914" spans="1:25" ht="15.75" customHeight="1" x14ac:dyDescent="0.3">
      <c r="A914" s="336"/>
      <c r="B914" s="336"/>
      <c r="C914" s="336"/>
      <c r="D914" s="336"/>
      <c r="E914" s="336"/>
      <c r="F914" s="336"/>
      <c r="G914" s="336"/>
      <c r="H914" s="336"/>
      <c r="I914" s="336"/>
      <c r="J914" s="336"/>
      <c r="K914" s="336"/>
      <c r="L914" s="336"/>
      <c r="M914" s="336"/>
      <c r="N914" s="336"/>
      <c r="O914" s="336"/>
      <c r="P914" s="336"/>
      <c r="Q914" s="336"/>
      <c r="R914" s="336"/>
      <c r="S914" s="336"/>
      <c r="T914" s="341"/>
      <c r="U914" s="342"/>
      <c r="V914" s="336"/>
      <c r="W914" s="336"/>
      <c r="X914" s="336"/>
      <c r="Y914" s="336"/>
    </row>
    <row r="915" spans="1:25" ht="15.75" customHeight="1" x14ac:dyDescent="0.3">
      <c r="A915" s="336"/>
      <c r="B915" s="336"/>
      <c r="C915" s="336"/>
      <c r="D915" s="336"/>
      <c r="E915" s="336"/>
      <c r="F915" s="336"/>
      <c r="G915" s="336"/>
      <c r="H915" s="336"/>
      <c r="I915" s="336"/>
      <c r="J915" s="336"/>
      <c r="K915" s="336"/>
      <c r="L915" s="336"/>
      <c r="M915" s="336"/>
      <c r="N915" s="336"/>
      <c r="O915" s="336"/>
      <c r="P915" s="336"/>
      <c r="Q915" s="336"/>
      <c r="R915" s="336"/>
      <c r="S915" s="336"/>
      <c r="T915" s="341"/>
      <c r="U915" s="342"/>
      <c r="V915" s="336"/>
      <c r="W915" s="336"/>
      <c r="X915" s="336"/>
      <c r="Y915" s="336"/>
    </row>
    <row r="916" spans="1:25" ht="15.75" customHeight="1" x14ac:dyDescent="0.3">
      <c r="A916" s="336"/>
      <c r="B916" s="336"/>
      <c r="C916" s="336"/>
      <c r="D916" s="336"/>
      <c r="E916" s="336"/>
      <c r="F916" s="336"/>
      <c r="G916" s="336"/>
      <c r="H916" s="336"/>
      <c r="I916" s="336"/>
      <c r="J916" s="336"/>
      <c r="K916" s="336"/>
      <c r="L916" s="336"/>
      <c r="M916" s="336"/>
      <c r="N916" s="336"/>
      <c r="O916" s="336"/>
      <c r="P916" s="336"/>
      <c r="Q916" s="336"/>
      <c r="R916" s="336"/>
      <c r="S916" s="336"/>
      <c r="T916" s="341"/>
      <c r="U916" s="342"/>
      <c r="V916" s="336"/>
      <c r="W916" s="336"/>
      <c r="X916" s="336"/>
      <c r="Y916" s="336"/>
    </row>
    <row r="917" spans="1:25" ht="15.75" customHeight="1" x14ac:dyDescent="0.3">
      <c r="A917" s="336"/>
      <c r="B917" s="336"/>
      <c r="C917" s="336"/>
      <c r="D917" s="336"/>
      <c r="E917" s="336"/>
      <c r="F917" s="336"/>
      <c r="G917" s="336"/>
      <c r="H917" s="336"/>
      <c r="I917" s="336"/>
      <c r="J917" s="336"/>
      <c r="K917" s="336"/>
      <c r="L917" s="336"/>
      <c r="M917" s="336"/>
      <c r="N917" s="336"/>
      <c r="O917" s="336"/>
      <c r="P917" s="336"/>
      <c r="Q917" s="336"/>
      <c r="R917" s="336"/>
      <c r="S917" s="336"/>
      <c r="T917" s="341"/>
      <c r="U917" s="342"/>
      <c r="V917" s="336"/>
      <c r="W917" s="336"/>
      <c r="X917" s="336"/>
      <c r="Y917" s="336"/>
    </row>
    <row r="918" spans="1:25" ht="15.75" customHeight="1" x14ac:dyDescent="0.3">
      <c r="A918" s="336"/>
      <c r="B918" s="336"/>
      <c r="C918" s="336"/>
      <c r="D918" s="336"/>
      <c r="E918" s="336"/>
      <c r="F918" s="336"/>
      <c r="G918" s="336"/>
      <c r="H918" s="336"/>
      <c r="I918" s="336"/>
      <c r="J918" s="336"/>
      <c r="K918" s="336"/>
      <c r="L918" s="336"/>
      <c r="M918" s="336"/>
      <c r="N918" s="336"/>
      <c r="O918" s="336"/>
      <c r="P918" s="336"/>
      <c r="Q918" s="336"/>
      <c r="R918" s="336"/>
      <c r="S918" s="336"/>
      <c r="T918" s="341"/>
      <c r="U918" s="342"/>
      <c r="V918" s="336"/>
      <c r="W918" s="336"/>
      <c r="X918" s="336"/>
      <c r="Y918" s="336"/>
    </row>
    <row r="919" spans="1:25" ht="15.75" customHeight="1" x14ac:dyDescent="0.3">
      <c r="A919" s="336"/>
      <c r="B919" s="336"/>
      <c r="C919" s="336"/>
      <c r="D919" s="336"/>
      <c r="E919" s="336"/>
      <c r="F919" s="336"/>
      <c r="G919" s="336"/>
      <c r="H919" s="336"/>
      <c r="I919" s="336"/>
      <c r="J919" s="336"/>
      <c r="K919" s="336"/>
      <c r="L919" s="336"/>
      <c r="M919" s="336"/>
      <c r="N919" s="336"/>
      <c r="O919" s="336"/>
      <c r="P919" s="336"/>
      <c r="Q919" s="336"/>
      <c r="R919" s="336"/>
      <c r="S919" s="336"/>
      <c r="T919" s="341"/>
      <c r="U919" s="342"/>
      <c r="V919" s="336"/>
      <c r="W919" s="336"/>
      <c r="X919" s="336"/>
      <c r="Y919" s="336"/>
    </row>
    <row r="920" spans="1:25" ht="15.75" customHeight="1" x14ac:dyDescent="0.3">
      <c r="A920" s="336"/>
      <c r="B920" s="336"/>
      <c r="C920" s="336"/>
      <c r="D920" s="336"/>
      <c r="E920" s="336"/>
      <c r="F920" s="336"/>
      <c r="G920" s="336"/>
      <c r="H920" s="336"/>
      <c r="I920" s="336"/>
      <c r="J920" s="336"/>
      <c r="K920" s="336"/>
      <c r="L920" s="336"/>
      <c r="M920" s="336"/>
      <c r="N920" s="336"/>
      <c r="O920" s="336"/>
      <c r="P920" s="336"/>
      <c r="Q920" s="336"/>
      <c r="R920" s="336"/>
      <c r="S920" s="336"/>
      <c r="T920" s="341"/>
      <c r="U920" s="342"/>
      <c r="V920" s="336"/>
      <c r="W920" s="336"/>
      <c r="X920" s="336"/>
      <c r="Y920" s="336"/>
    </row>
    <row r="921" spans="1:25" ht="15.75" customHeight="1" x14ac:dyDescent="0.3">
      <c r="A921" s="336"/>
      <c r="B921" s="336"/>
      <c r="C921" s="336"/>
      <c r="D921" s="336"/>
      <c r="E921" s="336"/>
      <c r="F921" s="336"/>
      <c r="G921" s="336"/>
      <c r="H921" s="336"/>
      <c r="I921" s="336"/>
      <c r="J921" s="336"/>
      <c r="K921" s="336"/>
      <c r="L921" s="336"/>
      <c r="M921" s="336"/>
      <c r="N921" s="336"/>
      <c r="O921" s="336"/>
      <c r="P921" s="336"/>
      <c r="Q921" s="336"/>
      <c r="R921" s="336"/>
      <c r="S921" s="336"/>
      <c r="T921" s="341"/>
      <c r="U921" s="342"/>
      <c r="V921" s="336"/>
      <c r="W921" s="336"/>
      <c r="X921" s="336"/>
      <c r="Y921" s="336"/>
    </row>
    <row r="922" spans="1:25" ht="15.75" customHeight="1" x14ac:dyDescent="0.3">
      <c r="A922" s="336"/>
      <c r="B922" s="336"/>
      <c r="C922" s="336"/>
      <c r="D922" s="336"/>
      <c r="E922" s="336"/>
      <c r="F922" s="336"/>
      <c r="G922" s="336"/>
      <c r="H922" s="336"/>
      <c r="I922" s="336"/>
      <c r="J922" s="336"/>
      <c r="K922" s="336"/>
      <c r="L922" s="336"/>
      <c r="M922" s="336"/>
      <c r="N922" s="336"/>
      <c r="O922" s="336"/>
      <c r="P922" s="336"/>
      <c r="Q922" s="336"/>
      <c r="R922" s="336"/>
      <c r="S922" s="336"/>
      <c r="T922" s="341"/>
      <c r="U922" s="342"/>
      <c r="V922" s="336"/>
      <c r="W922" s="336"/>
      <c r="X922" s="336"/>
      <c r="Y922" s="336"/>
    </row>
    <row r="923" spans="1:25" ht="15.75" customHeight="1" x14ac:dyDescent="0.3">
      <c r="A923" s="336"/>
      <c r="B923" s="336"/>
      <c r="C923" s="336"/>
      <c r="D923" s="336"/>
      <c r="E923" s="336"/>
      <c r="F923" s="336"/>
      <c r="G923" s="336"/>
      <c r="H923" s="336"/>
      <c r="I923" s="336"/>
      <c r="J923" s="336"/>
      <c r="K923" s="336"/>
      <c r="L923" s="336"/>
      <c r="M923" s="336"/>
      <c r="N923" s="336"/>
      <c r="O923" s="336"/>
      <c r="P923" s="336"/>
      <c r="Q923" s="336"/>
      <c r="R923" s="336"/>
      <c r="S923" s="336"/>
      <c r="T923" s="341"/>
      <c r="U923" s="342"/>
      <c r="V923" s="336"/>
      <c r="W923" s="336"/>
      <c r="X923" s="336"/>
      <c r="Y923" s="336"/>
    </row>
    <row r="924" spans="1:25" ht="15.75" customHeight="1" x14ac:dyDescent="0.3">
      <c r="A924" s="336"/>
      <c r="B924" s="336"/>
      <c r="C924" s="336"/>
      <c r="D924" s="336"/>
      <c r="E924" s="336"/>
      <c r="F924" s="336"/>
      <c r="G924" s="336"/>
      <c r="H924" s="336"/>
      <c r="I924" s="336"/>
      <c r="J924" s="336"/>
      <c r="K924" s="336"/>
      <c r="L924" s="336"/>
      <c r="M924" s="336"/>
      <c r="N924" s="336"/>
      <c r="O924" s="336"/>
      <c r="P924" s="336"/>
      <c r="Q924" s="336"/>
      <c r="R924" s="336"/>
      <c r="S924" s="336"/>
      <c r="T924" s="341"/>
      <c r="U924" s="342"/>
      <c r="V924" s="336"/>
      <c r="W924" s="336"/>
      <c r="X924" s="336"/>
      <c r="Y924" s="336"/>
    </row>
    <row r="925" spans="1:25" ht="15.75" customHeight="1" x14ac:dyDescent="0.3">
      <c r="A925" s="336"/>
      <c r="B925" s="336"/>
      <c r="C925" s="336"/>
      <c r="D925" s="336"/>
      <c r="E925" s="336"/>
      <c r="F925" s="336"/>
      <c r="G925" s="336"/>
      <c r="H925" s="336"/>
      <c r="I925" s="336"/>
      <c r="J925" s="336"/>
      <c r="K925" s="336"/>
      <c r="L925" s="336"/>
      <c r="M925" s="336"/>
      <c r="N925" s="336"/>
      <c r="O925" s="336"/>
      <c r="P925" s="336"/>
      <c r="Q925" s="336"/>
      <c r="R925" s="336"/>
      <c r="S925" s="336"/>
      <c r="T925" s="341"/>
      <c r="U925" s="342"/>
      <c r="V925" s="336"/>
      <c r="W925" s="336"/>
      <c r="X925" s="336"/>
      <c r="Y925" s="336"/>
    </row>
    <row r="926" spans="1:25" ht="15.75" customHeight="1" x14ac:dyDescent="0.3">
      <c r="A926" s="336"/>
      <c r="B926" s="336"/>
      <c r="C926" s="336"/>
      <c r="D926" s="336"/>
      <c r="E926" s="336"/>
      <c r="F926" s="336"/>
      <c r="G926" s="336"/>
      <c r="H926" s="336"/>
      <c r="I926" s="336"/>
      <c r="J926" s="336"/>
      <c r="K926" s="336"/>
      <c r="L926" s="336"/>
      <c r="M926" s="336"/>
      <c r="N926" s="336"/>
      <c r="O926" s="336"/>
      <c r="P926" s="336"/>
      <c r="Q926" s="336"/>
      <c r="R926" s="336"/>
      <c r="S926" s="336"/>
      <c r="T926" s="341"/>
      <c r="U926" s="342"/>
      <c r="V926" s="336"/>
      <c r="W926" s="336"/>
      <c r="X926" s="336"/>
      <c r="Y926" s="336"/>
    </row>
    <row r="927" spans="1:25" ht="15.75" customHeight="1" x14ac:dyDescent="0.3">
      <c r="A927" s="336"/>
      <c r="B927" s="336"/>
      <c r="C927" s="336"/>
      <c r="D927" s="336"/>
      <c r="E927" s="336"/>
      <c r="F927" s="336"/>
      <c r="G927" s="336"/>
      <c r="H927" s="336"/>
      <c r="I927" s="336"/>
      <c r="J927" s="336"/>
      <c r="K927" s="336"/>
      <c r="L927" s="336"/>
      <c r="M927" s="336"/>
      <c r="N927" s="336"/>
      <c r="O927" s="336"/>
      <c r="P927" s="336"/>
      <c r="Q927" s="336"/>
      <c r="R927" s="336"/>
      <c r="S927" s="336"/>
      <c r="T927" s="341"/>
      <c r="U927" s="342"/>
      <c r="V927" s="336"/>
      <c r="W927" s="336"/>
      <c r="X927" s="336"/>
      <c r="Y927" s="336"/>
    </row>
    <row r="928" spans="1:25" ht="15.75" customHeight="1" x14ac:dyDescent="0.3">
      <c r="A928" s="336"/>
      <c r="B928" s="336"/>
      <c r="C928" s="336"/>
      <c r="D928" s="336"/>
      <c r="E928" s="336"/>
      <c r="F928" s="336"/>
      <c r="G928" s="336"/>
      <c r="H928" s="336"/>
      <c r="I928" s="336"/>
      <c r="J928" s="336"/>
      <c r="K928" s="336"/>
      <c r="L928" s="336"/>
      <c r="M928" s="336"/>
      <c r="N928" s="336"/>
      <c r="O928" s="336"/>
      <c r="P928" s="336"/>
      <c r="Q928" s="336"/>
      <c r="R928" s="336"/>
      <c r="S928" s="336"/>
      <c r="T928" s="341"/>
      <c r="U928" s="342"/>
      <c r="V928" s="336"/>
      <c r="W928" s="336"/>
      <c r="X928" s="336"/>
      <c r="Y928" s="336"/>
    </row>
    <row r="929" spans="1:25" ht="15.75" customHeight="1" x14ac:dyDescent="0.3">
      <c r="A929" s="336"/>
      <c r="B929" s="336"/>
      <c r="C929" s="336"/>
      <c r="D929" s="336"/>
      <c r="E929" s="336"/>
      <c r="F929" s="336"/>
      <c r="G929" s="336"/>
      <c r="H929" s="336"/>
      <c r="I929" s="336"/>
      <c r="J929" s="336"/>
      <c r="K929" s="336"/>
      <c r="L929" s="336"/>
      <c r="M929" s="336"/>
      <c r="N929" s="336"/>
      <c r="O929" s="336"/>
      <c r="P929" s="336"/>
      <c r="Q929" s="336"/>
      <c r="R929" s="336"/>
      <c r="S929" s="336"/>
      <c r="T929" s="341"/>
      <c r="U929" s="342"/>
      <c r="V929" s="336"/>
      <c r="W929" s="336"/>
      <c r="X929" s="336"/>
      <c r="Y929" s="336"/>
    </row>
    <row r="930" spans="1:25" ht="15.75" customHeight="1" x14ac:dyDescent="0.3">
      <c r="A930" s="336"/>
      <c r="B930" s="336"/>
      <c r="C930" s="336"/>
      <c r="D930" s="336"/>
      <c r="E930" s="336"/>
      <c r="F930" s="336"/>
      <c r="G930" s="336"/>
      <c r="H930" s="336"/>
      <c r="I930" s="336"/>
      <c r="J930" s="336"/>
      <c r="K930" s="336"/>
      <c r="L930" s="336"/>
      <c r="M930" s="336"/>
      <c r="N930" s="336"/>
      <c r="O930" s="336"/>
      <c r="P930" s="336"/>
      <c r="Q930" s="336"/>
      <c r="R930" s="336"/>
      <c r="S930" s="336"/>
      <c r="T930" s="341"/>
      <c r="U930" s="342"/>
      <c r="V930" s="336"/>
      <c r="W930" s="336"/>
      <c r="X930" s="336"/>
      <c r="Y930" s="336"/>
    </row>
    <row r="931" spans="1:25" ht="15.75" customHeight="1" x14ac:dyDescent="0.3">
      <c r="A931" s="336"/>
      <c r="B931" s="336"/>
      <c r="C931" s="336"/>
      <c r="D931" s="336"/>
      <c r="E931" s="336"/>
      <c r="F931" s="336"/>
      <c r="G931" s="336"/>
      <c r="H931" s="336"/>
      <c r="I931" s="336"/>
      <c r="J931" s="336"/>
      <c r="K931" s="336"/>
      <c r="L931" s="336"/>
      <c r="M931" s="336"/>
      <c r="N931" s="336"/>
      <c r="O931" s="336"/>
      <c r="P931" s="336"/>
      <c r="Q931" s="336"/>
      <c r="R931" s="336"/>
      <c r="S931" s="336"/>
      <c r="T931" s="341"/>
      <c r="U931" s="342"/>
      <c r="V931" s="336"/>
      <c r="W931" s="336"/>
      <c r="X931" s="336"/>
      <c r="Y931" s="336"/>
    </row>
    <row r="932" spans="1:25" ht="15.75" customHeight="1" x14ac:dyDescent="0.3">
      <c r="A932" s="336"/>
      <c r="B932" s="336"/>
      <c r="C932" s="336"/>
      <c r="D932" s="336"/>
      <c r="E932" s="336"/>
      <c r="F932" s="336"/>
      <c r="G932" s="336"/>
      <c r="H932" s="336"/>
      <c r="I932" s="336"/>
      <c r="J932" s="336"/>
      <c r="K932" s="336"/>
      <c r="L932" s="336"/>
      <c r="M932" s="336"/>
      <c r="N932" s="336"/>
      <c r="O932" s="336"/>
      <c r="P932" s="336"/>
      <c r="Q932" s="336"/>
      <c r="R932" s="336"/>
      <c r="S932" s="336"/>
      <c r="T932" s="341"/>
      <c r="U932" s="342"/>
      <c r="V932" s="336"/>
      <c r="W932" s="336"/>
      <c r="X932" s="336"/>
      <c r="Y932" s="336"/>
    </row>
    <row r="933" spans="1:25" ht="15.75" customHeight="1" x14ac:dyDescent="0.3">
      <c r="A933" s="336"/>
      <c r="B933" s="336"/>
      <c r="C933" s="336"/>
      <c r="D933" s="336"/>
      <c r="E933" s="336"/>
      <c r="F933" s="336"/>
      <c r="G933" s="336"/>
      <c r="H933" s="336"/>
      <c r="I933" s="336"/>
      <c r="J933" s="336"/>
      <c r="K933" s="336"/>
      <c r="L933" s="336"/>
      <c r="M933" s="336"/>
      <c r="N933" s="336"/>
      <c r="O933" s="336"/>
      <c r="P933" s="336"/>
      <c r="Q933" s="336"/>
      <c r="R933" s="336"/>
      <c r="S933" s="336"/>
      <c r="T933" s="341"/>
      <c r="U933" s="342"/>
      <c r="V933" s="336"/>
      <c r="W933" s="336"/>
      <c r="X933" s="336"/>
      <c r="Y933" s="336"/>
    </row>
    <row r="934" spans="1:25" ht="15.75" customHeight="1" x14ac:dyDescent="0.3">
      <c r="A934" s="336"/>
      <c r="B934" s="336"/>
      <c r="C934" s="336"/>
      <c r="D934" s="336"/>
      <c r="E934" s="336"/>
      <c r="F934" s="336"/>
      <c r="G934" s="336"/>
      <c r="H934" s="336"/>
      <c r="I934" s="336"/>
      <c r="J934" s="336"/>
      <c r="K934" s="336"/>
      <c r="L934" s="336"/>
      <c r="M934" s="336"/>
      <c r="N934" s="336"/>
      <c r="O934" s="336"/>
      <c r="P934" s="336"/>
      <c r="Q934" s="336"/>
      <c r="R934" s="336"/>
      <c r="S934" s="336"/>
      <c r="T934" s="341"/>
      <c r="U934" s="342"/>
      <c r="V934" s="336"/>
      <c r="W934" s="336"/>
      <c r="X934" s="336"/>
      <c r="Y934" s="336"/>
    </row>
    <row r="935" spans="1:25" ht="15.75" customHeight="1" x14ac:dyDescent="0.3">
      <c r="A935" s="336"/>
      <c r="B935" s="336"/>
      <c r="C935" s="336"/>
      <c r="D935" s="336"/>
      <c r="E935" s="336"/>
      <c r="F935" s="336"/>
      <c r="G935" s="336"/>
      <c r="H935" s="336"/>
      <c r="I935" s="336"/>
      <c r="J935" s="336"/>
      <c r="K935" s="336"/>
      <c r="L935" s="336"/>
      <c r="M935" s="336"/>
      <c r="N935" s="336"/>
      <c r="O935" s="336"/>
      <c r="P935" s="336"/>
      <c r="Q935" s="336"/>
      <c r="R935" s="336"/>
      <c r="S935" s="336"/>
      <c r="T935" s="341"/>
      <c r="U935" s="342"/>
      <c r="V935" s="336"/>
      <c r="W935" s="336"/>
      <c r="X935" s="336"/>
      <c r="Y935" s="336"/>
    </row>
    <row r="936" spans="1:25" ht="15.75" customHeight="1" x14ac:dyDescent="0.3">
      <c r="A936" s="336"/>
      <c r="B936" s="336"/>
      <c r="C936" s="336"/>
      <c r="D936" s="336"/>
      <c r="E936" s="336"/>
      <c r="F936" s="336"/>
      <c r="G936" s="336"/>
      <c r="H936" s="336"/>
      <c r="I936" s="336"/>
      <c r="J936" s="336"/>
      <c r="K936" s="336"/>
      <c r="L936" s="336"/>
      <c r="M936" s="336"/>
      <c r="N936" s="336"/>
      <c r="O936" s="336"/>
      <c r="P936" s="336"/>
      <c r="Q936" s="336"/>
      <c r="R936" s="336"/>
      <c r="S936" s="336"/>
      <c r="T936" s="341"/>
      <c r="U936" s="342"/>
      <c r="V936" s="336"/>
      <c r="W936" s="336"/>
      <c r="X936" s="336"/>
      <c r="Y936" s="336"/>
    </row>
    <row r="937" spans="1:25" ht="15.75" customHeight="1" x14ac:dyDescent="0.3">
      <c r="A937" s="336"/>
      <c r="B937" s="336"/>
      <c r="C937" s="336"/>
      <c r="D937" s="336"/>
      <c r="E937" s="336"/>
      <c r="F937" s="336"/>
      <c r="G937" s="336"/>
      <c r="H937" s="336"/>
      <c r="I937" s="336"/>
      <c r="J937" s="336"/>
      <c r="K937" s="336"/>
      <c r="L937" s="336"/>
      <c r="M937" s="336"/>
      <c r="N937" s="336"/>
      <c r="O937" s="336"/>
      <c r="P937" s="336"/>
      <c r="Q937" s="336"/>
      <c r="R937" s="336"/>
      <c r="S937" s="336"/>
      <c r="T937" s="341"/>
      <c r="U937" s="342"/>
      <c r="V937" s="336"/>
      <c r="W937" s="336"/>
      <c r="X937" s="336"/>
      <c r="Y937" s="336"/>
    </row>
    <row r="938" spans="1:25" ht="15.75" customHeight="1" x14ac:dyDescent="0.3">
      <c r="A938" s="336"/>
      <c r="B938" s="336"/>
      <c r="C938" s="336"/>
      <c r="D938" s="336"/>
      <c r="E938" s="336"/>
      <c r="F938" s="336"/>
      <c r="G938" s="336"/>
      <c r="H938" s="336"/>
      <c r="I938" s="336"/>
      <c r="J938" s="336"/>
      <c r="K938" s="336"/>
      <c r="L938" s="336"/>
      <c r="M938" s="336"/>
      <c r="N938" s="336"/>
      <c r="O938" s="336"/>
      <c r="P938" s="336"/>
      <c r="Q938" s="336"/>
      <c r="R938" s="336"/>
      <c r="S938" s="336"/>
      <c r="T938" s="341"/>
      <c r="U938" s="342"/>
      <c r="V938" s="336"/>
      <c r="W938" s="336"/>
      <c r="X938" s="336"/>
      <c r="Y938" s="336"/>
    </row>
    <row r="939" spans="1:25" ht="15.75" customHeight="1" x14ac:dyDescent="0.3">
      <c r="A939" s="336"/>
      <c r="B939" s="336"/>
      <c r="C939" s="336"/>
      <c r="D939" s="336"/>
      <c r="E939" s="336"/>
      <c r="F939" s="336"/>
      <c r="G939" s="336"/>
      <c r="H939" s="336"/>
      <c r="I939" s="336"/>
      <c r="J939" s="336"/>
      <c r="K939" s="336"/>
      <c r="L939" s="336"/>
      <c r="M939" s="336"/>
      <c r="N939" s="336"/>
      <c r="O939" s="336"/>
      <c r="P939" s="336"/>
      <c r="Q939" s="336"/>
      <c r="R939" s="336"/>
      <c r="S939" s="336"/>
      <c r="T939" s="341"/>
      <c r="U939" s="342"/>
      <c r="V939" s="336"/>
      <c r="W939" s="336"/>
      <c r="X939" s="336"/>
      <c r="Y939" s="336"/>
    </row>
    <row r="940" spans="1:25" ht="15.75" customHeight="1" x14ac:dyDescent="0.3">
      <c r="A940" s="336"/>
      <c r="B940" s="336"/>
      <c r="C940" s="336"/>
      <c r="D940" s="336"/>
      <c r="E940" s="336"/>
      <c r="F940" s="336"/>
      <c r="G940" s="336"/>
      <c r="H940" s="336"/>
      <c r="I940" s="336"/>
      <c r="J940" s="336"/>
      <c r="K940" s="336"/>
      <c r="L940" s="336"/>
      <c r="M940" s="336"/>
      <c r="N940" s="336"/>
      <c r="O940" s="336"/>
      <c r="P940" s="336"/>
      <c r="Q940" s="336"/>
      <c r="R940" s="336"/>
      <c r="S940" s="336"/>
      <c r="T940" s="341"/>
      <c r="U940" s="342"/>
      <c r="V940" s="336"/>
      <c r="W940" s="336"/>
      <c r="X940" s="336"/>
      <c r="Y940" s="336"/>
    </row>
    <row r="941" spans="1:25" ht="15.75" customHeight="1" x14ac:dyDescent="0.3">
      <c r="A941" s="336"/>
      <c r="B941" s="336"/>
      <c r="C941" s="336"/>
      <c r="D941" s="336"/>
      <c r="E941" s="336"/>
      <c r="F941" s="336"/>
      <c r="G941" s="336"/>
      <c r="H941" s="336"/>
      <c r="I941" s="336"/>
      <c r="J941" s="336"/>
      <c r="K941" s="336"/>
      <c r="L941" s="336"/>
      <c r="M941" s="336"/>
      <c r="N941" s="336"/>
      <c r="O941" s="336"/>
      <c r="P941" s="336"/>
      <c r="Q941" s="336"/>
      <c r="R941" s="336"/>
      <c r="S941" s="336"/>
      <c r="T941" s="341"/>
      <c r="U941" s="342"/>
      <c r="V941" s="336"/>
      <c r="W941" s="336"/>
      <c r="X941" s="336"/>
      <c r="Y941" s="336"/>
    </row>
    <row r="942" spans="1:25" ht="15.75" customHeight="1" x14ac:dyDescent="0.3">
      <c r="A942" s="336"/>
      <c r="B942" s="336"/>
      <c r="C942" s="336"/>
      <c r="D942" s="336"/>
      <c r="E942" s="336"/>
      <c r="F942" s="336"/>
      <c r="G942" s="336"/>
      <c r="H942" s="336"/>
      <c r="I942" s="336"/>
      <c r="J942" s="336"/>
      <c r="K942" s="336"/>
      <c r="L942" s="336"/>
      <c r="M942" s="336"/>
      <c r="N942" s="336"/>
      <c r="O942" s="336"/>
      <c r="P942" s="336"/>
      <c r="Q942" s="336"/>
      <c r="R942" s="336"/>
      <c r="S942" s="336"/>
      <c r="T942" s="341"/>
      <c r="U942" s="342"/>
      <c r="V942" s="336"/>
      <c r="W942" s="336"/>
      <c r="X942" s="336"/>
      <c r="Y942" s="336"/>
    </row>
    <row r="943" spans="1:25" ht="15.75" customHeight="1" x14ac:dyDescent="0.3">
      <c r="A943" s="336"/>
      <c r="B943" s="336"/>
      <c r="C943" s="336"/>
      <c r="D943" s="336"/>
      <c r="E943" s="336"/>
      <c r="F943" s="336"/>
      <c r="G943" s="336"/>
      <c r="H943" s="336"/>
      <c r="I943" s="336"/>
      <c r="J943" s="336"/>
      <c r="K943" s="336"/>
      <c r="L943" s="336"/>
      <c r="M943" s="336"/>
      <c r="N943" s="336"/>
      <c r="O943" s="336"/>
      <c r="P943" s="336"/>
      <c r="Q943" s="336"/>
      <c r="R943" s="336"/>
      <c r="S943" s="336"/>
      <c r="T943" s="341"/>
      <c r="U943" s="342"/>
      <c r="V943" s="336"/>
      <c r="W943" s="336"/>
      <c r="X943" s="336"/>
      <c r="Y943" s="336"/>
    </row>
    <row r="944" spans="1:25" ht="15.75" customHeight="1" x14ac:dyDescent="0.3">
      <c r="A944" s="336"/>
      <c r="B944" s="336"/>
      <c r="C944" s="336"/>
      <c r="D944" s="336"/>
      <c r="E944" s="336"/>
      <c r="F944" s="336"/>
      <c r="G944" s="336"/>
      <c r="H944" s="336"/>
      <c r="I944" s="336"/>
      <c r="J944" s="336"/>
      <c r="K944" s="336"/>
      <c r="L944" s="336"/>
      <c r="M944" s="336"/>
      <c r="N944" s="336"/>
      <c r="O944" s="336"/>
      <c r="P944" s="336"/>
      <c r="Q944" s="336"/>
      <c r="R944" s="336"/>
      <c r="S944" s="336"/>
      <c r="T944" s="341"/>
      <c r="U944" s="342"/>
      <c r="V944" s="336"/>
      <c r="W944" s="336"/>
      <c r="X944" s="336"/>
      <c r="Y944" s="336"/>
    </row>
    <row r="945" spans="1:25" ht="15.75" customHeight="1" x14ac:dyDescent="0.3">
      <c r="A945" s="336"/>
      <c r="B945" s="336"/>
      <c r="C945" s="336"/>
      <c r="D945" s="336"/>
      <c r="E945" s="336"/>
      <c r="F945" s="336"/>
      <c r="G945" s="336"/>
      <c r="H945" s="336"/>
      <c r="I945" s="336"/>
      <c r="J945" s="336"/>
      <c r="K945" s="336"/>
      <c r="L945" s="336"/>
      <c r="M945" s="336"/>
      <c r="N945" s="336"/>
      <c r="O945" s="336"/>
      <c r="P945" s="336"/>
      <c r="Q945" s="336"/>
      <c r="R945" s="336"/>
      <c r="S945" s="336"/>
      <c r="T945" s="341"/>
      <c r="U945" s="342"/>
      <c r="V945" s="336"/>
      <c r="W945" s="336"/>
      <c r="X945" s="336"/>
      <c r="Y945" s="336"/>
    </row>
    <row r="946" spans="1:25" ht="15.75" customHeight="1" x14ac:dyDescent="0.3">
      <c r="A946" s="336"/>
      <c r="B946" s="336"/>
      <c r="C946" s="336"/>
      <c r="D946" s="336"/>
      <c r="E946" s="336"/>
      <c r="F946" s="336"/>
      <c r="G946" s="336"/>
      <c r="H946" s="336"/>
      <c r="I946" s="336"/>
      <c r="J946" s="336"/>
      <c r="K946" s="336"/>
      <c r="L946" s="336"/>
      <c r="M946" s="336"/>
      <c r="N946" s="336"/>
      <c r="O946" s="336"/>
      <c r="P946" s="336"/>
      <c r="Q946" s="336"/>
      <c r="R946" s="336"/>
      <c r="S946" s="336"/>
      <c r="T946" s="341"/>
      <c r="U946" s="342"/>
      <c r="V946" s="336"/>
      <c r="W946" s="336"/>
      <c r="X946" s="336"/>
      <c r="Y946" s="336"/>
    </row>
    <row r="947" spans="1:25" ht="15.75" customHeight="1" x14ac:dyDescent="0.3">
      <c r="A947" s="336"/>
      <c r="B947" s="336"/>
      <c r="C947" s="336"/>
      <c r="D947" s="336"/>
      <c r="E947" s="336"/>
      <c r="F947" s="336"/>
      <c r="G947" s="336"/>
      <c r="H947" s="336"/>
      <c r="I947" s="336"/>
      <c r="J947" s="336"/>
      <c r="K947" s="336"/>
      <c r="L947" s="336"/>
      <c r="M947" s="336"/>
      <c r="N947" s="336"/>
      <c r="O947" s="336"/>
      <c r="P947" s="336"/>
      <c r="Q947" s="336"/>
      <c r="R947" s="336"/>
      <c r="S947" s="336"/>
      <c r="T947" s="341"/>
      <c r="U947" s="342"/>
      <c r="V947" s="336"/>
      <c r="W947" s="336"/>
      <c r="X947" s="336"/>
      <c r="Y947" s="336"/>
    </row>
    <row r="948" spans="1:25" ht="15.75" customHeight="1" x14ac:dyDescent="0.3">
      <c r="A948" s="336"/>
      <c r="B948" s="336"/>
      <c r="C948" s="336"/>
      <c r="D948" s="336"/>
      <c r="E948" s="336"/>
      <c r="F948" s="336"/>
      <c r="G948" s="336"/>
      <c r="H948" s="336"/>
      <c r="I948" s="336"/>
      <c r="J948" s="336"/>
      <c r="K948" s="336"/>
      <c r="L948" s="336"/>
      <c r="M948" s="336"/>
      <c r="N948" s="336"/>
      <c r="O948" s="336"/>
      <c r="P948" s="336"/>
      <c r="Q948" s="336"/>
      <c r="R948" s="336"/>
      <c r="S948" s="336"/>
      <c r="T948" s="341"/>
      <c r="U948" s="342"/>
      <c r="V948" s="336"/>
      <c r="W948" s="336"/>
      <c r="X948" s="336"/>
      <c r="Y948" s="336"/>
    </row>
    <row r="949" spans="1:25" ht="15.75" customHeight="1" x14ac:dyDescent="0.3">
      <c r="A949" s="336"/>
      <c r="B949" s="336"/>
      <c r="C949" s="336"/>
      <c r="D949" s="336"/>
      <c r="E949" s="336"/>
      <c r="F949" s="336"/>
      <c r="G949" s="336"/>
      <c r="H949" s="336"/>
      <c r="I949" s="336"/>
      <c r="J949" s="336"/>
      <c r="K949" s="336"/>
      <c r="L949" s="336"/>
      <c r="M949" s="336"/>
      <c r="N949" s="336"/>
      <c r="O949" s="336"/>
      <c r="P949" s="336"/>
      <c r="Q949" s="336"/>
      <c r="R949" s="336"/>
      <c r="S949" s="336"/>
      <c r="T949" s="341"/>
      <c r="U949" s="342"/>
      <c r="V949" s="336"/>
      <c r="W949" s="336"/>
      <c r="X949" s="336"/>
      <c r="Y949" s="336"/>
    </row>
    <row r="950" spans="1:25" ht="15.75" customHeight="1" x14ac:dyDescent="0.3">
      <c r="A950" s="336"/>
      <c r="B950" s="336"/>
      <c r="C950" s="336"/>
      <c r="D950" s="336"/>
      <c r="E950" s="336"/>
      <c r="F950" s="336"/>
      <c r="G950" s="336"/>
      <c r="H950" s="336"/>
      <c r="I950" s="336"/>
      <c r="J950" s="336"/>
      <c r="K950" s="336"/>
      <c r="L950" s="336"/>
      <c r="M950" s="336"/>
      <c r="N950" s="336"/>
      <c r="O950" s="336"/>
      <c r="P950" s="336"/>
      <c r="Q950" s="336"/>
      <c r="R950" s="336"/>
      <c r="S950" s="336"/>
      <c r="T950" s="341"/>
      <c r="U950" s="342"/>
      <c r="V950" s="336"/>
      <c r="W950" s="336"/>
      <c r="X950" s="336"/>
      <c r="Y950" s="336"/>
    </row>
    <row r="951" spans="1:25" ht="15.75" customHeight="1" x14ac:dyDescent="0.3">
      <c r="A951" s="336"/>
      <c r="B951" s="336"/>
      <c r="C951" s="336"/>
      <c r="D951" s="336"/>
      <c r="E951" s="336"/>
      <c r="F951" s="336"/>
      <c r="G951" s="336"/>
      <c r="H951" s="336"/>
      <c r="I951" s="336"/>
      <c r="J951" s="336"/>
      <c r="K951" s="336"/>
      <c r="L951" s="336"/>
      <c r="M951" s="336"/>
      <c r="N951" s="336"/>
      <c r="O951" s="336"/>
      <c r="P951" s="336"/>
      <c r="Q951" s="336"/>
      <c r="R951" s="336"/>
      <c r="S951" s="336"/>
      <c r="T951" s="341"/>
      <c r="U951" s="342"/>
      <c r="V951" s="336"/>
      <c r="W951" s="336"/>
      <c r="X951" s="336"/>
      <c r="Y951" s="336"/>
    </row>
    <row r="952" spans="1:25" ht="15.75" customHeight="1" x14ac:dyDescent="0.3">
      <c r="A952" s="336"/>
      <c r="B952" s="336"/>
      <c r="C952" s="336"/>
      <c r="D952" s="336"/>
      <c r="E952" s="336"/>
      <c r="F952" s="336"/>
      <c r="G952" s="336"/>
      <c r="H952" s="336"/>
      <c r="I952" s="336"/>
      <c r="J952" s="336"/>
      <c r="K952" s="336"/>
      <c r="L952" s="336"/>
      <c r="M952" s="336"/>
      <c r="N952" s="336"/>
      <c r="O952" s="336"/>
      <c r="P952" s="336"/>
      <c r="Q952" s="336"/>
      <c r="R952" s="336"/>
      <c r="S952" s="336"/>
      <c r="T952" s="341"/>
      <c r="U952" s="342"/>
      <c r="V952" s="336"/>
      <c r="W952" s="336"/>
      <c r="X952" s="336"/>
      <c r="Y952" s="336"/>
    </row>
    <row r="953" spans="1:25" ht="15.75" customHeight="1" x14ac:dyDescent="0.3">
      <c r="A953" s="336"/>
      <c r="B953" s="336"/>
      <c r="C953" s="336"/>
      <c r="D953" s="336"/>
      <c r="E953" s="336"/>
      <c r="F953" s="336"/>
      <c r="G953" s="336"/>
      <c r="H953" s="336"/>
      <c r="I953" s="336"/>
      <c r="J953" s="336"/>
      <c r="K953" s="336"/>
      <c r="L953" s="336"/>
      <c r="M953" s="336"/>
      <c r="N953" s="336"/>
      <c r="O953" s="336"/>
      <c r="P953" s="336"/>
      <c r="Q953" s="336"/>
      <c r="R953" s="336"/>
      <c r="S953" s="336"/>
      <c r="T953" s="341"/>
      <c r="U953" s="342"/>
      <c r="V953" s="336"/>
      <c r="W953" s="336"/>
      <c r="X953" s="336"/>
      <c r="Y953" s="336"/>
    </row>
    <row r="954" spans="1:25" ht="15.75" customHeight="1" x14ac:dyDescent="0.3">
      <c r="A954" s="336"/>
      <c r="B954" s="336"/>
      <c r="C954" s="336"/>
      <c r="D954" s="336"/>
      <c r="E954" s="336"/>
      <c r="F954" s="336"/>
      <c r="G954" s="336"/>
      <c r="H954" s="336"/>
      <c r="I954" s="336"/>
      <c r="J954" s="336"/>
      <c r="K954" s="336"/>
      <c r="L954" s="336"/>
      <c r="M954" s="336"/>
      <c r="N954" s="336"/>
      <c r="O954" s="336"/>
      <c r="P954" s="336"/>
      <c r="Q954" s="336"/>
      <c r="R954" s="336"/>
      <c r="S954" s="336"/>
      <c r="T954" s="341"/>
      <c r="U954" s="342"/>
      <c r="V954" s="336"/>
      <c r="W954" s="336"/>
      <c r="X954" s="336"/>
      <c r="Y954" s="336"/>
    </row>
    <row r="955" spans="1:25" ht="15.75" customHeight="1" x14ac:dyDescent="0.3">
      <c r="A955" s="336"/>
      <c r="B955" s="336"/>
      <c r="C955" s="336"/>
      <c r="D955" s="336"/>
      <c r="E955" s="336"/>
      <c r="F955" s="336"/>
      <c r="G955" s="336"/>
      <c r="H955" s="336"/>
      <c r="I955" s="336"/>
      <c r="J955" s="336"/>
      <c r="K955" s="336"/>
      <c r="L955" s="336"/>
      <c r="M955" s="336"/>
      <c r="N955" s="336"/>
      <c r="O955" s="336"/>
      <c r="P955" s="336"/>
      <c r="Q955" s="336"/>
      <c r="R955" s="336"/>
      <c r="S955" s="336"/>
      <c r="T955" s="341"/>
      <c r="U955" s="342"/>
      <c r="V955" s="336"/>
      <c r="W955" s="336"/>
      <c r="X955" s="336"/>
      <c r="Y955" s="336"/>
    </row>
    <row r="956" spans="1:25" ht="15.75" customHeight="1" x14ac:dyDescent="0.3">
      <c r="A956" s="336"/>
      <c r="B956" s="336"/>
      <c r="C956" s="336"/>
      <c r="D956" s="336"/>
      <c r="E956" s="336"/>
      <c r="F956" s="336"/>
      <c r="G956" s="336"/>
      <c r="H956" s="336"/>
      <c r="I956" s="336"/>
      <c r="J956" s="336"/>
      <c r="K956" s="336"/>
      <c r="L956" s="336"/>
      <c r="M956" s="336"/>
      <c r="N956" s="336"/>
      <c r="O956" s="336"/>
      <c r="P956" s="336"/>
      <c r="Q956" s="336"/>
      <c r="R956" s="336"/>
      <c r="S956" s="336"/>
      <c r="T956" s="341"/>
      <c r="U956" s="342"/>
      <c r="V956" s="336"/>
      <c r="W956" s="336"/>
      <c r="X956" s="336"/>
      <c r="Y956" s="336"/>
    </row>
    <row r="957" spans="1:25" ht="15.75" customHeight="1" x14ac:dyDescent="0.3">
      <c r="A957" s="336"/>
      <c r="B957" s="336"/>
      <c r="C957" s="336"/>
      <c r="D957" s="336"/>
      <c r="E957" s="336"/>
      <c r="F957" s="336"/>
      <c r="G957" s="336"/>
      <c r="H957" s="336"/>
      <c r="I957" s="336"/>
      <c r="J957" s="336"/>
      <c r="K957" s="336"/>
      <c r="L957" s="336"/>
      <c r="M957" s="336"/>
      <c r="N957" s="336"/>
      <c r="O957" s="336"/>
      <c r="P957" s="336"/>
      <c r="Q957" s="336"/>
      <c r="R957" s="336"/>
      <c r="S957" s="336"/>
      <c r="T957" s="341"/>
      <c r="U957" s="342"/>
      <c r="V957" s="336"/>
      <c r="W957" s="336"/>
      <c r="X957" s="336"/>
      <c r="Y957" s="336"/>
    </row>
    <row r="958" spans="1:25" ht="15.75" customHeight="1" x14ac:dyDescent="0.3">
      <c r="A958" s="336"/>
      <c r="B958" s="336"/>
      <c r="C958" s="336"/>
      <c r="D958" s="336"/>
      <c r="E958" s="336"/>
      <c r="F958" s="336"/>
      <c r="G958" s="336"/>
      <c r="H958" s="336"/>
      <c r="I958" s="336"/>
      <c r="J958" s="336"/>
      <c r="K958" s="336"/>
      <c r="L958" s="336"/>
      <c r="M958" s="336"/>
      <c r="N958" s="336"/>
      <c r="O958" s="336"/>
      <c r="P958" s="336"/>
      <c r="Q958" s="336"/>
      <c r="R958" s="336"/>
      <c r="S958" s="336"/>
      <c r="T958" s="341"/>
      <c r="U958" s="342"/>
      <c r="V958" s="336"/>
      <c r="W958" s="336"/>
      <c r="X958" s="336"/>
      <c r="Y958" s="336"/>
    </row>
    <row r="959" spans="1:25" ht="15.75" customHeight="1" x14ac:dyDescent="0.3">
      <c r="A959" s="336"/>
      <c r="B959" s="336"/>
      <c r="C959" s="336"/>
      <c r="D959" s="336"/>
      <c r="E959" s="336"/>
      <c r="F959" s="336"/>
      <c r="G959" s="336"/>
      <c r="H959" s="336"/>
      <c r="I959" s="336"/>
      <c r="J959" s="336"/>
      <c r="K959" s="336"/>
      <c r="L959" s="336"/>
      <c r="M959" s="336"/>
      <c r="N959" s="336"/>
      <c r="O959" s="336"/>
      <c r="P959" s="336"/>
      <c r="Q959" s="336"/>
      <c r="R959" s="336"/>
      <c r="S959" s="336"/>
      <c r="T959" s="341"/>
      <c r="U959" s="342"/>
      <c r="V959" s="336"/>
      <c r="W959" s="336"/>
      <c r="X959" s="336"/>
      <c r="Y959" s="336"/>
    </row>
    <row r="960" spans="1:25" ht="15.75" customHeight="1" x14ac:dyDescent="0.3">
      <c r="A960" s="336"/>
      <c r="B960" s="336"/>
      <c r="C960" s="336"/>
      <c r="D960" s="336"/>
      <c r="E960" s="336"/>
      <c r="F960" s="336"/>
      <c r="G960" s="336"/>
      <c r="H960" s="336"/>
      <c r="I960" s="336"/>
      <c r="J960" s="336"/>
      <c r="K960" s="336"/>
      <c r="L960" s="336"/>
      <c r="M960" s="336"/>
      <c r="N960" s="336"/>
      <c r="O960" s="336"/>
      <c r="P960" s="336"/>
      <c r="Q960" s="336"/>
      <c r="R960" s="336"/>
      <c r="S960" s="336"/>
      <c r="T960" s="341"/>
      <c r="U960" s="342"/>
      <c r="V960" s="336"/>
      <c r="W960" s="336"/>
      <c r="X960" s="336"/>
      <c r="Y960" s="336"/>
    </row>
    <row r="961" spans="1:25" ht="15.75" customHeight="1" x14ac:dyDescent="0.3">
      <c r="A961" s="336"/>
      <c r="B961" s="336"/>
      <c r="C961" s="336"/>
      <c r="D961" s="336"/>
      <c r="E961" s="336"/>
      <c r="F961" s="336"/>
      <c r="G961" s="336"/>
      <c r="H961" s="336"/>
      <c r="I961" s="336"/>
      <c r="J961" s="336"/>
      <c r="K961" s="336"/>
      <c r="L961" s="336"/>
      <c r="M961" s="336"/>
      <c r="N961" s="336"/>
      <c r="O961" s="336"/>
      <c r="P961" s="336"/>
      <c r="Q961" s="336"/>
      <c r="R961" s="336"/>
      <c r="S961" s="336"/>
      <c r="T961" s="341"/>
      <c r="U961" s="342"/>
      <c r="V961" s="336"/>
      <c r="W961" s="336"/>
      <c r="X961" s="336"/>
      <c r="Y961" s="336"/>
    </row>
    <row r="962" spans="1:25" ht="15.75" customHeight="1" x14ac:dyDescent="0.3">
      <c r="A962" s="336"/>
      <c r="B962" s="336"/>
      <c r="C962" s="336"/>
      <c r="D962" s="336"/>
      <c r="E962" s="336"/>
      <c r="F962" s="336"/>
      <c r="G962" s="336"/>
      <c r="H962" s="336"/>
      <c r="I962" s="336"/>
      <c r="J962" s="336"/>
      <c r="K962" s="336"/>
      <c r="L962" s="336"/>
      <c r="M962" s="336"/>
      <c r="N962" s="336"/>
      <c r="O962" s="336"/>
      <c r="P962" s="336"/>
      <c r="Q962" s="336"/>
      <c r="R962" s="336"/>
      <c r="S962" s="336"/>
      <c r="T962" s="341"/>
      <c r="U962" s="342"/>
      <c r="V962" s="336"/>
      <c r="W962" s="336"/>
      <c r="X962" s="336"/>
      <c r="Y962" s="336"/>
    </row>
    <row r="963" spans="1:25" ht="15.75" customHeight="1" x14ac:dyDescent="0.3">
      <c r="A963" s="336"/>
      <c r="B963" s="336"/>
      <c r="C963" s="336"/>
      <c r="D963" s="336"/>
      <c r="E963" s="336"/>
      <c r="F963" s="336"/>
      <c r="G963" s="336"/>
      <c r="H963" s="336"/>
      <c r="I963" s="336"/>
      <c r="J963" s="336"/>
      <c r="K963" s="336"/>
      <c r="L963" s="336"/>
      <c r="M963" s="336"/>
      <c r="N963" s="336"/>
      <c r="O963" s="336"/>
      <c r="P963" s="336"/>
      <c r="Q963" s="336"/>
      <c r="R963" s="336"/>
      <c r="S963" s="336"/>
      <c r="T963" s="341"/>
      <c r="U963" s="342"/>
      <c r="V963" s="336"/>
      <c r="W963" s="336"/>
      <c r="X963" s="336"/>
      <c r="Y963" s="336"/>
    </row>
    <row r="964" spans="1:25" ht="15.75" customHeight="1" x14ac:dyDescent="0.3">
      <c r="A964" s="336"/>
      <c r="B964" s="336"/>
      <c r="C964" s="336"/>
      <c r="D964" s="336"/>
      <c r="E964" s="336"/>
      <c r="F964" s="336"/>
      <c r="G964" s="336"/>
      <c r="H964" s="336"/>
      <c r="I964" s="336"/>
      <c r="J964" s="336"/>
      <c r="K964" s="336"/>
      <c r="L964" s="336"/>
      <c r="M964" s="336"/>
      <c r="N964" s="336"/>
      <c r="O964" s="336"/>
      <c r="P964" s="336"/>
      <c r="Q964" s="336"/>
      <c r="R964" s="336"/>
      <c r="S964" s="336"/>
      <c r="T964" s="341"/>
      <c r="U964" s="342"/>
      <c r="V964" s="336"/>
      <c r="W964" s="336"/>
      <c r="X964" s="336"/>
      <c r="Y964" s="336"/>
    </row>
    <row r="965" spans="1:25" ht="15.75" customHeight="1" x14ac:dyDescent="0.3">
      <c r="A965" s="336"/>
      <c r="B965" s="336"/>
      <c r="C965" s="336"/>
      <c r="D965" s="336"/>
      <c r="E965" s="336"/>
      <c r="F965" s="336"/>
      <c r="G965" s="336"/>
      <c r="H965" s="336"/>
      <c r="I965" s="336"/>
      <c r="J965" s="336"/>
      <c r="K965" s="336"/>
      <c r="L965" s="336"/>
      <c r="M965" s="336"/>
      <c r="N965" s="336"/>
      <c r="O965" s="336"/>
      <c r="P965" s="336"/>
      <c r="Q965" s="336"/>
      <c r="R965" s="336"/>
      <c r="S965" s="336"/>
      <c r="T965" s="341"/>
      <c r="U965" s="342"/>
      <c r="V965" s="336"/>
      <c r="W965" s="336"/>
      <c r="X965" s="336"/>
      <c r="Y965" s="336"/>
    </row>
    <row r="966" spans="1:25" ht="15.75" customHeight="1" x14ac:dyDescent="0.3">
      <c r="A966" s="336"/>
      <c r="B966" s="336"/>
      <c r="C966" s="336"/>
      <c r="D966" s="336"/>
      <c r="E966" s="336"/>
      <c r="F966" s="336"/>
      <c r="G966" s="336"/>
      <c r="H966" s="336"/>
      <c r="I966" s="336"/>
      <c r="J966" s="336"/>
      <c r="K966" s="336"/>
      <c r="L966" s="336"/>
      <c r="M966" s="336"/>
      <c r="N966" s="336"/>
      <c r="O966" s="336"/>
      <c r="P966" s="336"/>
      <c r="Q966" s="336"/>
      <c r="R966" s="336"/>
      <c r="S966" s="336"/>
      <c r="T966" s="341"/>
      <c r="U966" s="342"/>
      <c r="V966" s="336"/>
      <c r="W966" s="336"/>
      <c r="X966" s="336"/>
      <c r="Y966" s="336"/>
    </row>
    <row r="967" spans="1:25" ht="15.75" customHeight="1" x14ac:dyDescent="0.3">
      <c r="A967" s="336"/>
      <c r="B967" s="336"/>
      <c r="C967" s="336"/>
      <c r="D967" s="336"/>
      <c r="E967" s="336"/>
      <c r="F967" s="336"/>
      <c r="G967" s="336"/>
      <c r="H967" s="336"/>
      <c r="I967" s="336"/>
      <c r="J967" s="336"/>
      <c r="K967" s="336"/>
      <c r="L967" s="336"/>
      <c r="M967" s="336"/>
      <c r="N967" s="336"/>
      <c r="O967" s="336"/>
      <c r="P967" s="336"/>
      <c r="Q967" s="336"/>
      <c r="R967" s="336"/>
      <c r="S967" s="336"/>
      <c r="T967" s="341"/>
      <c r="U967" s="342"/>
      <c r="V967" s="336"/>
      <c r="W967" s="336"/>
      <c r="X967" s="336"/>
      <c r="Y967" s="336"/>
    </row>
    <row r="968" spans="1:25" ht="15.75" customHeight="1" x14ac:dyDescent="0.3">
      <c r="A968" s="336"/>
      <c r="B968" s="336"/>
      <c r="C968" s="336"/>
      <c r="D968" s="336"/>
      <c r="E968" s="336"/>
      <c r="F968" s="336"/>
      <c r="G968" s="336"/>
      <c r="H968" s="336"/>
      <c r="I968" s="336"/>
      <c r="J968" s="336"/>
      <c r="K968" s="336"/>
      <c r="L968" s="336"/>
      <c r="M968" s="336"/>
      <c r="N968" s="336"/>
      <c r="O968" s="336"/>
      <c r="P968" s="336"/>
      <c r="Q968" s="336"/>
      <c r="R968" s="336"/>
      <c r="S968" s="336"/>
      <c r="T968" s="341"/>
      <c r="U968" s="342"/>
      <c r="V968" s="336"/>
      <c r="W968" s="336"/>
      <c r="X968" s="336"/>
      <c r="Y968" s="336"/>
    </row>
    <row r="969" spans="1:25" ht="15.75" customHeight="1" x14ac:dyDescent="0.3">
      <c r="A969" s="336"/>
      <c r="B969" s="336"/>
      <c r="C969" s="336"/>
      <c r="D969" s="336"/>
      <c r="E969" s="336"/>
      <c r="F969" s="336"/>
      <c r="G969" s="336"/>
      <c r="H969" s="336"/>
      <c r="I969" s="336"/>
      <c r="J969" s="336"/>
      <c r="K969" s="336"/>
      <c r="L969" s="336"/>
      <c r="M969" s="336"/>
      <c r="N969" s="336"/>
      <c r="O969" s="336"/>
      <c r="P969" s="336"/>
      <c r="Q969" s="336"/>
      <c r="R969" s="336"/>
      <c r="S969" s="336"/>
      <c r="T969" s="341"/>
      <c r="U969" s="342"/>
      <c r="V969" s="336"/>
      <c r="W969" s="336"/>
      <c r="X969" s="336"/>
      <c r="Y969" s="336"/>
    </row>
    <row r="970" spans="1:25" ht="15.75" customHeight="1" x14ac:dyDescent="0.3">
      <c r="A970" s="336"/>
      <c r="B970" s="336"/>
      <c r="C970" s="336"/>
      <c r="D970" s="336"/>
      <c r="E970" s="336"/>
      <c r="F970" s="336"/>
      <c r="G970" s="336"/>
      <c r="H970" s="336"/>
      <c r="I970" s="336"/>
      <c r="J970" s="336"/>
      <c r="K970" s="336"/>
      <c r="L970" s="336"/>
      <c r="M970" s="336"/>
      <c r="N970" s="336"/>
      <c r="O970" s="336"/>
      <c r="P970" s="336"/>
      <c r="Q970" s="336"/>
      <c r="R970" s="336"/>
      <c r="S970" s="336"/>
      <c r="T970" s="341"/>
      <c r="U970" s="342"/>
      <c r="V970" s="336"/>
      <c r="W970" s="336"/>
      <c r="X970" s="336"/>
      <c r="Y970" s="336"/>
    </row>
    <row r="971" spans="1:25" ht="15.75" customHeight="1" x14ac:dyDescent="0.3">
      <c r="A971" s="336"/>
      <c r="B971" s="336"/>
      <c r="C971" s="336"/>
      <c r="D971" s="336"/>
      <c r="E971" s="336"/>
      <c r="F971" s="336"/>
      <c r="G971" s="336"/>
      <c r="H971" s="336"/>
      <c r="I971" s="336"/>
      <c r="J971" s="336"/>
      <c r="K971" s="336"/>
      <c r="L971" s="336"/>
      <c r="M971" s="336"/>
      <c r="N971" s="336"/>
      <c r="O971" s="336"/>
      <c r="P971" s="336"/>
      <c r="Q971" s="336"/>
      <c r="R971" s="336"/>
      <c r="S971" s="336"/>
      <c r="T971" s="341"/>
      <c r="U971" s="342"/>
      <c r="V971" s="336"/>
      <c r="W971" s="336"/>
      <c r="X971" s="336"/>
      <c r="Y971" s="336"/>
    </row>
    <row r="972" spans="1:25" ht="15.75" customHeight="1" x14ac:dyDescent="0.3">
      <c r="A972" s="336"/>
      <c r="B972" s="336"/>
      <c r="C972" s="336"/>
      <c r="D972" s="336"/>
      <c r="E972" s="336"/>
      <c r="F972" s="336"/>
      <c r="G972" s="336"/>
      <c r="H972" s="336"/>
      <c r="I972" s="336"/>
      <c r="J972" s="336"/>
      <c r="K972" s="336"/>
      <c r="L972" s="336"/>
      <c r="M972" s="336"/>
      <c r="N972" s="336"/>
      <c r="O972" s="336"/>
      <c r="P972" s="336"/>
      <c r="Q972" s="336"/>
      <c r="R972" s="336"/>
      <c r="S972" s="336"/>
      <c r="T972" s="341"/>
      <c r="U972" s="342"/>
      <c r="V972" s="336"/>
      <c r="W972" s="336"/>
      <c r="X972" s="336"/>
      <c r="Y972" s="336"/>
    </row>
    <row r="973" spans="1:25" ht="15.75" customHeight="1" x14ac:dyDescent="0.3">
      <c r="A973" s="336"/>
      <c r="B973" s="336"/>
      <c r="C973" s="336"/>
      <c r="D973" s="336"/>
      <c r="E973" s="336"/>
      <c r="F973" s="336"/>
      <c r="G973" s="336"/>
      <c r="H973" s="336"/>
      <c r="I973" s="336"/>
      <c r="J973" s="336"/>
      <c r="K973" s="336"/>
      <c r="L973" s="336"/>
      <c r="M973" s="336"/>
      <c r="N973" s="336"/>
      <c r="O973" s="336"/>
      <c r="P973" s="336"/>
      <c r="Q973" s="336"/>
      <c r="R973" s="336"/>
      <c r="S973" s="336"/>
      <c r="T973" s="341"/>
      <c r="U973" s="342"/>
      <c r="V973" s="336"/>
      <c r="W973" s="336"/>
      <c r="X973" s="336"/>
      <c r="Y973" s="336"/>
    </row>
    <row r="974" spans="1:25" ht="15.75" customHeight="1" x14ac:dyDescent="0.3">
      <c r="A974" s="336"/>
      <c r="B974" s="336"/>
      <c r="C974" s="336"/>
      <c r="D974" s="336"/>
      <c r="E974" s="336"/>
      <c r="F974" s="336"/>
      <c r="G974" s="336"/>
      <c r="H974" s="336"/>
      <c r="I974" s="336"/>
      <c r="J974" s="336"/>
      <c r="K974" s="336"/>
      <c r="L974" s="336"/>
      <c r="M974" s="336"/>
      <c r="N974" s="336"/>
      <c r="O974" s="336"/>
      <c r="P974" s="336"/>
      <c r="Q974" s="336"/>
      <c r="R974" s="336"/>
      <c r="S974" s="336"/>
      <c r="T974" s="341"/>
      <c r="U974" s="342"/>
      <c r="V974" s="336"/>
      <c r="W974" s="336"/>
      <c r="X974" s="336"/>
      <c r="Y974" s="336"/>
    </row>
    <row r="975" spans="1:25" ht="15.75" customHeight="1" x14ac:dyDescent="0.3">
      <c r="A975" s="336"/>
      <c r="B975" s="336"/>
      <c r="C975" s="336"/>
      <c r="D975" s="336"/>
      <c r="E975" s="336"/>
      <c r="F975" s="336"/>
      <c r="G975" s="336"/>
      <c r="H975" s="336"/>
      <c r="I975" s="336"/>
      <c r="J975" s="336"/>
      <c r="K975" s="336"/>
      <c r="L975" s="336"/>
      <c r="M975" s="336"/>
      <c r="N975" s="336"/>
      <c r="O975" s="336"/>
      <c r="P975" s="336"/>
      <c r="Q975" s="336"/>
      <c r="R975" s="336"/>
      <c r="S975" s="336"/>
      <c r="T975" s="341"/>
      <c r="U975" s="342"/>
      <c r="V975" s="336"/>
      <c r="W975" s="336"/>
      <c r="X975" s="336"/>
      <c r="Y975" s="336"/>
    </row>
    <row r="976" spans="1:25" ht="15.75" customHeight="1" x14ac:dyDescent="0.3">
      <c r="A976" s="336"/>
      <c r="B976" s="336"/>
      <c r="C976" s="336"/>
      <c r="D976" s="336"/>
      <c r="E976" s="336"/>
      <c r="F976" s="336"/>
      <c r="G976" s="336"/>
      <c r="H976" s="336"/>
      <c r="I976" s="336"/>
      <c r="J976" s="336"/>
      <c r="K976" s="336"/>
      <c r="L976" s="336"/>
      <c r="M976" s="336"/>
      <c r="N976" s="336"/>
      <c r="O976" s="336"/>
      <c r="P976" s="336"/>
      <c r="Q976" s="336"/>
      <c r="R976" s="336"/>
      <c r="S976" s="336"/>
      <c r="T976" s="341"/>
      <c r="U976" s="342"/>
      <c r="V976" s="336"/>
      <c r="W976" s="336"/>
      <c r="X976" s="336"/>
      <c r="Y976" s="336"/>
    </row>
    <row r="977" spans="1:25" ht="15.75" customHeight="1" x14ac:dyDescent="0.3">
      <c r="A977" s="336"/>
      <c r="B977" s="336"/>
      <c r="C977" s="336"/>
      <c r="D977" s="336"/>
      <c r="E977" s="336"/>
      <c r="F977" s="336"/>
      <c r="G977" s="336"/>
      <c r="H977" s="336"/>
      <c r="I977" s="336"/>
      <c r="J977" s="336"/>
      <c r="K977" s="336"/>
      <c r="L977" s="336"/>
      <c r="M977" s="336"/>
      <c r="N977" s="336"/>
      <c r="O977" s="336"/>
      <c r="P977" s="336"/>
      <c r="Q977" s="336"/>
      <c r="R977" s="336"/>
      <c r="S977" s="336"/>
      <c r="T977" s="341"/>
      <c r="U977" s="342"/>
      <c r="V977" s="336"/>
      <c r="W977" s="336"/>
      <c r="X977" s="336"/>
      <c r="Y977" s="336"/>
    </row>
    <row r="978" spans="1:25" ht="15.75" customHeight="1" x14ac:dyDescent="0.3">
      <c r="A978" s="336"/>
      <c r="B978" s="336"/>
      <c r="C978" s="336"/>
      <c r="D978" s="336"/>
      <c r="E978" s="336"/>
      <c r="F978" s="336"/>
      <c r="G978" s="336"/>
      <c r="H978" s="336"/>
      <c r="I978" s="336"/>
      <c r="J978" s="336"/>
      <c r="K978" s="336"/>
      <c r="L978" s="336"/>
      <c r="M978" s="336"/>
      <c r="N978" s="336"/>
      <c r="O978" s="336"/>
      <c r="P978" s="336"/>
      <c r="Q978" s="336"/>
      <c r="R978" s="336"/>
      <c r="S978" s="336"/>
      <c r="T978" s="341"/>
      <c r="U978" s="342"/>
      <c r="V978" s="336"/>
      <c r="W978" s="336"/>
      <c r="X978" s="336"/>
      <c r="Y978" s="336"/>
    </row>
    <row r="979" spans="1:25" ht="15.75" customHeight="1" x14ac:dyDescent="0.3">
      <c r="A979" s="336"/>
      <c r="B979" s="336"/>
      <c r="C979" s="336"/>
      <c r="D979" s="336"/>
      <c r="E979" s="336"/>
      <c r="F979" s="336"/>
      <c r="G979" s="336"/>
      <c r="H979" s="336"/>
      <c r="I979" s="336"/>
      <c r="J979" s="336"/>
      <c r="K979" s="336"/>
      <c r="L979" s="336"/>
      <c r="M979" s="336"/>
      <c r="N979" s="336"/>
      <c r="O979" s="336"/>
      <c r="P979" s="336"/>
      <c r="Q979" s="336"/>
      <c r="R979" s="336"/>
      <c r="S979" s="336"/>
      <c r="T979" s="341"/>
      <c r="U979" s="342"/>
      <c r="V979" s="336"/>
      <c r="W979" s="336"/>
      <c r="X979" s="336"/>
      <c r="Y979" s="336"/>
    </row>
    <row r="980" spans="1:25" ht="15.75" customHeight="1" x14ac:dyDescent="0.3">
      <c r="A980" s="336"/>
      <c r="B980" s="336"/>
      <c r="C980" s="336"/>
      <c r="D980" s="336"/>
      <c r="E980" s="336"/>
      <c r="F980" s="336"/>
      <c r="G980" s="336"/>
      <c r="H980" s="336"/>
      <c r="I980" s="336"/>
      <c r="J980" s="336"/>
      <c r="K980" s="336"/>
      <c r="L980" s="336"/>
      <c r="M980" s="336"/>
      <c r="N980" s="336"/>
      <c r="O980" s="336"/>
      <c r="P980" s="336"/>
      <c r="Q980" s="336"/>
      <c r="R980" s="336"/>
      <c r="S980" s="336"/>
      <c r="T980" s="341"/>
      <c r="U980" s="342"/>
      <c r="V980" s="336"/>
      <c r="W980" s="336"/>
      <c r="X980" s="336"/>
      <c r="Y980" s="336"/>
    </row>
    <row r="981" spans="1:25" ht="15.75" customHeight="1" x14ac:dyDescent="0.3">
      <c r="A981" s="336"/>
      <c r="B981" s="336"/>
      <c r="C981" s="336"/>
      <c r="D981" s="336"/>
      <c r="E981" s="336"/>
      <c r="F981" s="336"/>
      <c r="G981" s="336"/>
      <c r="H981" s="336"/>
      <c r="I981" s="336"/>
      <c r="J981" s="336"/>
      <c r="K981" s="336"/>
      <c r="L981" s="336"/>
      <c r="M981" s="336"/>
      <c r="N981" s="336"/>
      <c r="O981" s="336"/>
      <c r="P981" s="336"/>
      <c r="Q981" s="336"/>
      <c r="R981" s="336"/>
      <c r="S981" s="336"/>
      <c r="T981" s="341"/>
      <c r="U981" s="342"/>
      <c r="V981" s="336"/>
      <c r="W981" s="336"/>
      <c r="X981" s="336"/>
      <c r="Y981" s="336"/>
    </row>
    <row r="982" spans="1:25" ht="15.75" customHeight="1" x14ac:dyDescent="0.3">
      <c r="A982" s="336"/>
      <c r="B982" s="336"/>
      <c r="C982" s="336"/>
      <c r="D982" s="336"/>
      <c r="E982" s="336"/>
      <c r="F982" s="336"/>
      <c r="G982" s="336"/>
      <c r="H982" s="336"/>
      <c r="I982" s="336"/>
      <c r="J982" s="336"/>
      <c r="K982" s="336"/>
      <c r="L982" s="336"/>
      <c r="M982" s="336"/>
      <c r="N982" s="336"/>
      <c r="O982" s="336"/>
      <c r="P982" s="336"/>
      <c r="Q982" s="336"/>
      <c r="R982" s="336"/>
      <c r="S982" s="336"/>
      <c r="T982" s="341"/>
      <c r="U982" s="342"/>
      <c r="V982" s="336"/>
      <c r="W982" s="336"/>
      <c r="X982" s="336"/>
      <c r="Y982" s="336"/>
    </row>
    <row r="983" spans="1:25" ht="15.75" customHeight="1" x14ac:dyDescent="0.3">
      <c r="A983" s="336"/>
      <c r="B983" s="336"/>
      <c r="C983" s="336"/>
      <c r="D983" s="336"/>
      <c r="E983" s="336"/>
      <c r="F983" s="336"/>
      <c r="G983" s="336"/>
      <c r="H983" s="336"/>
      <c r="I983" s="336"/>
      <c r="J983" s="336"/>
      <c r="K983" s="336"/>
      <c r="L983" s="336"/>
      <c r="M983" s="336"/>
      <c r="N983" s="336"/>
      <c r="O983" s="336"/>
      <c r="P983" s="336"/>
      <c r="Q983" s="336"/>
      <c r="R983" s="336"/>
      <c r="S983" s="336"/>
      <c r="T983" s="341"/>
      <c r="U983" s="342"/>
      <c r="V983" s="336"/>
      <c r="W983" s="336"/>
      <c r="X983" s="336"/>
      <c r="Y983" s="336"/>
    </row>
    <row r="984" spans="1:25" ht="15.75" customHeight="1" x14ac:dyDescent="0.3">
      <c r="A984" s="336"/>
      <c r="B984" s="336"/>
      <c r="C984" s="336"/>
      <c r="D984" s="336"/>
      <c r="E984" s="336"/>
      <c r="F984" s="336"/>
      <c r="G984" s="336"/>
      <c r="H984" s="336"/>
      <c r="I984" s="336"/>
      <c r="J984" s="336"/>
      <c r="K984" s="336"/>
      <c r="L984" s="336"/>
      <c r="M984" s="336"/>
      <c r="N984" s="336"/>
      <c r="O984" s="336"/>
      <c r="P984" s="336"/>
      <c r="Q984" s="336"/>
      <c r="R984" s="336"/>
      <c r="S984" s="336"/>
      <c r="T984" s="341"/>
      <c r="U984" s="342"/>
      <c r="V984" s="336"/>
      <c r="W984" s="336"/>
      <c r="X984" s="336"/>
      <c r="Y984" s="336"/>
    </row>
    <row r="985" spans="1:25" ht="15.75" customHeight="1" x14ac:dyDescent="0.3">
      <c r="A985" s="336"/>
      <c r="B985" s="336"/>
      <c r="C985" s="336"/>
      <c r="D985" s="336"/>
      <c r="E985" s="336"/>
      <c r="F985" s="336"/>
      <c r="G985" s="336"/>
      <c r="H985" s="336"/>
      <c r="I985" s="336"/>
      <c r="J985" s="336"/>
      <c r="K985" s="336"/>
      <c r="L985" s="336"/>
      <c r="M985" s="336"/>
      <c r="N985" s="336"/>
      <c r="O985" s="336"/>
      <c r="P985" s="336"/>
      <c r="Q985" s="336"/>
      <c r="R985" s="336"/>
      <c r="S985" s="336"/>
      <c r="T985" s="341"/>
      <c r="U985" s="342"/>
      <c r="V985" s="336"/>
      <c r="W985" s="336"/>
      <c r="X985" s="336"/>
      <c r="Y985" s="336"/>
    </row>
    <row r="986" spans="1:25" ht="15.75" customHeight="1" x14ac:dyDescent="0.3">
      <c r="A986" s="336"/>
      <c r="B986" s="336"/>
      <c r="C986" s="336"/>
      <c r="D986" s="336"/>
      <c r="E986" s="336"/>
      <c r="F986" s="336"/>
      <c r="G986" s="336"/>
      <c r="H986" s="336"/>
      <c r="I986" s="336"/>
      <c r="J986" s="336"/>
      <c r="K986" s="336"/>
      <c r="L986" s="336"/>
      <c r="M986" s="336"/>
      <c r="N986" s="336"/>
      <c r="O986" s="336"/>
      <c r="P986" s="336"/>
      <c r="Q986" s="336"/>
      <c r="R986" s="336"/>
      <c r="S986" s="336"/>
      <c r="T986" s="341"/>
      <c r="U986" s="342"/>
      <c r="V986" s="336"/>
      <c r="W986" s="336"/>
      <c r="X986" s="336"/>
      <c r="Y986" s="336"/>
    </row>
    <row r="987" spans="1:25" ht="15.75" customHeight="1" x14ac:dyDescent="0.3">
      <c r="A987" s="336"/>
      <c r="B987" s="336"/>
      <c r="C987" s="336"/>
      <c r="D987" s="336"/>
      <c r="E987" s="336"/>
      <c r="F987" s="336"/>
      <c r="G987" s="336"/>
      <c r="H987" s="336"/>
      <c r="I987" s="336"/>
      <c r="J987" s="336"/>
      <c r="K987" s="336"/>
      <c r="L987" s="336"/>
      <c r="M987" s="336"/>
      <c r="N987" s="336"/>
      <c r="O987" s="336"/>
      <c r="P987" s="336"/>
      <c r="Q987" s="336"/>
      <c r="R987" s="336"/>
      <c r="S987" s="336"/>
      <c r="T987" s="341"/>
      <c r="U987" s="342"/>
      <c r="V987" s="336"/>
      <c r="W987" s="336"/>
      <c r="X987" s="336"/>
      <c r="Y987" s="336"/>
    </row>
    <row r="988" spans="1:25" ht="15.75" customHeight="1" x14ac:dyDescent="0.3">
      <c r="A988" s="336"/>
      <c r="B988" s="336"/>
      <c r="C988" s="336"/>
      <c r="D988" s="336"/>
      <c r="E988" s="336"/>
      <c r="F988" s="336"/>
      <c r="G988" s="336"/>
      <c r="H988" s="336"/>
      <c r="I988" s="336"/>
      <c r="J988" s="336"/>
      <c r="K988" s="336"/>
      <c r="L988" s="336"/>
      <c r="M988" s="336"/>
      <c r="N988" s="336"/>
      <c r="O988" s="336"/>
      <c r="P988" s="336"/>
      <c r="Q988" s="336"/>
      <c r="R988" s="336"/>
      <c r="S988" s="336"/>
      <c r="T988" s="341"/>
      <c r="U988" s="342"/>
      <c r="V988" s="336"/>
      <c r="W988" s="336"/>
      <c r="X988" s="336"/>
      <c r="Y988" s="336"/>
    </row>
    <row r="989" spans="1:25" ht="15.75" customHeight="1" x14ac:dyDescent="0.3">
      <c r="A989" s="336"/>
      <c r="B989" s="336"/>
      <c r="C989" s="336"/>
      <c r="D989" s="336"/>
      <c r="E989" s="336"/>
      <c r="F989" s="336"/>
      <c r="G989" s="336"/>
      <c r="H989" s="336"/>
      <c r="I989" s="336"/>
      <c r="J989" s="336"/>
      <c r="K989" s="336"/>
      <c r="L989" s="336"/>
      <c r="M989" s="336"/>
      <c r="N989" s="336"/>
      <c r="O989" s="336"/>
      <c r="P989" s="336"/>
      <c r="Q989" s="336"/>
      <c r="R989" s="336"/>
      <c r="S989" s="336"/>
      <c r="T989" s="341"/>
      <c r="U989" s="342"/>
      <c r="V989" s="336"/>
      <c r="W989" s="336"/>
      <c r="X989" s="336"/>
      <c r="Y989" s="336"/>
    </row>
    <row r="990" spans="1:25" ht="15.75" customHeight="1" x14ac:dyDescent="0.3">
      <c r="A990" s="336"/>
      <c r="B990" s="336"/>
      <c r="C990" s="336"/>
      <c r="D990" s="336"/>
      <c r="E990" s="336"/>
      <c r="F990" s="336"/>
      <c r="G990" s="336"/>
      <c r="H990" s="336"/>
      <c r="I990" s="336"/>
      <c r="J990" s="336"/>
      <c r="K990" s="336"/>
      <c r="L990" s="336"/>
      <c r="M990" s="336"/>
      <c r="N990" s="336"/>
      <c r="O990" s="336"/>
      <c r="P990" s="336"/>
      <c r="Q990" s="336"/>
      <c r="R990" s="336"/>
      <c r="S990" s="336"/>
      <c r="T990" s="341"/>
      <c r="U990" s="342"/>
      <c r="V990" s="336"/>
      <c r="W990" s="336"/>
      <c r="X990" s="336"/>
      <c r="Y990" s="336"/>
    </row>
    <row r="991" spans="1:25" ht="15.75" customHeight="1" x14ac:dyDescent="0.3">
      <c r="A991" s="336"/>
      <c r="B991" s="336"/>
      <c r="C991" s="336"/>
      <c r="D991" s="336"/>
      <c r="E991" s="336"/>
      <c r="F991" s="336"/>
      <c r="G991" s="336"/>
      <c r="H991" s="336"/>
      <c r="I991" s="336"/>
      <c r="J991" s="336"/>
      <c r="K991" s="336"/>
      <c r="L991" s="336"/>
      <c r="M991" s="336"/>
      <c r="N991" s="336"/>
      <c r="O991" s="336"/>
      <c r="P991" s="336"/>
      <c r="Q991" s="336"/>
      <c r="R991" s="336"/>
      <c r="S991" s="336"/>
      <c r="T991" s="341"/>
      <c r="U991" s="342"/>
      <c r="V991" s="336"/>
      <c r="W991" s="336"/>
      <c r="X991" s="336"/>
      <c r="Y991" s="336"/>
    </row>
    <row r="992" spans="1:25" ht="15.75" customHeight="1" x14ac:dyDescent="0.3">
      <c r="A992" s="336"/>
      <c r="B992" s="336"/>
      <c r="C992" s="336"/>
      <c r="D992" s="336"/>
      <c r="E992" s="336"/>
      <c r="F992" s="336"/>
      <c r="G992" s="336"/>
      <c r="H992" s="336"/>
      <c r="I992" s="336"/>
      <c r="J992" s="336"/>
      <c r="K992" s="336"/>
      <c r="L992" s="336"/>
      <c r="M992" s="336"/>
      <c r="N992" s="336"/>
      <c r="O992" s="336"/>
      <c r="P992" s="336"/>
      <c r="Q992" s="336"/>
      <c r="R992" s="336"/>
      <c r="S992" s="336"/>
      <c r="T992" s="341"/>
      <c r="U992" s="342"/>
      <c r="V992" s="336"/>
      <c r="W992" s="336"/>
      <c r="X992" s="336"/>
      <c r="Y992" s="336"/>
    </row>
    <row r="993" spans="1:25" ht="15.75" customHeight="1" x14ac:dyDescent="0.3">
      <c r="A993" s="336"/>
      <c r="B993" s="336"/>
      <c r="C993" s="336"/>
      <c r="D993" s="336"/>
      <c r="E993" s="336"/>
      <c r="F993" s="336"/>
      <c r="G993" s="336"/>
      <c r="H993" s="336"/>
      <c r="I993" s="336"/>
      <c r="J993" s="336"/>
      <c r="K993" s="336"/>
      <c r="L993" s="336"/>
      <c r="M993" s="336"/>
      <c r="N993" s="336"/>
      <c r="O993" s="336"/>
      <c r="P993" s="336"/>
      <c r="Q993" s="336"/>
      <c r="R993" s="336"/>
      <c r="S993" s="336"/>
      <c r="T993" s="341"/>
      <c r="U993" s="342"/>
      <c r="V993" s="336"/>
      <c r="W993" s="336"/>
      <c r="X993" s="336"/>
      <c r="Y993" s="336"/>
    </row>
    <row r="994" spans="1:25" ht="15.75" customHeight="1" x14ac:dyDescent="0.3">
      <c r="N994" s="336"/>
      <c r="O994" s="336"/>
      <c r="P994" s="336"/>
      <c r="Q994" s="336"/>
      <c r="R994" s="336"/>
      <c r="S994" s="336"/>
      <c r="T994" s="341"/>
      <c r="U994" s="342"/>
      <c r="V994" s="336"/>
      <c r="W994" s="336"/>
      <c r="X994" s="336"/>
      <c r="Y994" s="336"/>
    </row>
    <row r="995" spans="1:25" ht="15.75" customHeight="1" x14ac:dyDescent="0.3">
      <c r="N995" s="336"/>
      <c r="O995" s="336"/>
      <c r="P995" s="336"/>
      <c r="Q995" s="336"/>
      <c r="R995" s="336"/>
      <c r="S995" s="336"/>
      <c r="T995" s="341"/>
      <c r="U995" s="342"/>
      <c r="V995" s="336"/>
      <c r="W995" s="336"/>
      <c r="X995" s="336"/>
      <c r="Y995" s="336"/>
    </row>
    <row r="996" spans="1:25" ht="15.75" customHeight="1" x14ac:dyDescent="0.3">
      <c r="N996" s="336"/>
      <c r="O996" s="336"/>
      <c r="P996" s="336"/>
      <c r="Q996" s="336"/>
      <c r="R996" s="336"/>
      <c r="S996" s="336"/>
      <c r="T996" s="341"/>
      <c r="U996" s="342"/>
      <c r="V996" s="336"/>
      <c r="W996" s="336"/>
      <c r="X996" s="336"/>
      <c r="Y996" s="336"/>
    </row>
  </sheetData>
  <mergeCells count="80">
    <mergeCell ref="G48:M48"/>
    <mergeCell ref="E50:J50"/>
    <mergeCell ref="E51:J51"/>
    <mergeCell ref="A44:C44"/>
    <mergeCell ref="A45:C45"/>
    <mergeCell ref="E45:F45"/>
    <mergeCell ref="G45:H45"/>
    <mergeCell ref="I45:J45"/>
    <mergeCell ref="K45:M45"/>
    <mergeCell ref="K42:M42"/>
    <mergeCell ref="K43:M43"/>
    <mergeCell ref="E44:F44"/>
    <mergeCell ref="G44:H44"/>
    <mergeCell ref="K44:M44"/>
    <mergeCell ref="I43:J43"/>
    <mergeCell ref="I44:J44"/>
    <mergeCell ref="I42:J42"/>
    <mergeCell ref="A35:C35"/>
    <mergeCell ref="E35:F35"/>
    <mergeCell ref="G35:H35"/>
    <mergeCell ref="I35:J35"/>
    <mergeCell ref="G36:H36"/>
    <mergeCell ref="I36:J36"/>
    <mergeCell ref="A36:C36"/>
    <mergeCell ref="A37:C37"/>
    <mergeCell ref="E37:F37"/>
    <mergeCell ref="G37:H37"/>
    <mergeCell ref="I37:J37"/>
    <mergeCell ref="E39:F39"/>
    <mergeCell ref="G39:H39"/>
    <mergeCell ref="I39:J39"/>
    <mergeCell ref="A38:C38"/>
    <mergeCell ref="A39:C39"/>
    <mergeCell ref="K35:M35"/>
    <mergeCell ref="E36:F36"/>
    <mergeCell ref="K36:M36"/>
    <mergeCell ref="K37:M37"/>
    <mergeCell ref="K38:M38"/>
    <mergeCell ref="A42:C42"/>
    <mergeCell ref="E42:F42"/>
    <mergeCell ref="G42:H42"/>
    <mergeCell ref="A43:C43"/>
    <mergeCell ref="E43:F43"/>
    <mergeCell ref="G43:H43"/>
    <mergeCell ref="A40:C40"/>
    <mergeCell ref="A41:C41"/>
    <mergeCell ref="E41:F41"/>
    <mergeCell ref="G41:H41"/>
    <mergeCell ref="I41:J41"/>
    <mergeCell ref="E40:F40"/>
    <mergeCell ref="K41:M41"/>
    <mergeCell ref="K39:M39"/>
    <mergeCell ref="K40:M40"/>
    <mergeCell ref="E38:F38"/>
    <mergeCell ref="G38:H38"/>
    <mergeCell ref="I38:J38"/>
    <mergeCell ref="G40:H40"/>
    <mergeCell ref="I40:J40"/>
    <mergeCell ref="A14:M14"/>
    <mergeCell ref="D15:F15"/>
    <mergeCell ref="C25:K25"/>
    <mergeCell ref="A33:D34"/>
    <mergeCell ref="E33:J33"/>
    <mergeCell ref="K33:M34"/>
    <mergeCell ref="N36:N37"/>
    <mergeCell ref="E34:F34"/>
    <mergeCell ref="G34:H34"/>
    <mergeCell ref="I34:J34"/>
    <mergeCell ref="W1:W3"/>
    <mergeCell ref="T5:U5"/>
    <mergeCell ref="V5:V11"/>
    <mergeCell ref="W5:W11"/>
    <mergeCell ref="A6:M6"/>
    <mergeCell ref="A8:M8"/>
    <mergeCell ref="O5:R5"/>
    <mergeCell ref="N6:N12"/>
    <mergeCell ref="O6:Q6"/>
    <mergeCell ref="T1:U1"/>
    <mergeCell ref="V1:V3"/>
    <mergeCell ref="B10:M10"/>
  </mergeCells>
  <printOptions horizontalCentered="1"/>
  <pageMargins left="0.98425196850393704" right="0.78740157480314965" top="0.78740157480314965" bottom="0.78740157480314965" header="0" footer="0"/>
  <pageSetup paperSize="9" scale="7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00"/>
  <sheetViews>
    <sheetView workbookViewId="0"/>
  </sheetViews>
  <sheetFormatPr defaultColWidth="14.44140625" defaultRowHeight="15" customHeight="1" x14ac:dyDescent="0.3"/>
  <cols>
    <col min="1" max="2" width="8.6640625" customWidth="1"/>
    <col min="3" max="4" width="12.6640625" customWidth="1"/>
    <col min="5" max="5" width="11.109375" customWidth="1"/>
    <col min="6" max="6" width="10" customWidth="1"/>
    <col min="7" max="7" width="10.33203125" customWidth="1"/>
    <col min="8" max="8" width="10.88671875" customWidth="1"/>
    <col min="9" max="12" width="8.6640625" customWidth="1"/>
    <col min="13" max="13" width="9.88671875" customWidth="1"/>
    <col min="14" max="14" width="11.5546875" customWidth="1"/>
    <col min="15" max="15" width="12" customWidth="1"/>
    <col min="16" max="26" width="8.6640625" customWidth="1"/>
  </cols>
  <sheetData>
    <row r="1" spans="1:15" x14ac:dyDescent="0.3">
      <c r="A1" s="27" t="s">
        <v>21</v>
      </c>
      <c r="B1" s="500" t="s">
        <v>22</v>
      </c>
      <c r="C1" s="501"/>
      <c r="D1" s="501"/>
      <c r="E1" s="501"/>
      <c r="F1" s="501"/>
      <c r="G1" s="501"/>
      <c r="H1" s="501"/>
      <c r="I1" s="501"/>
      <c r="J1" s="501"/>
      <c r="K1" s="501"/>
      <c r="L1" s="501"/>
      <c r="M1" s="501"/>
      <c r="N1" s="502"/>
      <c r="O1" s="28" t="s">
        <v>23</v>
      </c>
    </row>
    <row r="2" spans="1:15" x14ac:dyDescent="0.3">
      <c r="A2" s="503" t="s">
        <v>24</v>
      </c>
      <c r="B2" s="501"/>
      <c r="C2" s="501"/>
      <c r="D2" s="501"/>
      <c r="E2" s="501"/>
      <c r="F2" s="501"/>
      <c r="G2" s="501"/>
      <c r="H2" s="501"/>
      <c r="I2" s="501"/>
      <c r="J2" s="501"/>
      <c r="K2" s="501"/>
      <c r="L2" s="501"/>
      <c r="M2" s="501"/>
      <c r="N2" s="501"/>
      <c r="O2" s="504"/>
    </row>
    <row r="3" spans="1:15" ht="48" x14ac:dyDescent="0.3">
      <c r="A3" s="29" t="s">
        <v>25</v>
      </c>
      <c r="B3" s="29" t="s">
        <v>26</v>
      </c>
      <c r="C3" s="505" t="s">
        <v>27</v>
      </c>
      <c r="D3" s="506"/>
      <c r="E3" s="30" t="s">
        <v>28</v>
      </c>
      <c r="F3" s="507"/>
      <c r="G3" s="508"/>
      <c r="H3" s="506"/>
      <c r="I3" s="31" t="s">
        <v>29</v>
      </c>
      <c r="J3" s="32" t="s">
        <v>30</v>
      </c>
      <c r="K3" s="32" t="s">
        <v>31</v>
      </c>
      <c r="L3" s="32" t="s">
        <v>32</v>
      </c>
      <c r="M3" s="32" t="s">
        <v>33</v>
      </c>
      <c r="N3" s="33" t="s">
        <v>34</v>
      </c>
      <c r="O3" s="33" t="s">
        <v>35</v>
      </c>
    </row>
    <row r="4" spans="1:15" ht="24" customHeight="1" x14ac:dyDescent="0.3">
      <c r="A4" s="509" t="s">
        <v>36</v>
      </c>
      <c r="B4" s="510"/>
      <c r="C4" s="511" t="s">
        <v>37</v>
      </c>
      <c r="D4" s="510"/>
      <c r="E4" s="511" t="s">
        <v>38</v>
      </c>
      <c r="F4" s="512"/>
      <c r="G4" s="512"/>
      <c r="H4" s="510"/>
      <c r="I4" s="34"/>
      <c r="J4" s="32"/>
      <c r="K4" s="32"/>
      <c r="L4" s="32"/>
      <c r="M4" s="32"/>
      <c r="N4" s="33"/>
      <c r="O4" s="33"/>
    </row>
    <row r="5" spans="1:15" ht="26.25" customHeight="1" x14ac:dyDescent="0.3">
      <c r="A5" s="35">
        <v>1</v>
      </c>
      <c r="B5" s="36" t="s">
        <v>39</v>
      </c>
      <c r="C5" s="517" t="s">
        <v>40</v>
      </c>
      <c r="D5" s="518"/>
      <c r="E5" s="37" t="s">
        <v>41</v>
      </c>
      <c r="F5" s="519" t="s">
        <v>42</v>
      </c>
      <c r="G5" s="518"/>
      <c r="H5" s="518"/>
      <c r="I5" s="38">
        <v>1</v>
      </c>
      <c r="J5" s="39">
        <v>100</v>
      </c>
      <c r="K5" s="39">
        <v>1</v>
      </c>
      <c r="L5" s="39">
        <v>1</v>
      </c>
      <c r="M5" s="40">
        <v>60</v>
      </c>
      <c r="N5" s="39">
        <v>371.14</v>
      </c>
      <c r="O5" s="41">
        <f t="shared" ref="O5:O13" si="0">ROUND((J5*K5*L5)/M5,2)*N5</f>
        <v>619.80379999999991</v>
      </c>
    </row>
    <row r="6" spans="1:15" ht="21" customHeight="1" x14ac:dyDescent="0.3">
      <c r="A6" s="35">
        <v>2</v>
      </c>
      <c r="B6" s="36" t="s">
        <v>43</v>
      </c>
      <c r="C6" s="498" t="s">
        <v>44</v>
      </c>
      <c r="D6" s="499"/>
      <c r="E6" s="37" t="s">
        <v>41</v>
      </c>
      <c r="F6" s="519" t="s">
        <v>42</v>
      </c>
      <c r="G6" s="518"/>
      <c r="H6" s="518"/>
      <c r="I6" s="38">
        <v>1</v>
      </c>
      <c r="J6" s="39">
        <v>100</v>
      </c>
      <c r="K6" s="39">
        <v>1</v>
      </c>
      <c r="L6" s="39">
        <v>0.5</v>
      </c>
      <c r="M6" s="40">
        <v>60</v>
      </c>
      <c r="N6" s="39">
        <v>371.14</v>
      </c>
      <c r="O6" s="41">
        <f t="shared" si="0"/>
        <v>308.0462</v>
      </c>
    </row>
    <row r="7" spans="1:15" ht="24" customHeight="1" x14ac:dyDescent="0.3">
      <c r="A7" s="35">
        <v>3</v>
      </c>
      <c r="B7" s="42" t="s">
        <v>45</v>
      </c>
      <c r="C7" s="498" t="s">
        <v>46</v>
      </c>
      <c r="D7" s="499"/>
      <c r="E7" s="37" t="s">
        <v>41</v>
      </c>
      <c r="F7" s="519" t="s">
        <v>42</v>
      </c>
      <c r="G7" s="518"/>
      <c r="H7" s="518"/>
      <c r="I7" s="38">
        <v>1</v>
      </c>
      <c r="J7" s="39">
        <v>100</v>
      </c>
      <c r="K7" s="39">
        <v>1</v>
      </c>
      <c r="L7" s="39">
        <v>0.5</v>
      </c>
      <c r="M7" s="40">
        <v>60</v>
      </c>
      <c r="N7" s="39">
        <v>371.14</v>
      </c>
      <c r="O7" s="41">
        <f t="shared" si="0"/>
        <v>308.0462</v>
      </c>
    </row>
    <row r="8" spans="1:15" ht="26.25" customHeight="1" x14ac:dyDescent="0.3">
      <c r="A8" s="35">
        <v>4</v>
      </c>
      <c r="B8" s="36" t="s">
        <v>47</v>
      </c>
      <c r="C8" s="498" t="s">
        <v>48</v>
      </c>
      <c r="D8" s="499"/>
      <c r="E8" s="37" t="s">
        <v>41</v>
      </c>
      <c r="F8" s="519" t="s">
        <v>42</v>
      </c>
      <c r="G8" s="518"/>
      <c r="H8" s="518"/>
      <c r="I8" s="38">
        <v>1</v>
      </c>
      <c r="J8" s="39">
        <v>100</v>
      </c>
      <c r="K8" s="39">
        <v>1</v>
      </c>
      <c r="L8" s="39">
        <v>1</v>
      </c>
      <c r="M8" s="40">
        <v>60</v>
      </c>
      <c r="N8" s="39">
        <v>371.14</v>
      </c>
      <c r="O8" s="41">
        <f t="shared" si="0"/>
        <v>619.80379999999991</v>
      </c>
    </row>
    <row r="9" spans="1:15" ht="25.5" customHeight="1" x14ac:dyDescent="0.3">
      <c r="A9" s="35">
        <v>5</v>
      </c>
      <c r="B9" s="42" t="s">
        <v>49</v>
      </c>
      <c r="C9" s="498" t="s">
        <v>50</v>
      </c>
      <c r="D9" s="499"/>
      <c r="E9" s="37" t="s">
        <v>41</v>
      </c>
      <c r="F9" s="519" t="s">
        <v>42</v>
      </c>
      <c r="G9" s="518"/>
      <c r="H9" s="518"/>
      <c r="I9" s="38">
        <v>1</v>
      </c>
      <c r="J9" s="39">
        <v>100</v>
      </c>
      <c r="K9" s="39">
        <v>1</v>
      </c>
      <c r="L9" s="39">
        <v>0.5</v>
      </c>
      <c r="M9" s="40">
        <v>60</v>
      </c>
      <c r="N9" s="39">
        <v>371.14</v>
      </c>
      <c r="O9" s="41">
        <f t="shared" si="0"/>
        <v>308.0462</v>
      </c>
    </row>
    <row r="10" spans="1:15" ht="24" customHeight="1" x14ac:dyDescent="0.3">
      <c r="A10" s="35">
        <v>6</v>
      </c>
      <c r="B10" s="36" t="s">
        <v>51</v>
      </c>
      <c r="C10" s="498" t="s">
        <v>52</v>
      </c>
      <c r="D10" s="499"/>
      <c r="E10" s="37" t="s">
        <v>41</v>
      </c>
      <c r="F10" s="519" t="s">
        <v>42</v>
      </c>
      <c r="G10" s="518"/>
      <c r="H10" s="518"/>
      <c r="I10" s="38">
        <v>1</v>
      </c>
      <c r="J10" s="39">
        <v>100</v>
      </c>
      <c r="K10" s="39">
        <v>1</v>
      </c>
      <c r="L10" s="39">
        <v>0.5</v>
      </c>
      <c r="M10" s="40">
        <v>60</v>
      </c>
      <c r="N10" s="39">
        <v>371.14</v>
      </c>
      <c r="O10" s="41">
        <f t="shared" si="0"/>
        <v>308.0462</v>
      </c>
    </row>
    <row r="11" spans="1:15" ht="25.5" customHeight="1" x14ac:dyDescent="0.3">
      <c r="A11" s="35">
        <v>7</v>
      </c>
      <c r="B11" s="42" t="s">
        <v>53</v>
      </c>
      <c r="C11" s="498" t="s">
        <v>54</v>
      </c>
      <c r="D11" s="499"/>
      <c r="E11" s="37"/>
      <c r="F11" s="519" t="s">
        <v>55</v>
      </c>
      <c r="G11" s="518"/>
      <c r="H11" s="518"/>
      <c r="I11" s="38">
        <v>1</v>
      </c>
      <c r="J11" s="39">
        <v>100</v>
      </c>
      <c r="K11" s="39">
        <v>1</v>
      </c>
      <c r="L11" s="39">
        <v>1</v>
      </c>
      <c r="M11" s="40">
        <v>60</v>
      </c>
      <c r="N11" s="39">
        <v>281.62</v>
      </c>
      <c r="O11" s="41">
        <f t="shared" si="0"/>
        <v>470.30539999999996</v>
      </c>
    </row>
    <row r="12" spans="1:15" ht="23.25" customHeight="1" x14ac:dyDescent="0.3">
      <c r="A12" s="35">
        <v>8</v>
      </c>
      <c r="B12" s="36" t="s">
        <v>56</v>
      </c>
      <c r="C12" s="498" t="s">
        <v>57</v>
      </c>
      <c r="D12" s="499"/>
      <c r="E12" s="37"/>
      <c r="F12" s="519" t="s">
        <v>55</v>
      </c>
      <c r="G12" s="518"/>
      <c r="H12" s="518"/>
      <c r="I12" s="38">
        <v>1</v>
      </c>
      <c r="J12" s="39">
        <v>100</v>
      </c>
      <c r="K12" s="39">
        <v>1</v>
      </c>
      <c r="L12" s="39">
        <v>1</v>
      </c>
      <c r="M12" s="40">
        <v>60</v>
      </c>
      <c r="N12" s="39">
        <v>314.52</v>
      </c>
      <c r="O12" s="41">
        <f t="shared" si="0"/>
        <v>525.24839999999995</v>
      </c>
    </row>
    <row r="13" spans="1:15" ht="24" customHeight="1" x14ac:dyDescent="0.3">
      <c r="A13" s="35">
        <v>9</v>
      </c>
      <c r="B13" s="42" t="s">
        <v>58</v>
      </c>
      <c r="C13" s="498" t="s">
        <v>59</v>
      </c>
      <c r="D13" s="499"/>
      <c r="E13" s="37" t="s">
        <v>41</v>
      </c>
      <c r="F13" s="519" t="s">
        <v>42</v>
      </c>
      <c r="G13" s="518"/>
      <c r="H13" s="518"/>
      <c r="I13" s="38">
        <v>1</v>
      </c>
      <c r="J13" s="39">
        <v>100</v>
      </c>
      <c r="K13" s="39">
        <v>1</v>
      </c>
      <c r="L13" s="39">
        <v>1</v>
      </c>
      <c r="M13" s="40">
        <v>60</v>
      </c>
      <c r="N13" s="39">
        <v>371.14</v>
      </c>
      <c r="O13" s="41">
        <f t="shared" si="0"/>
        <v>619.80379999999991</v>
      </c>
    </row>
    <row r="14" spans="1:15" ht="14.4" x14ac:dyDescent="0.3">
      <c r="A14" s="514" t="s">
        <v>60</v>
      </c>
      <c r="B14" s="515"/>
      <c r="C14" s="515"/>
      <c r="D14" s="515"/>
      <c r="E14" s="515"/>
      <c r="F14" s="515"/>
      <c r="G14" s="515"/>
      <c r="H14" s="515"/>
      <c r="I14" s="515"/>
      <c r="J14" s="515"/>
      <c r="K14" s="515"/>
      <c r="L14" s="515"/>
      <c r="M14" s="515"/>
      <c r="N14" s="516"/>
      <c r="O14" s="43">
        <f>SUM(O5:O13)</f>
        <v>4087.1499999999996</v>
      </c>
    </row>
    <row r="15" spans="1:15" ht="14.4" x14ac:dyDescent="0.3">
      <c r="A15" s="44"/>
      <c r="B15" s="45"/>
      <c r="C15" s="46"/>
      <c r="D15" s="46"/>
      <c r="E15" s="46"/>
      <c r="F15" s="46"/>
      <c r="G15" s="46"/>
      <c r="H15" s="46"/>
      <c r="I15" s="46"/>
      <c r="J15" s="46"/>
      <c r="K15" s="46"/>
      <c r="L15" s="46"/>
      <c r="M15" s="47"/>
      <c r="N15" s="48"/>
      <c r="O15" s="48"/>
    </row>
    <row r="16" spans="1:15" ht="14.4" x14ac:dyDescent="0.3">
      <c r="A16" s="44"/>
      <c r="B16" s="46"/>
      <c r="C16" s="46"/>
      <c r="D16" s="49"/>
      <c r="E16" s="46"/>
      <c r="F16" s="49"/>
      <c r="G16" s="46"/>
      <c r="H16" s="49"/>
      <c r="I16" s="46"/>
      <c r="J16" s="49"/>
      <c r="K16" s="46"/>
      <c r="L16" s="520"/>
      <c r="M16" s="461"/>
      <c r="N16" s="48"/>
      <c r="O16" s="50"/>
    </row>
    <row r="18" spans="1:15" x14ac:dyDescent="0.3">
      <c r="A18" s="27" t="s">
        <v>61</v>
      </c>
      <c r="B18" s="500" t="s">
        <v>62</v>
      </c>
      <c r="C18" s="501"/>
      <c r="D18" s="501"/>
      <c r="E18" s="501"/>
      <c r="F18" s="501"/>
      <c r="G18" s="501"/>
      <c r="H18" s="501"/>
      <c r="I18" s="501"/>
      <c r="J18" s="501"/>
      <c r="K18" s="501"/>
      <c r="L18" s="501"/>
      <c r="M18" s="501"/>
      <c r="N18" s="502"/>
      <c r="O18" s="28" t="s">
        <v>23</v>
      </c>
    </row>
    <row r="19" spans="1:15" x14ac:dyDescent="0.3">
      <c r="A19" s="503" t="s">
        <v>24</v>
      </c>
      <c r="B19" s="501"/>
      <c r="C19" s="501"/>
      <c r="D19" s="501"/>
      <c r="E19" s="501"/>
      <c r="F19" s="501"/>
      <c r="G19" s="501"/>
      <c r="H19" s="501"/>
      <c r="I19" s="501"/>
      <c r="J19" s="501"/>
      <c r="K19" s="501"/>
      <c r="L19" s="501"/>
      <c r="M19" s="501"/>
      <c r="N19" s="501"/>
      <c r="O19" s="504"/>
    </row>
    <row r="20" spans="1:15" ht="14.4" x14ac:dyDescent="0.3">
      <c r="A20" s="35">
        <v>1</v>
      </c>
      <c r="D20" s="521" t="s">
        <v>63</v>
      </c>
      <c r="E20" s="522"/>
      <c r="F20" s="522"/>
      <c r="G20" s="522"/>
      <c r="I20" s="51">
        <v>40.5</v>
      </c>
      <c r="N20" s="51">
        <v>122.97</v>
      </c>
      <c r="O20" s="51">
        <f t="shared" ref="O20:O21" si="1">I20*N20</f>
        <v>4980.2849999999999</v>
      </c>
    </row>
    <row r="21" spans="1:15" ht="15.75" customHeight="1" x14ac:dyDescent="0.3">
      <c r="A21" s="35">
        <v>2</v>
      </c>
      <c r="B21" s="51">
        <v>4083</v>
      </c>
      <c r="D21" s="513" t="s">
        <v>64</v>
      </c>
      <c r="E21" s="461"/>
      <c r="F21" s="461"/>
      <c r="G21" s="461"/>
      <c r="I21" s="51">
        <v>220</v>
      </c>
      <c r="N21" s="51">
        <v>21.02</v>
      </c>
      <c r="O21" s="51">
        <f t="shared" si="1"/>
        <v>4624.3999999999996</v>
      </c>
    </row>
    <row r="22" spans="1:15" ht="15.75" customHeight="1" x14ac:dyDescent="0.3">
      <c r="A22" s="514" t="s">
        <v>60</v>
      </c>
      <c r="B22" s="515"/>
      <c r="C22" s="515"/>
      <c r="D22" s="515"/>
      <c r="E22" s="515"/>
      <c r="F22" s="515"/>
      <c r="G22" s="515"/>
      <c r="H22" s="515"/>
      <c r="I22" s="515"/>
      <c r="J22" s="515"/>
      <c r="K22" s="515"/>
      <c r="L22" s="515"/>
      <c r="M22" s="515"/>
      <c r="N22" s="516"/>
      <c r="O22" s="43">
        <f>SUM(O20:O21)</f>
        <v>9604.6849999999995</v>
      </c>
    </row>
    <row r="23" spans="1:15" ht="15.75" customHeight="1" x14ac:dyDescent="0.3"/>
    <row r="24" spans="1:15" ht="15.75" customHeight="1" x14ac:dyDescent="0.3"/>
    <row r="25" spans="1:15" ht="15.75" customHeight="1" x14ac:dyDescent="0.3"/>
    <row r="26" spans="1:15" ht="15.75" customHeight="1" x14ac:dyDescent="0.3"/>
    <row r="27" spans="1:15" ht="15.75" customHeight="1" x14ac:dyDescent="0.3"/>
    <row r="28" spans="1:15" ht="15.75" customHeight="1" x14ac:dyDescent="0.3"/>
    <row r="29" spans="1:15" ht="15.75" customHeight="1" x14ac:dyDescent="0.3"/>
    <row r="30" spans="1:15" ht="15.75" customHeight="1" x14ac:dyDescent="0.3"/>
    <row r="31" spans="1:15" ht="15.75" customHeight="1" x14ac:dyDescent="0.3"/>
    <row r="32" spans="1:15"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32">
    <mergeCell ref="A14:N14"/>
    <mergeCell ref="L16:M16"/>
    <mergeCell ref="B18:N18"/>
    <mergeCell ref="A19:O19"/>
    <mergeCell ref="D20:G20"/>
    <mergeCell ref="D21:G21"/>
    <mergeCell ref="A22:N22"/>
    <mergeCell ref="C13:D13"/>
    <mergeCell ref="C5:D5"/>
    <mergeCell ref="F5:H5"/>
    <mergeCell ref="C6:D6"/>
    <mergeCell ref="F6:H6"/>
    <mergeCell ref="C7:D7"/>
    <mergeCell ref="F7:H7"/>
    <mergeCell ref="F8:H8"/>
    <mergeCell ref="F9:H9"/>
    <mergeCell ref="F10:H10"/>
    <mergeCell ref="F11:H11"/>
    <mergeCell ref="F12:H12"/>
    <mergeCell ref="F13:H13"/>
    <mergeCell ref="C8:D8"/>
    <mergeCell ref="C9:D9"/>
    <mergeCell ref="C10:D10"/>
    <mergeCell ref="C11:D11"/>
    <mergeCell ref="C12:D12"/>
    <mergeCell ref="B1:N1"/>
    <mergeCell ref="A2:O2"/>
    <mergeCell ref="C3:D3"/>
    <mergeCell ref="F3:H3"/>
    <mergeCell ref="A4:B4"/>
    <mergeCell ref="C4:D4"/>
    <mergeCell ref="E4:H4"/>
  </mergeCells>
  <pageMargins left="0.511811024" right="0.511811024" top="0.78740157499999996" bottom="0.78740157499999996"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00"/>
  <sheetViews>
    <sheetView workbookViewId="0"/>
  </sheetViews>
  <sheetFormatPr defaultColWidth="14.44140625" defaultRowHeight="15" customHeight="1" x14ac:dyDescent="0.3"/>
  <cols>
    <col min="1" max="1" width="8.6640625" customWidth="1"/>
    <col min="2" max="2" width="67.33203125" customWidth="1"/>
    <col min="3" max="3" width="31.88671875" customWidth="1"/>
    <col min="4" max="4" width="15.6640625" customWidth="1"/>
    <col min="5" max="26" width="8.6640625" customWidth="1"/>
  </cols>
  <sheetData>
    <row r="1" spans="1:4" ht="14.4" x14ac:dyDescent="0.3">
      <c r="A1" s="52" t="s">
        <v>65</v>
      </c>
      <c r="B1" s="53" t="s">
        <v>66</v>
      </c>
      <c r="C1" s="54" t="s">
        <v>67</v>
      </c>
      <c r="D1" s="55" t="s">
        <v>68</v>
      </c>
    </row>
    <row r="2" spans="1:4" ht="14.4" x14ac:dyDescent="0.3">
      <c r="A2" s="56">
        <v>45778</v>
      </c>
      <c r="B2" s="57" t="s">
        <v>69</v>
      </c>
      <c r="C2" s="57" t="s">
        <v>70</v>
      </c>
      <c r="D2" s="58" t="s">
        <v>71</v>
      </c>
    </row>
    <row r="3" spans="1:4" ht="14.4" x14ac:dyDescent="0.3">
      <c r="A3" s="56">
        <v>45778</v>
      </c>
      <c r="B3" s="57" t="s">
        <v>69</v>
      </c>
      <c r="C3" s="57" t="s">
        <v>72</v>
      </c>
      <c r="D3" s="58" t="s">
        <v>71</v>
      </c>
    </row>
    <row r="4" spans="1:4" ht="14.4" x14ac:dyDescent="0.3">
      <c r="A4" s="56">
        <v>45778</v>
      </c>
      <c r="B4" s="57" t="s">
        <v>69</v>
      </c>
      <c r="C4" s="57" t="s">
        <v>73</v>
      </c>
      <c r="D4" s="58" t="s">
        <v>71</v>
      </c>
    </row>
    <row r="5" spans="1:4" ht="14.4" x14ac:dyDescent="0.3">
      <c r="A5" s="56">
        <v>45778</v>
      </c>
      <c r="B5" s="57" t="s">
        <v>69</v>
      </c>
      <c r="C5" s="57" t="s">
        <v>74</v>
      </c>
      <c r="D5" s="58" t="s">
        <v>71</v>
      </c>
    </row>
    <row r="6" spans="1:4" ht="14.4" x14ac:dyDescent="0.3">
      <c r="A6" s="56">
        <v>45778</v>
      </c>
      <c r="B6" s="57" t="s">
        <v>69</v>
      </c>
      <c r="C6" s="57" t="s">
        <v>75</v>
      </c>
      <c r="D6" s="58" t="s">
        <v>71</v>
      </c>
    </row>
    <row r="7" spans="1:4" ht="14.4" x14ac:dyDescent="0.3">
      <c r="A7" s="56">
        <v>45778</v>
      </c>
      <c r="B7" s="57" t="s">
        <v>69</v>
      </c>
      <c r="C7" s="57" t="s">
        <v>76</v>
      </c>
      <c r="D7" s="58">
        <v>4.6883499999999998</v>
      </c>
    </row>
    <row r="8" spans="1:4" ht="14.4" x14ac:dyDescent="0.3">
      <c r="A8" s="56">
        <v>45778</v>
      </c>
      <c r="B8" s="57" t="s">
        <v>69</v>
      </c>
      <c r="C8" s="57" t="s">
        <v>77</v>
      </c>
      <c r="D8" s="58" t="s">
        <v>71</v>
      </c>
    </row>
    <row r="9" spans="1:4" ht="14.4" x14ac:dyDescent="0.3">
      <c r="A9" s="56">
        <v>45778</v>
      </c>
      <c r="B9" s="57" t="s">
        <v>69</v>
      </c>
      <c r="C9" s="57" t="s">
        <v>78</v>
      </c>
      <c r="D9" s="58">
        <v>5.0164299999999997</v>
      </c>
    </row>
    <row r="10" spans="1:4" ht="14.4" x14ac:dyDescent="0.3">
      <c r="A10" s="56">
        <v>45778</v>
      </c>
      <c r="B10" s="57" t="s">
        <v>69</v>
      </c>
      <c r="C10" s="57" t="s">
        <v>79</v>
      </c>
      <c r="D10" s="58" t="s">
        <v>71</v>
      </c>
    </row>
    <row r="11" spans="1:4" ht="14.4" x14ac:dyDescent="0.3">
      <c r="A11" s="56">
        <v>45778</v>
      </c>
      <c r="B11" s="57" t="s">
        <v>69</v>
      </c>
      <c r="C11" s="57" t="s">
        <v>80</v>
      </c>
      <c r="D11" s="58" t="s">
        <v>71</v>
      </c>
    </row>
    <row r="12" spans="1:4" ht="14.4" x14ac:dyDescent="0.3">
      <c r="A12" s="56">
        <v>45778</v>
      </c>
      <c r="B12" s="57" t="s">
        <v>69</v>
      </c>
      <c r="C12" s="57" t="s">
        <v>81</v>
      </c>
      <c r="D12" s="58">
        <v>5.7743799999999998</v>
      </c>
    </row>
    <row r="13" spans="1:4" ht="14.4" x14ac:dyDescent="0.3">
      <c r="A13" s="56">
        <v>45778</v>
      </c>
      <c r="B13" s="57" t="s">
        <v>69</v>
      </c>
      <c r="C13" s="57" t="s">
        <v>82</v>
      </c>
      <c r="D13" s="58" t="s">
        <v>71</v>
      </c>
    </row>
    <row r="14" spans="1:4" ht="14.4" x14ac:dyDescent="0.3">
      <c r="A14" s="56">
        <v>45778</v>
      </c>
      <c r="B14" s="57" t="s">
        <v>69</v>
      </c>
      <c r="C14" s="57" t="s">
        <v>83</v>
      </c>
      <c r="D14" s="58" t="s">
        <v>71</v>
      </c>
    </row>
    <row r="15" spans="1:4" ht="14.4" x14ac:dyDescent="0.3">
      <c r="A15" s="56">
        <v>45778</v>
      </c>
      <c r="B15" s="57" t="s">
        <v>69</v>
      </c>
      <c r="C15" s="57" t="s">
        <v>84</v>
      </c>
      <c r="D15" s="58" t="s">
        <v>71</v>
      </c>
    </row>
    <row r="16" spans="1:4" ht="14.4" x14ac:dyDescent="0.3">
      <c r="A16" s="56">
        <v>45778</v>
      </c>
      <c r="B16" s="57" t="s">
        <v>69</v>
      </c>
      <c r="C16" s="57" t="s">
        <v>85</v>
      </c>
      <c r="D16" s="58" t="s">
        <v>71</v>
      </c>
    </row>
    <row r="17" spans="1:4" ht="14.4" x14ac:dyDescent="0.3">
      <c r="A17" s="56">
        <v>45778</v>
      </c>
      <c r="B17" s="57" t="s">
        <v>69</v>
      </c>
      <c r="C17" s="57" t="s">
        <v>86</v>
      </c>
      <c r="D17" s="58" t="s">
        <v>71</v>
      </c>
    </row>
    <row r="18" spans="1:4" ht="14.4" x14ac:dyDescent="0.3">
      <c r="A18" s="56">
        <v>45778</v>
      </c>
      <c r="B18" s="57" t="s">
        <v>69</v>
      </c>
      <c r="C18" s="57" t="s">
        <v>87</v>
      </c>
      <c r="D18" s="58" t="s">
        <v>71</v>
      </c>
    </row>
    <row r="19" spans="1:4" ht="14.4" x14ac:dyDescent="0.3">
      <c r="A19" s="56">
        <v>45778</v>
      </c>
      <c r="B19" s="57" t="s">
        <v>69</v>
      </c>
      <c r="C19" s="57" t="s">
        <v>88</v>
      </c>
      <c r="D19" s="58" t="s">
        <v>71</v>
      </c>
    </row>
    <row r="20" spans="1:4" ht="14.4" x14ac:dyDescent="0.3">
      <c r="A20" s="56">
        <v>45778</v>
      </c>
      <c r="B20" s="57" t="s">
        <v>69</v>
      </c>
      <c r="C20" s="57" t="s">
        <v>89</v>
      </c>
      <c r="D20" s="58" t="s">
        <v>71</v>
      </c>
    </row>
    <row r="21" spans="1:4" ht="15.75" customHeight="1" x14ac:dyDescent="0.3">
      <c r="A21" s="56">
        <v>45778</v>
      </c>
      <c r="B21" s="57" t="s">
        <v>69</v>
      </c>
      <c r="C21" s="57" t="s">
        <v>90</v>
      </c>
      <c r="D21" s="58" t="s">
        <v>71</v>
      </c>
    </row>
    <row r="22" spans="1:4" ht="15.75" customHeight="1" x14ac:dyDescent="0.3">
      <c r="A22" s="56">
        <v>45778</v>
      </c>
      <c r="B22" s="57" t="s">
        <v>69</v>
      </c>
      <c r="C22" s="57" t="s">
        <v>91</v>
      </c>
      <c r="D22" s="58">
        <v>4.8259499999999997</v>
      </c>
    </row>
    <row r="23" spans="1:4" ht="15.75" customHeight="1" x14ac:dyDescent="0.3">
      <c r="A23" s="56">
        <v>45778</v>
      </c>
      <c r="B23" s="57" t="s">
        <v>69</v>
      </c>
      <c r="C23" s="57" t="s">
        <v>92</v>
      </c>
      <c r="D23" s="58" t="s">
        <v>71</v>
      </c>
    </row>
    <row r="24" spans="1:4" ht="15.75" customHeight="1" x14ac:dyDescent="0.3">
      <c r="A24" s="56">
        <v>45778</v>
      </c>
      <c r="B24" s="57" t="s">
        <v>69</v>
      </c>
      <c r="C24" s="57" t="s">
        <v>93</v>
      </c>
      <c r="D24" s="58" t="s">
        <v>71</v>
      </c>
    </row>
    <row r="25" spans="1:4" ht="15.75" customHeight="1" x14ac:dyDescent="0.3">
      <c r="A25" s="56">
        <v>45778</v>
      </c>
      <c r="B25" s="57" t="s">
        <v>69</v>
      </c>
      <c r="C25" s="57" t="s">
        <v>94</v>
      </c>
      <c r="D25" s="58" t="s">
        <v>71</v>
      </c>
    </row>
    <row r="26" spans="1:4" ht="15.75" customHeight="1" x14ac:dyDescent="0.3">
      <c r="A26" s="56">
        <v>45778</v>
      </c>
      <c r="B26" s="57" t="s">
        <v>69</v>
      </c>
      <c r="C26" s="57" t="s">
        <v>95</v>
      </c>
      <c r="D26" s="58" t="s">
        <v>71</v>
      </c>
    </row>
    <row r="27" spans="1:4" ht="15.75" customHeight="1" x14ac:dyDescent="0.3">
      <c r="A27" s="56">
        <v>45778</v>
      </c>
      <c r="B27" s="57" t="s">
        <v>69</v>
      </c>
      <c r="C27" s="57" t="s">
        <v>96</v>
      </c>
      <c r="D27" s="58" t="s">
        <v>71</v>
      </c>
    </row>
    <row r="28" spans="1:4" ht="15.75" customHeight="1" x14ac:dyDescent="0.3">
      <c r="A28" s="56">
        <v>45778</v>
      </c>
      <c r="B28" s="57" t="s">
        <v>69</v>
      </c>
      <c r="C28" s="57" t="s">
        <v>97</v>
      </c>
      <c r="D28" s="58" t="s">
        <v>71</v>
      </c>
    </row>
    <row r="29" spans="1:4" ht="15.75" customHeight="1" x14ac:dyDescent="0.3">
      <c r="A29" s="56">
        <v>45778</v>
      </c>
      <c r="B29" s="57" t="s">
        <v>98</v>
      </c>
      <c r="C29" s="57" t="s">
        <v>70</v>
      </c>
      <c r="D29" s="58" t="s">
        <v>71</v>
      </c>
    </row>
    <row r="30" spans="1:4" ht="15.75" customHeight="1" x14ac:dyDescent="0.3">
      <c r="A30" s="56">
        <v>45778</v>
      </c>
      <c r="B30" s="57" t="s">
        <v>98</v>
      </c>
      <c r="C30" s="57" t="s">
        <v>72</v>
      </c>
      <c r="D30" s="58" t="s">
        <v>71</v>
      </c>
    </row>
    <row r="31" spans="1:4" ht="15.75" customHeight="1" x14ac:dyDescent="0.3">
      <c r="A31" s="56">
        <v>45778</v>
      </c>
      <c r="B31" s="57" t="s">
        <v>98</v>
      </c>
      <c r="C31" s="57" t="s">
        <v>73</v>
      </c>
      <c r="D31" s="58" t="s">
        <v>71</v>
      </c>
    </row>
    <row r="32" spans="1:4" ht="15.75" customHeight="1" x14ac:dyDescent="0.3">
      <c r="A32" s="56">
        <v>45778</v>
      </c>
      <c r="B32" s="57" t="s">
        <v>98</v>
      </c>
      <c r="C32" s="57" t="s">
        <v>74</v>
      </c>
      <c r="D32" s="58" t="s">
        <v>71</v>
      </c>
    </row>
    <row r="33" spans="1:4" ht="15.75" customHeight="1" x14ac:dyDescent="0.3">
      <c r="A33" s="56">
        <v>45778</v>
      </c>
      <c r="B33" s="57" t="s">
        <v>98</v>
      </c>
      <c r="C33" s="57" t="s">
        <v>75</v>
      </c>
      <c r="D33" s="58" t="s">
        <v>71</v>
      </c>
    </row>
    <row r="34" spans="1:4" ht="15.75" customHeight="1" x14ac:dyDescent="0.3">
      <c r="A34" s="56">
        <v>45778</v>
      </c>
      <c r="B34" s="57" t="s">
        <v>98</v>
      </c>
      <c r="C34" s="57" t="s">
        <v>76</v>
      </c>
      <c r="D34" s="58" t="s">
        <v>71</v>
      </c>
    </row>
    <row r="35" spans="1:4" ht="15.75" customHeight="1" x14ac:dyDescent="0.3">
      <c r="A35" s="56">
        <v>45778</v>
      </c>
      <c r="B35" s="57" t="s">
        <v>98</v>
      </c>
      <c r="C35" s="57" t="s">
        <v>77</v>
      </c>
      <c r="D35" s="58" t="s">
        <v>71</v>
      </c>
    </row>
    <row r="36" spans="1:4" ht="15.75" customHeight="1" x14ac:dyDescent="0.3">
      <c r="A36" s="56">
        <v>45778</v>
      </c>
      <c r="B36" s="57" t="s">
        <v>98</v>
      </c>
      <c r="C36" s="57" t="s">
        <v>78</v>
      </c>
      <c r="D36" s="58" t="s">
        <v>71</v>
      </c>
    </row>
    <row r="37" spans="1:4" ht="15.75" customHeight="1" x14ac:dyDescent="0.3">
      <c r="A37" s="56">
        <v>45778</v>
      </c>
      <c r="B37" s="57" t="s">
        <v>98</v>
      </c>
      <c r="C37" s="57" t="s">
        <v>79</v>
      </c>
      <c r="D37" s="58" t="s">
        <v>71</v>
      </c>
    </row>
    <row r="38" spans="1:4" ht="15.75" customHeight="1" x14ac:dyDescent="0.3">
      <c r="A38" s="56">
        <v>45778</v>
      </c>
      <c r="B38" s="57" t="s">
        <v>98</v>
      </c>
      <c r="C38" s="57" t="s">
        <v>80</v>
      </c>
      <c r="D38" s="58" t="s">
        <v>71</v>
      </c>
    </row>
    <row r="39" spans="1:4" ht="15.75" customHeight="1" x14ac:dyDescent="0.3">
      <c r="A39" s="56">
        <v>45778</v>
      </c>
      <c r="B39" s="57" t="s">
        <v>98</v>
      </c>
      <c r="C39" s="57" t="s">
        <v>81</v>
      </c>
      <c r="D39" s="58" t="s">
        <v>71</v>
      </c>
    </row>
    <row r="40" spans="1:4" ht="15.75" customHeight="1" x14ac:dyDescent="0.3">
      <c r="A40" s="56">
        <v>45778</v>
      </c>
      <c r="B40" s="57" t="s">
        <v>98</v>
      </c>
      <c r="C40" s="57" t="s">
        <v>82</v>
      </c>
      <c r="D40" s="58" t="s">
        <v>71</v>
      </c>
    </row>
    <row r="41" spans="1:4" ht="15.75" customHeight="1" x14ac:dyDescent="0.3">
      <c r="A41" s="56">
        <v>45778</v>
      </c>
      <c r="B41" s="57" t="s">
        <v>98</v>
      </c>
      <c r="C41" s="57" t="s">
        <v>83</v>
      </c>
      <c r="D41" s="58" t="s">
        <v>71</v>
      </c>
    </row>
    <row r="42" spans="1:4" ht="15.75" customHeight="1" x14ac:dyDescent="0.3">
      <c r="A42" s="56">
        <v>45778</v>
      </c>
      <c r="B42" s="57" t="s">
        <v>98</v>
      </c>
      <c r="C42" s="57" t="s">
        <v>84</v>
      </c>
      <c r="D42" s="58" t="s">
        <v>71</v>
      </c>
    </row>
    <row r="43" spans="1:4" ht="15.75" customHeight="1" x14ac:dyDescent="0.3">
      <c r="A43" s="56">
        <v>45778</v>
      </c>
      <c r="B43" s="57" t="s">
        <v>98</v>
      </c>
      <c r="C43" s="57" t="s">
        <v>85</v>
      </c>
      <c r="D43" s="58" t="s">
        <v>71</v>
      </c>
    </row>
    <row r="44" spans="1:4" ht="15.75" customHeight="1" x14ac:dyDescent="0.3">
      <c r="A44" s="56">
        <v>45778</v>
      </c>
      <c r="B44" s="57" t="s">
        <v>98</v>
      </c>
      <c r="C44" s="57" t="s">
        <v>86</v>
      </c>
      <c r="D44" s="58" t="s">
        <v>71</v>
      </c>
    </row>
    <row r="45" spans="1:4" ht="15.75" customHeight="1" x14ac:dyDescent="0.3">
      <c r="A45" s="56">
        <v>45778</v>
      </c>
      <c r="B45" s="57" t="s">
        <v>98</v>
      </c>
      <c r="C45" s="57" t="s">
        <v>87</v>
      </c>
      <c r="D45" s="58" t="s">
        <v>71</v>
      </c>
    </row>
    <row r="46" spans="1:4" ht="15.75" customHeight="1" x14ac:dyDescent="0.3">
      <c r="A46" s="56">
        <v>45778</v>
      </c>
      <c r="B46" s="57" t="s">
        <v>98</v>
      </c>
      <c r="C46" s="57" t="s">
        <v>88</v>
      </c>
      <c r="D46" s="58" t="s">
        <v>71</v>
      </c>
    </row>
    <row r="47" spans="1:4" ht="15.75" customHeight="1" x14ac:dyDescent="0.3">
      <c r="A47" s="56">
        <v>45778</v>
      </c>
      <c r="B47" s="57" t="s">
        <v>98</v>
      </c>
      <c r="C47" s="57" t="s">
        <v>89</v>
      </c>
      <c r="D47" s="58" t="s">
        <v>71</v>
      </c>
    </row>
    <row r="48" spans="1:4" ht="15.75" customHeight="1" x14ac:dyDescent="0.3">
      <c r="A48" s="56">
        <v>45778</v>
      </c>
      <c r="B48" s="57" t="s">
        <v>98</v>
      </c>
      <c r="C48" s="57" t="s">
        <v>90</v>
      </c>
      <c r="D48" s="58" t="s">
        <v>71</v>
      </c>
    </row>
    <row r="49" spans="1:4" ht="15.75" customHeight="1" x14ac:dyDescent="0.3">
      <c r="A49" s="56">
        <v>45778</v>
      </c>
      <c r="B49" s="57" t="s">
        <v>98</v>
      </c>
      <c r="C49" s="57" t="s">
        <v>91</v>
      </c>
      <c r="D49" s="58" t="s">
        <v>71</v>
      </c>
    </row>
    <row r="50" spans="1:4" ht="15.75" customHeight="1" x14ac:dyDescent="0.3">
      <c r="A50" s="56">
        <v>45778</v>
      </c>
      <c r="B50" s="57" t="s">
        <v>98</v>
      </c>
      <c r="C50" s="57" t="s">
        <v>92</v>
      </c>
      <c r="D50" s="58" t="s">
        <v>71</v>
      </c>
    </row>
    <row r="51" spans="1:4" ht="15.75" customHeight="1" x14ac:dyDescent="0.3">
      <c r="A51" s="56">
        <v>45778</v>
      </c>
      <c r="B51" s="57" t="s">
        <v>98</v>
      </c>
      <c r="C51" s="57" t="s">
        <v>93</v>
      </c>
      <c r="D51" s="58" t="s">
        <v>71</v>
      </c>
    </row>
    <row r="52" spans="1:4" ht="15.75" customHeight="1" x14ac:dyDescent="0.3">
      <c r="A52" s="56">
        <v>45778</v>
      </c>
      <c r="B52" s="57" t="s">
        <v>98</v>
      </c>
      <c r="C52" s="57" t="s">
        <v>94</v>
      </c>
      <c r="D52" s="58" t="s">
        <v>71</v>
      </c>
    </row>
    <row r="53" spans="1:4" ht="15.75" customHeight="1" x14ac:dyDescent="0.3">
      <c r="A53" s="56">
        <v>45778</v>
      </c>
      <c r="B53" s="57" t="s">
        <v>98</v>
      </c>
      <c r="C53" s="57" t="s">
        <v>95</v>
      </c>
      <c r="D53" s="58" t="s">
        <v>71</v>
      </c>
    </row>
    <row r="54" spans="1:4" ht="15.75" customHeight="1" x14ac:dyDescent="0.3">
      <c r="A54" s="56">
        <v>45778</v>
      </c>
      <c r="B54" s="57" t="s">
        <v>98</v>
      </c>
      <c r="C54" s="57" t="s">
        <v>96</v>
      </c>
      <c r="D54" s="58" t="s">
        <v>71</v>
      </c>
    </row>
    <row r="55" spans="1:4" ht="15.75" customHeight="1" x14ac:dyDescent="0.3">
      <c r="A55" s="56">
        <v>45778</v>
      </c>
      <c r="B55" s="57" t="s">
        <v>98</v>
      </c>
      <c r="C55" s="57" t="s">
        <v>97</v>
      </c>
      <c r="D55" s="58" t="s">
        <v>71</v>
      </c>
    </row>
    <row r="56" spans="1:4" ht="15.75" customHeight="1" x14ac:dyDescent="0.3">
      <c r="A56" s="56">
        <v>45778</v>
      </c>
      <c r="B56" s="57" t="s">
        <v>99</v>
      </c>
      <c r="C56" s="57" t="s">
        <v>70</v>
      </c>
      <c r="D56" s="58" t="s">
        <v>71</v>
      </c>
    </row>
    <row r="57" spans="1:4" ht="15.75" customHeight="1" x14ac:dyDescent="0.3">
      <c r="A57" s="56">
        <v>45778</v>
      </c>
      <c r="B57" s="57" t="s">
        <v>99</v>
      </c>
      <c r="C57" s="57" t="s">
        <v>72</v>
      </c>
      <c r="D57" s="58" t="s">
        <v>71</v>
      </c>
    </row>
    <row r="58" spans="1:4" ht="15.75" customHeight="1" x14ac:dyDescent="0.3">
      <c r="A58" s="56">
        <v>45778</v>
      </c>
      <c r="B58" s="57" t="s">
        <v>99</v>
      </c>
      <c r="C58" s="57" t="s">
        <v>73</v>
      </c>
      <c r="D58" s="58" t="s">
        <v>71</v>
      </c>
    </row>
    <row r="59" spans="1:4" ht="15.75" customHeight="1" x14ac:dyDescent="0.3">
      <c r="A59" s="56">
        <v>45778</v>
      </c>
      <c r="B59" s="57" t="s">
        <v>99</v>
      </c>
      <c r="C59" s="57" t="s">
        <v>74</v>
      </c>
      <c r="D59" s="58" t="s">
        <v>71</v>
      </c>
    </row>
    <row r="60" spans="1:4" ht="15.75" customHeight="1" x14ac:dyDescent="0.3">
      <c r="A60" s="56">
        <v>45778</v>
      </c>
      <c r="B60" s="57" t="s">
        <v>99</v>
      </c>
      <c r="C60" s="57" t="s">
        <v>75</v>
      </c>
      <c r="D60" s="58" t="s">
        <v>71</v>
      </c>
    </row>
    <row r="61" spans="1:4" ht="15.75" customHeight="1" x14ac:dyDescent="0.3">
      <c r="A61" s="56">
        <v>45778</v>
      </c>
      <c r="B61" s="57" t="s">
        <v>99</v>
      </c>
      <c r="C61" s="57" t="s">
        <v>76</v>
      </c>
      <c r="D61" s="58" t="s">
        <v>71</v>
      </c>
    </row>
    <row r="62" spans="1:4" ht="15.75" customHeight="1" x14ac:dyDescent="0.3">
      <c r="A62" s="56">
        <v>45778</v>
      </c>
      <c r="B62" s="57" t="s">
        <v>99</v>
      </c>
      <c r="C62" s="57" t="s">
        <v>77</v>
      </c>
      <c r="D62" s="58" t="s">
        <v>71</v>
      </c>
    </row>
    <row r="63" spans="1:4" ht="15.75" customHeight="1" x14ac:dyDescent="0.3">
      <c r="A63" s="56">
        <v>45778</v>
      </c>
      <c r="B63" s="57" t="s">
        <v>99</v>
      </c>
      <c r="C63" s="57" t="s">
        <v>78</v>
      </c>
      <c r="D63" s="58" t="s">
        <v>71</v>
      </c>
    </row>
    <row r="64" spans="1:4" ht="15.75" customHeight="1" x14ac:dyDescent="0.3">
      <c r="A64" s="56">
        <v>45778</v>
      </c>
      <c r="B64" s="57" t="s">
        <v>99</v>
      </c>
      <c r="C64" s="57" t="s">
        <v>79</v>
      </c>
      <c r="D64" s="58" t="s">
        <v>71</v>
      </c>
    </row>
    <row r="65" spans="1:4" ht="15.75" customHeight="1" x14ac:dyDescent="0.3">
      <c r="A65" s="56">
        <v>45778</v>
      </c>
      <c r="B65" s="57" t="s">
        <v>99</v>
      </c>
      <c r="C65" s="57" t="s">
        <v>80</v>
      </c>
      <c r="D65" s="58" t="s">
        <v>71</v>
      </c>
    </row>
    <row r="66" spans="1:4" ht="15.75" customHeight="1" x14ac:dyDescent="0.3">
      <c r="A66" s="56">
        <v>45778</v>
      </c>
      <c r="B66" s="57" t="s">
        <v>99</v>
      </c>
      <c r="C66" s="57" t="s">
        <v>81</v>
      </c>
      <c r="D66" s="58" t="s">
        <v>71</v>
      </c>
    </row>
    <row r="67" spans="1:4" ht="15.75" customHeight="1" x14ac:dyDescent="0.3">
      <c r="A67" s="56">
        <v>45778</v>
      </c>
      <c r="B67" s="57" t="s">
        <v>99</v>
      </c>
      <c r="C67" s="57" t="s">
        <v>82</v>
      </c>
      <c r="D67" s="58" t="s">
        <v>71</v>
      </c>
    </row>
    <row r="68" spans="1:4" ht="15.75" customHeight="1" x14ac:dyDescent="0.3">
      <c r="A68" s="56">
        <v>45778</v>
      </c>
      <c r="B68" s="57" t="s">
        <v>99</v>
      </c>
      <c r="C68" s="57" t="s">
        <v>83</v>
      </c>
      <c r="D68" s="58" t="s">
        <v>71</v>
      </c>
    </row>
    <row r="69" spans="1:4" ht="15.75" customHeight="1" x14ac:dyDescent="0.3">
      <c r="A69" s="56">
        <v>45778</v>
      </c>
      <c r="B69" s="57" t="s">
        <v>99</v>
      </c>
      <c r="C69" s="57" t="s">
        <v>84</v>
      </c>
      <c r="D69" s="58" t="s">
        <v>71</v>
      </c>
    </row>
    <row r="70" spans="1:4" ht="15.75" customHeight="1" x14ac:dyDescent="0.3">
      <c r="A70" s="56">
        <v>45778</v>
      </c>
      <c r="B70" s="57" t="s">
        <v>99</v>
      </c>
      <c r="C70" s="57" t="s">
        <v>85</v>
      </c>
      <c r="D70" s="58" t="s">
        <v>71</v>
      </c>
    </row>
    <row r="71" spans="1:4" ht="15.75" customHeight="1" x14ac:dyDescent="0.3">
      <c r="A71" s="56">
        <v>45778</v>
      </c>
      <c r="B71" s="57" t="s">
        <v>99</v>
      </c>
      <c r="C71" s="57" t="s">
        <v>86</v>
      </c>
      <c r="D71" s="58" t="s">
        <v>71</v>
      </c>
    </row>
    <row r="72" spans="1:4" ht="15.75" customHeight="1" x14ac:dyDescent="0.3">
      <c r="A72" s="56">
        <v>45778</v>
      </c>
      <c r="B72" s="57" t="s">
        <v>99</v>
      </c>
      <c r="C72" s="57" t="s">
        <v>87</v>
      </c>
      <c r="D72" s="58" t="s">
        <v>71</v>
      </c>
    </row>
    <row r="73" spans="1:4" ht="15.75" customHeight="1" x14ac:dyDescent="0.3">
      <c r="A73" s="56">
        <v>45778</v>
      </c>
      <c r="B73" s="57" t="s">
        <v>99</v>
      </c>
      <c r="C73" s="57" t="s">
        <v>88</v>
      </c>
      <c r="D73" s="58" t="s">
        <v>71</v>
      </c>
    </row>
    <row r="74" spans="1:4" ht="15.75" customHeight="1" x14ac:dyDescent="0.3">
      <c r="A74" s="56">
        <v>45778</v>
      </c>
      <c r="B74" s="57" t="s">
        <v>99</v>
      </c>
      <c r="C74" s="57" t="s">
        <v>89</v>
      </c>
      <c r="D74" s="58" t="s">
        <v>71</v>
      </c>
    </row>
    <row r="75" spans="1:4" ht="15.75" customHeight="1" x14ac:dyDescent="0.3">
      <c r="A75" s="56">
        <v>45778</v>
      </c>
      <c r="B75" s="57" t="s">
        <v>99</v>
      </c>
      <c r="C75" s="57" t="s">
        <v>90</v>
      </c>
      <c r="D75" s="58" t="s">
        <v>71</v>
      </c>
    </row>
    <row r="76" spans="1:4" ht="15.75" customHeight="1" x14ac:dyDescent="0.3">
      <c r="A76" s="56">
        <v>45778</v>
      </c>
      <c r="B76" s="57" t="s">
        <v>99</v>
      </c>
      <c r="C76" s="57" t="s">
        <v>91</v>
      </c>
      <c r="D76" s="58" t="s">
        <v>71</v>
      </c>
    </row>
    <row r="77" spans="1:4" ht="15.75" customHeight="1" x14ac:dyDescent="0.3">
      <c r="A77" s="56">
        <v>45778</v>
      </c>
      <c r="B77" s="57" t="s">
        <v>99</v>
      </c>
      <c r="C77" s="57" t="s">
        <v>92</v>
      </c>
      <c r="D77" s="58" t="s">
        <v>71</v>
      </c>
    </row>
    <row r="78" spans="1:4" ht="15.75" customHeight="1" x14ac:dyDescent="0.3">
      <c r="A78" s="56">
        <v>45778</v>
      </c>
      <c r="B78" s="57" t="s">
        <v>99</v>
      </c>
      <c r="C78" s="57" t="s">
        <v>93</v>
      </c>
      <c r="D78" s="58" t="s">
        <v>71</v>
      </c>
    </row>
    <row r="79" spans="1:4" ht="15.75" customHeight="1" x14ac:dyDescent="0.3">
      <c r="A79" s="56">
        <v>45778</v>
      </c>
      <c r="B79" s="57" t="s">
        <v>99</v>
      </c>
      <c r="C79" s="57" t="s">
        <v>94</v>
      </c>
      <c r="D79" s="58" t="s">
        <v>71</v>
      </c>
    </row>
    <row r="80" spans="1:4" ht="15.75" customHeight="1" x14ac:dyDescent="0.3">
      <c r="A80" s="56">
        <v>45778</v>
      </c>
      <c r="B80" s="57" t="s">
        <v>99</v>
      </c>
      <c r="C80" s="57" t="s">
        <v>95</v>
      </c>
      <c r="D80" s="58" t="s">
        <v>71</v>
      </c>
    </row>
    <row r="81" spans="1:4" ht="15.75" customHeight="1" x14ac:dyDescent="0.3">
      <c r="A81" s="56">
        <v>45778</v>
      </c>
      <c r="B81" s="57" t="s">
        <v>99</v>
      </c>
      <c r="C81" s="57" t="s">
        <v>96</v>
      </c>
      <c r="D81" s="58" t="s">
        <v>71</v>
      </c>
    </row>
    <row r="82" spans="1:4" ht="15.75" customHeight="1" x14ac:dyDescent="0.3">
      <c r="A82" s="56">
        <v>45778</v>
      </c>
      <c r="B82" s="57" t="s">
        <v>99</v>
      </c>
      <c r="C82" s="57" t="s">
        <v>97</v>
      </c>
      <c r="D82" s="58" t="s">
        <v>71</v>
      </c>
    </row>
    <row r="83" spans="1:4" ht="15.75" customHeight="1" x14ac:dyDescent="0.3">
      <c r="A83" s="56">
        <v>45778</v>
      </c>
      <c r="B83" s="57" t="s">
        <v>100</v>
      </c>
      <c r="C83" s="57" t="s">
        <v>70</v>
      </c>
      <c r="D83" s="58" t="s">
        <v>71</v>
      </c>
    </row>
    <row r="84" spans="1:4" ht="15.75" customHeight="1" x14ac:dyDescent="0.3">
      <c r="A84" s="56">
        <v>45778</v>
      </c>
      <c r="B84" s="57" t="s">
        <v>100</v>
      </c>
      <c r="C84" s="57" t="s">
        <v>72</v>
      </c>
      <c r="D84" s="58" t="s">
        <v>71</v>
      </c>
    </row>
    <row r="85" spans="1:4" ht="15.75" customHeight="1" x14ac:dyDescent="0.3">
      <c r="A85" s="56">
        <v>45778</v>
      </c>
      <c r="B85" s="57" t="s">
        <v>100</v>
      </c>
      <c r="C85" s="57" t="s">
        <v>73</v>
      </c>
      <c r="D85" s="58" t="s">
        <v>71</v>
      </c>
    </row>
    <row r="86" spans="1:4" ht="15.75" customHeight="1" x14ac:dyDescent="0.3">
      <c r="A86" s="56">
        <v>45778</v>
      </c>
      <c r="B86" s="57" t="s">
        <v>100</v>
      </c>
      <c r="C86" s="57" t="s">
        <v>74</v>
      </c>
      <c r="D86" s="58" t="s">
        <v>71</v>
      </c>
    </row>
    <row r="87" spans="1:4" ht="15.75" customHeight="1" x14ac:dyDescent="0.3">
      <c r="A87" s="56">
        <v>45778</v>
      </c>
      <c r="B87" s="57" t="s">
        <v>100</v>
      </c>
      <c r="C87" s="57" t="s">
        <v>75</v>
      </c>
      <c r="D87" s="58" t="s">
        <v>71</v>
      </c>
    </row>
    <row r="88" spans="1:4" ht="15.75" customHeight="1" x14ac:dyDescent="0.3">
      <c r="A88" s="56">
        <v>45778</v>
      </c>
      <c r="B88" s="57" t="s">
        <v>100</v>
      </c>
      <c r="C88" s="57" t="s">
        <v>76</v>
      </c>
      <c r="D88" s="58" t="s">
        <v>71</v>
      </c>
    </row>
    <row r="89" spans="1:4" ht="15.75" customHeight="1" x14ac:dyDescent="0.3">
      <c r="A89" s="56">
        <v>45778</v>
      </c>
      <c r="B89" s="57" t="s">
        <v>100</v>
      </c>
      <c r="C89" s="57" t="s">
        <v>77</v>
      </c>
      <c r="D89" s="58" t="s">
        <v>71</v>
      </c>
    </row>
    <row r="90" spans="1:4" ht="15.75" customHeight="1" x14ac:dyDescent="0.3">
      <c r="A90" s="56">
        <v>45778</v>
      </c>
      <c r="B90" s="57" t="s">
        <v>100</v>
      </c>
      <c r="C90" s="57" t="s">
        <v>78</v>
      </c>
      <c r="D90" s="58" t="s">
        <v>71</v>
      </c>
    </row>
    <row r="91" spans="1:4" ht="15.75" customHeight="1" x14ac:dyDescent="0.3">
      <c r="A91" s="56">
        <v>45778</v>
      </c>
      <c r="B91" s="57" t="s">
        <v>100</v>
      </c>
      <c r="C91" s="57" t="s">
        <v>79</v>
      </c>
      <c r="D91" s="58" t="s">
        <v>71</v>
      </c>
    </row>
    <row r="92" spans="1:4" ht="15.75" customHeight="1" x14ac:dyDescent="0.3">
      <c r="A92" s="56">
        <v>45778</v>
      </c>
      <c r="B92" s="57" t="s">
        <v>100</v>
      </c>
      <c r="C92" s="57" t="s">
        <v>80</v>
      </c>
      <c r="D92" s="58" t="s">
        <v>71</v>
      </c>
    </row>
    <row r="93" spans="1:4" ht="15.75" customHeight="1" x14ac:dyDescent="0.3">
      <c r="A93" s="56">
        <v>45778</v>
      </c>
      <c r="B93" s="57" t="s">
        <v>100</v>
      </c>
      <c r="C93" s="57" t="s">
        <v>81</v>
      </c>
      <c r="D93" s="58" t="s">
        <v>71</v>
      </c>
    </row>
    <row r="94" spans="1:4" ht="15.75" customHeight="1" x14ac:dyDescent="0.3">
      <c r="A94" s="56">
        <v>45778</v>
      </c>
      <c r="B94" s="57" t="s">
        <v>100</v>
      </c>
      <c r="C94" s="57" t="s">
        <v>82</v>
      </c>
      <c r="D94" s="58" t="s">
        <v>71</v>
      </c>
    </row>
    <row r="95" spans="1:4" ht="15.75" customHeight="1" x14ac:dyDescent="0.3">
      <c r="A95" s="56">
        <v>45778</v>
      </c>
      <c r="B95" s="57" t="s">
        <v>100</v>
      </c>
      <c r="C95" s="57" t="s">
        <v>83</v>
      </c>
      <c r="D95" s="58" t="s">
        <v>71</v>
      </c>
    </row>
    <row r="96" spans="1:4" ht="15.75" customHeight="1" x14ac:dyDescent="0.3">
      <c r="A96" s="56">
        <v>45778</v>
      </c>
      <c r="B96" s="57" t="s">
        <v>100</v>
      </c>
      <c r="C96" s="57" t="s">
        <v>84</v>
      </c>
      <c r="D96" s="58" t="s">
        <v>71</v>
      </c>
    </row>
    <row r="97" spans="1:4" ht="15.75" customHeight="1" x14ac:dyDescent="0.3">
      <c r="A97" s="56">
        <v>45778</v>
      </c>
      <c r="B97" s="57" t="s">
        <v>100</v>
      </c>
      <c r="C97" s="57" t="s">
        <v>85</v>
      </c>
      <c r="D97" s="58" t="s">
        <v>71</v>
      </c>
    </row>
    <row r="98" spans="1:4" ht="15.75" customHeight="1" x14ac:dyDescent="0.3">
      <c r="A98" s="56">
        <v>45778</v>
      </c>
      <c r="B98" s="57" t="s">
        <v>100</v>
      </c>
      <c r="C98" s="57" t="s">
        <v>86</v>
      </c>
      <c r="D98" s="58" t="s">
        <v>71</v>
      </c>
    </row>
    <row r="99" spans="1:4" ht="15.75" customHeight="1" x14ac:dyDescent="0.3">
      <c r="A99" s="56">
        <v>45778</v>
      </c>
      <c r="B99" s="57" t="s">
        <v>100</v>
      </c>
      <c r="C99" s="57" t="s">
        <v>87</v>
      </c>
      <c r="D99" s="58" t="s">
        <v>71</v>
      </c>
    </row>
    <row r="100" spans="1:4" ht="15.75" customHeight="1" x14ac:dyDescent="0.3">
      <c r="A100" s="56">
        <v>45778</v>
      </c>
      <c r="B100" s="57" t="s">
        <v>100</v>
      </c>
      <c r="C100" s="57" t="s">
        <v>88</v>
      </c>
      <c r="D100" s="58" t="s">
        <v>71</v>
      </c>
    </row>
    <row r="101" spans="1:4" ht="15.75" customHeight="1" x14ac:dyDescent="0.3">
      <c r="A101" s="56">
        <v>45778</v>
      </c>
      <c r="B101" s="57" t="s">
        <v>100</v>
      </c>
      <c r="C101" s="57" t="s">
        <v>89</v>
      </c>
      <c r="D101" s="58" t="s">
        <v>71</v>
      </c>
    </row>
    <row r="102" spans="1:4" ht="15.75" customHeight="1" x14ac:dyDescent="0.3">
      <c r="A102" s="56">
        <v>45778</v>
      </c>
      <c r="B102" s="57" t="s">
        <v>100</v>
      </c>
      <c r="C102" s="57" t="s">
        <v>90</v>
      </c>
      <c r="D102" s="58" t="s">
        <v>71</v>
      </c>
    </row>
    <row r="103" spans="1:4" ht="15.75" customHeight="1" x14ac:dyDescent="0.3">
      <c r="A103" s="56">
        <v>45778</v>
      </c>
      <c r="B103" s="57" t="s">
        <v>100</v>
      </c>
      <c r="C103" s="57" t="s">
        <v>91</v>
      </c>
      <c r="D103" s="58" t="s">
        <v>71</v>
      </c>
    </row>
    <row r="104" spans="1:4" ht="15.75" customHeight="1" x14ac:dyDescent="0.3">
      <c r="A104" s="56">
        <v>45778</v>
      </c>
      <c r="B104" s="57" t="s">
        <v>100</v>
      </c>
      <c r="C104" s="57" t="s">
        <v>92</v>
      </c>
      <c r="D104" s="58" t="s">
        <v>71</v>
      </c>
    </row>
    <row r="105" spans="1:4" ht="15.75" customHeight="1" x14ac:dyDescent="0.3">
      <c r="A105" s="56">
        <v>45778</v>
      </c>
      <c r="B105" s="57" t="s">
        <v>100</v>
      </c>
      <c r="C105" s="57" t="s">
        <v>93</v>
      </c>
      <c r="D105" s="58" t="s">
        <v>71</v>
      </c>
    </row>
    <row r="106" spans="1:4" ht="15.75" customHeight="1" x14ac:dyDescent="0.3">
      <c r="A106" s="56">
        <v>45778</v>
      </c>
      <c r="B106" s="57" t="s">
        <v>100</v>
      </c>
      <c r="C106" s="57" t="s">
        <v>94</v>
      </c>
      <c r="D106" s="58" t="s">
        <v>71</v>
      </c>
    </row>
    <row r="107" spans="1:4" ht="15.75" customHeight="1" x14ac:dyDescent="0.3">
      <c r="A107" s="56">
        <v>45778</v>
      </c>
      <c r="B107" s="57" t="s">
        <v>100</v>
      </c>
      <c r="C107" s="57" t="s">
        <v>95</v>
      </c>
      <c r="D107" s="58" t="s">
        <v>71</v>
      </c>
    </row>
    <row r="108" spans="1:4" ht="15.75" customHeight="1" x14ac:dyDescent="0.3">
      <c r="A108" s="56">
        <v>45778</v>
      </c>
      <c r="B108" s="57" t="s">
        <v>100</v>
      </c>
      <c r="C108" s="57" t="s">
        <v>96</v>
      </c>
      <c r="D108" s="58" t="s">
        <v>71</v>
      </c>
    </row>
    <row r="109" spans="1:4" ht="15.75" customHeight="1" x14ac:dyDescent="0.3">
      <c r="A109" s="56">
        <v>45778</v>
      </c>
      <c r="B109" s="57" t="s">
        <v>100</v>
      </c>
      <c r="C109" s="57" t="s">
        <v>97</v>
      </c>
      <c r="D109" s="58" t="s">
        <v>71</v>
      </c>
    </row>
    <row r="110" spans="1:4" ht="15.75" customHeight="1" x14ac:dyDescent="0.3">
      <c r="A110" s="56">
        <v>45778</v>
      </c>
      <c r="B110" s="57" t="s">
        <v>101</v>
      </c>
      <c r="C110" s="57" t="s">
        <v>70</v>
      </c>
      <c r="D110" s="58" t="s">
        <v>71</v>
      </c>
    </row>
    <row r="111" spans="1:4" ht="15.75" customHeight="1" x14ac:dyDescent="0.3">
      <c r="A111" s="56">
        <v>45778</v>
      </c>
      <c r="B111" s="57" t="s">
        <v>101</v>
      </c>
      <c r="C111" s="57" t="s">
        <v>72</v>
      </c>
      <c r="D111" s="58" t="s">
        <v>71</v>
      </c>
    </row>
    <row r="112" spans="1:4" ht="15.75" customHeight="1" x14ac:dyDescent="0.3">
      <c r="A112" s="56">
        <v>45778</v>
      </c>
      <c r="B112" s="57" t="s">
        <v>101</v>
      </c>
      <c r="C112" s="57" t="s">
        <v>73</v>
      </c>
      <c r="D112" s="58" t="s">
        <v>71</v>
      </c>
    </row>
    <row r="113" spans="1:4" ht="15.75" customHeight="1" x14ac:dyDescent="0.3">
      <c r="A113" s="56">
        <v>45778</v>
      </c>
      <c r="B113" s="57" t="s">
        <v>101</v>
      </c>
      <c r="C113" s="57" t="s">
        <v>74</v>
      </c>
      <c r="D113" s="58" t="s">
        <v>71</v>
      </c>
    </row>
    <row r="114" spans="1:4" ht="15.75" customHeight="1" x14ac:dyDescent="0.3">
      <c r="A114" s="56">
        <v>45778</v>
      </c>
      <c r="B114" s="57" t="s">
        <v>101</v>
      </c>
      <c r="C114" s="57" t="s">
        <v>75</v>
      </c>
      <c r="D114" s="58" t="s">
        <v>71</v>
      </c>
    </row>
    <row r="115" spans="1:4" ht="15.75" customHeight="1" x14ac:dyDescent="0.3">
      <c r="A115" s="56">
        <v>45778</v>
      </c>
      <c r="B115" s="57" t="s">
        <v>101</v>
      </c>
      <c r="C115" s="57" t="s">
        <v>76</v>
      </c>
      <c r="D115" s="58" t="s">
        <v>71</v>
      </c>
    </row>
    <row r="116" spans="1:4" ht="15.75" customHeight="1" x14ac:dyDescent="0.3">
      <c r="A116" s="56">
        <v>45778</v>
      </c>
      <c r="B116" s="57" t="s">
        <v>101</v>
      </c>
      <c r="C116" s="57" t="s">
        <v>77</v>
      </c>
      <c r="D116" s="58" t="s">
        <v>71</v>
      </c>
    </row>
    <row r="117" spans="1:4" ht="15.75" customHeight="1" x14ac:dyDescent="0.3">
      <c r="A117" s="56">
        <v>45778</v>
      </c>
      <c r="B117" s="57" t="s">
        <v>101</v>
      </c>
      <c r="C117" s="57" t="s">
        <v>78</v>
      </c>
      <c r="D117" s="58" t="s">
        <v>71</v>
      </c>
    </row>
    <row r="118" spans="1:4" ht="15.75" customHeight="1" x14ac:dyDescent="0.3">
      <c r="A118" s="56">
        <v>45778</v>
      </c>
      <c r="B118" s="57" t="s">
        <v>101</v>
      </c>
      <c r="C118" s="57" t="s">
        <v>79</v>
      </c>
      <c r="D118" s="58" t="s">
        <v>71</v>
      </c>
    </row>
    <row r="119" spans="1:4" ht="15.75" customHeight="1" x14ac:dyDescent="0.3">
      <c r="A119" s="56">
        <v>45778</v>
      </c>
      <c r="B119" s="57" t="s">
        <v>101</v>
      </c>
      <c r="C119" s="57" t="s">
        <v>80</v>
      </c>
      <c r="D119" s="58" t="s">
        <v>71</v>
      </c>
    </row>
    <row r="120" spans="1:4" ht="15.75" customHeight="1" x14ac:dyDescent="0.3">
      <c r="A120" s="56">
        <v>45778</v>
      </c>
      <c r="B120" s="57" t="s">
        <v>101</v>
      </c>
      <c r="C120" s="57" t="s">
        <v>81</v>
      </c>
      <c r="D120" s="58" t="s">
        <v>71</v>
      </c>
    </row>
    <row r="121" spans="1:4" ht="15.75" customHeight="1" x14ac:dyDescent="0.3">
      <c r="A121" s="56">
        <v>45778</v>
      </c>
      <c r="B121" s="57" t="s">
        <v>101</v>
      </c>
      <c r="C121" s="57" t="s">
        <v>82</v>
      </c>
      <c r="D121" s="58" t="s">
        <v>71</v>
      </c>
    </row>
    <row r="122" spans="1:4" ht="15.75" customHeight="1" x14ac:dyDescent="0.3">
      <c r="A122" s="56">
        <v>45778</v>
      </c>
      <c r="B122" s="57" t="s">
        <v>101</v>
      </c>
      <c r="C122" s="57" t="s">
        <v>83</v>
      </c>
      <c r="D122" s="58" t="s">
        <v>71</v>
      </c>
    </row>
    <row r="123" spans="1:4" ht="15.75" customHeight="1" x14ac:dyDescent="0.3">
      <c r="A123" s="56">
        <v>45778</v>
      </c>
      <c r="B123" s="57" t="s">
        <v>101</v>
      </c>
      <c r="C123" s="57" t="s">
        <v>84</v>
      </c>
      <c r="D123" s="58" t="s">
        <v>71</v>
      </c>
    </row>
    <row r="124" spans="1:4" ht="15.75" customHeight="1" x14ac:dyDescent="0.3">
      <c r="A124" s="56">
        <v>45778</v>
      </c>
      <c r="B124" s="57" t="s">
        <v>101</v>
      </c>
      <c r="C124" s="57" t="s">
        <v>85</v>
      </c>
      <c r="D124" s="58" t="s">
        <v>71</v>
      </c>
    </row>
    <row r="125" spans="1:4" ht="15.75" customHeight="1" x14ac:dyDescent="0.3">
      <c r="A125" s="56">
        <v>45778</v>
      </c>
      <c r="B125" s="57" t="s">
        <v>101</v>
      </c>
      <c r="C125" s="57" t="s">
        <v>86</v>
      </c>
      <c r="D125" s="58" t="s">
        <v>71</v>
      </c>
    </row>
    <row r="126" spans="1:4" ht="15.75" customHeight="1" x14ac:dyDescent="0.3">
      <c r="A126" s="56">
        <v>45778</v>
      </c>
      <c r="B126" s="57" t="s">
        <v>101</v>
      </c>
      <c r="C126" s="57" t="s">
        <v>87</v>
      </c>
      <c r="D126" s="58" t="s">
        <v>71</v>
      </c>
    </row>
    <row r="127" spans="1:4" ht="15.75" customHeight="1" x14ac:dyDescent="0.3">
      <c r="A127" s="56">
        <v>45778</v>
      </c>
      <c r="B127" s="57" t="s">
        <v>101</v>
      </c>
      <c r="C127" s="57" t="s">
        <v>88</v>
      </c>
      <c r="D127" s="58" t="s">
        <v>71</v>
      </c>
    </row>
    <row r="128" spans="1:4" ht="15.75" customHeight="1" x14ac:dyDescent="0.3">
      <c r="A128" s="56">
        <v>45778</v>
      </c>
      <c r="B128" s="57" t="s">
        <v>101</v>
      </c>
      <c r="C128" s="57" t="s">
        <v>89</v>
      </c>
      <c r="D128" s="58" t="s">
        <v>71</v>
      </c>
    </row>
    <row r="129" spans="1:4" ht="15.75" customHeight="1" x14ac:dyDescent="0.3">
      <c r="A129" s="56">
        <v>45778</v>
      </c>
      <c r="B129" s="57" t="s">
        <v>101</v>
      </c>
      <c r="C129" s="57" t="s">
        <v>90</v>
      </c>
      <c r="D129" s="58" t="s">
        <v>71</v>
      </c>
    </row>
    <row r="130" spans="1:4" ht="15.75" customHeight="1" x14ac:dyDescent="0.3">
      <c r="A130" s="56">
        <v>45778</v>
      </c>
      <c r="B130" s="57" t="s">
        <v>101</v>
      </c>
      <c r="C130" s="57" t="s">
        <v>91</v>
      </c>
      <c r="D130" s="58" t="s">
        <v>71</v>
      </c>
    </row>
    <row r="131" spans="1:4" ht="15.75" customHeight="1" x14ac:dyDescent="0.3">
      <c r="A131" s="56">
        <v>45778</v>
      </c>
      <c r="B131" s="57" t="s">
        <v>101</v>
      </c>
      <c r="C131" s="57" t="s">
        <v>92</v>
      </c>
      <c r="D131" s="58" t="s">
        <v>71</v>
      </c>
    </row>
    <row r="132" spans="1:4" ht="15.75" customHeight="1" x14ac:dyDescent="0.3">
      <c r="A132" s="56">
        <v>45778</v>
      </c>
      <c r="B132" s="57" t="s">
        <v>101</v>
      </c>
      <c r="C132" s="57" t="s">
        <v>93</v>
      </c>
      <c r="D132" s="58" t="s">
        <v>71</v>
      </c>
    </row>
    <row r="133" spans="1:4" ht="15.75" customHeight="1" x14ac:dyDescent="0.3">
      <c r="A133" s="56">
        <v>45778</v>
      </c>
      <c r="B133" s="57" t="s">
        <v>101</v>
      </c>
      <c r="C133" s="57" t="s">
        <v>94</v>
      </c>
      <c r="D133" s="58" t="s">
        <v>71</v>
      </c>
    </row>
    <row r="134" spans="1:4" ht="15.75" customHeight="1" x14ac:dyDescent="0.3">
      <c r="A134" s="56">
        <v>45778</v>
      </c>
      <c r="B134" s="57" t="s">
        <v>101</v>
      </c>
      <c r="C134" s="57" t="s">
        <v>95</v>
      </c>
      <c r="D134" s="58" t="s">
        <v>71</v>
      </c>
    </row>
    <row r="135" spans="1:4" ht="15.75" customHeight="1" x14ac:dyDescent="0.3">
      <c r="A135" s="56">
        <v>45778</v>
      </c>
      <c r="B135" s="57" t="s">
        <v>101</v>
      </c>
      <c r="C135" s="57" t="s">
        <v>96</v>
      </c>
      <c r="D135" s="58" t="s">
        <v>71</v>
      </c>
    </row>
    <row r="136" spans="1:4" ht="15.75" customHeight="1" x14ac:dyDescent="0.3">
      <c r="A136" s="56">
        <v>45778</v>
      </c>
      <c r="B136" s="57" t="s">
        <v>101</v>
      </c>
      <c r="C136" s="57" t="s">
        <v>97</v>
      </c>
      <c r="D136" s="58" t="s">
        <v>71</v>
      </c>
    </row>
    <row r="137" spans="1:4" ht="15.75" customHeight="1" x14ac:dyDescent="0.3">
      <c r="A137" s="56">
        <v>45778</v>
      </c>
      <c r="B137" s="57" t="s">
        <v>102</v>
      </c>
      <c r="C137" s="57" t="s">
        <v>70</v>
      </c>
      <c r="D137" s="58" t="s">
        <v>71</v>
      </c>
    </row>
    <row r="138" spans="1:4" ht="15.75" customHeight="1" x14ac:dyDescent="0.3">
      <c r="A138" s="56">
        <v>45778</v>
      </c>
      <c r="B138" s="57" t="s">
        <v>102</v>
      </c>
      <c r="C138" s="57" t="s">
        <v>72</v>
      </c>
      <c r="D138" s="58" t="s">
        <v>71</v>
      </c>
    </row>
    <row r="139" spans="1:4" ht="15.75" customHeight="1" x14ac:dyDescent="0.3">
      <c r="A139" s="56">
        <v>45778</v>
      </c>
      <c r="B139" s="57" t="s">
        <v>102</v>
      </c>
      <c r="C139" s="57" t="s">
        <v>73</v>
      </c>
      <c r="D139" s="58" t="s">
        <v>71</v>
      </c>
    </row>
    <row r="140" spans="1:4" ht="15.75" customHeight="1" x14ac:dyDescent="0.3">
      <c r="A140" s="56">
        <v>45778</v>
      </c>
      <c r="B140" s="57" t="s">
        <v>102</v>
      </c>
      <c r="C140" s="57" t="s">
        <v>74</v>
      </c>
      <c r="D140" s="58" t="s">
        <v>71</v>
      </c>
    </row>
    <row r="141" spans="1:4" ht="15.75" customHeight="1" x14ac:dyDescent="0.3">
      <c r="A141" s="56">
        <v>45778</v>
      </c>
      <c r="B141" s="57" t="s">
        <v>102</v>
      </c>
      <c r="C141" s="57" t="s">
        <v>75</v>
      </c>
      <c r="D141" s="58" t="s">
        <v>71</v>
      </c>
    </row>
    <row r="142" spans="1:4" ht="15.75" customHeight="1" x14ac:dyDescent="0.3">
      <c r="A142" s="56">
        <v>45778</v>
      </c>
      <c r="B142" s="57" t="s">
        <v>102</v>
      </c>
      <c r="C142" s="57" t="s">
        <v>76</v>
      </c>
      <c r="D142" s="58" t="s">
        <v>71</v>
      </c>
    </row>
    <row r="143" spans="1:4" ht="15.75" customHeight="1" x14ac:dyDescent="0.3">
      <c r="A143" s="56">
        <v>45778</v>
      </c>
      <c r="B143" s="57" t="s">
        <v>102</v>
      </c>
      <c r="C143" s="57" t="s">
        <v>77</v>
      </c>
      <c r="D143" s="58" t="s">
        <v>71</v>
      </c>
    </row>
    <row r="144" spans="1:4" ht="15.75" customHeight="1" x14ac:dyDescent="0.3">
      <c r="A144" s="56">
        <v>45778</v>
      </c>
      <c r="B144" s="57" t="s">
        <v>102</v>
      </c>
      <c r="C144" s="57" t="s">
        <v>78</v>
      </c>
      <c r="D144" s="58" t="s">
        <v>71</v>
      </c>
    </row>
    <row r="145" spans="1:4" ht="15.75" customHeight="1" x14ac:dyDescent="0.3">
      <c r="A145" s="56">
        <v>45778</v>
      </c>
      <c r="B145" s="57" t="s">
        <v>102</v>
      </c>
      <c r="C145" s="57" t="s">
        <v>79</v>
      </c>
      <c r="D145" s="58" t="s">
        <v>71</v>
      </c>
    </row>
    <row r="146" spans="1:4" ht="15.75" customHeight="1" x14ac:dyDescent="0.3">
      <c r="A146" s="56">
        <v>45778</v>
      </c>
      <c r="B146" s="57" t="s">
        <v>102</v>
      </c>
      <c r="C146" s="57" t="s">
        <v>80</v>
      </c>
      <c r="D146" s="58" t="s">
        <v>71</v>
      </c>
    </row>
    <row r="147" spans="1:4" ht="15.75" customHeight="1" x14ac:dyDescent="0.3">
      <c r="A147" s="56">
        <v>45778</v>
      </c>
      <c r="B147" s="57" t="s">
        <v>102</v>
      </c>
      <c r="C147" s="57" t="s">
        <v>81</v>
      </c>
      <c r="D147" s="58" t="s">
        <v>71</v>
      </c>
    </row>
    <row r="148" spans="1:4" ht="15.75" customHeight="1" x14ac:dyDescent="0.3">
      <c r="A148" s="56">
        <v>45778</v>
      </c>
      <c r="B148" s="57" t="s">
        <v>102</v>
      </c>
      <c r="C148" s="57" t="s">
        <v>82</v>
      </c>
      <c r="D148" s="58" t="s">
        <v>71</v>
      </c>
    </row>
    <row r="149" spans="1:4" ht="15.75" customHeight="1" x14ac:dyDescent="0.3">
      <c r="A149" s="56">
        <v>45778</v>
      </c>
      <c r="B149" s="57" t="s">
        <v>102</v>
      </c>
      <c r="C149" s="57" t="s">
        <v>83</v>
      </c>
      <c r="D149" s="58" t="s">
        <v>71</v>
      </c>
    </row>
    <row r="150" spans="1:4" ht="15.75" customHeight="1" x14ac:dyDescent="0.3">
      <c r="A150" s="56">
        <v>45778</v>
      </c>
      <c r="B150" s="57" t="s">
        <v>102</v>
      </c>
      <c r="C150" s="57" t="s">
        <v>84</v>
      </c>
      <c r="D150" s="58" t="s">
        <v>71</v>
      </c>
    </row>
    <row r="151" spans="1:4" ht="15.75" customHeight="1" x14ac:dyDescent="0.3">
      <c r="A151" s="56">
        <v>45778</v>
      </c>
      <c r="B151" s="57" t="s">
        <v>102</v>
      </c>
      <c r="C151" s="57" t="s">
        <v>85</v>
      </c>
      <c r="D151" s="58" t="s">
        <v>71</v>
      </c>
    </row>
    <row r="152" spans="1:4" ht="15.75" customHeight="1" x14ac:dyDescent="0.3">
      <c r="A152" s="56">
        <v>45778</v>
      </c>
      <c r="B152" s="57" t="s">
        <v>102</v>
      </c>
      <c r="C152" s="57" t="s">
        <v>86</v>
      </c>
      <c r="D152" s="58">
        <v>4.8254799999999998</v>
      </c>
    </row>
    <row r="153" spans="1:4" ht="15.75" customHeight="1" x14ac:dyDescent="0.3">
      <c r="A153" s="56">
        <v>45778</v>
      </c>
      <c r="B153" s="57" t="s">
        <v>102</v>
      </c>
      <c r="C153" s="57" t="s">
        <v>87</v>
      </c>
      <c r="D153" s="58" t="s">
        <v>71</v>
      </c>
    </row>
    <row r="154" spans="1:4" ht="15.75" customHeight="1" x14ac:dyDescent="0.3">
      <c r="A154" s="56">
        <v>45778</v>
      </c>
      <c r="B154" s="57" t="s">
        <v>102</v>
      </c>
      <c r="C154" s="57" t="s">
        <v>88</v>
      </c>
      <c r="D154" s="58" t="s">
        <v>71</v>
      </c>
    </row>
    <row r="155" spans="1:4" ht="15.75" customHeight="1" x14ac:dyDescent="0.3">
      <c r="A155" s="56">
        <v>45778</v>
      </c>
      <c r="B155" s="57" t="s">
        <v>102</v>
      </c>
      <c r="C155" s="57" t="s">
        <v>89</v>
      </c>
      <c r="D155" s="58" t="s">
        <v>71</v>
      </c>
    </row>
    <row r="156" spans="1:4" ht="15.75" customHeight="1" x14ac:dyDescent="0.3">
      <c r="A156" s="56">
        <v>45778</v>
      </c>
      <c r="B156" s="57" t="s">
        <v>102</v>
      </c>
      <c r="C156" s="57" t="s">
        <v>90</v>
      </c>
      <c r="D156" s="58" t="s">
        <v>71</v>
      </c>
    </row>
    <row r="157" spans="1:4" ht="15.75" customHeight="1" x14ac:dyDescent="0.3">
      <c r="A157" s="56">
        <v>45778</v>
      </c>
      <c r="B157" s="57" t="s">
        <v>102</v>
      </c>
      <c r="C157" s="57" t="s">
        <v>91</v>
      </c>
      <c r="D157" s="58" t="s">
        <v>71</v>
      </c>
    </row>
    <row r="158" spans="1:4" ht="15.75" customHeight="1" x14ac:dyDescent="0.3">
      <c r="A158" s="56">
        <v>45778</v>
      </c>
      <c r="B158" s="57" t="s">
        <v>102</v>
      </c>
      <c r="C158" s="57" t="s">
        <v>92</v>
      </c>
      <c r="D158" s="58" t="s">
        <v>71</v>
      </c>
    </row>
    <row r="159" spans="1:4" ht="15.75" customHeight="1" x14ac:dyDescent="0.3">
      <c r="A159" s="56">
        <v>45778</v>
      </c>
      <c r="B159" s="57" t="s">
        <v>102</v>
      </c>
      <c r="C159" s="57" t="s">
        <v>93</v>
      </c>
      <c r="D159" s="58" t="s">
        <v>71</v>
      </c>
    </row>
    <row r="160" spans="1:4" ht="15.75" customHeight="1" x14ac:dyDescent="0.3">
      <c r="A160" s="56">
        <v>45778</v>
      </c>
      <c r="B160" s="57" t="s">
        <v>102</v>
      </c>
      <c r="C160" s="57" t="s">
        <v>94</v>
      </c>
      <c r="D160" s="58" t="s">
        <v>71</v>
      </c>
    </row>
    <row r="161" spans="1:4" ht="15.75" customHeight="1" x14ac:dyDescent="0.3">
      <c r="A161" s="56">
        <v>45778</v>
      </c>
      <c r="B161" s="57" t="s">
        <v>102</v>
      </c>
      <c r="C161" s="57" t="s">
        <v>95</v>
      </c>
      <c r="D161" s="58">
        <v>4.3275899999999998</v>
      </c>
    </row>
    <row r="162" spans="1:4" ht="15.75" customHeight="1" x14ac:dyDescent="0.3">
      <c r="A162" s="56">
        <v>45778</v>
      </c>
      <c r="B162" s="57" t="s">
        <v>102</v>
      </c>
      <c r="C162" s="57" t="s">
        <v>96</v>
      </c>
      <c r="D162" s="58" t="s">
        <v>71</v>
      </c>
    </row>
    <row r="163" spans="1:4" ht="15.75" customHeight="1" x14ac:dyDescent="0.3">
      <c r="A163" s="56">
        <v>45778</v>
      </c>
      <c r="B163" s="57" t="s">
        <v>102</v>
      </c>
      <c r="C163" s="57" t="s">
        <v>97</v>
      </c>
      <c r="D163" s="58" t="s">
        <v>71</v>
      </c>
    </row>
    <row r="164" spans="1:4" ht="15.75" customHeight="1" x14ac:dyDescent="0.3">
      <c r="A164" s="56">
        <v>45778</v>
      </c>
      <c r="B164" s="57" t="s">
        <v>103</v>
      </c>
      <c r="C164" s="57" t="s">
        <v>70</v>
      </c>
      <c r="D164" s="58" t="s">
        <v>71</v>
      </c>
    </row>
    <row r="165" spans="1:4" ht="15.75" customHeight="1" x14ac:dyDescent="0.3">
      <c r="A165" s="56">
        <v>45778</v>
      </c>
      <c r="B165" s="57" t="s">
        <v>103</v>
      </c>
      <c r="C165" s="57" t="s">
        <v>72</v>
      </c>
      <c r="D165" s="58" t="s">
        <v>71</v>
      </c>
    </row>
    <row r="166" spans="1:4" ht="15.75" customHeight="1" x14ac:dyDescent="0.3">
      <c r="A166" s="56">
        <v>45778</v>
      </c>
      <c r="B166" s="57" t="s">
        <v>103</v>
      </c>
      <c r="C166" s="57" t="s">
        <v>73</v>
      </c>
      <c r="D166" s="58" t="s">
        <v>71</v>
      </c>
    </row>
    <row r="167" spans="1:4" ht="15.75" customHeight="1" x14ac:dyDescent="0.3">
      <c r="A167" s="56">
        <v>45778</v>
      </c>
      <c r="B167" s="57" t="s">
        <v>103</v>
      </c>
      <c r="C167" s="57" t="s">
        <v>74</v>
      </c>
      <c r="D167" s="58" t="s">
        <v>71</v>
      </c>
    </row>
    <row r="168" spans="1:4" ht="15.75" customHeight="1" x14ac:dyDescent="0.3">
      <c r="A168" s="56">
        <v>45778</v>
      </c>
      <c r="B168" s="57" t="s">
        <v>103</v>
      </c>
      <c r="C168" s="57" t="s">
        <v>75</v>
      </c>
      <c r="D168" s="58" t="s">
        <v>71</v>
      </c>
    </row>
    <row r="169" spans="1:4" ht="15.75" customHeight="1" x14ac:dyDescent="0.3">
      <c r="A169" s="56">
        <v>45778</v>
      </c>
      <c r="B169" s="57" t="s">
        <v>103</v>
      </c>
      <c r="C169" s="57" t="s">
        <v>76</v>
      </c>
      <c r="D169" s="58" t="s">
        <v>71</v>
      </c>
    </row>
    <row r="170" spans="1:4" ht="15.75" customHeight="1" x14ac:dyDescent="0.3">
      <c r="A170" s="56">
        <v>45778</v>
      </c>
      <c r="B170" s="57" t="s">
        <v>103</v>
      </c>
      <c r="C170" s="57" t="s">
        <v>77</v>
      </c>
      <c r="D170" s="58" t="s">
        <v>71</v>
      </c>
    </row>
    <row r="171" spans="1:4" ht="15.75" customHeight="1" x14ac:dyDescent="0.3">
      <c r="A171" s="56">
        <v>45778</v>
      </c>
      <c r="B171" s="57" t="s">
        <v>103</v>
      </c>
      <c r="C171" s="57" t="s">
        <v>78</v>
      </c>
      <c r="D171" s="58" t="s">
        <v>71</v>
      </c>
    </row>
    <row r="172" spans="1:4" ht="15.75" customHeight="1" x14ac:dyDescent="0.3">
      <c r="A172" s="56">
        <v>45778</v>
      </c>
      <c r="B172" s="57" t="s">
        <v>103</v>
      </c>
      <c r="C172" s="57" t="s">
        <v>79</v>
      </c>
      <c r="D172" s="58" t="s">
        <v>71</v>
      </c>
    </row>
    <row r="173" spans="1:4" ht="15.75" customHeight="1" x14ac:dyDescent="0.3">
      <c r="A173" s="56">
        <v>45778</v>
      </c>
      <c r="B173" s="57" t="s">
        <v>103</v>
      </c>
      <c r="C173" s="57" t="s">
        <v>80</v>
      </c>
      <c r="D173" s="58" t="s">
        <v>71</v>
      </c>
    </row>
    <row r="174" spans="1:4" ht="15.75" customHeight="1" x14ac:dyDescent="0.3">
      <c r="A174" s="56">
        <v>45778</v>
      </c>
      <c r="B174" s="57" t="s">
        <v>103</v>
      </c>
      <c r="C174" s="57" t="s">
        <v>81</v>
      </c>
      <c r="D174" s="58" t="s">
        <v>71</v>
      </c>
    </row>
    <row r="175" spans="1:4" ht="15.75" customHeight="1" x14ac:dyDescent="0.3">
      <c r="A175" s="56">
        <v>45778</v>
      </c>
      <c r="B175" s="57" t="s">
        <v>103</v>
      </c>
      <c r="C175" s="57" t="s">
        <v>82</v>
      </c>
      <c r="D175" s="58" t="s">
        <v>71</v>
      </c>
    </row>
    <row r="176" spans="1:4" ht="15.75" customHeight="1" x14ac:dyDescent="0.3">
      <c r="A176" s="56">
        <v>45778</v>
      </c>
      <c r="B176" s="57" t="s">
        <v>103</v>
      </c>
      <c r="C176" s="57" t="s">
        <v>83</v>
      </c>
      <c r="D176" s="58" t="s">
        <v>71</v>
      </c>
    </row>
    <row r="177" spans="1:4" ht="15.75" customHeight="1" x14ac:dyDescent="0.3">
      <c r="A177" s="56">
        <v>45778</v>
      </c>
      <c r="B177" s="57" t="s">
        <v>103</v>
      </c>
      <c r="C177" s="57" t="s">
        <v>84</v>
      </c>
      <c r="D177" s="58" t="s">
        <v>71</v>
      </c>
    </row>
    <row r="178" spans="1:4" ht="15.75" customHeight="1" x14ac:dyDescent="0.3">
      <c r="A178" s="56">
        <v>45778</v>
      </c>
      <c r="B178" s="57" t="s">
        <v>103</v>
      </c>
      <c r="C178" s="57" t="s">
        <v>85</v>
      </c>
      <c r="D178" s="58" t="s">
        <v>71</v>
      </c>
    </row>
    <row r="179" spans="1:4" ht="15.75" customHeight="1" x14ac:dyDescent="0.3">
      <c r="A179" s="56">
        <v>45778</v>
      </c>
      <c r="B179" s="57" t="s">
        <v>103</v>
      </c>
      <c r="C179" s="57" t="s">
        <v>86</v>
      </c>
      <c r="D179" s="58">
        <v>4.5663900000000002</v>
      </c>
    </row>
    <row r="180" spans="1:4" ht="15.75" customHeight="1" x14ac:dyDescent="0.3">
      <c r="A180" s="56">
        <v>45778</v>
      </c>
      <c r="B180" s="57" t="s">
        <v>103</v>
      </c>
      <c r="C180" s="57" t="s">
        <v>87</v>
      </c>
      <c r="D180" s="58" t="s">
        <v>71</v>
      </c>
    </row>
    <row r="181" spans="1:4" ht="15.75" customHeight="1" x14ac:dyDescent="0.3">
      <c r="A181" s="56">
        <v>45778</v>
      </c>
      <c r="B181" s="57" t="s">
        <v>103</v>
      </c>
      <c r="C181" s="57" t="s">
        <v>88</v>
      </c>
      <c r="D181" s="58" t="s">
        <v>71</v>
      </c>
    </row>
    <row r="182" spans="1:4" ht="15.75" customHeight="1" x14ac:dyDescent="0.3">
      <c r="A182" s="56">
        <v>45778</v>
      </c>
      <c r="B182" s="57" t="s">
        <v>103</v>
      </c>
      <c r="C182" s="57" t="s">
        <v>89</v>
      </c>
      <c r="D182" s="58" t="s">
        <v>71</v>
      </c>
    </row>
    <row r="183" spans="1:4" ht="15.75" customHeight="1" x14ac:dyDescent="0.3">
      <c r="A183" s="56">
        <v>45778</v>
      </c>
      <c r="B183" s="57" t="s">
        <v>103</v>
      </c>
      <c r="C183" s="57" t="s">
        <v>90</v>
      </c>
      <c r="D183" s="58" t="s">
        <v>71</v>
      </c>
    </row>
    <row r="184" spans="1:4" ht="15.75" customHeight="1" x14ac:dyDescent="0.3">
      <c r="A184" s="56">
        <v>45778</v>
      </c>
      <c r="B184" s="57" t="s">
        <v>103</v>
      </c>
      <c r="C184" s="57" t="s">
        <v>91</v>
      </c>
      <c r="D184" s="58" t="s">
        <v>71</v>
      </c>
    </row>
    <row r="185" spans="1:4" ht="15.75" customHeight="1" x14ac:dyDescent="0.3">
      <c r="A185" s="56">
        <v>45778</v>
      </c>
      <c r="B185" s="57" t="s">
        <v>103</v>
      </c>
      <c r="C185" s="57" t="s">
        <v>92</v>
      </c>
      <c r="D185" s="58" t="s">
        <v>71</v>
      </c>
    </row>
    <row r="186" spans="1:4" ht="15.75" customHeight="1" x14ac:dyDescent="0.3">
      <c r="A186" s="56">
        <v>45778</v>
      </c>
      <c r="B186" s="57" t="s">
        <v>103</v>
      </c>
      <c r="C186" s="57" t="s">
        <v>93</v>
      </c>
      <c r="D186" s="58" t="s">
        <v>71</v>
      </c>
    </row>
    <row r="187" spans="1:4" ht="15.75" customHeight="1" x14ac:dyDescent="0.3">
      <c r="A187" s="56">
        <v>45778</v>
      </c>
      <c r="B187" s="57" t="s">
        <v>103</v>
      </c>
      <c r="C187" s="57" t="s">
        <v>94</v>
      </c>
      <c r="D187" s="58" t="s">
        <v>71</v>
      </c>
    </row>
    <row r="188" spans="1:4" ht="15.75" customHeight="1" x14ac:dyDescent="0.3">
      <c r="A188" s="56">
        <v>45778</v>
      </c>
      <c r="B188" s="57" t="s">
        <v>103</v>
      </c>
      <c r="C188" s="57" t="s">
        <v>95</v>
      </c>
      <c r="D188" s="58" t="s">
        <v>71</v>
      </c>
    </row>
    <row r="189" spans="1:4" ht="15.75" customHeight="1" x14ac:dyDescent="0.3">
      <c r="A189" s="56">
        <v>45778</v>
      </c>
      <c r="B189" s="57" t="s">
        <v>103</v>
      </c>
      <c r="C189" s="57" t="s">
        <v>96</v>
      </c>
      <c r="D189" s="58" t="s">
        <v>71</v>
      </c>
    </row>
    <row r="190" spans="1:4" ht="15.75" customHeight="1" x14ac:dyDescent="0.3">
      <c r="A190" s="56">
        <v>45778</v>
      </c>
      <c r="B190" s="57" t="s">
        <v>103</v>
      </c>
      <c r="C190" s="57" t="s">
        <v>97</v>
      </c>
      <c r="D190" s="58" t="s">
        <v>71</v>
      </c>
    </row>
    <row r="191" spans="1:4" ht="15.75" customHeight="1" x14ac:dyDescent="0.3">
      <c r="A191" s="56">
        <v>45778</v>
      </c>
      <c r="B191" s="57" t="s">
        <v>104</v>
      </c>
      <c r="C191" s="57" t="s">
        <v>70</v>
      </c>
      <c r="D191" s="58" t="s">
        <v>71</v>
      </c>
    </row>
    <row r="192" spans="1:4" ht="15.75" customHeight="1" x14ac:dyDescent="0.3">
      <c r="A192" s="56">
        <v>45778</v>
      </c>
      <c r="B192" s="57" t="s">
        <v>104</v>
      </c>
      <c r="C192" s="57" t="s">
        <v>72</v>
      </c>
      <c r="D192" s="58" t="s">
        <v>71</v>
      </c>
    </row>
    <row r="193" spans="1:4" ht="15.75" customHeight="1" x14ac:dyDescent="0.3">
      <c r="A193" s="56">
        <v>45778</v>
      </c>
      <c r="B193" s="57" t="s">
        <v>104</v>
      </c>
      <c r="C193" s="57" t="s">
        <v>73</v>
      </c>
      <c r="D193" s="58" t="s">
        <v>71</v>
      </c>
    </row>
    <row r="194" spans="1:4" ht="15.75" customHeight="1" x14ac:dyDescent="0.3">
      <c r="A194" s="56">
        <v>45778</v>
      </c>
      <c r="B194" s="57" t="s">
        <v>104</v>
      </c>
      <c r="C194" s="57" t="s">
        <v>74</v>
      </c>
      <c r="D194" s="58" t="s">
        <v>71</v>
      </c>
    </row>
    <row r="195" spans="1:4" ht="15.75" customHeight="1" x14ac:dyDescent="0.3">
      <c r="A195" s="56">
        <v>45778</v>
      </c>
      <c r="B195" s="57" t="s">
        <v>104</v>
      </c>
      <c r="C195" s="57" t="s">
        <v>75</v>
      </c>
      <c r="D195" s="58" t="s">
        <v>71</v>
      </c>
    </row>
    <row r="196" spans="1:4" ht="15.75" customHeight="1" x14ac:dyDescent="0.3">
      <c r="A196" s="56">
        <v>45778</v>
      </c>
      <c r="B196" s="57" t="s">
        <v>104</v>
      </c>
      <c r="C196" s="57" t="s">
        <v>76</v>
      </c>
      <c r="D196" s="58" t="s">
        <v>71</v>
      </c>
    </row>
    <row r="197" spans="1:4" ht="15.75" customHeight="1" x14ac:dyDescent="0.3">
      <c r="A197" s="56">
        <v>45778</v>
      </c>
      <c r="B197" s="57" t="s">
        <v>104</v>
      </c>
      <c r="C197" s="57" t="s">
        <v>77</v>
      </c>
      <c r="D197" s="58" t="s">
        <v>71</v>
      </c>
    </row>
    <row r="198" spans="1:4" ht="15.75" customHeight="1" x14ac:dyDescent="0.3">
      <c r="A198" s="56">
        <v>45778</v>
      </c>
      <c r="B198" s="57" t="s">
        <v>104</v>
      </c>
      <c r="C198" s="57" t="s">
        <v>78</v>
      </c>
      <c r="D198" s="58" t="s">
        <v>71</v>
      </c>
    </row>
    <row r="199" spans="1:4" ht="15.75" customHeight="1" x14ac:dyDescent="0.3">
      <c r="A199" s="56">
        <v>45778</v>
      </c>
      <c r="B199" s="57" t="s">
        <v>104</v>
      </c>
      <c r="C199" s="57" t="s">
        <v>79</v>
      </c>
      <c r="D199" s="58" t="s">
        <v>71</v>
      </c>
    </row>
    <row r="200" spans="1:4" ht="15.75" customHeight="1" x14ac:dyDescent="0.3">
      <c r="A200" s="56">
        <v>45778</v>
      </c>
      <c r="B200" s="57" t="s">
        <v>104</v>
      </c>
      <c r="C200" s="57" t="s">
        <v>80</v>
      </c>
      <c r="D200" s="58" t="s">
        <v>71</v>
      </c>
    </row>
    <row r="201" spans="1:4" ht="15.75" customHeight="1" x14ac:dyDescent="0.3">
      <c r="A201" s="56">
        <v>45778</v>
      </c>
      <c r="B201" s="57" t="s">
        <v>104</v>
      </c>
      <c r="C201" s="57" t="s">
        <v>81</v>
      </c>
      <c r="D201" s="58">
        <v>6.1426999999999996</v>
      </c>
    </row>
    <row r="202" spans="1:4" ht="15.75" customHeight="1" x14ac:dyDescent="0.3">
      <c r="A202" s="56">
        <v>45778</v>
      </c>
      <c r="B202" s="57" t="s">
        <v>104</v>
      </c>
      <c r="C202" s="57" t="s">
        <v>82</v>
      </c>
      <c r="D202" s="58" t="s">
        <v>71</v>
      </c>
    </row>
    <row r="203" spans="1:4" ht="15.75" customHeight="1" x14ac:dyDescent="0.3">
      <c r="A203" s="56">
        <v>45778</v>
      </c>
      <c r="B203" s="57" t="s">
        <v>104</v>
      </c>
      <c r="C203" s="57" t="s">
        <v>83</v>
      </c>
      <c r="D203" s="58" t="s">
        <v>71</v>
      </c>
    </row>
    <row r="204" spans="1:4" ht="15.75" customHeight="1" x14ac:dyDescent="0.3">
      <c r="A204" s="56">
        <v>45778</v>
      </c>
      <c r="B204" s="57" t="s">
        <v>104</v>
      </c>
      <c r="C204" s="57" t="s">
        <v>84</v>
      </c>
      <c r="D204" s="58" t="s">
        <v>71</v>
      </c>
    </row>
    <row r="205" spans="1:4" ht="15.75" customHeight="1" x14ac:dyDescent="0.3">
      <c r="A205" s="56">
        <v>45778</v>
      </c>
      <c r="B205" s="57" t="s">
        <v>104</v>
      </c>
      <c r="C205" s="57" t="s">
        <v>85</v>
      </c>
      <c r="D205" s="58" t="s">
        <v>71</v>
      </c>
    </row>
    <row r="206" spans="1:4" ht="15.75" customHeight="1" x14ac:dyDescent="0.3">
      <c r="A206" s="56">
        <v>45778</v>
      </c>
      <c r="B206" s="57" t="s">
        <v>104</v>
      </c>
      <c r="C206" s="57" t="s">
        <v>86</v>
      </c>
      <c r="D206" s="58">
        <v>4.77339</v>
      </c>
    </row>
    <row r="207" spans="1:4" ht="15.75" customHeight="1" x14ac:dyDescent="0.3">
      <c r="A207" s="56">
        <v>45778</v>
      </c>
      <c r="B207" s="57" t="s">
        <v>104</v>
      </c>
      <c r="C207" s="57" t="s">
        <v>87</v>
      </c>
      <c r="D207" s="58" t="s">
        <v>71</v>
      </c>
    </row>
    <row r="208" spans="1:4" ht="15.75" customHeight="1" x14ac:dyDescent="0.3">
      <c r="A208" s="56">
        <v>45778</v>
      </c>
      <c r="B208" s="57" t="s">
        <v>104</v>
      </c>
      <c r="C208" s="57" t="s">
        <v>88</v>
      </c>
      <c r="D208" s="58" t="s">
        <v>71</v>
      </c>
    </row>
    <row r="209" spans="1:4" ht="15.75" customHeight="1" x14ac:dyDescent="0.3">
      <c r="A209" s="56">
        <v>45778</v>
      </c>
      <c r="B209" s="57" t="s">
        <v>104</v>
      </c>
      <c r="C209" s="57" t="s">
        <v>89</v>
      </c>
      <c r="D209" s="58" t="s">
        <v>71</v>
      </c>
    </row>
    <row r="210" spans="1:4" ht="15.75" customHeight="1" x14ac:dyDescent="0.3">
      <c r="A210" s="56">
        <v>45778</v>
      </c>
      <c r="B210" s="57" t="s">
        <v>104</v>
      </c>
      <c r="C210" s="57" t="s">
        <v>90</v>
      </c>
      <c r="D210" s="58" t="s">
        <v>71</v>
      </c>
    </row>
    <row r="211" spans="1:4" ht="15.75" customHeight="1" x14ac:dyDescent="0.3">
      <c r="A211" s="56">
        <v>45778</v>
      </c>
      <c r="B211" s="57" t="s">
        <v>104</v>
      </c>
      <c r="C211" s="57" t="s">
        <v>91</v>
      </c>
      <c r="D211" s="58">
        <v>4.7569100000000004</v>
      </c>
    </row>
    <row r="212" spans="1:4" ht="15.75" customHeight="1" x14ac:dyDescent="0.3">
      <c r="A212" s="56">
        <v>45778</v>
      </c>
      <c r="B212" s="57" t="s">
        <v>104</v>
      </c>
      <c r="C212" s="57" t="s">
        <v>92</v>
      </c>
      <c r="D212" s="58" t="s">
        <v>71</v>
      </c>
    </row>
    <row r="213" spans="1:4" ht="15.75" customHeight="1" x14ac:dyDescent="0.3">
      <c r="A213" s="56">
        <v>45778</v>
      </c>
      <c r="B213" s="57" t="s">
        <v>104</v>
      </c>
      <c r="C213" s="57" t="s">
        <v>93</v>
      </c>
      <c r="D213" s="58" t="s">
        <v>71</v>
      </c>
    </row>
    <row r="214" spans="1:4" ht="15.75" customHeight="1" x14ac:dyDescent="0.3">
      <c r="A214" s="56">
        <v>45778</v>
      </c>
      <c r="B214" s="57" t="s">
        <v>104</v>
      </c>
      <c r="C214" s="57" t="s">
        <v>94</v>
      </c>
      <c r="D214" s="58" t="s">
        <v>71</v>
      </c>
    </row>
    <row r="215" spans="1:4" ht="15.75" customHeight="1" x14ac:dyDescent="0.3">
      <c r="A215" s="56">
        <v>45778</v>
      </c>
      <c r="B215" s="57" t="s">
        <v>104</v>
      </c>
      <c r="C215" s="57" t="s">
        <v>95</v>
      </c>
      <c r="D215" s="58">
        <v>4.5576600000000003</v>
      </c>
    </row>
    <row r="216" spans="1:4" ht="15.75" customHeight="1" x14ac:dyDescent="0.3">
      <c r="A216" s="56">
        <v>45778</v>
      </c>
      <c r="B216" s="57" t="s">
        <v>104</v>
      </c>
      <c r="C216" s="57" t="s">
        <v>96</v>
      </c>
      <c r="D216" s="58" t="s">
        <v>71</v>
      </c>
    </row>
    <row r="217" spans="1:4" ht="15.75" customHeight="1" x14ac:dyDescent="0.3">
      <c r="A217" s="56">
        <v>45778</v>
      </c>
      <c r="B217" s="57" t="s">
        <v>104</v>
      </c>
      <c r="C217" s="57" t="s">
        <v>97</v>
      </c>
      <c r="D217" s="58" t="s">
        <v>71</v>
      </c>
    </row>
    <row r="218" spans="1:4" ht="15.75" customHeight="1" x14ac:dyDescent="0.3">
      <c r="A218" s="56">
        <v>45778</v>
      </c>
      <c r="B218" s="57" t="s">
        <v>105</v>
      </c>
      <c r="C218" s="57" t="s">
        <v>70</v>
      </c>
      <c r="D218" s="58" t="s">
        <v>71</v>
      </c>
    </row>
    <row r="219" spans="1:4" ht="15.75" customHeight="1" x14ac:dyDescent="0.3">
      <c r="A219" s="56">
        <v>45778</v>
      </c>
      <c r="B219" s="57" t="s">
        <v>105</v>
      </c>
      <c r="C219" s="57" t="s">
        <v>72</v>
      </c>
      <c r="D219" s="58" t="s">
        <v>71</v>
      </c>
    </row>
    <row r="220" spans="1:4" ht="15.75" customHeight="1" x14ac:dyDescent="0.3">
      <c r="A220" s="56">
        <v>45778</v>
      </c>
      <c r="B220" s="57" t="s">
        <v>105</v>
      </c>
      <c r="C220" s="57" t="s">
        <v>73</v>
      </c>
      <c r="D220" s="58" t="s">
        <v>71</v>
      </c>
    </row>
    <row r="221" spans="1:4" ht="15.75" customHeight="1" x14ac:dyDescent="0.3">
      <c r="A221" s="56">
        <v>45778</v>
      </c>
      <c r="B221" s="57" t="s">
        <v>105</v>
      </c>
      <c r="C221" s="57" t="s">
        <v>74</v>
      </c>
      <c r="D221" s="58" t="s">
        <v>71</v>
      </c>
    </row>
    <row r="222" spans="1:4" ht="15.75" customHeight="1" x14ac:dyDescent="0.3">
      <c r="A222" s="56">
        <v>45778</v>
      </c>
      <c r="B222" s="57" t="s">
        <v>105</v>
      </c>
      <c r="C222" s="57" t="s">
        <v>75</v>
      </c>
      <c r="D222" s="58" t="s">
        <v>71</v>
      </c>
    </row>
    <row r="223" spans="1:4" ht="15.75" customHeight="1" x14ac:dyDescent="0.3">
      <c r="A223" s="56">
        <v>45778</v>
      </c>
      <c r="B223" s="57" t="s">
        <v>105</v>
      </c>
      <c r="C223" s="57" t="s">
        <v>76</v>
      </c>
      <c r="D223" s="58" t="s">
        <v>71</v>
      </c>
    </row>
    <row r="224" spans="1:4" ht="15.75" customHeight="1" x14ac:dyDescent="0.3">
      <c r="A224" s="56">
        <v>45778</v>
      </c>
      <c r="B224" s="57" t="s">
        <v>105</v>
      </c>
      <c r="C224" s="57" t="s">
        <v>77</v>
      </c>
      <c r="D224" s="58" t="s">
        <v>71</v>
      </c>
    </row>
    <row r="225" spans="1:4" ht="15.75" customHeight="1" x14ac:dyDescent="0.3">
      <c r="A225" s="56">
        <v>45778</v>
      </c>
      <c r="B225" s="57" t="s">
        <v>105</v>
      </c>
      <c r="C225" s="57" t="s">
        <v>78</v>
      </c>
      <c r="D225" s="58" t="s">
        <v>71</v>
      </c>
    </row>
    <row r="226" spans="1:4" ht="15.75" customHeight="1" x14ac:dyDescent="0.3">
      <c r="A226" s="56">
        <v>45778</v>
      </c>
      <c r="B226" s="57" t="s">
        <v>105</v>
      </c>
      <c r="C226" s="57" t="s">
        <v>79</v>
      </c>
      <c r="D226" s="58" t="s">
        <v>71</v>
      </c>
    </row>
    <row r="227" spans="1:4" ht="15.75" customHeight="1" x14ac:dyDescent="0.3">
      <c r="A227" s="56">
        <v>45778</v>
      </c>
      <c r="B227" s="57" t="s">
        <v>105</v>
      </c>
      <c r="C227" s="57" t="s">
        <v>80</v>
      </c>
      <c r="D227" s="58" t="s">
        <v>71</v>
      </c>
    </row>
    <row r="228" spans="1:4" ht="15.75" customHeight="1" x14ac:dyDescent="0.3">
      <c r="A228" s="56">
        <v>45778</v>
      </c>
      <c r="B228" s="57" t="s">
        <v>105</v>
      </c>
      <c r="C228" s="57" t="s">
        <v>81</v>
      </c>
      <c r="D228" s="58" t="s">
        <v>71</v>
      </c>
    </row>
    <row r="229" spans="1:4" ht="15.75" customHeight="1" x14ac:dyDescent="0.3">
      <c r="A229" s="56">
        <v>45778</v>
      </c>
      <c r="B229" s="57" t="s">
        <v>105</v>
      </c>
      <c r="C229" s="57" t="s">
        <v>82</v>
      </c>
      <c r="D229" s="58" t="s">
        <v>71</v>
      </c>
    </row>
    <row r="230" spans="1:4" ht="15.75" customHeight="1" x14ac:dyDescent="0.3">
      <c r="A230" s="56">
        <v>45778</v>
      </c>
      <c r="B230" s="57" t="s">
        <v>105</v>
      </c>
      <c r="C230" s="57" t="s">
        <v>83</v>
      </c>
      <c r="D230" s="58" t="s">
        <v>71</v>
      </c>
    </row>
    <row r="231" spans="1:4" ht="15.75" customHeight="1" x14ac:dyDescent="0.3">
      <c r="A231" s="56">
        <v>45778</v>
      </c>
      <c r="B231" s="57" t="s">
        <v>105</v>
      </c>
      <c r="C231" s="57" t="s">
        <v>84</v>
      </c>
      <c r="D231" s="58" t="s">
        <v>71</v>
      </c>
    </row>
    <row r="232" spans="1:4" ht="15.75" customHeight="1" x14ac:dyDescent="0.3">
      <c r="A232" s="56">
        <v>45778</v>
      </c>
      <c r="B232" s="57" t="s">
        <v>105</v>
      </c>
      <c r="C232" s="57" t="s">
        <v>85</v>
      </c>
      <c r="D232" s="58" t="s">
        <v>71</v>
      </c>
    </row>
    <row r="233" spans="1:4" ht="15.75" customHeight="1" x14ac:dyDescent="0.3">
      <c r="A233" s="56">
        <v>45778</v>
      </c>
      <c r="B233" s="57" t="s">
        <v>105</v>
      </c>
      <c r="C233" s="57" t="s">
        <v>86</v>
      </c>
      <c r="D233" s="58" t="s">
        <v>71</v>
      </c>
    </row>
    <row r="234" spans="1:4" ht="15.75" customHeight="1" x14ac:dyDescent="0.3">
      <c r="A234" s="56">
        <v>45778</v>
      </c>
      <c r="B234" s="57" t="s">
        <v>105</v>
      </c>
      <c r="C234" s="57" t="s">
        <v>87</v>
      </c>
      <c r="D234" s="58" t="s">
        <v>71</v>
      </c>
    </row>
    <row r="235" spans="1:4" ht="15.75" customHeight="1" x14ac:dyDescent="0.3">
      <c r="A235" s="56">
        <v>45778</v>
      </c>
      <c r="B235" s="57" t="s">
        <v>105</v>
      </c>
      <c r="C235" s="57" t="s">
        <v>88</v>
      </c>
      <c r="D235" s="58" t="s">
        <v>71</v>
      </c>
    </row>
    <row r="236" spans="1:4" ht="15.75" customHeight="1" x14ac:dyDescent="0.3">
      <c r="A236" s="56">
        <v>45778</v>
      </c>
      <c r="B236" s="57" t="s">
        <v>105</v>
      </c>
      <c r="C236" s="57" t="s">
        <v>89</v>
      </c>
      <c r="D236" s="58" t="s">
        <v>71</v>
      </c>
    </row>
    <row r="237" spans="1:4" ht="15.75" customHeight="1" x14ac:dyDescent="0.3">
      <c r="A237" s="56">
        <v>45778</v>
      </c>
      <c r="B237" s="57" t="s">
        <v>105</v>
      </c>
      <c r="C237" s="57" t="s">
        <v>90</v>
      </c>
      <c r="D237" s="58" t="s">
        <v>71</v>
      </c>
    </row>
    <row r="238" spans="1:4" ht="15.75" customHeight="1" x14ac:dyDescent="0.3">
      <c r="A238" s="56">
        <v>45778</v>
      </c>
      <c r="B238" s="57" t="s">
        <v>105</v>
      </c>
      <c r="C238" s="57" t="s">
        <v>91</v>
      </c>
      <c r="D238" s="58" t="s">
        <v>71</v>
      </c>
    </row>
    <row r="239" spans="1:4" ht="15.75" customHeight="1" x14ac:dyDescent="0.3">
      <c r="A239" s="56">
        <v>45778</v>
      </c>
      <c r="B239" s="57" t="s">
        <v>105</v>
      </c>
      <c r="C239" s="57" t="s">
        <v>92</v>
      </c>
      <c r="D239" s="58" t="s">
        <v>71</v>
      </c>
    </row>
    <row r="240" spans="1:4" ht="15.75" customHeight="1" x14ac:dyDescent="0.3">
      <c r="A240" s="56">
        <v>45778</v>
      </c>
      <c r="B240" s="57" t="s">
        <v>105</v>
      </c>
      <c r="C240" s="57" t="s">
        <v>93</v>
      </c>
      <c r="D240" s="58" t="s">
        <v>71</v>
      </c>
    </row>
    <row r="241" spans="1:4" ht="15.75" customHeight="1" x14ac:dyDescent="0.3">
      <c r="A241" s="56">
        <v>45778</v>
      </c>
      <c r="B241" s="57" t="s">
        <v>105</v>
      </c>
      <c r="C241" s="57" t="s">
        <v>94</v>
      </c>
      <c r="D241" s="58" t="s">
        <v>71</v>
      </c>
    </row>
    <row r="242" spans="1:4" ht="15.75" customHeight="1" x14ac:dyDescent="0.3">
      <c r="A242" s="56">
        <v>45778</v>
      </c>
      <c r="B242" s="57" t="s">
        <v>105</v>
      </c>
      <c r="C242" s="57" t="s">
        <v>95</v>
      </c>
      <c r="D242" s="58" t="s">
        <v>71</v>
      </c>
    </row>
    <row r="243" spans="1:4" ht="15.75" customHeight="1" x14ac:dyDescent="0.3">
      <c r="A243" s="56">
        <v>45778</v>
      </c>
      <c r="B243" s="57" t="s">
        <v>105</v>
      </c>
      <c r="C243" s="57" t="s">
        <v>96</v>
      </c>
      <c r="D243" s="58" t="s">
        <v>71</v>
      </c>
    </row>
    <row r="244" spans="1:4" ht="15.75" customHeight="1" x14ac:dyDescent="0.3">
      <c r="A244" s="56">
        <v>45778</v>
      </c>
      <c r="B244" s="57" t="s">
        <v>105</v>
      </c>
      <c r="C244" s="57" t="s">
        <v>97</v>
      </c>
      <c r="D244" s="58" t="s">
        <v>71</v>
      </c>
    </row>
    <row r="245" spans="1:4" ht="15.75" customHeight="1" x14ac:dyDescent="0.3">
      <c r="A245" s="56">
        <v>45778</v>
      </c>
      <c r="B245" s="57" t="s">
        <v>106</v>
      </c>
      <c r="C245" s="57" t="s">
        <v>70</v>
      </c>
      <c r="D245" s="58" t="s">
        <v>71</v>
      </c>
    </row>
    <row r="246" spans="1:4" ht="15.75" customHeight="1" x14ac:dyDescent="0.3">
      <c r="A246" s="56">
        <v>45778</v>
      </c>
      <c r="B246" s="57" t="s">
        <v>106</v>
      </c>
      <c r="C246" s="57" t="s">
        <v>72</v>
      </c>
      <c r="D246" s="58" t="s">
        <v>71</v>
      </c>
    </row>
    <row r="247" spans="1:4" ht="15.75" customHeight="1" x14ac:dyDescent="0.3">
      <c r="A247" s="56">
        <v>45778</v>
      </c>
      <c r="B247" s="57" t="s">
        <v>106</v>
      </c>
      <c r="C247" s="57" t="s">
        <v>73</v>
      </c>
      <c r="D247" s="58" t="s">
        <v>71</v>
      </c>
    </row>
    <row r="248" spans="1:4" ht="15.75" customHeight="1" x14ac:dyDescent="0.3">
      <c r="A248" s="56">
        <v>45778</v>
      </c>
      <c r="B248" s="57" t="s">
        <v>106</v>
      </c>
      <c r="C248" s="57" t="s">
        <v>74</v>
      </c>
      <c r="D248" s="58" t="s">
        <v>71</v>
      </c>
    </row>
    <row r="249" spans="1:4" ht="15.75" customHeight="1" x14ac:dyDescent="0.3">
      <c r="A249" s="56">
        <v>45778</v>
      </c>
      <c r="B249" s="57" t="s">
        <v>106</v>
      </c>
      <c r="C249" s="57" t="s">
        <v>75</v>
      </c>
      <c r="D249" s="58" t="s">
        <v>71</v>
      </c>
    </row>
    <row r="250" spans="1:4" ht="15.75" customHeight="1" x14ac:dyDescent="0.3">
      <c r="A250" s="56">
        <v>45778</v>
      </c>
      <c r="B250" s="57" t="s">
        <v>106</v>
      </c>
      <c r="C250" s="57" t="s">
        <v>76</v>
      </c>
      <c r="D250" s="58" t="s">
        <v>71</v>
      </c>
    </row>
    <row r="251" spans="1:4" ht="15.75" customHeight="1" x14ac:dyDescent="0.3">
      <c r="A251" s="56">
        <v>45778</v>
      </c>
      <c r="B251" s="57" t="s">
        <v>106</v>
      </c>
      <c r="C251" s="57" t="s">
        <v>77</v>
      </c>
      <c r="D251" s="58" t="s">
        <v>71</v>
      </c>
    </row>
    <row r="252" spans="1:4" ht="15.75" customHeight="1" x14ac:dyDescent="0.3">
      <c r="A252" s="56">
        <v>45778</v>
      </c>
      <c r="B252" s="57" t="s">
        <v>106</v>
      </c>
      <c r="C252" s="57" t="s">
        <v>78</v>
      </c>
      <c r="D252" s="58" t="s">
        <v>71</v>
      </c>
    </row>
    <row r="253" spans="1:4" ht="15.75" customHeight="1" x14ac:dyDescent="0.3">
      <c r="A253" s="56">
        <v>45778</v>
      </c>
      <c r="B253" s="57" t="s">
        <v>106</v>
      </c>
      <c r="C253" s="57" t="s">
        <v>79</v>
      </c>
      <c r="D253" s="58" t="s">
        <v>71</v>
      </c>
    </row>
    <row r="254" spans="1:4" ht="15.75" customHeight="1" x14ac:dyDescent="0.3">
      <c r="A254" s="56">
        <v>45778</v>
      </c>
      <c r="B254" s="57" t="s">
        <v>106</v>
      </c>
      <c r="C254" s="57" t="s">
        <v>80</v>
      </c>
      <c r="D254" s="58" t="s">
        <v>71</v>
      </c>
    </row>
    <row r="255" spans="1:4" ht="15.75" customHeight="1" x14ac:dyDescent="0.3">
      <c r="A255" s="56">
        <v>45778</v>
      </c>
      <c r="B255" s="57" t="s">
        <v>106</v>
      </c>
      <c r="C255" s="57" t="s">
        <v>81</v>
      </c>
      <c r="D255" s="58" t="s">
        <v>71</v>
      </c>
    </row>
    <row r="256" spans="1:4" ht="15.75" customHeight="1" x14ac:dyDescent="0.3">
      <c r="A256" s="56">
        <v>45778</v>
      </c>
      <c r="B256" s="57" t="s">
        <v>106</v>
      </c>
      <c r="C256" s="57" t="s">
        <v>82</v>
      </c>
      <c r="D256" s="58" t="s">
        <v>71</v>
      </c>
    </row>
    <row r="257" spans="1:4" ht="15.75" customHeight="1" x14ac:dyDescent="0.3">
      <c r="A257" s="56">
        <v>45778</v>
      </c>
      <c r="B257" s="57" t="s">
        <v>106</v>
      </c>
      <c r="C257" s="57" t="s">
        <v>83</v>
      </c>
      <c r="D257" s="58" t="s">
        <v>71</v>
      </c>
    </row>
    <row r="258" spans="1:4" ht="15.75" customHeight="1" x14ac:dyDescent="0.3">
      <c r="A258" s="56">
        <v>45778</v>
      </c>
      <c r="B258" s="57" t="s">
        <v>106</v>
      </c>
      <c r="C258" s="57" t="s">
        <v>84</v>
      </c>
      <c r="D258" s="58" t="s">
        <v>71</v>
      </c>
    </row>
    <row r="259" spans="1:4" ht="15.75" customHeight="1" x14ac:dyDescent="0.3">
      <c r="A259" s="56">
        <v>45778</v>
      </c>
      <c r="B259" s="57" t="s">
        <v>106</v>
      </c>
      <c r="C259" s="57" t="s">
        <v>85</v>
      </c>
      <c r="D259" s="58" t="s">
        <v>71</v>
      </c>
    </row>
    <row r="260" spans="1:4" ht="15.75" customHeight="1" x14ac:dyDescent="0.3">
      <c r="A260" s="56">
        <v>45778</v>
      </c>
      <c r="B260" s="57" t="s">
        <v>106</v>
      </c>
      <c r="C260" s="57" t="s">
        <v>86</v>
      </c>
      <c r="D260" s="58" t="s">
        <v>71</v>
      </c>
    </row>
    <row r="261" spans="1:4" ht="15.75" customHeight="1" x14ac:dyDescent="0.3">
      <c r="A261" s="56">
        <v>45778</v>
      </c>
      <c r="B261" s="57" t="s">
        <v>106</v>
      </c>
      <c r="C261" s="57" t="s">
        <v>87</v>
      </c>
      <c r="D261" s="58" t="s">
        <v>71</v>
      </c>
    </row>
    <row r="262" spans="1:4" ht="15.75" customHeight="1" x14ac:dyDescent="0.3">
      <c r="A262" s="56">
        <v>45778</v>
      </c>
      <c r="B262" s="57" t="s">
        <v>106</v>
      </c>
      <c r="C262" s="57" t="s">
        <v>88</v>
      </c>
      <c r="D262" s="58" t="s">
        <v>71</v>
      </c>
    </row>
    <row r="263" spans="1:4" ht="15.75" customHeight="1" x14ac:dyDescent="0.3">
      <c r="A263" s="56">
        <v>45778</v>
      </c>
      <c r="B263" s="57" t="s">
        <v>106</v>
      </c>
      <c r="C263" s="57" t="s">
        <v>89</v>
      </c>
      <c r="D263" s="58" t="s">
        <v>71</v>
      </c>
    </row>
    <row r="264" spans="1:4" ht="15.75" customHeight="1" x14ac:dyDescent="0.3">
      <c r="A264" s="56">
        <v>45778</v>
      </c>
      <c r="B264" s="57" t="s">
        <v>106</v>
      </c>
      <c r="C264" s="57" t="s">
        <v>90</v>
      </c>
      <c r="D264" s="58" t="s">
        <v>71</v>
      </c>
    </row>
    <row r="265" spans="1:4" ht="15.75" customHeight="1" x14ac:dyDescent="0.3">
      <c r="A265" s="56">
        <v>45778</v>
      </c>
      <c r="B265" s="57" t="s">
        <v>106</v>
      </c>
      <c r="C265" s="57" t="s">
        <v>91</v>
      </c>
      <c r="D265" s="58" t="s">
        <v>71</v>
      </c>
    </row>
    <row r="266" spans="1:4" ht="15.75" customHeight="1" x14ac:dyDescent="0.3">
      <c r="A266" s="56">
        <v>45778</v>
      </c>
      <c r="B266" s="57" t="s">
        <v>106</v>
      </c>
      <c r="C266" s="57" t="s">
        <v>92</v>
      </c>
      <c r="D266" s="58" t="s">
        <v>71</v>
      </c>
    </row>
    <row r="267" spans="1:4" ht="15.75" customHeight="1" x14ac:dyDescent="0.3">
      <c r="A267" s="56">
        <v>45778</v>
      </c>
      <c r="B267" s="57" t="s">
        <v>106</v>
      </c>
      <c r="C267" s="57" t="s">
        <v>93</v>
      </c>
      <c r="D267" s="58" t="s">
        <v>71</v>
      </c>
    </row>
    <row r="268" spans="1:4" ht="15.75" customHeight="1" x14ac:dyDescent="0.3">
      <c r="A268" s="56">
        <v>45778</v>
      </c>
      <c r="B268" s="57" t="s">
        <v>106</v>
      </c>
      <c r="C268" s="57" t="s">
        <v>94</v>
      </c>
      <c r="D268" s="58" t="s">
        <v>71</v>
      </c>
    </row>
    <row r="269" spans="1:4" ht="15.75" customHeight="1" x14ac:dyDescent="0.3">
      <c r="A269" s="56">
        <v>45778</v>
      </c>
      <c r="B269" s="57" t="s">
        <v>106</v>
      </c>
      <c r="C269" s="57" t="s">
        <v>95</v>
      </c>
      <c r="D269" s="58" t="s">
        <v>71</v>
      </c>
    </row>
    <row r="270" spans="1:4" ht="15.75" customHeight="1" x14ac:dyDescent="0.3">
      <c r="A270" s="56">
        <v>45778</v>
      </c>
      <c r="B270" s="57" t="s">
        <v>106</v>
      </c>
      <c r="C270" s="57" t="s">
        <v>96</v>
      </c>
      <c r="D270" s="58" t="s">
        <v>71</v>
      </c>
    </row>
    <row r="271" spans="1:4" ht="15.75" customHeight="1" x14ac:dyDescent="0.3">
      <c r="A271" s="56">
        <v>45778</v>
      </c>
      <c r="B271" s="57" t="s">
        <v>106</v>
      </c>
      <c r="C271" s="57" t="s">
        <v>97</v>
      </c>
      <c r="D271" s="58" t="s">
        <v>71</v>
      </c>
    </row>
    <row r="272" spans="1:4" ht="15.75" customHeight="1" x14ac:dyDescent="0.3">
      <c r="A272" s="56">
        <v>45778</v>
      </c>
      <c r="B272" s="57" t="s">
        <v>107</v>
      </c>
      <c r="C272" s="57" t="s">
        <v>70</v>
      </c>
      <c r="D272" s="58" t="s">
        <v>71</v>
      </c>
    </row>
    <row r="273" spans="1:4" ht="15.75" customHeight="1" x14ac:dyDescent="0.3">
      <c r="A273" s="56">
        <v>45778</v>
      </c>
      <c r="B273" s="57" t="s">
        <v>107</v>
      </c>
      <c r="C273" s="57" t="s">
        <v>72</v>
      </c>
      <c r="D273" s="58" t="s">
        <v>71</v>
      </c>
    </row>
    <row r="274" spans="1:4" ht="15.75" customHeight="1" x14ac:dyDescent="0.3">
      <c r="A274" s="56">
        <v>45778</v>
      </c>
      <c r="B274" s="57" t="s">
        <v>107</v>
      </c>
      <c r="C274" s="57" t="s">
        <v>73</v>
      </c>
      <c r="D274" s="58" t="s">
        <v>71</v>
      </c>
    </row>
    <row r="275" spans="1:4" ht="15.75" customHeight="1" x14ac:dyDescent="0.3">
      <c r="A275" s="56">
        <v>45778</v>
      </c>
      <c r="B275" s="57" t="s">
        <v>107</v>
      </c>
      <c r="C275" s="57" t="s">
        <v>74</v>
      </c>
      <c r="D275" s="58" t="s">
        <v>71</v>
      </c>
    </row>
    <row r="276" spans="1:4" ht="15.75" customHeight="1" x14ac:dyDescent="0.3">
      <c r="A276" s="56">
        <v>45778</v>
      </c>
      <c r="B276" s="57" t="s">
        <v>107</v>
      </c>
      <c r="C276" s="57" t="s">
        <v>75</v>
      </c>
      <c r="D276" s="58" t="s">
        <v>71</v>
      </c>
    </row>
    <row r="277" spans="1:4" ht="15.75" customHeight="1" x14ac:dyDescent="0.3">
      <c r="A277" s="56">
        <v>45778</v>
      </c>
      <c r="B277" s="57" t="s">
        <v>107</v>
      </c>
      <c r="C277" s="57" t="s">
        <v>76</v>
      </c>
      <c r="D277" s="58" t="s">
        <v>71</v>
      </c>
    </row>
    <row r="278" spans="1:4" ht="15.75" customHeight="1" x14ac:dyDescent="0.3">
      <c r="A278" s="56">
        <v>45778</v>
      </c>
      <c r="B278" s="57" t="s">
        <v>107</v>
      </c>
      <c r="C278" s="57" t="s">
        <v>77</v>
      </c>
      <c r="D278" s="58">
        <v>3.31291</v>
      </c>
    </row>
    <row r="279" spans="1:4" ht="15.75" customHeight="1" x14ac:dyDescent="0.3">
      <c r="A279" s="56">
        <v>45778</v>
      </c>
      <c r="B279" s="57" t="s">
        <v>107</v>
      </c>
      <c r="C279" s="57" t="s">
        <v>78</v>
      </c>
      <c r="D279" s="58">
        <v>3.8728400000000001</v>
      </c>
    </row>
    <row r="280" spans="1:4" ht="15.75" customHeight="1" x14ac:dyDescent="0.3">
      <c r="A280" s="56">
        <v>45778</v>
      </c>
      <c r="B280" s="57" t="s">
        <v>107</v>
      </c>
      <c r="C280" s="57" t="s">
        <v>79</v>
      </c>
      <c r="D280" s="58" t="s">
        <v>71</v>
      </c>
    </row>
    <row r="281" spans="1:4" ht="15.75" customHeight="1" x14ac:dyDescent="0.3">
      <c r="A281" s="56">
        <v>45778</v>
      </c>
      <c r="B281" s="57" t="s">
        <v>107</v>
      </c>
      <c r="C281" s="57" t="s">
        <v>80</v>
      </c>
      <c r="D281" s="58" t="s">
        <v>71</v>
      </c>
    </row>
    <row r="282" spans="1:4" ht="15.75" customHeight="1" x14ac:dyDescent="0.3">
      <c r="A282" s="56">
        <v>45778</v>
      </c>
      <c r="B282" s="57" t="s">
        <v>107</v>
      </c>
      <c r="C282" s="57" t="s">
        <v>81</v>
      </c>
      <c r="D282" s="58">
        <v>4.98156</v>
      </c>
    </row>
    <row r="283" spans="1:4" ht="15.75" customHeight="1" x14ac:dyDescent="0.3">
      <c r="A283" s="56">
        <v>45778</v>
      </c>
      <c r="B283" s="57" t="s">
        <v>107</v>
      </c>
      <c r="C283" s="57" t="s">
        <v>82</v>
      </c>
      <c r="D283" s="58" t="s">
        <v>71</v>
      </c>
    </row>
    <row r="284" spans="1:4" ht="15.75" customHeight="1" x14ac:dyDescent="0.3">
      <c r="A284" s="56">
        <v>45778</v>
      </c>
      <c r="B284" s="57" t="s">
        <v>107</v>
      </c>
      <c r="C284" s="57" t="s">
        <v>83</v>
      </c>
      <c r="D284" s="58">
        <v>3.8136199999999998</v>
      </c>
    </row>
    <row r="285" spans="1:4" ht="15.75" customHeight="1" x14ac:dyDescent="0.3">
      <c r="A285" s="56">
        <v>45778</v>
      </c>
      <c r="B285" s="57" t="s">
        <v>107</v>
      </c>
      <c r="C285" s="57" t="s">
        <v>84</v>
      </c>
      <c r="D285" s="58" t="s">
        <v>71</v>
      </c>
    </row>
    <row r="286" spans="1:4" ht="15.75" customHeight="1" x14ac:dyDescent="0.3">
      <c r="A286" s="56">
        <v>45778</v>
      </c>
      <c r="B286" s="57" t="s">
        <v>107</v>
      </c>
      <c r="C286" s="57" t="s">
        <v>85</v>
      </c>
      <c r="D286" s="58" t="s">
        <v>71</v>
      </c>
    </row>
    <row r="287" spans="1:4" ht="15.75" customHeight="1" x14ac:dyDescent="0.3">
      <c r="A287" s="56">
        <v>45778</v>
      </c>
      <c r="B287" s="57" t="s">
        <v>107</v>
      </c>
      <c r="C287" s="57" t="s">
        <v>86</v>
      </c>
      <c r="D287" s="58" t="s">
        <v>71</v>
      </c>
    </row>
    <row r="288" spans="1:4" ht="15.75" customHeight="1" x14ac:dyDescent="0.3">
      <c r="A288" s="56">
        <v>45778</v>
      </c>
      <c r="B288" s="57" t="s">
        <v>107</v>
      </c>
      <c r="C288" s="57" t="s">
        <v>87</v>
      </c>
      <c r="D288" s="58" t="s">
        <v>71</v>
      </c>
    </row>
    <row r="289" spans="1:4" ht="15.75" customHeight="1" x14ac:dyDescent="0.3">
      <c r="A289" s="56">
        <v>45778</v>
      </c>
      <c r="B289" s="57" t="s">
        <v>107</v>
      </c>
      <c r="C289" s="57" t="s">
        <v>88</v>
      </c>
      <c r="D289" s="58" t="s">
        <v>71</v>
      </c>
    </row>
    <row r="290" spans="1:4" ht="15.75" customHeight="1" x14ac:dyDescent="0.3">
      <c r="A290" s="56">
        <v>45778</v>
      </c>
      <c r="B290" s="57" t="s">
        <v>107</v>
      </c>
      <c r="C290" s="57" t="s">
        <v>89</v>
      </c>
      <c r="D290" s="58">
        <v>3.6836199999999999</v>
      </c>
    </row>
    <row r="291" spans="1:4" ht="15.75" customHeight="1" x14ac:dyDescent="0.3">
      <c r="A291" s="56">
        <v>45778</v>
      </c>
      <c r="B291" s="57" t="s">
        <v>107</v>
      </c>
      <c r="C291" s="57" t="s">
        <v>90</v>
      </c>
      <c r="D291" s="58" t="s">
        <v>71</v>
      </c>
    </row>
    <row r="292" spans="1:4" ht="15.75" customHeight="1" x14ac:dyDescent="0.3">
      <c r="A292" s="56">
        <v>45778</v>
      </c>
      <c r="B292" s="57" t="s">
        <v>107</v>
      </c>
      <c r="C292" s="57" t="s">
        <v>91</v>
      </c>
      <c r="D292" s="58" t="s">
        <v>71</v>
      </c>
    </row>
    <row r="293" spans="1:4" ht="15.75" customHeight="1" x14ac:dyDescent="0.3">
      <c r="A293" s="56">
        <v>45778</v>
      </c>
      <c r="B293" s="57" t="s">
        <v>107</v>
      </c>
      <c r="C293" s="57" t="s">
        <v>92</v>
      </c>
      <c r="D293" s="58" t="s">
        <v>71</v>
      </c>
    </row>
    <row r="294" spans="1:4" ht="15.75" customHeight="1" x14ac:dyDescent="0.3">
      <c r="A294" s="56">
        <v>45778</v>
      </c>
      <c r="B294" s="57" t="s">
        <v>107</v>
      </c>
      <c r="C294" s="57" t="s">
        <v>93</v>
      </c>
      <c r="D294" s="58" t="s">
        <v>71</v>
      </c>
    </row>
    <row r="295" spans="1:4" ht="15.75" customHeight="1" x14ac:dyDescent="0.3">
      <c r="A295" s="56">
        <v>45778</v>
      </c>
      <c r="B295" s="57" t="s">
        <v>107</v>
      </c>
      <c r="C295" s="57" t="s">
        <v>94</v>
      </c>
      <c r="D295" s="58" t="s">
        <v>71</v>
      </c>
    </row>
    <row r="296" spans="1:4" ht="15.75" customHeight="1" x14ac:dyDescent="0.3">
      <c r="A296" s="56">
        <v>45778</v>
      </c>
      <c r="B296" s="57" t="s">
        <v>107</v>
      </c>
      <c r="C296" s="57" t="s">
        <v>95</v>
      </c>
      <c r="D296" s="58">
        <v>3.8110499999999998</v>
      </c>
    </row>
    <row r="297" spans="1:4" ht="15.75" customHeight="1" x14ac:dyDescent="0.3">
      <c r="A297" s="56">
        <v>45778</v>
      </c>
      <c r="B297" s="57" t="s">
        <v>107</v>
      </c>
      <c r="C297" s="57" t="s">
        <v>96</v>
      </c>
      <c r="D297" s="58" t="s">
        <v>71</v>
      </c>
    </row>
    <row r="298" spans="1:4" ht="15.75" customHeight="1" x14ac:dyDescent="0.3">
      <c r="A298" s="56">
        <v>45778</v>
      </c>
      <c r="B298" s="57" t="s">
        <v>107</v>
      </c>
      <c r="C298" s="57" t="s">
        <v>97</v>
      </c>
      <c r="D298" s="58" t="s">
        <v>71</v>
      </c>
    </row>
    <row r="299" spans="1:4" ht="15.75" customHeight="1" x14ac:dyDescent="0.3">
      <c r="A299" s="56">
        <v>45778</v>
      </c>
      <c r="B299" s="57" t="s">
        <v>108</v>
      </c>
      <c r="C299" s="57" t="s">
        <v>70</v>
      </c>
      <c r="D299" s="58" t="s">
        <v>71</v>
      </c>
    </row>
    <row r="300" spans="1:4" ht="15.75" customHeight="1" x14ac:dyDescent="0.3">
      <c r="A300" s="56">
        <v>45778</v>
      </c>
      <c r="B300" s="57" t="s">
        <v>108</v>
      </c>
      <c r="C300" s="57" t="s">
        <v>72</v>
      </c>
      <c r="D300" s="58" t="s">
        <v>71</v>
      </c>
    </row>
    <row r="301" spans="1:4" ht="15.75" customHeight="1" x14ac:dyDescent="0.3">
      <c r="A301" s="56">
        <v>45778</v>
      </c>
      <c r="B301" s="57" t="s">
        <v>108</v>
      </c>
      <c r="C301" s="57" t="s">
        <v>73</v>
      </c>
      <c r="D301" s="58" t="s">
        <v>71</v>
      </c>
    </row>
    <row r="302" spans="1:4" ht="15.75" customHeight="1" x14ac:dyDescent="0.3">
      <c r="A302" s="56">
        <v>45778</v>
      </c>
      <c r="B302" s="57" t="s">
        <v>108</v>
      </c>
      <c r="C302" s="57" t="s">
        <v>74</v>
      </c>
      <c r="D302" s="58">
        <v>4.8029999999999999</v>
      </c>
    </row>
    <row r="303" spans="1:4" ht="15.75" customHeight="1" x14ac:dyDescent="0.3">
      <c r="A303" s="56">
        <v>45778</v>
      </c>
      <c r="B303" s="57" t="s">
        <v>108</v>
      </c>
      <c r="C303" s="57" t="s">
        <v>75</v>
      </c>
      <c r="D303" s="58">
        <v>3.8188599999999999</v>
      </c>
    </row>
    <row r="304" spans="1:4" ht="15.75" customHeight="1" x14ac:dyDescent="0.3">
      <c r="A304" s="56">
        <v>45778</v>
      </c>
      <c r="B304" s="57" t="s">
        <v>108</v>
      </c>
      <c r="C304" s="57" t="s">
        <v>76</v>
      </c>
      <c r="D304" s="58">
        <v>3.78152</v>
      </c>
    </row>
    <row r="305" spans="1:4" ht="15.75" customHeight="1" x14ac:dyDescent="0.3">
      <c r="A305" s="56">
        <v>45778</v>
      </c>
      <c r="B305" s="57" t="s">
        <v>108</v>
      </c>
      <c r="C305" s="57" t="s">
        <v>77</v>
      </c>
      <c r="D305" s="58">
        <v>3.5728300000000002</v>
      </c>
    </row>
    <row r="306" spans="1:4" ht="15.75" customHeight="1" x14ac:dyDescent="0.3">
      <c r="A306" s="56">
        <v>45778</v>
      </c>
      <c r="B306" s="57" t="s">
        <v>108</v>
      </c>
      <c r="C306" s="57" t="s">
        <v>78</v>
      </c>
      <c r="D306" s="58">
        <v>3.83256</v>
      </c>
    </row>
    <row r="307" spans="1:4" ht="15.75" customHeight="1" x14ac:dyDescent="0.3">
      <c r="A307" s="56">
        <v>45778</v>
      </c>
      <c r="B307" s="57" t="s">
        <v>108</v>
      </c>
      <c r="C307" s="57" t="s">
        <v>79</v>
      </c>
      <c r="D307" s="58">
        <v>3.9298299999999999</v>
      </c>
    </row>
    <row r="308" spans="1:4" ht="15.75" customHeight="1" x14ac:dyDescent="0.3">
      <c r="A308" s="56">
        <v>45778</v>
      </c>
      <c r="B308" s="57" t="s">
        <v>108</v>
      </c>
      <c r="C308" s="57" t="s">
        <v>80</v>
      </c>
      <c r="D308" s="58" t="s">
        <v>71</v>
      </c>
    </row>
    <row r="309" spans="1:4" ht="15.75" customHeight="1" x14ac:dyDescent="0.3">
      <c r="A309" s="56">
        <v>45778</v>
      </c>
      <c r="B309" s="57" t="s">
        <v>108</v>
      </c>
      <c r="C309" s="57" t="s">
        <v>81</v>
      </c>
      <c r="D309" s="58">
        <v>4.7672999999999996</v>
      </c>
    </row>
    <row r="310" spans="1:4" ht="15.75" customHeight="1" x14ac:dyDescent="0.3">
      <c r="A310" s="56">
        <v>45778</v>
      </c>
      <c r="B310" s="57" t="s">
        <v>108</v>
      </c>
      <c r="C310" s="57" t="s">
        <v>82</v>
      </c>
      <c r="D310" s="58">
        <v>3.6513599999999999</v>
      </c>
    </row>
    <row r="311" spans="1:4" ht="15.75" customHeight="1" x14ac:dyDescent="0.3">
      <c r="A311" s="56">
        <v>45778</v>
      </c>
      <c r="B311" s="57" t="s">
        <v>108</v>
      </c>
      <c r="C311" s="57" t="s">
        <v>83</v>
      </c>
      <c r="D311" s="58">
        <v>3.90943</v>
      </c>
    </row>
    <row r="312" spans="1:4" ht="15.75" customHeight="1" x14ac:dyDescent="0.3">
      <c r="A312" s="56">
        <v>45778</v>
      </c>
      <c r="B312" s="57" t="s">
        <v>108</v>
      </c>
      <c r="C312" s="57" t="s">
        <v>84</v>
      </c>
      <c r="D312" s="58">
        <v>3.9374600000000002</v>
      </c>
    </row>
    <row r="313" spans="1:4" ht="15.75" customHeight="1" x14ac:dyDescent="0.3">
      <c r="A313" s="56">
        <v>45778</v>
      </c>
      <c r="B313" s="57" t="s">
        <v>108</v>
      </c>
      <c r="C313" s="57" t="s">
        <v>85</v>
      </c>
      <c r="D313" s="58" t="s">
        <v>71</v>
      </c>
    </row>
    <row r="314" spans="1:4" ht="15.75" customHeight="1" x14ac:dyDescent="0.3">
      <c r="A314" s="56">
        <v>45778</v>
      </c>
      <c r="B314" s="57" t="s">
        <v>108</v>
      </c>
      <c r="C314" s="57" t="s">
        <v>86</v>
      </c>
      <c r="D314" s="58">
        <v>3.8279700000000001</v>
      </c>
    </row>
    <row r="315" spans="1:4" ht="15.75" customHeight="1" x14ac:dyDescent="0.3">
      <c r="A315" s="56">
        <v>45778</v>
      </c>
      <c r="B315" s="57" t="s">
        <v>108</v>
      </c>
      <c r="C315" s="57" t="s">
        <v>87</v>
      </c>
      <c r="D315" s="58" t="s">
        <v>71</v>
      </c>
    </row>
    <row r="316" spans="1:4" ht="15.75" customHeight="1" x14ac:dyDescent="0.3">
      <c r="A316" s="56">
        <v>45778</v>
      </c>
      <c r="B316" s="57" t="s">
        <v>108</v>
      </c>
      <c r="C316" s="57" t="s">
        <v>88</v>
      </c>
      <c r="D316" s="58" t="s">
        <v>71</v>
      </c>
    </row>
    <row r="317" spans="1:4" ht="15.75" customHeight="1" x14ac:dyDescent="0.3">
      <c r="A317" s="56">
        <v>45778</v>
      </c>
      <c r="B317" s="57" t="s">
        <v>108</v>
      </c>
      <c r="C317" s="57" t="s">
        <v>89</v>
      </c>
      <c r="D317" s="58">
        <v>3.6966800000000002</v>
      </c>
    </row>
    <row r="318" spans="1:4" ht="15.75" customHeight="1" x14ac:dyDescent="0.3">
      <c r="A318" s="56">
        <v>45778</v>
      </c>
      <c r="B318" s="57" t="s">
        <v>108</v>
      </c>
      <c r="C318" s="57" t="s">
        <v>90</v>
      </c>
      <c r="D318" s="58" t="s">
        <v>71</v>
      </c>
    </row>
    <row r="319" spans="1:4" ht="15.75" customHeight="1" x14ac:dyDescent="0.3">
      <c r="A319" s="56">
        <v>45778</v>
      </c>
      <c r="B319" s="57" t="s">
        <v>108</v>
      </c>
      <c r="C319" s="57" t="s">
        <v>91</v>
      </c>
      <c r="D319" s="58">
        <v>3.8807999999999998</v>
      </c>
    </row>
    <row r="320" spans="1:4" ht="15.75" customHeight="1" x14ac:dyDescent="0.3">
      <c r="A320" s="56">
        <v>45778</v>
      </c>
      <c r="B320" s="57" t="s">
        <v>108</v>
      </c>
      <c r="C320" s="57" t="s">
        <v>92</v>
      </c>
      <c r="D320" s="58" t="s">
        <v>71</v>
      </c>
    </row>
    <row r="321" spans="1:4" ht="15.75" customHeight="1" x14ac:dyDescent="0.3">
      <c r="A321" s="56">
        <v>45778</v>
      </c>
      <c r="B321" s="57" t="s">
        <v>108</v>
      </c>
      <c r="C321" s="57" t="s">
        <v>93</v>
      </c>
      <c r="D321" s="58" t="s">
        <v>71</v>
      </c>
    </row>
    <row r="322" spans="1:4" ht="15.75" customHeight="1" x14ac:dyDescent="0.3">
      <c r="A322" s="56">
        <v>45778</v>
      </c>
      <c r="B322" s="57" t="s">
        <v>108</v>
      </c>
      <c r="C322" s="57" t="s">
        <v>94</v>
      </c>
      <c r="D322" s="58" t="s">
        <v>71</v>
      </c>
    </row>
    <row r="323" spans="1:4" ht="15.75" customHeight="1" x14ac:dyDescent="0.3">
      <c r="A323" s="56">
        <v>45778</v>
      </c>
      <c r="B323" s="57" t="s">
        <v>108</v>
      </c>
      <c r="C323" s="57" t="s">
        <v>95</v>
      </c>
      <c r="D323" s="58">
        <v>3.6546099999999999</v>
      </c>
    </row>
    <row r="324" spans="1:4" ht="15.75" customHeight="1" x14ac:dyDescent="0.3">
      <c r="A324" s="56">
        <v>45778</v>
      </c>
      <c r="B324" s="57" t="s">
        <v>108</v>
      </c>
      <c r="C324" s="57" t="s">
        <v>96</v>
      </c>
      <c r="D324" s="58" t="s">
        <v>71</v>
      </c>
    </row>
    <row r="325" spans="1:4" ht="15.75" customHeight="1" x14ac:dyDescent="0.3">
      <c r="A325" s="56">
        <v>45778</v>
      </c>
      <c r="B325" s="57" t="s">
        <v>108</v>
      </c>
      <c r="C325" s="57" t="s">
        <v>97</v>
      </c>
      <c r="D325" s="58">
        <v>3.7241499999999998</v>
      </c>
    </row>
    <row r="326" spans="1:4" ht="15.75" customHeight="1" x14ac:dyDescent="0.3">
      <c r="A326" s="56">
        <v>45778</v>
      </c>
      <c r="B326" s="57" t="s">
        <v>109</v>
      </c>
      <c r="C326" s="57" t="s">
        <v>70</v>
      </c>
      <c r="D326" s="58" t="s">
        <v>71</v>
      </c>
    </row>
    <row r="327" spans="1:4" ht="15.75" customHeight="1" x14ac:dyDescent="0.3">
      <c r="A327" s="56">
        <v>45778</v>
      </c>
      <c r="B327" s="57" t="s">
        <v>109</v>
      </c>
      <c r="C327" s="57" t="s">
        <v>72</v>
      </c>
      <c r="D327" s="58" t="s">
        <v>71</v>
      </c>
    </row>
    <row r="328" spans="1:4" ht="15.75" customHeight="1" x14ac:dyDescent="0.3">
      <c r="A328" s="56">
        <v>45778</v>
      </c>
      <c r="B328" s="57" t="s">
        <v>109</v>
      </c>
      <c r="C328" s="57" t="s">
        <v>73</v>
      </c>
      <c r="D328" s="58" t="s">
        <v>71</v>
      </c>
    </row>
    <row r="329" spans="1:4" ht="15.75" customHeight="1" x14ac:dyDescent="0.3">
      <c r="A329" s="56">
        <v>45778</v>
      </c>
      <c r="B329" s="57" t="s">
        <v>109</v>
      </c>
      <c r="C329" s="57" t="s">
        <v>74</v>
      </c>
      <c r="D329" s="58" t="s">
        <v>71</v>
      </c>
    </row>
    <row r="330" spans="1:4" ht="15.75" customHeight="1" x14ac:dyDescent="0.3">
      <c r="A330" s="56">
        <v>45778</v>
      </c>
      <c r="B330" s="57" t="s">
        <v>109</v>
      </c>
      <c r="C330" s="57" t="s">
        <v>75</v>
      </c>
      <c r="D330" s="58" t="s">
        <v>71</v>
      </c>
    </row>
    <row r="331" spans="1:4" ht="15.75" customHeight="1" x14ac:dyDescent="0.3">
      <c r="A331" s="56">
        <v>45778</v>
      </c>
      <c r="B331" s="57" t="s">
        <v>109</v>
      </c>
      <c r="C331" s="57" t="s">
        <v>76</v>
      </c>
      <c r="D331" s="58" t="s">
        <v>71</v>
      </c>
    </row>
    <row r="332" spans="1:4" ht="15.75" customHeight="1" x14ac:dyDescent="0.3">
      <c r="A332" s="56">
        <v>45778</v>
      </c>
      <c r="B332" s="57" t="s">
        <v>109</v>
      </c>
      <c r="C332" s="57" t="s">
        <v>77</v>
      </c>
      <c r="D332" s="58" t="s">
        <v>71</v>
      </c>
    </row>
    <row r="333" spans="1:4" ht="15.75" customHeight="1" x14ac:dyDescent="0.3">
      <c r="A333" s="56">
        <v>45778</v>
      </c>
      <c r="B333" s="57" t="s">
        <v>109</v>
      </c>
      <c r="C333" s="57" t="s">
        <v>78</v>
      </c>
      <c r="D333" s="58" t="s">
        <v>71</v>
      </c>
    </row>
    <row r="334" spans="1:4" ht="15.75" customHeight="1" x14ac:dyDescent="0.3">
      <c r="A334" s="56">
        <v>45778</v>
      </c>
      <c r="B334" s="57" t="s">
        <v>109</v>
      </c>
      <c r="C334" s="57" t="s">
        <v>79</v>
      </c>
      <c r="D334" s="58" t="s">
        <v>71</v>
      </c>
    </row>
    <row r="335" spans="1:4" ht="15.75" customHeight="1" x14ac:dyDescent="0.3">
      <c r="A335" s="56">
        <v>45778</v>
      </c>
      <c r="B335" s="57" t="s">
        <v>109</v>
      </c>
      <c r="C335" s="57" t="s">
        <v>80</v>
      </c>
      <c r="D335" s="58" t="s">
        <v>71</v>
      </c>
    </row>
    <row r="336" spans="1:4" ht="15.75" customHeight="1" x14ac:dyDescent="0.3">
      <c r="A336" s="56">
        <v>45778</v>
      </c>
      <c r="B336" s="57" t="s">
        <v>109</v>
      </c>
      <c r="C336" s="57" t="s">
        <v>81</v>
      </c>
      <c r="D336" s="58" t="s">
        <v>71</v>
      </c>
    </row>
    <row r="337" spans="1:4" ht="15.75" customHeight="1" x14ac:dyDescent="0.3">
      <c r="A337" s="56">
        <v>45778</v>
      </c>
      <c r="B337" s="57" t="s">
        <v>109</v>
      </c>
      <c r="C337" s="57" t="s">
        <v>82</v>
      </c>
      <c r="D337" s="58" t="s">
        <v>71</v>
      </c>
    </row>
    <row r="338" spans="1:4" ht="15.75" customHeight="1" x14ac:dyDescent="0.3">
      <c r="A338" s="56">
        <v>45778</v>
      </c>
      <c r="B338" s="57" t="s">
        <v>109</v>
      </c>
      <c r="C338" s="57" t="s">
        <v>83</v>
      </c>
      <c r="D338" s="58" t="s">
        <v>71</v>
      </c>
    </row>
    <row r="339" spans="1:4" ht="15.75" customHeight="1" x14ac:dyDescent="0.3">
      <c r="A339" s="56">
        <v>45778</v>
      </c>
      <c r="B339" s="57" t="s">
        <v>109</v>
      </c>
      <c r="C339" s="57" t="s">
        <v>84</v>
      </c>
      <c r="D339" s="58" t="s">
        <v>71</v>
      </c>
    </row>
    <row r="340" spans="1:4" ht="15.75" customHeight="1" x14ac:dyDescent="0.3">
      <c r="A340" s="56">
        <v>45778</v>
      </c>
      <c r="B340" s="57" t="s">
        <v>109</v>
      </c>
      <c r="C340" s="57" t="s">
        <v>85</v>
      </c>
      <c r="D340" s="58" t="s">
        <v>71</v>
      </c>
    </row>
    <row r="341" spans="1:4" ht="15.75" customHeight="1" x14ac:dyDescent="0.3">
      <c r="A341" s="56">
        <v>45778</v>
      </c>
      <c r="B341" s="57" t="s">
        <v>109</v>
      </c>
      <c r="C341" s="57" t="s">
        <v>86</v>
      </c>
      <c r="D341" s="58" t="s">
        <v>71</v>
      </c>
    </row>
    <row r="342" spans="1:4" ht="15.75" customHeight="1" x14ac:dyDescent="0.3">
      <c r="A342" s="56">
        <v>45778</v>
      </c>
      <c r="B342" s="57" t="s">
        <v>109</v>
      </c>
      <c r="C342" s="57" t="s">
        <v>87</v>
      </c>
      <c r="D342" s="58" t="s">
        <v>71</v>
      </c>
    </row>
    <row r="343" spans="1:4" ht="15.75" customHeight="1" x14ac:dyDescent="0.3">
      <c r="A343" s="56">
        <v>45778</v>
      </c>
      <c r="B343" s="57" t="s">
        <v>109</v>
      </c>
      <c r="C343" s="57" t="s">
        <v>88</v>
      </c>
      <c r="D343" s="58" t="s">
        <v>71</v>
      </c>
    </row>
    <row r="344" spans="1:4" ht="15.75" customHeight="1" x14ac:dyDescent="0.3">
      <c r="A344" s="56">
        <v>45778</v>
      </c>
      <c r="B344" s="57" t="s">
        <v>109</v>
      </c>
      <c r="C344" s="57" t="s">
        <v>89</v>
      </c>
      <c r="D344" s="58" t="s">
        <v>71</v>
      </c>
    </row>
    <row r="345" spans="1:4" ht="15.75" customHeight="1" x14ac:dyDescent="0.3">
      <c r="A345" s="56">
        <v>45778</v>
      </c>
      <c r="B345" s="57" t="s">
        <v>109</v>
      </c>
      <c r="C345" s="57" t="s">
        <v>90</v>
      </c>
      <c r="D345" s="58" t="s">
        <v>71</v>
      </c>
    </row>
    <row r="346" spans="1:4" ht="15.75" customHeight="1" x14ac:dyDescent="0.3">
      <c r="A346" s="56">
        <v>45778</v>
      </c>
      <c r="B346" s="57" t="s">
        <v>109</v>
      </c>
      <c r="C346" s="57" t="s">
        <v>91</v>
      </c>
      <c r="D346" s="58" t="s">
        <v>71</v>
      </c>
    </row>
    <row r="347" spans="1:4" ht="15.75" customHeight="1" x14ac:dyDescent="0.3">
      <c r="A347" s="56">
        <v>45778</v>
      </c>
      <c r="B347" s="57" t="s">
        <v>109</v>
      </c>
      <c r="C347" s="57" t="s">
        <v>92</v>
      </c>
      <c r="D347" s="58" t="s">
        <v>71</v>
      </c>
    </row>
    <row r="348" spans="1:4" ht="15.75" customHeight="1" x14ac:dyDescent="0.3">
      <c r="A348" s="56">
        <v>45778</v>
      </c>
      <c r="B348" s="57" t="s">
        <v>109</v>
      </c>
      <c r="C348" s="57" t="s">
        <v>93</v>
      </c>
      <c r="D348" s="58" t="s">
        <v>71</v>
      </c>
    </row>
    <row r="349" spans="1:4" ht="15.75" customHeight="1" x14ac:dyDescent="0.3">
      <c r="A349" s="56">
        <v>45778</v>
      </c>
      <c r="B349" s="57" t="s">
        <v>109</v>
      </c>
      <c r="C349" s="57" t="s">
        <v>94</v>
      </c>
      <c r="D349" s="58" t="s">
        <v>71</v>
      </c>
    </row>
    <row r="350" spans="1:4" ht="15.75" customHeight="1" x14ac:dyDescent="0.3">
      <c r="A350" s="56">
        <v>45778</v>
      </c>
      <c r="B350" s="57" t="s">
        <v>109</v>
      </c>
      <c r="C350" s="57" t="s">
        <v>95</v>
      </c>
      <c r="D350" s="58" t="s">
        <v>71</v>
      </c>
    </row>
    <row r="351" spans="1:4" ht="15.75" customHeight="1" x14ac:dyDescent="0.3">
      <c r="A351" s="56">
        <v>45778</v>
      </c>
      <c r="B351" s="57" t="s">
        <v>109</v>
      </c>
      <c r="C351" s="57" t="s">
        <v>96</v>
      </c>
      <c r="D351" s="58" t="s">
        <v>71</v>
      </c>
    </row>
    <row r="352" spans="1:4" ht="15.75" customHeight="1" x14ac:dyDescent="0.3">
      <c r="A352" s="56">
        <v>45778</v>
      </c>
      <c r="B352" s="57" t="s">
        <v>109</v>
      </c>
      <c r="C352" s="57" t="s">
        <v>97</v>
      </c>
      <c r="D352" s="58" t="s">
        <v>71</v>
      </c>
    </row>
    <row r="353" spans="1:4" ht="15.75" customHeight="1" x14ac:dyDescent="0.3">
      <c r="A353" s="56">
        <v>45778</v>
      </c>
      <c r="B353" s="57" t="s">
        <v>110</v>
      </c>
      <c r="C353" s="57" t="s">
        <v>70</v>
      </c>
      <c r="D353" s="58" t="s">
        <v>71</v>
      </c>
    </row>
    <row r="354" spans="1:4" ht="15.75" customHeight="1" x14ac:dyDescent="0.3">
      <c r="A354" s="56">
        <v>45778</v>
      </c>
      <c r="B354" s="57" t="s">
        <v>110</v>
      </c>
      <c r="C354" s="57" t="s">
        <v>72</v>
      </c>
      <c r="D354" s="58" t="s">
        <v>71</v>
      </c>
    </row>
    <row r="355" spans="1:4" ht="15.75" customHeight="1" x14ac:dyDescent="0.3">
      <c r="A355" s="56">
        <v>45778</v>
      </c>
      <c r="B355" s="57" t="s">
        <v>110</v>
      </c>
      <c r="C355" s="57" t="s">
        <v>73</v>
      </c>
      <c r="D355" s="58" t="s">
        <v>71</v>
      </c>
    </row>
    <row r="356" spans="1:4" ht="15.75" customHeight="1" x14ac:dyDescent="0.3">
      <c r="A356" s="56">
        <v>45778</v>
      </c>
      <c r="B356" s="57" t="s">
        <v>110</v>
      </c>
      <c r="C356" s="57" t="s">
        <v>74</v>
      </c>
      <c r="D356" s="58" t="s">
        <v>71</v>
      </c>
    </row>
    <row r="357" spans="1:4" ht="15.75" customHeight="1" x14ac:dyDescent="0.3">
      <c r="A357" s="56">
        <v>45778</v>
      </c>
      <c r="B357" s="57" t="s">
        <v>110</v>
      </c>
      <c r="C357" s="57" t="s">
        <v>75</v>
      </c>
      <c r="D357" s="58" t="s">
        <v>71</v>
      </c>
    </row>
    <row r="358" spans="1:4" ht="15.75" customHeight="1" x14ac:dyDescent="0.3">
      <c r="A358" s="56">
        <v>45778</v>
      </c>
      <c r="B358" s="57" t="s">
        <v>110</v>
      </c>
      <c r="C358" s="57" t="s">
        <v>76</v>
      </c>
      <c r="D358" s="58" t="s">
        <v>71</v>
      </c>
    </row>
    <row r="359" spans="1:4" ht="15.75" customHeight="1" x14ac:dyDescent="0.3">
      <c r="A359" s="56">
        <v>45778</v>
      </c>
      <c r="B359" s="57" t="s">
        <v>110</v>
      </c>
      <c r="C359" s="57" t="s">
        <v>77</v>
      </c>
      <c r="D359" s="58" t="s">
        <v>71</v>
      </c>
    </row>
    <row r="360" spans="1:4" ht="15.75" customHeight="1" x14ac:dyDescent="0.3">
      <c r="A360" s="56">
        <v>45778</v>
      </c>
      <c r="B360" s="57" t="s">
        <v>110</v>
      </c>
      <c r="C360" s="57" t="s">
        <v>78</v>
      </c>
      <c r="D360" s="58" t="s">
        <v>71</v>
      </c>
    </row>
    <row r="361" spans="1:4" ht="15.75" customHeight="1" x14ac:dyDescent="0.3">
      <c r="A361" s="56">
        <v>45778</v>
      </c>
      <c r="B361" s="57" t="s">
        <v>110</v>
      </c>
      <c r="C361" s="57" t="s">
        <v>79</v>
      </c>
      <c r="D361" s="58" t="s">
        <v>71</v>
      </c>
    </row>
    <row r="362" spans="1:4" ht="15.75" customHeight="1" x14ac:dyDescent="0.3">
      <c r="A362" s="56">
        <v>45778</v>
      </c>
      <c r="B362" s="57" t="s">
        <v>110</v>
      </c>
      <c r="C362" s="57" t="s">
        <v>80</v>
      </c>
      <c r="D362" s="58" t="s">
        <v>71</v>
      </c>
    </row>
    <row r="363" spans="1:4" ht="15.75" customHeight="1" x14ac:dyDescent="0.3">
      <c r="A363" s="56">
        <v>45778</v>
      </c>
      <c r="B363" s="57" t="s">
        <v>110</v>
      </c>
      <c r="C363" s="57" t="s">
        <v>81</v>
      </c>
      <c r="D363" s="58" t="s">
        <v>71</v>
      </c>
    </row>
    <row r="364" spans="1:4" ht="15.75" customHeight="1" x14ac:dyDescent="0.3">
      <c r="A364" s="56">
        <v>45778</v>
      </c>
      <c r="B364" s="57" t="s">
        <v>110</v>
      </c>
      <c r="C364" s="57" t="s">
        <v>82</v>
      </c>
      <c r="D364" s="58" t="s">
        <v>71</v>
      </c>
    </row>
    <row r="365" spans="1:4" ht="15.75" customHeight="1" x14ac:dyDescent="0.3">
      <c r="A365" s="56">
        <v>45778</v>
      </c>
      <c r="B365" s="57" t="s">
        <v>110</v>
      </c>
      <c r="C365" s="57" t="s">
        <v>83</v>
      </c>
      <c r="D365" s="58" t="s">
        <v>71</v>
      </c>
    </row>
    <row r="366" spans="1:4" ht="15.75" customHeight="1" x14ac:dyDescent="0.3">
      <c r="A366" s="56">
        <v>45778</v>
      </c>
      <c r="B366" s="57" t="s">
        <v>110</v>
      </c>
      <c r="C366" s="57" t="s">
        <v>84</v>
      </c>
      <c r="D366" s="58" t="s">
        <v>71</v>
      </c>
    </row>
    <row r="367" spans="1:4" ht="15.75" customHeight="1" x14ac:dyDescent="0.3">
      <c r="A367" s="56">
        <v>45778</v>
      </c>
      <c r="B367" s="57" t="s">
        <v>110</v>
      </c>
      <c r="C367" s="57" t="s">
        <v>85</v>
      </c>
      <c r="D367" s="58" t="s">
        <v>71</v>
      </c>
    </row>
    <row r="368" spans="1:4" ht="15.75" customHeight="1" x14ac:dyDescent="0.3">
      <c r="A368" s="56">
        <v>45778</v>
      </c>
      <c r="B368" s="57" t="s">
        <v>110</v>
      </c>
      <c r="C368" s="57" t="s">
        <v>86</v>
      </c>
      <c r="D368" s="58" t="s">
        <v>71</v>
      </c>
    </row>
    <row r="369" spans="1:4" ht="15.75" customHeight="1" x14ac:dyDescent="0.3">
      <c r="A369" s="56">
        <v>45778</v>
      </c>
      <c r="B369" s="57" t="s">
        <v>110</v>
      </c>
      <c r="C369" s="57" t="s">
        <v>87</v>
      </c>
      <c r="D369" s="58" t="s">
        <v>71</v>
      </c>
    </row>
    <row r="370" spans="1:4" ht="15.75" customHeight="1" x14ac:dyDescent="0.3">
      <c r="A370" s="56">
        <v>45778</v>
      </c>
      <c r="B370" s="57" t="s">
        <v>110</v>
      </c>
      <c r="C370" s="57" t="s">
        <v>88</v>
      </c>
      <c r="D370" s="58" t="s">
        <v>71</v>
      </c>
    </row>
    <row r="371" spans="1:4" ht="15.75" customHeight="1" x14ac:dyDescent="0.3">
      <c r="A371" s="56">
        <v>45778</v>
      </c>
      <c r="B371" s="57" t="s">
        <v>110</v>
      </c>
      <c r="C371" s="57" t="s">
        <v>89</v>
      </c>
      <c r="D371" s="58" t="s">
        <v>71</v>
      </c>
    </row>
    <row r="372" spans="1:4" ht="15.75" customHeight="1" x14ac:dyDescent="0.3">
      <c r="A372" s="56">
        <v>45778</v>
      </c>
      <c r="B372" s="57" t="s">
        <v>110</v>
      </c>
      <c r="C372" s="57" t="s">
        <v>90</v>
      </c>
      <c r="D372" s="58" t="s">
        <v>71</v>
      </c>
    </row>
    <row r="373" spans="1:4" ht="15.75" customHeight="1" x14ac:dyDescent="0.3">
      <c r="A373" s="56">
        <v>45778</v>
      </c>
      <c r="B373" s="57" t="s">
        <v>110</v>
      </c>
      <c r="C373" s="57" t="s">
        <v>91</v>
      </c>
      <c r="D373" s="58" t="s">
        <v>71</v>
      </c>
    </row>
    <row r="374" spans="1:4" ht="15.75" customHeight="1" x14ac:dyDescent="0.3">
      <c r="A374" s="56">
        <v>45778</v>
      </c>
      <c r="B374" s="57" t="s">
        <v>110</v>
      </c>
      <c r="C374" s="57" t="s">
        <v>92</v>
      </c>
      <c r="D374" s="58" t="s">
        <v>71</v>
      </c>
    </row>
    <row r="375" spans="1:4" ht="15.75" customHeight="1" x14ac:dyDescent="0.3">
      <c r="A375" s="56">
        <v>45778</v>
      </c>
      <c r="B375" s="57" t="s">
        <v>110</v>
      </c>
      <c r="C375" s="57" t="s">
        <v>93</v>
      </c>
      <c r="D375" s="58" t="s">
        <v>71</v>
      </c>
    </row>
    <row r="376" spans="1:4" ht="15.75" customHeight="1" x14ac:dyDescent="0.3">
      <c r="A376" s="56">
        <v>45778</v>
      </c>
      <c r="B376" s="57" t="s">
        <v>110</v>
      </c>
      <c r="C376" s="57" t="s">
        <v>94</v>
      </c>
      <c r="D376" s="58" t="s">
        <v>71</v>
      </c>
    </row>
    <row r="377" spans="1:4" ht="15.75" customHeight="1" x14ac:dyDescent="0.3">
      <c r="A377" s="56">
        <v>45778</v>
      </c>
      <c r="B377" s="57" t="s">
        <v>110</v>
      </c>
      <c r="C377" s="57" t="s">
        <v>95</v>
      </c>
      <c r="D377" s="58" t="s">
        <v>71</v>
      </c>
    </row>
    <row r="378" spans="1:4" ht="15.75" customHeight="1" x14ac:dyDescent="0.3">
      <c r="A378" s="56">
        <v>45778</v>
      </c>
      <c r="B378" s="57" t="s">
        <v>110</v>
      </c>
      <c r="C378" s="57" t="s">
        <v>96</v>
      </c>
      <c r="D378" s="58" t="s">
        <v>71</v>
      </c>
    </row>
    <row r="379" spans="1:4" ht="15.75" customHeight="1" x14ac:dyDescent="0.3">
      <c r="A379" s="56">
        <v>45778</v>
      </c>
      <c r="B379" s="57" t="s">
        <v>110</v>
      </c>
      <c r="C379" s="57" t="s">
        <v>97</v>
      </c>
      <c r="D379" s="58" t="s">
        <v>71</v>
      </c>
    </row>
    <row r="380" spans="1:4" ht="15.75" customHeight="1" x14ac:dyDescent="0.3">
      <c r="A380" s="56">
        <v>45778</v>
      </c>
      <c r="B380" s="57" t="s">
        <v>111</v>
      </c>
      <c r="C380" s="57" t="s">
        <v>70</v>
      </c>
      <c r="D380" s="58" t="s">
        <v>71</v>
      </c>
    </row>
    <row r="381" spans="1:4" ht="15.75" customHeight="1" x14ac:dyDescent="0.3">
      <c r="A381" s="56">
        <v>45778</v>
      </c>
      <c r="B381" s="57" t="s">
        <v>111</v>
      </c>
      <c r="C381" s="57" t="s">
        <v>72</v>
      </c>
      <c r="D381" s="58" t="s">
        <v>71</v>
      </c>
    </row>
    <row r="382" spans="1:4" ht="15.75" customHeight="1" x14ac:dyDescent="0.3">
      <c r="A382" s="56">
        <v>45778</v>
      </c>
      <c r="B382" s="57" t="s">
        <v>111</v>
      </c>
      <c r="C382" s="57" t="s">
        <v>73</v>
      </c>
      <c r="D382" s="58" t="s">
        <v>71</v>
      </c>
    </row>
    <row r="383" spans="1:4" ht="15.75" customHeight="1" x14ac:dyDescent="0.3">
      <c r="A383" s="56">
        <v>45778</v>
      </c>
      <c r="B383" s="57" t="s">
        <v>111</v>
      </c>
      <c r="C383" s="57" t="s">
        <v>74</v>
      </c>
      <c r="D383" s="58" t="s">
        <v>71</v>
      </c>
    </row>
    <row r="384" spans="1:4" ht="15.75" customHeight="1" x14ac:dyDescent="0.3">
      <c r="A384" s="56">
        <v>45778</v>
      </c>
      <c r="B384" s="57" t="s">
        <v>111</v>
      </c>
      <c r="C384" s="57" t="s">
        <v>75</v>
      </c>
      <c r="D384" s="58" t="s">
        <v>71</v>
      </c>
    </row>
    <row r="385" spans="1:4" ht="15.75" customHeight="1" x14ac:dyDescent="0.3">
      <c r="A385" s="56">
        <v>45778</v>
      </c>
      <c r="B385" s="57" t="s">
        <v>111</v>
      </c>
      <c r="C385" s="57" t="s">
        <v>76</v>
      </c>
      <c r="D385" s="58" t="s">
        <v>71</v>
      </c>
    </row>
    <row r="386" spans="1:4" ht="15.75" customHeight="1" x14ac:dyDescent="0.3">
      <c r="A386" s="56">
        <v>45778</v>
      </c>
      <c r="B386" s="57" t="s">
        <v>111</v>
      </c>
      <c r="C386" s="57" t="s">
        <v>77</v>
      </c>
      <c r="D386" s="58" t="s">
        <v>71</v>
      </c>
    </row>
    <row r="387" spans="1:4" ht="15.75" customHeight="1" x14ac:dyDescent="0.3">
      <c r="A387" s="56">
        <v>45778</v>
      </c>
      <c r="B387" s="57" t="s">
        <v>111</v>
      </c>
      <c r="C387" s="57" t="s">
        <v>78</v>
      </c>
      <c r="D387" s="58" t="s">
        <v>71</v>
      </c>
    </row>
    <row r="388" spans="1:4" ht="15.75" customHeight="1" x14ac:dyDescent="0.3">
      <c r="A388" s="56">
        <v>45778</v>
      </c>
      <c r="B388" s="57" t="s">
        <v>111</v>
      </c>
      <c r="C388" s="57" t="s">
        <v>79</v>
      </c>
      <c r="D388" s="58" t="s">
        <v>71</v>
      </c>
    </row>
    <row r="389" spans="1:4" ht="15.75" customHeight="1" x14ac:dyDescent="0.3">
      <c r="A389" s="56">
        <v>45778</v>
      </c>
      <c r="B389" s="57" t="s">
        <v>111</v>
      </c>
      <c r="C389" s="57" t="s">
        <v>80</v>
      </c>
      <c r="D389" s="58" t="s">
        <v>71</v>
      </c>
    </row>
    <row r="390" spans="1:4" ht="15.75" customHeight="1" x14ac:dyDescent="0.3">
      <c r="A390" s="56">
        <v>45778</v>
      </c>
      <c r="B390" s="57" t="s">
        <v>111</v>
      </c>
      <c r="C390" s="57" t="s">
        <v>81</v>
      </c>
      <c r="D390" s="58" t="s">
        <v>71</v>
      </c>
    </row>
    <row r="391" spans="1:4" ht="15.75" customHeight="1" x14ac:dyDescent="0.3">
      <c r="A391" s="56">
        <v>45778</v>
      </c>
      <c r="B391" s="57" t="s">
        <v>111</v>
      </c>
      <c r="C391" s="57" t="s">
        <v>82</v>
      </c>
      <c r="D391" s="58" t="s">
        <v>71</v>
      </c>
    </row>
    <row r="392" spans="1:4" ht="15.75" customHeight="1" x14ac:dyDescent="0.3">
      <c r="A392" s="56">
        <v>45778</v>
      </c>
      <c r="B392" s="57" t="s">
        <v>111</v>
      </c>
      <c r="C392" s="57" t="s">
        <v>83</v>
      </c>
      <c r="D392" s="58" t="s">
        <v>71</v>
      </c>
    </row>
    <row r="393" spans="1:4" ht="15.75" customHeight="1" x14ac:dyDescent="0.3">
      <c r="A393" s="56">
        <v>45778</v>
      </c>
      <c r="B393" s="57" t="s">
        <v>111</v>
      </c>
      <c r="C393" s="57" t="s">
        <v>84</v>
      </c>
      <c r="D393" s="58" t="s">
        <v>71</v>
      </c>
    </row>
    <row r="394" spans="1:4" ht="15.75" customHeight="1" x14ac:dyDescent="0.3">
      <c r="A394" s="56">
        <v>45778</v>
      </c>
      <c r="B394" s="57" t="s">
        <v>111</v>
      </c>
      <c r="C394" s="57" t="s">
        <v>85</v>
      </c>
      <c r="D394" s="58" t="s">
        <v>71</v>
      </c>
    </row>
    <row r="395" spans="1:4" ht="15.75" customHeight="1" x14ac:dyDescent="0.3">
      <c r="A395" s="56">
        <v>45778</v>
      </c>
      <c r="B395" s="57" t="s">
        <v>111</v>
      </c>
      <c r="C395" s="57" t="s">
        <v>86</v>
      </c>
      <c r="D395" s="58" t="s">
        <v>71</v>
      </c>
    </row>
    <row r="396" spans="1:4" ht="15.75" customHeight="1" x14ac:dyDescent="0.3">
      <c r="A396" s="56">
        <v>45778</v>
      </c>
      <c r="B396" s="57" t="s">
        <v>111</v>
      </c>
      <c r="C396" s="57" t="s">
        <v>87</v>
      </c>
      <c r="D396" s="58" t="s">
        <v>71</v>
      </c>
    </row>
    <row r="397" spans="1:4" ht="15.75" customHeight="1" x14ac:dyDescent="0.3">
      <c r="A397" s="56">
        <v>45778</v>
      </c>
      <c r="B397" s="57" t="s">
        <v>111</v>
      </c>
      <c r="C397" s="57" t="s">
        <v>88</v>
      </c>
      <c r="D397" s="58" t="s">
        <v>71</v>
      </c>
    </row>
    <row r="398" spans="1:4" ht="15.75" customHeight="1" x14ac:dyDescent="0.3">
      <c r="A398" s="56">
        <v>45778</v>
      </c>
      <c r="B398" s="57" t="s">
        <v>111</v>
      </c>
      <c r="C398" s="57" t="s">
        <v>89</v>
      </c>
      <c r="D398" s="58" t="s">
        <v>71</v>
      </c>
    </row>
    <row r="399" spans="1:4" ht="15.75" customHeight="1" x14ac:dyDescent="0.3">
      <c r="A399" s="56">
        <v>45778</v>
      </c>
      <c r="B399" s="57" t="s">
        <v>111</v>
      </c>
      <c r="C399" s="57" t="s">
        <v>90</v>
      </c>
      <c r="D399" s="58" t="s">
        <v>71</v>
      </c>
    </row>
    <row r="400" spans="1:4" ht="15.75" customHeight="1" x14ac:dyDescent="0.3">
      <c r="A400" s="56">
        <v>45778</v>
      </c>
      <c r="B400" s="57" t="s">
        <v>111</v>
      </c>
      <c r="C400" s="57" t="s">
        <v>91</v>
      </c>
      <c r="D400" s="58" t="s">
        <v>71</v>
      </c>
    </row>
    <row r="401" spans="1:4" ht="15.75" customHeight="1" x14ac:dyDescent="0.3">
      <c r="A401" s="56">
        <v>45778</v>
      </c>
      <c r="B401" s="57" t="s">
        <v>111</v>
      </c>
      <c r="C401" s="57" t="s">
        <v>92</v>
      </c>
      <c r="D401" s="58" t="s">
        <v>71</v>
      </c>
    </row>
    <row r="402" spans="1:4" ht="15.75" customHeight="1" x14ac:dyDescent="0.3">
      <c r="A402" s="56">
        <v>45778</v>
      </c>
      <c r="B402" s="57" t="s">
        <v>111</v>
      </c>
      <c r="C402" s="57" t="s">
        <v>93</v>
      </c>
      <c r="D402" s="58" t="s">
        <v>71</v>
      </c>
    </row>
    <row r="403" spans="1:4" ht="15.75" customHeight="1" x14ac:dyDescent="0.3">
      <c r="A403" s="56">
        <v>45778</v>
      </c>
      <c r="B403" s="57" t="s">
        <v>111</v>
      </c>
      <c r="C403" s="57" t="s">
        <v>94</v>
      </c>
      <c r="D403" s="58" t="s">
        <v>71</v>
      </c>
    </row>
    <row r="404" spans="1:4" ht="15.75" customHeight="1" x14ac:dyDescent="0.3">
      <c r="A404" s="56">
        <v>45778</v>
      </c>
      <c r="B404" s="57" t="s">
        <v>111</v>
      </c>
      <c r="C404" s="57" t="s">
        <v>95</v>
      </c>
      <c r="D404" s="58" t="s">
        <v>71</v>
      </c>
    </row>
    <row r="405" spans="1:4" ht="15.75" customHeight="1" x14ac:dyDescent="0.3">
      <c r="A405" s="56">
        <v>45778</v>
      </c>
      <c r="B405" s="57" t="s">
        <v>111</v>
      </c>
      <c r="C405" s="57" t="s">
        <v>96</v>
      </c>
      <c r="D405" s="58" t="s">
        <v>71</v>
      </c>
    </row>
    <row r="406" spans="1:4" ht="15.75" customHeight="1" x14ac:dyDescent="0.3">
      <c r="A406" s="56">
        <v>45778</v>
      </c>
      <c r="B406" s="57" t="s">
        <v>111</v>
      </c>
      <c r="C406" s="57" t="s">
        <v>97</v>
      </c>
      <c r="D406" s="58" t="s">
        <v>71</v>
      </c>
    </row>
    <row r="407" spans="1:4" ht="15.75" customHeight="1" x14ac:dyDescent="0.3">
      <c r="A407" s="56">
        <v>45778</v>
      </c>
      <c r="B407" s="57" t="s">
        <v>112</v>
      </c>
      <c r="C407" s="57" t="s">
        <v>70</v>
      </c>
      <c r="D407" s="58" t="s">
        <v>71</v>
      </c>
    </row>
    <row r="408" spans="1:4" ht="15.75" customHeight="1" x14ac:dyDescent="0.3">
      <c r="A408" s="56">
        <v>45778</v>
      </c>
      <c r="B408" s="57" t="s">
        <v>112</v>
      </c>
      <c r="C408" s="57" t="s">
        <v>72</v>
      </c>
      <c r="D408" s="58" t="s">
        <v>71</v>
      </c>
    </row>
    <row r="409" spans="1:4" ht="15.75" customHeight="1" x14ac:dyDescent="0.3">
      <c r="A409" s="56">
        <v>45778</v>
      </c>
      <c r="B409" s="57" t="s">
        <v>112</v>
      </c>
      <c r="C409" s="57" t="s">
        <v>73</v>
      </c>
      <c r="D409" s="58" t="s">
        <v>71</v>
      </c>
    </row>
    <row r="410" spans="1:4" ht="15.75" customHeight="1" x14ac:dyDescent="0.3">
      <c r="A410" s="56">
        <v>45778</v>
      </c>
      <c r="B410" s="57" t="s">
        <v>112</v>
      </c>
      <c r="C410" s="57" t="s">
        <v>74</v>
      </c>
      <c r="D410" s="58" t="s">
        <v>71</v>
      </c>
    </row>
    <row r="411" spans="1:4" ht="15.75" customHeight="1" x14ac:dyDescent="0.3">
      <c r="A411" s="56">
        <v>45778</v>
      </c>
      <c r="B411" s="57" t="s">
        <v>112</v>
      </c>
      <c r="C411" s="57" t="s">
        <v>75</v>
      </c>
      <c r="D411" s="58" t="s">
        <v>71</v>
      </c>
    </row>
    <row r="412" spans="1:4" ht="15.75" customHeight="1" x14ac:dyDescent="0.3">
      <c r="A412" s="56">
        <v>45778</v>
      </c>
      <c r="B412" s="57" t="s">
        <v>112</v>
      </c>
      <c r="C412" s="57" t="s">
        <v>76</v>
      </c>
      <c r="D412" s="58" t="s">
        <v>71</v>
      </c>
    </row>
    <row r="413" spans="1:4" ht="15.75" customHeight="1" x14ac:dyDescent="0.3">
      <c r="A413" s="56">
        <v>45778</v>
      </c>
      <c r="B413" s="57" t="s">
        <v>112</v>
      </c>
      <c r="C413" s="57" t="s">
        <v>77</v>
      </c>
      <c r="D413" s="58" t="s">
        <v>71</v>
      </c>
    </row>
    <row r="414" spans="1:4" ht="15.75" customHeight="1" x14ac:dyDescent="0.3">
      <c r="A414" s="56">
        <v>45778</v>
      </c>
      <c r="B414" s="57" t="s">
        <v>112</v>
      </c>
      <c r="C414" s="57" t="s">
        <v>78</v>
      </c>
      <c r="D414" s="58" t="s">
        <v>71</v>
      </c>
    </row>
    <row r="415" spans="1:4" ht="15.75" customHeight="1" x14ac:dyDescent="0.3">
      <c r="A415" s="56">
        <v>45778</v>
      </c>
      <c r="B415" s="57" t="s">
        <v>112</v>
      </c>
      <c r="C415" s="57" t="s">
        <v>79</v>
      </c>
      <c r="D415" s="58" t="s">
        <v>71</v>
      </c>
    </row>
    <row r="416" spans="1:4" ht="15.75" customHeight="1" x14ac:dyDescent="0.3">
      <c r="A416" s="56">
        <v>45778</v>
      </c>
      <c r="B416" s="57" t="s">
        <v>112</v>
      </c>
      <c r="C416" s="57" t="s">
        <v>80</v>
      </c>
      <c r="D416" s="58" t="s">
        <v>71</v>
      </c>
    </row>
    <row r="417" spans="1:4" ht="15.75" customHeight="1" x14ac:dyDescent="0.3">
      <c r="A417" s="56">
        <v>45778</v>
      </c>
      <c r="B417" s="57" t="s">
        <v>112</v>
      </c>
      <c r="C417" s="57" t="s">
        <v>81</v>
      </c>
      <c r="D417" s="58" t="s">
        <v>71</v>
      </c>
    </row>
    <row r="418" spans="1:4" ht="15.75" customHeight="1" x14ac:dyDescent="0.3">
      <c r="A418" s="56">
        <v>45778</v>
      </c>
      <c r="B418" s="57" t="s">
        <v>112</v>
      </c>
      <c r="C418" s="57" t="s">
        <v>82</v>
      </c>
      <c r="D418" s="58" t="s">
        <v>71</v>
      </c>
    </row>
    <row r="419" spans="1:4" ht="15.75" customHeight="1" x14ac:dyDescent="0.3">
      <c r="A419" s="56">
        <v>45778</v>
      </c>
      <c r="B419" s="57" t="s">
        <v>112</v>
      </c>
      <c r="C419" s="57" t="s">
        <v>83</v>
      </c>
      <c r="D419" s="58" t="s">
        <v>71</v>
      </c>
    </row>
    <row r="420" spans="1:4" ht="15.75" customHeight="1" x14ac:dyDescent="0.3">
      <c r="A420" s="56">
        <v>45778</v>
      </c>
      <c r="B420" s="57" t="s">
        <v>112</v>
      </c>
      <c r="C420" s="57" t="s">
        <v>84</v>
      </c>
      <c r="D420" s="58" t="s">
        <v>71</v>
      </c>
    </row>
    <row r="421" spans="1:4" ht="15.75" customHeight="1" x14ac:dyDescent="0.3">
      <c r="A421" s="56">
        <v>45778</v>
      </c>
      <c r="B421" s="57" t="s">
        <v>112</v>
      </c>
      <c r="C421" s="57" t="s">
        <v>85</v>
      </c>
      <c r="D421" s="58" t="s">
        <v>71</v>
      </c>
    </row>
    <row r="422" spans="1:4" ht="15.75" customHeight="1" x14ac:dyDescent="0.3">
      <c r="A422" s="56">
        <v>45778</v>
      </c>
      <c r="B422" s="57" t="s">
        <v>112</v>
      </c>
      <c r="C422" s="57" t="s">
        <v>86</v>
      </c>
      <c r="D422" s="58" t="s">
        <v>71</v>
      </c>
    </row>
    <row r="423" spans="1:4" ht="15.75" customHeight="1" x14ac:dyDescent="0.3">
      <c r="A423" s="56">
        <v>45778</v>
      </c>
      <c r="B423" s="57" t="s">
        <v>112</v>
      </c>
      <c r="C423" s="57" t="s">
        <v>87</v>
      </c>
      <c r="D423" s="58" t="s">
        <v>71</v>
      </c>
    </row>
    <row r="424" spans="1:4" ht="15.75" customHeight="1" x14ac:dyDescent="0.3">
      <c r="A424" s="56">
        <v>45778</v>
      </c>
      <c r="B424" s="57" t="s">
        <v>112</v>
      </c>
      <c r="C424" s="57" t="s">
        <v>88</v>
      </c>
      <c r="D424" s="58" t="s">
        <v>71</v>
      </c>
    </row>
    <row r="425" spans="1:4" ht="15.75" customHeight="1" x14ac:dyDescent="0.3">
      <c r="A425" s="56">
        <v>45778</v>
      </c>
      <c r="B425" s="57" t="s">
        <v>112</v>
      </c>
      <c r="C425" s="57" t="s">
        <v>89</v>
      </c>
      <c r="D425" s="58" t="s">
        <v>71</v>
      </c>
    </row>
    <row r="426" spans="1:4" ht="15.75" customHeight="1" x14ac:dyDescent="0.3">
      <c r="A426" s="56">
        <v>45778</v>
      </c>
      <c r="B426" s="57" t="s">
        <v>112</v>
      </c>
      <c r="C426" s="57" t="s">
        <v>90</v>
      </c>
      <c r="D426" s="58" t="s">
        <v>71</v>
      </c>
    </row>
    <row r="427" spans="1:4" ht="15.75" customHeight="1" x14ac:dyDescent="0.3">
      <c r="A427" s="56">
        <v>45778</v>
      </c>
      <c r="B427" s="57" t="s">
        <v>112</v>
      </c>
      <c r="C427" s="57" t="s">
        <v>91</v>
      </c>
      <c r="D427" s="58" t="s">
        <v>71</v>
      </c>
    </row>
    <row r="428" spans="1:4" ht="15.75" customHeight="1" x14ac:dyDescent="0.3">
      <c r="A428" s="56">
        <v>45778</v>
      </c>
      <c r="B428" s="57" t="s">
        <v>112</v>
      </c>
      <c r="C428" s="57" t="s">
        <v>92</v>
      </c>
      <c r="D428" s="58" t="s">
        <v>71</v>
      </c>
    </row>
    <row r="429" spans="1:4" ht="15.75" customHeight="1" x14ac:dyDescent="0.3">
      <c r="A429" s="56">
        <v>45778</v>
      </c>
      <c r="B429" s="57" t="s">
        <v>112</v>
      </c>
      <c r="C429" s="57" t="s">
        <v>93</v>
      </c>
      <c r="D429" s="58" t="s">
        <v>71</v>
      </c>
    </row>
    <row r="430" spans="1:4" ht="15.75" customHeight="1" x14ac:dyDescent="0.3">
      <c r="A430" s="56">
        <v>45778</v>
      </c>
      <c r="B430" s="57" t="s">
        <v>112</v>
      </c>
      <c r="C430" s="57" t="s">
        <v>94</v>
      </c>
      <c r="D430" s="58" t="s">
        <v>71</v>
      </c>
    </row>
    <row r="431" spans="1:4" ht="15.75" customHeight="1" x14ac:dyDescent="0.3">
      <c r="A431" s="56">
        <v>45778</v>
      </c>
      <c r="B431" s="57" t="s">
        <v>112</v>
      </c>
      <c r="C431" s="57" t="s">
        <v>95</v>
      </c>
      <c r="D431" s="58" t="s">
        <v>71</v>
      </c>
    </row>
    <row r="432" spans="1:4" ht="15.75" customHeight="1" x14ac:dyDescent="0.3">
      <c r="A432" s="56">
        <v>45778</v>
      </c>
      <c r="B432" s="57" t="s">
        <v>112</v>
      </c>
      <c r="C432" s="57" t="s">
        <v>96</v>
      </c>
      <c r="D432" s="58" t="s">
        <v>71</v>
      </c>
    </row>
    <row r="433" spans="1:4" ht="15.75" customHeight="1" x14ac:dyDescent="0.3">
      <c r="A433" s="56">
        <v>45778</v>
      </c>
      <c r="B433" s="57" t="s">
        <v>112</v>
      </c>
      <c r="C433" s="57" t="s">
        <v>97</v>
      </c>
      <c r="D433" s="58" t="s">
        <v>71</v>
      </c>
    </row>
    <row r="434" spans="1:4" ht="15.75" customHeight="1" x14ac:dyDescent="0.3">
      <c r="A434" s="56">
        <v>45778</v>
      </c>
      <c r="B434" s="57" t="s">
        <v>113</v>
      </c>
      <c r="C434" s="57" t="s">
        <v>70</v>
      </c>
      <c r="D434" s="58" t="s">
        <v>71</v>
      </c>
    </row>
    <row r="435" spans="1:4" ht="15.75" customHeight="1" x14ac:dyDescent="0.3">
      <c r="A435" s="56">
        <v>45778</v>
      </c>
      <c r="B435" s="57" t="s">
        <v>113</v>
      </c>
      <c r="C435" s="57" t="s">
        <v>72</v>
      </c>
      <c r="D435" s="58" t="s">
        <v>71</v>
      </c>
    </row>
    <row r="436" spans="1:4" ht="15.75" customHeight="1" x14ac:dyDescent="0.3">
      <c r="A436" s="56">
        <v>45778</v>
      </c>
      <c r="B436" s="57" t="s">
        <v>113</v>
      </c>
      <c r="C436" s="57" t="s">
        <v>73</v>
      </c>
      <c r="D436" s="58" t="s">
        <v>71</v>
      </c>
    </row>
    <row r="437" spans="1:4" ht="15.75" customHeight="1" x14ac:dyDescent="0.3">
      <c r="A437" s="56">
        <v>45778</v>
      </c>
      <c r="B437" s="57" t="s">
        <v>113</v>
      </c>
      <c r="C437" s="57" t="s">
        <v>74</v>
      </c>
      <c r="D437" s="58" t="s">
        <v>71</v>
      </c>
    </row>
    <row r="438" spans="1:4" ht="15.75" customHeight="1" x14ac:dyDescent="0.3">
      <c r="A438" s="56">
        <v>45778</v>
      </c>
      <c r="B438" s="57" t="s">
        <v>113</v>
      </c>
      <c r="C438" s="57" t="s">
        <v>75</v>
      </c>
      <c r="D438" s="58" t="s">
        <v>71</v>
      </c>
    </row>
    <row r="439" spans="1:4" ht="15.75" customHeight="1" x14ac:dyDescent="0.3">
      <c r="A439" s="56">
        <v>45778</v>
      </c>
      <c r="B439" s="57" t="s">
        <v>113</v>
      </c>
      <c r="C439" s="57" t="s">
        <v>76</v>
      </c>
      <c r="D439" s="58">
        <v>2.16717</v>
      </c>
    </row>
    <row r="440" spans="1:4" ht="15.75" customHeight="1" x14ac:dyDescent="0.3">
      <c r="A440" s="56">
        <v>45778</v>
      </c>
      <c r="B440" s="57" t="s">
        <v>113</v>
      </c>
      <c r="C440" s="57" t="s">
        <v>77</v>
      </c>
      <c r="D440" s="58" t="s">
        <v>71</v>
      </c>
    </row>
    <row r="441" spans="1:4" ht="15.75" customHeight="1" x14ac:dyDescent="0.3">
      <c r="A441" s="56">
        <v>45778</v>
      </c>
      <c r="B441" s="57" t="s">
        <v>113</v>
      </c>
      <c r="C441" s="57" t="s">
        <v>78</v>
      </c>
      <c r="D441" s="58" t="s">
        <v>71</v>
      </c>
    </row>
    <row r="442" spans="1:4" ht="15.75" customHeight="1" x14ac:dyDescent="0.3">
      <c r="A442" s="56">
        <v>45778</v>
      </c>
      <c r="B442" s="57" t="s">
        <v>113</v>
      </c>
      <c r="C442" s="57" t="s">
        <v>79</v>
      </c>
      <c r="D442" s="58">
        <v>2.2700999999999998</v>
      </c>
    </row>
    <row r="443" spans="1:4" ht="15.75" customHeight="1" x14ac:dyDescent="0.3">
      <c r="A443" s="56">
        <v>45778</v>
      </c>
      <c r="B443" s="57" t="s">
        <v>113</v>
      </c>
      <c r="C443" s="57" t="s">
        <v>80</v>
      </c>
      <c r="D443" s="58" t="s">
        <v>71</v>
      </c>
    </row>
    <row r="444" spans="1:4" ht="15.75" customHeight="1" x14ac:dyDescent="0.3">
      <c r="A444" s="56">
        <v>45778</v>
      </c>
      <c r="B444" s="57" t="s">
        <v>113</v>
      </c>
      <c r="C444" s="57" t="s">
        <v>81</v>
      </c>
      <c r="D444" s="58">
        <v>2.77101</v>
      </c>
    </row>
    <row r="445" spans="1:4" ht="15.75" customHeight="1" x14ac:dyDescent="0.3">
      <c r="A445" s="56">
        <v>45778</v>
      </c>
      <c r="B445" s="57" t="s">
        <v>113</v>
      </c>
      <c r="C445" s="57" t="s">
        <v>82</v>
      </c>
      <c r="D445" s="58" t="s">
        <v>71</v>
      </c>
    </row>
    <row r="446" spans="1:4" ht="15.75" customHeight="1" x14ac:dyDescent="0.3">
      <c r="A446" s="56">
        <v>45778</v>
      </c>
      <c r="B446" s="57" t="s">
        <v>113</v>
      </c>
      <c r="C446" s="57" t="s">
        <v>83</v>
      </c>
      <c r="D446" s="58">
        <v>2.2028500000000002</v>
      </c>
    </row>
    <row r="447" spans="1:4" ht="15.75" customHeight="1" x14ac:dyDescent="0.3">
      <c r="A447" s="56">
        <v>45778</v>
      </c>
      <c r="B447" s="57" t="s">
        <v>113</v>
      </c>
      <c r="C447" s="57" t="s">
        <v>84</v>
      </c>
      <c r="D447" s="58" t="s">
        <v>71</v>
      </c>
    </row>
    <row r="448" spans="1:4" ht="15.75" customHeight="1" x14ac:dyDescent="0.3">
      <c r="A448" s="56">
        <v>45778</v>
      </c>
      <c r="B448" s="57" t="s">
        <v>113</v>
      </c>
      <c r="C448" s="57" t="s">
        <v>85</v>
      </c>
      <c r="D448" s="58" t="s">
        <v>71</v>
      </c>
    </row>
    <row r="449" spans="1:4" ht="15.75" customHeight="1" x14ac:dyDescent="0.3">
      <c r="A449" s="56">
        <v>45778</v>
      </c>
      <c r="B449" s="57" t="s">
        <v>113</v>
      </c>
      <c r="C449" s="57" t="s">
        <v>86</v>
      </c>
      <c r="D449" s="58">
        <v>2.7006399999999999</v>
      </c>
    </row>
    <row r="450" spans="1:4" ht="15.75" customHeight="1" x14ac:dyDescent="0.3">
      <c r="A450" s="56">
        <v>45778</v>
      </c>
      <c r="B450" s="57" t="s">
        <v>113</v>
      </c>
      <c r="C450" s="57" t="s">
        <v>87</v>
      </c>
      <c r="D450" s="58" t="s">
        <v>71</v>
      </c>
    </row>
    <row r="451" spans="1:4" ht="15.75" customHeight="1" x14ac:dyDescent="0.3">
      <c r="A451" s="56">
        <v>45778</v>
      </c>
      <c r="B451" s="57" t="s">
        <v>113</v>
      </c>
      <c r="C451" s="57" t="s">
        <v>88</v>
      </c>
      <c r="D451" s="58" t="s">
        <v>71</v>
      </c>
    </row>
    <row r="452" spans="1:4" ht="15.75" customHeight="1" x14ac:dyDescent="0.3">
      <c r="A452" s="56">
        <v>45778</v>
      </c>
      <c r="B452" s="57" t="s">
        <v>113</v>
      </c>
      <c r="C452" s="57" t="s">
        <v>89</v>
      </c>
      <c r="D452" s="58" t="s">
        <v>71</v>
      </c>
    </row>
    <row r="453" spans="1:4" ht="15.75" customHeight="1" x14ac:dyDescent="0.3">
      <c r="A453" s="56">
        <v>45778</v>
      </c>
      <c r="B453" s="57" t="s">
        <v>113</v>
      </c>
      <c r="C453" s="57" t="s">
        <v>90</v>
      </c>
      <c r="D453" s="58" t="s">
        <v>71</v>
      </c>
    </row>
    <row r="454" spans="1:4" ht="15.75" customHeight="1" x14ac:dyDescent="0.3">
      <c r="A454" s="56">
        <v>45778</v>
      </c>
      <c r="B454" s="57" t="s">
        <v>113</v>
      </c>
      <c r="C454" s="57" t="s">
        <v>91</v>
      </c>
      <c r="D454" s="58">
        <v>2.69964</v>
      </c>
    </row>
    <row r="455" spans="1:4" ht="15.75" customHeight="1" x14ac:dyDescent="0.3">
      <c r="A455" s="56">
        <v>45778</v>
      </c>
      <c r="B455" s="57" t="s">
        <v>113</v>
      </c>
      <c r="C455" s="57" t="s">
        <v>92</v>
      </c>
      <c r="D455" s="58" t="s">
        <v>71</v>
      </c>
    </row>
    <row r="456" spans="1:4" ht="15.75" customHeight="1" x14ac:dyDescent="0.3">
      <c r="A456" s="56">
        <v>45778</v>
      </c>
      <c r="B456" s="57" t="s">
        <v>113</v>
      </c>
      <c r="C456" s="57" t="s">
        <v>93</v>
      </c>
      <c r="D456" s="58" t="s">
        <v>71</v>
      </c>
    </row>
    <row r="457" spans="1:4" ht="15.75" customHeight="1" x14ac:dyDescent="0.3">
      <c r="A457" s="56">
        <v>45778</v>
      </c>
      <c r="B457" s="57" t="s">
        <v>113</v>
      </c>
      <c r="C457" s="57" t="s">
        <v>94</v>
      </c>
      <c r="D457" s="58" t="s">
        <v>71</v>
      </c>
    </row>
    <row r="458" spans="1:4" ht="15.75" customHeight="1" x14ac:dyDescent="0.3">
      <c r="A458" s="56">
        <v>45778</v>
      </c>
      <c r="B458" s="57" t="s">
        <v>113</v>
      </c>
      <c r="C458" s="57" t="s">
        <v>95</v>
      </c>
      <c r="D458" s="58">
        <v>2.6444200000000002</v>
      </c>
    </row>
    <row r="459" spans="1:4" ht="15.75" customHeight="1" x14ac:dyDescent="0.3">
      <c r="A459" s="56">
        <v>45778</v>
      </c>
      <c r="B459" s="57" t="s">
        <v>113</v>
      </c>
      <c r="C459" s="57" t="s">
        <v>96</v>
      </c>
      <c r="D459" s="58" t="s">
        <v>71</v>
      </c>
    </row>
    <row r="460" spans="1:4" ht="15.75" customHeight="1" x14ac:dyDescent="0.3">
      <c r="A460" s="56">
        <v>45778</v>
      </c>
      <c r="B460" s="57" t="s">
        <v>113</v>
      </c>
      <c r="C460" s="57" t="s">
        <v>97</v>
      </c>
      <c r="D460" s="58" t="s">
        <v>71</v>
      </c>
    </row>
    <row r="461" spans="1:4" ht="15.75" customHeight="1" x14ac:dyDescent="0.3">
      <c r="A461" s="56">
        <v>45778</v>
      </c>
      <c r="B461" s="57" t="s">
        <v>114</v>
      </c>
      <c r="C461" s="57" t="s">
        <v>70</v>
      </c>
      <c r="D461" s="58" t="s">
        <v>71</v>
      </c>
    </row>
    <row r="462" spans="1:4" ht="15.75" customHeight="1" x14ac:dyDescent="0.3">
      <c r="A462" s="56">
        <v>45778</v>
      </c>
      <c r="B462" s="57" t="s">
        <v>114</v>
      </c>
      <c r="C462" s="57" t="s">
        <v>72</v>
      </c>
      <c r="D462" s="58" t="s">
        <v>71</v>
      </c>
    </row>
    <row r="463" spans="1:4" ht="15.75" customHeight="1" x14ac:dyDescent="0.3">
      <c r="A463" s="56">
        <v>45778</v>
      </c>
      <c r="B463" s="57" t="s">
        <v>114</v>
      </c>
      <c r="C463" s="57" t="s">
        <v>73</v>
      </c>
      <c r="D463" s="58" t="s">
        <v>71</v>
      </c>
    </row>
    <row r="464" spans="1:4" ht="15.75" customHeight="1" x14ac:dyDescent="0.3">
      <c r="A464" s="56">
        <v>45778</v>
      </c>
      <c r="B464" s="57" t="s">
        <v>114</v>
      </c>
      <c r="C464" s="57" t="s">
        <v>74</v>
      </c>
      <c r="D464" s="58" t="s">
        <v>71</v>
      </c>
    </row>
    <row r="465" spans="1:4" ht="15.75" customHeight="1" x14ac:dyDescent="0.3">
      <c r="A465" s="56">
        <v>45778</v>
      </c>
      <c r="B465" s="57" t="s">
        <v>114</v>
      </c>
      <c r="C465" s="57" t="s">
        <v>75</v>
      </c>
      <c r="D465" s="58" t="s">
        <v>71</v>
      </c>
    </row>
    <row r="466" spans="1:4" ht="15.75" customHeight="1" x14ac:dyDescent="0.3">
      <c r="A466" s="56">
        <v>45778</v>
      </c>
      <c r="B466" s="57" t="s">
        <v>114</v>
      </c>
      <c r="C466" s="57" t="s">
        <v>76</v>
      </c>
      <c r="D466" s="58">
        <v>3.6824300000000001</v>
      </c>
    </row>
    <row r="467" spans="1:4" ht="15.75" customHeight="1" x14ac:dyDescent="0.3">
      <c r="A467" s="56">
        <v>45778</v>
      </c>
      <c r="B467" s="57" t="s">
        <v>114</v>
      </c>
      <c r="C467" s="57" t="s">
        <v>77</v>
      </c>
      <c r="D467" s="58" t="s">
        <v>71</v>
      </c>
    </row>
    <row r="468" spans="1:4" ht="15.75" customHeight="1" x14ac:dyDescent="0.3">
      <c r="A468" s="56">
        <v>45778</v>
      </c>
      <c r="B468" s="57" t="s">
        <v>114</v>
      </c>
      <c r="C468" s="57" t="s">
        <v>78</v>
      </c>
      <c r="D468" s="58" t="s">
        <v>71</v>
      </c>
    </row>
    <row r="469" spans="1:4" ht="15.75" customHeight="1" x14ac:dyDescent="0.3">
      <c r="A469" s="56">
        <v>45778</v>
      </c>
      <c r="B469" s="57" t="s">
        <v>114</v>
      </c>
      <c r="C469" s="57" t="s">
        <v>79</v>
      </c>
      <c r="D469" s="58" t="s">
        <v>71</v>
      </c>
    </row>
    <row r="470" spans="1:4" ht="15.75" customHeight="1" x14ac:dyDescent="0.3">
      <c r="A470" s="56">
        <v>45778</v>
      </c>
      <c r="B470" s="57" t="s">
        <v>114</v>
      </c>
      <c r="C470" s="57" t="s">
        <v>80</v>
      </c>
      <c r="D470" s="58" t="s">
        <v>71</v>
      </c>
    </row>
    <row r="471" spans="1:4" ht="15.75" customHeight="1" x14ac:dyDescent="0.3">
      <c r="A471" s="56">
        <v>45778</v>
      </c>
      <c r="B471" s="57" t="s">
        <v>114</v>
      </c>
      <c r="C471" s="57" t="s">
        <v>81</v>
      </c>
      <c r="D471" s="58">
        <v>4.1921900000000001</v>
      </c>
    </row>
    <row r="472" spans="1:4" ht="15.75" customHeight="1" x14ac:dyDescent="0.3">
      <c r="A472" s="56">
        <v>45778</v>
      </c>
      <c r="B472" s="57" t="s">
        <v>114</v>
      </c>
      <c r="C472" s="57" t="s">
        <v>82</v>
      </c>
      <c r="D472" s="58" t="s">
        <v>71</v>
      </c>
    </row>
    <row r="473" spans="1:4" ht="15.75" customHeight="1" x14ac:dyDescent="0.3">
      <c r="A473" s="56">
        <v>45778</v>
      </c>
      <c r="B473" s="57" t="s">
        <v>114</v>
      </c>
      <c r="C473" s="57" t="s">
        <v>83</v>
      </c>
      <c r="D473" s="58">
        <v>3.9390299999999998</v>
      </c>
    </row>
    <row r="474" spans="1:4" ht="15.75" customHeight="1" x14ac:dyDescent="0.3">
      <c r="A474" s="56">
        <v>45778</v>
      </c>
      <c r="B474" s="57" t="s">
        <v>114</v>
      </c>
      <c r="C474" s="57" t="s">
        <v>84</v>
      </c>
      <c r="D474" s="58" t="s">
        <v>71</v>
      </c>
    </row>
    <row r="475" spans="1:4" ht="15.75" customHeight="1" x14ac:dyDescent="0.3">
      <c r="A475" s="56">
        <v>45778</v>
      </c>
      <c r="B475" s="57" t="s">
        <v>114</v>
      </c>
      <c r="C475" s="57" t="s">
        <v>85</v>
      </c>
      <c r="D475" s="58" t="s">
        <v>71</v>
      </c>
    </row>
    <row r="476" spans="1:4" ht="15.75" customHeight="1" x14ac:dyDescent="0.3">
      <c r="A476" s="56">
        <v>45778</v>
      </c>
      <c r="B476" s="57" t="s">
        <v>114</v>
      </c>
      <c r="C476" s="57" t="s">
        <v>86</v>
      </c>
      <c r="D476" s="58">
        <v>3.6629</v>
      </c>
    </row>
    <row r="477" spans="1:4" ht="15.75" customHeight="1" x14ac:dyDescent="0.3">
      <c r="A477" s="56">
        <v>45778</v>
      </c>
      <c r="B477" s="57" t="s">
        <v>114</v>
      </c>
      <c r="C477" s="57" t="s">
        <v>87</v>
      </c>
      <c r="D477" s="58" t="s">
        <v>71</v>
      </c>
    </row>
    <row r="478" spans="1:4" ht="15.75" customHeight="1" x14ac:dyDescent="0.3">
      <c r="A478" s="56">
        <v>45778</v>
      </c>
      <c r="B478" s="57" t="s">
        <v>114</v>
      </c>
      <c r="C478" s="57" t="s">
        <v>88</v>
      </c>
      <c r="D478" s="58" t="s">
        <v>71</v>
      </c>
    </row>
    <row r="479" spans="1:4" ht="15.75" customHeight="1" x14ac:dyDescent="0.3">
      <c r="A479" s="56">
        <v>45778</v>
      </c>
      <c r="B479" s="57" t="s">
        <v>114</v>
      </c>
      <c r="C479" s="57" t="s">
        <v>89</v>
      </c>
      <c r="D479" s="58" t="s">
        <v>71</v>
      </c>
    </row>
    <row r="480" spans="1:4" ht="15.75" customHeight="1" x14ac:dyDescent="0.3">
      <c r="A480" s="56">
        <v>45778</v>
      </c>
      <c r="B480" s="57" t="s">
        <v>114</v>
      </c>
      <c r="C480" s="57" t="s">
        <v>90</v>
      </c>
      <c r="D480" s="58" t="s">
        <v>71</v>
      </c>
    </row>
    <row r="481" spans="1:4" ht="15.75" customHeight="1" x14ac:dyDescent="0.3">
      <c r="A481" s="56">
        <v>45778</v>
      </c>
      <c r="B481" s="57" t="s">
        <v>114</v>
      </c>
      <c r="C481" s="57" t="s">
        <v>91</v>
      </c>
      <c r="D481" s="58">
        <v>3.6175199999999998</v>
      </c>
    </row>
    <row r="482" spans="1:4" ht="15.75" customHeight="1" x14ac:dyDescent="0.3">
      <c r="A482" s="56">
        <v>45778</v>
      </c>
      <c r="B482" s="57" t="s">
        <v>114</v>
      </c>
      <c r="C482" s="57" t="s">
        <v>92</v>
      </c>
      <c r="D482" s="58" t="s">
        <v>71</v>
      </c>
    </row>
    <row r="483" spans="1:4" ht="15.75" customHeight="1" x14ac:dyDescent="0.3">
      <c r="A483" s="56">
        <v>45778</v>
      </c>
      <c r="B483" s="57" t="s">
        <v>114</v>
      </c>
      <c r="C483" s="57" t="s">
        <v>93</v>
      </c>
      <c r="D483" s="58" t="s">
        <v>71</v>
      </c>
    </row>
    <row r="484" spans="1:4" ht="15.75" customHeight="1" x14ac:dyDescent="0.3">
      <c r="A484" s="56">
        <v>45778</v>
      </c>
      <c r="B484" s="57" t="s">
        <v>114</v>
      </c>
      <c r="C484" s="57" t="s">
        <v>94</v>
      </c>
      <c r="D484" s="58" t="s">
        <v>71</v>
      </c>
    </row>
    <row r="485" spans="1:4" ht="15.75" customHeight="1" x14ac:dyDescent="0.3">
      <c r="A485" s="56">
        <v>45778</v>
      </c>
      <c r="B485" s="57" t="s">
        <v>114</v>
      </c>
      <c r="C485" s="57" t="s">
        <v>95</v>
      </c>
      <c r="D485" s="58">
        <v>3.5512299999999999</v>
      </c>
    </row>
    <row r="486" spans="1:4" ht="15.75" customHeight="1" x14ac:dyDescent="0.3">
      <c r="A486" s="56">
        <v>45778</v>
      </c>
      <c r="B486" s="57" t="s">
        <v>114</v>
      </c>
      <c r="C486" s="57" t="s">
        <v>96</v>
      </c>
      <c r="D486" s="58" t="s">
        <v>71</v>
      </c>
    </row>
    <row r="487" spans="1:4" ht="15.75" customHeight="1" x14ac:dyDescent="0.3">
      <c r="A487" s="56">
        <v>45778</v>
      </c>
      <c r="B487" s="57" t="s">
        <v>114</v>
      </c>
      <c r="C487" s="57" t="s">
        <v>97</v>
      </c>
      <c r="D487" s="58" t="s">
        <v>71</v>
      </c>
    </row>
    <row r="488" spans="1:4" ht="15.75" customHeight="1" x14ac:dyDescent="0.3">
      <c r="A488" s="56">
        <v>45778</v>
      </c>
      <c r="B488" s="57" t="s">
        <v>115</v>
      </c>
      <c r="C488" s="57" t="s">
        <v>70</v>
      </c>
      <c r="D488" s="58" t="s">
        <v>71</v>
      </c>
    </row>
    <row r="489" spans="1:4" ht="15.75" customHeight="1" x14ac:dyDescent="0.3">
      <c r="A489" s="56">
        <v>45778</v>
      </c>
      <c r="B489" s="57" t="s">
        <v>115</v>
      </c>
      <c r="C489" s="57" t="s">
        <v>72</v>
      </c>
      <c r="D489" s="58" t="s">
        <v>71</v>
      </c>
    </row>
    <row r="490" spans="1:4" ht="15.75" customHeight="1" x14ac:dyDescent="0.3">
      <c r="A490" s="56">
        <v>45778</v>
      </c>
      <c r="B490" s="57" t="s">
        <v>115</v>
      </c>
      <c r="C490" s="57" t="s">
        <v>73</v>
      </c>
      <c r="D490" s="58" t="s">
        <v>71</v>
      </c>
    </row>
    <row r="491" spans="1:4" ht="15.75" customHeight="1" x14ac:dyDescent="0.3">
      <c r="A491" s="56">
        <v>45778</v>
      </c>
      <c r="B491" s="57" t="s">
        <v>115</v>
      </c>
      <c r="C491" s="57" t="s">
        <v>74</v>
      </c>
      <c r="D491" s="58" t="s">
        <v>71</v>
      </c>
    </row>
    <row r="492" spans="1:4" ht="15.75" customHeight="1" x14ac:dyDescent="0.3">
      <c r="A492" s="56">
        <v>45778</v>
      </c>
      <c r="B492" s="57" t="s">
        <v>115</v>
      </c>
      <c r="C492" s="57" t="s">
        <v>75</v>
      </c>
      <c r="D492" s="58" t="s">
        <v>71</v>
      </c>
    </row>
    <row r="493" spans="1:4" ht="15.75" customHeight="1" x14ac:dyDescent="0.3">
      <c r="A493" s="56">
        <v>45778</v>
      </c>
      <c r="B493" s="57" t="s">
        <v>115</v>
      </c>
      <c r="C493" s="57" t="s">
        <v>76</v>
      </c>
      <c r="D493" s="58" t="s">
        <v>71</v>
      </c>
    </row>
    <row r="494" spans="1:4" ht="15.75" customHeight="1" x14ac:dyDescent="0.3">
      <c r="A494" s="56">
        <v>45778</v>
      </c>
      <c r="B494" s="57" t="s">
        <v>115</v>
      </c>
      <c r="C494" s="57" t="s">
        <v>77</v>
      </c>
      <c r="D494" s="58" t="s">
        <v>71</v>
      </c>
    </row>
    <row r="495" spans="1:4" ht="15.75" customHeight="1" x14ac:dyDescent="0.3">
      <c r="A495" s="56">
        <v>45778</v>
      </c>
      <c r="B495" s="57" t="s">
        <v>115</v>
      </c>
      <c r="C495" s="57" t="s">
        <v>78</v>
      </c>
      <c r="D495" s="58" t="s">
        <v>71</v>
      </c>
    </row>
    <row r="496" spans="1:4" ht="15.75" customHeight="1" x14ac:dyDescent="0.3">
      <c r="A496" s="56">
        <v>45778</v>
      </c>
      <c r="B496" s="57" t="s">
        <v>115</v>
      </c>
      <c r="C496" s="57" t="s">
        <v>79</v>
      </c>
      <c r="D496" s="58" t="s">
        <v>71</v>
      </c>
    </row>
    <row r="497" spans="1:4" ht="15.75" customHeight="1" x14ac:dyDescent="0.3">
      <c r="A497" s="56">
        <v>45778</v>
      </c>
      <c r="B497" s="57" t="s">
        <v>115</v>
      </c>
      <c r="C497" s="57" t="s">
        <v>80</v>
      </c>
      <c r="D497" s="58" t="s">
        <v>71</v>
      </c>
    </row>
    <row r="498" spans="1:4" ht="15.75" customHeight="1" x14ac:dyDescent="0.3">
      <c r="A498" s="56">
        <v>45778</v>
      </c>
      <c r="B498" s="57" t="s">
        <v>115</v>
      </c>
      <c r="C498" s="57" t="s">
        <v>81</v>
      </c>
      <c r="D498" s="58" t="s">
        <v>71</v>
      </c>
    </row>
    <row r="499" spans="1:4" ht="15.75" customHeight="1" x14ac:dyDescent="0.3">
      <c r="A499" s="56">
        <v>45778</v>
      </c>
      <c r="B499" s="57" t="s">
        <v>115</v>
      </c>
      <c r="C499" s="57" t="s">
        <v>82</v>
      </c>
      <c r="D499" s="58" t="s">
        <v>71</v>
      </c>
    </row>
    <row r="500" spans="1:4" ht="15.75" customHeight="1" x14ac:dyDescent="0.3">
      <c r="A500" s="56">
        <v>45778</v>
      </c>
      <c r="B500" s="57" t="s">
        <v>115</v>
      </c>
      <c r="C500" s="57" t="s">
        <v>83</v>
      </c>
      <c r="D500" s="58" t="s">
        <v>71</v>
      </c>
    </row>
    <row r="501" spans="1:4" ht="15.75" customHeight="1" x14ac:dyDescent="0.3">
      <c r="A501" s="56">
        <v>45778</v>
      </c>
      <c r="B501" s="57" t="s">
        <v>115</v>
      </c>
      <c r="C501" s="57" t="s">
        <v>84</v>
      </c>
      <c r="D501" s="58" t="s">
        <v>71</v>
      </c>
    </row>
    <row r="502" spans="1:4" ht="15.75" customHeight="1" x14ac:dyDescent="0.3">
      <c r="A502" s="56">
        <v>45778</v>
      </c>
      <c r="B502" s="57" t="s">
        <v>115</v>
      </c>
      <c r="C502" s="57" t="s">
        <v>85</v>
      </c>
      <c r="D502" s="58" t="s">
        <v>71</v>
      </c>
    </row>
    <row r="503" spans="1:4" ht="15.75" customHeight="1" x14ac:dyDescent="0.3">
      <c r="A503" s="56">
        <v>45778</v>
      </c>
      <c r="B503" s="57" t="s">
        <v>115</v>
      </c>
      <c r="C503" s="57" t="s">
        <v>86</v>
      </c>
      <c r="D503" s="58" t="s">
        <v>71</v>
      </c>
    </row>
    <row r="504" spans="1:4" ht="15.75" customHeight="1" x14ac:dyDescent="0.3">
      <c r="A504" s="56">
        <v>45778</v>
      </c>
      <c r="B504" s="57" t="s">
        <v>115</v>
      </c>
      <c r="C504" s="57" t="s">
        <v>87</v>
      </c>
      <c r="D504" s="58" t="s">
        <v>71</v>
      </c>
    </row>
    <row r="505" spans="1:4" ht="15.75" customHeight="1" x14ac:dyDescent="0.3">
      <c r="A505" s="56">
        <v>45778</v>
      </c>
      <c r="B505" s="57" t="s">
        <v>115</v>
      </c>
      <c r="C505" s="57" t="s">
        <v>88</v>
      </c>
      <c r="D505" s="58" t="s">
        <v>71</v>
      </c>
    </row>
    <row r="506" spans="1:4" ht="15.75" customHeight="1" x14ac:dyDescent="0.3">
      <c r="A506" s="56">
        <v>45778</v>
      </c>
      <c r="B506" s="57" t="s">
        <v>115</v>
      </c>
      <c r="C506" s="57" t="s">
        <v>89</v>
      </c>
      <c r="D506" s="58" t="s">
        <v>71</v>
      </c>
    </row>
    <row r="507" spans="1:4" ht="15.75" customHeight="1" x14ac:dyDescent="0.3">
      <c r="A507" s="56">
        <v>45778</v>
      </c>
      <c r="B507" s="57" t="s">
        <v>115</v>
      </c>
      <c r="C507" s="57" t="s">
        <v>90</v>
      </c>
      <c r="D507" s="58" t="s">
        <v>71</v>
      </c>
    </row>
    <row r="508" spans="1:4" ht="15.75" customHeight="1" x14ac:dyDescent="0.3">
      <c r="A508" s="56">
        <v>45778</v>
      </c>
      <c r="B508" s="57" t="s">
        <v>115</v>
      </c>
      <c r="C508" s="57" t="s">
        <v>91</v>
      </c>
      <c r="D508" s="58" t="s">
        <v>71</v>
      </c>
    </row>
    <row r="509" spans="1:4" ht="15.75" customHeight="1" x14ac:dyDescent="0.3">
      <c r="A509" s="56">
        <v>45778</v>
      </c>
      <c r="B509" s="57" t="s">
        <v>115</v>
      </c>
      <c r="C509" s="57" t="s">
        <v>92</v>
      </c>
      <c r="D509" s="58" t="s">
        <v>71</v>
      </c>
    </row>
    <row r="510" spans="1:4" ht="15.75" customHeight="1" x14ac:dyDescent="0.3">
      <c r="A510" s="56">
        <v>45778</v>
      </c>
      <c r="B510" s="57" t="s">
        <v>115</v>
      </c>
      <c r="C510" s="57" t="s">
        <v>93</v>
      </c>
      <c r="D510" s="58" t="s">
        <v>71</v>
      </c>
    </row>
    <row r="511" spans="1:4" ht="15.75" customHeight="1" x14ac:dyDescent="0.3">
      <c r="A511" s="56">
        <v>45778</v>
      </c>
      <c r="B511" s="57" t="s">
        <v>115</v>
      </c>
      <c r="C511" s="57" t="s">
        <v>94</v>
      </c>
      <c r="D511" s="58" t="s">
        <v>71</v>
      </c>
    </row>
    <row r="512" spans="1:4" ht="15.75" customHeight="1" x14ac:dyDescent="0.3">
      <c r="A512" s="56">
        <v>45778</v>
      </c>
      <c r="B512" s="57" t="s">
        <v>115</v>
      </c>
      <c r="C512" s="57" t="s">
        <v>95</v>
      </c>
      <c r="D512" s="58" t="s">
        <v>71</v>
      </c>
    </row>
    <row r="513" spans="1:4" ht="15.75" customHeight="1" x14ac:dyDescent="0.3">
      <c r="A513" s="56">
        <v>45778</v>
      </c>
      <c r="B513" s="57" t="s">
        <v>115</v>
      </c>
      <c r="C513" s="57" t="s">
        <v>96</v>
      </c>
      <c r="D513" s="58" t="s">
        <v>71</v>
      </c>
    </row>
    <row r="514" spans="1:4" ht="15.75" customHeight="1" x14ac:dyDescent="0.3">
      <c r="A514" s="56">
        <v>45778</v>
      </c>
      <c r="B514" s="57" t="s">
        <v>115</v>
      </c>
      <c r="C514" s="57" t="s">
        <v>97</v>
      </c>
      <c r="D514" s="58" t="s">
        <v>71</v>
      </c>
    </row>
    <row r="515" spans="1:4" ht="15.75" customHeight="1" x14ac:dyDescent="0.3">
      <c r="A515" s="56">
        <v>45778</v>
      </c>
      <c r="B515" s="57" t="s">
        <v>116</v>
      </c>
      <c r="C515" s="57" t="s">
        <v>70</v>
      </c>
      <c r="D515" s="58" t="s">
        <v>71</v>
      </c>
    </row>
    <row r="516" spans="1:4" ht="15.75" customHeight="1" x14ac:dyDescent="0.3">
      <c r="A516" s="56">
        <v>45778</v>
      </c>
      <c r="B516" s="57" t="s">
        <v>116</v>
      </c>
      <c r="C516" s="57" t="s">
        <v>72</v>
      </c>
      <c r="D516" s="58" t="s">
        <v>71</v>
      </c>
    </row>
    <row r="517" spans="1:4" ht="15.75" customHeight="1" x14ac:dyDescent="0.3">
      <c r="A517" s="56">
        <v>45778</v>
      </c>
      <c r="B517" s="57" t="s">
        <v>116</v>
      </c>
      <c r="C517" s="57" t="s">
        <v>73</v>
      </c>
      <c r="D517" s="58" t="s">
        <v>71</v>
      </c>
    </row>
    <row r="518" spans="1:4" ht="15.75" customHeight="1" x14ac:dyDescent="0.3">
      <c r="A518" s="56">
        <v>45778</v>
      </c>
      <c r="B518" s="57" t="s">
        <v>116</v>
      </c>
      <c r="C518" s="57" t="s">
        <v>74</v>
      </c>
      <c r="D518" s="58" t="s">
        <v>71</v>
      </c>
    </row>
    <row r="519" spans="1:4" ht="15.75" customHeight="1" x14ac:dyDescent="0.3">
      <c r="A519" s="56">
        <v>45778</v>
      </c>
      <c r="B519" s="57" t="s">
        <v>116</v>
      </c>
      <c r="C519" s="57" t="s">
        <v>75</v>
      </c>
      <c r="D519" s="58" t="s">
        <v>71</v>
      </c>
    </row>
    <row r="520" spans="1:4" ht="15.75" customHeight="1" x14ac:dyDescent="0.3">
      <c r="A520" s="56">
        <v>45778</v>
      </c>
      <c r="B520" s="57" t="s">
        <v>116</v>
      </c>
      <c r="C520" s="57" t="s">
        <v>76</v>
      </c>
      <c r="D520" s="58" t="s">
        <v>71</v>
      </c>
    </row>
    <row r="521" spans="1:4" ht="15.75" customHeight="1" x14ac:dyDescent="0.3">
      <c r="A521" s="56">
        <v>45778</v>
      </c>
      <c r="B521" s="57" t="s">
        <v>116</v>
      </c>
      <c r="C521" s="57" t="s">
        <v>77</v>
      </c>
      <c r="D521" s="58" t="s">
        <v>71</v>
      </c>
    </row>
    <row r="522" spans="1:4" ht="15.75" customHeight="1" x14ac:dyDescent="0.3">
      <c r="A522" s="56">
        <v>45778</v>
      </c>
      <c r="B522" s="57" t="s">
        <v>116</v>
      </c>
      <c r="C522" s="57" t="s">
        <v>78</v>
      </c>
      <c r="D522" s="58" t="s">
        <v>71</v>
      </c>
    </row>
    <row r="523" spans="1:4" ht="15.75" customHeight="1" x14ac:dyDescent="0.3">
      <c r="A523" s="56">
        <v>45778</v>
      </c>
      <c r="B523" s="57" t="s">
        <v>116</v>
      </c>
      <c r="C523" s="57" t="s">
        <v>79</v>
      </c>
      <c r="D523" s="58" t="s">
        <v>71</v>
      </c>
    </row>
    <row r="524" spans="1:4" ht="15.75" customHeight="1" x14ac:dyDescent="0.3">
      <c r="A524" s="56">
        <v>45778</v>
      </c>
      <c r="B524" s="57" t="s">
        <v>116</v>
      </c>
      <c r="C524" s="57" t="s">
        <v>80</v>
      </c>
      <c r="D524" s="58" t="s">
        <v>71</v>
      </c>
    </row>
    <row r="525" spans="1:4" ht="15.75" customHeight="1" x14ac:dyDescent="0.3">
      <c r="A525" s="56">
        <v>45778</v>
      </c>
      <c r="B525" s="57" t="s">
        <v>116</v>
      </c>
      <c r="C525" s="57" t="s">
        <v>81</v>
      </c>
      <c r="D525" s="58" t="s">
        <v>71</v>
      </c>
    </row>
    <row r="526" spans="1:4" ht="15.75" customHeight="1" x14ac:dyDescent="0.3">
      <c r="A526" s="56">
        <v>45778</v>
      </c>
      <c r="B526" s="57" t="s">
        <v>116</v>
      </c>
      <c r="C526" s="57" t="s">
        <v>82</v>
      </c>
      <c r="D526" s="58" t="s">
        <v>71</v>
      </c>
    </row>
    <row r="527" spans="1:4" ht="15.75" customHeight="1" x14ac:dyDescent="0.3">
      <c r="A527" s="56">
        <v>45778</v>
      </c>
      <c r="B527" s="57" t="s">
        <v>116</v>
      </c>
      <c r="C527" s="57" t="s">
        <v>83</v>
      </c>
      <c r="D527" s="58" t="s">
        <v>71</v>
      </c>
    </row>
    <row r="528" spans="1:4" ht="15.75" customHeight="1" x14ac:dyDescent="0.3">
      <c r="A528" s="56">
        <v>45778</v>
      </c>
      <c r="B528" s="57" t="s">
        <v>116</v>
      </c>
      <c r="C528" s="57" t="s">
        <v>84</v>
      </c>
      <c r="D528" s="58" t="s">
        <v>71</v>
      </c>
    </row>
    <row r="529" spans="1:4" ht="15.75" customHeight="1" x14ac:dyDescent="0.3">
      <c r="A529" s="56">
        <v>45778</v>
      </c>
      <c r="B529" s="57" t="s">
        <v>116</v>
      </c>
      <c r="C529" s="57" t="s">
        <v>85</v>
      </c>
      <c r="D529" s="58" t="s">
        <v>71</v>
      </c>
    </row>
    <row r="530" spans="1:4" ht="15.75" customHeight="1" x14ac:dyDescent="0.3">
      <c r="A530" s="56">
        <v>45778</v>
      </c>
      <c r="B530" s="57" t="s">
        <v>116</v>
      </c>
      <c r="C530" s="57" t="s">
        <v>86</v>
      </c>
      <c r="D530" s="58" t="s">
        <v>71</v>
      </c>
    </row>
    <row r="531" spans="1:4" ht="15.75" customHeight="1" x14ac:dyDescent="0.3">
      <c r="A531" s="56">
        <v>45778</v>
      </c>
      <c r="B531" s="57" t="s">
        <v>116</v>
      </c>
      <c r="C531" s="57" t="s">
        <v>87</v>
      </c>
      <c r="D531" s="58" t="s">
        <v>71</v>
      </c>
    </row>
    <row r="532" spans="1:4" ht="15.75" customHeight="1" x14ac:dyDescent="0.3">
      <c r="A532" s="56">
        <v>45778</v>
      </c>
      <c r="B532" s="57" t="s">
        <v>116</v>
      </c>
      <c r="C532" s="57" t="s">
        <v>88</v>
      </c>
      <c r="D532" s="58" t="s">
        <v>71</v>
      </c>
    </row>
    <row r="533" spans="1:4" ht="15.75" customHeight="1" x14ac:dyDescent="0.3">
      <c r="A533" s="56">
        <v>45778</v>
      </c>
      <c r="B533" s="57" t="s">
        <v>116</v>
      </c>
      <c r="C533" s="57" t="s">
        <v>89</v>
      </c>
      <c r="D533" s="58" t="s">
        <v>71</v>
      </c>
    </row>
    <row r="534" spans="1:4" ht="15.75" customHeight="1" x14ac:dyDescent="0.3">
      <c r="A534" s="56">
        <v>45778</v>
      </c>
      <c r="B534" s="57" t="s">
        <v>116</v>
      </c>
      <c r="C534" s="57" t="s">
        <v>90</v>
      </c>
      <c r="D534" s="58" t="s">
        <v>71</v>
      </c>
    </row>
    <row r="535" spans="1:4" ht="15.75" customHeight="1" x14ac:dyDescent="0.3">
      <c r="A535" s="56">
        <v>45778</v>
      </c>
      <c r="B535" s="57" t="s">
        <v>116</v>
      </c>
      <c r="C535" s="57" t="s">
        <v>91</v>
      </c>
      <c r="D535" s="58" t="s">
        <v>71</v>
      </c>
    </row>
    <row r="536" spans="1:4" ht="15.75" customHeight="1" x14ac:dyDescent="0.3">
      <c r="A536" s="56">
        <v>45778</v>
      </c>
      <c r="B536" s="57" t="s">
        <v>116</v>
      </c>
      <c r="C536" s="57" t="s">
        <v>92</v>
      </c>
      <c r="D536" s="58" t="s">
        <v>71</v>
      </c>
    </row>
    <row r="537" spans="1:4" ht="15.75" customHeight="1" x14ac:dyDescent="0.3">
      <c r="A537" s="56">
        <v>45778</v>
      </c>
      <c r="B537" s="57" t="s">
        <v>116</v>
      </c>
      <c r="C537" s="57" t="s">
        <v>93</v>
      </c>
      <c r="D537" s="58" t="s">
        <v>71</v>
      </c>
    </row>
    <row r="538" spans="1:4" ht="15.75" customHeight="1" x14ac:dyDescent="0.3">
      <c r="A538" s="56">
        <v>45778</v>
      </c>
      <c r="B538" s="57" t="s">
        <v>116</v>
      </c>
      <c r="C538" s="57" t="s">
        <v>94</v>
      </c>
      <c r="D538" s="58" t="s">
        <v>71</v>
      </c>
    </row>
    <row r="539" spans="1:4" ht="15.75" customHeight="1" x14ac:dyDescent="0.3">
      <c r="A539" s="56">
        <v>45778</v>
      </c>
      <c r="B539" s="57" t="s">
        <v>116</v>
      </c>
      <c r="C539" s="57" t="s">
        <v>95</v>
      </c>
      <c r="D539" s="58" t="s">
        <v>71</v>
      </c>
    </row>
    <row r="540" spans="1:4" ht="15.75" customHeight="1" x14ac:dyDescent="0.3">
      <c r="A540" s="56">
        <v>45778</v>
      </c>
      <c r="B540" s="57" t="s">
        <v>116</v>
      </c>
      <c r="C540" s="57" t="s">
        <v>96</v>
      </c>
      <c r="D540" s="58" t="s">
        <v>71</v>
      </c>
    </row>
    <row r="541" spans="1:4" ht="15.75" customHeight="1" x14ac:dyDescent="0.3">
      <c r="A541" s="56">
        <v>45778</v>
      </c>
      <c r="B541" s="57" t="s">
        <v>116</v>
      </c>
      <c r="C541" s="57" t="s">
        <v>97</v>
      </c>
      <c r="D541" s="58" t="s">
        <v>71</v>
      </c>
    </row>
    <row r="542" spans="1:4" ht="15.75" customHeight="1" x14ac:dyDescent="0.3">
      <c r="A542" s="56">
        <v>45778</v>
      </c>
      <c r="B542" s="57" t="s">
        <v>117</v>
      </c>
      <c r="C542" s="57" t="s">
        <v>70</v>
      </c>
      <c r="D542" s="58" t="s">
        <v>71</v>
      </c>
    </row>
    <row r="543" spans="1:4" ht="15.75" customHeight="1" x14ac:dyDescent="0.3">
      <c r="A543" s="56">
        <v>45778</v>
      </c>
      <c r="B543" s="57" t="s">
        <v>117</v>
      </c>
      <c r="C543" s="57" t="s">
        <v>72</v>
      </c>
      <c r="D543" s="58" t="s">
        <v>71</v>
      </c>
    </row>
    <row r="544" spans="1:4" ht="15.75" customHeight="1" x14ac:dyDescent="0.3">
      <c r="A544" s="56">
        <v>45778</v>
      </c>
      <c r="B544" s="57" t="s">
        <v>117</v>
      </c>
      <c r="C544" s="57" t="s">
        <v>73</v>
      </c>
      <c r="D544" s="58" t="s">
        <v>71</v>
      </c>
    </row>
    <row r="545" spans="1:4" ht="15.75" customHeight="1" x14ac:dyDescent="0.3">
      <c r="A545" s="56">
        <v>45778</v>
      </c>
      <c r="B545" s="57" t="s">
        <v>117</v>
      </c>
      <c r="C545" s="57" t="s">
        <v>74</v>
      </c>
      <c r="D545" s="58" t="s">
        <v>71</v>
      </c>
    </row>
    <row r="546" spans="1:4" ht="15.75" customHeight="1" x14ac:dyDescent="0.3">
      <c r="A546" s="56">
        <v>45778</v>
      </c>
      <c r="B546" s="57" t="s">
        <v>117</v>
      </c>
      <c r="C546" s="57" t="s">
        <v>75</v>
      </c>
      <c r="D546" s="58" t="s">
        <v>71</v>
      </c>
    </row>
    <row r="547" spans="1:4" ht="15.75" customHeight="1" x14ac:dyDescent="0.3">
      <c r="A547" s="56">
        <v>45778</v>
      </c>
      <c r="B547" s="57" t="s">
        <v>117</v>
      </c>
      <c r="C547" s="57" t="s">
        <v>76</v>
      </c>
      <c r="D547" s="58" t="s">
        <v>71</v>
      </c>
    </row>
    <row r="548" spans="1:4" ht="15.75" customHeight="1" x14ac:dyDescent="0.3">
      <c r="A548" s="56">
        <v>45778</v>
      </c>
      <c r="B548" s="57" t="s">
        <v>117</v>
      </c>
      <c r="C548" s="57" t="s">
        <v>77</v>
      </c>
      <c r="D548" s="58" t="s">
        <v>71</v>
      </c>
    </row>
    <row r="549" spans="1:4" ht="15.75" customHeight="1" x14ac:dyDescent="0.3">
      <c r="A549" s="56">
        <v>45778</v>
      </c>
      <c r="B549" s="57" t="s">
        <v>117</v>
      </c>
      <c r="C549" s="57" t="s">
        <v>78</v>
      </c>
      <c r="D549" s="58" t="s">
        <v>71</v>
      </c>
    </row>
    <row r="550" spans="1:4" ht="15.75" customHeight="1" x14ac:dyDescent="0.3">
      <c r="A550" s="56">
        <v>45778</v>
      </c>
      <c r="B550" s="57" t="s">
        <v>117</v>
      </c>
      <c r="C550" s="57" t="s">
        <v>79</v>
      </c>
      <c r="D550" s="58" t="s">
        <v>71</v>
      </c>
    </row>
    <row r="551" spans="1:4" ht="15.75" customHeight="1" x14ac:dyDescent="0.3">
      <c r="A551" s="56">
        <v>45778</v>
      </c>
      <c r="B551" s="57" t="s">
        <v>117</v>
      </c>
      <c r="C551" s="57" t="s">
        <v>80</v>
      </c>
      <c r="D551" s="58" t="s">
        <v>71</v>
      </c>
    </row>
    <row r="552" spans="1:4" ht="15.75" customHeight="1" x14ac:dyDescent="0.3">
      <c r="A552" s="56">
        <v>45778</v>
      </c>
      <c r="B552" s="57" t="s">
        <v>117</v>
      </c>
      <c r="C552" s="57" t="s">
        <v>81</v>
      </c>
      <c r="D552" s="58" t="s">
        <v>71</v>
      </c>
    </row>
    <row r="553" spans="1:4" ht="15.75" customHeight="1" x14ac:dyDescent="0.3">
      <c r="A553" s="56">
        <v>45778</v>
      </c>
      <c r="B553" s="57" t="s">
        <v>117</v>
      </c>
      <c r="C553" s="57" t="s">
        <v>82</v>
      </c>
      <c r="D553" s="58" t="s">
        <v>71</v>
      </c>
    </row>
    <row r="554" spans="1:4" ht="15.75" customHeight="1" x14ac:dyDescent="0.3">
      <c r="A554" s="56">
        <v>45778</v>
      </c>
      <c r="B554" s="57" t="s">
        <v>117</v>
      </c>
      <c r="C554" s="57" t="s">
        <v>83</v>
      </c>
      <c r="D554" s="58" t="s">
        <v>71</v>
      </c>
    </row>
    <row r="555" spans="1:4" ht="15.75" customHeight="1" x14ac:dyDescent="0.3">
      <c r="A555" s="56">
        <v>45778</v>
      </c>
      <c r="B555" s="57" t="s">
        <v>117</v>
      </c>
      <c r="C555" s="57" t="s">
        <v>84</v>
      </c>
      <c r="D555" s="58" t="s">
        <v>71</v>
      </c>
    </row>
    <row r="556" spans="1:4" ht="15.75" customHeight="1" x14ac:dyDescent="0.3">
      <c r="A556" s="56">
        <v>45778</v>
      </c>
      <c r="B556" s="57" t="s">
        <v>117</v>
      </c>
      <c r="C556" s="57" t="s">
        <v>85</v>
      </c>
      <c r="D556" s="58" t="s">
        <v>71</v>
      </c>
    </row>
    <row r="557" spans="1:4" ht="15.75" customHeight="1" x14ac:dyDescent="0.3">
      <c r="A557" s="56">
        <v>45778</v>
      </c>
      <c r="B557" s="57" t="s">
        <v>117</v>
      </c>
      <c r="C557" s="57" t="s">
        <v>86</v>
      </c>
      <c r="D557" s="58" t="s">
        <v>71</v>
      </c>
    </row>
    <row r="558" spans="1:4" ht="15.75" customHeight="1" x14ac:dyDescent="0.3">
      <c r="A558" s="56">
        <v>45778</v>
      </c>
      <c r="B558" s="57" t="s">
        <v>117</v>
      </c>
      <c r="C558" s="57" t="s">
        <v>87</v>
      </c>
      <c r="D558" s="58" t="s">
        <v>71</v>
      </c>
    </row>
    <row r="559" spans="1:4" ht="15.75" customHeight="1" x14ac:dyDescent="0.3">
      <c r="A559" s="56">
        <v>45778</v>
      </c>
      <c r="B559" s="57" t="s">
        <v>117</v>
      </c>
      <c r="C559" s="57" t="s">
        <v>88</v>
      </c>
      <c r="D559" s="58" t="s">
        <v>71</v>
      </c>
    </row>
    <row r="560" spans="1:4" ht="15.75" customHeight="1" x14ac:dyDescent="0.3">
      <c r="A560" s="56">
        <v>45778</v>
      </c>
      <c r="B560" s="57" t="s">
        <v>117</v>
      </c>
      <c r="C560" s="57" t="s">
        <v>89</v>
      </c>
      <c r="D560" s="58" t="s">
        <v>71</v>
      </c>
    </row>
    <row r="561" spans="1:4" ht="15.75" customHeight="1" x14ac:dyDescent="0.3">
      <c r="A561" s="56">
        <v>45778</v>
      </c>
      <c r="B561" s="57" t="s">
        <v>117</v>
      </c>
      <c r="C561" s="57" t="s">
        <v>90</v>
      </c>
      <c r="D561" s="58" t="s">
        <v>71</v>
      </c>
    </row>
    <row r="562" spans="1:4" ht="15.75" customHeight="1" x14ac:dyDescent="0.3">
      <c r="A562" s="56">
        <v>45778</v>
      </c>
      <c r="B562" s="57" t="s">
        <v>117</v>
      </c>
      <c r="C562" s="57" t="s">
        <v>91</v>
      </c>
      <c r="D562" s="58" t="s">
        <v>71</v>
      </c>
    </row>
    <row r="563" spans="1:4" ht="15.75" customHeight="1" x14ac:dyDescent="0.3">
      <c r="A563" s="56">
        <v>45778</v>
      </c>
      <c r="B563" s="57" t="s">
        <v>117</v>
      </c>
      <c r="C563" s="57" t="s">
        <v>92</v>
      </c>
      <c r="D563" s="58" t="s">
        <v>71</v>
      </c>
    </row>
    <row r="564" spans="1:4" ht="15.75" customHeight="1" x14ac:dyDescent="0.3">
      <c r="A564" s="56">
        <v>45778</v>
      </c>
      <c r="B564" s="57" t="s">
        <v>117</v>
      </c>
      <c r="C564" s="57" t="s">
        <v>93</v>
      </c>
      <c r="D564" s="58" t="s">
        <v>71</v>
      </c>
    </row>
    <row r="565" spans="1:4" ht="15.75" customHeight="1" x14ac:dyDescent="0.3">
      <c r="A565" s="56">
        <v>45778</v>
      </c>
      <c r="B565" s="57" t="s">
        <v>117</v>
      </c>
      <c r="C565" s="57" t="s">
        <v>94</v>
      </c>
      <c r="D565" s="58" t="s">
        <v>71</v>
      </c>
    </row>
    <row r="566" spans="1:4" ht="15.75" customHeight="1" x14ac:dyDescent="0.3">
      <c r="A566" s="56">
        <v>45778</v>
      </c>
      <c r="B566" s="57" t="s">
        <v>117</v>
      </c>
      <c r="C566" s="57" t="s">
        <v>95</v>
      </c>
      <c r="D566" s="58" t="s">
        <v>71</v>
      </c>
    </row>
    <row r="567" spans="1:4" ht="15.75" customHeight="1" x14ac:dyDescent="0.3">
      <c r="A567" s="56">
        <v>45778</v>
      </c>
      <c r="B567" s="57" t="s">
        <v>117</v>
      </c>
      <c r="C567" s="57" t="s">
        <v>96</v>
      </c>
      <c r="D567" s="58" t="s">
        <v>71</v>
      </c>
    </row>
    <row r="568" spans="1:4" ht="15.75" customHeight="1" x14ac:dyDescent="0.3">
      <c r="A568" s="56">
        <v>45778</v>
      </c>
      <c r="B568" s="57" t="s">
        <v>117</v>
      </c>
      <c r="C568" s="57" t="s">
        <v>97</v>
      </c>
      <c r="D568" s="58" t="s">
        <v>71</v>
      </c>
    </row>
    <row r="569" spans="1:4" ht="15.75" customHeight="1" x14ac:dyDescent="0.3">
      <c r="A569" s="56">
        <v>45778</v>
      </c>
      <c r="B569" s="57" t="s">
        <v>118</v>
      </c>
      <c r="C569" s="57" t="s">
        <v>70</v>
      </c>
      <c r="D569" s="58" t="s">
        <v>71</v>
      </c>
    </row>
    <row r="570" spans="1:4" ht="15.75" customHeight="1" x14ac:dyDescent="0.3">
      <c r="A570" s="56">
        <v>45778</v>
      </c>
      <c r="B570" s="57" t="s">
        <v>118</v>
      </c>
      <c r="C570" s="57" t="s">
        <v>72</v>
      </c>
      <c r="D570" s="58" t="s">
        <v>71</v>
      </c>
    </row>
    <row r="571" spans="1:4" ht="15.75" customHeight="1" x14ac:dyDescent="0.3">
      <c r="A571" s="56">
        <v>45778</v>
      </c>
      <c r="B571" s="57" t="s">
        <v>118</v>
      </c>
      <c r="C571" s="57" t="s">
        <v>73</v>
      </c>
      <c r="D571" s="58" t="s">
        <v>71</v>
      </c>
    </row>
    <row r="572" spans="1:4" ht="15.75" customHeight="1" x14ac:dyDescent="0.3">
      <c r="A572" s="56">
        <v>45778</v>
      </c>
      <c r="B572" s="57" t="s">
        <v>118</v>
      </c>
      <c r="C572" s="57" t="s">
        <v>74</v>
      </c>
      <c r="D572" s="58" t="s">
        <v>71</v>
      </c>
    </row>
    <row r="573" spans="1:4" ht="15.75" customHeight="1" x14ac:dyDescent="0.3">
      <c r="A573" s="56">
        <v>45778</v>
      </c>
      <c r="B573" s="57" t="s">
        <v>118</v>
      </c>
      <c r="C573" s="57" t="s">
        <v>75</v>
      </c>
      <c r="D573" s="58" t="s">
        <v>71</v>
      </c>
    </row>
    <row r="574" spans="1:4" ht="15.75" customHeight="1" x14ac:dyDescent="0.3">
      <c r="A574" s="56">
        <v>45778</v>
      </c>
      <c r="B574" s="57" t="s">
        <v>118</v>
      </c>
      <c r="C574" s="57" t="s">
        <v>76</v>
      </c>
      <c r="D574" s="58" t="s">
        <v>71</v>
      </c>
    </row>
    <row r="575" spans="1:4" ht="15.75" customHeight="1" x14ac:dyDescent="0.3">
      <c r="A575" s="56">
        <v>45778</v>
      </c>
      <c r="B575" s="57" t="s">
        <v>118</v>
      </c>
      <c r="C575" s="57" t="s">
        <v>77</v>
      </c>
      <c r="D575" s="58" t="s">
        <v>71</v>
      </c>
    </row>
    <row r="576" spans="1:4" ht="15.75" customHeight="1" x14ac:dyDescent="0.3">
      <c r="A576" s="56">
        <v>45778</v>
      </c>
      <c r="B576" s="57" t="s">
        <v>118</v>
      </c>
      <c r="C576" s="57" t="s">
        <v>78</v>
      </c>
      <c r="D576" s="58" t="s">
        <v>71</v>
      </c>
    </row>
    <row r="577" spans="1:4" ht="15.75" customHeight="1" x14ac:dyDescent="0.3">
      <c r="A577" s="56">
        <v>45778</v>
      </c>
      <c r="B577" s="57" t="s">
        <v>118</v>
      </c>
      <c r="C577" s="57" t="s">
        <v>79</v>
      </c>
      <c r="D577" s="58">
        <v>3.2052100000000001</v>
      </c>
    </row>
    <row r="578" spans="1:4" ht="15.75" customHeight="1" x14ac:dyDescent="0.3">
      <c r="A578" s="56">
        <v>45778</v>
      </c>
      <c r="B578" s="57" t="s">
        <v>118</v>
      </c>
      <c r="C578" s="57" t="s">
        <v>80</v>
      </c>
      <c r="D578" s="58" t="s">
        <v>71</v>
      </c>
    </row>
    <row r="579" spans="1:4" ht="15.75" customHeight="1" x14ac:dyDescent="0.3">
      <c r="A579" s="56">
        <v>45778</v>
      </c>
      <c r="B579" s="57" t="s">
        <v>118</v>
      </c>
      <c r="C579" s="57" t="s">
        <v>81</v>
      </c>
      <c r="D579" s="58" t="s">
        <v>71</v>
      </c>
    </row>
    <row r="580" spans="1:4" ht="15.75" customHeight="1" x14ac:dyDescent="0.3">
      <c r="A580" s="56">
        <v>45778</v>
      </c>
      <c r="B580" s="57" t="s">
        <v>118</v>
      </c>
      <c r="C580" s="57" t="s">
        <v>82</v>
      </c>
      <c r="D580" s="58" t="s">
        <v>71</v>
      </c>
    </row>
    <row r="581" spans="1:4" ht="15.75" customHeight="1" x14ac:dyDescent="0.3">
      <c r="A581" s="56">
        <v>45778</v>
      </c>
      <c r="B581" s="57" t="s">
        <v>118</v>
      </c>
      <c r="C581" s="57" t="s">
        <v>83</v>
      </c>
      <c r="D581" s="58" t="s">
        <v>71</v>
      </c>
    </row>
    <row r="582" spans="1:4" ht="15.75" customHeight="1" x14ac:dyDescent="0.3">
      <c r="A582" s="56">
        <v>45778</v>
      </c>
      <c r="B582" s="57" t="s">
        <v>118</v>
      </c>
      <c r="C582" s="57" t="s">
        <v>84</v>
      </c>
      <c r="D582" s="58" t="s">
        <v>71</v>
      </c>
    </row>
    <row r="583" spans="1:4" ht="15.75" customHeight="1" x14ac:dyDescent="0.3">
      <c r="A583" s="56">
        <v>45778</v>
      </c>
      <c r="B583" s="57" t="s">
        <v>118</v>
      </c>
      <c r="C583" s="57" t="s">
        <v>85</v>
      </c>
      <c r="D583" s="58" t="s">
        <v>71</v>
      </c>
    </row>
    <row r="584" spans="1:4" ht="15.75" customHeight="1" x14ac:dyDescent="0.3">
      <c r="A584" s="56">
        <v>45778</v>
      </c>
      <c r="B584" s="57" t="s">
        <v>118</v>
      </c>
      <c r="C584" s="57" t="s">
        <v>86</v>
      </c>
      <c r="D584" s="58" t="s">
        <v>71</v>
      </c>
    </row>
    <row r="585" spans="1:4" ht="15.75" customHeight="1" x14ac:dyDescent="0.3">
      <c r="A585" s="56">
        <v>45778</v>
      </c>
      <c r="B585" s="57" t="s">
        <v>118</v>
      </c>
      <c r="C585" s="57" t="s">
        <v>87</v>
      </c>
      <c r="D585" s="58" t="s">
        <v>71</v>
      </c>
    </row>
    <row r="586" spans="1:4" ht="15.75" customHeight="1" x14ac:dyDescent="0.3">
      <c r="A586" s="56">
        <v>45778</v>
      </c>
      <c r="B586" s="57" t="s">
        <v>118</v>
      </c>
      <c r="C586" s="57" t="s">
        <v>88</v>
      </c>
      <c r="D586" s="58" t="s">
        <v>71</v>
      </c>
    </row>
    <row r="587" spans="1:4" ht="15.75" customHeight="1" x14ac:dyDescent="0.3">
      <c r="A587" s="56">
        <v>45778</v>
      </c>
      <c r="B587" s="57" t="s">
        <v>118</v>
      </c>
      <c r="C587" s="57" t="s">
        <v>89</v>
      </c>
      <c r="D587" s="58" t="s">
        <v>71</v>
      </c>
    </row>
    <row r="588" spans="1:4" ht="15.75" customHeight="1" x14ac:dyDescent="0.3">
      <c r="A588" s="56">
        <v>45778</v>
      </c>
      <c r="B588" s="57" t="s">
        <v>118</v>
      </c>
      <c r="C588" s="57" t="s">
        <v>90</v>
      </c>
      <c r="D588" s="58" t="s">
        <v>71</v>
      </c>
    </row>
    <row r="589" spans="1:4" ht="15.75" customHeight="1" x14ac:dyDescent="0.3">
      <c r="A589" s="56">
        <v>45778</v>
      </c>
      <c r="B589" s="57" t="s">
        <v>118</v>
      </c>
      <c r="C589" s="57" t="s">
        <v>91</v>
      </c>
      <c r="D589" s="58" t="s">
        <v>71</v>
      </c>
    </row>
    <row r="590" spans="1:4" ht="15.75" customHeight="1" x14ac:dyDescent="0.3">
      <c r="A590" s="56">
        <v>45778</v>
      </c>
      <c r="B590" s="57" t="s">
        <v>118</v>
      </c>
      <c r="C590" s="57" t="s">
        <v>92</v>
      </c>
      <c r="D590" s="58" t="s">
        <v>71</v>
      </c>
    </row>
    <row r="591" spans="1:4" ht="15.75" customHeight="1" x14ac:dyDescent="0.3">
      <c r="A591" s="56">
        <v>45778</v>
      </c>
      <c r="B591" s="57" t="s">
        <v>118</v>
      </c>
      <c r="C591" s="57" t="s">
        <v>93</v>
      </c>
      <c r="D591" s="58" t="s">
        <v>71</v>
      </c>
    </row>
    <row r="592" spans="1:4" ht="15.75" customHeight="1" x14ac:dyDescent="0.3">
      <c r="A592" s="56">
        <v>45778</v>
      </c>
      <c r="B592" s="57" t="s">
        <v>118</v>
      </c>
      <c r="C592" s="57" t="s">
        <v>94</v>
      </c>
      <c r="D592" s="58" t="s">
        <v>71</v>
      </c>
    </row>
    <row r="593" spans="1:4" ht="15.75" customHeight="1" x14ac:dyDescent="0.3">
      <c r="A593" s="56">
        <v>45778</v>
      </c>
      <c r="B593" s="57" t="s">
        <v>118</v>
      </c>
      <c r="C593" s="57" t="s">
        <v>95</v>
      </c>
      <c r="D593" s="58" t="s">
        <v>71</v>
      </c>
    </row>
    <row r="594" spans="1:4" ht="15.75" customHeight="1" x14ac:dyDescent="0.3">
      <c r="A594" s="56">
        <v>45778</v>
      </c>
      <c r="B594" s="57" t="s">
        <v>118</v>
      </c>
      <c r="C594" s="57" t="s">
        <v>96</v>
      </c>
      <c r="D594" s="58" t="s">
        <v>71</v>
      </c>
    </row>
    <row r="595" spans="1:4" ht="15.75" customHeight="1" x14ac:dyDescent="0.3">
      <c r="A595" s="56">
        <v>45778</v>
      </c>
      <c r="B595" s="57" t="s">
        <v>118</v>
      </c>
      <c r="C595" s="57" t="s">
        <v>97</v>
      </c>
      <c r="D595" s="58" t="s">
        <v>71</v>
      </c>
    </row>
    <row r="596" spans="1:4" ht="15.75" customHeight="1" x14ac:dyDescent="0.3">
      <c r="A596" s="56">
        <v>45778</v>
      </c>
      <c r="B596" s="57" t="s">
        <v>119</v>
      </c>
      <c r="C596" s="57" t="s">
        <v>70</v>
      </c>
      <c r="D596" s="58" t="s">
        <v>71</v>
      </c>
    </row>
    <row r="597" spans="1:4" ht="15.75" customHeight="1" x14ac:dyDescent="0.3">
      <c r="A597" s="56">
        <v>45778</v>
      </c>
      <c r="B597" s="57" t="s">
        <v>119</v>
      </c>
      <c r="C597" s="57" t="s">
        <v>72</v>
      </c>
      <c r="D597" s="58" t="s">
        <v>71</v>
      </c>
    </row>
    <row r="598" spans="1:4" ht="15.75" customHeight="1" x14ac:dyDescent="0.3">
      <c r="A598" s="56">
        <v>45778</v>
      </c>
      <c r="B598" s="57" t="s">
        <v>119</v>
      </c>
      <c r="C598" s="57" t="s">
        <v>73</v>
      </c>
      <c r="D598" s="58" t="s">
        <v>71</v>
      </c>
    </row>
    <row r="599" spans="1:4" ht="15.75" customHeight="1" x14ac:dyDescent="0.3">
      <c r="A599" s="56">
        <v>45778</v>
      </c>
      <c r="B599" s="57" t="s">
        <v>119</v>
      </c>
      <c r="C599" s="57" t="s">
        <v>74</v>
      </c>
      <c r="D599" s="58" t="s">
        <v>71</v>
      </c>
    </row>
    <row r="600" spans="1:4" ht="15.75" customHeight="1" x14ac:dyDescent="0.3">
      <c r="A600" s="56">
        <v>45778</v>
      </c>
      <c r="B600" s="57" t="s">
        <v>119</v>
      </c>
      <c r="C600" s="57" t="s">
        <v>75</v>
      </c>
      <c r="D600" s="58">
        <v>2.8732099999999998</v>
      </c>
    </row>
    <row r="601" spans="1:4" ht="15.75" customHeight="1" x14ac:dyDescent="0.3">
      <c r="A601" s="56">
        <v>45778</v>
      </c>
      <c r="B601" s="57" t="s">
        <v>119</v>
      </c>
      <c r="C601" s="57" t="s">
        <v>76</v>
      </c>
      <c r="D601" s="58" t="s">
        <v>71</v>
      </c>
    </row>
    <row r="602" spans="1:4" ht="15.75" customHeight="1" x14ac:dyDescent="0.3">
      <c r="A602" s="56">
        <v>45778</v>
      </c>
      <c r="B602" s="57" t="s">
        <v>119</v>
      </c>
      <c r="C602" s="57" t="s">
        <v>77</v>
      </c>
      <c r="D602" s="58" t="s">
        <v>71</v>
      </c>
    </row>
    <row r="603" spans="1:4" ht="15.75" customHeight="1" x14ac:dyDescent="0.3">
      <c r="A603" s="56">
        <v>45778</v>
      </c>
      <c r="B603" s="57" t="s">
        <v>119</v>
      </c>
      <c r="C603" s="57" t="s">
        <v>78</v>
      </c>
      <c r="D603" s="58" t="s">
        <v>71</v>
      </c>
    </row>
    <row r="604" spans="1:4" ht="15.75" customHeight="1" x14ac:dyDescent="0.3">
      <c r="A604" s="56">
        <v>45778</v>
      </c>
      <c r="B604" s="57" t="s">
        <v>119</v>
      </c>
      <c r="C604" s="57" t="s">
        <v>79</v>
      </c>
      <c r="D604" s="58">
        <v>2.8969399999999998</v>
      </c>
    </row>
    <row r="605" spans="1:4" ht="15.75" customHeight="1" x14ac:dyDescent="0.3">
      <c r="A605" s="56">
        <v>45778</v>
      </c>
      <c r="B605" s="57" t="s">
        <v>119</v>
      </c>
      <c r="C605" s="57" t="s">
        <v>80</v>
      </c>
      <c r="D605" s="58" t="s">
        <v>71</v>
      </c>
    </row>
    <row r="606" spans="1:4" ht="15.75" customHeight="1" x14ac:dyDescent="0.3">
      <c r="A606" s="56">
        <v>45778</v>
      </c>
      <c r="B606" s="57" t="s">
        <v>119</v>
      </c>
      <c r="C606" s="57" t="s">
        <v>81</v>
      </c>
      <c r="D606" s="58">
        <v>3.4468700000000001</v>
      </c>
    </row>
    <row r="607" spans="1:4" ht="15.75" customHeight="1" x14ac:dyDescent="0.3">
      <c r="A607" s="56">
        <v>45778</v>
      </c>
      <c r="B607" s="57" t="s">
        <v>119</v>
      </c>
      <c r="C607" s="57" t="s">
        <v>82</v>
      </c>
      <c r="D607" s="58" t="s">
        <v>71</v>
      </c>
    </row>
    <row r="608" spans="1:4" ht="15.75" customHeight="1" x14ac:dyDescent="0.3">
      <c r="A608" s="56">
        <v>45778</v>
      </c>
      <c r="B608" s="57" t="s">
        <v>119</v>
      </c>
      <c r="C608" s="57" t="s">
        <v>83</v>
      </c>
      <c r="D608" s="58">
        <v>2.81013</v>
      </c>
    </row>
    <row r="609" spans="1:4" ht="15.75" customHeight="1" x14ac:dyDescent="0.3">
      <c r="A609" s="56">
        <v>45778</v>
      </c>
      <c r="B609" s="57" t="s">
        <v>119</v>
      </c>
      <c r="C609" s="57" t="s">
        <v>84</v>
      </c>
      <c r="D609" s="58" t="s">
        <v>71</v>
      </c>
    </row>
    <row r="610" spans="1:4" ht="15.75" customHeight="1" x14ac:dyDescent="0.3">
      <c r="A610" s="56">
        <v>45778</v>
      </c>
      <c r="B610" s="57" t="s">
        <v>119</v>
      </c>
      <c r="C610" s="57" t="s">
        <v>85</v>
      </c>
      <c r="D610" s="58" t="s">
        <v>71</v>
      </c>
    </row>
    <row r="611" spans="1:4" ht="15.75" customHeight="1" x14ac:dyDescent="0.3">
      <c r="A611" s="56">
        <v>45778</v>
      </c>
      <c r="B611" s="57" t="s">
        <v>119</v>
      </c>
      <c r="C611" s="57" t="s">
        <v>86</v>
      </c>
      <c r="D611" s="58">
        <v>3.0842700000000001</v>
      </c>
    </row>
    <row r="612" spans="1:4" ht="15.75" customHeight="1" x14ac:dyDescent="0.3">
      <c r="A612" s="56">
        <v>45778</v>
      </c>
      <c r="B612" s="57" t="s">
        <v>119</v>
      </c>
      <c r="C612" s="57" t="s">
        <v>87</v>
      </c>
      <c r="D612" s="58" t="s">
        <v>71</v>
      </c>
    </row>
    <row r="613" spans="1:4" ht="15.75" customHeight="1" x14ac:dyDescent="0.3">
      <c r="A613" s="56">
        <v>45778</v>
      </c>
      <c r="B613" s="57" t="s">
        <v>119</v>
      </c>
      <c r="C613" s="57" t="s">
        <v>88</v>
      </c>
      <c r="D613" s="58" t="s">
        <v>71</v>
      </c>
    </row>
    <row r="614" spans="1:4" ht="15.75" customHeight="1" x14ac:dyDescent="0.3">
      <c r="A614" s="56">
        <v>45778</v>
      </c>
      <c r="B614" s="57" t="s">
        <v>119</v>
      </c>
      <c r="C614" s="57" t="s">
        <v>89</v>
      </c>
      <c r="D614" s="58" t="s">
        <v>71</v>
      </c>
    </row>
    <row r="615" spans="1:4" ht="15.75" customHeight="1" x14ac:dyDescent="0.3">
      <c r="A615" s="56">
        <v>45778</v>
      </c>
      <c r="B615" s="57" t="s">
        <v>119</v>
      </c>
      <c r="C615" s="57" t="s">
        <v>90</v>
      </c>
      <c r="D615" s="58" t="s">
        <v>71</v>
      </c>
    </row>
    <row r="616" spans="1:4" ht="15.75" customHeight="1" x14ac:dyDescent="0.3">
      <c r="A616" s="56">
        <v>45778</v>
      </c>
      <c r="B616" s="57" t="s">
        <v>119</v>
      </c>
      <c r="C616" s="57" t="s">
        <v>91</v>
      </c>
      <c r="D616" s="58" t="s">
        <v>71</v>
      </c>
    </row>
    <row r="617" spans="1:4" ht="15.75" customHeight="1" x14ac:dyDescent="0.3">
      <c r="A617" s="56">
        <v>45778</v>
      </c>
      <c r="B617" s="57" t="s">
        <v>119</v>
      </c>
      <c r="C617" s="57" t="s">
        <v>92</v>
      </c>
      <c r="D617" s="58" t="s">
        <v>71</v>
      </c>
    </row>
    <row r="618" spans="1:4" ht="15.75" customHeight="1" x14ac:dyDescent="0.3">
      <c r="A618" s="56">
        <v>45778</v>
      </c>
      <c r="B618" s="57" t="s">
        <v>119</v>
      </c>
      <c r="C618" s="57" t="s">
        <v>93</v>
      </c>
      <c r="D618" s="58" t="s">
        <v>71</v>
      </c>
    </row>
    <row r="619" spans="1:4" ht="15.75" customHeight="1" x14ac:dyDescent="0.3">
      <c r="A619" s="56">
        <v>45778</v>
      </c>
      <c r="B619" s="57" t="s">
        <v>119</v>
      </c>
      <c r="C619" s="57" t="s">
        <v>94</v>
      </c>
      <c r="D619" s="58" t="s">
        <v>71</v>
      </c>
    </row>
    <row r="620" spans="1:4" ht="15.75" customHeight="1" x14ac:dyDescent="0.3">
      <c r="A620" s="56">
        <v>45778</v>
      </c>
      <c r="B620" s="57" t="s">
        <v>119</v>
      </c>
      <c r="C620" s="57" t="s">
        <v>95</v>
      </c>
      <c r="D620" s="58">
        <v>2.7745299999999999</v>
      </c>
    </row>
    <row r="621" spans="1:4" ht="15.75" customHeight="1" x14ac:dyDescent="0.3">
      <c r="A621" s="56">
        <v>45778</v>
      </c>
      <c r="B621" s="57" t="s">
        <v>119</v>
      </c>
      <c r="C621" s="57" t="s">
        <v>96</v>
      </c>
      <c r="D621" s="58" t="s">
        <v>71</v>
      </c>
    </row>
    <row r="622" spans="1:4" ht="15.75" customHeight="1" x14ac:dyDescent="0.3">
      <c r="A622" s="56">
        <v>45778</v>
      </c>
      <c r="B622" s="57" t="s">
        <v>119</v>
      </c>
      <c r="C622" s="57" t="s">
        <v>97</v>
      </c>
      <c r="D622" s="58" t="s">
        <v>71</v>
      </c>
    </row>
    <row r="623" spans="1:4" ht="15.75" customHeight="1" x14ac:dyDescent="0.3">
      <c r="A623" s="56">
        <v>45778</v>
      </c>
      <c r="B623" s="57" t="s">
        <v>120</v>
      </c>
      <c r="C623" s="57" t="s">
        <v>70</v>
      </c>
      <c r="D623" s="58" t="s">
        <v>71</v>
      </c>
    </row>
    <row r="624" spans="1:4" ht="15.75" customHeight="1" x14ac:dyDescent="0.3">
      <c r="A624" s="56">
        <v>45778</v>
      </c>
      <c r="B624" s="57" t="s">
        <v>120</v>
      </c>
      <c r="C624" s="57" t="s">
        <v>72</v>
      </c>
      <c r="D624" s="58" t="s">
        <v>71</v>
      </c>
    </row>
    <row r="625" spans="1:4" ht="15.75" customHeight="1" x14ac:dyDescent="0.3">
      <c r="A625" s="56">
        <v>45778</v>
      </c>
      <c r="B625" s="57" t="s">
        <v>120</v>
      </c>
      <c r="C625" s="57" t="s">
        <v>73</v>
      </c>
      <c r="D625" s="58" t="s">
        <v>71</v>
      </c>
    </row>
    <row r="626" spans="1:4" ht="15.75" customHeight="1" x14ac:dyDescent="0.3">
      <c r="A626" s="56">
        <v>45778</v>
      </c>
      <c r="B626" s="57" t="s">
        <v>120</v>
      </c>
      <c r="C626" s="57" t="s">
        <v>74</v>
      </c>
      <c r="D626" s="58" t="s">
        <v>71</v>
      </c>
    </row>
    <row r="627" spans="1:4" ht="15.75" customHeight="1" x14ac:dyDescent="0.3">
      <c r="A627" s="56">
        <v>45778</v>
      </c>
      <c r="B627" s="57" t="s">
        <v>120</v>
      </c>
      <c r="C627" s="57" t="s">
        <v>75</v>
      </c>
      <c r="D627" s="58" t="s">
        <v>71</v>
      </c>
    </row>
    <row r="628" spans="1:4" ht="15.75" customHeight="1" x14ac:dyDescent="0.3">
      <c r="A628" s="56">
        <v>45778</v>
      </c>
      <c r="B628" s="57" t="s">
        <v>120</v>
      </c>
      <c r="C628" s="57" t="s">
        <v>76</v>
      </c>
      <c r="D628" s="58">
        <v>2.6714500000000001</v>
      </c>
    </row>
    <row r="629" spans="1:4" ht="15.75" customHeight="1" x14ac:dyDescent="0.3">
      <c r="A629" s="56">
        <v>45778</v>
      </c>
      <c r="B629" s="57" t="s">
        <v>120</v>
      </c>
      <c r="C629" s="57" t="s">
        <v>77</v>
      </c>
      <c r="D629" s="58" t="s">
        <v>71</v>
      </c>
    </row>
    <row r="630" spans="1:4" ht="15.75" customHeight="1" x14ac:dyDescent="0.3">
      <c r="A630" s="56">
        <v>45778</v>
      </c>
      <c r="B630" s="57" t="s">
        <v>120</v>
      </c>
      <c r="C630" s="57" t="s">
        <v>78</v>
      </c>
      <c r="D630" s="58" t="s">
        <v>71</v>
      </c>
    </row>
    <row r="631" spans="1:4" ht="15.75" customHeight="1" x14ac:dyDescent="0.3">
      <c r="A631" s="56">
        <v>45778</v>
      </c>
      <c r="B631" s="57" t="s">
        <v>120</v>
      </c>
      <c r="C631" s="57" t="s">
        <v>79</v>
      </c>
      <c r="D631" s="58">
        <v>3.0082800000000001</v>
      </c>
    </row>
    <row r="632" spans="1:4" ht="15.75" customHeight="1" x14ac:dyDescent="0.3">
      <c r="A632" s="56">
        <v>45778</v>
      </c>
      <c r="B632" s="57" t="s">
        <v>120</v>
      </c>
      <c r="C632" s="57" t="s">
        <v>80</v>
      </c>
      <c r="D632" s="58" t="s">
        <v>71</v>
      </c>
    </row>
    <row r="633" spans="1:4" ht="15.75" customHeight="1" x14ac:dyDescent="0.3">
      <c r="A633" s="56">
        <v>45778</v>
      </c>
      <c r="B633" s="57" t="s">
        <v>120</v>
      </c>
      <c r="C633" s="57" t="s">
        <v>81</v>
      </c>
      <c r="D633" s="58" t="s">
        <v>71</v>
      </c>
    </row>
    <row r="634" spans="1:4" ht="15.75" customHeight="1" x14ac:dyDescent="0.3">
      <c r="A634" s="56">
        <v>45778</v>
      </c>
      <c r="B634" s="57" t="s">
        <v>120</v>
      </c>
      <c r="C634" s="57" t="s">
        <v>82</v>
      </c>
      <c r="D634" s="58" t="s">
        <v>71</v>
      </c>
    </row>
    <row r="635" spans="1:4" ht="15.75" customHeight="1" x14ac:dyDescent="0.3">
      <c r="A635" s="56">
        <v>45778</v>
      </c>
      <c r="B635" s="57" t="s">
        <v>120</v>
      </c>
      <c r="C635" s="57" t="s">
        <v>83</v>
      </c>
      <c r="D635" s="58" t="s">
        <v>71</v>
      </c>
    </row>
    <row r="636" spans="1:4" ht="15.75" customHeight="1" x14ac:dyDescent="0.3">
      <c r="A636" s="56">
        <v>45778</v>
      </c>
      <c r="B636" s="57" t="s">
        <v>120</v>
      </c>
      <c r="C636" s="57" t="s">
        <v>84</v>
      </c>
      <c r="D636" s="58" t="s">
        <v>71</v>
      </c>
    </row>
    <row r="637" spans="1:4" ht="15.75" customHeight="1" x14ac:dyDescent="0.3">
      <c r="A637" s="56">
        <v>45778</v>
      </c>
      <c r="B637" s="57" t="s">
        <v>120</v>
      </c>
      <c r="C637" s="57" t="s">
        <v>85</v>
      </c>
      <c r="D637" s="58" t="s">
        <v>71</v>
      </c>
    </row>
    <row r="638" spans="1:4" ht="15.75" customHeight="1" x14ac:dyDescent="0.3">
      <c r="A638" s="56">
        <v>45778</v>
      </c>
      <c r="B638" s="57" t="s">
        <v>120</v>
      </c>
      <c r="C638" s="57" t="s">
        <v>86</v>
      </c>
      <c r="D638" s="58">
        <v>3.05932</v>
      </c>
    </row>
    <row r="639" spans="1:4" ht="15.75" customHeight="1" x14ac:dyDescent="0.3">
      <c r="A639" s="56">
        <v>45778</v>
      </c>
      <c r="B639" s="57" t="s">
        <v>120</v>
      </c>
      <c r="C639" s="57" t="s">
        <v>87</v>
      </c>
      <c r="D639" s="58" t="s">
        <v>71</v>
      </c>
    </row>
    <row r="640" spans="1:4" ht="15.75" customHeight="1" x14ac:dyDescent="0.3">
      <c r="A640" s="56">
        <v>45778</v>
      </c>
      <c r="B640" s="57" t="s">
        <v>120</v>
      </c>
      <c r="C640" s="57" t="s">
        <v>88</v>
      </c>
      <c r="D640" s="58" t="s">
        <v>71</v>
      </c>
    </row>
    <row r="641" spans="1:4" ht="15.75" customHeight="1" x14ac:dyDescent="0.3">
      <c r="A641" s="56">
        <v>45778</v>
      </c>
      <c r="B641" s="57" t="s">
        <v>120</v>
      </c>
      <c r="C641" s="57" t="s">
        <v>89</v>
      </c>
      <c r="D641" s="58" t="s">
        <v>71</v>
      </c>
    </row>
    <row r="642" spans="1:4" ht="15.75" customHeight="1" x14ac:dyDescent="0.3">
      <c r="A642" s="56">
        <v>45778</v>
      </c>
      <c r="B642" s="57" t="s">
        <v>120</v>
      </c>
      <c r="C642" s="57" t="s">
        <v>90</v>
      </c>
      <c r="D642" s="58" t="s">
        <v>71</v>
      </c>
    </row>
    <row r="643" spans="1:4" ht="15.75" customHeight="1" x14ac:dyDescent="0.3">
      <c r="A643" s="56">
        <v>45778</v>
      </c>
      <c r="B643" s="57" t="s">
        <v>120</v>
      </c>
      <c r="C643" s="57" t="s">
        <v>91</v>
      </c>
      <c r="D643" s="58" t="s">
        <v>71</v>
      </c>
    </row>
    <row r="644" spans="1:4" ht="15.75" customHeight="1" x14ac:dyDescent="0.3">
      <c r="A644" s="56">
        <v>45778</v>
      </c>
      <c r="B644" s="57" t="s">
        <v>120</v>
      </c>
      <c r="C644" s="57" t="s">
        <v>92</v>
      </c>
      <c r="D644" s="58" t="s">
        <v>71</v>
      </c>
    </row>
    <row r="645" spans="1:4" ht="15.75" customHeight="1" x14ac:dyDescent="0.3">
      <c r="A645" s="56">
        <v>45778</v>
      </c>
      <c r="B645" s="57" t="s">
        <v>120</v>
      </c>
      <c r="C645" s="57" t="s">
        <v>93</v>
      </c>
      <c r="D645" s="58" t="s">
        <v>71</v>
      </c>
    </row>
    <row r="646" spans="1:4" ht="15.75" customHeight="1" x14ac:dyDescent="0.3">
      <c r="A646" s="56">
        <v>45778</v>
      </c>
      <c r="B646" s="57" t="s">
        <v>120</v>
      </c>
      <c r="C646" s="57" t="s">
        <v>94</v>
      </c>
      <c r="D646" s="58" t="s">
        <v>71</v>
      </c>
    </row>
    <row r="647" spans="1:4" ht="15.75" customHeight="1" x14ac:dyDescent="0.3">
      <c r="A647" s="56">
        <v>45778</v>
      </c>
      <c r="B647" s="57" t="s">
        <v>120</v>
      </c>
      <c r="C647" s="57" t="s">
        <v>95</v>
      </c>
      <c r="D647" s="58">
        <v>3.2157300000000002</v>
      </c>
    </row>
    <row r="648" spans="1:4" ht="15.75" customHeight="1" x14ac:dyDescent="0.3">
      <c r="A648" s="56">
        <v>45778</v>
      </c>
      <c r="B648" s="57" t="s">
        <v>120</v>
      </c>
      <c r="C648" s="57" t="s">
        <v>96</v>
      </c>
      <c r="D648" s="58" t="s">
        <v>71</v>
      </c>
    </row>
    <row r="649" spans="1:4" ht="15.75" customHeight="1" x14ac:dyDescent="0.3">
      <c r="A649" s="56">
        <v>45778</v>
      </c>
      <c r="B649" s="57" t="s">
        <v>120</v>
      </c>
      <c r="C649" s="57" t="s">
        <v>97</v>
      </c>
      <c r="D649" s="58" t="s">
        <v>71</v>
      </c>
    </row>
    <row r="650" spans="1:4" ht="15.75" customHeight="1" x14ac:dyDescent="0.3">
      <c r="A650" s="56">
        <v>45778</v>
      </c>
      <c r="B650" s="57" t="s">
        <v>121</v>
      </c>
      <c r="C650" s="57" t="s">
        <v>70</v>
      </c>
      <c r="D650" s="58" t="s">
        <v>71</v>
      </c>
    </row>
    <row r="651" spans="1:4" ht="15.75" customHeight="1" x14ac:dyDescent="0.3">
      <c r="A651" s="56">
        <v>45778</v>
      </c>
      <c r="B651" s="57" t="s">
        <v>121</v>
      </c>
      <c r="C651" s="57" t="s">
        <v>72</v>
      </c>
      <c r="D651" s="58" t="s">
        <v>71</v>
      </c>
    </row>
    <row r="652" spans="1:4" ht="15.75" customHeight="1" x14ac:dyDescent="0.3">
      <c r="A652" s="56">
        <v>45778</v>
      </c>
      <c r="B652" s="57" t="s">
        <v>121</v>
      </c>
      <c r="C652" s="57" t="s">
        <v>73</v>
      </c>
      <c r="D652" s="58" t="s">
        <v>71</v>
      </c>
    </row>
    <row r="653" spans="1:4" ht="15.75" customHeight="1" x14ac:dyDescent="0.3">
      <c r="A653" s="56">
        <v>45778</v>
      </c>
      <c r="B653" s="57" t="s">
        <v>121</v>
      </c>
      <c r="C653" s="57" t="s">
        <v>74</v>
      </c>
      <c r="D653" s="58" t="s">
        <v>71</v>
      </c>
    </row>
    <row r="654" spans="1:4" ht="15.75" customHeight="1" x14ac:dyDescent="0.3">
      <c r="A654" s="56">
        <v>45778</v>
      </c>
      <c r="B654" s="57" t="s">
        <v>121</v>
      </c>
      <c r="C654" s="57" t="s">
        <v>75</v>
      </c>
      <c r="D654" s="58" t="s">
        <v>71</v>
      </c>
    </row>
    <row r="655" spans="1:4" ht="15.75" customHeight="1" x14ac:dyDescent="0.3">
      <c r="A655" s="56">
        <v>45778</v>
      </c>
      <c r="B655" s="57" t="s">
        <v>121</v>
      </c>
      <c r="C655" s="57" t="s">
        <v>76</v>
      </c>
      <c r="D655" s="58" t="s">
        <v>71</v>
      </c>
    </row>
    <row r="656" spans="1:4" ht="15.75" customHeight="1" x14ac:dyDescent="0.3">
      <c r="A656" s="56">
        <v>45778</v>
      </c>
      <c r="B656" s="57" t="s">
        <v>121</v>
      </c>
      <c r="C656" s="57" t="s">
        <v>77</v>
      </c>
      <c r="D656" s="58" t="s">
        <v>71</v>
      </c>
    </row>
    <row r="657" spans="1:4" ht="15.75" customHeight="1" x14ac:dyDescent="0.3">
      <c r="A657" s="56">
        <v>45778</v>
      </c>
      <c r="B657" s="57" t="s">
        <v>121</v>
      </c>
      <c r="C657" s="57" t="s">
        <v>78</v>
      </c>
      <c r="D657" s="58" t="s">
        <v>71</v>
      </c>
    </row>
    <row r="658" spans="1:4" ht="15.75" customHeight="1" x14ac:dyDescent="0.3">
      <c r="A658" s="56">
        <v>45778</v>
      </c>
      <c r="B658" s="57" t="s">
        <v>121</v>
      </c>
      <c r="C658" s="57" t="s">
        <v>79</v>
      </c>
      <c r="D658" s="58" t="s">
        <v>71</v>
      </c>
    </row>
    <row r="659" spans="1:4" ht="15.75" customHeight="1" x14ac:dyDescent="0.3">
      <c r="A659" s="56">
        <v>45778</v>
      </c>
      <c r="B659" s="57" t="s">
        <v>121</v>
      </c>
      <c r="C659" s="57" t="s">
        <v>80</v>
      </c>
      <c r="D659" s="58" t="s">
        <v>71</v>
      </c>
    </row>
    <row r="660" spans="1:4" ht="15.75" customHeight="1" x14ac:dyDescent="0.3">
      <c r="A660" s="56">
        <v>45778</v>
      </c>
      <c r="B660" s="57" t="s">
        <v>121</v>
      </c>
      <c r="C660" s="57" t="s">
        <v>81</v>
      </c>
      <c r="D660" s="58" t="s">
        <v>71</v>
      </c>
    </row>
    <row r="661" spans="1:4" ht="15.75" customHeight="1" x14ac:dyDescent="0.3">
      <c r="A661" s="56">
        <v>45778</v>
      </c>
      <c r="B661" s="57" t="s">
        <v>121</v>
      </c>
      <c r="C661" s="57" t="s">
        <v>82</v>
      </c>
      <c r="D661" s="58" t="s">
        <v>71</v>
      </c>
    </row>
    <row r="662" spans="1:4" ht="15.75" customHeight="1" x14ac:dyDescent="0.3">
      <c r="A662" s="56">
        <v>45778</v>
      </c>
      <c r="B662" s="57" t="s">
        <v>121</v>
      </c>
      <c r="C662" s="57" t="s">
        <v>83</v>
      </c>
      <c r="D662" s="58" t="s">
        <v>71</v>
      </c>
    </row>
    <row r="663" spans="1:4" ht="15.75" customHeight="1" x14ac:dyDescent="0.3">
      <c r="A663" s="56">
        <v>45778</v>
      </c>
      <c r="B663" s="57" t="s">
        <v>121</v>
      </c>
      <c r="C663" s="57" t="s">
        <v>84</v>
      </c>
      <c r="D663" s="58" t="s">
        <v>71</v>
      </c>
    </row>
    <row r="664" spans="1:4" ht="15.75" customHeight="1" x14ac:dyDescent="0.3">
      <c r="A664" s="56">
        <v>45778</v>
      </c>
      <c r="B664" s="57" t="s">
        <v>121</v>
      </c>
      <c r="C664" s="57" t="s">
        <v>85</v>
      </c>
      <c r="D664" s="58" t="s">
        <v>71</v>
      </c>
    </row>
    <row r="665" spans="1:4" ht="15.75" customHeight="1" x14ac:dyDescent="0.3">
      <c r="A665" s="56">
        <v>45778</v>
      </c>
      <c r="B665" s="57" t="s">
        <v>121</v>
      </c>
      <c r="C665" s="57" t="s">
        <v>86</v>
      </c>
      <c r="D665" s="58" t="s">
        <v>71</v>
      </c>
    </row>
    <row r="666" spans="1:4" ht="15.75" customHeight="1" x14ac:dyDescent="0.3">
      <c r="A666" s="56">
        <v>45778</v>
      </c>
      <c r="B666" s="57" t="s">
        <v>121</v>
      </c>
      <c r="C666" s="57" t="s">
        <v>87</v>
      </c>
      <c r="D666" s="58" t="s">
        <v>71</v>
      </c>
    </row>
    <row r="667" spans="1:4" ht="15.75" customHeight="1" x14ac:dyDescent="0.3">
      <c r="A667" s="56">
        <v>45778</v>
      </c>
      <c r="B667" s="57" t="s">
        <v>121</v>
      </c>
      <c r="C667" s="57" t="s">
        <v>88</v>
      </c>
      <c r="D667" s="58" t="s">
        <v>71</v>
      </c>
    </row>
    <row r="668" spans="1:4" ht="15.75" customHeight="1" x14ac:dyDescent="0.3">
      <c r="A668" s="56">
        <v>45778</v>
      </c>
      <c r="B668" s="57" t="s">
        <v>121</v>
      </c>
      <c r="C668" s="57" t="s">
        <v>89</v>
      </c>
      <c r="D668" s="58" t="s">
        <v>71</v>
      </c>
    </row>
    <row r="669" spans="1:4" ht="15.75" customHeight="1" x14ac:dyDescent="0.3">
      <c r="A669" s="56">
        <v>45778</v>
      </c>
      <c r="B669" s="57" t="s">
        <v>121</v>
      </c>
      <c r="C669" s="57" t="s">
        <v>90</v>
      </c>
      <c r="D669" s="58" t="s">
        <v>71</v>
      </c>
    </row>
    <row r="670" spans="1:4" ht="15.75" customHeight="1" x14ac:dyDescent="0.3">
      <c r="A670" s="56">
        <v>45778</v>
      </c>
      <c r="B670" s="57" t="s">
        <v>121</v>
      </c>
      <c r="C670" s="57" t="s">
        <v>91</v>
      </c>
      <c r="D670" s="58" t="s">
        <v>71</v>
      </c>
    </row>
    <row r="671" spans="1:4" ht="15.75" customHeight="1" x14ac:dyDescent="0.3">
      <c r="A671" s="56">
        <v>45778</v>
      </c>
      <c r="B671" s="57" t="s">
        <v>121</v>
      </c>
      <c r="C671" s="57" t="s">
        <v>92</v>
      </c>
      <c r="D671" s="58" t="s">
        <v>71</v>
      </c>
    </row>
    <row r="672" spans="1:4" ht="15.75" customHeight="1" x14ac:dyDescent="0.3">
      <c r="A672" s="56">
        <v>45778</v>
      </c>
      <c r="B672" s="57" t="s">
        <v>121</v>
      </c>
      <c r="C672" s="57" t="s">
        <v>93</v>
      </c>
      <c r="D672" s="58" t="s">
        <v>71</v>
      </c>
    </row>
    <row r="673" spans="1:4" ht="15.75" customHeight="1" x14ac:dyDescent="0.3">
      <c r="A673" s="56">
        <v>45778</v>
      </c>
      <c r="B673" s="57" t="s">
        <v>121</v>
      </c>
      <c r="C673" s="57" t="s">
        <v>94</v>
      </c>
      <c r="D673" s="58" t="s">
        <v>71</v>
      </c>
    </row>
    <row r="674" spans="1:4" ht="15.75" customHeight="1" x14ac:dyDescent="0.3">
      <c r="A674" s="56">
        <v>45778</v>
      </c>
      <c r="B674" s="57" t="s">
        <v>121</v>
      </c>
      <c r="C674" s="57" t="s">
        <v>95</v>
      </c>
      <c r="D674" s="58" t="s">
        <v>71</v>
      </c>
    </row>
    <row r="675" spans="1:4" ht="15.75" customHeight="1" x14ac:dyDescent="0.3">
      <c r="A675" s="56">
        <v>45778</v>
      </c>
      <c r="B675" s="57" t="s">
        <v>121</v>
      </c>
      <c r="C675" s="57" t="s">
        <v>96</v>
      </c>
      <c r="D675" s="58" t="s">
        <v>71</v>
      </c>
    </row>
    <row r="676" spans="1:4" ht="15.75" customHeight="1" x14ac:dyDescent="0.3">
      <c r="A676" s="56">
        <v>45778</v>
      </c>
      <c r="B676" s="57" t="s">
        <v>121</v>
      </c>
      <c r="C676" s="57" t="s">
        <v>97</v>
      </c>
      <c r="D676" s="58" t="s">
        <v>71</v>
      </c>
    </row>
    <row r="677" spans="1:4" ht="15.75" customHeight="1" x14ac:dyDescent="0.3">
      <c r="A677" s="56">
        <v>45778</v>
      </c>
      <c r="B677" s="57" t="s">
        <v>122</v>
      </c>
      <c r="C677" s="57" t="s">
        <v>70</v>
      </c>
      <c r="D677" s="58" t="s">
        <v>71</v>
      </c>
    </row>
    <row r="678" spans="1:4" ht="15.75" customHeight="1" x14ac:dyDescent="0.3">
      <c r="A678" s="56">
        <v>45778</v>
      </c>
      <c r="B678" s="57" t="s">
        <v>122</v>
      </c>
      <c r="C678" s="57" t="s">
        <v>72</v>
      </c>
      <c r="D678" s="58" t="s">
        <v>71</v>
      </c>
    </row>
    <row r="679" spans="1:4" ht="15.75" customHeight="1" x14ac:dyDescent="0.3">
      <c r="A679" s="56">
        <v>45778</v>
      </c>
      <c r="B679" s="57" t="s">
        <v>122</v>
      </c>
      <c r="C679" s="57" t="s">
        <v>73</v>
      </c>
      <c r="D679" s="58" t="s">
        <v>71</v>
      </c>
    </row>
    <row r="680" spans="1:4" ht="15.75" customHeight="1" x14ac:dyDescent="0.3">
      <c r="A680" s="56">
        <v>45778</v>
      </c>
      <c r="B680" s="57" t="s">
        <v>122</v>
      </c>
      <c r="C680" s="57" t="s">
        <v>74</v>
      </c>
      <c r="D680" s="58">
        <v>3.2532899999999998</v>
      </c>
    </row>
    <row r="681" spans="1:4" ht="15.75" customHeight="1" x14ac:dyDescent="0.3">
      <c r="A681" s="56">
        <v>45778</v>
      </c>
      <c r="B681" s="57" t="s">
        <v>122</v>
      </c>
      <c r="C681" s="57" t="s">
        <v>75</v>
      </c>
      <c r="D681" s="58" t="s">
        <v>71</v>
      </c>
    </row>
    <row r="682" spans="1:4" ht="15.75" customHeight="1" x14ac:dyDescent="0.3">
      <c r="A682" s="56">
        <v>45778</v>
      </c>
      <c r="B682" s="57" t="s">
        <v>122</v>
      </c>
      <c r="C682" s="57" t="s">
        <v>76</v>
      </c>
      <c r="D682" s="58">
        <v>2.6746300000000001</v>
      </c>
    </row>
    <row r="683" spans="1:4" ht="15.75" customHeight="1" x14ac:dyDescent="0.3">
      <c r="A683" s="56">
        <v>45778</v>
      </c>
      <c r="B683" s="57" t="s">
        <v>122</v>
      </c>
      <c r="C683" s="57" t="s">
        <v>77</v>
      </c>
      <c r="D683" s="58" t="s">
        <v>71</v>
      </c>
    </row>
    <row r="684" spans="1:4" ht="15.75" customHeight="1" x14ac:dyDescent="0.3">
      <c r="A684" s="56">
        <v>45778</v>
      </c>
      <c r="B684" s="57" t="s">
        <v>122</v>
      </c>
      <c r="C684" s="57" t="s">
        <v>78</v>
      </c>
      <c r="D684" s="58" t="s">
        <v>71</v>
      </c>
    </row>
    <row r="685" spans="1:4" ht="15.75" customHeight="1" x14ac:dyDescent="0.3">
      <c r="A685" s="56">
        <v>45778</v>
      </c>
      <c r="B685" s="57" t="s">
        <v>122</v>
      </c>
      <c r="C685" s="57" t="s">
        <v>79</v>
      </c>
      <c r="D685" s="58">
        <v>2.9013800000000001</v>
      </c>
    </row>
    <row r="686" spans="1:4" ht="15.75" customHeight="1" x14ac:dyDescent="0.3">
      <c r="A686" s="56">
        <v>45778</v>
      </c>
      <c r="B686" s="57" t="s">
        <v>122</v>
      </c>
      <c r="C686" s="57" t="s">
        <v>80</v>
      </c>
      <c r="D686" s="58" t="s">
        <v>71</v>
      </c>
    </row>
    <row r="687" spans="1:4" ht="15.75" customHeight="1" x14ac:dyDescent="0.3">
      <c r="A687" s="56">
        <v>45778</v>
      </c>
      <c r="B687" s="57" t="s">
        <v>122</v>
      </c>
      <c r="C687" s="57" t="s">
        <v>81</v>
      </c>
      <c r="D687" s="58">
        <v>4.1571300000000004</v>
      </c>
    </row>
    <row r="688" spans="1:4" ht="15.75" customHeight="1" x14ac:dyDescent="0.3">
      <c r="A688" s="56">
        <v>45778</v>
      </c>
      <c r="B688" s="57" t="s">
        <v>122</v>
      </c>
      <c r="C688" s="57" t="s">
        <v>82</v>
      </c>
      <c r="D688" s="58" t="s">
        <v>71</v>
      </c>
    </row>
    <row r="689" spans="1:4" ht="15.75" customHeight="1" x14ac:dyDescent="0.3">
      <c r="A689" s="56">
        <v>45778</v>
      </c>
      <c r="B689" s="57" t="s">
        <v>122</v>
      </c>
      <c r="C689" s="57" t="s">
        <v>83</v>
      </c>
      <c r="D689" s="58">
        <v>2.78409</v>
      </c>
    </row>
    <row r="690" spans="1:4" ht="15.75" customHeight="1" x14ac:dyDescent="0.3">
      <c r="A690" s="56">
        <v>45778</v>
      </c>
      <c r="B690" s="57" t="s">
        <v>122</v>
      </c>
      <c r="C690" s="57" t="s">
        <v>84</v>
      </c>
      <c r="D690" s="58">
        <v>3.3377500000000002</v>
      </c>
    </row>
    <row r="691" spans="1:4" ht="15.75" customHeight="1" x14ac:dyDescent="0.3">
      <c r="A691" s="56">
        <v>45778</v>
      </c>
      <c r="B691" s="57" t="s">
        <v>122</v>
      </c>
      <c r="C691" s="57" t="s">
        <v>85</v>
      </c>
      <c r="D691" s="58" t="s">
        <v>71</v>
      </c>
    </row>
    <row r="692" spans="1:4" ht="15.75" customHeight="1" x14ac:dyDescent="0.3">
      <c r="A692" s="56">
        <v>45778</v>
      </c>
      <c r="B692" s="57" t="s">
        <v>122</v>
      </c>
      <c r="C692" s="57" t="s">
        <v>86</v>
      </c>
      <c r="D692" s="58">
        <v>2.7708699999999999</v>
      </c>
    </row>
    <row r="693" spans="1:4" ht="15.75" customHeight="1" x14ac:dyDescent="0.3">
      <c r="A693" s="56">
        <v>45778</v>
      </c>
      <c r="B693" s="57" t="s">
        <v>122</v>
      </c>
      <c r="C693" s="57" t="s">
        <v>87</v>
      </c>
      <c r="D693" s="58" t="s">
        <v>71</v>
      </c>
    </row>
    <row r="694" spans="1:4" ht="15.75" customHeight="1" x14ac:dyDescent="0.3">
      <c r="A694" s="56">
        <v>45778</v>
      </c>
      <c r="B694" s="57" t="s">
        <v>122</v>
      </c>
      <c r="C694" s="57" t="s">
        <v>88</v>
      </c>
      <c r="D694" s="58" t="s">
        <v>71</v>
      </c>
    </row>
    <row r="695" spans="1:4" ht="15.75" customHeight="1" x14ac:dyDescent="0.3">
      <c r="A695" s="56">
        <v>45778</v>
      </c>
      <c r="B695" s="57" t="s">
        <v>122</v>
      </c>
      <c r="C695" s="57" t="s">
        <v>89</v>
      </c>
      <c r="D695" s="58">
        <v>2.6617999999999999</v>
      </c>
    </row>
    <row r="696" spans="1:4" ht="15.75" customHeight="1" x14ac:dyDescent="0.3">
      <c r="A696" s="56">
        <v>45778</v>
      </c>
      <c r="B696" s="57" t="s">
        <v>122</v>
      </c>
      <c r="C696" s="57" t="s">
        <v>90</v>
      </c>
      <c r="D696" s="58" t="s">
        <v>71</v>
      </c>
    </row>
    <row r="697" spans="1:4" ht="15.75" customHeight="1" x14ac:dyDescent="0.3">
      <c r="A697" s="56">
        <v>45778</v>
      </c>
      <c r="B697" s="57" t="s">
        <v>122</v>
      </c>
      <c r="C697" s="57" t="s">
        <v>91</v>
      </c>
      <c r="D697" s="58">
        <v>2.7637499999999999</v>
      </c>
    </row>
    <row r="698" spans="1:4" ht="15.75" customHeight="1" x14ac:dyDescent="0.3">
      <c r="A698" s="56">
        <v>45778</v>
      </c>
      <c r="B698" s="57" t="s">
        <v>122</v>
      </c>
      <c r="C698" s="57" t="s">
        <v>92</v>
      </c>
      <c r="D698" s="58" t="s">
        <v>71</v>
      </c>
    </row>
    <row r="699" spans="1:4" ht="15.75" customHeight="1" x14ac:dyDescent="0.3">
      <c r="A699" s="56">
        <v>45778</v>
      </c>
      <c r="B699" s="57" t="s">
        <v>122</v>
      </c>
      <c r="C699" s="57" t="s">
        <v>93</v>
      </c>
      <c r="D699" s="58" t="s">
        <v>71</v>
      </c>
    </row>
    <row r="700" spans="1:4" ht="15.75" customHeight="1" x14ac:dyDescent="0.3">
      <c r="A700" s="56">
        <v>45778</v>
      </c>
      <c r="B700" s="57" t="s">
        <v>122</v>
      </c>
      <c r="C700" s="57" t="s">
        <v>94</v>
      </c>
      <c r="D700" s="58" t="s">
        <v>71</v>
      </c>
    </row>
    <row r="701" spans="1:4" ht="15.75" customHeight="1" x14ac:dyDescent="0.3">
      <c r="A701" s="56">
        <v>45778</v>
      </c>
      <c r="B701" s="57" t="s">
        <v>122</v>
      </c>
      <c r="C701" s="57" t="s">
        <v>95</v>
      </c>
      <c r="D701" s="58">
        <v>2.8250500000000001</v>
      </c>
    </row>
    <row r="702" spans="1:4" ht="15.75" customHeight="1" x14ac:dyDescent="0.3">
      <c r="A702" s="56">
        <v>45778</v>
      </c>
      <c r="B702" s="57" t="s">
        <v>122</v>
      </c>
      <c r="C702" s="57" t="s">
        <v>96</v>
      </c>
      <c r="D702" s="58" t="s">
        <v>71</v>
      </c>
    </row>
    <row r="703" spans="1:4" ht="15.75" customHeight="1" x14ac:dyDescent="0.3">
      <c r="A703" s="56">
        <v>45778</v>
      </c>
      <c r="B703" s="57" t="s">
        <v>122</v>
      </c>
      <c r="C703" s="57" t="s">
        <v>97</v>
      </c>
      <c r="D703" s="58" t="s">
        <v>71</v>
      </c>
    </row>
    <row r="704" spans="1:4" ht="15.75" customHeight="1" x14ac:dyDescent="0.3">
      <c r="A704" s="56">
        <v>45778</v>
      </c>
      <c r="B704" s="57" t="s">
        <v>123</v>
      </c>
      <c r="C704" s="57" t="s">
        <v>70</v>
      </c>
      <c r="D704" s="58" t="s">
        <v>71</v>
      </c>
    </row>
    <row r="705" spans="1:4" ht="15.75" customHeight="1" x14ac:dyDescent="0.3">
      <c r="A705" s="56">
        <v>45778</v>
      </c>
      <c r="B705" s="57" t="s">
        <v>123</v>
      </c>
      <c r="C705" s="57" t="s">
        <v>72</v>
      </c>
      <c r="D705" s="58" t="s">
        <v>71</v>
      </c>
    </row>
    <row r="706" spans="1:4" ht="15.75" customHeight="1" x14ac:dyDescent="0.3">
      <c r="A706" s="56">
        <v>45778</v>
      </c>
      <c r="B706" s="57" t="s">
        <v>123</v>
      </c>
      <c r="C706" s="57" t="s">
        <v>73</v>
      </c>
      <c r="D706" s="58" t="s">
        <v>71</v>
      </c>
    </row>
    <row r="707" spans="1:4" ht="15.75" customHeight="1" x14ac:dyDescent="0.3">
      <c r="A707" s="56">
        <v>45778</v>
      </c>
      <c r="B707" s="57" t="s">
        <v>123</v>
      </c>
      <c r="C707" s="57" t="s">
        <v>74</v>
      </c>
      <c r="D707" s="58">
        <v>3.6978</v>
      </c>
    </row>
    <row r="708" spans="1:4" ht="15.75" customHeight="1" x14ac:dyDescent="0.3">
      <c r="A708" s="56">
        <v>45778</v>
      </c>
      <c r="B708" s="57" t="s">
        <v>123</v>
      </c>
      <c r="C708" s="57" t="s">
        <v>75</v>
      </c>
      <c r="D708" s="58" t="s">
        <v>71</v>
      </c>
    </row>
    <row r="709" spans="1:4" ht="15.75" customHeight="1" x14ac:dyDescent="0.3">
      <c r="A709" s="56">
        <v>45778</v>
      </c>
      <c r="B709" s="57" t="s">
        <v>123</v>
      </c>
      <c r="C709" s="57" t="s">
        <v>76</v>
      </c>
      <c r="D709" s="58">
        <v>2.63442</v>
      </c>
    </row>
    <row r="710" spans="1:4" ht="15.75" customHeight="1" x14ac:dyDescent="0.3">
      <c r="A710" s="56">
        <v>45778</v>
      </c>
      <c r="B710" s="57" t="s">
        <v>123</v>
      </c>
      <c r="C710" s="57" t="s">
        <v>77</v>
      </c>
      <c r="D710" s="58">
        <v>3.0776699999999999</v>
      </c>
    </row>
    <row r="711" spans="1:4" ht="15.75" customHeight="1" x14ac:dyDescent="0.3">
      <c r="A711" s="56">
        <v>45778</v>
      </c>
      <c r="B711" s="57" t="s">
        <v>123</v>
      </c>
      <c r="C711" s="57" t="s">
        <v>78</v>
      </c>
      <c r="D711" s="58">
        <v>3.0318000000000001</v>
      </c>
    </row>
    <row r="712" spans="1:4" ht="15.75" customHeight="1" x14ac:dyDescent="0.3">
      <c r="A712" s="56">
        <v>45778</v>
      </c>
      <c r="B712" s="57" t="s">
        <v>123</v>
      </c>
      <c r="C712" s="57" t="s">
        <v>79</v>
      </c>
      <c r="D712" s="58">
        <v>3.0223499999999999</v>
      </c>
    </row>
    <row r="713" spans="1:4" ht="15.75" customHeight="1" x14ac:dyDescent="0.3">
      <c r="A713" s="56">
        <v>45778</v>
      </c>
      <c r="B713" s="57" t="s">
        <v>123</v>
      </c>
      <c r="C713" s="57" t="s">
        <v>80</v>
      </c>
      <c r="D713" s="58" t="s">
        <v>71</v>
      </c>
    </row>
    <row r="714" spans="1:4" ht="15.75" customHeight="1" x14ac:dyDescent="0.3">
      <c r="A714" s="56">
        <v>45778</v>
      </c>
      <c r="B714" s="57" t="s">
        <v>123</v>
      </c>
      <c r="C714" s="57" t="s">
        <v>81</v>
      </c>
      <c r="D714" s="58">
        <v>3.6596000000000002</v>
      </c>
    </row>
    <row r="715" spans="1:4" ht="15.75" customHeight="1" x14ac:dyDescent="0.3">
      <c r="A715" s="56">
        <v>45778</v>
      </c>
      <c r="B715" s="57" t="s">
        <v>123</v>
      </c>
      <c r="C715" s="57" t="s">
        <v>82</v>
      </c>
      <c r="D715" s="58">
        <v>3.0948500000000001</v>
      </c>
    </row>
    <row r="716" spans="1:4" ht="15.75" customHeight="1" x14ac:dyDescent="0.3">
      <c r="A716" s="56">
        <v>45778</v>
      </c>
      <c r="B716" s="57" t="s">
        <v>123</v>
      </c>
      <c r="C716" s="57" t="s">
        <v>83</v>
      </c>
      <c r="D716" s="58">
        <v>3.1716600000000001</v>
      </c>
    </row>
    <row r="717" spans="1:4" ht="15.75" customHeight="1" x14ac:dyDescent="0.3">
      <c r="A717" s="56">
        <v>45778</v>
      </c>
      <c r="B717" s="57" t="s">
        <v>123</v>
      </c>
      <c r="C717" s="57" t="s">
        <v>84</v>
      </c>
      <c r="D717" s="58">
        <v>3.3141600000000002</v>
      </c>
    </row>
    <row r="718" spans="1:4" ht="15.75" customHeight="1" x14ac:dyDescent="0.3">
      <c r="A718" s="56">
        <v>45778</v>
      </c>
      <c r="B718" s="57" t="s">
        <v>123</v>
      </c>
      <c r="C718" s="57" t="s">
        <v>85</v>
      </c>
      <c r="D718" s="58" t="s">
        <v>71</v>
      </c>
    </row>
    <row r="719" spans="1:4" ht="15.75" customHeight="1" x14ac:dyDescent="0.3">
      <c r="A719" s="56">
        <v>45778</v>
      </c>
      <c r="B719" s="57" t="s">
        <v>123</v>
      </c>
      <c r="C719" s="57" t="s">
        <v>86</v>
      </c>
      <c r="D719" s="58">
        <v>2.9590700000000001</v>
      </c>
    </row>
    <row r="720" spans="1:4" ht="15.75" customHeight="1" x14ac:dyDescent="0.3">
      <c r="A720" s="56">
        <v>45778</v>
      </c>
      <c r="B720" s="57" t="s">
        <v>123</v>
      </c>
      <c r="C720" s="57" t="s">
        <v>87</v>
      </c>
      <c r="D720" s="58" t="s">
        <v>71</v>
      </c>
    </row>
    <row r="721" spans="1:4" ht="15.75" customHeight="1" x14ac:dyDescent="0.3">
      <c r="A721" s="56">
        <v>45778</v>
      </c>
      <c r="B721" s="57" t="s">
        <v>123</v>
      </c>
      <c r="C721" s="57" t="s">
        <v>88</v>
      </c>
      <c r="D721" s="58" t="s">
        <v>71</v>
      </c>
    </row>
    <row r="722" spans="1:4" ht="15.75" customHeight="1" x14ac:dyDescent="0.3">
      <c r="A722" s="56">
        <v>45778</v>
      </c>
      <c r="B722" s="57" t="s">
        <v>123</v>
      </c>
      <c r="C722" s="57" t="s">
        <v>89</v>
      </c>
      <c r="D722" s="58" t="s">
        <v>71</v>
      </c>
    </row>
    <row r="723" spans="1:4" ht="15.75" customHeight="1" x14ac:dyDescent="0.3">
      <c r="A723" s="56">
        <v>45778</v>
      </c>
      <c r="B723" s="57" t="s">
        <v>123</v>
      </c>
      <c r="C723" s="57" t="s">
        <v>90</v>
      </c>
      <c r="D723" s="58" t="s">
        <v>71</v>
      </c>
    </row>
    <row r="724" spans="1:4" ht="15.75" customHeight="1" x14ac:dyDescent="0.3">
      <c r="A724" s="56">
        <v>45778</v>
      </c>
      <c r="B724" s="57" t="s">
        <v>123</v>
      </c>
      <c r="C724" s="57" t="s">
        <v>91</v>
      </c>
      <c r="D724" s="58">
        <v>3.11185</v>
      </c>
    </row>
    <row r="725" spans="1:4" ht="15.75" customHeight="1" x14ac:dyDescent="0.3">
      <c r="A725" s="56">
        <v>45778</v>
      </c>
      <c r="B725" s="57" t="s">
        <v>123</v>
      </c>
      <c r="C725" s="57" t="s">
        <v>92</v>
      </c>
      <c r="D725" s="58" t="s">
        <v>71</v>
      </c>
    </row>
    <row r="726" spans="1:4" ht="15.75" customHeight="1" x14ac:dyDescent="0.3">
      <c r="A726" s="56">
        <v>45778</v>
      </c>
      <c r="B726" s="57" t="s">
        <v>123</v>
      </c>
      <c r="C726" s="57" t="s">
        <v>93</v>
      </c>
      <c r="D726" s="58" t="s">
        <v>71</v>
      </c>
    </row>
    <row r="727" spans="1:4" ht="15.75" customHeight="1" x14ac:dyDescent="0.3">
      <c r="A727" s="56">
        <v>45778</v>
      </c>
      <c r="B727" s="57" t="s">
        <v>123</v>
      </c>
      <c r="C727" s="57" t="s">
        <v>94</v>
      </c>
      <c r="D727" s="58" t="s">
        <v>71</v>
      </c>
    </row>
    <row r="728" spans="1:4" ht="15.75" customHeight="1" x14ac:dyDescent="0.3">
      <c r="A728" s="56">
        <v>45778</v>
      </c>
      <c r="B728" s="57" t="s">
        <v>123</v>
      </c>
      <c r="C728" s="57" t="s">
        <v>95</v>
      </c>
      <c r="D728" s="58">
        <v>2.9653</v>
      </c>
    </row>
    <row r="729" spans="1:4" ht="15.75" customHeight="1" x14ac:dyDescent="0.3">
      <c r="A729" s="56">
        <v>45778</v>
      </c>
      <c r="B729" s="57" t="s">
        <v>123</v>
      </c>
      <c r="C729" s="57" t="s">
        <v>96</v>
      </c>
      <c r="D729" s="58" t="s">
        <v>71</v>
      </c>
    </row>
    <row r="730" spans="1:4" ht="15.75" customHeight="1" x14ac:dyDescent="0.3">
      <c r="A730" s="56">
        <v>45778</v>
      </c>
      <c r="B730" s="57" t="s">
        <v>123</v>
      </c>
      <c r="C730" s="57" t="s">
        <v>97</v>
      </c>
      <c r="D730" s="58">
        <v>2.9606599999999998</v>
      </c>
    </row>
    <row r="731" spans="1:4" ht="15.75" customHeight="1" x14ac:dyDescent="0.3"/>
    <row r="732" spans="1:4" ht="15.75" customHeight="1" x14ac:dyDescent="0.3"/>
    <row r="733" spans="1:4" ht="15.75" customHeight="1" x14ac:dyDescent="0.3"/>
    <row r="734" spans="1:4" ht="15.75" customHeight="1" x14ac:dyDescent="0.3"/>
    <row r="735" spans="1:4" ht="15.75" customHeight="1" x14ac:dyDescent="0.3"/>
    <row r="736" spans="1:4"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autoFilter ref="A1:D730" xr:uid="{00000000-0009-0000-0000-000002000000}"/>
  <pageMargins left="0.511811024" right="0.511811024" top="0.78740157499999996" bottom="0.78740157499999996"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993"/>
  <sheetViews>
    <sheetView showGridLines="0" topLeftCell="A2" workbookViewId="0">
      <selection activeCell="G11" sqref="G11"/>
    </sheetView>
  </sheetViews>
  <sheetFormatPr defaultColWidth="14.44140625" defaultRowHeight="15" customHeight="1" x14ac:dyDescent="0.3"/>
  <cols>
    <col min="1" max="1" width="8.5546875" customWidth="1"/>
    <col min="2" max="3" width="12" customWidth="1"/>
    <col min="4" max="4" width="67.5546875" customWidth="1"/>
    <col min="5" max="5" width="8.33203125" customWidth="1"/>
    <col min="6" max="6" width="17.33203125" customWidth="1"/>
    <col min="7" max="7" width="16.33203125" customWidth="1"/>
    <col min="8" max="26" width="9.109375" customWidth="1"/>
  </cols>
  <sheetData>
    <row r="1" spans="1:26" ht="15" customHeight="1" x14ac:dyDescent="0.3">
      <c r="A1" s="59">
        <f>PO!$G$2</f>
        <v>0</v>
      </c>
      <c r="B1" s="60"/>
      <c r="C1" s="60"/>
      <c r="D1" s="530" t="s">
        <v>21383</v>
      </c>
      <c r="E1" s="531"/>
      <c r="F1" s="533" t="s">
        <v>124</v>
      </c>
      <c r="G1" s="534"/>
      <c r="H1" s="61"/>
      <c r="I1" s="61"/>
      <c r="J1" s="61"/>
      <c r="K1" s="61"/>
      <c r="L1" s="61"/>
      <c r="M1" s="61"/>
      <c r="N1" s="61"/>
      <c r="O1" s="61"/>
      <c r="P1" s="61"/>
      <c r="Q1" s="61"/>
      <c r="R1" s="61"/>
      <c r="S1" s="61"/>
      <c r="T1" s="61"/>
      <c r="U1" s="61"/>
      <c r="V1" s="61"/>
      <c r="W1" s="61"/>
      <c r="X1" s="61"/>
      <c r="Y1" s="61"/>
      <c r="Z1" s="61"/>
    </row>
    <row r="2" spans="1:26" ht="65.25" customHeight="1" x14ac:dyDescent="0.3">
      <c r="A2" s="62"/>
      <c r="B2" s="63"/>
      <c r="C2" s="63"/>
      <c r="D2" s="456"/>
      <c r="E2" s="532"/>
      <c r="F2" s="539" t="s">
        <v>21390</v>
      </c>
      <c r="G2" s="540"/>
      <c r="H2" s="61"/>
      <c r="I2" s="61"/>
      <c r="J2" s="61"/>
      <c r="K2" s="61"/>
      <c r="L2" s="61"/>
      <c r="M2" s="61"/>
      <c r="N2" s="61"/>
      <c r="O2" s="61"/>
      <c r="P2" s="61"/>
      <c r="Q2" s="61"/>
      <c r="R2" s="61"/>
      <c r="S2" s="61"/>
      <c r="T2" s="61"/>
      <c r="U2" s="61"/>
      <c r="V2" s="61"/>
      <c r="W2" s="61"/>
      <c r="X2" s="61"/>
      <c r="Y2" s="61"/>
      <c r="Z2" s="61"/>
    </row>
    <row r="3" spans="1:26" ht="26.4" x14ac:dyDescent="0.3">
      <c r="A3" s="65" t="str">
        <f>PO!A3</f>
        <v>OBRA:</v>
      </c>
      <c r="B3" s="66"/>
      <c r="C3" s="66" t="str">
        <f>PO!C3</f>
        <v>TRECHO MA-138 ATE 3 BOCAS</v>
      </c>
      <c r="D3" s="66"/>
      <c r="E3" s="67" t="s">
        <v>125</v>
      </c>
      <c r="F3" s="68" t="str">
        <f>PO!K3</f>
        <v>SICRO</v>
      </c>
      <c r="G3" s="69" t="str">
        <f>PO!L3</f>
        <v>01/2026 -  SEM DES.</v>
      </c>
      <c r="H3" s="61"/>
      <c r="I3" s="61"/>
      <c r="J3" s="61"/>
      <c r="K3" s="61"/>
      <c r="L3" s="61"/>
      <c r="M3" s="61"/>
      <c r="N3" s="61"/>
      <c r="O3" s="61"/>
      <c r="P3" s="61"/>
      <c r="Q3" s="61"/>
      <c r="R3" s="61"/>
      <c r="S3" s="61"/>
      <c r="T3" s="61"/>
      <c r="U3" s="61"/>
      <c r="V3" s="61"/>
      <c r="W3" s="61"/>
      <c r="X3" s="61"/>
      <c r="Y3" s="61"/>
      <c r="Z3" s="61"/>
    </row>
    <row r="4" spans="1:26" ht="26.4" x14ac:dyDescent="0.3">
      <c r="A4" s="70" t="str">
        <f>PO!A4</f>
        <v xml:space="preserve">INSTRUMENTO: </v>
      </c>
      <c r="B4" s="61"/>
      <c r="C4" s="541" t="str">
        <f>PO!C4</f>
        <v>EXECUÇÃO DE OBRAS E SERVIÇOS DE ENGENHARIA EM ESTRADAS VICINAIS NO MUNICÍPIO DE SÃO PEDRO DOS CRENTES/MA</v>
      </c>
      <c r="D4" s="541"/>
      <c r="E4" s="541"/>
      <c r="F4" s="71" t="s">
        <v>126</v>
      </c>
      <c r="G4" s="72" t="str">
        <f>PO!L4</f>
        <v>02/2026 - SEM DES.</v>
      </c>
      <c r="H4" s="61"/>
      <c r="I4" s="61"/>
      <c r="J4" s="61"/>
      <c r="K4" s="61"/>
      <c r="L4" s="61"/>
      <c r="M4" s="61"/>
      <c r="N4" s="61"/>
      <c r="O4" s="61"/>
      <c r="P4" s="61"/>
      <c r="Q4" s="61"/>
      <c r="R4" s="61"/>
      <c r="S4" s="61"/>
      <c r="T4" s="61"/>
      <c r="U4" s="61"/>
      <c r="V4" s="61"/>
      <c r="W4" s="61"/>
      <c r="X4" s="61"/>
      <c r="Y4" s="61"/>
      <c r="Z4" s="61"/>
    </row>
    <row r="5" spans="1:26" ht="21" customHeight="1" x14ac:dyDescent="0.3">
      <c r="A5" s="70" t="str">
        <f>PO!A5</f>
        <v>MUNICÍPIO:</v>
      </c>
      <c r="B5" s="61"/>
      <c r="C5" s="61" t="str">
        <f>PO!C5</f>
        <v>SÃO PEDRO DOS CRENTES</v>
      </c>
      <c r="D5" s="61"/>
      <c r="G5" s="73"/>
      <c r="H5" s="61"/>
      <c r="I5" s="61"/>
      <c r="J5" s="61"/>
      <c r="K5" s="61"/>
      <c r="L5" s="61"/>
      <c r="M5" s="61"/>
      <c r="N5" s="61"/>
      <c r="O5" s="61"/>
      <c r="P5" s="61"/>
      <c r="Q5" s="61"/>
      <c r="R5" s="61"/>
      <c r="S5" s="61"/>
      <c r="T5" s="61"/>
      <c r="U5" s="61"/>
      <c r="V5" s="61"/>
      <c r="W5" s="61"/>
      <c r="X5" s="61"/>
      <c r="Y5" s="61"/>
      <c r="Z5" s="61"/>
    </row>
    <row r="6" spans="1:26" ht="21" customHeight="1" x14ac:dyDescent="0.3">
      <c r="A6" s="70" t="str">
        <f>PO!A6</f>
        <v>ESTADO:</v>
      </c>
      <c r="B6" s="74"/>
      <c r="C6" s="61" t="str">
        <f>PO!C6</f>
        <v>MARANHÃO</v>
      </c>
      <c r="D6" s="61"/>
      <c r="E6" s="75" t="s">
        <v>127</v>
      </c>
      <c r="F6" s="76">
        <f>PO!K6</f>
        <v>0.24149999999999999</v>
      </c>
      <c r="G6" s="73"/>
      <c r="H6" s="61"/>
      <c r="I6" s="61"/>
      <c r="J6" s="61"/>
      <c r="K6" s="61"/>
      <c r="L6" s="61"/>
      <c r="M6" s="61"/>
      <c r="N6" s="61"/>
      <c r="O6" s="61"/>
      <c r="P6" s="61"/>
      <c r="Q6" s="61"/>
      <c r="R6" s="61"/>
      <c r="S6" s="61"/>
      <c r="T6" s="61"/>
      <c r="U6" s="61"/>
      <c r="V6" s="61"/>
      <c r="W6" s="61"/>
      <c r="X6" s="61"/>
      <c r="Y6" s="61"/>
      <c r="Z6" s="61"/>
    </row>
    <row r="7" spans="1:26" ht="21" customHeight="1" x14ac:dyDescent="0.3">
      <c r="A7" s="77" t="str">
        <f>PO!A7</f>
        <v>DATA:</v>
      </c>
      <c r="B7" s="78"/>
      <c r="C7" s="78" t="str">
        <f>PO!C7</f>
        <v>31/03/2026</v>
      </c>
      <c r="D7" s="79"/>
      <c r="E7" s="80"/>
      <c r="F7" s="79"/>
      <c r="G7" s="81"/>
      <c r="H7" s="61"/>
      <c r="I7" s="61"/>
      <c r="J7" s="61"/>
      <c r="K7" s="61"/>
      <c r="L7" s="61"/>
      <c r="M7" s="61"/>
      <c r="N7" s="61"/>
      <c r="O7" s="61"/>
      <c r="P7" s="61"/>
      <c r="Q7" s="61"/>
      <c r="R7" s="61"/>
      <c r="S7" s="61"/>
      <c r="T7" s="61"/>
      <c r="U7" s="61"/>
      <c r="V7" s="61"/>
      <c r="W7" s="61"/>
      <c r="X7" s="61"/>
      <c r="Y7" s="61"/>
      <c r="Z7" s="61"/>
    </row>
    <row r="8" spans="1:26" ht="33.75" customHeight="1" x14ac:dyDescent="0.3">
      <c r="A8" s="82" t="s">
        <v>128</v>
      </c>
      <c r="B8" s="82" t="s">
        <v>129</v>
      </c>
      <c r="C8" s="82" t="s">
        <v>130</v>
      </c>
      <c r="D8" s="535" t="s">
        <v>131</v>
      </c>
      <c r="E8" s="528"/>
      <c r="F8" s="529"/>
      <c r="G8" s="82" t="s">
        <v>132</v>
      </c>
      <c r="H8" s="83"/>
      <c r="I8" s="83"/>
      <c r="J8" s="83"/>
      <c r="K8" s="83"/>
      <c r="L8" s="83"/>
      <c r="M8" s="83"/>
      <c r="N8" s="83"/>
      <c r="O8" s="83"/>
      <c r="P8" s="83"/>
      <c r="Q8" s="83"/>
      <c r="R8" s="83"/>
      <c r="S8" s="83"/>
      <c r="T8" s="83"/>
      <c r="U8" s="83"/>
      <c r="V8" s="83"/>
      <c r="W8" s="83"/>
      <c r="X8" s="83"/>
      <c r="Y8" s="83"/>
      <c r="Z8" s="83"/>
    </row>
    <row r="9" spans="1:26" ht="21" hidden="1" customHeight="1" x14ac:dyDescent="0.3">
      <c r="A9" s="84">
        <v>1</v>
      </c>
      <c r="B9" s="84"/>
      <c r="C9" s="84"/>
      <c r="D9" s="536" t="str">
        <f>C3</f>
        <v>TRECHO MA-138 ATE 3 BOCAS</v>
      </c>
      <c r="E9" s="524"/>
      <c r="F9" s="525"/>
      <c r="G9" s="85"/>
      <c r="H9" s="83"/>
      <c r="I9" s="83"/>
      <c r="J9" s="83"/>
      <c r="K9" s="83"/>
      <c r="L9" s="83"/>
      <c r="M9" s="83"/>
      <c r="N9" s="83"/>
      <c r="O9" s="83"/>
      <c r="P9" s="83"/>
      <c r="Q9" s="83"/>
      <c r="R9" s="83"/>
      <c r="S9" s="83"/>
      <c r="T9" s="83"/>
      <c r="U9" s="83"/>
      <c r="V9" s="83"/>
      <c r="W9" s="83"/>
      <c r="X9" s="83"/>
      <c r="Y9" s="83"/>
      <c r="Z9" s="83"/>
    </row>
    <row r="10" spans="1:26" ht="21" hidden="1" customHeight="1" x14ac:dyDescent="0.3">
      <c r="A10" s="85"/>
      <c r="B10" s="85">
        <v>1</v>
      </c>
      <c r="C10" s="85"/>
      <c r="D10" s="537" t="str">
        <f>C3</f>
        <v>TRECHO MA-138 ATE 3 BOCAS</v>
      </c>
      <c r="E10" s="461"/>
      <c r="F10" s="538"/>
      <c r="G10" s="85"/>
      <c r="H10" s="83"/>
      <c r="I10" s="83"/>
      <c r="J10" s="83"/>
      <c r="K10" s="83"/>
      <c r="L10" s="83"/>
      <c r="M10" s="83"/>
      <c r="N10" s="83"/>
      <c r="O10" s="83"/>
      <c r="P10" s="83"/>
      <c r="Q10" s="83"/>
      <c r="R10" s="83"/>
      <c r="S10" s="83"/>
      <c r="T10" s="83"/>
      <c r="U10" s="83"/>
      <c r="V10" s="83"/>
      <c r="W10" s="83"/>
      <c r="X10" s="83"/>
      <c r="Y10" s="83"/>
      <c r="Z10" s="83"/>
    </row>
    <row r="11" spans="1:26" ht="19.5" customHeight="1" x14ac:dyDescent="0.3">
      <c r="A11" s="85"/>
      <c r="B11" s="85"/>
      <c r="C11" s="85">
        <v>1</v>
      </c>
      <c r="D11" s="86" t="str">
        <f>PO!G15</f>
        <v>ADMINISTRAÇÃO LOCAL</v>
      </c>
      <c r="E11" s="83"/>
      <c r="F11" s="87"/>
      <c r="G11" s="88">
        <f>PO!L15</f>
        <v>55535.22</v>
      </c>
      <c r="H11" s="83"/>
      <c r="I11" s="83"/>
      <c r="J11" s="83"/>
      <c r="K11" s="83"/>
      <c r="L11" s="83"/>
      <c r="M11" s="83"/>
      <c r="N11" s="83"/>
      <c r="O11" s="83"/>
      <c r="P11" s="83"/>
      <c r="Q11" s="83"/>
      <c r="R11" s="83"/>
      <c r="S11" s="83"/>
      <c r="T11" s="83"/>
      <c r="U11" s="83"/>
      <c r="V11" s="83"/>
      <c r="W11" s="83"/>
      <c r="X11" s="83"/>
      <c r="Y11" s="83"/>
      <c r="Z11" s="83"/>
    </row>
    <row r="12" spans="1:26" ht="19.5" customHeight="1" x14ac:dyDescent="0.3">
      <c r="A12" s="85"/>
      <c r="B12" s="85"/>
      <c r="C12" s="85">
        <v>2</v>
      </c>
      <c r="D12" s="86" t="str">
        <f>PO!G17</f>
        <v>SERVIÇOS COMPLEMENTARES</v>
      </c>
      <c r="E12" s="83"/>
      <c r="F12" s="87"/>
      <c r="G12" s="88">
        <f>PO!L17</f>
        <v>58618.96</v>
      </c>
      <c r="H12" s="83"/>
      <c r="I12" s="83"/>
      <c r="J12" s="83"/>
      <c r="K12" s="83"/>
      <c r="L12" s="83"/>
      <c r="M12" s="83"/>
      <c r="N12" s="83"/>
      <c r="O12" s="83"/>
      <c r="P12" s="83"/>
      <c r="Q12" s="83"/>
      <c r="R12" s="83"/>
      <c r="S12" s="83"/>
      <c r="T12" s="83"/>
      <c r="U12" s="83"/>
      <c r="V12" s="83"/>
      <c r="W12" s="83"/>
      <c r="X12" s="83"/>
      <c r="Y12" s="83"/>
      <c r="Z12" s="83"/>
    </row>
    <row r="13" spans="1:26" ht="19.5" customHeight="1" x14ac:dyDescent="0.3">
      <c r="A13" s="85"/>
      <c r="B13" s="85"/>
      <c r="C13" s="85">
        <v>3</v>
      </c>
      <c r="D13" s="86" t="str">
        <f>PO!G24</f>
        <v>TERRAPLENAGEM</v>
      </c>
      <c r="E13" s="83"/>
      <c r="F13" s="87"/>
      <c r="G13" s="88">
        <f>PO!L24</f>
        <v>525309.16</v>
      </c>
      <c r="H13" s="83"/>
      <c r="I13" s="83"/>
      <c r="J13" s="83"/>
      <c r="K13" s="83"/>
      <c r="L13" s="83"/>
      <c r="M13" s="83"/>
      <c r="N13" s="83"/>
      <c r="O13" s="83"/>
      <c r="P13" s="83"/>
      <c r="Q13" s="83"/>
      <c r="R13" s="83"/>
      <c r="S13" s="83"/>
      <c r="T13" s="83"/>
      <c r="U13" s="83"/>
      <c r="V13" s="83"/>
      <c r="W13" s="83"/>
      <c r="X13" s="83"/>
      <c r="Y13" s="83"/>
      <c r="Z13" s="83"/>
    </row>
    <row r="14" spans="1:26" ht="19.5" customHeight="1" x14ac:dyDescent="0.3">
      <c r="A14" s="85"/>
      <c r="B14" s="85"/>
      <c r="C14" s="85">
        <v>4</v>
      </c>
      <c r="D14" s="89" t="str">
        <f>PO!G29</f>
        <v>DRENAGEM</v>
      </c>
      <c r="E14" s="83"/>
      <c r="F14" s="87"/>
      <c r="G14" s="88">
        <f>PO!L29</f>
        <v>168732</v>
      </c>
      <c r="H14" s="83"/>
      <c r="I14" s="83"/>
      <c r="J14" s="83"/>
      <c r="K14" s="83"/>
      <c r="L14" s="83"/>
      <c r="M14" s="83"/>
      <c r="N14" s="83"/>
      <c r="O14" s="83"/>
      <c r="P14" s="83"/>
      <c r="Q14" s="83"/>
      <c r="R14" s="83"/>
      <c r="S14" s="83"/>
      <c r="T14" s="83"/>
      <c r="U14" s="83"/>
      <c r="V14" s="83"/>
      <c r="W14" s="83"/>
      <c r="X14" s="83"/>
      <c r="Y14" s="83"/>
      <c r="Z14" s="83"/>
    </row>
    <row r="15" spans="1:26" ht="21" customHeight="1" x14ac:dyDescent="0.3">
      <c r="A15" s="523" t="s">
        <v>133</v>
      </c>
      <c r="B15" s="524"/>
      <c r="C15" s="524"/>
      <c r="D15" s="524"/>
      <c r="E15" s="524"/>
      <c r="F15" s="525"/>
      <c r="G15" s="90">
        <f>PO!L31</f>
        <v>650982.96</v>
      </c>
      <c r="H15" s="83"/>
      <c r="I15" s="83"/>
      <c r="J15" s="83"/>
      <c r="K15" s="83"/>
      <c r="L15" s="83"/>
      <c r="M15" s="83"/>
      <c r="N15" s="83"/>
      <c r="O15" s="83"/>
      <c r="P15" s="83"/>
      <c r="Q15" s="83"/>
      <c r="R15" s="83"/>
      <c r="S15" s="83"/>
      <c r="T15" s="83"/>
      <c r="U15" s="83"/>
      <c r="V15" s="83"/>
      <c r="W15" s="83"/>
      <c r="X15" s="83"/>
      <c r="Y15" s="83"/>
      <c r="Z15" s="83"/>
    </row>
    <row r="16" spans="1:26" ht="21" customHeight="1" x14ac:dyDescent="0.3">
      <c r="A16" s="526" t="str">
        <f>PO!A32</f>
        <v xml:space="preserve">PARCELA REFERENTE AO BDI </v>
      </c>
      <c r="B16" s="461"/>
      <c r="C16" s="461"/>
      <c r="D16" s="461"/>
      <c r="E16" s="461"/>
      <c r="F16" s="91" t="str">
        <f>PO!K32</f>
        <v>24,15 %</v>
      </c>
      <c r="G16" s="92">
        <f>PO!L32</f>
        <v>157212.38</v>
      </c>
      <c r="H16" s="83"/>
      <c r="I16" s="83"/>
      <c r="J16" s="83"/>
      <c r="K16" s="83"/>
      <c r="L16" s="83"/>
      <c r="M16" s="83"/>
      <c r="N16" s="83"/>
      <c r="O16" s="83"/>
      <c r="P16" s="83"/>
      <c r="Q16" s="83"/>
      <c r="R16" s="83"/>
      <c r="S16" s="83"/>
      <c r="T16" s="83"/>
      <c r="U16" s="83"/>
      <c r="V16" s="83"/>
      <c r="W16" s="83"/>
      <c r="X16" s="83"/>
      <c r="Y16" s="83"/>
      <c r="Z16" s="83"/>
    </row>
    <row r="17" spans="1:26" ht="21" customHeight="1" x14ac:dyDescent="0.3">
      <c r="A17" s="527" t="str">
        <f>PO!A33</f>
        <v xml:space="preserve">TOTAL GERAL COM L.S. 112,12% - NÃO DESONERADO - E BDI </v>
      </c>
      <c r="B17" s="528"/>
      <c r="C17" s="528"/>
      <c r="D17" s="528"/>
      <c r="E17" s="528"/>
      <c r="F17" s="529"/>
      <c r="G17" s="93">
        <f>PO!L33</f>
        <v>808195.34</v>
      </c>
      <c r="H17" s="83"/>
      <c r="I17" s="83"/>
      <c r="J17" s="83"/>
      <c r="K17" s="83"/>
      <c r="L17" s="83"/>
      <c r="M17" s="83"/>
      <c r="N17" s="83"/>
      <c r="O17" s="83"/>
      <c r="P17" s="83"/>
      <c r="Q17" s="83"/>
      <c r="R17" s="83"/>
      <c r="S17" s="83"/>
      <c r="T17" s="83"/>
      <c r="U17" s="83"/>
      <c r="V17" s="83"/>
      <c r="W17" s="83"/>
      <c r="X17" s="83"/>
      <c r="Y17" s="83"/>
      <c r="Z17" s="83"/>
    </row>
    <row r="18" spans="1:26" ht="12.75" customHeight="1" x14ac:dyDescent="0.3">
      <c r="A18" s="83"/>
      <c r="B18" s="83"/>
      <c r="C18" s="83"/>
      <c r="D18" s="83"/>
      <c r="E18" s="83"/>
      <c r="F18" s="83"/>
      <c r="G18" s="83"/>
      <c r="H18" s="83"/>
      <c r="I18" s="83"/>
      <c r="J18" s="83"/>
      <c r="K18" s="83"/>
      <c r="L18" s="83"/>
      <c r="M18" s="83"/>
      <c r="N18" s="83"/>
      <c r="O18" s="83"/>
      <c r="P18" s="83"/>
      <c r="Q18" s="83"/>
      <c r="R18" s="83"/>
      <c r="S18" s="83"/>
      <c r="T18" s="83"/>
      <c r="U18" s="83"/>
      <c r="V18" s="83"/>
      <c r="W18" s="83"/>
      <c r="X18" s="83"/>
      <c r="Y18" s="83"/>
      <c r="Z18" s="83"/>
    </row>
    <row r="19" spans="1:26" ht="12.75" customHeight="1" x14ac:dyDescent="0.3">
      <c r="A19" s="83"/>
      <c r="B19" s="83"/>
      <c r="C19" s="83"/>
      <c r="D19" s="83"/>
      <c r="E19" s="83"/>
      <c r="F19" s="83"/>
      <c r="G19" s="83"/>
      <c r="H19" s="83"/>
      <c r="I19" s="83"/>
      <c r="J19" s="83"/>
      <c r="K19" s="83"/>
      <c r="L19" s="83"/>
      <c r="M19" s="83"/>
      <c r="N19" s="83"/>
      <c r="O19" s="83"/>
      <c r="P19" s="83"/>
      <c r="Q19" s="83"/>
      <c r="R19" s="83"/>
      <c r="S19" s="83"/>
      <c r="T19" s="83"/>
      <c r="U19" s="83"/>
      <c r="V19" s="83"/>
      <c r="W19" s="83"/>
      <c r="X19" s="83"/>
      <c r="Y19" s="83"/>
      <c r="Z19" s="83"/>
    </row>
    <row r="20" spans="1:26" ht="12.75" customHeight="1" x14ac:dyDescent="0.3">
      <c r="A20" s="83"/>
      <c r="B20" s="83"/>
      <c r="C20" s="83"/>
      <c r="D20" s="83"/>
      <c r="E20" s="83"/>
      <c r="F20" s="83"/>
      <c r="G20" s="83"/>
      <c r="H20" s="83"/>
      <c r="I20" s="83"/>
      <c r="J20" s="83"/>
      <c r="K20" s="83"/>
      <c r="L20" s="83"/>
      <c r="M20" s="83"/>
      <c r="N20" s="83"/>
      <c r="O20" s="83"/>
      <c r="P20" s="83"/>
      <c r="Q20" s="83"/>
      <c r="R20" s="83"/>
      <c r="S20" s="83"/>
      <c r="T20" s="83"/>
      <c r="U20" s="83"/>
      <c r="V20" s="83"/>
      <c r="W20" s="83"/>
      <c r="X20" s="83"/>
      <c r="Y20" s="83"/>
      <c r="Z20" s="83"/>
    </row>
    <row r="21" spans="1:26" ht="12.75" customHeight="1" x14ac:dyDescent="0.3">
      <c r="A21" s="83"/>
      <c r="B21" s="83"/>
      <c r="C21" s="83"/>
      <c r="D21" s="83"/>
      <c r="E21" s="83"/>
      <c r="F21" s="83"/>
      <c r="G21" s="83"/>
      <c r="H21" s="83"/>
      <c r="I21" s="83"/>
      <c r="J21" s="83"/>
      <c r="K21" s="83"/>
      <c r="L21" s="83"/>
      <c r="M21" s="83"/>
      <c r="N21" s="83"/>
      <c r="O21" s="83"/>
      <c r="P21" s="83"/>
      <c r="Q21" s="83"/>
      <c r="R21" s="83"/>
      <c r="S21" s="83"/>
      <c r="T21" s="83"/>
      <c r="U21" s="83"/>
      <c r="V21" s="83"/>
      <c r="W21" s="83"/>
      <c r="X21" s="83"/>
      <c r="Y21" s="83"/>
      <c r="Z21" s="83"/>
    </row>
    <row r="22" spans="1:26" ht="12.75" customHeight="1" x14ac:dyDescent="0.3">
      <c r="A22" s="83"/>
      <c r="B22" s="83"/>
      <c r="C22" s="83"/>
      <c r="D22" s="83"/>
      <c r="E22" s="83"/>
      <c r="F22" s="83"/>
      <c r="G22" s="83"/>
      <c r="H22" s="83"/>
      <c r="I22" s="83"/>
      <c r="J22" s="83"/>
      <c r="K22" s="83"/>
      <c r="L22" s="83"/>
      <c r="M22" s="83"/>
      <c r="N22" s="83"/>
      <c r="O22" s="83"/>
      <c r="P22" s="83"/>
      <c r="Q22" s="83"/>
      <c r="R22" s="83"/>
      <c r="S22" s="83"/>
      <c r="T22" s="83"/>
      <c r="U22" s="83"/>
      <c r="V22" s="83"/>
      <c r="W22" s="83"/>
      <c r="X22" s="83"/>
      <c r="Y22" s="83"/>
      <c r="Z22" s="83"/>
    </row>
    <row r="23" spans="1:26" ht="12.75" customHeight="1" x14ac:dyDescent="0.3">
      <c r="A23" s="83"/>
      <c r="B23" s="83"/>
      <c r="C23" s="83"/>
      <c r="D23" s="83"/>
      <c r="E23" s="83"/>
      <c r="F23" s="83"/>
      <c r="G23" s="83"/>
      <c r="H23" s="83"/>
      <c r="I23" s="83"/>
      <c r="J23" s="83"/>
      <c r="K23" s="83"/>
      <c r="L23" s="83"/>
      <c r="M23" s="83"/>
      <c r="N23" s="83"/>
      <c r="O23" s="83"/>
      <c r="P23" s="83"/>
      <c r="Q23" s="83"/>
      <c r="R23" s="83"/>
      <c r="S23" s="83"/>
      <c r="T23" s="83"/>
      <c r="U23" s="83"/>
      <c r="V23" s="83"/>
      <c r="W23" s="83"/>
      <c r="X23" s="83"/>
      <c r="Y23" s="83"/>
      <c r="Z23" s="83"/>
    </row>
    <row r="24" spans="1:26" ht="12.75" customHeight="1" x14ac:dyDescent="0.3">
      <c r="A24" s="83"/>
      <c r="B24" s="83"/>
      <c r="C24" s="83"/>
      <c r="D24" s="83"/>
      <c r="E24" s="83"/>
      <c r="F24" s="83"/>
      <c r="G24" s="83"/>
      <c r="H24" s="83"/>
      <c r="I24" s="83"/>
      <c r="J24" s="83"/>
      <c r="K24" s="83"/>
      <c r="L24" s="83"/>
      <c r="M24" s="83"/>
      <c r="N24" s="83"/>
      <c r="O24" s="83"/>
      <c r="P24" s="83"/>
      <c r="Q24" s="83"/>
      <c r="R24" s="83"/>
      <c r="S24" s="83"/>
      <c r="T24" s="83"/>
      <c r="U24" s="83"/>
      <c r="V24" s="83"/>
      <c r="W24" s="83"/>
      <c r="X24" s="83"/>
      <c r="Y24" s="83"/>
      <c r="Z24" s="83"/>
    </row>
    <row r="25" spans="1:26" ht="12.75" customHeight="1" x14ac:dyDescent="0.3">
      <c r="A25" s="83"/>
      <c r="B25" s="83"/>
      <c r="C25" s="83"/>
      <c r="D25" s="83"/>
      <c r="E25" s="83"/>
      <c r="F25" s="83"/>
      <c r="G25" s="83"/>
      <c r="H25" s="83"/>
      <c r="I25" s="83"/>
      <c r="J25" s="83"/>
      <c r="K25" s="83"/>
      <c r="L25" s="83"/>
      <c r="M25" s="83"/>
      <c r="N25" s="83"/>
      <c r="O25" s="83"/>
      <c r="P25" s="83"/>
      <c r="Q25" s="83"/>
      <c r="R25" s="83"/>
      <c r="S25" s="83"/>
      <c r="T25" s="83"/>
      <c r="U25" s="83"/>
      <c r="V25" s="83"/>
      <c r="W25" s="83"/>
      <c r="X25" s="83"/>
      <c r="Y25" s="83"/>
      <c r="Z25" s="83"/>
    </row>
    <row r="26" spans="1:26" ht="12.75" customHeight="1" x14ac:dyDescent="0.3">
      <c r="A26" s="83"/>
      <c r="B26" s="83"/>
      <c r="C26" s="83"/>
      <c r="D26" s="83"/>
      <c r="E26" s="83"/>
      <c r="F26" s="83"/>
      <c r="G26" s="83"/>
      <c r="H26" s="83"/>
      <c r="I26" s="83"/>
      <c r="J26" s="83"/>
      <c r="K26" s="83"/>
      <c r="L26" s="83"/>
      <c r="M26" s="83"/>
      <c r="N26" s="83"/>
      <c r="O26" s="83"/>
      <c r="P26" s="83"/>
      <c r="Q26" s="83"/>
      <c r="R26" s="83"/>
      <c r="S26" s="83"/>
      <c r="T26" s="83"/>
      <c r="U26" s="83"/>
      <c r="V26" s="83"/>
      <c r="W26" s="83"/>
      <c r="X26" s="83"/>
      <c r="Y26" s="83"/>
      <c r="Z26" s="83"/>
    </row>
    <row r="27" spans="1:26" ht="12.75" customHeight="1" x14ac:dyDescent="0.3">
      <c r="A27" s="83"/>
      <c r="B27" s="83"/>
      <c r="C27" s="83"/>
      <c r="D27" s="83"/>
      <c r="E27" s="83"/>
      <c r="F27" s="83"/>
      <c r="G27" s="83"/>
      <c r="H27" s="83"/>
      <c r="I27" s="83"/>
      <c r="J27" s="83"/>
      <c r="K27" s="83"/>
      <c r="L27" s="83"/>
      <c r="M27" s="83"/>
      <c r="N27" s="83"/>
      <c r="O27" s="83"/>
      <c r="P27" s="83"/>
      <c r="Q27" s="83"/>
      <c r="R27" s="83"/>
      <c r="S27" s="83"/>
      <c r="T27" s="83"/>
      <c r="U27" s="83"/>
      <c r="V27" s="83"/>
      <c r="W27" s="83"/>
      <c r="X27" s="83"/>
      <c r="Y27" s="83"/>
      <c r="Z27" s="83"/>
    </row>
    <row r="28" spans="1:26" ht="12.75" customHeight="1" x14ac:dyDescent="0.3">
      <c r="A28" s="83"/>
      <c r="B28" s="83"/>
      <c r="C28" s="83"/>
      <c r="D28" s="83"/>
      <c r="E28" s="83"/>
      <c r="F28" s="83"/>
      <c r="G28" s="83"/>
      <c r="H28" s="83"/>
      <c r="I28" s="83"/>
      <c r="J28" s="83"/>
      <c r="K28" s="83"/>
      <c r="L28" s="83"/>
      <c r="M28" s="83"/>
      <c r="N28" s="83"/>
      <c r="O28" s="83"/>
      <c r="P28" s="83"/>
      <c r="Q28" s="83"/>
      <c r="R28" s="83"/>
      <c r="S28" s="83"/>
      <c r="T28" s="83"/>
      <c r="U28" s="83"/>
      <c r="V28" s="83"/>
      <c r="W28" s="83"/>
      <c r="X28" s="83"/>
      <c r="Y28" s="83"/>
      <c r="Z28" s="83"/>
    </row>
    <row r="29" spans="1:26" ht="12.75" customHeight="1" x14ac:dyDescent="0.3">
      <c r="A29" s="83"/>
      <c r="B29" s="83"/>
      <c r="C29" s="83"/>
      <c r="D29" s="83"/>
      <c r="E29" s="83"/>
      <c r="F29" s="83"/>
      <c r="G29" s="83"/>
      <c r="H29" s="83"/>
      <c r="I29" s="83"/>
      <c r="J29" s="83"/>
      <c r="K29" s="83"/>
      <c r="L29" s="83"/>
      <c r="M29" s="83"/>
      <c r="N29" s="83"/>
      <c r="O29" s="83"/>
      <c r="P29" s="83"/>
      <c r="Q29" s="83"/>
      <c r="R29" s="83"/>
      <c r="S29" s="83"/>
      <c r="T29" s="83"/>
      <c r="U29" s="83"/>
      <c r="V29" s="83"/>
      <c r="W29" s="83"/>
      <c r="X29" s="83"/>
      <c r="Y29" s="83"/>
      <c r="Z29" s="83"/>
    </row>
    <row r="30" spans="1:26" ht="12.75" customHeight="1" x14ac:dyDescent="0.3">
      <c r="A30" s="83"/>
      <c r="B30" s="83"/>
      <c r="C30" s="83"/>
      <c r="D30" s="83"/>
      <c r="E30" s="83"/>
      <c r="F30" s="83"/>
      <c r="G30" s="83"/>
      <c r="H30" s="83"/>
      <c r="I30" s="83"/>
      <c r="J30" s="83"/>
      <c r="K30" s="83"/>
      <c r="L30" s="83"/>
      <c r="M30" s="83"/>
      <c r="N30" s="83"/>
      <c r="O30" s="83"/>
      <c r="P30" s="83"/>
      <c r="Q30" s="83"/>
      <c r="R30" s="83"/>
      <c r="S30" s="83"/>
      <c r="T30" s="83"/>
      <c r="U30" s="83"/>
      <c r="V30" s="83"/>
      <c r="W30" s="83"/>
      <c r="X30" s="83"/>
      <c r="Y30" s="83"/>
      <c r="Z30" s="83"/>
    </row>
    <row r="31" spans="1:26" ht="12.75" customHeight="1" x14ac:dyDescent="0.3">
      <c r="A31" s="83"/>
      <c r="B31" s="83"/>
      <c r="C31" s="83"/>
      <c r="D31" s="83"/>
      <c r="E31" s="83"/>
      <c r="F31" s="83"/>
      <c r="G31" s="83"/>
      <c r="H31" s="83"/>
      <c r="I31" s="83"/>
      <c r="J31" s="83"/>
      <c r="K31" s="83"/>
      <c r="L31" s="83"/>
      <c r="M31" s="83"/>
      <c r="N31" s="83"/>
      <c r="O31" s="83"/>
      <c r="P31" s="83"/>
      <c r="Q31" s="83"/>
      <c r="R31" s="83"/>
      <c r="S31" s="83"/>
      <c r="T31" s="83"/>
      <c r="U31" s="83"/>
      <c r="V31" s="83"/>
      <c r="W31" s="83"/>
      <c r="X31" s="83"/>
      <c r="Y31" s="83"/>
      <c r="Z31" s="83"/>
    </row>
    <row r="32" spans="1:26" ht="12.75" customHeight="1" x14ac:dyDescent="0.3">
      <c r="A32" s="83"/>
      <c r="B32" s="83"/>
      <c r="C32" s="83"/>
      <c r="D32" s="83"/>
      <c r="E32" s="83"/>
      <c r="F32" s="83"/>
      <c r="G32" s="83"/>
      <c r="H32" s="83"/>
      <c r="I32" s="83"/>
      <c r="J32" s="83"/>
      <c r="K32" s="83"/>
      <c r="L32" s="83"/>
      <c r="M32" s="83"/>
      <c r="N32" s="83"/>
      <c r="O32" s="83"/>
      <c r="P32" s="83"/>
      <c r="Q32" s="83"/>
      <c r="R32" s="83"/>
      <c r="S32" s="83"/>
      <c r="T32" s="83"/>
      <c r="U32" s="83"/>
      <c r="V32" s="83"/>
      <c r="W32" s="83"/>
      <c r="X32" s="83"/>
      <c r="Y32" s="83"/>
      <c r="Z32" s="83"/>
    </row>
    <row r="33" spans="1:26" ht="12.75" customHeight="1" x14ac:dyDescent="0.3">
      <c r="A33" s="83"/>
      <c r="B33" s="83"/>
      <c r="C33" s="83"/>
      <c r="D33" s="83"/>
      <c r="E33" s="83"/>
      <c r="F33" s="83"/>
      <c r="G33" s="83"/>
      <c r="H33" s="83"/>
      <c r="I33" s="83"/>
      <c r="J33" s="83"/>
      <c r="K33" s="83"/>
      <c r="L33" s="83"/>
      <c r="M33" s="83"/>
      <c r="N33" s="83"/>
      <c r="O33" s="83"/>
      <c r="P33" s="83"/>
      <c r="Q33" s="83"/>
      <c r="R33" s="83"/>
      <c r="S33" s="83"/>
      <c r="T33" s="83"/>
      <c r="U33" s="83"/>
      <c r="V33" s="83"/>
      <c r="W33" s="83"/>
      <c r="X33" s="83"/>
      <c r="Y33" s="83"/>
      <c r="Z33" s="83"/>
    </row>
    <row r="34" spans="1:26" ht="12.75" customHeight="1" x14ac:dyDescent="0.3">
      <c r="A34" s="83"/>
      <c r="B34" s="83"/>
      <c r="C34" s="83"/>
      <c r="D34" s="83"/>
      <c r="E34" s="83"/>
      <c r="F34" s="83"/>
      <c r="G34" s="83"/>
      <c r="H34" s="83"/>
      <c r="I34" s="83"/>
      <c r="J34" s="83"/>
      <c r="K34" s="83"/>
      <c r="L34" s="83"/>
      <c r="M34" s="83"/>
      <c r="N34" s="83"/>
      <c r="O34" s="83"/>
      <c r="P34" s="83"/>
      <c r="Q34" s="83"/>
      <c r="R34" s="83"/>
      <c r="S34" s="83"/>
      <c r="T34" s="83"/>
      <c r="U34" s="83"/>
      <c r="V34" s="83"/>
      <c r="W34" s="83"/>
      <c r="X34" s="83"/>
      <c r="Y34" s="83"/>
      <c r="Z34" s="83"/>
    </row>
    <row r="35" spans="1:26" ht="12.75" customHeight="1" x14ac:dyDescent="0.3">
      <c r="A35" s="83"/>
      <c r="B35" s="83"/>
      <c r="C35" s="83"/>
      <c r="D35" s="83"/>
      <c r="E35" s="83"/>
      <c r="F35" s="83"/>
      <c r="G35" s="83"/>
      <c r="H35" s="83"/>
      <c r="I35" s="83"/>
      <c r="J35" s="83"/>
      <c r="K35" s="83"/>
      <c r="L35" s="83"/>
      <c r="M35" s="83"/>
      <c r="N35" s="83"/>
      <c r="O35" s="83"/>
      <c r="P35" s="83"/>
      <c r="Q35" s="83"/>
      <c r="R35" s="83"/>
      <c r="S35" s="83"/>
      <c r="T35" s="83"/>
      <c r="U35" s="83"/>
      <c r="V35" s="83"/>
      <c r="W35" s="83"/>
      <c r="X35" s="83"/>
      <c r="Y35" s="83"/>
      <c r="Z35" s="83"/>
    </row>
    <row r="36" spans="1:26" ht="12.75" customHeight="1" x14ac:dyDescent="0.3">
      <c r="A36" s="83"/>
      <c r="B36" s="83"/>
      <c r="C36" s="83"/>
      <c r="D36" s="83"/>
      <c r="E36" s="83"/>
      <c r="F36" s="83"/>
      <c r="G36" s="83"/>
      <c r="H36" s="83"/>
      <c r="I36" s="83"/>
      <c r="J36" s="83"/>
      <c r="K36" s="83"/>
      <c r="L36" s="83"/>
      <c r="M36" s="83"/>
      <c r="N36" s="83"/>
      <c r="O36" s="83"/>
      <c r="P36" s="83"/>
      <c r="Q36" s="83"/>
      <c r="R36" s="83"/>
      <c r="S36" s="83"/>
      <c r="T36" s="83"/>
      <c r="U36" s="83"/>
      <c r="V36" s="83"/>
      <c r="W36" s="83"/>
      <c r="X36" s="83"/>
      <c r="Y36" s="83"/>
      <c r="Z36" s="83"/>
    </row>
    <row r="37" spans="1:26" ht="12.75" customHeight="1" x14ac:dyDescent="0.3">
      <c r="A37" s="83"/>
      <c r="B37" s="83"/>
      <c r="C37" s="83"/>
      <c r="D37" s="83"/>
      <c r="E37" s="83"/>
      <c r="F37" s="83"/>
      <c r="G37" s="83"/>
      <c r="H37" s="83"/>
      <c r="I37" s="83"/>
      <c r="J37" s="83"/>
      <c r="K37" s="83"/>
      <c r="L37" s="83"/>
      <c r="M37" s="83"/>
      <c r="N37" s="83"/>
      <c r="O37" s="83"/>
      <c r="P37" s="83"/>
      <c r="Q37" s="83"/>
      <c r="R37" s="83"/>
      <c r="S37" s="83"/>
      <c r="T37" s="83"/>
      <c r="U37" s="83"/>
      <c r="V37" s="83"/>
      <c r="W37" s="83"/>
      <c r="X37" s="83"/>
      <c r="Y37" s="83"/>
      <c r="Z37" s="83"/>
    </row>
    <row r="38" spans="1:26" ht="12.75" customHeight="1" x14ac:dyDescent="0.3">
      <c r="A38" s="83"/>
      <c r="B38" s="83"/>
      <c r="C38" s="83"/>
      <c r="D38" s="83"/>
      <c r="E38" s="83"/>
      <c r="F38" s="83"/>
      <c r="G38" s="83"/>
      <c r="H38" s="83"/>
      <c r="I38" s="83"/>
      <c r="J38" s="83"/>
      <c r="K38" s="83"/>
      <c r="L38" s="83"/>
      <c r="M38" s="83"/>
      <c r="N38" s="83"/>
      <c r="O38" s="83"/>
      <c r="P38" s="83"/>
      <c r="Q38" s="83"/>
      <c r="R38" s="83"/>
      <c r="S38" s="83"/>
      <c r="T38" s="83"/>
      <c r="U38" s="83"/>
      <c r="V38" s="83"/>
      <c r="W38" s="83"/>
      <c r="X38" s="83"/>
      <c r="Y38" s="83"/>
      <c r="Z38" s="83"/>
    </row>
    <row r="39" spans="1:26" ht="12.75" customHeight="1" x14ac:dyDescent="0.3">
      <c r="A39" s="83"/>
      <c r="B39" s="83"/>
      <c r="C39" s="83"/>
      <c r="D39" s="83"/>
      <c r="E39" s="83"/>
      <c r="F39" s="83"/>
      <c r="G39" s="83"/>
      <c r="H39" s="83"/>
      <c r="I39" s="83"/>
      <c r="J39" s="83"/>
      <c r="K39" s="83"/>
      <c r="L39" s="83"/>
      <c r="M39" s="83"/>
      <c r="N39" s="83"/>
      <c r="O39" s="83"/>
      <c r="P39" s="83"/>
      <c r="Q39" s="83"/>
      <c r="R39" s="83"/>
      <c r="S39" s="83"/>
      <c r="T39" s="83"/>
      <c r="U39" s="83"/>
      <c r="V39" s="83"/>
      <c r="W39" s="83"/>
      <c r="X39" s="83"/>
      <c r="Y39" s="83"/>
      <c r="Z39" s="83"/>
    </row>
    <row r="40" spans="1:26" ht="12.75" customHeight="1" x14ac:dyDescent="0.3">
      <c r="A40" s="83"/>
      <c r="B40" s="83"/>
      <c r="C40" s="83"/>
      <c r="D40" s="83"/>
      <c r="E40" s="83"/>
      <c r="F40" s="83"/>
      <c r="G40" s="83"/>
      <c r="H40" s="83"/>
      <c r="I40" s="83"/>
      <c r="J40" s="83"/>
      <c r="K40" s="83"/>
      <c r="L40" s="83"/>
      <c r="M40" s="83"/>
      <c r="N40" s="83"/>
      <c r="O40" s="83"/>
      <c r="P40" s="83"/>
      <c r="Q40" s="83"/>
      <c r="R40" s="83"/>
      <c r="S40" s="83"/>
      <c r="T40" s="83"/>
      <c r="U40" s="83"/>
      <c r="V40" s="83"/>
      <c r="W40" s="83"/>
      <c r="X40" s="83"/>
      <c r="Y40" s="83"/>
      <c r="Z40" s="83"/>
    </row>
    <row r="41" spans="1:26" ht="12.75" customHeight="1" x14ac:dyDescent="0.3">
      <c r="A41" s="83"/>
      <c r="B41" s="83"/>
      <c r="C41" s="83"/>
      <c r="D41" s="83"/>
      <c r="E41" s="83"/>
      <c r="F41" s="83"/>
      <c r="G41" s="83"/>
      <c r="H41" s="83"/>
      <c r="I41" s="83"/>
      <c r="J41" s="83"/>
      <c r="K41" s="83"/>
      <c r="L41" s="83"/>
      <c r="M41" s="83"/>
      <c r="N41" s="83"/>
      <c r="O41" s="83"/>
      <c r="P41" s="83"/>
      <c r="Q41" s="83"/>
      <c r="R41" s="83"/>
      <c r="S41" s="83"/>
      <c r="T41" s="83"/>
      <c r="U41" s="83"/>
      <c r="V41" s="83"/>
      <c r="W41" s="83"/>
      <c r="X41" s="83"/>
      <c r="Y41" s="83"/>
      <c r="Z41" s="83"/>
    </row>
    <row r="42" spans="1:26" ht="12.75" customHeight="1" x14ac:dyDescent="0.3">
      <c r="A42" s="83"/>
      <c r="B42" s="83"/>
      <c r="C42" s="83"/>
      <c r="D42" s="83"/>
      <c r="E42" s="83"/>
      <c r="F42" s="83"/>
      <c r="G42" s="83"/>
      <c r="H42" s="83"/>
      <c r="I42" s="83"/>
      <c r="J42" s="83"/>
      <c r="K42" s="83"/>
      <c r="L42" s="83"/>
      <c r="M42" s="83"/>
      <c r="N42" s="83"/>
      <c r="O42" s="83"/>
      <c r="P42" s="83"/>
      <c r="Q42" s="83"/>
      <c r="R42" s="83"/>
      <c r="S42" s="83"/>
      <c r="T42" s="83"/>
      <c r="U42" s="83"/>
      <c r="V42" s="83"/>
      <c r="W42" s="83"/>
      <c r="X42" s="83"/>
      <c r="Y42" s="83"/>
      <c r="Z42" s="83"/>
    </row>
    <row r="43" spans="1:26" ht="12.75" customHeight="1" x14ac:dyDescent="0.3">
      <c r="A43" s="83"/>
      <c r="B43" s="83"/>
      <c r="C43" s="83"/>
      <c r="D43" s="83"/>
      <c r="E43" s="83"/>
      <c r="F43" s="83"/>
      <c r="G43" s="83"/>
      <c r="H43" s="83"/>
      <c r="I43" s="83"/>
      <c r="J43" s="83"/>
      <c r="K43" s="83"/>
      <c r="L43" s="83"/>
      <c r="M43" s="83"/>
      <c r="N43" s="83"/>
      <c r="O43" s="83"/>
      <c r="P43" s="83"/>
      <c r="Q43" s="83"/>
      <c r="R43" s="83"/>
      <c r="S43" s="83"/>
      <c r="T43" s="83"/>
      <c r="U43" s="83"/>
      <c r="V43" s="83"/>
      <c r="W43" s="83"/>
      <c r="X43" s="83"/>
      <c r="Y43" s="83"/>
      <c r="Z43" s="83"/>
    </row>
    <row r="44" spans="1:26" ht="12.75" customHeight="1" x14ac:dyDescent="0.3">
      <c r="A44" s="83"/>
      <c r="B44" s="83"/>
      <c r="C44" s="83"/>
      <c r="D44" s="83"/>
      <c r="E44" s="83"/>
      <c r="F44" s="83"/>
      <c r="G44" s="83"/>
      <c r="H44" s="83"/>
      <c r="I44" s="83"/>
      <c r="J44" s="83"/>
      <c r="K44" s="83"/>
      <c r="L44" s="83"/>
      <c r="M44" s="83"/>
      <c r="N44" s="83"/>
      <c r="O44" s="83"/>
      <c r="P44" s="83"/>
      <c r="Q44" s="83"/>
      <c r="R44" s="83"/>
      <c r="S44" s="83"/>
      <c r="T44" s="83"/>
      <c r="U44" s="83"/>
      <c r="V44" s="83"/>
      <c r="W44" s="83"/>
      <c r="X44" s="83"/>
      <c r="Y44" s="83"/>
      <c r="Z44" s="83"/>
    </row>
    <row r="45" spans="1:26" ht="12.75" customHeight="1" x14ac:dyDescent="0.3">
      <c r="A45" s="83"/>
      <c r="B45" s="83"/>
      <c r="C45" s="83"/>
      <c r="D45" s="83"/>
      <c r="E45" s="83"/>
      <c r="F45" s="83"/>
      <c r="G45" s="83"/>
      <c r="H45" s="83"/>
      <c r="I45" s="83"/>
      <c r="J45" s="83"/>
      <c r="K45" s="83"/>
      <c r="L45" s="83"/>
      <c r="M45" s="83"/>
      <c r="N45" s="83"/>
      <c r="O45" s="83"/>
      <c r="P45" s="83"/>
      <c r="Q45" s="83"/>
      <c r="R45" s="83"/>
      <c r="S45" s="83"/>
      <c r="T45" s="83"/>
      <c r="U45" s="83"/>
      <c r="V45" s="83"/>
      <c r="W45" s="83"/>
      <c r="X45" s="83"/>
      <c r="Y45" s="83"/>
      <c r="Z45" s="83"/>
    </row>
    <row r="46" spans="1:26" ht="12.75" customHeight="1" x14ac:dyDescent="0.3">
      <c r="A46" s="83"/>
      <c r="B46" s="83"/>
      <c r="C46" s="83"/>
      <c r="D46" s="83"/>
      <c r="E46" s="83"/>
      <c r="F46" s="83"/>
      <c r="G46" s="83"/>
      <c r="H46" s="83"/>
      <c r="I46" s="83"/>
      <c r="J46" s="83"/>
      <c r="K46" s="83"/>
      <c r="L46" s="83"/>
      <c r="M46" s="83"/>
      <c r="N46" s="83"/>
      <c r="O46" s="83"/>
      <c r="P46" s="83"/>
      <c r="Q46" s="83"/>
      <c r="R46" s="83"/>
      <c r="S46" s="83"/>
      <c r="T46" s="83"/>
      <c r="U46" s="83"/>
      <c r="V46" s="83"/>
      <c r="W46" s="83"/>
      <c r="X46" s="83"/>
      <c r="Y46" s="83"/>
      <c r="Z46" s="83"/>
    </row>
    <row r="47" spans="1:26" ht="12.75" customHeight="1" x14ac:dyDescent="0.3">
      <c r="A47" s="83"/>
      <c r="B47" s="83"/>
      <c r="C47" s="83"/>
      <c r="D47" s="83"/>
      <c r="E47" s="83"/>
      <c r="F47" s="83"/>
      <c r="G47" s="83"/>
      <c r="H47" s="83"/>
      <c r="I47" s="83"/>
      <c r="J47" s="83"/>
      <c r="K47" s="83"/>
      <c r="L47" s="83"/>
      <c r="M47" s="83"/>
      <c r="N47" s="83"/>
      <c r="O47" s="83"/>
      <c r="P47" s="83"/>
      <c r="Q47" s="83"/>
      <c r="R47" s="83"/>
      <c r="S47" s="83"/>
      <c r="T47" s="83"/>
      <c r="U47" s="83"/>
      <c r="V47" s="83"/>
      <c r="W47" s="83"/>
      <c r="X47" s="83"/>
      <c r="Y47" s="83"/>
      <c r="Z47" s="83"/>
    </row>
    <row r="48" spans="1:26" ht="12.75" customHeight="1" x14ac:dyDescent="0.3">
      <c r="A48" s="83"/>
      <c r="B48" s="83"/>
      <c r="C48" s="83"/>
      <c r="D48" s="83"/>
      <c r="E48" s="83"/>
      <c r="F48" s="83"/>
      <c r="G48" s="83"/>
      <c r="H48" s="83"/>
      <c r="I48" s="83"/>
      <c r="J48" s="83"/>
      <c r="K48" s="83"/>
      <c r="L48" s="83"/>
      <c r="M48" s="83"/>
      <c r="N48" s="83"/>
      <c r="O48" s="83"/>
      <c r="P48" s="83"/>
      <c r="Q48" s="83"/>
      <c r="R48" s="83"/>
      <c r="S48" s="83"/>
      <c r="T48" s="83"/>
      <c r="U48" s="83"/>
      <c r="V48" s="83"/>
      <c r="W48" s="83"/>
      <c r="X48" s="83"/>
      <c r="Y48" s="83"/>
      <c r="Z48" s="83"/>
    </row>
    <row r="49" spans="1:26" ht="12.75" customHeight="1" x14ac:dyDescent="0.3">
      <c r="A49" s="83"/>
      <c r="B49" s="83"/>
      <c r="C49" s="83"/>
      <c r="D49" s="83"/>
      <c r="E49" s="83"/>
      <c r="F49" s="83"/>
      <c r="G49" s="83"/>
      <c r="H49" s="83"/>
      <c r="I49" s="83"/>
      <c r="J49" s="83"/>
      <c r="K49" s="83"/>
      <c r="L49" s="83"/>
      <c r="M49" s="83"/>
      <c r="N49" s="83"/>
      <c r="O49" s="83"/>
      <c r="P49" s="83"/>
      <c r="Q49" s="83"/>
      <c r="R49" s="83"/>
      <c r="S49" s="83"/>
      <c r="T49" s="83"/>
      <c r="U49" s="83"/>
      <c r="V49" s="83"/>
      <c r="W49" s="83"/>
      <c r="X49" s="83"/>
      <c r="Y49" s="83"/>
      <c r="Z49" s="83"/>
    </row>
    <row r="50" spans="1:26" ht="12.75" customHeight="1" x14ac:dyDescent="0.3">
      <c r="A50" s="83"/>
      <c r="B50" s="83"/>
      <c r="C50" s="83"/>
      <c r="D50" s="83"/>
      <c r="E50" s="83"/>
      <c r="F50" s="83"/>
      <c r="G50" s="83"/>
      <c r="H50" s="83"/>
      <c r="I50" s="83"/>
      <c r="J50" s="83"/>
      <c r="K50" s="83"/>
      <c r="L50" s="83"/>
      <c r="M50" s="83"/>
      <c r="N50" s="83"/>
      <c r="O50" s="83"/>
      <c r="P50" s="83"/>
      <c r="Q50" s="83"/>
      <c r="R50" s="83"/>
      <c r="S50" s="83"/>
      <c r="T50" s="83"/>
      <c r="U50" s="83"/>
      <c r="V50" s="83"/>
      <c r="W50" s="83"/>
      <c r="X50" s="83"/>
      <c r="Y50" s="83"/>
      <c r="Z50" s="83"/>
    </row>
    <row r="51" spans="1:26" ht="12.75" customHeight="1" x14ac:dyDescent="0.3">
      <c r="A51" s="83"/>
      <c r="B51" s="83"/>
      <c r="C51" s="83"/>
      <c r="D51" s="83"/>
      <c r="E51" s="83"/>
      <c r="F51" s="83"/>
      <c r="G51" s="83"/>
      <c r="H51" s="83"/>
      <c r="I51" s="83"/>
      <c r="J51" s="83"/>
      <c r="K51" s="83"/>
      <c r="L51" s="83"/>
      <c r="M51" s="83"/>
      <c r="N51" s="83"/>
      <c r="O51" s="83"/>
      <c r="P51" s="83"/>
      <c r="Q51" s="83"/>
      <c r="R51" s="83"/>
      <c r="S51" s="83"/>
      <c r="T51" s="83"/>
      <c r="U51" s="83"/>
      <c r="V51" s="83"/>
      <c r="W51" s="83"/>
      <c r="X51" s="83"/>
      <c r="Y51" s="83"/>
      <c r="Z51" s="83"/>
    </row>
    <row r="52" spans="1:26" ht="12.75" customHeight="1" x14ac:dyDescent="0.3">
      <c r="A52" s="83"/>
      <c r="B52" s="83"/>
      <c r="C52" s="83"/>
      <c r="D52" s="83"/>
      <c r="E52" s="83"/>
      <c r="F52" s="83"/>
      <c r="G52" s="83"/>
      <c r="H52" s="83"/>
      <c r="I52" s="83"/>
      <c r="J52" s="83"/>
      <c r="K52" s="83"/>
      <c r="L52" s="83"/>
      <c r="M52" s="83"/>
      <c r="N52" s="83"/>
      <c r="O52" s="83"/>
      <c r="P52" s="83"/>
      <c r="Q52" s="83"/>
      <c r="R52" s="83"/>
      <c r="S52" s="83"/>
      <c r="T52" s="83"/>
      <c r="U52" s="83"/>
      <c r="V52" s="83"/>
      <c r="W52" s="83"/>
      <c r="X52" s="83"/>
      <c r="Y52" s="83"/>
      <c r="Z52" s="83"/>
    </row>
    <row r="53" spans="1:26" ht="12.75" customHeight="1" x14ac:dyDescent="0.3">
      <c r="A53" s="83"/>
      <c r="B53" s="83"/>
      <c r="C53" s="83"/>
      <c r="D53" s="83"/>
      <c r="E53" s="83"/>
      <c r="F53" s="83"/>
      <c r="G53" s="83"/>
      <c r="H53" s="83"/>
      <c r="I53" s="83"/>
      <c r="J53" s="83"/>
      <c r="K53" s="83"/>
      <c r="L53" s="83"/>
      <c r="M53" s="83"/>
      <c r="N53" s="83"/>
      <c r="O53" s="83"/>
      <c r="P53" s="83"/>
      <c r="Q53" s="83"/>
      <c r="R53" s="83"/>
      <c r="S53" s="83"/>
      <c r="T53" s="83"/>
      <c r="U53" s="83"/>
      <c r="V53" s="83"/>
      <c r="W53" s="83"/>
      <c r="X53" s="83"/>
      <c r="Y53" s="83"/>
      <c r="Z53" s="83"/>
    </row>
    <row r="54" spans="1:26" ht="12.75" customHeight="1" x14ac:dyDescent="0.3">
      <c r="A54" s="83"/>
      <c r="B54" s="83"/>
      <c r="C54" s="83"/>
      <c r="D54" s="83"/>
      <c r="E54" s="83"/>
      <c r="F54" s="83"/>
      <c r="G54" s="83"/>
      <c r="H54" s="83"/>
      <c r="I54" s="83"/>
      <c r="J54" s="83"/>
      <c r="K54" s="83"/>
      <c r="L54" s="83"/>
      <c r="M54" s="83"/>
      <c r="N54" s="83"/>
      <c r="O54" s="83"/>
      <c r="P54" s="83"/>
      <c r="Q54" s="83"/>
      <c r="R54" s="83"/>
      <c r="S54" s="83"/>
      <c r="T54" s="83"/>
      <c r="U54" s="83"/>
      <c r="V54" s="83"/>
      <c r="W54" s="83"/>
      <c r="X54" s="83"/>
      <c r="Y54" s="83"/>
      <c r="Z54" s="83"/>
    </row>
    <row r="55" spans="1:26" ht="12.75" customHeight="1" x14ac:dyDescent="0.3">
      <c r="A55" s="83"/>
      <c r="B55" s="83"/>
      <c r="C55" s="83"/>
      <c r="D55" s="83"/>
      <c r="E55" s="83"/>
      <c r="F55" s="83"/>
      <c r="G55" s="83"/>
      <c r="H55" s="83"/>
      <c r="I55" s="83"/>
      <c r="J55" s="83"/>
      <c r="K55" s="83"/>
      <c r="L55" s="83"/>
      <c r="M55" s="83"/>
      <c r="N55" s="83"/>
      <c r="O55" s="83"/>
      <c r="P55" s="83"/>
      <c r="Q55" s="83"/>
      <c r="R55" s="83"/>
      <c r="S55" s="83"/>
      <c r="T55" s="83"/>
      <c r="U55" s="83"/>
      <c r="V55" s="83"/>
      <c r="W55" s="83"/>
      <c r="X55" s="83"/>
      <c r="Y55" s="83"/>
      <c r="Z55" s="83"/>
    </row>
    <row r="56" spans="1:26" ht="12.75" customHeight="1" x14ac:dyDescent="0.3">
      <c r="A56" s="83"/>
      <c r="B56" s="83"/>
      <c r="C56" s="83"/>
      <c r="D56" s="83"/>
      <c r="E56" s="83"/>
      <c r="F56" s="83"/>
      <c r="G56" s="83"/>
      <c r="H56" s="83"/>
      <c r="I56" s="83"/>
      <c r="J56" s="83"/>
      <c r="K56" s="83"/>
      <c r="L56" s="83"/>
      <c r="M56" s="83"/>
      <c r="N56" s="83"/>
      <c r="O56" s="83"/>
      <c r="P56" s="83"/>
      <c r="Q56" s="83"/>
      <c r="R56" s="83"/>
      <c r="S56" s="83"/>
      <c r="T56" s="83"/>
      <c r="U56" s="83"/>
      <c r="V56" s="83"/>
      <c r="W56" s="83"/>
      <c r="X56" s="83"/>
      <c r="Y56" s="83"/>
      <c r="Z56" s="83"/>
    </row>
    <row r="57" spans="1:26" ht="12.75" customHeight="1" x14ac:dyDescent="0.3">
      <c r="A57" s="83"/>
      <c r="B57" s="83"/>
      <c r="C57" s="83"/>
      <c r="D57" s="83"/>
      <c r="E57" s="83"/>
      <c r="F57" s="83"/>
      <c r="G57" s="83"/>
      <c r="H57" s="83"/>
      <c r="I57" s="83"/>
      <c r="J57" s="83"/>
      <c r="K57" s="83"/>
      <c r="L57" s="83"/>
      <c r="M57" s="83"/>
      <c r="N57" s="83"/>
      <c r="O57" s="83"/>
      <c r="P57" s="83"/>
      <c r="Q57" s="83"/>
      <c r="R57" s="83"/>
      <c r="S57" s="83"/>
      <c r="T57" s="83"/>
      <c r="U57" s="83"/>
      <c r="V57" s="83"/>
      <c r="W57" s="83"/>
      <c r="X57" s="83"/>
      <c r="Y57" s="83"/>
      <c r="Z57" s="83"/>
    </row>
    <row r="58" spans="1:26" ht="12.75" customHeight="1" x14ac:dyDescent="0.3">
      <c r="A58" s="83"/>
      <c r="B58" s="83"/>
      <c r="C58" s="83"/>
      <c r="D58" s="83"/>
      <c r="E58" s="83"/>
      <c r="F58" s="83"/>
      <c r="G58" s="83"/>
      <c r="H58" s="83"/>
      <c r="I58" s="83"/>
      <c r="J58" s="83"/>
      <c r="K58" s="83"/>
      <c r="L58" s="83"/>
      <c r="M58" s="83"/>
      <c r="N58" s="83"/>
      <c r="O58" s="83"/>
      <c r="P58" s="83"/>
      <c r="Q58" s="83"/>
      <c r="R58" s="83"/>
      <c r="S58" s="83"/>
      <c r="T58" s="83"/>
      <c r="U58" s="83"/>
      <c r="V58" s="83"/>
      <c r="W58" s="83"/>
      <c r="X58" s="83"/>
      <c r="Y58" s="83"/>
      <c r="Z58" s="83"/>
    </row>
    <row r="59" spans="1:26" ht="12.75" customHeight="1" x14ac:dyDescent="0.3">
      <c r="A59" s="83"/>
      <c r="B59" s="83"/>
      <c r="C59" s="83"/>
      <c r="D59" s="83"/>
      <c r="E59" s="83"/>
      <c r="F59" s="83"/>
      <c r="G59" s="83"/>
      <c r="H59" s="83"/>
      <c r="I59" s="83"/>
      <c r="J59" s="83"/>
      <c r="K59" s="83"/>
      <c r="L59" s="83"/>
      <c r="M59" s="83"/>
      <c r="N59" s="83"/>
      <c r="O59" s="83"/>
      <c r="P59" s="83"/>
      <c r="Q59" s="83"/>
      <c r="R59" s="83"/>
      <c r="S59" s="83"/>
      <c r="T59" s="83"/>
      <c r="U59" s="83"/>
      <c r="V59" s="83"/>
      <c r="W59" s="83"/>
      <c r="X59" s="83"/>
      <c r="Y59" s="83"/>
      <c r="Z59" s="83"/>
    </row>
    <row r="60" spans="1:26" ht="12.75" customHeight="1" x14ac:dyDescent="0.3">
      <c r="A60" s="83"/>
      <c r="B60" s="83"/>
      <c r="C60" s="83"/>
      <c r="D60" s="83"/>
      <c r="E60" s="83"/>
      <c r="F60" s="83"/>
      <c r="G60" s="83"/>
      <c r="H60" s="83"/>
      <c r="I60" s="83"/>
      <c r="J60" s="83"/>
      <c r="K60" s="83"/>
      <c r="L60" s="83"/>
      <c r="M60" s="83"/>
      <c r="N60" s="83"/>
      <c r="O60" s="83"/>
      <c r="P60" s="83"/>
      <c r="Q60" s="83"/>
      <c r="R60" s="83"/>
      <c r="S60" s="83"/>
      <c r="T60" s="83"/>
      <c r="U60" s="83"/>
      <c r="V60" s="83"/>
      <c r="W60" s="83"/>
      <c r="X60" s="83"/>
      <c r="Y60" s="83"/>
      <c r="Z60" s="83"/>
    </row>
    <row r="61" spans="1:26" ht="12.75" customHeight="1" x14ac:dyDescent="0.3">
      <c r="A61" s="83"/>
      <c r="B61" s="83"/>
      <c r="C61" s="83"/>
      <c r="D61" s="83"/>
      <c r="E61" s="83"/>
      <c r="F61" s="83"/>
      <c r="G61" s="83"/>
      <c r="H61" s="83"/>
      <c r="I61" s="83"/>
      <c r="J61" s="83"/>
      <c r="K61" s="83"/>
      <c r="L61" s="83"/>
      <c r="M61" s="83"/>
      <c r="N61" s="83"/>
      <c r="O61" s="83"/>
      <c r="P61" s="83"/>
      <c r="Q61" s="83"/>
      <c r="R61" s="83"/>
      <c r="S61" s="83"/>
      <c r="T61" s="83"/>
      <c r="U61" s="83"/>
      <c r="V61" s="83"/>
      <c r="W61" s="83"/>
      <c r="X61" s="83"/>
      <c r="Y61" s="83"/>
      <c r="Z61" s="83"/>
    </row>
    <row r="62" spans="1:26" ht="12.75" customHeight="1" x14ac:dyDescent="0.3">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row>
    <row r="63" spans="1:26" ht="12.75" customHeight="1" x14ac:dyDescent="0.3">
      <c r="A63" s="83"/>
      <c r="B63" s="83"/>
      <c r="C63" s="83"/>
      <c r="D63" s="83"/>
      <c r="E63" s="83"/>
      <c r="F63" s="83"/>
      <c r="G63" s="83"/>
      <c r="H63" s="83"/>
      <c r="I63" s="83"/>
      <c r="J63" s="83"/>
      <c r="K63" s="83"/>
      <c r="L63" s="83"/>
      <c r="M63" s="83"/>
      <c r="N63" s="83"/>
      <c r="O63" s="83"/>
      <c r="P63" s="83"/>
      <c r="Q63" s="83"/>
      <c r="R63" s="83"/>
      <c r="S63" s="83"/>
      <c r="T63" s="83"/>
      <c r="U63" s="83"/>
      <c r="V63" s="83"/>
      <c r="W63" s="83"/>
      <c r="X63" s="83"/>
      <c r="Y63" s="83"/>
      <c r="Z63" s="83"/>
    </row>
    <row r="64" spans="1:26" ht="12.75" customHeight="1" x14ac:dyDescent="0.3">
      <c r="A64" s="83"/>
      <c r="B64" s="83"/>
      <c r="C64" s="83"/>
      <c r="D64" s="83"/>
      <c r="E64" s="83"/>
      <c r="F64" s="83"/>
      <c r="G64" s="83"/>
      <c r="H64" s="83"/>
      <c r="I64" s="83"/>
      <c r="J64" s="83"/>
      <c r="K64" s="83"/>
      <c r="L64" s="83"/>
      <c r="M64" s="83"/>
      <c r="N64" s="83"/>
      <c r="O64" s="83"/>
      <c r="P64" s="83"/>
      <c r="Q64" s="83"/>
      <c r="R64" s="83"/>
      <c r="S64" s="83"/>
      <c r="T64" s="83"/>
      <c r="U64" s="83"/>
      <c r="V64" s="83"/>
      <c r="W64" s="83"/>
      <c r="X64" s="83"/>
      <c r="Y64" s="83"/>
      <c r="Z64" s="83"/>
    </row>
    <row r="65" spans="1:26" ht="12.75" customHeight="1" x14ac:dyDescent="0.3">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row>
    <row r="66" spans="1:26" ht="12.75" customHeight="1" x14ac:dyDescent="0.3">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row>
    <row r="67" spans="1:26" ht="12.75" customHeight="1" x14ac:dyDescent="0.3">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row>
    <row r="68" spans="1:26" ht="12.75" customHeight="1" x14ac:dyDescent="0.3">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row>
    <row r="69" spans="1:26" ht="12.75" customHeight="1" x14ac:dyDescent="0.3">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row>
    <row r="70" spans="1:26" ht="12.75" customHeight="1" x14ac:dyDescent="0.3">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row>
    <row r="71" spans="1:26" ht="12.75" customHeight="1" x14ac:dyDescent="0.3">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row>
    <row r="72" spans="1:26" ht="12.75" customHeight="1" x14ac:dyDescent="0.3">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row>
    <row r="73" spans="1:26" ht="12.75" customHeight="1" x14ac:dyDescent="0.3">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row>
    <row r="74" spans="1:26" ht="12.75" customHeight="1" x14ac:dyDescent="0.3">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row>
    <row r="75" spans="1:26" ht="12.75" customHeight="1" x14ac:dyDescent="0.3">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row>
    <row r="76" spans="1:26" ht="12.75" customHeight="1" x14ac:dyDescent="0.3">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row>
    <row r="77" spans="1:26" ht="12.75" customHeight="1" x14ac:dyDescent="0.3">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row>
    <row r="78" spans="1:26" ht="12.75" customHeight="1" x14ac:dyDescent="0.3">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row>
    <row r="79" spans="1:26" ht="12.75" customHeight="1" x14ac:dyDescent="0.3">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row>
    <row r="80" spans="1:26" ht="12.75" customHeight="1" x14ac:dyDescent="0.3">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row>
    <row r="81" spans="1:26" ht="12.75" customHeight="1" x14ac:dyDescent="0.3">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row>
    <row r="82" spans="1:26" ht="12.75" customHeight="1" x14ac:dyDescent="0.3">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row>
    <row r="83" spans="1:26" ht="12.75" customHeight="1" x14ac:dyDescent="0.3">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row>
    <row r="84" spans="1:26" ht="12.75" customHeight="1" x14ac:dyDescent="0.3">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row>
    <row r="85" spans="1:26" ht="12.75" customHeight="1" x14ac:dyDescent="0.3">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row>
    <row r="86" spans="1:26" ht="12.75" customHeight="1" x14ac:dyDescent="0.3">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row>
    <row r="87" spans="1:26" ht="12.75" customHeight="1" x14ac:dyDescent="0.3">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row>
    <row r="88" spans="1:26" ht="12.75" customHeight="1" x14ac:dyDescent="0.3">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row>
    <row r="89" spans="1:26" ht="12.75" customHeight="1" x14ac:dyDescent="0.3">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row>
    <row r="90" spans="1:26" ht="12.75" customHeight="1" x14ac:dyDescent="0.3">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row>
    <row r="91" spans="1:26" ht="12.75" customHeight="1" x14ac:dyDescent="0.3">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row>
    <row r="92" spans="1:26" ht="12.75" customHeight="1" x14ac:dyDescent="0.3">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row>
    <row r="93" spans="1:26" ht="12.75" customHeight="1" x14ac:dyDescent="0.3">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row>
    <row r="94" spans="1:26" ht="12.75" customHeight="1" x14ac:dyDescent="0.3">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row>
    <row r="95" spans="1:26" ht="12.75" customHeight="1" x14ac:dyDescent="0.3">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row>
    <row r="96" spans="1:26" ht="12.75" customHeight="1" x14ac:dyDescent="0.3">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row>
    <row r="97" spans="1:26" ht="12.75" customHeight="1" x14ac:dyDescent="0.3">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row>
    <row r="98" spans="1:26" ht="12.75" customHeight="1" x14ac:dyDescent="0.3">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row>
    <row r="99" spans="1:26" ht="12.75" customHeight="1" x14ac:dyDescent="0.3">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row>
    <row r="100" spans="1:26" ht="12.75" customHeight="1" x14ac:dyDescent="0.3">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row>
    <row r="101" spans="1:26" ht="12.75" customHeight="1" x14ac:dyDescent="0.3">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row>
    <row r="102" spans="1:26" ht="12.75" customHeight="1" x14ac:dyDescent="0.3">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row>
    <row r="103" spans="1:26" ht="12.75" customHeight="1" x14ac:dyDescent="0.3">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row>
    <row r="104" spans="1:26" ht="12.75" customHeight="1" x14ac:dyDescent="0.3">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row>
    <row r="105" spans="1:26" ht="12.75" customHeight="1" x14ac:dyDescent="0.3">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row>
    <row r="106" spans="1:26" ht="12.75" customHeight="1" x14ac:dyDescent="0.3">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row>
    <row r="107" spans="1:26" ht="12.75" customHeight="1" x14ac:dyDescent="0.3">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row>
    <row r="108" spans="1:26" ht="12.75" customHeight="1" x14ac:dyDescent="0.3">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row>
    <row r="109" spans="1:26" ht="12.75" customHeight="1" x14ac:dyDescent="0.3">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row>
    <row r="110" spans="1:26" ht="12.75" customHeight="1" x14ac:dyDescent="0.3">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row>
    <row r="111" spans="1:26" ht="12.75" customHeight="1" x14ac:dyDescent="0.3">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row>
    <row r="112" spans="1:26" ht="12.75" customHeight="1" x14ac:dyDescent="0.3">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row>
    <row r="113" spans="1:26" ht="12.75" customHeight="1" x14ac:dyDescent="0.3">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row>
    <row r="114" spans="1:26" ht="12.75" customHeight="1" x14ac:dyDescent="0.3">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row>
    <row r="115" spans="1:26" ht="12.75" customHeight="1" x14ac:dyDescent="0.3">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row>
    <row r="116" spans="1:26" ht="12.75" customHeight="1" x14ac:dyDescent="0.3">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row>
    <row r="117" spans="1:26" ht="12.75" customHeight="1" x14ac:dyDescent="0.3">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row>
    <row r="118" spans="1:26" ht="12.75" customHeight="1" x14ac:dyDescent="0.3">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row>
    <row r="119" spans="1:26" ht="12.75" customHeight="1" x14ac:dyDescent="0.3">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row>
    <row r="120" spans="1:26" ht="12.75" customHeight="1" x14ac:dyDescent="0.3">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row>
    <row r="121" spans="1:26" ht="12.75" customHeight="1" x14ac:dyDescent="0.3">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row>
    <row r="122" spans="1:26" ht="12.75" customHeight="1" x14ac:dyDescent="0.3">
      <c r="A122" s="83"/>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row>
    <row r="123" spans="1:26" ht="12.75" customHeight="1" x14ac:dyDescent="0.3">
      <c r="A123" s="83"/>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row>
    <row r="124" spans="1:26" ht="12.75" customHeight="1" x14ac:dyDescent="0.3">
      <c r="A124" s="83"/>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row>
    <row r="125" spans="1:26" ht="12.75" customHeight="1" x14ac:dyDescent="0.3">
      <c r="A125" s="83"/>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row>
    <row r="126" spans="1:26" ht="12.75" customHeight="1" x14ac:dyDescent="0.3">
      <c r="A126" s="83"/>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row>
    <row r="127" spans="1:26" ht="12.75" customHeight="1" x14ac:dyDescent="0.3">
      <c r="A127" s="83"/>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row>
    <row r="128" spans="1:26" ht="12.75" customHeight="1" x14ac:dyDescent="0.3">
      <c r="A128" s="83"/>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row>
    <row r="129" spans="1:26" ht="12.75" customHeight="1" x14ac:dyDescent="0.3">
      <c r="A129" s="83"/>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row>
    <row r="130" spans="1:26" ht="12.75" customHeight="1" x14ac:dyDescent="0.3">
      <c r="A130" s="83"/>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row>
    <row r="131" spans="1:26" ht="12.75" customHeight="1" x14ac:dyDescent="0.3">
      <c r="A131" s="83"/>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row>
    <row r="132" spans="1:26" ht="12.75" customHeight="1" x14ac:dyDescent="0.3">
      <c r="A132" s="83"/>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row>
    <row r="133" spans="1:26" ht="12.75" customHeight="1" x14ac:dyDescent="0.3">
      <c r="A133" s="83"/>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row>
    <row r="134" spans="1:26" ht="12.75" customHeight="1" x14ac:dyDescent="0.3">
      <c r="A134" s="83"/>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row>
    <row r="135" spans="1:26" ht="12.75" customHeight="1" x14ac:dyDescent="0.3">
      <c r="A135" s="83"/>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row>
    <row r="136" spans="1:26" ht="12.75" customHeight="1" x14ac:dyDescent="0.3">
      <c r="A136" s="83"/>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row>
    <row r="137" spans="1:26" ht="12.75" customHeight="1" x14ac:dyDescent="0.3">
      <c r="A137" s="83"/>
      <c r="B137" s="83"/>
      <c r="C137" s="83"/>
      <c r="D137" s="83"/>
      <c r="E137" s="83"/>
      <c r="F137" s="83"/>
      <c r="G137" s="83"/>
      <c r="H137" s="83"/>
      <c r="I137" s="83"/>
      <c r="J137" s="83"/>
      <c r="K137" s="83"/>
      <c r="L137" s="83"/>
      <c r="M137" s="83"/>
      <c r="N137" s="83"/>
      <c r="O137" s="83"/>
      <c r="P137" s="83"/>
      <c r="Q137" s="83"/>
      <c r="R137" s="83"/>
      <c r="S137" s="83"/>
      <c r="T137" s="83"/>
      <c r="U137" s="83"/>
      <c r="V137" s="83"/>
      <c r="W137" s="83"/>
      <c r="X137" s="83"/>
      <c r="Y137" s="83"/>
      <c r="Z137" s="83"/>
    </row>
    <row r="138" spans="1:26" ht="12.75" customHeight="1" x14ac:dyDescent="0.3">
      <c r="A138" s="83"/>
      <c r="B138" s="83"/>
      <c r="C138" s="83"/>
      <c r="D138" s="83"/>
      <c r="E138" s="83"/>
      <c r="F138" s="83"/>
      <c r="G138" s="83"/>
      <c r="H138" s="83"/>
      <c r="I138" s="83"/>
      <c r="J138" s="83"/>
      <c r="K138" s="83"/>
      <c r="L138" s="83"/>
      <c r="M138" s="83"/>
      <c r="N138" s="83"/>
      <c r="O138" s="83"/>
      <c r="P138" s="83"/>
      <c r="Q138" s="83"/>
      <c r="R138" s="83"/>
      <c r="S138" s="83"/>
      <c r="T138" s="83"/>
      <c r="U138" s="83"/>
      <c r="V138" s="83"/>
      <c r="W138" s="83"/>
      <c r="X138" s="83"/>
      <c r="Y138" s="83"/>
      <c r="Z138" s="83"/>
    </row>
    <row r="139" spans="1:26" ht="12.75" customHeight="1" x14ac:dyDescent="0.3">
      <c r="A139" s="83"/>
      <c r="B139" s="83"/>
      <c r="C139" s="83"/>
      <c r="D139" s="83"/>
      <c r="E139" s="83"/>
      <c r="F139" s="83"/>
      <c r="G139" s="83"/>
      <c r="H139" s="83"/>
      <c r="I139" s="83"/>
      <c r="J139" s="83"/>
      <c r="K139" s="83"/>
      <c r="L139" s="83"/>
      <c r="M139" s="83"/>
      <c r="N139" s="83"/>
      <c r="O139" s="83"/>
      <c r="P139" s="83"/>
      <c r="Q139" s="83"/>
      <c r="R139" s="83"/>
      <c r="S139" s="83"/>
      <c r="T139" s="83"/>
      <c r="U139" s="83"/>
      <c r="V139" s="83"/>
      <c r="W139" s="83"/>
      <c r="X139" s="83"/>
      <c r="Y139" s="83"/>
      <c r="Z139" s="83"/>
    </row>
    <row r="140" spans="1:26" ht="12.75" customHeight="1" x14ac:dyDescent="0.3">
      <c r="A140" s="83"/>
      <c r="B140" s="83"/>
      <c r="C140" s="83"/>
      <c r="D140" s="83"/>
      <c r="E140" s="83"/>
      <c r="F140" s="83"/>
      <c r="G140" s="83"/>
      <c r="H140" s="83"/>
      <c r="I140" s="83"/>
      <c r="J140" s="83"/>
      <c r="K140" s="83"/>
      <c r="L140" s="83"/>
      <c r="M140" s="83"/>
      <c r="N140" s="83"/>
      <c r="O140" s="83"/>
      <c r="P140" s="83"/>
      <c r="Q140" s="83"/>
      <c r="R140" s="83"/>
      <c r="S140" s="83"/>
      <c r="T140" s="83"/>
      <c r="U140" s="83"/>
      <c r="V140" s="83"/>
      <c r="W140" s="83"/>
      <c r="X140" s="83"/>
      <c r="Y140" s="83"/>
      <c r="Z140" s="83"/>
    </row>
    <row r="141" spans="1:26" ht="12.75" customHeight="1" x14ac:dyDescent="0.3">
      <c r="A141" s="83"/>
      <c r="B141" s="83"/>
      <c r="C141" s="83"/>
      <c r="D141" s="83"/>
      <c r="E141" s="83"/>
      <c r="F141" s="83"/>
      <c r="G141" s="83"/>
      <c r="H141" s="83"/>
      <c r="I141" s="83"/>
      <c r="J141" s="83"/>
      <c r="K141" s="83"/>
      <c r="L141" s="83"/>
      <c r="M141" s="83"/>
      <c r="N141" s="83"/>
      <c r="O141" s="83"/>
      <c r="P141" s="83"/>
      <c r="Q141" s="83"/>
      <c r="R141" s="83"/>
      <c r="S141" s="83"/>
      <c r="T141" s="83"/>
      <c r="U141" s="83"/>
      <c r="V141" s="83"/>
      <c r="W141" s="83"/>
      <c r="X141" s="83"/>
      <c r="Y141" s="83"/>
      <c r="Z141" s="83"/>
    </row>
    <row r="142" spans="1:26" ht="12.75" customHeight="1" x14ac:dyDescent="0.3">
      <c r="A142" s="83"/>
      <c r="B142" s="83"/>
      <c r="C142" s="83"/>
      <c r="D142" s="83"/>
      <c r="E142" s="83"/>
      <c r="F142" s="83"/>
      <c r="G142" s="83"/>
      <c r="H142" s="83"/>
      <c r="I142" s="83"/>
      <c r="J142" s="83"/>
      <c r="K142" s="83"/>
      <c r="L142" s="83"/>
      <c r="M142" s="83"/>
      <c r="N142" s="83"/>
      <c r="O142" s="83"/>
      <c r="P142" s="83"/>
      <c r="Q142" s="83"/>
      <c r="R142" s="83"/>
      <c r="S142" s="83"/>
      <c r="T142" s="83"/>
      <c r="U142" s="83"/>
      <c r="V142" s="83"/>
      <c r="W142" s="83"/>
      <c r="X142" s="83"/>
      <c r="Y142" s="83"/>
      <c r="Z142" s="83"/>
    </row>
    <row r="143" spans="1:26" ht="12.75" customHeight="1" x14ac:dyDescent="0.3">
      <c r="A143" s="83"/>
      <c r="B143" s="83"/>
      <c r="C143" s="83"/>
      <c r="D143" s="83"/>
      <c r="E143" s="83"/>
      <c r="F143" s="83"/>
      <c r="G143" s="83"/>
      <c r="H143" s="83"/>
      <c r="I143" s="83"/>
      <c r="J143" s="83"/>
      <c r="K143" s="83"/>
      <c r="L143" s="83"/>
      <c r="M143" s="83"/>
      <c r="N143" s="83"/>
      <c r="O143" s="83"/>
      <c r="P143" s="83"/>
      <c r="Q143" s="83"/>
      <c r="R143" s="83"/>
      <c r="S143" s="83"/>
      <c r="T143" s="83"/>
      <c r="U143" s="83"/>
      <c r="V143" s="83"/>
      <c r="W143" s="83"/>
      <c r="X143" s="83"/>
      <c r="Y143" s="83"/>
      <c r="Z143" s="83"/>
    </row>
    <row r="144" spans="1:26" ht="12.75" customHeight="1" x14ac:dyDescent="0.3">
      <c r="A144" s="83"/>
      <c r="B144" s="83"/>
      <c r="C144" s="83"/>
      <c r="D144" s="83"/>
      <c r="E144" s="83"/>
      <c r="F144" s="83"/>
      <c r="G144" s="83"/>
      <c r="H144" s="83"/>
      <c r="I144" s="83"/>
      <c r="J144" s="83"/>
      <c r="K144" s="83"/>
      <c r="L144" s="83"/>
      <c r="M144" s="83"/>
      <c r="N144" s="83"/>
      <c r="O144" s="83"/>
      <c r="P144" s="83"/>
      <c r="Q144" s="83"/>
      <c r="R144" s="83"/>
      <c r="S144" s="83"/>
      <c r="T144" s="83"/>
      <c r="U144" s="83"/>
      <c r="V144" s="83"/>
      <c r="W144" s="83"/>
      <c r="X144" s="83"/>
      <c r="Y144" s="83"/>
      <c r="Z144" s="83"/>
    </row>
    <row r="145" spans="1:26" ht="12.75" customHeight="1" x14ac:dyDescent="0.3">
      <c r="A145" s="83"/>
      <c r="B145" s="83"/>
      <c r="C145" s="83"/>
      <c r="D145" s="83"/>
      <c r="E145" s="83"/>
      <c r="F145" s="83"/>
      <c r="G145" s="83"/>
      <c r="H145" s="83"/>
      <c r="I145" s="83"/>
      <c r="J145" s="83"/>
      <c r="K145" s="83"/>
      <c r="L145" s="83"/>
      <c r="M145" s="83"/>
      <c r="N145" s="83"/>
      <c r="O145" s="83"/>
      <c r="P145" s="83"/>
      <c r="Q145" s="83"/>
      <c r="R145" s="83"/>
      <c r="S145" s="83"/>
      <c r="T145" s="83"/>
      <c r="U145" s="83"/>
      <c r="V145" s="83"/>
      <c r="W145" s="83"/>
      <c r="X145" s="83"/>
      <c r="Y145" s="83"/>
      <c r="Z145" s="83"/>
    </row>
    <row r="146" spans="1:26" ht="12.75" customHeight="1" x14ac:dyDescent="0.3">
      <c r="A146" s="83"/>
      <c r="B146" s="83"/>
      <c r="C146" s="83"/>
      <c r="D146" s="83"/>
      <c r="E146" s="83"/>
      <c r="F146" s="83"/>
      <c r="G146" s="83"/>
      <c r="H146" s="83"/>
      <c r="I146" s="83"/>
      <c r="J146" s="83"/>
      <c r="K146" s="83"/>
      <c r="L146" s="83"/>
      <c r="M146" s="83"/>
      <c r="N146" s="83"/>
      <c r="O146" s="83"/>
      <c r="P146" s="83"/>
      <c r="Q146" s="83"/>
      <c r="R146" s="83"/>
      <c r="S146" s="83"/>
      <c r="T146" s="83"/>
      <c r="U146" s="83"/>
      <c r="V146" s="83"/>
      <c r="W146" s="83"/>
      <c r="X146" s="83"/>
      <c r="Y146" s="83"/>
      <c r="Z146" s="83"/>
    </row>
    <row r="147" spans="1:26" ht="12.75" customHeight="1" x14ac:dyDescent="0.3">
      <c r="A147" s="83"/>
      <c r="B147" s="83"/>
      <c r="C147" s="83"/>
      <c r="D147" s="83"/>
      <c r="E147" s="83"/>
      <c r="F147" s="83"/>
      <c r="G147" s="83"/>
      <c r="H147" s="83"/>
      <c r="I147" s="83"/>
      <c r="J147" s="83"/>
      <c r="K147" s="83"/>
      <c r="L147" s="83"/>
      <c r="M147" s="83"/>
      <c r="N147" s="83"/>
      <c r="O147" s="83"/>
      <c r="P147" s="83"/>
      <c r="Q147" s="83"/>
      <c r="R147" s="83"/>
      <c r="S147" s="83"/>
      <c r="T147" s="83"/>
      <c r="U147" s="83"/>
      <c r="V147" s="83"/>
      <c r="W147" s="83"/>
      <c r="X147" s="83"/>
      <c r="Y147" s="83"/>
      <c r="Z147" s="83"/>
    </row>
    <row r="148" spans="1:26" ht="12.75" customHeight="1" x14ac:dyDescent="0.3">
      <c r="A148" s="83"/>
      <c r="B148" s="83"/>
      <c r="C148" s="83"/>
      <c r="D148" s="83"/>
      <c r="E148" s="83"/>
      <c r="F148" s="83"/>
      <c r="G148" s="83"/>
      <c r="H148" s="83"/>
      <c r="I148" s="83"/>
      <c r="J148" s="83"/>
      <c r="K148" s="83"/>
      <c r="L148" s="83"/>
      <c r="M148" s="83"/>
      <c r="N148" s="83"/>
      <c r="O148" s="83"/>
      <c r="P148" s="83"/>
      <c r="Q148" s="83"/>
      <c r="R148" s="83"/>
      <c r="S148" s="83"/>
      <c r="T148" s="83"/>
      <c r="U148" s="83"/>
      <c r="V148" s="83"/>
      <c r="W148" s="83"/>
      <c r="X148" s="83"/>
      <c r="Y148" s="83"/>
      <c r="Z148" s="83"/>
    </row>
    <row r="149" spans="1:26" ht="12.75" customHeight="1" x14ac:dyDescent="0.3">
      <c r="A149" s="83"/>
      <c r="B149" s="83"/>
      <c r="C149" s="83"/>
      <c r="D149" s="83"/>
      <c r="E149" s="83"/>
      <c r="F149" s="83"/>
      <c r="G149" s="83"/>
      <c r="H149" s="83"/>
      <c r="I149" s="83"/>
      <c r="J149" s="83"/>
      <c r="K149" s="83"/>
      <c r="L149" s="83"/>
      <c r="M149" s="83"/>
      <c r="N149" s="83"/>
      <c r="O149" s="83"/>
      <c r="P149" s="83"/>
      <c r="Q149" s="83"/>
      <c r="R149" s="83"/>
      <c r="S149" s="83"/>
      <c r="T149" s="83"/>
      <c r="U149" s="83"/>
      <c r="V149" s="83"/>
      <c r="W149" s="83"/>
      <c r="X149" s="83"/>
      <c r="Y149" s="83"/>
      <c r="Z149" s="83"/>
    </row>
    <row r="150" spans="1:26" ht="12.75" customHeight="1" x14ac:dyDescent="0.3">
      <c r="A150" s="83"/>
      <c r="B150" s="83"/>
      <c r="C150" s="83"/>
      <c r="D150" s="83"/>
      <c r="E150" s="83"/>
      <c r="F150" s="83"/>
      <c r="G150" s="83"/>
      <c r="H150" s="83"/>
      <c r="I150" s="83"/>
      <c r="J150" s="83"/>
      <c r="K150" s="83"/>
      <c r="L150" s="83"/>
      <c r="M150" s="83"/>
      <c r="N150" s="83"/>
      <c r="O150" s="83"/>
      <c r="P150" s="83"/>
      <c r="Q150" s="83"/>
      <c r="R150" s="83"/>
      <c r="S150" s="83"/>
      <c r="T150" s="83"/>
      <c r="U150" s="83"/>
      <c r="V150" s="83"/>
      <c r="W150" s="83"/>
      <c r="X150" s="83"/>
      <c r="Y150" s="83"/>
      <c r="Z150" s="83"/>
    </row>
    <row r="151" spans="1:26" ht="12.75" customHeight="1" x14ac:dyDescent="0.3">
      <c r="A151" s="83"/>
      <c r="B151" s="83"/>
      <c r="C151" s="83"/>
      <c r="D151" s="83"/>
      <c r="E151" s="83"/>
      <c r="F151" s="83"/>
      <c r="G151" s="83"/>
      <c r="H151" s="83"/>
      <c r="I151" s="83"/>
      <c r="J151" s="83"/>
      <c r="K151" s="83"/>
      <c r="L151" s="83"/>
      <c r="M151" s="83"/>
      <c r="N151" s="83"/>
      <c r="O151" s="83"/>
      <c r="P151" s="83"/>
      <c r="Q151" s="83"/>
      <c r="R151" s="83"/>
      <c r="S151" s="83"/>
      <c r="T151" s="83"/>
      <c r="U151" s="83"/>
      <c r="V151" s="83"/>
      <c r="W151" s="83"/>
      <c r="X151" s="83"/>
      <c r="Y151" s="83"/>
      <c r="Z151" s="83"/>
    </row>
    <row r="152" spans="1:26" ht="12.75" customHeight="1" x14ac:dyDescent="0.3">
      <c r="A152" s="83"/>
      <c r="B152" s="83"/>
      <c r="C152" s="83"/>
      <c r="D152" s="83"/>
      <c r="E152" s="83"/>
      <c r="F152" s="83"/>
      <c r="G152" s="83"/>
      <c r="H152" s="83"/>
      <c r="I152" s="83"/>
      <c r="J152" s="83"/>
      <c r="K152" s="83"/>
      <c r="L152" s="83"/>
      <c r="M152" s="83"/>
      <c r="N152" s="83"/>
      <c r="O152" s="83"/>
      <c r="P152" s="83"/>
      <c r="Q152" s="83"/>
      <c r="R152" s="83"/>
      <c r="S152" s="83"/>
      <c r="T152" s="83"/>
      <c r="U152" s="83"/>
      <c r="V152" s="83"/>
      <c r="W152" s="83"/>
      <c r="X152" s="83"/>
      <c r="Y152" s="83"/>
      <c r="Z152" s="83"/>
    </row>
    <row r="153" spans="1:26" ht="12.75" customHeight="1" x14ac:dyDescent="0.3">
      <c r="A153" s="83"/>
      <c r="B153" s="83"/>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83"/>
    </row>
    <row r="154" spans="1:26" ht="12.75" customHeight="1" x14ac:dyDescent="0.3">
      <c r="A154" s="83"/>
      <c r="B154" s="83"/>
      <c r="C154" s="83"/>
      <c r="D154" s="83"/>
      <c r="E154" s="83"/>
      <c r="F154" s="83"/>
      <c r="G154" s="83"/>
      <c r="H154" s="83"/>
      <c r="I154" s="83"/>
      <c r="J154" s="83"/>
      <c r="K154" s="83"/>
      <c r="L154" s="83"/>
      <c r="M154" s="83"/>
      <c r="N154" s="83"/>
      <c r="O154" s="83"/>
      <c r="P154" s="83"/>
      <c r="Q154" s="83"/>
      <c r="R154" s="83"/>
      <c r="S154" s="83"/>
      <c r="T154" s="83"/>
      <c r="U154" s="83"/>
      <c r="V154" s="83"/>
      <c r="W154" s="83"/>
      <c r="X154" s="83"/>
      <c r="Y154" s="83"/>
      <c r="Z154" s="83"/>
    </row>
    <row r="155" spans="1:26" ht="12.75" customHeight="1" x14ac:dyDescent="0.3">
      <c r="A155" s="83"/>
      <c r="B155" s="83"/>
      <c r="C155" s="83"/>
      <c r="D155" s="83"/>
      <c r="E155" s="83"/>
      <c r="F155" s="83"/>
      <c r="G155" s="83"/>
      <c r="H155" s="83"/>
      <c r="I155" s="83"/>
      <c r="J155" s="83"/>
      <c r="K155" s="83"/>
      <c r="L155" s="83"/>
      <c r="M155" s="83"/>
      <c r="N155" s="83"/>
      <c r="O155" s="83"/>
      <c r="P155" s="83"/>
      <c r="Q155" s="83"/>
      <c r="R155" s="83"/>
      <c r="S155" s="83"/>
      <c r="T155" s="83"/>
      <c r="U155" s="83"/>
      <c r="V155" s="83"/>
      <c r="W155" s="83"/>
      <c r="X155" s="83"/>
      <c r="Y155" s="83"/>
      <c r="Z155" s="83"/>
    </row>
    <row r="156" spans="1:26" ht="12.75" customHeight="1" x14ac:dyDescent="0.3">
      <c r="A156" s="83"/>
      <c r="B156" s="83"/>
      <c r="C156" s="83"/>
      <c r="D156" s="83"/>
      <c r="E156" s="83"/>
      <c r="F156" s="83"/>
      <c r="G156" s="83"/>
      <c r="H156" s="83"/>
      <c r="I156" s="83"/>
      <c r="J156" s="83"/>
      <c r="K156" s="83"/>
      <c r="L156" s="83"/>
      <c r="M156" s="83"/>
      <c r="N156" s="83"/>
      <c r="O156" s="83"/>
      <c r="P156" s="83"/>
      <c r="Q156" s="83"/>
      <c r="R156" s="83"/>
      <c r="S156" s="83"/>
      <c r="T156" s="83"/>
      <c r="U156" s="83"/>
      <c r="V156" s="83"/>
      <c r="W156" s="83"/>
      <c r="X156" s="83"/>
      <c r="Y156" s="83"/>
      <c r="Z156" s="83"/>
    </row>
    <row r="157" spans="1:26" ht="12.75" customHeight="1" x14ac:dyDescent="0.3">
      <c r="A157" s="83"/>
      <c r="B157" s="83"/>
      <c r="C157" s="83"/>
      <c r="D157" s="83"/>
      <c r="E157" s="83"/>
      <c r="F157" s="83"/>
      <c r="G157" s="83"/>
      <c r="H157" s="83"/>
      <c r="I157" s="83"/>
      <c r="J157" s="83"/>
      <c r="K157" s="83"/>
      <c r="L157" s="83"/>
      <c r="M157" s="83"/>
      <c r="N157" s="83"/>
      <c r="O157" s="83"/>
      <c r="P157" s="83"/>
      <c r="Q157" s="83"/>
      <c r="R157" s="83"/>
      <c r="S157" s="83"/>
      <c r="T157" s="83"/>
      <c r="U157" s="83"/>
      <c r="V157" s="83"/>
      <c r="W157" s="83"/>
      <c r="X157" s="83"/>
      <c r="Y157" s="83"/>
      <c r="Z157" s="83"/>
    </row>
    <row r="158" spans="1:26" ht="12.75" customHeight="1" x14ac:dyDescent="0.3">
      <c r="A158" s="83"/>
      <c r="B158" s="83"/>
      <c r="C158" s="83"/>
      <c r="D158" s="83"/>
      <c r="E158" s="83"/>
      <c r="F158" s="83"/>
      <c r="G158" s="83"/>
      <c r="H158" s="83"/>
      <c r="I158" s="83"/>
      <c r="J158" s="83"/>
      <c r="K158" s="83"/>
      <c r="L158" s="83"/>
      <c r="M158" s="83"/>
      <c r="N158" s="83"/>
      <c r="O158" s="83"/>
      <c r="P158" s="83"/>
      <c r="Q158" s="83"/>
      <c r="R158" s="83"/>
      <c r="S158" s="83"/>
      <c r="T158" s="83"/>
      <c r="U158" s="83"/>
      <c r="V158" s="83"/>
      <c r="W158" s="83"/>
      <c r="X158" s="83"/>
      <c r="Y158" s="83"/>
      <c r="Z158" s="83"/>
    </row>
    <row r="159" spans="1:26" ht="12.75" customHeight="1" x14ac:dyDescent="0.3">
      <c r="A159" s="83"/>
      <c r="B159" s="83"/>
      <c r="C159" s="83"/>
      <c r="D159" s="83"/>
      <c r="E159" s="83"/>
      <c r="F159" s="83"/>
      <c r="G159" s="83"/>
      <c r="H159" s="83"/>
      <c r="I159" s="83"/>
      <c r="J159" s="83"/>
      <c r="K159" s="83"/>
      <c r="L159" s="83"/>
      <c r="M159" s="83"/>
      <c r="N159" s="83"/>
      <c r="O159" s="83"/>
      <c r="P159" s="83"/>
      <c r="Q159" s="83"/>
      <c r="R159" s="83"/>
      <c r="S159" s="83"/>
      <c r="T159" s="83"/>
      <c r="U159" s="83"/>
      <c r="V159" s="83"/>
      <c r="W159" s="83"/>
      <c r="X159" s="83"/>
      <c r="Y159" s="83"/>
      <c r="Z159" s="83"/>
    </row>
    <row r="160" spans="1:26" ht="12.75" customHeight="1" x14ac:dyDescent="0.3">
      <c r="A160" s="83"/>
      <c r="B160" s="83"/>
      <c r="C160" s="83"/>
      <c r="D160" s="83"/>
      <c r="E160" s="83"/>
      <c r="F160" s="83"/>
      <c r="G160" s="83"/>
      <c r="H160" s="83"/>
      <c r="I160" s="83"/>
      <c r="J160" s="83"/>
      <c r="K160" s="83"/>
      <c r="L160" s="83"/>
      <c r="M160" s="83"/>
      <c r="N160" s="83"/>
      <c r="O160" s="83"/>
      <c r="P160" s="83"/>
      <c r="Q160" s="83"/>
      <c r="R160" s="83"/>
      <c r="S160" s="83"/>
      <c r="T160" s="83"/>
      <c r="U160" s="83"/>
      <c r="V160" s="83"/>
      <c r="W160" s="83"/>
      <c r="X160" s="83"/>
      <c r="Y160" s="83"/>
      <c r="Z160" s="83"/>
    </row>
    <row r="161" spans="1:26" ht="12.75" customHeight="1" x14ac:dyDescent="0.3">
      <c r="A161" s="83"/>
      <c r="B161" s="83"/>
      <c r="C161" s="83"/>
      <c r="D161" s="83"/>
      <c r="E161" s="83"/>
      <c r="F161" s="83"/>
      <c r="G161" s="83"/>
      <c r="H161" s="83"/>
      <c r="I161" s="83"/>
      <c r="J161" s="83"/>
      <c r="K161" s="83"/>
      <c r="L161" s="83"/>
      <c r="M161" s="83"/>
      <c r="N161" s="83"/>
      <c r="O161" s="83"/>
      <c r="P161" s="83"/>
      <c r="Q161" s="83"/>
      <c r="R161" s="83"/>
      <c r="S161" s="83"/>
      <c r="T161" s="83"/>
      <c r="U161" s="83"/>
      <c r="V161" s="83"/>
      <c r="W161" s="83"/>
      <c r="X161" s="83"/>
      <c r="Y161" s="83"/>
      <c r="Z161" s="83"/>
    </row>
    <row r="162" spans="1:26" ht="12.75" customHeight="1" x14ac:dyDescent="0.3">
      <c r="A162" s="83"/>
      <c r="B162" s="83"/>
      <c r="C162" s="83"/>
      <c r="D162" s="83"/>
      <c r="E162" s="83"/>
      <c r="F162" s="83"/>
      <c r="G162" s="83"/>
      <c r="H162" s="83"/>
      <c r="I162" s="83"/>
      <c r="J162" s="83"/>
      <c r="K162" s="83"/>
      <c r="L162" s="83"/>
      <c r="M162" s="83"/>
      <c r="N162" s="83"/>
      <c r="O162" s="83"/>
      <c r="P162" s="83"/>
      <c r="Q162" s="83"/>
      <c r="R162" s="83"/>
      <c r="S162" s="83"/>
      <c r="T162" s="83"/>
      <c r="U162" s="83"/>
      <c r="V162" s="83"/>
      <c r="W162" s="83"/>
      <c r="X162" s="83"/>
      <c r="Y162" s="83"/>
      <c r="Z162" s="83"/>
    </row>
    <row r="163" spans="1:26" ht="12.75" customHeight="1" x14ac:dyDescent="0.3">
      <c r="A163" s="83"/>
      <c r="B163" s="83"/>
      <c r="C163" s="83"/>
      <c r="D163" s="83"/>
      <c r="E163" s="83"/>
      <c r="F163" s="83"/>
      <c r="G163" s="83"/>
      <c r="H163" s="83"/>
      <c r="I163" s="83"/>
      <c r="J163" s="83"/>
      <c r="K163" s="83"/>
      <c r="L163" s="83"/>
      <c r="M163" s="83"/>
      <c r="N163" s="83"/>
      <c r="O163" s="83"/>
      <c r="P163" s="83"/>
      <c r="Q163" s="83"/>
      <c r="R163" s="83"/>
      <c r="S163" s="83"/>
      <c r="T163" s="83"/>
      <c r="U163" s="83"/>
      <c r="V163" s="83"/>
      <c r="W163" s="83"/>
      <c r="X163" s="83"/>
      <c r="Y163" s="83"/>
      <c r="Z163" s="83"/>
    </row>
    <row r="164" spans="1:26" ht="12.75" customHeight="1" x14ac:dyDescent="0.3">
      <c r="A164" s="83"/>
      <c r="B164" s="83"/>
      <c r="C164" s="83"/>
      <c r="D164" s="83"/>
      <c r="E164" s="83"/>
      <c r="F164" s="83"/>
      <c r="G164" s="83"/>
      <c r="H164" s="83"/>
      <c r="I164" s="83"/>
      <c r="J164" s="83"/>
      <c r="K164" s="83"/>
      <c r="L164" s="83"/>
      <c r="M164" s="83"/>
      <c r="N164" s="83"/>
      <c r="O164" s="83"/>
      <c r="P164" s="83"/>
      <c r="Q164" s="83"/>
      <c r="R164" s="83"/>
      <c r="S164" s="83"/>
      <c r="T164" s="83"/>
      <c r="U164" s="83"/>
      <c r="V164" s="83"/>
      <c r="W164" s="83"/>
      <c r="X164" s="83"/>
      <c r="Y164" s="83"/>
      <c r="Z164" s="83"/>
    </row>
    <row r="165" spans="1:26" ht="12.75" customHeight="1" x14ac:dyDescent="0.3">
      <c r="A165" s="83"/>
      <c r="B165" s="83"/>
      <c r="C165" s="83"/>
      <c r="D165" s="83"/>
      <c r="E165" s="83"/>
      <c r="F165" s="83"/>
      <c r="G165" s="83"/>
      <c r="H165" s="83"/>
      <c r="I165" s="83"/>
      <c r="J165" s="83"/>
      <c r="K165" s="83"/>
      <c r="L165" s="83"/>
      <c r="M165" s="83"/>
      <c r="N165" s="83"/>
      <c r="O165" s="83"/>
      <c r="P165" s="83"/>
      <c r="Q165" s="83"/>
      <c r="R165" s="83"/>
      <c r="S165" s="83"/>
      <c r="T165" s="83"/>
      <c r="U165" s="83"/>
      <c r="V165" s="83"/>
      <c r="W165" s="83"/>
      <c r="X165" s="83"/>
      <c r="Y165" s="83"/>
      <c r="Z165" s="83"/>
    </row>
    <row r="166" spans="1:26" ht="12.75" customHeight="1" x14ac:dyDescent="0.3">
      <c r="A166" s="83"/>
      <c r="B166" s="83"/>
      <c r="C166" s="83"/>
      <c r="D166" s="83"/>
      <c r="E166" s="83"/>
      <c r="F166" s="83"/>
      <c r="G166" s="83"/>
      <c r="H166" s="83"/>
      <c r="I166" s="83"/>
      <c r="J166" s="83"/>
      <c r="K166" s="83"/>
      <c r="L166" s="83"/>
      <c r="M166" s="83"/>
      <c r="N166" s="83"/>
      <c r="O166" s="83"/>
      <c r="P166" s="83"/>
      <c r="Q166" s="83"/>
      <c r="R166" s="83"/>
      <c r="S166" s="83"/>
      <c r="T166" s="83"/>
      <c r="U166" s="83"/>
      <c r="V166" s="83"/>
      <c r="W166" s="83"/>
      <c r="X166" s="83"/>
      <c r="Y166" s="83"/>
      <c r="Z166" s="83"/>
    </row>
    <row r="167" spans="1:26" ht="12.75" customHeight="1" x14ac:dyDescent="0.3">
      <c r="A167" s="83"/>
      <c r="B167" s="83"/>
      <c r="C167" s="83"/>
      <c r="D167" s="83"/>
      <c r="E167" s="83"/>
      <c r="F167" s="83"/>
      <c r="G167" s="83"/>
      <c r="H167" s="83"/>
      <c r="I167" s="83"/>
      <c r="J167" s="83"/>
      <c r="K167" s="83"/>
      <c r="L167" s="83"/>
      <c r="M167" s="83"/>
      <c r="N167" s="83"/>
      <c r="O167" s="83"/>
      <c r="P167" s="83"/>
      <c r="Q167" s="83"/>
      <c r="R167" s="83"/>
      <c r="S167" s="83"/>
      <c r="T167" s="83"/>
      <c r="U167" s="83"/>
      <c r="V167" s="83"/>
      <c r="W167" s="83"/>
      <c r="X167" s="83"/>
      <c r="Y167" s="83"/>
      <c r="Z167" s="83"/>
    </row>
    <row r="168" spans="1:26" ht="12.75" customHeight="1" x14ac:dyDescent="0.3">
      <c r="A168" s="83"/>
      <c r="B168" s="83"/>
      <c r="C168" s="83"/>
      <c r="D168" s="83"/>
      <c r="E168" s="83"/>
      <c r="F168" s="83"/>
      <c r="G168" s="83"/>
      <c r="H168" s="83"/>
      <c r="I168" s="83"/>
      <c r="J168" s="83"/>
      <c r="K168" s="83"/>
      <c r="L168" s="83"/>
      <c r="M168" s="83"/>
      <c r="N168" s="83"/>
      <c r="O168" s="83"/>
      <c r="P168" s="83"/>
      <c r="Q168" s="83"/>
      <c r="R168" s="83"/>
      <c r="S168" s="83"/>
      <c r="T168" s="83"/>
      <c r="U168" s="83"/>
      <c r="V168" s="83"/>
      <c r="W168" s="83"/>
      <c r="X168" s="83"/>
      <c r="Y168" s="83"/>
      <c r="Z168" s="83"/>
    </row>
    <row r="169" spans="1:26" ht="12.75" customHeight="1" x14ac:dyDescent="0.3">
      <c r="A169" s="83"/>
      <c r="B169" s="83"/>
      <c r="C169" s="83"/>
      <c r="D169" s="83"/>
      <c r="E169" s="83"/>
      <c r="F169" s="83"/>
      <c r="G169" s="83"/>
      <c r="H169" s="83"/>
      <c r="I169" s="83"/>
      <c r="J169" s="83"/>
      <c r="K169" s="83"/>
      <c r="L169" s="83"/>
      <c r="M169" s="83"/>
      <c r="N169" s="83"/>
      <c r="O169" s="83"/>
      <c r="P169" s="83"/>
      <c r="Q169" s="83"/>
      <c r="R169" s="83"/>
      <c r="S169" s="83"/>
      <c r="T169" s="83"/>
      <c r="U169" s="83"/>
      <c r="V169" s="83"/>
      <c r="W169" s="83"/>
      <c r="X169" s="83"/>
      <c r="Y169" s="83"/>
      <c r="Z169" s="83"/>
    </row>
    <row r="170" spans="1:26" ht="12.75" customHeight="1" x14ac:dyDescent="0.3">
      <c r="A170" s="83"/>
      <c r="B170" s="83"/>
      <c r="C170" s="83"/>
      <c r="D170" s="83"/>
      <c r="E170" s="83"/>
      <c r="F170" s="83"/>
      <c r="G170" s="83"/>
      <c r="H170" s="83"/>
      <c r="I170" s="83"/>
      <c r="J170" s="83"/>
      <c r="K170" s="83"/>
      <c r="L170" s="83"/>
      <c r="M170" s="83"/>
      <c r="N170" s="83"/>
      <c r="O170" s="83"/>
      <c r="P170" s="83"/>
      <c r="Q170" s="83"/>
      <c r="R170" s="83"/>
      <c r="S170" s="83"/>
      <c r="T170" s="83"/>
      <c r="U170" s="83"/>
      <c r="V170" s="83"/>
      <c r="W170" s="83"/>
      <c r="X170" s="83"/>
      <c r="Y170" s="83"/>
      <c r="Z170" s="83"/>
    </row>
    <row r="171" spans="1:26" ht="12.75" customHeight="1" x14ac:dyDescent="0.3">
      <c r="A171" s="83"/>
      <c r="B171" s="83"/>
      <c r="C171" s="83"/>
      <c r="D171" s="83"/>
      <c r="E171" s="83"/>
      <c r="F171" s="83"/>
      <c r="G171" s="83"/>
      <c r="H171" s="83"/>
      <c r="I171" s="83"/>
      <c r="J171" s="83"/>
      <c r="K171" s="83"/>
      <c r="L171" s="83"/>
      <c r="M171" s="83"/>
      <c r="N171" s="83"/>
      <c r="O171" s="83"/>
      <c r="P171" s="83"/>
      <c r="Q171" s="83"/>
      <c r="R171" s="83"/>
      <c r="S171" s="83"/>
      <c r="T171" s="83"/>
      <c r="U171" s="83"/>
      <c r="V171" s="83"/>
      <c r="W171" s="83"/>
      <c r="X171" s="83"/>
      <c r="Y171" s="83"/>
      <c r="Z171" s="83"/>
    </row>
    <row r="172" spans="1:26" ht="12.75" customHeight="1" x14ac:dyDescent="0.3">
      <c r="A172" s="83"/>
      <c r="B172" s="83"/>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row>
    <row r="173" spans="1:26" ht="12.75" customHeight="1" x14ac:dyDescent="0.3">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c r="Y173" s="83"/>
      <c r="Z173" s="83"/>
    </row>
    <row r="174" spans="1:26" ht="12.75" customHeight="1" x14ac:dyDescent="0.3">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row>
    <row r="175" spans="1:26" ht="12.75" customHeight="1" x14ac:dyDescent="0.3">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row>
    <row r="176" spans="1:26" ht="12.75" customHeight="1" x14ac:dyDescent="0.3">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row>
    <row r="177" spans="1:26" ht="12.75" customHeight="1" x14ac:dyDescent="0.3">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row>
    <row r="178" spans="1:26" ht="12.75" customHeight="1" x14ac:dyDescent="0.3">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row>
    <row r="179" spans="1:26" ht="12.75" customHeight="1" x14ac:dyDescent="0.3">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row>
    <row r="180" spans="1:26" ht="12.75" customHeight="1" x14ac:dyDescent="0.3">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row>
    <row r="181" spans="1:26" ht="12.75" customHeight="1" x14ac:dyDescent="0.3">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row>
    <row r="182" spans="1:26" ht="12.75" customHeight="1" x14ac:dyDescent="0.3">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row>
    <row r="183" spans="1:26" ht="12.75" customHeight="1" x14ac:dyDescent="0.3">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row>
    <row r="184" spans="1:26" ht="12.75" customHeight="1" x14ac:dyDescent="0.3">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row>
    <row r="185" spans="1:26" ht="12.75" customHeight="1" x14ac:dyDescent="0.3">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row>
    <row r="186" spans="1:26" ht="12.75" customHeight="1" x14ac:dyDescent="0.3">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row>
    <row r="187" spans="1:26" ht="12.75" customHeight="1" x14ac:dyDescent="0.3">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row>
    <row r="188" spans="1:26" ht="12.75" customHeight="1" x14ac:dyDescent="0.3">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row>
    <row r="189" spans="1:26" ht="12.75" customHeight="1" x14ac:dyDescent="0.3">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row>
    <row r="190" spans="1:26" ht="12.75" customHeight="1" x14ac:dyDescent="0.3">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row>
    <row r="191" spans="1:26" ht="12.75" customHeight="1" x14ac:dyDescent="0.3">
      <c r="A191" s="83"/>
      <c r="B191" s="83"/>
      <c r="C191" s="83"/>
      <c r="D191" s="83"/>
      <c r="E191" s="83"/>
      <c r="F191" s="83"/>
      <c r="G191" s="83"/>
      <c r="H191" s="83"/>
      <c r="I191" s="83"/>
      <c r="J191" s="83"/>
      <c r="K191" s="83"/>
      <c r="L191" s="83"/>
      <c r="M191" s="83"/>
      <c r="N191" s="83"/>
      <c r="O191" s="83"/>
      <c r="P191" s="83"/>
      <c r="Q191" s="83"/>
      <c r="R191" s="83"/>
      <c r="S191" s="83"/>
      <c r="T191" s="83"/>
      <c r="U191" s="83"/>
      <c r="V191" s="83"/>
      <c r="W191" s="83"/>
      <c r="X191" s="83"/>
      <c r="Y191" s="83"/>
      <c r="Z191" s="83"/>
    </row>
    <row r="192" spans="1:26" ht="12.75" customHeight="1" x14ac:dyDescent="0.3">
      <c r="A192" s="83"/>
      <c r="B192" s="83"/>
      <c r="C192" s="83"/>
      <c r="D192" s="83"/>
      <c r="E192" s="83"/>
      <c r="F192" s="83"/>
      <c r="G192" s="83"/>
      <c r="H192" s="83"/>
      <c r="I192" s="83"/>
      <c r="J192" s="83"/>
      <c r="K192" s="83"/>
      <c r="L192" s="83"/>
      <c r="M192" s="83"/>
      <c r="N192" s="83"/>
      <c r="O192" s="83"/>
      <c r="P192" s="83"/>
      <c r="Q192" s="83"/>
      <c r="R192" s="83"/>
      <c r="S192" s="83"/>
      <c r="T192" s="83"/>
      <c r="U192" s="83"/>
      <c r="V192" s="83"/>
      <c r="W192" s="83"/>
      <c r="X192" s="83"/>
      <c r="Y192" s="83"/>
      <c r="Z192" s="83"/>
    </row>
    <row r="193" spans="1:26" ht="12.75" customHeight="1" x14ac:dyDescent="0.3">
      <c r="A193" s="83"/>
      <c r="B193" s="83"/>
      <c r="C193" s="83"/>
      <c r="D193" s="83"/>
      <c r="E193" s="83"/>
      <c r="F193" s="83"/>
      <c r="G193" s="83"/>
      <c r="H193" s="83"/>
      <c r="I193" s="83"/>
      <c r="J193" s="83"/>
      <c r="K193" s="83"/>
      <c r="L193" s="83"/>
      <c r="M193" s="83"/>
      <c r="N193" s="83"/>
      <c r="O193" s="83"/>
      <c r="P193" s="83"/>
      <c r="Q193" s="83"/>
      <c r="R193" s="83"/>
      <c r="S193" s="83"/>
      <c r="T193" s="83"/>
      <c r="U193" s="83"/>
      <c r="V193" s="83"/>
      <c r="W193" s="83"/>
      <c r="X193" s="83"/>
      <c r="Y193" s="83"/>
      <c r="Z193" s="83"/>
    </row>
    <row r="194" spans="1:26" ht="12.75" customHeight="1" x14ac:dyDescent="0.3">
      <c r="A194" s="83"/>
      <c r="B194" s="83"/>
      <c r="C194" s="83"/>
      <c r="D194" s="83"/>
      <c r="E194" s="83"/>
      <c r="F194" s="83"/>
      <c r="G194" s="83"/>
      <c r="H194" s="83"/>
      <c r="I194" s="83"/>
      <c r="J194" s="83"/>
      <c r="K194" s="83"/>
      <c r="L194" s="83"/>
      <c r="M194" s="83"/>
      <c r="N194" s="83"/>
      <c r="O194" s="83"/>
      <c r="P194" s="83"/>
      <c r="Q194" s="83"/>
      <c r="R194" s="83"/>
      <c r="S194" s="83"/>
      <c r="T194" s="83"/>
      <c r="U194" s="83"/>
      <c r="V194" s="83"/>
      <c r="W194" s="83"/>
      <c r="X194" s="83"/>
      <c r="Y194" s="83"/>
      <c r="Z194" s="83"/>
    </row>
    <row r="195" spans="1:26" ht="12.75" customHeight="1" x14ac:dyDescent="0.3">
      <c r="A195" s="83"/>
      <c r="B195" s="83"/>
      <c r="C195" s="83"/>
      <c r="D195" s="83"/>
      <c r="E195" s="83"/>
      <c r="F195" s="83"/>
      <c r="G195" s="83"/>
      <c r="H195" s="83"/>
      <c r="I195" s="83"/>
      <c r="J195" s="83"/>
      <c r="K195" s="83"/>
      <c r="L195" s="83"/>
      <c r="M195" s="83"/>
      <c r="N195" s="83"/>
      <c r="O195" s="83"/>
      <c r="P195" s="83"/>
      <c r="Q195" s="83"/>
      <c r="R195" s="83"/>
      <c r="S195" s="83"/>
      <c r="T195" s="83"/>
      <c r="U195" s="83"/>
      <c r="V195" s="83"/>
      <c r="W195" s="83"/>
      <c r="X195" s="83"/>
      <c r="Y195" s="83"/>
      <c r="Z195" s="83"/>
    </row>
    <row r="196" spans="1:26" ht="12.75" customHeight="1" x14ac:dyDescent="0.3">
      <c r="A196" s="83"/>
      <c r="B196" s="83"/>
      <c r="C196" s="83"/>
      <c r="D196" s="83"/>
      <c r="E196" s="83"/>
      <c r="F196" s="83"/>
      <c r="G196" s="83"/>
      <c r="H196" s="83"/>
      <c r="I196" s="83"/>
      <c r="J196" s="83"/>
      <c r="K196" s="83"/>
      <c r="L196" s="83"/>
      <c r="M196" s="83"/>
      <c r="N196" s="83"/>
      <c r="O196" s="83"/>
      <c r="P196" s="83"/>
      <c r="Q196" s="83"/>
      <c r="R196" s="83"/>
      <c r="S196" s="83"/>
      <c r="T196" s="83"/>
      <c r="U196" s="83"/>
      <c r="V196" s="83"/>
      <c r="W196" s="83"/>
      <c r="X196" s="83"/>
      <c r="Y196" s="83"/>
      <c r="Z196" s="83"/>
    </row>
    <row r="197" spans="1:26" ht="12.75" customHeight="1" x14ac:dyDescent="0.3">
      <c r="A197" s="83"/>
      <c r="B197" s="83"/>
      <c r="C197" s="83"/>
      <c r="D197" s="83"/>
      <c r="E197" s="83"/>
      <c r="F197" s="83"/>
      <c r="G197" s="83"/>
      <c r="H197" s="83"/>
      <c r="I197" s="83"/>
      <c r="J197" s="83"/>
      <c r="K197" s="83"/>
      <c r="L197" s="83"/>
      <c r="M197" s="83"/>
      <c r="N197" s="83"/>
      <c r="O197" s="83"/>
      <c r="P197" s="83"/>
      <c r="Q197" s="83"/>
      <c r="R197" s="83"/>
      <c r="S197" s="83"/>
      <c r="T197" s="83"/>
      <c r="U197" s="83"/>
      <c r="V197" s="83"/>
      <c r="W197" s="83"/>
      <c r="X197" s="83"/>
      <c r="Y197" s="83"/>
      <c r="Z197" s="83"/>
    </row>
    <row r="198" spans="1:26" ht="12.75" customHeight="1" x14ac:dyDescent="0.3">
      <c r="A198" s="83"/>
      <c r="B198" s="83"/>
      <c r="C198" s="83"/>
      <c r="D198" s="83"/>
      <c r="E198" s="83"/>
      <c r="F198" s="83"/>
      <c r="G198" s="83"/>
      <c r="H198" s="83"/>
      <c r="I198" s="83"/>
      <c r="J198" s="83"/>
      <c r="K198" s="83"/>
      <c r="L198" s="83"/>
      <c r="M198" s="83"/>
      <c r="N198" s="83"/>
      <c r="O198" s="83"/>
      <c r="P198" s="83"/>
      <c r="Q198" s="83"/>
      <c r="R198" s="83"/>
      <c r="S198" s="83"/>
      <c r="T198" s="83"/>
      <c r="U198" s="83"/>
      <c r="V198" s="83"/>
      <c r="W198" s="83"/>
      <c r="X198" s="83"/>
      <c r="Y198" s="83"/>
      <c r="Z198" s="83"/>
    </row>
    <row r="199" spans="1:26" ht="12.75" customHeight="1" x14ac:dyDescent="0.3">
      <c r="A199" s="83"/>
      <c r="B199" s="83"/>
      <c r="C199" s="83"/>
      <c r="D199" s="83"/>
      <c r="E199" s="83"/>
      <c r="F199" s="83"/>
      <c r="G199" s="83"/>
      <c r="H199" s="83"/>
      <c r="I199" s="83"/>
      <c r="J199" s="83"/>
      <c r="K199" s="83"/>
      <c r="L199" s="83"/>
      <c r="M199" s="83"/>
      <c r="N199" s="83"/>
      <c r="O199" s="83"/>
      <c r="P199" s="83"/>
      <c r="Q199" s="83"/>
      <c r="R199" s="83"/>
      <c r="S199" s="83"/>
      <c r="T199" s="83"/>
      <c r="U199" s="83"/>
      <c r="V199" s="83"/>
      <c r="W199" s="83"/>
      <c r="X199" s="83"/>
      <c r="Y199" s="83"/>
      <c r="Z199" s="83"/>
    </row>
    <row r="200" spans="1:26" ht="12.75" customHeight="1" x14ac:dyDescent="0.3">
      <c r="A200" s="83"/>
      <c r="B200" s="83"/>
      <c r="C200" s="83"/>
      <c r="D200" s="83"/>
      <c r="E200" s="83"/>
      <c r="F200" s="83"/>
      <c r="G200" s="83"/>
      <c r="H200" s="83"/>
      <c r="I200" s="83"/>
      <c r="J200" s="83"/>
      <c r="K200" s="83"/>
      <c r="L200" s="83"/>
      <c r="M200" s="83"/>
      <c r="N200" s="83"/>
      <c r="O200" s="83"/>
      <c r="P200" s="83"/>
      <c r="Q200" s="83"/>
      <c r="R200" s="83"/>
      <c r="S200" s="83"/>
      <c r="T200" s="83"/>
      <c r="U200" s="83"/>
      <c r="V200" s="83"/>
      <c r="W200" s="83"/>
      <c r="X200" s="83"/>
      <c r="Y200" s="83"/>
      <c r="Z200" s="83"/>
    </row>
    <row r="201" spans="1:26" ht="12.75" customHeight="1" x14ac:dyDescent="0.3">
      <c r="A201" s="83"/>
      <c r="B201" s="83"/>
      <c r="C201" s="83"/>
      <c r="D201" s="83"/>
      <c r="E201" s="83"/>
      <c r="F201" s="83"/>
      <c r="G201" s="83"/>
      <c r="H201" s="83"/>
      <c r="I201" s="83"/>
      <c r="J201" s="83"/>
      <c r="K201" s="83"/>
      <c r="L201" s="83"/>
      <c r="M201" s="83"/>
      <c r="N201" s="83"/>
      <c r="O201" s="83"/>
      <c r="P201" s="83"/>
      <c r="Q201" s="83"/>
      <c r="R201" s="83"/>
      <c r="S201" s="83"/>
      <c r="T201" s="83"/>
      <c r="U201" s="83"/>
      <c r="V201" s="83"/>
      <c r="W201" s="83"/>
      <c r="X201" s="83"/>
      <c r="Y201" s="83"/>
      <c r="Z201" s="83"/>
    </row>
    <row r="202" spans="1:26" ht="12.75" customHeight="1" x14ac:dyDescent="0.3">
      <c r="A202" s="83"/>
      <c r="B202" s="83"/>
      <c r="C202" s="83"/>
      <c r="D202" s="83"/>
      <c r="E202" s="83"/>
      <c r="F202" s="83"/>
      <c r="G202" s="83"/>
      <c r="H202" s="83"/>
      <c r="I202" s="83"/>
      <c r="J202" s="83"/>
      <c r="K202" s="83"/>
      <c r="L202" s="83"/>
      <c r="M202" s="83"/>
      <c r="N202" s="83"/>
      <c r="O202" s="83"/>
      <c r="P202" s="83"/>
      <c r="Q202" s="83"/>
      <c r="R202" s="83"/>
      <c r="S202" s="83"/>
      <c r="T202" s="83"/>
      <c r="U202" s="83"/>
      <c r="V202" s="83"/>
      <c r="W202" s="83"/>
      <c r="X202" s="83"/>
      <c r="Y202" s="83"/>
      <c r="Z202" s="83"/>
    </row>
    <row r="203" spans="1:26" ht="12.75" customHeight="1" x14ac:dyDescent="0.3">
      <c r="A203" s="83"/>
      <c r="B203" s="83"/>
      <c r="C203" s="83"/>
      <c r="D203" s="83"/>
      <c r="E203" s="83"/>
      <c r="F203" s="83"/>
      <c r="G203" s="83"/>
      <c r="H203" s="83"/>
      <c r="I203" s="83"/>
      <c r="J203" s="83"/>
      <c r="K203" s="83"/>
      <c r="L203" s="83"/>
      <c r="M203" s="83"/>
      <c r="N203" s="83"/>
      <c r="O203" s="83"/>
      <c r="P203" s="83"/>
      <c r="Q203" s="83"/>
      <c r="R203" s="83"/>
      <c r="S203" s="83"/>
      <c r="T203" s="83"/>
      <c r="U203" s="83"/>
      <c r="V203" s="83"/>
      <c r="W203" s="83"/>
      <c r="X203" s="83"/>
      <c r="Y203" s="83"/>
      <c r="Z203" s="83"/>
    </row>
    <row r="204" spans="1:26" ht="12.75" customHeight="1" x14ac:dyDescent="0.3">
      <c r="A204" s="83"/>
      <c r="B204" s="83"/>
      <c r="C204" s="83"/>
      <c r="D204" s="83"/>
      <c r="E204" s="83"/>
      <c r="F204" s="83"/>
      <c r="G204" s="83"/>
      <c r="H204" s="83"/>
      <c r="I204" s="83"/>
      <c r="J204" s="83"/>
      <c r="K204" s="83"/>
      <c r="L204" s="83"/>
      <c r="M204" s="83"/>
      <c r="N204" s="83"/>
      <c r="O204" s="83"/>
      <c r="P204" s="83"/>
      <c r="Q204" s="83"/>
      <c r="R204" s="83"/>
      <c r="S204" s="83"/>
      <c r="T204" s="83"/>
      <c r="U204" s="83"/>
      <c r="V204" s="83"/>
      <c r="W204" s="83"/>
      <c r="X204" s="83"/>
      <c r="Y204" s="83"/>
      <c r="Z204" s="83"/>
    </row>
    <row r="205" spans="1:26" ht="12.75" customHeight="1" x14ac:dyDescent="0.3">
      <c r="A205" s="83"/>
      <c r="B205" s="83"/>
      <c r="C205" s="83"/>
      <c r="D205" s="83"/>
      <c r="E205" s="83"/>
      <c r="F205" s="83"/>
      <c r="G205" s="83"/>
      <c r="H205" s="83"/>
      <c r="I205" s="83"/>
      <c r="J205" s="83"/>
      <c r="K205" s="83"/>
      <c r="L205" s="83"/>
      <c r="M205" s="83"/>
      <c r="N205" s="83"/>
      <c r="O205" s="83"/>
      <c r="P205" s="83"/>
      <c r="Q205" s="83"/>
      <c r="R205" s="83"/>
      <c r="S205" s="83"/>
      <c r="T205" s="83"/>
      <c r="U205" s="83"/>
      <c r="V205" s="83"/>
      <c r="W205" s="83"/>
      <c r="X205" s="83"/>
      <c r="Y205" s="83"/>
      <c r="Z205" s="83"/>
    </row>
    <row r="206" spans="1:26" ht="12.75" customHeight="1" x14ac:dyDescent="0.3">
      <c r="A206" s="83"/>
      <c r="B206" s="83"/>
      <c r="C206" s="83"/>
      <c r="D206" s="83"/>
      <c r="E206" s="83"/>
      <c r="F206" s="83"/>
      <c r="G206" s="83"/>
      <c r="H206" s="83"/>
      <c r="I206" s="83"/>
      <c r="J206" s="83"/>
      <c r="K206" s="83"/>
      <c r="L206" s="83"/>
      <c r="M206" s="83"/>
      <c r="N206" s="83"/>
      <c r="O206" s="83"/>
      <c r="P206" s="83"/>
      <c r="Q206" s="83"/>
      <c r="R206" s="83"/>
      <c r="S206" s="83"/>
      <c r="T206" s="83"/>
      <c r="U206" s="83"/>
      <c r="V206" s="83"/>
      <c r="W206" s="83"/>
      <c r="X206" s="83"/>
      <c r="Y206" s="83"/>
      <c r="Z206" s="83"/>
    </row>
    <row r="207" spans="1:26" ht="12.75" customHeight="1" x14ac:dyDescent="0.3">
      <c r="A207" s="83"/>
      <c r="B207" s="83"/>
      <c r="C207" s="83"/>
      <c r="D207" s="83"/>
      <c r="E207" s="83"/>
      <c r="F207" s="83"/>
      <c r="G207" s="83"/>
      <c r="H207" s="83"/>
      <c r="I207" s="83"/>
      <c r="J207" s="83"/>
      <c r="K207" s="83"/>
      <c r="L207" s="83"/>
      <c r="M207" s="83"/>
      <c r="N207" s="83"/>
      <c r="O207" s="83"/>
      <c r="P207" s="83"/>
      <c r="Q207" s="83"/>
      <c r="R207" s="83"/>
      <c r="S207" s="83"/>
      <c r="T207" s="83"/>
      <c r="U207" s="83"/>
      <c r="V207" s="83"/>
      <c r="W207" s="83"/>
      <c r="X207" s="83"/>
      <c r="Y207" s="83"/>
      <c r="Z207" s="83"/>
    </row>
    <row r="208" spans="1:26" ht="12.75" customHeight="1" x14ac:dyDescent="0.3">
      <c r="A208" s="83"/>
      <c r="B208" s="83"/>
      <c r="C208" s="83"/>
      <c r="D208" s="83"/>
      <c r="E208" s="83"/>
      <c r="F208" s="83"/>
      <c r="G208" s="83"/>
      <c r="H208" s="83"/>
      <c r="I208" s="83"/>
      <c r="J208" s="83"/>
      <c r="K208" s="83"/>
      <c r="L208" s="83"/>
      <c r="M208" s="83"/>
      <c r="N208" s="83"/>
      <c r="O208" s="83"/>
      <c r="P208" s="83"/>
      <c r="Q208" s="83"/>
      <c r="R208" s="83"/>
      <c r="S208" s="83"/>
      <c r="T208" s="83"/>
      <c r="U208" s="83"/>
      <c r="V208" s="83"/>
      <c r="W208" s="83"/>
      <c r="X208" s="83"/>
      <c r="Y208" s="83"/>
      <c r="Z208" s="83"/>
    </row>
    <row r="209" spans="1:26" ht="12.75" customHeight="1" x14ac:dyDescent="0.3">
      <c r="A209" s="83"/>
      <c r="B209" s="83"/>
      <c r="C209" s="83"/>
      <c r="D209" s="83"/>
      <c r="E209" s="83"/>
      <c r="F209" s="83"/>
      <c r="G209" s="83"/>
      <c r="H209" s="83"/>
      <c r="I209" s="83"/>
      <c r="J209" s="83"/>
      <c r="K209" s="83"/>
      <c r="L209" s="83"/>
      <c r="M209" s="83"/>
      <c r="N209" s="83"/>
      <c r="O209" s="83"/>
      <c r="P209" s="83"/>
      <c r="Q209" s="83"/>
      <c r="R209" s="83"/>
      <c r="S209" s="83"/>
      <c r="T209" s="83"/>
      <c r="U209" s="83"/>
      <c r="V209" s="83"/>
      <c r="W209" s="83"/>
      <c r="X209" s="83"/>
      <c r="Y209" s="83"/>
      <c r="Z209" s="83"/>
    </row>
    <row r="210" spans="1:26" ht="12.75" customHeight="1" x14ac:dyDescent="0.3">
      <c r="A210" s="83"/>
      <c r="B210" s="83"/>
      <c r="C210" s="83"/>
      <c r="D210" s="83"/>
      <c r="E210" s="83"/>
      <c r="F210" s="83"/>
      <c r="G210" s="83"/>
      <c r="H210" s="83"/>
      <c r="I210" s="83"/>
      <c r="J210" s="83"/>
      <c r="K210" s="83"/>
      <c r="L210" s="83"/>
      <c r="M210" s="83"/>
      <c r="N210" s="83"/>
      <c r="O210" s="83"/>
      <c r="P210" s="83"/>
      <c r="Q210" s="83"/>
      <c r="R210" s="83"/>
      <c r="S210" s="83"/>
      <c r="T210" s="83"/>
      <c r="U210" s="83"/>
      <c r="V210" s="83"/>
      <c r="W210" s="83"/>
      <c r="X210" s="83"/>
      <c r="Y210" s="83"/>
      <c r="Z210" s="83"/>
    </row>
    <row r="211" spans="1:26" ht="12.75" customHeight="1" x14ac:dyDescent="0.3">
      <c r="A211" s="83"/>
      <c r="B211" s="83"/>
      <c r="C211" s="83"/>
      <c r="D211" s="83"/>
      <c r="E211" s="83"/>
      <c r="F211" s="83"/>
      <c r="G211" s="83"/>
      <c r="H211" s="83"/>
      <c r="I211" s="83"/>
      <c r="J211" s="83"/>
      <c r="K211" s="83"/>
      <c r="L211" s="83"/>
      <c r="M211" s="83"/>
      <c r="N211" s="83"/>
      <c r="O211" s="83"/>
      <c r="P211" s="83"/>
      <c r="Q211" s="83"/>
      <c r="R211" s="83"/>
      <c r="S211" s="83"/>
      <c r="T211" s="83"/>
      <c r="U211" s="83"/>
      <c r="V211" s="83"/>
      <c r="W211" s="83"/>
      <c r="X211" s="83"/>
      <c r="Y211" s="83"/>
      <c r="Z211" s="83"/>
    </row>
    <row r="212" spans="1:26" ht="12.75" customHeight="1" x14ac:dyDescent="0.3">
      <c r="A212" s="83"/>
      <c r="B212" s="83"/>
      <c r="C212" s="83"/>
      <c r="D212" s="83"/>
      <c r="E212" s="83"/>
      <c r="F212" s="83"/>
      <c r="G212" s="83"/>
      <c r="H212" s="83"/>
      <c r="I212" s="83"/>
      <c r="J212" s="83"/>
      <c r="K212" s="83"/>
      <c r="L212" s="83"/>
      <c r="M212" s="83"/>
      <c r="N212" s="83"/>
      <c r="O212" s="83"/>
      <c r="P212" s="83"/>
      <c r="Q212" s="83"/>
      <c r="R212" s="83"/>
      <c r="S212" s="83"/>
      <c r="T212" s="83"/>
      <c r="U212" s="83"/>
      <c r="V212" s="83"/>
      <c r="W212" s="83"/>
      <c r="X212" s="83"/>
      <c r="Y212" s="83"/>
      <c r="Z212" s="83"/>
    </row>
    <row r="213" spans="1:26" ht="12.75" customHeight="1" x14ac:dyDescent="0.3">
      <c r="A213" s="83"/>
      <c r="B213" s="83"/>
      <c r="C213" s="83"/>
      <c r="D213" s="83"/>
      <c r="E213" s="83"/>
      <c r="F213" s="83"/>
      <c r="G213" s="83"/>
      <c r="H213" s="83"/>
      <c r="I213" s="83"/>
      <c r="J213" s="83"/>
      <c r="K213" s="83"/>
      <c r="L213" s="83"/>
      <c r="M213" s="83"/>
      <c r="N213" s="83"/>
      <c r="O213" s="83"/>
      <c r="P213" s="83"/>
      <c r="Q213" s="83"/>
      <c r="R213" s="83"/>
      <c r="S213" s="83"/>
      <c r="T213" s="83"/>
      <c r="U213" s="83"/>
      <c r="V213" s="83"/>
      <c r="W213" s="83"/>
      <c r="X213" s="83"/>
      <c r="Y213" s="83"/>
      <c r="Z213" s="83"/>
    </row>
    <row r="214" spans="1:26" ht="12.75" customHeight="1" x14ac:dyDescent="0.3">
      <c r="A214" s="83"/>
      <c r="B214" s="83"/>
      <c r="C214" s="83"/>
      <c r="D214" s="83"/>
      <c r="E214" s="83"/>
      <c r="F214" s="83"/>
      <c r="G214" s="83"/>
      <c r="H214" s="83"/>
      <c r="I214" s="83"/>
      <c r="J214" s="83"/>
      <c r="K214" s="83"/>
      <c r="L214" s="83"/>
      <c r="M214" s="83"/>
      <c r="N214" s="83"/>
      <c r="O214" s="83"/>
      <c r="P214" s="83"/>
      <c r="Q214" s="83"/>
      <c r="R214" s="83"/>
      <c r="S214" s="83"/>
      <c r="T214" s="83"/>
      <c r="U214" s="83"/>
      <c r="V214" s="83"/>
      <c r="W214" s="83"/>
      <c r="X214" s="83"/>
      <c r="Y214" s="83"/>
      <c r="Z214" s="83"/>
    </row>
    <row r="215" spans="1:26" ht="12.75" customHeight="1" x14ac:dyDescent="0.3">
      <c r="A215" s="83"/>
      <c r="B215" s="83"/>
      <c r="C215" s="83"/>
      <c r="D215" s="83"/>
      <c r="E215" s="83"/>
      <c r="F215" s="83"/>
      <c r="G215" s="83"/>
      <c r="H215" s="83"/>
      <c r="I215" s="83"/>
      <c r="J215" s="83"/>
      <c r="K215" s="83"/>
      <c r="L215" s="83"/>
      <c r="M215" s="83"/>
      <c r="N215" s="83"/>
      <c r="O215" s="83"/>
      <c r="P215" s="83"/>
      <c r="Q215" s="83"/>
      <c r="R215" s="83"/>
      <c r="S215" s="83"/>
      <c r="T215" s="83"/>
      <c r="U215" s="83"/>
      <c r="V215" s="83"/>
      <c r="W215" s="83"/>
      <c r="X215" s="83"/>
      <c r="Y215" s="83"/>
      <c r="Z215" s="83"/>
    </row>
    <row r="216" spans="1:26" ht="12.75" customHeight="1" x14ac:dyDescent="0.3">
      <c r="A216" s="83"/>
      <c r="B216" s="83"/>
      <c r="C216" s="83"/>
      <c r="D216" s="83"/>
      <c r="E216" s="83"/>
      <c r="F216" s="83"/>
      <c r="G216" s="83"/>
      <c r="H216" s="83"/>
      <c r="I216" s="83"/>
      <c r="J216" s="83"/>
      <c r="K216" s="83"/>
      <c r="L216" s="83"/>
      <c r="M216" s="83"/>
      <c r="N216" s="83"/>
      <c r="O216" s="83"/>
      <c r="P216" s="83"/>
      <c r="Q216" s="83"/>
      <c r="R216" s="83"/>
      <c r="S216" s="83"/>
      <c r="T216" s="83"/>
      <c r="U216" s="83"/>
      <c r="V216" s="83"/>
      <c r="W216" s="83"/>
      <c r="X216" s="83"/>
      <c r="Y216" s="83"/>
      <c r="Z216" s="83"/>
    </row>
    <row r="217" spans="1:26" ht="12.75" customHeight="1" x14ac:dyDescent="0.3">
      <c r="A217" s="83"/>
      <c r="B217" s="83"/>
      <c r="C217" s="83"/>
      <c r="D217" s="83"/>
      <c r="E217" s="83"/>
      <c r="F217" s="83"/>
      <c r="G217" s="83"/>
      <c r="H217" s="83"/>
      <c r="I217" s="83"/>
      <c r="J217" s="83"/>
      <c r="K217" s="83"/>
      <c r="L217" s="83"/>
      <c r="M217" s="83"/>
      <c r="N217" s="83"/>
      <c r="O217" s="83"/>
      <c r="P217" s="83"/>
      <c r="Q217" s="83"/>
      <c r="R217" s="83"/>
      <c r="S217" s="83"/>
      <c r="T217" s="83"/>
      <c r="U217" s="83"/>
      <c r="V217" s="83"/>
      <c r="W217" s="83"/>
      <c r="X217" s="83"/>
      <c r="Y217" s="83"/>
      <c r="Z217" s="83"/>
    </row>
    <row r="218" spans="1:26" ht="12.75" customHeight="1" x14ac:dyDescent="0.3">
      <c r="A218" s="83"/>
      <c r="B218" s="83"/>
      <c r="C218" s="83"/>
      <c r="D218" s="83"/>
      <c r="E218" s="83"/>
      <c r="F218" s="83"/>
      <c r="G218" s="83"/>
      <c r="H218" s="83"/>
      <c r="I218" s="83"/>
      <c r="J218" s="83"/>
      <c r="K218" s="83"/>
      <c r="L218" s="83"/>
      <c r="M218" s="83"/>
      <c r="N218" s="83"/>
      <c r="O218" s="83"/>
      <c r="P218" s="83"/>
      <c r="Q218" s="83"/>
      <c r="R218" s="83"/>
      <c r="S218" s="83"/>
      <c r="T218" s="83"/>
      <c r="U218" s="83"/>
      <c r="V218" s="83"/>
      <c r="W218" s="83"/>
      <c r="X218" s="83"/>
      <c r="Y218" s="83"/>
      <c r="Z218" s="83"/>
    </row>
    <row r="219" spans="1:26" ht="12.75" customHeight="1" x14ac:dyDescent="0.3">
      <c r="A219" s="83"/>
      <c r="B219" s="83"/>
      <c r="C219" s="83"/>
      <c r="D219" s="83"/>
      <c r="E219" s="83"/>
      <c r="F219" s="83"/>
      <c r="G219" s="83"/>
      <c r="H219" s="83"/>
      <c r="I219" s="83"/>
      <c r="J219" s="83"/>
      <c r="K219" s="83"/>
      <c r="L219" s="83"/>
      <c r="M219" s="83"/>
      <c r="N219" s="83"/>
      <c r="O219" s="83"/>
      <c r="P219" s="83"/>
      <c r="Q219" s="83"/>
      <c r="R219" s="83"/>
      <c r="S219" s="83"/>
      <c r="T219" s="83"/>
      <c r="U219" s="83"/>
      <c r="V219" s="83"/>
      <c r="W219" s="83"/>
      <c r="X219" s="83"/>
      <c r="Y219" s="83"/>
      <c r="Z219" s="83"/>
    </row>
    <row r="220" spans="1:26" ht="12.75" customHeight="1" x14ac:dyDescent="0.3">
      <c r="A220" s="83"/>
      <c r="B220" s="83"/>
      <c r="C220" s="83"/>
      <c r="D220" s="83"/>
      <c r="E220" s="83"/>
      <c r="F220" s="83"/>
      <c r="G220" s="83"/>
      <c r="H220" s="83"/>
      <c r="I220" s="83"/>
      <c r="J220" s="83"/>
      <c r="K220" s="83"/>
      <c r="L220" s="83"/>
      <c r="M220" s="83"/>
      <c r="N220" s="83"/>
      <c r="O220" s="83"/>
      <c r="P220" s="83"/>
      <c r="Q220" s="83"/>
      <c r="R220" s="83"/>
      <c r="S220" s="83"/>
      <c r="T220" s="83"/>
      <c r="U220" s="83"/>
      <c r="V220" s="83"/>
      <c r="W220" s="83"/>
      <c r="X220" s="83"/>
      <c r="Y220" s="83"/>
      <c r="Z220" s="83"/>
    </row>
    <row r="221" spans="1:26" ht="12.75" customHeight="1" x14ac:dyDescent="0.3">
      <c r="A221" s="83"/>
      <c r="B221" s="83"/>
      <c r="C221" s="83"/>
      <c r="D221" s="83"/>
      <c r="E221" s="83"/>
      <c r="F221" s="83"/>
      <c r="G221" s="83"/>
      <c r="H221" s="83"/>
      <c r="I221" s="83"/>
      <c r="J221" s="83"/>
      <c r="K221" s="83"/>
      <c r="L221" s="83"/>
      <c r="M221" s="83"/>
      <c r="N221" s="83"/>
      <c r="O221" s="83"/>
      <c r="P221" s="83"/>
      <c r="Q221" s="83"/>
      <c r="R221" s="83"/>
      <c r="S221" s="83"/>
      <c r="T221" s="83"/>
      <c r="U221" s="83"/>
      <c r="V221" s="83"/>
      <c r="W221" s="83"/>
      <c r="X221" s="83"/>
      <c r="Y221" s="83"/>
      <c r="Z221" s="83"/>
    </row>
    <row r="222" spans="1:26" ht="12.75" customHeight="1" x14ac:dyDescent="0.3">
      <c r="A222" s="83"/>
      <c r="B222" s="83"/>
      <c r="C222" s="83"/>
      <c r="D222" s="83"/>
      <c r="E222" s="83"/>
      <c r="F222" s="83"/>
      <c r="G222" s="83"/>
      <c r="H222" s="83"/>
      <c r="I222" s="83"/>
      <c r="J222" s="83"/>
      <c r="K222" s="83"/>
      <c r="L222" s="83"/>
      <c r="M222" s="83"/>
      <c r="N222" s="83"/>
      <c r="O222" s="83"/>
      <c r="P222" s="83"/>
      <c r="Q222" s="83"/>
      <c r="R222" s="83"/>
      <c r="S222" s="83"/>
      <c r="T222" s="83"/>
      <c r="U222" s="83"/>
      <c r="V222" s="83"/>
      <c r="W222" s="83"/>
      <c r="X222" s="83"/>
      <c r="Y222" s="83"/>
      <c r="Z222" s="83"/>
    </row>
    <row r="223" spans="1:26" ht="12.75" customHeight="1" x14ac:dyDescent="0.3">
      <c r="A223" s="83"/>
      <c r="B223" s="83"/>
      <c r="C223" s="83"/>
      <c r="D223" s="83"/>
      <c r="E223" s="83"/>
      <c r="F223" s="83"/>
      <c r="G223" s="83"/>
      <c r="H223" s="83"/>
      <c r="I223" s="83"/>
      <c r="J223" s="83"/>
      <c r="K223" s="83"/>
      <c r="L223" s="83"/>
      <c r="M223" s="83"/>
      <c r="N223" s="83"/>
      <c r="O223" s="83"/>
      <c r="P223" s="83"/>
      <c r="Q223" s="83"/>
      <c r="R223" s="83"/>
      <c r="S223" s="83"/>
      <c r="T223" s="83"/>
      <c r="U223" s="83"/>
      <c r="V223" s="83"/>
      <c r="W223" s="83"/>
      <c r="X223" s="83"/>
      <c r="Y223" s="83"/>
      <c r="Z223" s="83"/>
    </row>
    <row r="224" spans="1:26" ht="12.75" customHeight="1" x14ac:dyDescent="0.3">
      <c r="A224" s="83"/>
      <c r="B224" s="83"/>
      <c r="C224" s="83"/>
      <c r="D224" s="83"/>
      <c r="E224" s="83"/>
      <c r="F224" s="83"/>
      <c r="G224" s="83"/>
      <c r="H224" s="83"/>
      <c r="I224" s="83"/>
      <c r="J224" s="83"/>
      <c r="K224" s="83"/>
      <c r="L224" s="83"/>
      <c r="M224" s="83"/>
      <c r="N224" s="83"/>
      <c r="O224" s="83"/>
      <c r="P224" s="83"/>
      <c r="Q224" s="83"/>
      <c r="R224" s="83"/>
      <c r="S224" s="83"/>
      <c r="T224" s="83"/>
      <c r="U224" s="83"/>
      <c r="V224" s="83"/>
      <c r="W224" s="83"/>
      <c r="X224" s="83"/>
      <c r="Y224" s="83"/>
      <c r="Z224" s="83"/>
    </row>
    <row r="225" spans="1:26" ht="12.75" customHeight="1" x14ac:dyDescent="0.3">
      <c r="A225" s="83"/>
      <c r="B225" s="83"/>
      <c r="C225" s="83"/>
      <c r="D225" s="83"/>
      <c r="E225" s="83"/>
      <c r="F225" s="83"/>
      <c r="G225" s="83"/>
      <c r="H225" s="83"/>
      <c r="I225" s="83"/>
      <c r="J225" s="83"/>
      <c r="K225" s="83"/>
      <c r="L225" s="83"/>
      <c r="M225" s="83"/>
      <c r="N225" s="83"/>
      <c r="O225" s="83"/>
      <c r="P225" s="83"/>
      <c r="Q225" s="83"/>
      <c r="R225" s="83"/>
      <c r="S225" s="83"/>
      <c r="T225" s="83"/>
      <c r="U225" s="83"/>
      <c r="V225" s="83"/>
      <c r="W225" s="83"/>
      <c r="X225" s="83"/>
      <c r="Y225" s="83"/>
      <c r="Z225" s="83"/>
    </row>
    <row r="226" spans="1:26" ht="12.75" customHeight="1" x14ac:dyDescent="0.3">
      <c r="A226" s="83"/>
      <c r="B226" s="83"/>
      <c r="C226" s="83"/>
      <c r="D226" s="83"/>
      <c r="E226" s="83"/>
      <c r="F226" s="83"/>
      <c r="G226" s="83"/>
      <c r="H226" s="83"/>
      <c r="I226" s="83"/>
      <c r="J226" s="83"/>
      <c r="K226" s="83"/>
      <c r="L226" s="83"/>
      <c r="M226" s="83"/>
      <c r="N226" s="83"/>
      <c r="O226" s="83"/>
      <c r="P226" s="83"/>
      <c r="Q226" s="83"/>
      <c r="R226" s="83"/>
      <c r="S226" s="83"/>
      <c r="T226" s="83"/>
      <c r="U226" s="83"/>
      <c r="V226" s="83"/>
      <c r="W226" s="83"/>
      <c r="X226" s="83"/>
      <c r="Y226" s="83"/>
      <c r="Z226" s="83"/>
    </row>
    <row r="227" spans="1:26" ht="12.75" customHeight="1" x14ac:dyDescent="0.3">
      <c r="A227" s="83"/>
      <c r="B227" s="83"/>
      <c r="C227" s="83"/>
      <c r="D227" s="83"/>
      <c r="E227" s="83"/>
      <c r="F227" s="83"/>
      <c r="G227" s="83"/>
      <c r="H227" s="83"/>
      <c r="I227" s="83"/>
      <c r="J227" s="83"/>
      <c r="K227" s="83"/>
      <c r="L227" s="83"/>
      <c r="M227" s="83"/>
      <c r="N227" s="83"/>
      <c r="O227" s="83"/>
      <c r="P227" s="83"/>
      <c r="Q227" s="83"/>
      <c r="R227" s="83"/>
      <c r="S227" s="83"/>
      <c r="T227" s="83"/>
      <c r="U227" s="83"/>
      <c r="V227" s="83"/>
      <c r="W227" s="83"/>
      <c r="X227" s="83"/>
      <c r="Y227" s="83"/>
      <c r="Z227" s="83"/>
    </row>
    <row r="228" spans="1:26" ht="12.75" customHeight="1" x14ac:dyDescent="0.3">
      <c r="A228" s="83"/>
      <c r="B228" s="83"/>
      <c r="C228" s="83"/>
      <c r="D228" s="83"/>
      <c r="E228" s="83"/>
      <c r="F228" s="83"/>
      <c r="G228" s="83"/>
      <c r="H228" s="83"/>
      <c r="I228" s="83"/>
      <c r="J228" s="83"/>
      <c r="K228" s="83"/>
      <c r="L228" s="83"/>
      <c r="M228" s="83"/>
      <c r="N228" s="83"/>
      <c r="O228" s="83"/>
      <c r="P228" s="83"/>
      <c r="Q228" s="83"/>
      <c r="R228" s="83"/>
      <c r="S228" s="83"/>
      <c r="T228" s="83"/>
      <c r="U228" s="83"/>
      <c r="V228" s="83"/>
      <c r="W228" s="83"/>
      <c r="X228" s="83"/>
      <c r="Y228" s="83"/>
      <c r="Z228" s="83"/>
    </row>
    <row r="229" spans="1:26" ht="12.75" customHeight="1" x14ac:dyDescent="0.3">
      <c r="A229" s="83"/>
      <c r="B229" s="83"/>
      <c r="C229" s="83"/>
      <c r="D229" s="83"/>
      <c r="E229" s="83"/>
      <c r="F229" s="83"/>
      <c r="G229" s="83"/>
      <c r="H229" s="83"/>
      <c r="I229" s="83"/>
      <c r="J229" s="83"/>
      <c r="K229" s="83"/>
      <c r="L229" s="83"/>
      <c r="M229" s="83"/>
      <c r="N229" s="83"/>
      <c r="O229" s="83"/>
      <c r="P229" s="83"/>
      <c r="Q229" s="83"/>
      <c r="R229" s="83"/>
      <c r="S229" s="83"/>
      <c r="T229" s="83"/>
      <c r="U229" s="83"/>
      <c r="V229" s="83"/>
      <c r="W229" s="83"/>
      <c r="X229" s="83"/>
      <c r="Y229" s="83"/>
      <c r="Z229" s="83"/>
    </row>
    <row r="230" spans="1:26" ht="12.75" customHeight="1" x14ac:dyDescent="0.3">
      <c r="A230" s="83"/>
      <c r="B230" s="83"/>
      <c r="C230" s="83"/>
      <c r="D230" s="83"/>
      <c r="E230" s="83"/>
      <c r="F230" s="83"/>
      <c r="G230" s="83"/>
      <c r="H230" s="83"/>
      <c r="I230" s="83"/>
      <c r="J230" s="83"/>
      <c r="K230" s="83"/>
      <c r="L230" s="83"/>
      <c r="M230" s="83"/>
      <c r="N230" s="83"/>
      <c r="O230" s="83"/>
      <c r="P230" s="83"/>
      <c r="Q230" s="83"/>
      <c r="R230" s="83"/>
      <c r="S230" s="83"/>
      <c r="T230" s="83"/>
      <c r="U230" s="83"/>
      <c r="V230" s="83"/>
      <c r="W230" s="83"/>
      <c r="X230" s="83"/>
      <c r="Y230" s="83"/>
      <c r="Z230" s="83"/>
    </row>
    <row r="231" spans="1:26" ht="12.75" customHeight="1" x14ac:dyDescent="0.3">
      <c r="A231" s="83"/>
      <c r="B231" s="83"/>
      <c r="C231" s="83"/>
      <c r="D231" s="83"/>
      <c r="E231" s="83"/>
      <c r="F231" s="83"/>
      <c r="G231" s="83"/>
      <c r="H231" s="83"/>
      <c r="I231" s="83"/>
      <c r="J231" s="83"/>
      <c r="K231" s="83"/>
      <c r="L231" s="83"/>
      <c r="M231" s="83"/>
      <c r="N231" s="83"/>
      <c r="O231" s="83"/>
      <c r="P231" s="83"/>
      <c r="Q231" s="83"/>
      <c r="R231" s="83"/>
      <c r="S231" s="83"/>
      <c r="T231" s="83"/>
      <c r="U231" s="83"/>
      <c r="V231" s="83"/>
      <c r="W231" s="83"/>
      <c r="X231" s="83"/>
      <c r="Y231" s="83"/>
      <c r="Z231" s="83"/>
    </row>
    <row r="232" spans="1:26" ht="12.75" customHeight="1" x14ac:dyDescent="0.3">
      <c r="A232" s="83"/>
      <c r="B232" s="83"/>
      <c r="C232" s="83"/>
      <c r="D232" s="83"/>
      <c r="E232" s="83"/>
      <c r="F232" s="83"/>
      <c r="G232" s="83"/>
      <c r="H232" s="83"/>
      <c r="I232" s="83"/>
      <c r="J232" s="83"/>
      <c r="K232" s="83"/>
      <c r="L232" s="83"/>
      <c r="M232" s="83"/>
      <c r="N232" s="83"/>
      <c r="O232" s="83"/>
      <c r="P232" s="83"/>
      <c r="Q232" s="83"/>
      <c r="R232" s="83"/>
      <c r="S232" s="83"/>
      <c r="T232" s="83"/>
      <c r="U232" s="83"/>
      <c r="V232" s="83"/>
      <c r="W232" s="83"/>
      <c r="X232" s="83"/>
      <c r="Y232" s="83"/>
      <c r="Z232" s="83"/>
    </row>
    <row r="233" spans="1:26" ht="12.75" customHeight="1" x14ac:dyDescent="0.3">
      <c r="A233" s="83"/>
      <c r="B233" s="83"/>
      <c r="C233" s="83"/>
      <c r="D233" s="83"/>
      <c r="E233" s="83"/>
      <c r="F233" s="83"/>
      <c r="G233" s="83"/>
      <c r="H233" s="83"/>
      <c r="I233" s="83"/>
      <c r="J233" s="83"/>
      <c r="K233" s="83"/>
      <c r="L233" s="83"/>
      <c r="M233" s="83"/>
      <c r="N233" s="83"/>
      <c r="O233" s="83"/>
      <c r="P233" s="83"/>
      <c r="Q233" s="83"/>
      <c r="R233" s="83"/>
      <c r="S233" s="83"/>
      <c r="T233" s="83"/>
      <c r="U233" s="83"/>
      <c r="V233" s="83"/>
      <c r="W233" s="83"/>
      <c r="X233" s="83"/>
      <c r="Y233" s="83"/>
      <c r="Z233" s="83"/>
    </row>
    <row r="234" spans="1:26" ht="12.75" customHeight="1" x14ac:dyDescent="0.3">
      <c r="A234" s="83"/>
      <c r="B234" s="83"/>
      <c r="C234" s="83"/>
      <c r="D234" s="83"/>
      <c r="E234" s="83"/>
      <c r="F234" s="83"/>
      <c r="G234" s="83"/>
      <c r="H234" s="83"/>
      <c r="I234" s="83"/>
      <c r="J234" s="83"/>
      <c r="K234" s="83"/>
      <c r="L234" s="83"/>
      <c r="M234" s="83"/>
      <c r="N234" s="83"/>
      <c r="O234" s="83"/>
      <c r="P234" s="83"/>
      <c r="Q234" s="83"/>
      <c r="R234" s="83"/>
      <c r="S234" s="83"/>
      <c r="T234" s="83"/>
      <c r="U234" s="83"/>
      <c r="V234" s="83"/>
      <c r="W234" s="83"/>
      <c r="X234" s="83"/>
      <c r="Y234" s="83"/>
      <c r="Z234" s="83"/>
    </row>
    <row r="235" spans="1:26" ht="12.75" customHeight="1" x14ac:dyDescent="0.3">
      <c r="A235" s="83"/>
      <c r="B235" s="83"/>
      <c r="C235" s="83"/>
      <c r="D235" s="83"/>
      <c r="E235" s="83"/>
      <c r="F235" s="83"/>
      <c r="G235" s="83"/>
      <c r="H235" s="83"/>
      <c r="I235" s="83"/>
      <c r="J235" s="83"/>
      <c r="K235" s="83"/>
      <c r="L235" s="83"/>
      <c r="M235" s="83"/>
      <c r="N235" s="83"/>
      <c r="O235" s="83"/>
      <c r="P235" s="83"/>
      <c r="Q235" s="83"/>
      <c r="R235" s="83"/>
      <c r="S235" s="83"/>
      <c r="T235" s="83"/>
      <c r="U235" s="83"/>
      <c r="V235" s="83"/>
      <c r="W235" s="83"/>
      <c r="X235" s="83"/>
      <c r="Y235" s="83"/>
      <c r="Z235" s="83"/>
    </row>
    <row r="236" spans="1:26" ht="12.75" customHeight="1" x14ac:dyDescent="0.3">
      <c r="A236" s="83"/>
      <c r="B236" s="83"/>
      <c r="C236" s="83"/>
      <c r="D236" s="83"/>
      <c r="E236" s="83"/>
      <c r="F236" s="83"/>
      <c r="G236" s="83"/>
      <c r="H236" s="83"/>
      <c r="I236" s="83"/>
      <c r="J236" s="83"/>
      <c r="K236" s="83"/>
      <c r="L236" s="83"/>
      <c r="M236" s="83"/>
      <c r="N236" s="83"/>
      <c r="O236" s="83"/>
      <c r="P236" s="83"/>
      <c r="Q236" s="83"/>
      <c r="R236" s="83"/>
      <c r="S236" s="83"/>
      <c r="T236" s="83"/>
      <c r="U236" s="83"/>
      <c r="V236" s="83"/>
      <c r="W236" s="83"/>
      <c r="X236" s="83"/>
      <c r="Y236" s="83"/>
      <c r="Z236" s="83"/>
    </row>
    <row r="237" spans="1:26" ht="12.75" customHeight="1" x14ac:dyDescent="0.3">
      <c r="A237" s="83"/>
      <c r="B237" s="83"/>
      <c r="C237" s="83"/>
      <c r="D237" s="83"/>
      <c r="E237" s="83"/>
      <c r="F237" s="83"/>
      <c r="G237" s="83"/>
      <c r="H237" s="83"/>
      <c r="I237" s="83"/>
      <c r="J237" s="83"/>
      <c r="K237" s="83"/>
      <c r="L237" s="83"/>
      <c r="M237" s="83"/>
      <c r="N237" s="83"/>
      <c r="O237" s="83"/>
      <c r="P237" s="83"/>
      <c r="Q237" s="83"/>
      <c r="R237" s="83"/>
      <c r="S237" s="83"/>
      <c r="T237" s="83"/>
      <c r="U237" s="83"/>
      <c r="V237" s="83"/>
      <c r="W237" s="83"/>
      <c r="X237" s="83"/>
      <c r="Y237" s="83"/>
      <c r="Z237" s="83"/>
    </row>
    <row r="238" spans="1:26" ht="12.75" customHeight="1" x14ac:dyDescent="0.3">
      <c r="A238" s="83"/>
      <c r="B238" s="83"/>
      <c r="C238" s="83"/>
      <c r="D238" s="83"/>
      <c r="E238" s="83"/>
      <c r="F238" s="83"/>
      <c r="G238" s="83"/>
      <c r="H238" s="83"/>
      <c r="I238" s="83"/>
      <c r="J238" s="83"/>
      <c r="K238" s="83"/>
      <c r="L238" s="83"/>
      <c r="M238" s="83"/>
      <c r="N238" s="83"/>
      <c r="O238" s="83"/>
      <c r="P238" s="83"/>
      <c r="Q238" s="83"/>
      <c r="R238" s="83"/>
      <c r="S238" s="83"/>
      <c r="T238" s="83"/>
      <c r="U238" s="83"/>
      <c r="V238" s="83"/>
      <c r="W238" s="83"/>
      <c r="X238" s="83"/>
      <c r="Y238" s="83"/>
      <c r="Z238" s="83"/>
    </row>
    <row r="239" spans="1:26" ht="12.75" customHeight="1" x14ac:dyDescent="0.3">
      <c r="A239" s="83"/>
      <c r="B239" s="83"/>
      <c r="C239" s="83"/>
      <c r="D239" s="83"/>
      <c r="E239" s="83"/>
      <c r="F239" s="83"/>
      <c r="G239" s="83"/>
      <c r="H239" s="83"/>
      <c r="I239" s="83"/>
      <c r="J239" s="83"/>
      <c r="K239" s="83"/>
      <c r="L239" s="83"/>
      <c r="M239" s="83"/>
      <c r="N239" s="83"/>
      <c r="O239" s="83"/>
      <c r="P239" s="83"/>
      <c r="Q239" s="83"/>
      <c r="R239" s="83"/>
      <c r="S239" s="83"/>
      <c r="T239" s="83"/>
      <c r="U239" s="83"/>
      <c r="V239" s="83"/>
      <c r="W239" s="83"/>
      <c r="X239" s="83"/>
      <c r="Y239" s="83"/>
      <c r="Z239" s="83"/>
    </row>
    <row r="240" spans="1:26" ht="12.75" customHeight="1" x14ac:dyDescent="0.3">
      <c r="A240" s="83"/>
      <c r="B240" s="83"/>
      <c r="C240" s="83"/>
      <c r="D240" s="83"/>
      <c r="E240" s="83"/>
      <c r="F240" s="83"/>
      <c r="G240" s="83"/>
      <c r="H240" s="83"/>
      <c r="I240" s="83"/>
      <c r="J240" s="83"/>
      <c r="K240" s="83"/>
      <c r="L240" s="83"/>
      <c r="M240" s="83"/>
      <c r="N240" s="83"/>
      <c r="O240" s="83"/>
      <c r="P240" s="83"/>
      <c r="Q240" s="83"/>
      <c r="R240" s="83"/>
      <c r="S240" s="83"/>
      <c r="T240" s="83"/>
      <c r="U240" s="83"/>
      <c r="V240" s="83"/>
      <c r="W240" s="83"/>
      <c r="X240" s="83"/>
      <c r="Y240" s="83"/>
      <c r="Z240" s="83"/>
    </row>
    <row r="241" spans="1:26" ht="12.75" customHeight="1" x14ac:dyDescent="0.3">
      <c r="A241" s="83"/>
      <c r="B241" s="83"/>
      <c r="C241" s="83"/>
      <c r="D241" s="83"/>
      <c r="E241" s="83"/>
      <c r="F241" s="83"/>
      <c r="G241" s="83"/>
      <c r="H241" s="83"/>
      <c r="I241" s="83"/>
      <c r="J241" s="83"/>
      <c r="K241" s="83"/>
      <c r="L241" s="83"/>
      <c r="M241" s="83"/>
      <c r="N241" s="83"/>
      <c r="O241" s="83"/>
      <c r="P241" s="83"/>
      <c r="Q241" s="83"/>
      <c r="R241" s="83"/>
      <c r="S241" s="83"/>
      <c r="T241" s="83"/>
      <c r="U241" s="83"/>
      <c r="V241" s="83"/>
      <c r="W241" s="83"/>
      <c r="X241" s="83"/>
      <c r="Y241" s="83"/>
      <c r="Z241" s="83"/>
    </row>
    <row r="242" spans="1:26" ht="12.75" customHeight="1" x14ac:dyDescent="0.3">
      <c r="A242" s="83"/>
      <c r="B242" s="83"/>
      <c r="C242" s="83"/>
      <c r="D242" s="83"/>
      <c r="E242" s="83"/>
      <c r="F242" s="83"/>
      <c r="G242" s="83"/>
      <c r="H242" s="83"/>
      <c r="I242" s="83"/>
      <c r="J242" s="83"/>
      <c r="K242" s="83"/>
      <c r="L242" s="83"/>
      <c r="M242" s="83"/>
      <c r="N242" s="83"/>
      <c r="O242" s="83"/>
      <c r="P242" s="83"/>
      <c r="Q242" s="83"/>
      <c r="R242" s="83"/>
      <c r="S242" s="83"/>
      <c r="T242" s="83"/>
      <c r="U242" s="83"/>
      <c r="V242" s="83"/>
      <c r="W242" s="83"/>
      <c r="X242" s="83"/>
      <c r="Y242" s="83"/>
      <c r="Z242" s="83"/>
    </row>
    <row r="243" spans="1:26" ht="12.75" customHeight="1" x14ac:dyDescent="0.3">
      <c r="A243" s="83"/>
      <c r="B243" s="83"/>
      <c r="C243" s="83"/>
      <c r="D243" s="83"/>
      <c r="E243" s="83"/>
      <c r="F243" s="83"/>
      <c r="G243" s="83"/>
      <c r="H243" s="83"/>
      <c r="I243" s="83"/>
      <c r="J243" s="83"/>
      <c r="K243" s="83"/>
      <c r="L243" s="83"/>
      <c r="M243" s="83"/>
      <c r="N243" s="83"/>
      <c r="O243" s="83"/>
      <c r="P243" s="83"/>
      <c r="Q243" s="83"/>
      <c r="R243" s="83"/>
      <c r="S243" s="83"/>
      <c r="T243" s="83"/>
      <c r="U243" s="83"/>
      <c r="V243" s="83"/>
      <c r="W243" s="83"/>
      <c r="X243" s="83"/>
      <c r="Y243" s="83"/>
      <c r="Z243" s="83"/>
    </row>
    <row r="244" spans="1:26" ht="12.75" customHeight="1" x14ac:dyDescent="0.3">
      <c r="A244" s="83"/>
      <c r="B244" s="83"/>
      <c r="C244" s="83"/>
      <c r="D244" s="83"/>
      <c r="E244" s="83"/>
      <c r="F244" s="83"/>
      <c r="G244" s="83"/>
      <c r="H244" s="83"/>
      <c r="I244" s="83"/>
      <c r="J244" s="83"/>
      <c r="K244" s="83"/>
      <c r="L244" s="83"/>
      <c r="M244" s="83"/>
      <c r="N244" s="83"/>
      <c r="O244" s="83"/>
      <c r="P244" s="83"/>
      <c r="Q244" s="83"/>
      <c r="R244" s="83"/>
      <c r="S244" s="83"/>
      <c r="T244" s="83"/>
      <c r="U244" s="83"/>
      <c r="V244" s="83"/>
      <c r="W244" s="83"/>
      <c r="X244" s="83"/>
      <c r="Y244" s="83"/>
      <c r="Z244" s="83"/>
    </row>
    <row r="245" spans="1:26" ht="12.75" customHeight="1" x14ac:dyDescent="0.3">
      <c r="A245" s="83"/>
      <c r="B245" s="83"/>
      <c r="C245" s="83"/>
      <c r="D245" s="83"/>
      <c r="E245" s="83"/>
      <c r="F245" s="83"/>
      <c r="G245" s="83"/>
      <c r="H245" s="83"/>
      <c r="I245" s="83"/>
      <c r="J245" s="83"/>
      <c r="K245" s="83"/>
      <c r="L245" s="83"/>
      <c r="M245" s="83"/>
      <c r="N245" s="83"/>
      <c r="O245" s="83"/>
      <c r="P245" s="83"/>
      <c r="Q245" s="83"/>
      <c r="R245" s="83"/>
      <c r="S245" s="83"/>
      <c r="T245" s="83"/>
      <c r="U245" s="83"/>
      <c r="V245" s="83"/>
      <c r="W245" s="83"/>
      <c r="X245" s="83"/>
      <c r="Y245" s="83"/>
      <c r="Z245" s="83"/>
    </row>
    <row r="246" spans="1:26" ht="12.75" customHeight="1" x14ac:dyDescent="0.3">
      <c r="A246" s="83"/>
      <c r="B246" s="83"/>
      <c r="C246" s="83"/>
      <c r="D246" s="83"/>
      <c r="E246" s="83"/>
      <c r="F246" s="83"/>
      <c r="G246" s="83"/>
      <c r="H246" s="83"/>
      <c r="I246" s="83"/>
      <c r="J246" s="83"/>
      <c r="K246" s="83"/>
      <c r="L246" s="83"/>
      <c r="M246" s="83"/>
      <c r="N246" s="83"/>
      <c r="O246" s="83"/>
      <c r="P246" s="83"/>
      <c r="Q246" s="83"/>
      <c r="R246" s="83"/>
      <c r="S246" s="83"/>
      <c r="T246" s="83"/>
      <c r="U246" s="83"/>
      <c r="V246" s="83"/>
      <c r="W246" s="83"/>
      <c r="X246" s="83"/>
      <c r="Y246" s="83"/>
      <c r="Z246" s="83"/>
    </row>
    <row r="247" spans="1:26" ht="12.75" customHeight="1" x14ac:dyDescent="0.3">
      <c r="A247" s="83"/>
      <c r="B247" s="83"/>
      <c r="C247" s="83"/>
      <c r="D247" s="83"/>
      <c r="E247" s="83"/>
      <c r="F247" s="83"/>
      <c r="G247" s="83"/>
      <c r="H247" s="83"/>
      <c r="I247" s="83"/>
      <c r="J247" s="83"/>
      <c r="K247" s="83"/>
      <c r="L247" s="83"/>
      <c r="M247" s="83"/>
      <c r="N247" s="83"/>
      <c r="O247" s="83"/>
      <c r="P247" s="83"/>
      <c r="Q247" s="83"/>
      <c r="R247" s="83"/>
      <c r="S247" s="83"/>
      <c r="T247" s="83"/>
      <c r="U247" s="83"/>
      <c r="V247" s="83"/>
      <c r="W247" s="83"/>
      <c r="X247" s="83"/>
      <c r="Y247" s="83"/>
      <c r="Z247" s="83"/>
    </row>
    <row r="248" spans="1:26" ht="12.75" customHeight="1" x14ac:dyDescent="0.3">
      <c r="A248" s="83"/>
      <c r="B248" s="83"/>
      <c r="C248" s="83"/>
      <c r="D248" s="83"/>
      <c r="E248" s="83"/>
      <c r="F248" s="83"/>
      <c r="G248" s="83"/>
      <c r="H248" s="83"/>
      <c r="I248" s="83"/>
      <c r="J248" s="83"/>
      <c r="K248" s="83"/>
      <c r="L248" s="83"/>
      <c r="M248" s="83"/>
      <c r="N248" s="83"/>
      <c r="O248" s="83"/>
      <c r="P248" s="83"/>
      <c r="Q248" s="83"/>
      <c r="R248" s="83"/>
      <c r="S248" s="83"/>
      <c r="T248" s="83"/>
      <c r="U248" s="83"/>
      <c r="V248" s="83"/>
      <c r="W248" s="83"/>
      <c r="X248" s="83"/>
      <c r="Y248" s="83"/>
      <c r="Z248" s="83"/>
    </row>
    <row r="249" spans="1:26" ht="12.75" customHeight="1" x14ac:dyDescent="0.3">
      <c r="A249" s="83"/>
      <c r="B249" s="83"/>
      <c r="C249" s="83"/>
      <c r="D249" s="83"/>
      <c r="E249" s="83"/>
      <c r="F249" s="83"/>
      <c r="G249" s="83"/>
      <c r="H249" s="83"/>
      <c r="I249" s="83"/>
      <c r="J249" s="83"/>
      <c r="K249" s="83"/>
      <c r="L249" s="83"/>
      <c r="M249" s="83"/>
      <c r="N249" s="83"/>
      <c r="O249" s="83"/>
      <c r="P249" s="83"/>
      <c r="Q249" s="83"/>
      <c r="R249" s="83"/>
      <c r="S249" s="83"/>
      <c r="T249" s="83"/>
      <c r="U249" s="83"/>
      <c r="V249" s="83"/>
      <c r="W249" s="83"/>
      <c r="X249" s="83"/>
      <c r="Y249" s="83"/>
      <c r="Z249" s="83"/>
    </row>
    <row r="250" spans="1:26" ht="12.75" customHeight="1" x14ac:dyDescent="0.3">
      <c r="A250" s="83"/>
      <c r="B250" s="83"/>
      <c r="C250" s="83"/>
      <c r="D250" s="83"/>
      <c r="E250" s="83"/>
      <c r="F250" s="83"/>
      <c r="G250" s="83"/>
      <c r="H250" s="83"/>
      <c r="I250" s="83"/>
      <c r="J250" s="83"/>
      <c r="K250" s="83"/>
      <c r="L250" s="83"/>
      <c r="M250" s="83"/>
      <c r="N250" s="83"/>
      <c r="O250" s="83"/>
      <c r="P250" s="83"/>
      <c r="Q250" s="83"/>
      <c r="R250" s="83"/>
      <c r="S250" s="83"/>
      <c r="T250" s="83"/>
      <c r="U250" s="83"/>
      <c r="V250" s="83"/>
      <c r="W250" s="83"/>
      <c r="X250" s="83"/>
      <c r="Y250" s="83"/>
      <c r="Z250" s="83"/>
    </row>
    <row r="251" spans="1:26" ht="12.75" customHeight="1" x14ac:dyDescent="0.3">
      <c r="A251" s="83"/>
      <c r="B251" s="83"/>
      <c r="C251" s="83"/>
      <c r="D251" s="83"/>
      <c r="E251" s="83"/>
      <c r="F251" s="83"/>
      <c r="G251" s="83"/>
      <c r="H251" s="83"/>
      <c r="I251" s="83"/>
      <c r="J251" s="83"/>
      <c r="K251" s="83"/>
      <c r="L251" s="83"/>
      <c r="M251" s="83"/>
      <c r="N251" s="83"/>
      <c r="O251" s="83"/>
      <c r="P251" s="83"/>
      <c r="Q251" s="83"/>
      <c r="R251" s="83"/>
      <c r="S251" s="83"/>
      <c r="T251" s="83"/>
      <c r="U251" s="83"/>
      <c r="V251" s="83"/>
      <c r="W251" s="83"/>
      <c r="X251" s="83"/>
      <c r="Y251" s="83"/>
      <c r="Z251" s="83"/>
    </row>
    <row r="252" spans="1:26" ht="12.75" customHeight="1" x14ac:dyDescent="0.3">
      <c r="A252" s="83"/>
      <c r="B252" s="83"/>
      <c r="C252" s="83"/>
      <c r="D252" s="83"/>
      <c r="E252" s="83"/>
      <c r="F252" s="83"/>
      <c r="G252" s="83"/>
      <c r="H252" s="83"/>
      <c r="I252" s="83"/>
      <c r="J252" s="83"/>
      <c r="K252" s="83"/>
      <c r="L252" s="83"/>
      <c r="M252" s="83"/>
      <c r="N252" s="83"/>
      <c r="O252" s="83"/>
      <c r="P252" s="83"/>
      <c r="Q252" s="83"/>
      <c r="R252" s="83"/>
      <c r="S252" s="83"/>
      <c r="T252" s="83"/>
      <c r="U252" s="83"/>
      <c r="V252" s="83"/>
      <c r="W252" s="83"/>
      <c r="X252" s="83"/>
      <c r="Y252" s="83"/>
      <c r="Z252" s="83"/>
    </row>
    <row r="253" spans="1:26" ht="12.75" customHeight="1" x14ac:dyDescent="0.3">
      <c r="A253" s="83"/>
      <c r="B253" s="83"/>
      <c r="C253" s="83"/>
      <c r="D253" s="83"/>
      <c r="E253" s="83"/>
      <c r="F253" s="83"/>
      <c r="G253" s="83"/>
      <c r="H253" s="83"/>
      <c r="I253" s="83"/>
      <c r="J253" s="83"/>
      <c r="K253" s="83"/>
      <c r="L253" s="83"/>
      <c r="M253" s="83"/>
      <c r="N253" s="83"/>
      <c r="O253" s="83"/>
      <c r="P253" s="83"/>
      <c r="Q253" s="83"/>
      <c r="R253" s="83"/>
      <c r="S253" s="83"/>
      <c r="T253" s="83"/>
      <c r="U253" s="83"/>
      <c r="V253" s="83"/>
      <c r="W253" s="83"/>
      <c r="X253" s="83"/>
      <c r="Y253" s="83"/>
      <c r="Z253" s="83"/>
    </row>
    <row r="254" spans="1:26" ht="12.75" customHeight="1" x14ac:dyDescent="0.3">
      <c r="A254" s="83"/>
      <c r="B254" s="83"/>
      <c r="C254" s="83"/>
      <c r="D254" s="83"/>
      <c r="E254" s="83"/>
      <c r="F254" s="83"/>
      <c r="G254" s="83"/>
      <c r="H254" s="83"/>
      <c r="I254" s="83"/>
      <c r="J254" s="83"/>
      <c r="K254" s="83"/>
      <c r="L254" s="83"/>
      <c r="M254" s="83"/>
      <c r="N254" s="83"/>
      <c r="O254" s="83"/>
      <c r="P254" s="83"/>
      <c r="Q254" s="83"/>
      <c r="R254" s="83"/>
      <c r="S254" s="83"/>
      <c r="T254" s="83"/>
      <c r="U254" s="83"/>
      <c r="V254" s="83"/>
      <c r="W254" s="83"/>
      <c r="X254" s="83"/>
      <c r="Y254" s="83"/>
      <c r="Z254" s="83"/>
    </row>
    <row r="255" spans="1:26" ht="12.75" customHeight="1" x14ac:dyDescent="0.3">
      <c r="A255" s="83"/>
      <c r="B255" s="83"/>
      <c r="C255" s="83"/>
      <c r="D255" s="83"/>
      <c r="E255" s="83"/>
      <c r="F255" s="83"/>
      <c r="G255" s="83"/>
      <c r="H255" s="83"/>
      <c r="I255" s="83"/>
      <c r="J255" s="83"/>
      <c r="K255" s="83"/>
      <c r="L255" s="83"/>
      <c r="M255" s="83"/>
      <c r="N255" s="83"/>
      <c r="O255" s="83"/>
      <c r="P255" s="83"/>
      <c r="Q255" s="83"/>
      <c r="R255" s="83"/>
      <c r="S255" s="83"/>
      <c r="T255" s="83"/>
      <c r="U255" s="83"/>
      <c r="V255" s="83"/>
      <c r="W255" s="83"/>
      <c r="X255" s="83"/>
      <c r="Y255" s="83"/>
      <c r="Z255" s="83"/>
    </row>
    <row r="256" spans="1:26" ht="12.75" customHeight="1" x14ac:dyDescent="0.3">
      <c r="A256" s="83"/>
      <c r="B256" s="83"/>
      <c r="C256" s="83"/>
      <c r="D256" s="83"/>
      <c r="E256" s="83"/>
      <c r="F256" s="83"/>
      <c r="G256" s="83"/>
      <c r="H256" s="83"/>
      <c r="I256" s="83"/>
      <c r="J256" s="83"/>
      <c r="K256" s="83"/>
      <c r="L256" s="83"/>
      <c r="M256" s="83"/>
      <c r="N256" s="83"/>
      <c r="O256" s="83"/>
      <c r="P256" s="83"/>
      <c r="Q256" s="83"/>
      <c r="R256" s="83"/>
      <c r="S256" s="83"/>
      <c r="T256" s="83"/>
      <c r="U256" s="83"/>
      <c r="V256" s="83"/>
      <c r="W256" s="83"/>
      <c r="X256" s="83"/>
      <c r="Y256" s="83"/>
      <c r="Z256" s="83"/>
    </row>
    <row r="257" spans="1:26" ht="12.75" customHeight="1" x14ac:dyDescent="0.3">
      <c r="A257" s="83"/>
      <c r="B257" s="83"/>
      <c r="C257" s="83"/>
      <c r="D257" s="83"/>
      <c r="E257" s="83"/>
      <c r="F257" s="83"/>
      <c r="G257" s="83"/>
      <c r="H257" s="83"/>
      <c r="I257" s="83"/>
      <c r="J257" s="83"/>
      <c r="K257" s="83"/>
      <c r="L257" s="83"/>
      <c r="M257" s="83"/>
      <c r="N257" s="83"/>
      <c r="O257" s="83"/>
      <c r="P257" s="83"/>
      <c r="Q257" s="83"/>
      <c r="R257" s="83"/>
      <c r="S257" s="83"/>
      <c r="T257" s="83"/>
      <c r="U257" s="83"/>
      <c r="V257" s="83"/>
      <c r="W257" s="83"/>
      <c r="X257" s="83"/>
      <c r="Y257" s="83"/>
      <c r="Z257" s="83"/>
    </row>
    <row r="258" spans="1:26" ht="12.75" customHeight="1" x14ac:dyDescent="0.3">
      <c r="A258" s="83"/>
      <c r="B258" s="83"/>
      <c r="C258" s="83"/>
      <c r="D258" s="83"/>
      <c r="E258" s="83"/>
      <c r="F258" s="83"/>
      <c r="G258" s="83"/>
      <c r="H258" s="83"/>
      <c r="I258" s="83"/>
      <c r="J258" s="83"/>
      <c r="K258" s="83"/>
      <c r="L258" s="83"/>
      <c r="M258" s="83"/>
      <c r="N258" s="83"/>
      <c r="O258" s="83"/>
      <c r="P258" s="83"/>
      <c r="Q258" s="83"/>
      <c r="R258" s="83"/>
      <c r="S258" s="83"/>
      <c r="T258" s="83"/>
      <c r="U258" s="83"/>
      <c r="V258" s="83"/>
      <c r="W258" s="83"/>
      <c r="X258" s="83"/>
      <c r="Y258" s="83"/>
      <c r="Z258" s="83"/>
    </row>
    <row r="259" spans="1:26" ht="12.75" customHeight="1" x14ac:dyDescent="0.3">
      <c r="A259" s="83"/>
      <c r="B259" s="83"/>
      <c r="C259" s="83"/>
      <c r="D259" s="83"/>
      <c r="E259" s="83"/>
      <c r="F259" s="83"/>
      <c r="G259" s="83"/>
      <c r="H259" s="83"/>
      <c r="I259" s="83"/>
      <c r="J259" s="83"/>
      <c r="K259" s="83"/>
      <c r="L259" s="83"/>
      <c r="M259" s="83"/>
      <c r="N259" s="83"/>
      <c r="O259" s="83"/>
      <c r="P259" s="83"/>
      <c r="Q259" s="83"/>
      <c r="R259" s="83"/>
      <c r="S259" s="83"/>
      <c r="T259" s="83"/>
      <c r="U259" s="83"/>
      <c r="V259" s="83"/>
      <c r="W259" s="83"/>
      <c r="X259" s="83"/>
      <c r="Y259" s="83"/>
      <c r="Z259" s="83"/>
    </row>
    <row r="260" spans="1:26" ht="12.75" customHeight="1" x14ac:dyDescent="0.3">
      <c r="A260" s="83"/>
      <c r="B260" s="83"/>
      <c r="C260" s="83"/>
      <c r="D260" s="83"/>
      <c r="E260" s="83"/>
      <c r="F260" s="83"/>
      <c r="G260" s="83"/>
      <c r="H260" s="83"/>
      <c r="I260" s="83"/>
      <c r="J260" s="83"/>
      <c r="K260" s="83"/>
      <c r="L260" s="83"/>
      <c r="M260" s="83"/>
      <c r="N260" s="83"/>
      <c r="O260" s="83"/>
      <c r="P260" s="83"/>
      <c r="Q260" s="83"/>
      <c r="R260" s="83"/>
      <c r="S260" s="83"/>
      <c r="T260" s="83"/>
      <c r="U260" s="83"/>
      <c r="V260" s="83"/>
      <c r="W260" s="83"/>
      <c r="X260" s="83"/>
      <c r="Y260" s="83"/>
      <c r="Z260" s="83"/>
    </row>
    <row r="261" spans="1:26" ht="12.75" customHeight="1" x14ac:dyDescent="0.3">
      <c r="A261" s="83"/>
      <c r="B261" s="83"/>
      <c r="C261" s="83"/>
      <c r="D261" s="83"/>
      <c r="E261" s="83"/>
      <c r="F261" s="83"/>
      <c r="G261" s="83"/>
      <c r="H261" s="83"/>
      <c r="I261" s="83"/>
      <c r="J261" s="83"/>
      <c r="K261" s="83"/>
      <c r="L261" s="83"/>
      <c r="M261" s="83"/>
      <c r="N261" s="83"/>
      <c r="O261" s="83"/>
      <c r="P261" s="83"/>
      <c r="Q261" s="83"/>
      <c r="R261" s="83"/>
      <c r="S261" s="83"/>
      <c r="T261" s="83"/>
      <c r="U261" s="83"/>
      <c r="V261" s="83"/>
      <c r="W261" s="83"/>
      <c r="X261" s="83"/>
      <c r="Y261" s="83"/>
      <c r="Z261" s="83"/>
    </row>
    <row r="262" spans="1:26" ht="12.75" customHeight="1" x14ac:dyDescent="0.3">
      <c r="A262" s="83"/>
      <c r="B262" s="83"/>
      <c r="C262" s="83"/>
      <c r="D262" s="83"/>
      <c r="E262" s="83"/>
      <c r="F262" s="83"/>
      <c r="G262" s="83"/>
      <c r="H262" s="83"/>
      <c r="I262" s="83"/>
      <c r="J262" s="83"/>
      <c r="K262" s="83"/>
      <c r="L262" s="83"/>
      <c r="M262" s="83"/>
      <c r="N262" s="83"/>
      <c r="O262" s="83"/>
      <c r="P262" s="83"/>
      <c r="Q262" s="83"/>
      <c r="R262" s="83"/>
      <c r="S262" s="83"/>
      <c r="T262" s="83"/>
      <c r="U262" s="83"/>
      <c r="V262" s="83"/>
      <c r="W262" s="83"/>
      <c r="X262" s="83"/>
      <c r="Y262" s="83"/>
      <c r="Z262" s="83"/>
    </row>
    <row r="263" spans="1:26" ht="12.75" customHeight="1" x14ac:dyDescent="0.3">
      <c r="A263" s="83"/>
      <c r="B263" s="83"/>
      <c r="C263" s="83"/>
      <c r="D263" s="83"/>
      <c r="E263" s="83"/>
      <c r="F263" s="83"/>
      <c r="G263" s="83"/>
      <c r="H263" s="83"/>
      <c r="I263" s="83"/>
      <c r="J263" s="83"/>
      <c r="K263" s="83"/>
      <c r="L263" s="83"/>
      <c r="M263" s="83"/>
      <c r="N263" s="83"/>
      <c r="O263" s="83"/>
      <c r="P263" s="83"/>
      <c r="Q263" s="83"/>
      <c r="R263" s="83"/>
      <c r="S263" s="83"/>
      <c r="T263" s="83"/>
      <c r="U263" s="83"/>
      <c r="V263" s="83"/>
      <c r="W263" s="83"/>
      <c r="X263" s="83"/>
      <c r="Y263" s="83"/>
      <c r="Z263" s="83"/>
    </row>
    <row r="264" spans="1:26" ht="12.75" customHeight="1" x14ac:dyDescent="0.3">
      <c r="A264" s="83"/>
      <c r="B264" s="83"/>
      <c r="C264" s="83"/>
      <c r="D264" s="83"/>
      <c r="E264" s="83"/>
      <c r="F264" s="83"/>
      <c r="G264" s="83"/>
      <c r="H264" s="83"/>
      <c r="I264" s="83"/>
      <c r="J264" s="83"/>
      <c r="K264" s="83"/>
      <c r="L264" s="83"/>
      <c r="M264" s="83"/>
      <c r="N264" s="83"/>
      <c r="O264" s="83"/>
      <c r="P264" s="83"/>
      <c r="Q264" s="83"/>
      <c r="R264" s="83"/>
      <c r="S264" s="83"/>
      <c r="T264" s="83"/>
      <c r="U264" s="83"/>
      <c r="V264" s="83"/>
      <c r="W264" s="83"/>
      <c r="X264" s="83"/>
      <c r="Y264" s="83"/>
      <c r="Z264" s="83"/>
    </row>
    <row r="265" spans="1:26" ht="12.75" customHeight="1" x14ac:dyDescent="0.3">
      <c r="A265" s="83"/>
      <c r="B265" s="83"/>
      <c r="C265" s="83"/>
      <c r="D265" s="83"/>
      <c r="E265" s="83"/>
      <c r="F265" s="83"/>
      <c r="G265" s="83"/>
      <c r="H265" s="83"/>
      <c r="I265" s="83"/>
      <c r="J265" s="83"/>
      <c r="K265" s="83"/>
      <c r="L265" s="83"/>
      <c r="M265" s="83"/>
      <c r="N265" s="83"/>
      <c r="O265" s="83"/>
      <c r="P265" s="83"/>
      <c r="Q265" s="83"/>
      <c r="R265" s="83"/>
      <c r="S265" s="83"/>
      <c r="T265" s="83"/>
      <c r="U265" s="83"/>
      <c r="V265" s="83"/>
      <c r="W265" s="83"/>
      <c r="X265" s="83"/>
      <c r="Y265" s="83"/>
      <c r="Z265" s="83"/>
    </row>
    <row r="266" spans="1:26" ht="12.75" customHeight="1" x14ac:dyDescent="0.3">
      <c r="A266" s="83"/>
      <c r="B266" s="83"/>
      <c r="C266" s="83"/>
      <c r="D266" s="83"/>
      <c r="E266" s="83"/>
      <c r="F266" s="83"/>
      <c r="G266" s="83"/>
      <c r="H266" s="83"/>
      <c r="I266" s="83"/>
      <c r="J266" s="83"/>
      <c r="K266" s="83"/>
      <c r="L266" s="83"/>
      <c r="M266" s="83"/>
      <c r="N266" s="83"/>
      <c r="O266" s="83"/>
      <c r="P266" s="83"/>
      <c r="Q266" s="83"/>
      <c r="R266" s="83"/>
      <c r="S266" s="83"/>
      <c r="T266" s="83"/>
      <c r="U266" s="83"/>
      <c r="V266" s="83"/>
      <c r="W266" s="83"/>
      <c r="X266" s="83"/>
      <c r="Y266" s="83"/>
      <c r="Z266" s="83"/>
    </row>
    <row r="267" spans="1:26" ht="12.75" customHeight="1" x14ac:dyDescent="0.3">
      <c r="A267" s="83"/>
      <c r="B267" s="83"/>
      <c r="C267" s="83"/>
      <c r="D267" s="83"/>
      <c r="E267" s="83"/>
      <c r="F267" s="83"/>
      <c r="G267" s="83"/>
      <c r="H267" s="83"/>
      <c r="I267" s="83"/>
      <c r="J267" s="83"/>
      <c r="K267" s="83"/>
      <c r="L267" s="83"/>
      <c r="M267" s="83"/>
      <c r="N267" s="83"/>
      <c r="O267" s="83"/>
      <c r="P267" s="83"/>
      <c r="Q267" s="83"/>
      <c r="R267" s="83"/>
      <c r="S267" s="83"/>
      <c r="T267" s="83"/>
      <c r="U267" s="83"/>
      <c r="V267" s="83"/>
      <c r="W267" s="83"/>
      <c r="X267" s="83"/>
      <c r="Y267" s="83"/>
      <c r="Z267" s="83"/>
    </row>
    <row r="268" spans="1:26" ht="12.75" customHeight="1" x14ac:dyDescent="0.3">
      <c r="A268" s="83"/>
      <c r="B268" s="83"/>
      <c r="C268" s="83"/>
      <c r="D268" s="83"/>
      <c r="E268" s="83"/>
      <c r="F268" s="83"/>
      <c r="G268" s="83"/>
      <c r="H268" s="83"/>
      <c r="I268" s="83"/>
      <c r="J268" s="83"/>
      <c r="K268" s="83"/>
      <c r="L268" s="83"/>
      <c r="M268" s="83"/>
      <c r="N268" s="83"/>
      <c r="O268" s="83"/>
      <c r="P268" s="83"/>
      <c r="Q268" s="83"/>
      <c r="R268" s="83"/>
      <c r="S268" s="83"/>
      <c r="T268" s="83"/>
      <c r="U268" s="83"/>
      <c r="V268" s="83"/>
      <c r="W268" s="83"/>
      <c r="X268" s="83"/>
      <c r="Y268" s="83"/>
      <c r="Z268" s="83"/>
    </row>
    <row r="269" spans="1:26" ht="12.75" customHeight="1" x14ac:dyDescent="0.3">
      <c r="A269" s="83"/>
      <c r="B269" s="83"/>
      <c r="C269" s="83"/>
      <c r="D269" s="83"/>
      <c r="E269" s="83"/>
      <c r="F269" s="83"/>
      <c r="G269" s="83"/>
      <c r="H269" s="83"/>
      <c r="I269" s="83"/>
      <c r="J269" s="83"/>
      <c r="K269" s="83"/>
      <c r="L269" s="83"/>
      <c r="M269" s="83"/>
      <c r="N269" s="83"/>
      <c r="O269" s="83"/>
      <c r="P269" s="83"/>
      <c r="Q269" s="83"/>
      <c r="R269" s="83"/>
      <c r="S269" s="83"/>
      <c r="T269" s="83"/>
      <c r="U269" s="83"/>
      <c r="V269" s="83"/>
      <c r="W269" s="83"/>
      <c r="X269" s="83"/>
      <c r="Y269" s="83"/>
      <c r="Z269" s="83"/>
    </row>
    <row r="270" spans="1:26" ht="12.75" customHeight="1" x14ac:dyDescent="0.3">
      <c r="A270" s="83"/>
      <c r="B270" s="83"/>
      <c r="C270" s="83"/>
      <c r="D270" s="83"/>
      <c r="E270" s="83"/>
      <c r="F270" s="83"/>
      <c r="G270" s="83"/>
      <c r="H270" s="83"/>
      <c r="I270" s="83"/>
      <c r="J270" s="83"/>
      <c r="K270" s="83"/>
      <c r="L270" s="83"/>
      <c r="M270" s="83"/>
      <c r="N270" s="83"/>
      <c r="O270" s="83"/>
      <c r="P270" s="83"/>
      <c r="Q270" s="83"/>
      <c r="R270" s="83"/>
      <c r="S270" s="83"/>
      <c r="T270" s="83"/>
      <c r="U270" s="83"/>
      <c r="V270" s="83"/>
      <c r="W270" s="83"/>
      <c r="X270" s="83"/>
      <c r="Y270" s="83"/>
      <c r="Z270" s="83"/>
    </row>
    <row r="271" spans="1:26" ht="12.75" customHeight="1" x14ac:dyDescent="0.3">
      <c r="A271" s="83"/>
      <c r="B271" s="83"/>
      <c r="C271" s="83"/>
      <c r="D271" s="83"/>
      <c r="E271" s="83"/>
      <c r="F271" s="83"/>
      <c r="G271" s="83"/>
      <c r="H271" s="83"/>
      <c r="I271" s="83"/>
      <c r="J271" s="83"/>
      <c r="K271" s="83"/>
      <c r="L271" s="83"/>
      <c r="M271" s="83"/>
      <c r="N271" s="83"/>
      <c r="O271" s="83"/>
      <c r="P271" s="83"/>
      <c r="Q271" s="83"/>
      <c r="R271" s="83"/>
      <c r="S271" s="83"/>
      <c r="T271" s="83"/>
      <c r="U271" s="83"/>
      <c r="V271" s="83"/>
      <c r="W271" s="83"/>
      <c r="X271" s="83"/>
      <c r="Y271" s="83"/>
      <c r="Z271" s="83"/>
    </row>
    <row r="272" spans="1:26" ht="12.75" customHeight="1" x14ac:dyDescent="0.3">
      <c r="A272" s="83"/>
      <c r="B272" s="83"/>
      <c r="C272" s="83"/>
      <c r="D272" s="83"/>
      <c r="E272" s="83"/>
      <c r="F272" s="83"/>
      <c r="G272" s="83"/>
      <c r="H272" s="83"/>
      <c r="I272" s="83"/>
      <c r="J272" s="83"/>
      <c r="K272" s="83"/>
      <c r="L272" s="83"/>
      <c r="M272" s="83"/>
      <c r="N272" s="83"/>
      <c r="O272" s="83"/>
      <c r="P272" s="83"/>
      <c r="Q272" s="83"/>
      <c r="R272" s="83"/>
      <c r="S272" s="83"/>
      <c r="T272" s="83"/>
      <c r="U272" s="83"/>
      <c r="V272" s="83"/>
      <c r="W272" s="83"/>
      <c r="X272" s="83"/>
      <c r="Y272" s="83"/>
      <c r="Z272" s="83"/>
    </row>
    <row r="273" spans="1:26" ht="12.75" customHeight="1" x14ac:dyDescent="0.3">
      <c r="A273" s="83"/>
      <c r="B273" s="83"/>
      <c r="C273" s="83"/>
      <c r="D273" s="83"/>
      <c r="E273" s="83"/>
      <c r="F273" s="83"/>
      <c r="G273" s="83"/>
      <c r="H273" s="83"/>
      <c r="I273" s="83"/>
      <c r="J273" s="83"/>
      <c r="K273" s="83"/>
      <c r="L273" s="83"/>
      <c r="M273" s="83"/>
      <c r="N273" s="83"/>
      <c r="O273" s="83"/>
      <c r="P273" s="83"/>
      <c r="Q273" s="83"/>
      <c r="R273" s="83"/>
      <c r="S273" s="83"/>
      <c r="T273" s="83"/>
      <c r="U273" s="83"/>
      <c r="V273" s="83"/>
      <c r="W273" s="83"/>
      <c r="X273" s="83"/>
      <c r="Y273" s="83"/>
      <c r="Z273" s="83"/>
    </row>
    <row r="274" spans="1:26" ht="12.75" customHeight="1" x14ac:dyDescent="0.3">
      <c r="A274" s="83"/>
      <c r="B274" s="83"/>
      <c r="C274" s="83"/>
      <c r="D274" s="83"/>
      <c r="E274" s="83"/>
      <c r="F274" s="83"/>
      <c r="G274" s="83"/>
      <c r="H274" s="83"/>
      <c r="I274" s="83"/>
      <c r="J274" s="83"/>
      <c r="K274" s="83"/>
      <c r="L274" s="83"/>
      <c r="M274" s="83"/>
      <c r="N274" s="83"/>
      <c r="O274" s="83"/>
      <c r="P274" s="83"/>
      <c r="Q274" s="83"/>
      <c r="R274" s="83"/>
      <c r="S274" s="83"/>
      <c r="T274" s="83"/>
      <c r="U274" s="83"/>
      <c r="V274" s="83"/>
      <c r="W274" s="83"/>
      <c r="X274" s="83"/>
      <c r="Y274" s="83"/>
      <c r="Z274" s="83"/>
    </row>
    <row r="275" spans="1:26" ht="12.75" customHeight="1" x14ac:dyDescent="0.3">
      <c r="A275" s="83"/>
      <c r="B275" s="83"/>
      <c r="C275" s="83"/>
      <c r="D275" s="83"/>
      <c r="E275" s="83"/>
      <c r="F275" s="83"/>
      <c r="G275" s="83"/>
      <c r="H275" s="83"/>
      <c r="I275" s="83"/>
      <c r="J275" s="83"/>
      <c r="K275" s="83"/>
      <c r="L275" s="83"/>
      <c r="M275" s="83"/>
      <c r="N275" s="83"/>
      <c r="O275" s="83"/>
      <c r="P275" s="83"/>
      <c r="Q275" s="83"/>
      <c r="R275" s="83"/>
      <c r="S275" s="83"/>
      <c r="T275" s="83"/>
      <c r="U275" s="83"/>
      <c r="V275" s="83"/>
      <c r="W275" s="83"/>
      <c r="X275" s="83"/>
      <c r="Y275" s="83"/>
      <c r="Z275" s="83"/>
    </row>
    <row r="276" spans="1:26" ht="12.75" customHeight="1" x14ac:dyDescent="0.3">
      <c r="A276" s="83"/>
      <c r="B276" s="83"/>
      <c r="C276" s="83"/>
      <c r="D276" s="83"/>
      <c r="E276" s="83"/>
      <c r="F276" s="83"/>
      <c r="G276" s="83"/>
      <c r="H276" s="83"/>
      <c r="I276" s="83"/>
      <c r="J276" s="83"/>
      <c r="K276" s="83"/>
      <c r="L276" s="83"/>
      <c r="M276" s="83"/>
      <c r="N276" s="83"/>
      <c r="O276" s="83"/>
      <c r="P276" s="83"/>
      <c r="Q276" s="83"/>
      <c r="R276" s="83"/>
      <c r="S276" s="83"/>
      <c r="T276" s="83"/>
      <c r="U276" s="83"/>
      <c r="V276" s="83"/>
      <c r="W276" s="83"/>
      <c r="X276" s="83"/>
      <c r="Y276" s="83"/>
      <c r="Z276" s="83"/>
    </row>
    <row r="277" spans="1:26" ht="12.75" customHeight="1" x14ac:dyDescent="0.3">
      <c r="A277" s="83"/>
      <c r="B277" s="83"/>
      <c r="C277" s="83"/>
      <c r="D277" s="83"/>
      <c r="E277" s="83"/>
      <c r="F277" s="83"/>
      <c r="G277" s="83"/>
      <c r="H277" s="83"/>
      <c r="I277" s="83"/>
      <c r="J277" s="83"/>
      <c r="K277" s="83"/>
      <c r="L277" s="83"/>
      <c r="M277" s="83"/>
      <c r="N277" s="83"/>
      <c r="O277" s="83"/>
      <c r="P277" s="83"/>
      <c r="Q277" s="83"/>
      <c r="R277" s="83"/>
      <c r="S277" s="83"/>
      <c r="T277" s="83"/>
      <c r="U277" s="83"/>
      <c r="V277" s="83"/>
      <c r="W277" s="83"/>
      <c r="X277" s="83"/>
      <c r="Y277" s="83"/>
      <c r="Z277" s="83"/>
    </row>
    <row r="278" spans="1:26" ht="12.75" customHeight="1" x14ac:dyDescent="0.3">
      <c r="A278" s="83"/>
      <c r="B278" s="83"/>
      <c r="C278" s="83"/>
      <c r="D278" s="83"/>
      <c r="E278" s="83"/>
      <c r="F278" s="83"/>
      <c r="G278" s="83"/>
      <c r="H278" s="83"/>
      <c r="I278" s="83"/>
      <c r="J278" s="83"/>
      <c r="K278" s="83"/>
      <c r="L278" s="83"/>
      <c r="M278" s="83"/>
      <c r="N278" s="83"/>
      <c r="O278" s="83"/>
      <c r="P278" s="83"/>
      <c r="Q278" s="83"/>
      <c r="R278" s="83"/>
      <c r="S278" s="83"/>
      <c r="T278" s="83"/>
      <c r="U278" s="83"/>
      <c r="V278" s="83"/>
      <c r="W278" s="83"/>
      <c r="X278" s="83"/>
      <c r="Y278" s="83"/>
      <c r="Z278" s="83"/>
    </row>
    <row r="279" spans="1:26" ht="12.75" customHeight="1" x14ac:dyDescent="0.3">
      <c r="A279" s="83"/>
      <c r="B279" s="83"/>
      <c r="C279" s="83"/>
      <c r="D279" s="83"/>
      <c r="E279" s="83"/>
      <c r="F279" s="83"/>
      <c r="G279" s="83"/>
      <c r="H279" s="83"/>
      <c r="I279" s="83"/>
      <c r="J279" s="83"/>
      <c r="K279" s="83"/>
      <c r="L279" s="83"/>
      <c r="M279" s="83"/>
      <c r="N279" s="83"/>
      <c r="O279" s="83"/>
      <c r="P279" s="83"/>
      <c r="Q279" s="83"/>
      <c r="R279" s="83"/>
      <c r="S279" s="83"/>
      <c r="T279" s="83"/>
      <c r="U279" s="83"/>
      <c r="V279" s="83"/>
      <c r="W279" s="83"/>
      <c r="X279" s="83"/>
      <c r="Y279" s="83"/>
      <c r="Z279" s="83"/>
    </row>
    <row r="280" spans="1:26" ht="12.75" customHeight="1" x14ac:dyDescent="0.3">
      <c r="A280" s="83"/>
      <c r="B280" s="83"/>
      <c r="C280" s="83"/>
      <c r="D280" s="83"/>
      <c r="E280" s="83"/>
      <c r="F280" s="83"/>
      <c r="G280" s="83"/>
      <c r="H280" s="83"/>
      <c r="I280" s="83"/>
      <c r="J280" s="83"/>
      <c r="K280" s="83"/>
      <c r="L280" s="83"/>
      <c r="M280" s="83"/>
      <c r="N280" s="83"/>
      <c r="O280" s="83"/>
      <c r="P280" s="83"/>
      <c r="Q280" s="83"/>
      <c r="R280" s="83"/>
      <c r="S280" s="83"/>
      <c r="T280" s="83"/>
      <c r="U280" s="83"/>
      <c r="V280" s="83"/>
      <c r="W280" s="83"/>
      <c r="X280" s="83"/>
      <c r="Y280" s="83"/>
      <c r="Z280" s="83"/>
    </row>
    <row r="281" spans="1:26" ht="12.75" customHeight="1" x14ac:dyDescent="0.3">
      <c r="A281" s="83"/>
      <c r="B281" s="83"/>
      <c r="C281" s="83"/>
      <c r="D281" s="83"/>
      <c r="E281" s="83"/>
      <c r="F281" s="83"/>
      <c r="G281" s="83"/>
      <c r="H281" s="83"/>
      <c r="I281" s="83"/>
      <c r="J281" s="83"/>
      <c r="K281" s="83"/>
      <c r="L281" s="83"/>
      <c r="M281" s="83"/>
      <c r="N281" s="83"/>
      <c r="O281" s="83"/>
      <c r="P281" s="83"/>
      <c r="Q281" s="83"/>
      <c r="R281" s="83"/>
      <c r="S281" s="83"/>
      <c r="T281" s="83"/>
      <c r="U281" s="83"/>
      <c r="V281" s="83"/>
      <c r="W281" s="83"/>
      <c r="X281" s="83"/>
      <c r="Y281" s="83"/>
      <c r="Z281" s="83"/>
    </row>
    <row r="282" spans="1:26" ht="12.75" customHeight="1" x14ac:dyDescent="0.3">
      <c r="A282" s="83"/>
      <c r="B282" s="83"/>
      <c r="C282" s="83"/>
      <c r="D282" s="83"/>
      <c r="E282" s="83"/>
      <c r="F282" s="83"/>
      <c r="G282" s="83"/>
      <c r="H282" s="83"/>
      <c r="I282" s="83"/>
      <c r="J282" s="83"/>
      <c r="K282" s="83"/>
      <c r="L282" s="83"/>
      <c r="M282" s="83"/>
      <c r="N282" s="83"/>
      <c r="O282" s="83"/>
      <c r="P282" s="83"/>
      <c r="Q282" s="83"/>
      <c r="R282" s="83"/>
      <c r="S282" s="83"/>
      <c r="T282" s="83"/>
      <c r="U282" s="83"/>
      <c r="V282" s="83"/>
      <c r="W282" s="83"/>
      <c r="X282" s="83"/>
      <c r="Y282" s="83"/>
      <c r="Z282" s="83"/>
    </row>
    <row r="283" spans="1:26" ht="12.75" customHeight="1" x14ac:dyDescent="0.3">
      <c r="A283" s="83"/>
      <c r="B283" s="83"/>
      <c r="C283" s="83"/>
      <c r="D283" s="83"/>
      <c r="E283" s="83"/>
      <c r="F283" s="83"/>
      <c r="G283" s="83"/>
      <c r="H283" s="83"/>
      <c r="I283" s="83"/>
      <c r="J283" s="83"/>
      <c r="K283" s="83"/>
      <c r="L283" s="83"/>
      <c r="M283" s="83"/>
      <c r="N283" s="83"/>
      <c r="O283" s="83"/>
      <c r="P283" s="83"/>
      <c r="Q283" s="83"/>
      <c r="R283" s="83"/>
      <c r="S283" s="83"/>
      <c r="T283" s="83"/>
      <c r="U283" s="83"/>
      <c r="V283" s="83"/>
      <c r="W283" s="83"/>
      <c r="X283" s="83"/>
      <c r="Y283" s="83"/>
      <c r="Z283" s="83"/>
    </row>
    <row r="284" spans="1:26" ht="12.75" customHeight="1" x14ac:dyDescent="0.3">
      <c r="A284" s="83"/>
      <c r="B284" s="83"/>
      <c r="C284" s="83"/>
      <c r="D284" s="83"/>
      <c r="E284" s="83"/>
      <c r="F284" s="83"/>
      <c r="G284" s="83"/>
      <c r="H284" s="83"/>
      <c r="I284" s="83"/>
      <c r="J284" s="83"/>
      <c r="K284" s="83"/>
      <c r="L284" s="83"/>
      <c r="M284" s="83"/>
      <c r="N284" s="83"/>
      <c r="O284" s="83"/>
      <c r="P284" s="83"/>
      <c r="Q284" s="83"/>
      <c r="R284" s="83"/>
      <c r="S284" s="83"/>
      <c r="T284" s="83"/>
      <c r="U284" s="83"/>
      <c r="V284" s="83"/>
      <c r="W284" s="83"/>
      <c r="X284" s="83"/>
      <c r="Y284" s="83"/>
      <c r="Z284" s="83"/>
    </row>
    <row r="285" spans="1:26" ht="12.75" customHeight="1" x14ac:dyDescent="0.3">
      <c r="A285" s="83"/>
      <c r="B285" s="83"/>
      <c r="C285" s="83"/>
      <c r="D285" s="83"/>
      <c r="E285" s="83"/>
      <c r="F285" s="83"/>
      <c r="G285" s="83"/>
      <c r="H285" s="83"/>
      <c r="I285" s="83"/>
      <c r="J285" s="83"/>
      <c r="K285" s="83"/>
      <c r="L285" s="83"/>
      <c r="M285" s="83"/>
      <c r="N285" s="83"/>
      <c r="O285" s="83"/>
      <c r="P285" s="83"/>
      <c r="Q285" s="83"/>
      <c r="R285" s="83"/>
      <c r="S285" s="83"/>
      <c r="T285" s="83"/>
      <c r="U285" s="83"/>
      <c r="V285" s="83"/>
      <c r="W285" s="83"/>
      <c r="X285" s="83"/>
      <c r="Y285" s="83"/>
      <c r="Z285" s="83"/>
    </row>
    <row r="286" spans="1:26" ht="12.75" customHeight="1" x14ac:dyDescent="0.3">
      <c r="A286" s="83"/>
      <c r="B286" s="83"/>
      <c r="C286" s="83"/>
      <c r="D286" s="83"/>
      <c r="E286" s="83"/>
      <c r="F286" s="83"/>
      <c r="G286" s="83"/>
      <c r="H286" s="83"/>
      <c r="I286" s="83"/>
      <c r="J286" s="83"/>
      <c r="K286" s="83"/>
      <c r="L286" s="83"/>
      <c r="M286" s="83"/>
      <c r="N286" s="83"/>
      <c r="O286" s="83"/>
      <c r="P286" s="83"/>
      <c r="Q286" s="83"/>
      <c r="R286" s="83"/>
      <c r="S286" s="83"/>
      <c r="T286" s="83"/>
      <c r="U286" s="83"/>
      <c r="V286" s="83"/>
      <c r="W286" s="83"/>
      <c r="X286" s="83"/>
      <c r="Y286" s="83"/>
      <c r="Z286" s="83"/>
    </row>
    <row r="287" spans="1:26" ht="12.75" customHeight="1" x14ac:dyDescent="0.3">
      <c r="A287" s="83"/>
      <c r="B287" s="83"/>
      <c r="C287" s="83"/>
      <c r="D287" s="83"/>
      <c r="E287" s="83"/>
      <c r="F287" s="83"/>
      <c r="G287" s="83"/>
      <c r="H287" s="83"/>
      <c r="I287" s="83"/>
      <c r="J287" s="83"/>
      <c r="K287" s="83"/>
      <c r="L287" s="83"/>
      <c r="M287" s="83"/>
      <c r="N287" s="83"/>
      <c r="O287" s="83"/>
      <c r="P287" s="83"/>
      <c r="Q287" s="83"/>
      <c r="R287" s="83"/>
      <c r="S287" s="83"/>
      <c r="T287" s="83"/>
      <c r="U287" s="83"/>
      <c r="V287" s="83"/>
      <c r="W287" s="83"/>
      <c r="X287" s="83"/>
      <c r="Y287" s="83"/>
      <c r="Z287" s="83"/>
    </row>
    <row r="288" spans="1:26" ht="12.75" customHeight="1" x14ac:dyDescent="0.3">
      <c r="A288" s="83"/>
      <c r="B288" s="83"/>
      <c r="C288" s="83"/>
      <c r="D288" s="83"/>
      <c r="E288" s="83"/>
      <c r="F288" s="83"/>
      <c r="G288" s="83"/>
      <c r="H288" s="83"/>
      <c r="I288" s="83"/>
      <c r="J288" s="83"/>
      <c r="K288" s="83"/>
      <c r="L288" s="83"/>
      <c r="M288" s="83"/>
      <c r="N288" s="83"/>
      <c r="O288" s="83"/>
      <c r="P288" s="83"/>
      <c r="Q288" s="83"/>
      <c r="R288" s="83"/>
      <c r="S288" s="83"/>
      <c r="T288" s="83"/>
      <c r="U288" s="83"/>
      <c r="V288" s="83"/>
      <c r="W288" s="83"/>
      <c r="X288" s="83"/>
      <c r="Y288" s="83"/>
      <c r="Z288" s="83"/>
    </row>
    <row r="289" spans="1:26" ht="12.75" customHeight="1" x14ac:dyDescent="0.3">
      <c r="A289" s="83"/>
      <c r="B289" s="83"/>
      <c r="C289" s="83"/>
      <c r="D289" s="83"/>
      <c r="E289" s="83"/>
      <c r="F289" s="83"/>
      <c r="G289" s="83"/>
      <c r="H289" s="83"/>
      <c r="I289" s="83"/>
      <c r="J289" s="83"/>
      <c r="K289" s="83"/>
      <c r="L289" s="83"/>
      <c r="M289" s="83"/>
      <c r="N289" s="83"/>
      <c r="O289" s="83"/>
      <c r="P289" s="83"/>
      <c r="Q289" s="83"/>
      <c r="R289" s="83"/>
      <c r="S289" s="83"/>
      <c r="T289" s="83"/>
      <c r="U289" s="83"/>
      <c r="V289" s="83"/>
      <c r="W289" s="83"/>
      <c r="X289" s="83"/>
      <c r="Y289" s="83"/>
      <c r="Z289" s="83"/>
    </row>
    <row r="290" spans="1:26" ht="12.75" customHeight="1" x14ac:dyDescent="0.3">
      <c r="A290" s="83"/>
      <c r="B290" s="83"/>
      <c r="C290" s="83"/>
      <c r="D290" s="83"/>
      <c r="E290" s="83"/>
      <c r="F290" s="83"/>
      <c r="G290" s="83"/>
      <c r="H290" s="83"/>
      <c r="I290" s="83"/>
      <c r="J290" s="83"/>
      <c r="K290" s="83"/>
      <c r="L290" s="83"/>
      <c r="M290" s="83"/>
      <c r="N290" s="83"/>
      <c r="O290" s="83"/>
      <c r="P290" s="83"/>
      <c r="Q290" s="83"/>
      <c r="R290" s="83"/>
      <c r="S290" s="83"/>
      <c r="T290" s="83"/>
      <c r="U290" s="83"/>
      <c r="V290" s="83"/>
      <c r="W290" s="83"/>
      <c r="X290" s="83"/>
      <c r="Y290" s="83"/>
      <c r="Z290" s="83"/>
    </row>
    <row r="291" spans="1:26" ht="12.75" customHeight="1" x14ac:dyDescent="0.3">
      <c r="A291" s="83"/>
      <c r="B291" s="83"/>
      <c r="C291" s="83"/>
      <c r="D291" s="83"/>
      <c r="E291" s="83"/>
      <c r="F291" s="83"/>
      <c r="G291" s="83"/>
      <c r="H291" s="83"/>
      <c r="I291" s="83"/>
      <c r="J291" s="83"/>
      <c r="K291" s="83"/>
      <c r="L291" s="83"/>
      <c r="M291" s="83"/>
      <c r="N291" s="83"/>
      <c r="O291" s="83"/>
      <c r="P291" s="83"/>
      <c r="Q291" s="83"/>
      <c r="R291" s="83"/>
      <c r="S291" s="83"/>
      <c r="T291" s="83"/>
      <c r="U291" s="83"/>
      <c r="V291" s="83"/>
      <c r="W291" s="83"/>
      <c r="X291" s="83"/>
      <c r="Y291" s="83"/>
      <c r="Z291" s="83"/>
    </row>
    <row r="292" spans="1:26" ht="12.75" customHeight="1" x14ac:dyDescent="0.3">
      <c r="A292" s="83"/>
      <c r="B292" s="83"/>
      <c r="C292" s="83"/>
      <c r="D292" s="83"/>
      <c r="E292" s="83"/>
      <c r="F292" s="83"/>
      <c r="G292" s="83"/>
      <c r="H292" s="83"/>
      <c r="I292" s="83"/>
      <c r="J292" s="83"/>
      <c r="K292" s="83"/>
      <c r="L292" s="83"/>
      <c r="M292" s="83"/>
      <c r="N292" s="83"/>
      <c r="O292" s="83"/>
      <c r="P292" s="83"/>
      <c r="Q292" s="83"/>
      <c r="R292" s="83"/>
      <c r="S292" s="83"/>
      <c r="T292" s="83"/>
      <c r="U292" s="83"/>
      <c r="V292" s="83"/>
      <c r="W292" s="83"/>
      <c r="X292" s="83"/>
      <c r="Y292" s="83"/>
      <c r="Z292" s="83"/>
    </row>
    <row r="293" spans="1:26" ht="12.75" customHeight="1" x14ac:dyDescent="0.3">
      <c r="A293" s="83"/>
      <c r="B293" s="83"/>
      <c r="C293" s="83"/>
      <c r="D293" s="83"/>
      <c r="E293" s="83"/>
      <c r="F293" s="83"/>
      <c r="G293" s="83"/>
      <c r="H293" s="83"/>
      <c r="I293" s="83"/>
      <c r="J293" s="83"/>
      <c r="K293" s="83"/>
      <c r="L293" s="83"/>
      <c r="M293" s="83"/>
      <c r="N293" s="83"/>
      <c r="O293" s="83"/>
      <c r="P293" s="83"/>
      <c r="Q293" s="83"/>
      <c r="R293" s="83"/>
      <c r="S293" s="83"/>
      <c r="T293" s="83"/>
      <c r="U293" s="83"/>
      <c r="V293" s="83"/>
      <c r="W293" s="83"/>
      <c r="X293" s="83"/>
      <c r="Y293" s="83"/>
      <c r="Z293" s="83"/>
    </row>
    <row r="294" spans="1:26" ht="12.75" customHeight="1" x14ac:dyDescent="0.3">
      <c r="A294" s="83"/>
      <c r="B294" s="83"/>
      <c r="C294" s="83"/>
      <c r="D294" s="83"/>
      <c r="E294" s="83"/>
      <c r="F294" s="83"/>
      <c r="G294" s="83"/>
      <c r="H294" s="83"/>
      <c r="I294" s="83"/>
      <c r="J294" s="83"/>
      <c r="K294" s="83"/>
      <c r="L294" s="83"/>
      <c r="M294" s="83"/>
      <c r="N294" s="83"/>
      <c r="O294" s="83"/>
      <c r="P294" s="83"/>
      <c r="Q294" s="83"/>
      <c r="R294" s="83"/>
      <c r="S294" s="83"/>
      <c r="T294" s="83"/>
      <c r="U294" s="83"/>
      <c r="V294" s="83"/>
      <c r="W294" s="83"/>
      <c r="X294" s="83"/>
      <c r="Y294" s="83"/>
      <c r="Z294" s="83"/>
    </row>
    <row r="295" spans="1:26" ht="12.75" customHeight="1" x14ac:dyDescent="0.3">
      <c r="A295" s="83"/>
      <c r="B295" s="83"/>
      <c r="C295" s="83"/>
      <c r="D295" s="83"/>
      <c r="E295" s="83"/>
      <c r="F295" s="83"/>
      <c r="G295" s="83"/>
      <c r="H295" s="83"/>
      <c r="I295" s="83"/>
      <c r="J295" s="83"/>
      <c r="K295" s="83"/>
      <c r="L295" s="83"/>
      <c r="M295" s="83"/>
      <c r="N295" s="83"/>
      <c r="O295" s="83"/>
      <c r="P295" s="83"/>
      <c r="Q295" s="83"/>
      <c r="R295" s="83"/>
      <c r="S295" s="83"/>
      <c r="T295" s="83"/>
      <c r="U295" s="83"/>
      <c r="V295" s="83"/>
      <c r="W295" s="83"/>
      <c r="X295" s="83"/>
      <c r="Y295" s="83"/>
      <c r="Z295" s="83"/>
    </row>
    <row r="296" spans="1:26" ht="12.75" customHeight="1" x14ac:dyDescent="0.3">
      <c r="A296" s="83"/>
      <c r="B296" s="83"/>
      <c r="C296" s="83"/>
      <c r="D296" s="83"/>
      <c r="E296" s="83"/>
      <c r="F296" s="83"/>
      <c r="G296" s="83"/>
      <c r="H296" s="83"/>
      <c r="I296" s="83"/>
      <c r="J296" s="83"/>
      <c r="K296" s="83"/>
      <c r="L296" s="83"/>
      <c r="M296" s="83"/>
      <c r="N296" s="83"/>
      <c r="O296" s="83"/>
      <c r="P296" s="83"/>
      <c r="Q296" s="83"/>
      <c r="R296" s="83"/>
      <c r="S296" s="83"/>
      <c r="T296" s="83"/>
      <c r="U296" s="83"/>
      <c r="V296" s="83"/>
      <c r="W296" s="83"/>
      <c r="X296" s="83"/>
      <c r="Y296" s="83"/>
      <c r="Z296" s="83"/>
    </row>
    <row r="297" spans="1:26" ht="12.75" customHeight="1" x14ac:dyDescent="0.3">
      <c r="A297" s="83"/>
      <c r="B297" s="83"/>
      <c r="C297" s="83"/>
      <c r="D297" s="83"/>
      <c r="E297" s="83"/>
      <c r="F297" s="83"/>
      <c r="G297" s="83"/>
      <c r="H297" s="83"/>
      <c r="I297" s="83"/>
      <c r="J297" s="83"/>
      <c r="K297" s="83"/>
      <c r="L297" s="83"/>
      <c r="M297" s="83"/>
      <c r="N297" s="83"/>
      <c r="O297" s="83"/>
      <c r="P297" s="83"/>
      <c r="Q297" s="83"/>
      <c r="R297" s="83"/>
      <c r="S297" s="83"/>
      <c r="T297" s="83"/>
      <c r="U297" s="83"/>
      <c r="V297" s="83"/>
      <c r="W297" s="83"/>
      <c r="X297" s="83"/>
      <c r="Y297" s="83"/>
      <c r="Z297" s="83"/>
    </row>
    <row r="298" spans="1:26" ht="12.75" customHeight="1" x14ac:dyDescent="0.3">
      <c r="A298" s="83"/>
      <c r="B298" s="83"/>
      <c r="C298" s="83"/>
      <c r="D298" s="83"/>
      <c r="E298" s="83"/>
      <c r="F298" s="83"/>
      <c r="G298" s="83"/>
      <c r="H298" s="83"/>
      <c r="I298" s="83"/>
      <c r="J298" s="83"/>
      <c r="K298" s="83"/>
      <c r="L298" s="83"/>
      <c r="M298" s="83"/>
      <c r="N298" s="83"/>
      <c r="O298" s="83"/>
      <c r="P298" s="83"/>
      <c r="Q298" s="83"/>
      <c r="R298" s="83"/>
      <c r="S298" s="83"/>
      <c r="T298" s="83"/>
      <c r="U298" s="83"/>
      <c r="V298" s="83"/>
      <c r="W298" s="83"/>
      <c r="X298" s="83"/>
      <c r="Y298" s="83"/>
      <c r="Z298" s="83"/>
    </row>
    <row r="299" spans="1:26" ht="12.75" customHeight="1" x14ac:dyDescent="0.3">
      <c r="A299" s="83"/>
      <c r="B299" s="83"/>
      <c r="C299" s="83"/>
      <c r="D299" s="83"/>
      <c r="E299" s="83"/>
      <c r="F299" s="83"/>
      <c r="G299" s="83"/>
      <c r="H299" s="83"/>
      <c r="I299" s="83"/>
      <c r="J299" s="83"/>
      <c r="K299" s="83"/>
      <c r="L299" s="83"/>
      <c r="M299" s="83"/>
      <c r="N299" s="83"/>
      <c r="O299" s="83"/>
      <c r="P299" s="83"/>
      <c r="Q299" s="83"/>
      <c r="R299" s="83"/>
      <c r="S299" s="83"/>
      <c r="T299" s="83"/>
      <c r="U299" s="83"/>
      <c r="V299" s="83"/>
      <c r="W299" s="83"/>
      <c r="X299" s="83"/>
      <c r="Y299" s="83"/>
      <c r="Z299" s="83"/>
    </row>
    <row r="300" spans="1:26" ht="12.75" customHeight="1" x14ac:dyDescent="0.3">
      <c r="A300" s="83"/>
      <c r="B300" s="83"/>
      <c r="C300" s="83"/>
      <c r="D300" s="83"/>
      <c r="E300" s="83"/>
      <c r="F300" s="83"/>
      <c r="G300" s="83"/>
      <c r="H300" s="83"/>
      <c r="I300" s="83"/>
      <c r="J300" s="83"/>
      <c r="K300" s="83"/>
      <c r="L300" s="83"/>
      <c r="M300" s="83"/>
      <c r="N300" s="83"/>
      <c r="O300" s="83"/>
      <c r="P300" s="83"/>
      <c r="Q300" s="83"/>
      <c r="R300" s="83"/>
      <c r="S300" s="83"/>
      <c r="T300" s="83"/>
      <c r="U300" s="83"/>
      <c r="V300" s="83"/>
      <c r="W300" s="83"/>
      <c r="X300" s="83"/>
      <c r="Y300" s="83"/>
      <c r="Z300" s="83"/>
    </row>
    <row r="301" spans="1:26" ht="12.75" customHeight="1" x14ac:dyDescent="0.3">
      <c r="A301" s="83"/>
      <c r="B301" s="83"/>
      <c r="C301" s="83"/>
      <c r="D301" s="83"/>
      <c r="E301" s="83"/>
      <c r="F301" s="83"/>
      <c r="G301" s="83"/>
      <c r="H301" s="83"/>
      <c r="I301" s="83"/>
      <c r="J301" s="83"/>
      <c r="K301" s="83"/>
      <c r="L301" s="83"/>
      <c r="M301" s="83"/>
      <c r="N301" s="83"/>
      <c r="O301" s="83"/>
      <c r="P301" s="83"/>
      <c r="Q301" s="83"/>
      <c r="R301" s="83"/>
      <c r="S301" s="83"/>
      <c r="T301" s="83"/>
      <c r="U301" s="83"/>
      <c r="V301" s="83"/>
      <c r="W301" s="83"/>
      <c r="X301" s="83"/>
      <c r="Y301" s="83"/>
      <c r="Z301" s="83"/>
    </row>
    <row r="302" spans="1:26" ht="12.75" customHeight="1" x14ac:dyDescent="0.3">
      <c r="A302" s="83"/>
      <c r="B302" s="83"/>
      <c r="C302" s="83"/>
      <c r="D302" s="83"/>
      <c r="E302" s="83"/>
      <c r="F302" s="83"/>
      <c r="G302" s="83"/>
      <c r="H302" s="83"/>
      <c r="I302" s="83"/>
      <c r="J302" s="83"/>
      <c r="K302" s="83"/>
      <c r="L302" s="83"/>
      <c r="M302" s="83"/>
      <c r="N302" s="83"/>
      <c r="O302" s="83"/>
      <c r="P302" s="83"/>
      <c r="Q302" s="83"/>
      <c r="R302" s="83"/>
      <c r="S302" s="83"/>
      <c r="T302" s="83"/>
      <c r="U302" s="83"/>
      <c r="V302" s="83"/>
      <c r="W302" s="83"/>
      <c r="X302" s="83"/>
      <c r="Y302" s="83"/>
      <c r="Z302" s="83"/>
    </row>
    <row r="303" spans="1:26" ht="12.75" customHeight="1" x14ac:dyDescent="0.3">
      <c r="A303" s="83"/>
      <c r="B303" s="83"/>
      <c r="C303" s="83"/>
      <c r="D303" s="83"/>
      <c r="E303" s="83"/>
      <c r="F303" s="83"/>
      <c r="G303" s="83"/>
      <c r="H303" s="83"/>
      <c r="I303" s="83"/>
      <c r="J303" s="83"/>
      <c r="K303" s="83"/>
      <c r="L303" s="83"/>
      <c r="M303" s="83"/>
      <c r="N303" s="83"/>
      <c r="O303" s="83"/>
      <c r="P303" s="83"/>
      <c r="Q303" s="83"/>
      <c r="R303" s="83"/>
      <c r="S303" s="83"/>
      <c r="T303" s="83"/>
      <c r="U303" s="83"/>
      <c r="V303" s="83"/>
      <c r="W303" s="83"/>
      <c r="X303" s="83"/>
      <c r="Y303" s="83"/>
      <c r="Z303" s="83"/>
    </row>
    <row r="304" spans="1:26" ht="12.75" customHeight="1" x14ac:dyDescent="0.3">
      <c r="A304" s="83"/>
      <c r="B304" s="83"/>
      <c r="C304" s="83"/>
      <c r="D304" s="83"/>
      <c r="E304" s="83"/>
      <c r="F304" s="83"/>
      <c r="G304" s="83"/>
      <c r="H304" s="83"/>
      <c r="I304" s="83"/>
      <c r="J304" s="83"/>
      <c r="K304" s="83"/>
      <c r="L304" s="83"/>
      <c r="M304" s="83"/>
      <c r="N304" s="83"/>
      <c r="O304" s="83"/>
      <c r="P304" s="83"/>
      <c r="Q304" s="83"/>
      <c r="R304" s="83"/>
      <c r="S304" s="83"/>
      <c r="T304" s="83"/>
      <c r="U304" s="83"/>
      <c r="V304" s="83"/>
      <c r="W304" s="83"/>
      <c r="X304" s="83"/>
      <c r="Y304" s="83"/>
      <c r="Z304" s="83"/>
    </row>
    <row r="305" spans="1:26" ht="12.75" customHeight="1" x14ac:dyDescent="0.3">
      <c r="A305" s="83"/>
      <c r="B305" s="83"/>
      <c r="C305" s="83"/>
      <c r="D305" s="83"/>
      <c r="E305" s="83"/>
      <c r="F305" s="83"/>
      <c r="G305" s="83"/>
      <c r="H305" s="83"/>
      <c r="I305" s="83"/>
      <c r="J305" s="83"/>
      <c r="K305" s="83"/>
      <c r="L305" s="83"/>
      <c r="M305" s="83"/>
      <c r="N305" s="83"/>
      <c r="O305" s="83"/>
      <c r="P305" s="83"/>
      <c r="Q305" s="83"/>
      <c r="R305" s="83"/>
      <c r="S305" s="83"/>
      <c r="T305" s="83"/>
      <c r="U305" s="83"/>
      <c r="V305" s="83"/>
      <c r="W305" s="83"/>
      <c r="X305" s="83"/>
      <c r="Y305" s="83"/>
      <c r="Z305" s="83"/>
    </row>
    <row r="306" spans="1:26" ht="12.75" customHeight="1" x14ac:dyDescent="0.3">
      <c r="A306" s="83"/>
      <c r="B306" s="83"/>
      <c r="C306" s="83"/>
      <c r="D306" s="83"/>
      <c r="E306" s="83"/>
      <c r="F306" s="83"/>
      <c r="G306" s="83"/>
      <c r="H306" s="83"/>
      <c r="I306" s="83"/>
      <c r="J306" s="83"/>
      <c r="K306" s="83"/>
      <c r="L306" s="83"/>
      <c r="M306" s="83"/>
      <c r="N306" s="83"/>
      <c r="O306" s="83"/>
      <c r="P306" s="83"/>
      <c r="Q306" s="83"/>
      <c r="R306" s="83"/>
      <c r="S306" s="83"/>
      <c r="T306" s="83"/>
      <c r="U306" s="83"/>
      <c r="V306" s="83"/>
      <c r="W306" s="83"/>
      <c r="X306" s="83"/>
      <c r="Y306" s="83"/>
      <c r="Z306" s="83"/>
    </row>
    <row r="307" spans="1:26" ht="12.75" customHeight="1" x14ac:dyDescent="0.3">
      <c r="A307" s="83"/>
      <c r="B307" s="83"/>
      <c r="C307" s="83"/>
      <c r="D307" s="83"/>
      <c r="E307" s="83"/>
      <c r="F307" s="83"/>
      <c r="G307" s="83"/>
      <c r="H307" s="83"/>
      <c r="I307" s="83"/>
      <c r="J307" s="83"/>
      <c r="K307" s="83"/>
      <c r="L307" s="83"/>
      <c r="M307" s="83"/>
      <c r="N307" s="83"/>
      <c r="O307" s="83"/>
      <c r="P307" s="83"/>
      <c r="Q307" s="83"/>
      <c r="R307" s="83"/>
      <c r="S307" s="83"/>
      <c r="T307" s="83"/>
      <c r="U307" s="83"/>
      <c r="V307" s="83"/>
      <c r="W307" s="83"/>
      <c r="X307" s="83"/>
      <c r="Y307" s="83"/>
      <c r="Z307" s="83"/>
    </row>
    <row r="308" spans="1:26" ht="12.75" customHeight="1" x14ac:dyDescent="0.3">
      <c r="A308" s="83"/>
      <c r="B308" s="83"/>
      <c r="C308" s="83"/>
      <c r="D308" s="83"/>
      <c r="E308" s="83"/>
      <c r="F308" s="83"/>
      <c r="G308" s="83"/>
      <c r="H308" s="83"/>
      <c r="I308" s="83"/>
      <c r="J308" s="83"/>
      <c r="K308" s="83"/>
      <c r="L308" s="83"/>
      <c r="M308" s="83"/>
      <c r="N308" s="83"/>
      <c r="O308" s="83"/>
      <c r="P308" s="83"/>
      <c r="Q308" s="83"/>
      <c r="R308" s="83"/>
      <c r="S308" s="83"/>
      <c r="T308" s="83"/>
      <c r="U308" s="83"/>
      <c r="V308" s="83"/>
      <c r="W308" s="83"/>
      <c r="X308" s="83"/>
      <c r="Y308" s="83"/>
      <c r="Z308" s="83"/>
    </row>
    <row r="309" spans="1:26" ht="12.75" customHeight="1" x14ac:dyDescent="0.3">
      <c r="A309" s="83"/>
      <c r="B309" s="83"/>
      <c r="C309" s="83"/>
      <c r="D309" s="83"/>
      <c r="E309" s="83"/>
      <c r="F309" s="83"/>
      <c r="G309" s="83"/>
      <c r="H309" s="83"/>
      <c r="I309" s="83"/>
      <c r="J309" s="83"/>
      <c r="K309" s="83"/>
      <c r="L309" s="83"/>
      <c r="M309" s="83"/>
      <c r="N309" s="83"/>
      <c r="O309" s="83"/>
      <c r="P309" s="83"/>
      <c r="Q309" s="83"/>
      <c r="R309" s="83"/>
      <c r="S309" s="83"/>
      <c r="T309" s="83"/>
      <c r="U309" s="83"/>
      <c r="V309" s="83"/>
      <c r="W309" s="83"/>
      <c r="X309" s="83"/>
      <c r="Y309" s="83"/>
      <c r="Z309" s="83"/>
    </row>
    <row r="310" spans="1:26" ht="12.75" customHeight="1" x14ac:dyDescent="0.3">
      <c r="A310" s="83"/>
      <c r="B310" s="83"/>
      <c r="C310" s="83"/>
      <c r="D310" s="83"/>
      <c r="E310" s="83"/>
      <c r="F310" s="83"/>
      <c r="G310" s="83"/>
      <c r="H310" s="83"/>
      <c r="I310" s="83"/>
      <c r="J310" s="83"/>
      <c r="K310" s="83"/>
      <c r="L310" s="83"/>
      <c r="M310" s="83"/>
      <c r="N310" s="83"/>
      <c r="O310" s="83"/>
      <c r="P310" s="83"/>
      <c r="Q310" s="83"/>
      <c r="R310" s="83"/>
      <c r="S310" s="83"/>
      <c r="T310" s="83"/>
      <c r="U310" s="83"/>
      <c r="V310" s="83"/>
      <c r="W310" s="83"/>
      <c r="X310" s="83"/>
      <c r="Y310" s="83"/>
      <c r="Z310" s="83"/>
    </row>
    <row r="311" spans="1:26" ht="12.75" customHeight="1" x14ac:dyDescent="0.3">
      <c r="A311" s="83"/>
      <c r="B311" s="83"/>
      <c r="C311" s="83"/>
      <c r="D311" s="83"/>
      <c r="E311" s="83"/>
      <c r="F311" s="83"/>
      <c r="G311" s="83"/>
      <c r="H311" s="83"/>
      <c r="I311" s="83"/>
      <c r="J311" s="83"/>
      <c r="K311" s="83"/>
      <c r="L311" s="83"/>
      <c r="M311" s="83"/>
      <c r="N311" s="83"/>
      <c r="O311" s="83"/>
      <c r="P311" s="83"/>
      <c r="Q311" s="83"/>
      <c r="R311" s="83"/>
      <c r="S311" s="83"/>
      <c r="T311" s="83"/>
      <c r="U311" s="83"/>
      <c r="V311" s="83"/>
      <c r="W311" s="83"/>
      <c r="X311" s="83"/>
      <c r="Y311" s="83"/>
      <c r="Z311" s="83"/>
    </row>
    <row r="312" spans="1:26" ht="12.75" customHeight="1" x14ac:dyDescent="0.3">
      <c r="A312" s="83"/>
      <c r="B312" s="83"/>
      <c r="C312" s="83"/>
      <c r="D312" s="83"/>
      <c r="E312" s="83"/>
      <c r="F312" s="83"/>
      <c r="G312" s="83"/>
      <c r="H312" s="83"/>
      <c r="I312" s="83"/>
      <c r="J312" s="83"/>
      <c r="K312" s="83"/>
      <c r="L312" s="83"/>
      <c r="M312" s="83"/>
      <c r="N312" s="83"/>
      <c r="O312" s="83"/>
      <c r="P312" s="83"/>
      <c r="Q312" s="83"/>
      <c r="R312" s="83"/>
      <c r="S312" s="83"/>
      <c r="T312" s="83"/>
      <c r="U312" s="83"/>
      <c r="V312" s="83"/>
      <c r="W312" s="83"/>
      <c r="X312" s="83"/>
      <c r="Y312" s="83"/>
      <c r="Z312" s="83"/>
    </row>
    <row r="313" spans="1:26" ht="12.75" customHeight="1" x14ac:dyDescent="0.3">
      <c r="A313" s="83"/>
      <c r="B313" s="83"/>
      <c r="C313" s="83"/>
      <c r="D313" s="83"/>
      <c r="E313" s="83"/>
      <c r="F313" s="83"/>
      <c r="G313" s="83"/>
      <c r="H313" s="83"/>
      <c r="I313" s="83"/>
      <c r="J313" s="83"/>
      <c r="K313" s="83"/>
      <c r="L313" s="83"/>
      <c r="M313" s="83"/>
      <c r="N313" s="83"/>
      <c r="O313" s="83"/>
      <c r="P313" s="83"/>
      <c r="Q313" s="83"/>
      <c r="R313" s="83"/>
      <c r="S313" s="83"/>
      <c r="T313" s="83"/>
      <c r="U313" s="83"/>
      <c r="V313" s="83"/>
      <c r="W313" s="83"/>
      <c r="X313" s="83"/>
      <c r="Y313" s="83"/>
      <c r="Z313" s="83"/>
    </row>
    <row r="314" spans="1:26" ht="12.75" customHeight="1" x14ac:dyDescent="0.3">
      <c r="A314" s="83"/>
      <c r="B314" s="83"/>
      <c r="C314" s="83"/>
      <c r="D314" s="83"/>
      <c r="E314" s="83"/>
      <c r="F314" s="83"/>
      <c r="G314" s="83"/>
      <c r="H314" s="83"/>
      <c r="I314" s="83"/>
      <c r="J314" s="83"/>
      <c r="K314" s="83"/>
      <c r="L314" s="83"/>
      <c r="M314" s="83"/>
      <c r="N314" s="83"/>
      <c r="O314" s="83"/>
      <c r="P314" s="83"/>
      <c r="Q314" s="83"/>
      <c r="R314" s="83"/>
      <c r="S314" s="83"/>
      <c r="T314" s="83"/>
      <c r="U314" s="83"/>
      <c r="V314" s="83"/>
      <c r="W314" s="83"/>
      <c r="X314" s="83"/>
      <c r="Y314" s="83"/>
      <c r="Z314" s="83"/>
    </row>
    <row r="315" spans="1:26" ht="12.75" customHeight="1" x14ac:dyDescent="0.3">
      <c r="A315" s="83"/>
      <c r="B315" s="83"/>
      <c r="C315" s="83"/>
      <c r="D315" s="83"/>
      <c r="E315" s="83"/>
      <c r="F315" s="83"/>
      <c r="G315" s="83"/>
      <c r="H315" s="83"/>
      <c r="I315" s="83"/>
      <c r="J315" s="83"/>
      <c r="K315" s="83"/>
      <c r="L315" s="83"/>
      <c r="M315" s="83"/>
      <c r="N315" s="83"/>
      <c r="O315" s="83"/>
      <c r="P315" s="83"/>
      <c r="Q315" s="83"/>
      <c r="R315" s="83"/>
      <c r="S315" s="83"/>
      <c r="T315" s="83"/>
      <c r="U315" s="83"/>
      <c r="V315" s="83"/>
      <c r="W315" s="83"/>
      <c r="X315" s="83"/>
      <c r="Y315" s="83"/>
      <c r="Z315" s="83"/>
    </row>
    <row r="316" spans="1:26" ht="12.75" customHeight="1" x14ac:dyDescent="0.3">
      <c r="A316" s="83"/>
      <c r="B316" s="83"/>
      <c r="C316" s="83"/>
      <c r="D316" s="83"/>
      <c r="E316" s="83"/>
      <c r="F316" s="83"/>
      <c r="G316" s="83"/>
      <c r="H316" s="83"/>
      <c r="I316" s="83"/>
      <c r="J316" s="83"/>
      <c r="K316" s="83"/>
      <c r="L316" s="83"/>
      <c r="M316" s="83"/>
      <c r="N316" s="83"/>
      <c r="O316" s="83"/>
      <c r="P316" s="83"/>
      <c r="Q316" s="83"/>
      <c r="R316" s="83"/>
      <c r="S316" s="83"/>
      <c r="T316" s="83"/>
      <c r="U316" s="83"/>
      <c r="V316" s="83"/>
      <c r="W316" s="83"/>
      <c r="X316" s="83"/>
      <c r="Y316" s="83"/>
      <c r="Z316" s="83"/>
    </row>
    <row r="317" spans="1:26" ht="12.75" customHeight="1" x14ac:dyDescent="0.3">
      <c r="A317" s="83"/>
      <c r="B317" s="83"/>
      <c r="C317" s="83"/>
      <c r="D317" s="83"/>
      <c r="E317" s="83"/>
      <c r="F317" s="83"/>
      <c r="G317" s="83"/>
      <c r="H317" s="83"/>
      <c r="I317" s="83"/>
      <c r="J317" s="83"/>
      <c r="K317" s="83"/>
      <c r="L317" s="83"/>
      <c r="M317" s="83"/>
      <c r="N317" s="83"/>
      <c r="O317" s="83"/>
      <c r="P317" s="83"/>
      <c r="Q317" s="83"/>
      <c r="R317" s="83"/>
      <c r="S317" s="83"/>
      <c r="T317" s="83"/>
      <c r="U317" s="83"/>
      <c r="V317" s="83"/>
      <c r="W317" s="83"/>
      <c r="X317" s="83"/>
      <c r="Y317" s="83"/>
      <c r="Z317" s="83"/>
    </row>
    <row r="318" spans="1:26" ht="12.75" customHeight="1" x14ac:dyDescent="0.3">
      <c r="A318" s="83"/>
      <c r="B318" s="83"/>
      <c r="C318" s="83"/>
      <c r="D318" s="83"/>
      <c r="E318" s="83"/>
      <c r="F318" s="83"/>
      <c r="G318" s="83"/>
      <c r="H318" s="83"/>
      <c r="I318" s="83"/>
      <c r="J318" s="83"/>
      <c r="K318" s="83"/>
      <c r="L318" s="83"/>
      <c r="M318" s="83"/>
      <c r="N318" s="83"/>
      <c r="O318" s="83"/>
      <c r="P318" s="83"/>
      <c r="Q318" s="83"/>
      <c r="R318" s="83"/>
      <c r="S318" s="83"/>
      <c r="T318" s="83"/>
      <c r="U318" s="83"/>
      <c r="V318" s="83"/>
      <c r="W318" s="83"/>
      <c r="X318" s="83"/>
      <c r="Y318" s="83"/>
      <c r="Z318" s="83"/>
    </row>
    <row r="319" spans="1:26" ht="12.75" customHeight="1" x14ac:dyDescent="0.3">
      <c r="A319" s="83"/>
      <c r="B319" s="83"/>
      <c r="C319" s="83"/>
      <c r="D319" s="83"/>
      <c r="E319" s="83"/>
      <c r="F319" s="83"/>
      <c r="G319" s="83"/>
      <c r="H319" s="83"/>
      <c r="I319" s="83"/>
      <c r="J319" s="83"/>
      <c r="K319" s="83"/>
      <c r="L319" s="83"/>
      <c r="M319" s="83"/>
      <c r="N319" s="83"/>
      <c r="O319" s="83"/>
      <c r="P319" s="83"/>
      <c r="Q319" s="83"/>
      <c r="R319" s="83"/>
      <c r="S319" s="83"/>
      <c r="T319" s="83"/>
      <c r="U319" s="83"/>
      <c r="V319" s="83"/>
      <c r="W319" s="83"/>
      <c r="X319" s="83"/>
      <c r="Y319" s="83"/>
      <c r="Z319" s="83"/>
    </row>
    <row r="320" spans="1:26" ht="12.75" customHeight="1" x14ac:dyDescent="0.3">
      <c r="A320" s="83"/>
      <c r="B320" s="83"/>
      <c r="C320" s="83"/>
      <c r="D320" s="83"/>
      <c r="E320" s="83"/>
      <c r="F320" s="83"/>
      <c r="G320" s="83"/>
      <c r="H320" s="83"/>
      <c r="I320" s="83"/>
      <c r="J320" s="83"/>
      <c r="K320" s="83"/>
      <c r="L320" s="83"/>
      <c r="M320" s="83"/>
      <c r="N320" s="83"/>
      <c r="O320" s="83"/>
      <c r="P320" s="83"/>
      <c r="Q320" s="83"/>
      <c r="R320" s="83"/>
      <c r="S320" s="83"/>
      <c r="T320" s="83"/>
      <c r="U320" s="83"/>
      <c r="V320" s="83"/>
      <c r="W320" s="83"/>
      <c r="X320" s="83"/>
      <c r="Y320" s="83"/>
      <c r="Z320" s="83"/>
    </row>
    <row r="321" spans="1:26" ht="12.75" customHeight="1" x14ac:dyDescent="0.3">
      <c r="A321" s="83"/>
      <c r="B321" s="83"/>
      <c r="C321" s="83"/>
      <c r="D321" s="83"/>
      <c r="E321" s="83"/>
      <c r="F321" s="83"/>
      <c r="G321" s="83"/>
      <c r="H321" s="83"/>
      <c r="I321" s="83"/>
      <c r="J321" s="83"/>
      <c r="K321" s="83"/>
      <c r="L321" s="83"/>
      <c r="M321" s="83"/>
      <c r="N321" s="83"/>
      <c r="O321" s="83"/>
      <c r="P321" s="83"/>
      <c r="Q321" s="83"/>
      <c r="R321" s="83"/>
      <c r="S321" s="83"/>
      <c r="T321" s="83"/>
      <c r="U321" s="83"/>
      <c r="V321" s="83"/>
      <c r="W321" s="83"/>
      <c r="X321" s="83"/>
      <c r="Y321" s="83"/>
      <c r="Z321" s="83"/>
    </row>
    <row r="322" spans="1:26" ht="12.75" customHeight="1" x14ac:dyDescent="0.3">
      <c r="A322" s="83"/>
      <c r="B322" s="83"/>
      <c r="C322" s="83"/>
      <c r="D322" s="83"/>
      <c r="E322" s="83"/>
      <c r="F322" s="83"/>
      <c r="G322" s="83"/>
      <c r="H322" s="83"/>
      <c r="I322" s="83"/>
      <c r="J322" s="83"/>
      <c r="K322" s="83"/>
      <c r="L322" s="83"/>
      <c r="M322" s="83"/>
      <c r="N322" s="83"/>
      <c r="O322" s="83"/>
      <c r="P322" s="83"/>
      <c r="Q322" s="83"/>
      <c r="R322" s="83"/>
      <c r="S322" s="83"/>
      <c r="T322" s="83"/>
      <c r="U322" s="83"/>
      <c r="V322" s="83"/>
      <c r="W322" s="83"/>
      <c r="X322" s="83"/>
      <c r="Y322" s="83"/>
      <c r="Z322" s="83"/>
    </row>
    <row r="323" spans="1:26" ht="12.75" customHeight="1" x14ac:dyDescent="0.3">
      <c r="A323" s="83"/>
      <c r="B323" s="83"/>
      <c r="C323" s="83"/>
      <c r="D323" s="83"/>
      <c r="E323" s="83"/>
      <c r="F323" s="83"/>
      <c r="G323" s="83"/>
      <c r="H323" s="83"/>
      <c r="I323" s="83"/>
      <c r="J323" s="83"/>
      <c r="K323" s="83"/>
      <c r="L323" s="83"/>
      <c r="M323" s="83"/>
      <c r="N323" s="83"/>
      <c r="O323" s="83"/>
      <c r="P323" s="83"/>
      <c r="Q323" s="83"/>
      <c r="R323" s="83"/>
      <c r="S323" s="83"/>
      <c r="T323" s="83"/>
      <c r="U323" s="83"/>
      <c r="V323" s="83"/>
      <c r="W323" s="83"/>
      <c r="X323" s="83"/>
      <c r="Y323" s="83"/>
      <c r="Z323" s="83"/>
    </row>
    <row r="324" spans="1:26" ht="12.75" customHeight="1" x14ac:dyDescent="0.3">
      <c r="A324" s="83"/>
      <c r="B324" s="83"/>
      <c r="C324" s="83"/>
      <c r="D324" s="83"/>
      <c r="E324" s="83"/>
      <c r="F324" s="83"/>
      <c r="G324" s="83"/>
      <c r="H324" s="83"/>
      <c r="I324" s="83"/>
      <c r="J324" s="83"/>
      <c r="K324" s="83"/>
      <c r="L324" s="83"/>
      <c r="M324" s="83"/>
      <c r="N324" s="83"/>
      <c r="O324" s="83"/>
      <c r="P324" s="83"/>
      <c r="Q324" s="83"/>
      <c r="R324" s="83"/>
      <c r="S324" s="83"/>
      <c r="T324" s="83"/>
      <c r="U324" s="83"/>
      <c r="V324" s="83"/>
      <c r="W324" s="83"/>
      <c r="X324" s="83"/>
      <c r="Y324" s="83"/>
      <c r="Z324" s="83"/>
    </row>
    <row r="325" spans="1:26" ht="12.75" customHeight="1" x14ac:dyDescent="0.3">
      <c r="A325" s="83"/>
      <c r="B325" s="83"/>
      <c r="C325" s="83"/>
      <c r="D325" s="83"/>
      <c r="E325" s="83"/>
      <c r="F325" s="83"/>
      <c r="G325" s="83"/>
      <c r="H325" s="83"/>
      <c r="I325" s="83"/>
      <c r="J325" s="83"/>
      <c r="K325" s="83"/>
      <c r="L325" s="83"/>
      <c r="M325" s="83"/>
      <c r="N325" s="83"/>
      <c r="O325" s="83"/>
      <c r="P325" s="83"/>
      <c r="Q325" s="83"/>
      <c r="R325" s="83"/>
      <c r="S325" s="83"/>
      <c r="T325" s="83"/>
      <c r="U325" s="83"/>
      <c r="V325" s="83"/>
      <c r="W325" s="83"/>
      <c r="X325" s="83"/>
      <c r="Y325" s="83"/>
      <c r="Z325" s="83"/>
    </row>
    <row r="326" spans="1:26" ht="12.75" customHeight="1" x14ac:dyDescent="0.3">
      <c r="A326" s="83"/>
      <c r="B326" s="83"/>
      <c r="C326" s="83"/>
      <c r="D326" s="83"/>
      <c r="E326" s="83"/>
      <c r="F326" s="83"/>
      <c r="G326" s="83"/>
      <c r="H326" s="83"/>
      <c r="I326" s="83"/>
      <c r="J326" s="83"/>
      <c r="K326" s="83"/>
      <c r="L326" s="83"/>
      <c r="M326" s="83"/>
      <c r="N326" s="83"/>
      <c r="O326" s="83"/>
      <c r="P326" s="83"/>
      <c r="Q326" s="83"/>
      <c r="R326" s="83"/>
      <c r="S326" s="83"/>
      <c r="T326" s="83"/>
      <c r="U326" s="83"/>
      <c r="V326" s="83"/>
      <c r="W326" s="83"/>
      <c r="X326" s="83"/>
      <c r="Y326" s="83"/>
      <c r="Z326" s="83"/>
    </row>
    <row r="327" spans="1:26" ht="12.75" customHeight="1" x14ac:dyDescent="0.3">
      <c r="A327" s="83"/>
      <c r="B327" s="83"/>
      <c r="C327" s="83"/>
      <c r="D327" s="83"/>
      <c r="E327" s="83"/>
      <c r="F327" s="83"/>
      <c r="G327" s="83"/>
      <c r="H327" s="83"/>
      <c r="I327" s="83"/>
      <c r="J327" s="83"/>
      <c r="K327" s="83"/>
      <c r="L327" s="83"/>
      <c r="M327" s="83"/>
      <c r="N327" s="83"/>
      <c r="O327" s="83"/>
      <c r="P327" s="83"/>
      <c r="Q327" s="83"/>
      <c r="R327" s="83"/>
      <c r="S327" s="83"/>
      <c r="T327" s="83"/>
      <c r="U327" s="83"/>
      <c r="V327" s="83"/>
      <c r="W327" s="83"/>
      <c r="X327" s="83"/>
      <c r="Y327" s="83"/>
      <c r="Z327" s="83"/>
    </row>
    <row r="328" spans="1:26" ht="12.75" customHeight="1" x14ac:dyDescent="0.3">
      <c r="A328" s="83"/>
      <c r="B328" s="83"/>
      <c r="C328" s="83"/>
      <c r="D328" s="83"/>
      <c r="E328" s="83"/>
      <c r="F328" s="83"/>
      <c r="G328" s="83"/>
      <c r="H328" s="83"/>
      <c r="I328" s="83"/>
      <c r="J328" s="83"/>
      <c r="K328" s="83"/>
      <c r="L328" s="83"/>
      <c r="M328" s="83"/>
      <c r="N328" s="83"/>
      <c r="O328" s="83"/>
      <c r="P328" s="83"/>
      <c r="Q328" s="83"/>
      <c r="R328" s="83"/>
      <c r="S328" s="83"/>
      <c r="T328" s="83"/>
      <c r="U328" s="83"/>
      <c r="V328" s="83"/>
      <c r="W328" s="83"/>
      <c r="X328" s="83"/>
      <c r="Y328" s="83"/>
      <c r="Z328" s="83"/>
    </row>
    <row r="329" spans="1:26" ht="12.75" customHeight="1" x14ac:dyDescent="0.3">
      <c r="A329" s="83"/>
      <c r="B329" s="83"/>
      <c r="C329" s="83"/>
      <c r="D329" s="83"/>
      <c r="E329" s="83"/>
      <c r="F329" s="83"/>
      <c r="G329" s="83"/>
      <c r="H329" s="83"/>
      <c r="I329" s="83"/>
      <c r="J329" s="83"/>
      <c r="K329" s="83"/>
      <c r="L329" s="83"/>
      <c r="M329" s="83"/>
      <c r="N329" s="83"/>
      <c r="O329" s="83"/>
      <c r="P329" s="83"/>
      <c r="Q329" s="83"/>
      <c r="R329" s="83"/>
      <c r="S329" s="83"/>
      <c r="T329" s="83"/>
      <c r="U329" s="83"/>
      <c r="V329" s="83"/>
      <c r="W329" s="83"/>
      <c r="X329" s="83"/>
      <c r="Y329" s="83"/>
      <c r="Z329" s="83"/>
    </row>
    <row r="330" spans="1:26" ht="12.75" customHeight="1" x14ac:dyDescent="0.3">
      <c r="A330" s="83"/>
      <c r="B330" s="83"/>
      <c r="C330" s="83"/>
      <c r="D330" s="83"/>
      <c r="E330" s="83"/>
      <c r="F330" s="83"/>
      <c r="G330" s="83"/>
      <c r="H330" s="83"/>
      <c r="I330" s="83"/>
      <c r="J330" s="83"/>
      <c r="K330" s="83"/>
      <c r="L330" s="83"/>
      <c r="M330" s="83"/>
      <c r="N330" s="83"/>
      <c r="O330" s="83"/>
      <c r="P330" s="83"/>
      <c r="Q330" s="83"/>
      <c r="R330" s="83"/>
      <c r="S330" s="83"/>
      <c r="T330" s="83"/>
      <c r="U330" s="83"/>
      <c r="V330" s="83"/>
      <c r="W330" s="83"/>
      <c r="X330" s="83"/>
      <c r="Y330" s="83"/>
      <c r="Z330" s="83"/>
    </row>
    <row r="331" spans="1:26" ht="12.75" customHeight="1" x14ac:dyDescent="0.3">
      <c r="A331" s="83"/>
      <c r="B331" s="83"/>
      <c r="C331" s="83"/>
      <c r="D331" s="83"/>
      <c r="E331" s="83"/>
      <c r="F331" s="83"/>
      <c r="G331" s="83"/>
      <c r="H331" s="83"/>
      <c r="I331" s="83"/>
      <c r="J331" s="83"/>
      <c r="K331" s="83"/>
      <c r="L331" s="83"/>
      <c r="M331" s="83"/>
      <c r="N331" s="83"/>
      <c r="O331" s="83"/>
      <c r="P331" s="83"/>
      <c r="Q331" s="83"/>
      <c r="R331" s="83"/>
      <c r="S331" s="83"/>
      <c r="T331" s="83"/>
      <c r="U331" s="83"/>
      <c r="V331" s="83"/>
      <c r="W331" s="83"/>
      <c r="X331" s="83"/>
      <c r="Y331" s="83"/>
      <c r="Z331" s="83"/>
    </row>
    <row r="332" spans="1:26" ht="12.75" customHeight="1" x14ac:dyDescent="0.3">
      <c r="A332" s="83"/>
      <c r="B332" s="83"/>
      <c r="C332" s="83"/>
      <c r="D332" s="83"/>
      <c r="E332" s="83"/>
      <c r="F332" s="83"/>
      <c r="G332" s="83"/>
      <c r="H332" s="83"/>
      <c r="I332" s="83"/>
      <c r="J332" s="83"/>
      <c r="K332" s="83"/>
      <c r="L332" s="83"/>
      <c r="M332" s="83"/>
      <c r="N332" s="83"/>
      <c r="O332" s="83"/>
      <c r="P332" s="83"/>
      <c r="Q332" s="83"/>
      <c r="R332" s="83"/>
      <c r="S332" s="83"/>
      <c r="T332" s="83"/>
      <c r="U332" s="83"/>
      <c r="V332" s="83"/>
      <c r="W332" s="83"/>
      <c r="X332" s="83"/>
      <c r="Y332" s="83"/>
      <c r="Z332" s="83"/>
    </row>
    <row r="333" spans="1:26" ht="12.75" customHeight="1" x14ac:dyDescent="0.3">
      <c r="A333" s="83"/>
      <c r="B333" s="83"/>
      <c r="C333" s="83"/>
      <c r="D333" s="83"/>
      <c r="E333" s="83"/>
      <c r="F333" s="83"/>
      <c r="G333" s="83"/>
      <c r="H333" s="83"/>
      <c r="I333" s="83"/>
      <c r="J333" s="83"/>
      <c r="K333" s="83"/>
      <c r="L333" s="83"/>
      <c r="M333" s="83"/>
      <c r="N333" s="83"/>
      <c r="O333" s="83"/>
      <c r="P333" s="83"/>
      <c r="Q333" s="83"/>
      <c r="R333" s="83"/>
      <c r="S333" s="83"/>
      <c r="T333" s="83"/>
      <c r="U333" s="83"/>
      <c r="V333" s="83"/>
      <c r="W333" s="83"/>
      <c r="X333" s="83"/>
      <c r="Y333" s="83"/>
      <c r="Z333" s="83"/>
    </row>
    <row r="334" spans="1:26" ht="12.75" customHeight="1" x14ac:dyDescent="0.3">
      <c r="A334" s="83"/>
      <c r="B334" s="83"/>
      <c r="C334" s="83"/>
      <c r="D334" s="83"/>
      <c r="E334" s="83"/>
      <c r="F334" s="83"/>
      <c r="G334" s="83"/>
      <c r="H334" s="83"/>
      <c r="I334" s="83"/>
      <c r="J334" s="83"/>
      <c r="K334" s="83"/>
      <c r="L334" s="83"/>
      <c r="M334" s="83"/>
      <c r="N334" s="83"/>
      <c r="O334" s="83"/>
      <c r="P334" s="83"/>
      <c r="Q334" s="83"/>
      <c r="R334" s="83"/>
      <c r="S334" s="83"/>
      <c r="T334" s="83"/>
      <c r="U334" s="83"/>
      <c r="V334" s="83"/>
      <c r="W334" s="83"/>
      <c r="X334" s="83"/>
      <c r="Y334" s="83"/>
      <c r="Z334" s="83"/>
    </row>
    <row r="335" spans="1:26" ht="12.75" customHeight="1" x14ac:dyDescent="0.3">
      <c r="A335" s="83"/>
      <c r="B335" s="83"/>
      <c r="C335" s="83"/>
      <c r="D335" s="83"/>
      <c r="E335" s="83"/>
      <c r="F335" s="83"/>
      <c r="G335" s="83"/>
      <c r="H335" s="83"/>
      <c r="I335" s="83"/>
      <c r="J335" s="83"/>
      <c r="K335" s="83"/>
      <c r="L335" s="83"/>
      <c r="M335" s="83"/>
      <c r="N335" s="83"/>
      <c r="O335" s="83"/>
      <c r="P335" s="83"/>
      <c r="Q335" s="83"/>
      <c r="R335" s="83"/>
      <c r="S335" s="83"/>
      <c r="T335" s="83"/>
      <c r="U335" s="83"/>
      <c r="V335" s="83"/>
      <c r="W335" s="83"/>
      <c r="X335" s="83"/>
      <c r="Y335" s="83"/>
      <c r="Z335" s="83"/>
    </row>
    <row r="336" spans="1:26" ht="12.75" customHeight="1" x14ac:dyDescent="0.3">
      <c r="A336" s="83"/>
      <c r="B336" s="83"/>
      <c r="C336" s="83"/>
      <c r="D336" s="83"/>
      <c r="E336" s="83"/>
      <c r="F336" s="83"/>
      <c r="G336" s="83"/>
      <c r="H336" s="83"/>
      <c r="I336" s="83"/>
      <c r="J336" s="83"/>
      <c r="K336" s="83"/>
      <c r="L336" s="83"/>
      <c r="M336" s="83"/>
      <c r="N336" s="83"/>
      <c r="O336" s="83"/>
      <c r="P336" s="83"/>
      <c r="Q336" s="83"/>
      <c r="R336" s="83"/>
      <c r="S336" s="83"/>
      <c r="T336" s="83"/>
      <c r="U336" s="83"/>
      <c r="V336" s="83"/>
      <c r="W336" s="83"/>
      <c r="X336" s="83"/>
      <c r="Y336" s="83"/>
      <c r="Z336" s="83"/>
    </row>
    <row r="337" spans="1:26" ht="12.75" customHeight="1" x14ac:dyDescent="0.3">
      <c r="A337" s="83"/>
      <c r="B337" s="83"/>
      <c r="C337" s="83"/>
      <c r="D337" s="83"/>
      <c r="E337" s="83"/>
      <c r="F337" s="83"/>
      <c r="G337" s="83"/>
      <c r="H337" s="83"/>
      <c r="I337" s="83"/>
      <c r="J337" s="83"/>
      <c r="K337" s="83"/>
      <c r="L337" s="83"/>
      <c r="M337" s="83"/>
      <c r="N337" s="83"/>
      <c r="O337" s="83"/>
      <c r="P337" s="83"/>
      <c r="Q337" s="83"/>
      <c r="R337" s="83"/>
      <c r="S337" s="83"/>
      <c r="T337" s="83"/>
      <c r="U337" s="83"/>
      <c r="V337" s="83"/>
      <c r="W337" s="83"/>
      <c r="X337" s="83"/>
      <c r="Y337" s="83"/>
      <c r="Z337" s="83"/>
    </row>
    <row r="338" spans="1:26" ht="12.75" customHeight="1" x14ac:dyDescent="0.3">
      <c r="A338" s="83"/>
      <c r="B338" s="83"/>
      <c r="C338" s="83"/>
      <c r="D338" s="83"/>
      <c r="E338" s="83"/>
      <c r="F338" s="83"/>
      <c r="G338" s="83"/>
      <c r="H338" s="83"/>
      <c r="I338" s="83"/>
      <c r="J338" s="83"/>
      <c r="K338" s="83"/>
      <c r="L338" s="83"/>
      <c r="M338" s="83"/>
      <c r="N338" s="83"/>
      <c r="O338" s="83"/>
      <c r="P338" s="83"/>
      <c r="Q338" s="83"/>
      <c r="R338" s="83"/>
      <c r="S338" s="83"/>
      <c r="T338" s="83"/>
      <c r="U338" s="83"/>
      <c r="V338" s="83"/>
      <c r="W338" s="83"/>
      <c r="X338" s="83"/>
      <c r="Y338" s="83"/>
      <c r="Z338" s="83"/>
    </row>
    <row r="339" spans="1:26" ht="12.75" customHeight="1" x14ac:dyDescent="0.3">
      <c r="A339" s="83"/>
      <c r="B339" s="83"/>
      <c r="C339" s="83"/>
      <c r="D339" s="83"/>
      <c r="E339" s="83"/>
      <c r="F339" s="83"/>
      <c r="G339" s="83"/>
      <c r="H339" s="83"/>
      <c r="I339" s="83"/>
      <c r="J339" s="83"/>
      <c r="K339" s="83"/>
      <c r="L339" s="83"/>
      <c r="M339" s="83"/>
      <c r="N339" s="83"/>
      <c r="O339" s="83"/>
      <c r="P339" s="83"/>
      <c r="Q339" s="83"/>
      <c r="R339" s="83"/>
      <c r="S339" s="83"/>
      <c r="T339" s="83"/>
      <c r="U339" s="83"/>
      <c r="V339" s="83"/>
      <c r="W339" s="83"/>
      <c r="X339" s="83"/>
      <c r="Y339" s="83"/>
      <c r="Z339" s="83"/>
    </row>
    <row r="340" spans="1:26" ht="12.75" customHeight="1" x14ac:dyDescent="0.3">
      <c r="A340" s="83"/>
      <c r="B340" s="83"/>
      <c r="C340" s="83"/>
      <c r="D340" s="83"/>
      <c r="E340" s="83"/>
      <c r="F340" s="83"/>
      <c r="G340" s="83"/>
      <c r="H340" s="83"/>
      <c r="I340" s="83"/>
      <c r="J340" s="83"/>
      <c r="K340" s="83"/>
      <c r="L340" s="83"/>
      <c r="M340" s="83"/>
      <c r="N340" s="83"/>
      <c r="O340" s="83"/>
      <c r="P340" s="83"/>
      <c r="Q340" s="83"/>
      <c r="R340" s="83"/>
      <c r="S340" s="83"/>
      <c r="T340" s="83"/>
      <c r="U340" s="83"/>
      <c r="V340" s="83"/>
      <c r="W340" s="83"/>
      <c r="X340" s="83"/>
      <c r="Y340" s="83"/>
      <c r="Z340" s="83"/>
    </row>
    <row r="341" spans="1:26" ht="12.75" customHeight="1" x14ac:dyDescent="0.3">
      <c r="A341" s="83"/>
      <c r="B341" s="83"/>
      <c r="C341" s="83"/>
      <c r="D341" s="83"/>
      <c r="E341" s="83"/>
      <c r="F341" s="83"/>
      <c r="G341" s="83"/>
      <c r="H341" s="83"/>
      <c r="I341" s="83"/>
      <c r="J341" s="83"/>
      <c r="K341" s="83"/>
      <c r="L341" s="83"/>
      <c r="M341" s="83"/>
      <c r="N341" s="83"/>
      <c r="O341" s="83"/>
      <c r="P341" s="83"/>
      <c r="Q341" s="83"/>
      <c r="R341" s="83"/>
      <c r="S341" s="83"/>
      <c r="T341" s="83"/>
      <c r="U341" s="83"/>
      <c r="V341" s="83"/>
      <c r="W341" s="83"/>
      <c r="X341" s="83"/>
      <c r="Y341" s="83"/>
      <c r="Z341" s="83"/>
    </row>
    <row r="342" spans="1:26" ht="12.75" customHeight="1" x14ac:dyDescent="0.3">
      <c r="A342" s="83"/>
      <c r="B342" s="83"/>
      <c r="C342" s="83"/>
      <c r="D342" s="83"/>
      <c r="E342" s="83"/>
      <c r="F342" s="83"/>
      <c r="G342" s="83"/>
      <c r="H342" s="83"/>
      <c r="I342" s="83"/>
      <c r="J342" s="83"/>
      <c r="K342" s="83"/>
      <c r="L342" s="83"/>
      <c r="M342" s="83"/>
      <c r="N342" s="83"/>
      <c r="O342" s="83"/>
      <c r="P342" s="83"/>
      <c r="Q342" s="83"/>
      <c r="R342" s="83"/>
      <c r="S342" s="83"/>
      <c r="T342" s="83"/>
      <c r="U342" s="83"/>
      <c r="V342" s="83"/>
      <c r="W342" s="83"/>
      <c r="X342" s="83"/>
      <c r="Y342" s="83"/>
      <c r="Z342" s="83"/>
    </row>
    <row r="343" spans="1:26" ht="12.75" customHeight="1" x14ac:dyDescent="0.3">
      <c r="A343" s="83"/>
      <c r="B343" s="83"/>
      <c r="C343" s="83"/>
      <c r="D343" s="83"/>
      <c r="E343" s="83"/>
      <c r="F343" s="83"/>
      <c r="G343" s="83"/>
      <c r="H343" s="83"/>
      <c r="I343" s="83"/>
      <c r="J343" s="83"/>
      <c r="K343" s="83"/>
      <c r="L343" s="83"/>
      <c r="M343" s="83"/>
      <c r="N343" s="83"/>
      <c r="O343" s="83"/>
      <c r="P343" s="83"/>
      <c r="Q343" s="83"/>
      <c r="R343" s="83"/>
      <c r="S343" s="83"/>
      <c r="T343" s="83"/>
      <c r="U343" s="83"/>
      <c r="V343" s="83"/>
      <c r="W343" s="83"/>
      <c r="X343" s="83"/>
      <c r="Y343" s="83"/>
      <c r="Z343" s="83"/>
    </row>
    <row r="344" spans="1:26" ht="12.75" customHeight="1" x14ac:dyDescent="0.3">
      <c r="A344" s="83"/>
      <c r="B344" s="83"/>
      <c r="C344" s="83"/>
      <c r="D344" s="83"/>
      <c r="E344" s="83"/>
      <c r="F344" s="83"/>
      <c r="G344" s="83"/>
      <c r="H344" s="83"/>
      <c r="I344" s="83"/>
      <c r="J344" s="83"/>
      <c r="K344" s="83"/>
      <c r="L344" s="83"/>
      <c r="M344" s="83"/>
      <c r="N344" s="83"/>
      <c r="O344" s="83"/>
      <c r="P344" s="83"/>
      <c r="Q344" s="83"/>
      <c r="R344" s="83"/>
      <c r="S344" s="83"/>
      <c r="T344" s="83"/>
      <c r="U344" s="83"/>
      <c r="V344" s="83"/>
      <c r="W344" s="83"/>
      <c r="X344" s="83"/>
      <c r="Y344" s="83"/>
      <c r="Z344" s="83"/>
    </row>
    <row r="345" spans="1:26" ht="12.75" customHeight="1" x14ac:dyDescent="0.3">
      <c r="A345" s="83"/>
      <c r="B345" s="83"/>
      <c r="C345" s="83"/>
      <c r="D345" s="83"/>
      <c r="E345" s="83"/>
      <c r="F345" s="83"/>
      <c r="G345" s="83"/>
      <c r="H345" s="83"/>
      <c r="I345" s="83"/>
      <c r="J345" s="83"/>
      <c r="K345" s="83"/>
      <c r="L345" s="83"/>
      <c r="M345" s="83"/>
      <c r="N345" s="83"/>
      <c r="O345" s="83"/>
      <c r="P345" s="83"/>
      <c r="Q345" s="83"/>
      <c r="R345" s="83"/>
      <c r="S345" s="83"/>
      <c r="T345" s="83"/>
      <c r="U345" s="83"/>
      <c r="V345" s="83"/>
      <c r="W345" s="83"/>
      <c r="X345" s="83"/>
      <c r="Y345" s="83"/>
      <c r="Z345" s="83"/>
    </row>
    <row r="346" spans="1:26" ht="12.75" customHeight="1" x14ac:dyDescent="0.3">
      <c r="A346" s="83"/>
      <c r="B346" s="83"/>
      <c r="C346" s="83"/>
      <c r="D346" s="83"/>
      <c r="E346" s="83"/>
      <c r="F346" s="83"/>
      <c r="G346" s="83"/>
      <c r="H346" s="83"/>
      <c r="I346" s="83"/>
      <c r="J346" s="83"/>
      <c r="K346" s="83"/>
      <c r="L346" s="83"/>
      <c r="M346" s="83"/>
      <c r="N346" s="83"/>
      <c r="O346" s="83"/>
      <c r="P346" s="83"/>
      <c r="Q346" s="83"/>
      <c r="R346" s="83"/>
      <c r="S346" s="83"/>
      <c r="T346" s="83"/>
      <c r="U346" s="83"/>
      <c r="V346" s="83"/>
      <c r="W346" s="83"/>
      <c r="X346" s="83"/>
      <c r="Y346" s="83"/>
      <c r="Z346" s="83"/>
    </row>
    <row r="347" spans="1:26" ht="12.75" customHeight="1" x14ac:dyDescent="0.3">
      <c r="A347" s="83"/>
      <c r="B347" s="83"/>
      <c r="C347" s="83"/>
      <c r="D347" s="83"/>
      <c r="E347" s="83"/>
      <c r="F347" s="83"/>
      <c r="G347" s="83"/>
      <c r="H347" s="83"/>
      <c r="I347" s="83"/>
      <c r="J347" s="83"/>
      <c r="K347" s="83"/>
      <c r="L347" s="83"/>
      <c r="M347" s="83"/>
      <c r="N347" s="83"/>
      <c r="O347" s="83"/>
      <c r="P347" s="83"/>
      <c r="Q347" s="83"/>
      <c r="R347" s="83"/>
      <c r="S347" s="83"/>
      <c r="T347" s="83"/>
      <c r="U347" s="83"/>
      <c r="V347" s="83"/>
      <c r="W347" s="83"/>
      <c r="X347" s="83"/>
      <c r="Y347" s="83"/>
      <c r="Z347" s="83"/>
    </row>
    <row r="348" spans="1:26" ht="12.75" customHeight="1" x14ac:dyDescent="0.3">
      <c r="A348" s="83"/>
      <c r="B348" s="83"/>
      <c r="C348" s="83"/>
      <c r="D348" s="83"/>
      <c r="E348" s="83"/>
      <c r="F348" s="83"/>
      <c r="G348" s="83"/>
      <c r="H348" s="83"/>
      <c r="I348" s="83"/>
      <c r="J348" s="83"/>
      <c r="K348" s="83"/>
      <c r="L348" s="83"/>
      <c r="M348" s="83"/>
      <c r="N348" s="83"/>
      <c r="O348" s="83"/>
      <c r="P348" s="83"/>
      <c r="Q348" s="83"/>
      <c r="R348" s="83"/>
      <c r="S348" s="83"/>
      <c r="T348" s="83"/>
      <c r="U348" s="83"/>
      <c r="V348" s="83"/>
      <c r="W348" s="83"/>
      <c r="X348" s="83"/>
      <c r="Y348" s="83"/>
      <c r="Z348" s="83"/>
    </row>
    <row r="349" spans="1:26" ht="12.75" customHeight="1" x14ac:dyDescent="0.3">
      <c r="A349" s="83"/>
      <c r="B349" s="83"/>
      <c r="C349" s="83"/>
      <c r="D349" s="83"/>
      <c r="E349" s="83"/>
      <c r="F349" s="83"/>
      <c r="G349" s="83"/>
      <c r="H349" s="83"/>
      <c r="I349" s="83"/>
      <c r="J349" s="83"/>
      <c r="K349" s="83"/>
      <c r="L349" s="83"/>
      <c r="M349" s="83"/>
      <c r="N349" s="83"/>
      <c r="O349" s="83"/>
      <c r="P349" s="83"/>
      <c r="Q349" s="83"/>
      <c r="R349" s="83"/>
      <c r="S349" s="83"/>
      <c r="T349" s="83"/>
      <c r="U349" s="83"/>
      <c r="V349" s="83"/>
      <c r="W349" s="83"/>
      <c r="X349" s="83"/>
      <c r="Y349" s="83"/>
      <c r="Z349" s="83"/>
    </row>
    <row r="350" spans="1:26" ht="12.75" customHeight="1" x14ac:dyDescent="0.3">
      <c r="A350" s="83"/>
      <c r="B350" s="83"/>
      <c r="C350" s="83"/>
      <c r="D350" s="83"/>
      <c r="E350" s="83"/>
      <c r="F350" s="83"/>
      <c r="G350" s="83"/>
      <c r="H350" s="83"/>
      <c r="I350" s="83"/>
      <c r="J350" s="83"/>
      <c r="K350" s="83"/>
      <c r="L350" s="83"/>
      <c r="M350" s="83"/>
      <c r="N350" s="83"/>
      <c r="O350" s="83"/>
      <c r="P350" s="83"/>
      <c r="Q350" s="83"/>
      <c r="R350" s="83"/>
      <c r="S350" s="83"/>
      <c r="T350" s="83"/>
      <c r="U350" s="83"/>
      <c r="V350" s="83"/>
      <c r="W350" s="83"/>
      <c r="X350" s="83"/>
      <c r="Y350" s="83"/>
      <c r="Z350" s="83"/>
    </row>
    <row r="351" spans="1:26" ht="12.75" customHeight="1" x14ac:dyDescent="0.3">
      <c r="A351" s="83"/>
      <c r="B351" s="83"/>
      <c r="C351" s="83"/>
      <c r="D351" s="83"/>
      <c r="E351" s="83"/>
      <c r="F351" s="83"/>
      <c r="G351" s="83"/>
      <c r="H351" s="83"/>
      <c r="I351" s="83"/>
      <c r="J351" s="83"/>
      <c r="K351" s="83"/>
      <c r="L351" s="83"/>
      <c r="M351" s="83"/>
      <c r="N351" s="83"/>
      <c r="O351" s="83"/>
      <c r="P351" s="83"/>
      <c r="Q351" s="83"/>
      <c r="R351" s="83"/>
      <c r="S351" s="83"/>
      <c r="T351" s="83"/>
      <c r="U351" s="83"/>
      <c r="V351" s="83"/>
      <c r="W351" s="83"/>
      <c r="X351" s="83"/>
      <c r="Y351" s="83"/>
      <c r="Z351" s="83"/>
    </row>
    <row r="352" spans="1:26" ht="12.75" customHeight="1" x14ac:dyDescent="0.3">
      <c r="A352" s="83"/>
      <c r="B352" s="83"/>
      <c r="C352" s="83"/>
      <c r="D352" s="83"/>
      <c r="E352" s="83"/>
      <c r="F352" s="83"/>
      <c r="G352" s="83"/>
      <c r="H352" s="83"/>
      <c r="I352" s="83"/>
      <c r="J352" s="83"/>
      <c r="K352" s="83"/>
      <c r="L352" s="83"/>
      <c r="M352" s="83"/>
      <c r="N352" s="83"/>
      <c r="O352" s="83"/>
      <c r="P352" s="83"/>
      <c r="Q352" s="83"/>
      <c r="R352" s="83"/>
      <c r="S352" s="83"/>
      <c r="T352" s="83"/>
      <c r="U352" s="83"/>
      <c r="V352" s="83"/>
      <c r="W352" s="83"/>
      <c r="X352" s="83"/>
      <c r="Y352" s="83"/>
      <c r="Z352" s="83"/>
    </row>
    <row r="353" spans="1:26" ht="12.75" customHeight="1" x14ac:dyDescent="0.3">
      <c r="A353" s="83"/>
      <c r="B353" s="83"/>
      <c r="C353" s="83"/>
      <c r="D353" s="83"/>
      <c r="E353" s="83"/>
      <c r="F353" s="83"/>
      <c r="G353" s="83"/>
      <c r="H353" s="83"/>
      <c r="I353" s="83"/>
      <c r="J353" s="83"/>
      <c r="K353" s="83"/>
      <c r="L353" s="83"/>
      <c r="M353" s="83"/>
      <c r="N353" s="83"/>
      <c r="O353" s="83"/>
      <c r="P353" s="83"/>
      <c r="Q353" s="83"/>
      <c r="R353" s="83"/>
      <c r="S353" s="83"/>
      <c r="T353" s="83"/>
      <c r="U353" s="83"/>
      <c r="V353" s="83"/>
      <c r="W353" s="83"/>
      <c r="X353" s="83"/>
      <c r="Y353" s="83"/>
      <c r="Z353" s="83"/>
    </row>
    <row r="354" spans="1:26" ht="12.75" customHeight="1" x14ac:dyDescent="0.3">
      <c r="A354" s="83"/>
      <c r="B354" s="83"/>
      <c r="C354" s="83"/>
      <c r="D354" s="83"/>
      <c r="E354" s="83"/>
      <c r="F354" s="83"/>
      <c r="G354" s="83"/>
      <c r="H354" s="83"/>
      <c r="I354" s="83"/>
      <c r="J354" s="83"/>
      <c r="K354" s="83"/>
      <c r="L354" s="83"/>
      <c r="M354" s="83"/>
      <c r="N354" s="83"/>
      <c r="O354" s="83"/>
      <c r="P354" s="83"/>
      <c r="Q354" s="83"/>
      <c r="R354" s="83"/>
      <c r="S354" s="83"/>
      <c r="T354" s="83"/>
      <c r="U354" s="83"/>
      <c r="V354" s="83"/>
      <c r="W354" s="83"/>
      <c r="X354" s="83"/>
      <c r="Y354" s="83"/>
      <c r="Z354" s="83"/>
    </row>
    <row r="355" spans="1:26" ht="12.75" customHeight="1" x14ac:dyDescent="0.3">
      <c r="A355" s="83"/>
      <c r="B355" s="83"/>
      <c r="C355" s="83"/>
      <c r="D355" s="83"/>
      <c r="E355" s="83"/>
      <c r="F355" s="83"/>
      <c r="G355" s="83"/>
      <c r="H355" s="83"/>
      <c r="I355" s="83"/>
      <c r="J355" s="83"/>
      <c r="K355" s="83"/>
      <c r="L355" s="83"/>
      <c r="M355" s="83"/>
      <c r="N355" s="83"/>
      <c r="O355" s="83"/>
      <c r="P355" s="83"/>
      <c r="Q355" s="83"/>
      <c r="R355" s="83"/>
      <c r="S355" s="83"/>
      <c r="T355" s="83"/>
      <c r="U355" s="83"/>
      <c r="V355" s="83"/>
      <c r="W355" s="83"/>
      <c r="X355" s="83"/>
      <c r="Y355" s="83"/>
      <c r="Z355" s="83"/>
    </row>
    <row r="356" spans="1:26" ht="12.75" customHeight="1" x14ac:dyDescent="0.3">
      <c r="A356" s="83"/>
      <c r="B356" s="83"/>
      <c r="C356" s="83"/>
      <c r="D356" s="83"/>
      <c r="E356" s="83"/>
      <c r="F356" s="83"/>
      <c r="G356" s="83"/>
      <c r="H356" s="83"/>
      <c r="I356" s="83"/>
      <c r="J356" s="83"/>
      <c r="K356" s="83"/>
      <c r="L356" s="83"/>
      <c r="M356" s="83"/>
      <c r="N356" s="83"/>
      <c r="O356" s="83"/>
      <c r="P356" s="83"/>
      <c r="Q356" s="83"/>
      <c r="R356" s="83"/>
      <c r="S356" s="83"/>
      <c r="T356" s="83"/>
      <c r="U356" s="83"/>
      <c r="V356" s="83"/>
      <c r="W356" s="83"/>
      <c r="X356" s="83"/>
      <c r="Y356" s="83"/>
      <c r="Z356" s="83"/>
    </row>
    <row r="357" spans="1:26" ht="12.75" customHeight="1" x14ac:dyDescent="0.3">
      <c r="A357" s="83"/>
      <c r="B357" s="83"/>
      <c r="C357" s="83"/>
      <c r="D357" s="83"/>
      <c r="E357" s="83"/>
      <c r="F357" s="83"/>
      <c r="G357" s="83"/>
      <c r="H357" s="83"/>
      <c r="I357" s="83"/>
      <c r="J357" s="83"/>
      <c r="K357" s="83"/>
      <c r="L357" s="83"/>
      <c r="M357" s="83"/>
      <c r="N357" s="83"/>
      <c r="O357" s="83"/>
      <c r="P357" s="83"/>
      <c r="Q357" s="83"/>
      <c r="R357" s="83"/>
      <c r="S357" s="83"/>
      <c r="T357" s="83"/>
      <c r="U357" s="83"/>
      <c r="V357" s="83"/>
      <c r="W357" s="83"/>
      <c r="X357" s="83"/>
      <c r="Y357" s="83"/>
      <c r="Z357" s="83"/>
    </row>
    <row r="358" spans="1:26" ht="12.75" customHeight="1" x14ac:dyDescent="0.3">
      <c r="A358" s="83"/>
      <c r="B358" s="83"/>
      <c r="C358" s="83"/>
      <c r="D358" s="83"/>
      <c r="E358" s="83"/>
      <c r="F358" s="83"/>
      <c r="G358" s="83"/>
      <c r="H358" s="83"/>
      <c r="I358" s="83"/>
      <c r="J358" s="83"/>
      <c r="K358" s="83"/>
      <c r="L358" s="83"/>
      <c r="M358" s="83"/>
      <c r="N358" s="83"/>
      <c r="O358" s="83"/>
      <c r="P358" s="83"/>
      <c r="Q358" s="83"/>
      <c r="R358" s="83"/>
      <c r="S358" s="83"/>
      <c r="T358" s="83"/>
      <c r="U358" s="83"/>
      <c r="V358" s="83"/>
      <c r="W358" s="83"/>
      <c r="X358" s="83"/>
      <c r="Y358" s="83"/>
      <c r="Z358" s="83"/>
    </row>
    <row r="359" spans="1:26" ht="12.75" customHeight="1" x14ac:dyDescent="0.3">
      <c r="A359" s="83"/>
      <c r="B359" s="83"/>
      <c r="C359" s="83"/>
      <c r="D359" s="83"/>
      <c r="E359" s="83"/>
      <c r="F359" s="83"/>
      <c r="G359" s="83"/>
      <c r="H359" s="83"/>
      <c r="I359" s="83"/>
      <c r="J359" s="83"/>
      <c r="K359" s="83"/>
      <c r="L359" s="83"/>
      <c r="M359" s="83"/>
      <c r="N359" s="83"/>
      <c r="O359" s="83"/>
      <c r="P359" s="83"/>
      <c r="Q359" s="83"/>
      <c r="R359" s="83"/>
      <c r="S359" s="83"/>
      <c r="T359" s="83"/>
      <c r="U359" s="83"/>
      <c r="V359" s="83"/>
      <c r="W359" s="83"/>
      <c r="X359" s="83"/>
      <c r="Y359" s="83"/>
      <c r="Z359" s="83"/>
    </row>
    <row r="360" spans="1:26" ht="12.75" customHeight="1" x14ac:dyDescent="0.3">
      <c r="A360" s="83"/>
      <c r="B360" s="83"/>
      <c r="C360" s="83"/>
      <c r="D360" s="83"/>
      <c r="E360" s="83"/>
      <c r="F360" s="83"/>
      <c r="G360" s="83"/>
      <c r="H360" s="83"/>
      <c r="I360" s="83"/>
      <c r="J360" s="83"/>
      <c r="K360" s="83"/>
      <c r="L360" s="83"/>
      <c r="M360" s="83"/>
      <c r="N360" s="83"/>
      <c r="O360" s="83"/>
      <c r="P360" s="83"/>
      <c r="Q360" s="83"/>
      <c r="R360" s="83"/>
      <c r="S360" s="83"/>
      <c r="T360" s="83"/>
      <c r="U360" s="83"/>
      <c r="V360" s="83"/>
      <c r="W360" s="83"/>
      <c r="X360" s="83"/>
      <c r="Y360" s="83"/>
      <c r="Z360" s="83"/>
    </row>
    <row r="361" spans="1:26" ht="12.75" customHeight="1" x14ac:dyDescent="0.3">
      <c r="A361" s="83"/>
      <c r="B361" s="83"/>
      <c r="C361" s="83"/>
      <c r="D361" s="83"/>
      <c r="E361" s="83"/>
      <c r="F361" s="83"/>
      <c r="G361" s="83"/>
      <c r="H361" s="83"/>
      <c r="I361" s="83"/>
      <c r="J361" s="83"/>
      <c r="K361" s="83"/>
      <c r="L361" s="83"/>
      <c r="M361" s="83"/>
      <c r="N361" s="83"/>
      <c r="O361" s="83"/>
      <c r="P361" s="83"/>
      <c r="Q361" s="83"/>
      <c r="R361" s="83"/>
      <c r="S361" s="83"/>
      <c r="T361" s="83"/>
      <c r="U361" s="83"/>
      <c r="V361" s="83"/>
      <c r="W361" s="83"/>
      <c r="X361" s="83"/>
      <c r="Y361" s="83"/>
      <c r="Z361" s="83"/>
    </row>
    <row r="362" spans="1:26" ht="12.75" customHeight="1" x14ac:dyDescent="0.3">
      <c r="A362" s="83"/>
      <c r="B362" s="83"/>
      <c r="C362" s="83"/>
      <c r="D362" s="83"/>
      <c r="E362" s="83"/>
      <c r="F362" s="83"/>
      <c r="G362" s="83"/>
      <c r="H362" s="83"/>
      <c r="I362" s="83"/>
      <c r="J362" s="83"/>
      <c r="K362" s="83"/>
      <c r="L362" s="83"/>
      <c r="M362" s="83"/>
      <c r="N362" s="83"/>
      <c r="O362" s="83"/>
      <c r="P362" s="83"/>
      <c r="Q362" s="83"/>
      <c r="R362" s="83"/>
      <c r="S362" s="83"/>
      <c r="T362" s="83"/>
      <c r="U362" s="83"/>
      <c r="V362" s="83"/>
      <c r="W362" s="83"/>
      <c r="X362" s="83"/>
      <c r="Y362" s="83"/>
      <c r="Z362" s="83"/>
    </row>
    <row r="363" spans="1:26" ht="12.75" customHeight="1" x14ac:dyDescent="0.3">
      <c r="A363" s="83"/>
      <c r="B363" s="83"/>
      <c r="C363" s="83"/>
      <c r="D363" s="83"/>
      <c r="E363" s="83"/>
      <c r="F363" s="83"/>
      <c r="G363" s="83"/>
      <c r="H363" s="83"/>
      <c r="I363" s="83"/>
      <c r="J363" s="83"/>
      <c r="K363" s="83"/>
      <c r="L363" s="83"/>
      <c r="M363" s="83"/>
      <c r="N363" s="83"/>
      <c r="O363" s="83"/>
      <c r="P363" s="83"/>
      <c r="Q363" s="83"/>
      <c r="R363" s="83"/>
      <c r="S363" s="83"/>
      <c r="T363" s="83"/>
      <c r="U363" s="83"/>
      <c r="V363" s="83"/>
      <c r="W363" s="83"/>
      <c r="X363" s="83"/>
      <c r="Y363" s="83"/>
      <c r="Z363" s="83"/>
    </row>
    <row r="364" spans="1:26" ht="12.75" customHeight="1" x14ac:dyDescent="0.3">
      <c r="A364" s="83"/>
      <c r="B364" s="83"/>
      <c r="C364" s="83"/>
      <c r="D364" s="83"/>
      <c r="E364" s="83"/>
      <c r="F364" s="83"/>
      <c r="G364" s="83"/>
      <c r="H364" s="83"/>
      <c r="I364" s="83"/>
      <c r="J364" s="83"/>
      <c r="K364" s="83"/>
      <c r="L364" s="83"/>
      <c r="M364" s="83"/>
      <c r="N364" s="83"/>
      <c r="O364" s="83"/>
      <c r="P364" s="83"/>
      <c r="Q364" s="83"/>
      <c r="R364" s="83"/>
      <c r="S364" s="83"/>
      <c r="T364" s="83"/>
      <c r="U364" s="83"/>
      <c r="V364" s="83"/>
      <c r="W364" s="83"/>
      <c r="X364" s="83"/>
      <c r="Y364" s="83"/>
      <c r="Z364" s="83"/>
    </row>
    <row r="365" spans="1:26" ht="12.75" customHeight="1" x14ac:dyDescent="0.3">
      <c r="A365" s="83"/>
      <c r="B365" s="83"/>
      <c r="C365" s="83"/>
      <c r="D365" s="83"/>
      <c r="E365" s="83"/>
      <c r="F365" s="83"/>
      <c r="G365" s="83"/>
      <c r="H365" s="83"/>
      <c r="I365" s="83"/>
      <c r="J365" s="83"/>
      <c r="K365" s="83"/>
      <c r="L365" s="83"/>
      <c r="M365" s="83"/>
      <c r="N365" s="83"/>
      <c r="O365" s="83"/>
      <c r="P365" s="83"/>
      <c r="Q365" s="83"/>
      <c r="R365" s="83"/>
      <c r="S365" s="83"/>
      <c r="T365" s="83"/>
      <c r="U365" s="83"/>
      <c r="V365" s="83"/>
      <c r="W365" s="83"/>
      <c r="X365" s="83"/>
      <c r="Y365" s="83"/>
      <c r="Z365" s="83"/>
    </row>
    <row r="366" spans="1:26" ht="12.75" customHeight="1" x14ac:dyDescent="0.3">
      <c r="A366" s="83"/>
      <c r="B366" s="83"/>
      <c r="C366" s="83"/>
      <c r="D366" s="83"/>
      <c r="E366" s="83"/>
      <c r="F366" s="83"/>
      <c r="G366" s="83"/>
      <c r="H366" s="83"/>
      <c r="I366" s="83"/>
      <c r="J366" s="83"/>
      <c r="K366" s="83"/>
      <c r="L366" s="83"/>
      <c r="M366" s="83"/>
      <c r="N366" s="83"/>
      <c r="O366" s="83"/>
      <c r="P366" s="83"/>
      <c r="Q366" s="83"/>
      <c r="R366" s="83"/>
      <c r="S366" s="83"/>
      <c r="T366" s="83"/>
      <c r="U366" s="83"/>
      <c r="V366" s="83"/>
      <c r="W366" s="83"/>
      <c r="X366" s="83"/>
      <c r="Y366" s="83"/>
      <c r="Z366" s="83"/>
    </row>
    <row r="367" spans="1:26" ht="12.75" customHeight="1" x14ac:dyDescent="0.3">
      <c r="A367" s="83"/>
      <c r="B367" s="83"/>
      <c r="C367" s="83"/>
      <c r="D367" s="83"/>
      <c r="E367" s="83"/>
      <c r="F367" s="83"/>
      <c r="G367" s="83"/>
      <c r="H367" s="83"/>
      <c r="I367" s="83"/>
      <c r="J367" s="83"/>
      <c r="K367" s="83"/>
      <c r="L367" s="83"/>
      <c r="M367" s="83"/>
      <c r="N367" s="83"/>
      <c r="O367" s="83"/>
      <c r="P367" s="83"/>
      <c r="Q367" s="83"/>
      <c r="R367" s="83"/>
      <c r="S367" s="83"/>
      <c r="T367" s="83"/>
      <c r="U367" s="83"/>
      <c r="V367" s="83"/>
      <c r="W367" s="83"/>
      <c r="X367" s="83"/>
      <c r="Y367" s="83"/>
      <c r="Z367" s="83"/>
    </row>
    <row r="368" spans="1:26" ht="12.75" customHeight="1" x14ac:dyDescent="0.3">
      <c r="A368" s="83"/>
      <c r="B368" s="83"/>
      <c r="C368" s="83"/>
      <c r="D368" s="83"/>
      <c r="E368" s="83"/>
      <c r="F368" s="83"/>
      <c r="G368" s="83"/>
      <c r="H368" s="83"/>
      <c r="I368" s="83"/>
      <c r="J368" s="83"/>
      <c r="K368" s="83"/>
      <c r="L368" s="83"/>
      <c r="M368" s="83"/>
      <c r="N368" s="83"/>
      <c r="O368" s="83"/>
      <c r="P368" s="83"/>
      <c r="Q368" s="83"/>
      <c r="R368" s="83"/>
      <c r="S368" s="83"/>
      <c r="T368" s="83"/>
      <c r="U368" s="83"/>
      <c r="V368" s="83"/>
      <c r="W368" s="83"/>
      <c r="X368" s="83"/>
      <c r="Y368" s="83"/>
      <c r="Z368" s="83"/>
    </row>
    <row r="369" spans="1:26" ht="12.75" customHeight="1" x14ac:dyDescent="0.3">
      <c r="A369" s="83"/>
      <c r="B369" s="83"/>
      <c r="C369" s="83"/>
      <c r="D369" s="83"/>
      <c r="E369" s="83"/>
      <c r="F369" s="83"/>
      <c r="G369" s="83"/>
      <c r="H369" s="83"/>
      <c r="I369" s="83"/>
      <c r="J369" s="83"/>
      <c r="K369" s="83"/>
      <c r="L369" s="83"/>
      <c r="M369" s="83"/>
      <c r="N369" s="83"/>
      <c r="O369" s="83"/>
      <c r="P369" s="83"/>
      <c r="Q369" s="83"/>
      <c r="R369" s="83"/>
      <c r="S369" s="83"/>
      <c r="T369" s="83"/>
      <c r="U369" s="83"/>
      <c r="V369" s="83"/>
      <c r="W369" s="83"/>
      <c r="X369" s="83"/>
      <c r="Y369" s="83"/>
      <c r="Z369" s="83"/>
    </row>
    <row r="370" spans="1:26" ht="12.75" customHeight="1" x14ac:dyDescent="0.3">
      <c r="A370" s="83"/>
      <c r="B370" s="83"/>
      <c r="C370" s="83"/>
      <c r="D370" s="83"/>
      <c r="E370" s="83"/>
      <c r="F370" s="83"/>
      <c r="G370" s="83"/>
      <c r="H370" s="83"/>
      <c r="I370" s="83"/>
      <c r="J370" s="83"/>
      <c r="K370" s="83"/>
      <c r="L370" s="83"/>
      <c r="M370" s="83"/>
      <c r="N370" s="83"/>
      <c r="O370" s="83"/>
      <c r="P370" s="83"/>
      <c r="Q370" s="83"/>
      <c r="R370" s="83"/>
      <c r="S370" s="83"/>
      <c r="T370" s="83"/>
      <c r="U370" s="83"/>
      <c r="V370" s="83"/>
      <c r="W370" s="83"/>
      <c r="X370" s="83"/>
      <c r="Y370" s="83"/>
      <c r="Z370" s="83"/>
    </row>
    <row r="371" spans="1:26" ht="12.75" customHeight="1" x14ac:dyDescent="0.3">
      <c r="A371" s="83"/>
      <c r="B371" s="83"/>
      <c r="C371" s="83"/>
      <c r="D371" s="83"/>
      <c r="E371" s="83"/>
      <c r="F371" s="83"/>
      <c r="G371" s="83"/>
      <c r="H371" s="83"/>
      <c r="I371" s="83"/>
      <c r="J371" s="83"/>
      <c r="K371" s="83"/>
      <c r="L371" s="83"/>
      <c r="M371" s="83"/>
      <c r="N371" s="83"/>
      <c r="O371" s="83"/>
      <c r="P371" s="83"/>
      <c r="Q371" s="83"/>
      <c r="R371" s="83"/>
      <c r="S371" s="83"/>
      <c r="T371" s="83"/>
      <c r="U371" s="83"/>
      <c r="V371" s="83"/>
      <c r="W371" s="83"/>
      <c r="X371" s="83"/>
      <c r="Y371" s="83"/>
      <c r="Z371" s="83"/>
    </row>
    <row r="372" spans="1:26" ht="12.75" customHeight="1" x14ac:dyDescent="0.3">
      <c r="A372" s="83"/>
      <c r="B372" s="83"/>
      <c r="C372" s="83"/>
      <c r="D372" s="83"/>
      <c r="E372" s="83"/>
      <c r="F372" s="83"/>
      <c r="G372" s="83"/>
      <c r="H372" s="83"/>
      <c r="I372" s="83"/>
      <c r="J372" s="83"/>
      <c r="K372" s="83"/>
      <c r="L372" s="83"/>
      <c r="M372" s="83"/>
      <c r="N372" s="83"/>
      <c r="O372" s="83"/>
      <c r="P372" s="83"/>
      <c r="Q372" s="83"/>
      <c r="R372" s="83"/>
      <c r="S372" s="83"/>
      <c r="T372" s="83"/>
      <c r="U372" s="83"/>
      <c r="V372" s="83"/>
      <c r="W372" s="83"/>
      <c r="X372" s="83"/>
      <c r="Y372" s="83"/>
      <c r="Z372" s="83"/>
    </row>
    <row r="373" spans="1:26" ht="12.75" customHeight="1" x14ac:dyDescent="0.3">
      <c r="A373" s="83"/>
      <c r="B373" s="83"/>
      <c r="C373" s="83"/>
      <c r="D373" s="83"/>
      <c r="E373" s="83"/>
      <c r="F373" s="83"/>
      <c r="G373" s="83"/>
      <c r="H373" s="83"/>
      <c r="I373" s="83"/>
      <c r="J373" s="83"/>
      <c r="K373" s="83"/>
      <c r="L373" s="83"/>
      <c r="M373" s="83"/>
      <c r="N373" s="83"/>
      <c r="O373" s="83"/>
      <c r="P373" s="83"/>
      <c r="Q373" s="83"/>
      <c r="R373" s="83"/>
      <c r="S373" s="83"/>
      <c r="T373" s="83"/>
      <c r="U373" s="83"/>
      <c r="V373" s="83"/>
      <c r="W373" s="83"/>
      <c r="X373" s="83"/>
      <c r="Y373" s="83"/>
      <c r="Z373" s="83"/>
    </row>
    <row r="374" spans="1:26" ht="12.75" customHeight="1" x14ac:dyDescent="0.3">
      <c r="A374" s="83"/>
      <c r="B374" s="83"/>
      <c r="C374" s="83"/>
      <c r="D374" s="83"/>
      <c r="E374" s="83"/>
      <c r="F374" s="83"/>
      <c r="G374" s="83"/>
      <c r="H374" s="83"/>
      <c r="I374" s="83"/>
      <c r="J374" s="83"/>
      <c r="K374" s="83"/>
      <c r="L374" s="83"/>
      <c r="M374" s="83"/>
      <c r="N374" s="83"/>
      <c r="O374" s="83"/>
      <c r="P374" s="83"/>
      <c r="Q374" s="83"/>
      <c r="R374" s="83"/>
      <c r="S374" s="83"/>
      <c r="T374" s="83"/>
      <c r="U374" s="83"/>
      <c r="V374" s="83"/>
      <c r="W374" s="83"/>
      <c r="X374" s="83"/>
      <c r="Y374" s="83"/>
      <c r="Z374" s="83"/>
    </row>
    <row r="375" spans="1:26" ht="12.75" customHeight="1" x14ac:dyDescent="0.3">
      <c r="A375" s="83"/>
      <c r="B375" s="83"/>
      <c r="C375" s="83"/>
      <c r="D375" s="83"/>
      <c r="E375" s="83"/>
      <c r="F375" s="83"/>
      <c r="G375" s="83"/>
      <c r="H375" s="83"/>
      <c r="I375" s="83"/>
      <c r="J375" s="83"/>
      <c r="K375" s="83"/>
      <c r="L375" s="83"/>
      <c r="M375" s="83"/>
      <c r="N375" s="83"/>
      <c r="O375" s="83"/>
      <c r="P375" s="83"/>
      <c r="Q375" s="83"/>
      <c r="R375" s="83"/>
      <c r="S375" s="83"/>
      <c r="T375" s="83"/>
      <c r="U375" s="83"/>
      <c r="V375" s="83"/>
      <c r="W375" s="83"/>
      <c r="X375" s="83"/>
      <c r="Y375" s="83"/>
      <c r="Z375" s="83"/>
    </row>
    <row r="376" spans="1:26" ht="12.75" customHeight="1" x14ac:dyDescent="0.3">
      <c r="A376" s="83"/>
      <c r="B376" s="83"/>
      <c r="C376" s="83"/>
      <c r="D376" s="83"/>
      <c r="E376" s="83"/>
      <c r="F376" s="83"/>
      <c r="G376" s="83"/>
      <c r="H376" s="83"/>
      <c r="I376" s="83"/>
      <c r="J376" s="83"/>
      <c r="K376" s="83"/>
      <c r="L376" s="83"/>
      <c r="M376" s="83"/>
      <c r="N376" s="83"/>
      <c r="O376" s="83"/>
      <c r="P376" s="83"/>
      <c r="Q376" s="83"/>
      <c r="R376" s="83"/>
      <c r="S376" s="83"/>
      <c r="T376" s="83"/>
      <c r="U376" s="83"/>
      <c r="V376" s="83"/>
      <c r="W376" s="83"/>
      <c r="X376" s="83"/>
      <c r="Y376" s="83"/>
      <c r="Z376" s="83"/>
    </row>
    <row r="377" spans="1:26" ht="12.75" customHeight="1" x14ac:dyDescent="0.3">
      <c r="A377" s="83"/>
      <c r="B377" s="83"/>
      <c r="C377" s="83"/>
      <c r="D377" s="83"/>
      <c r="E377" s="83"/>
      <c r="F377" s="83"/>
      <c r="G377" s="83"/>
      <c r="H377" s="83"/>
      <c r="I377" s="83"/>
      <c r="J377" s="83"/>
      <c r="K377" s="83"/>
      <c r="L377" s="83"/>
      <c r="M377" s="83"/>
      <c r="N377" s="83"/>
      <c r="O377" s="83"/>
      <c r="P377" s="83"/>
      <c r="Q377" s="83"/>
      <c r="R377" s="83"/>
      <c r="S377" s="83"/>
      <c r="T377" s="83"/>
      <c r="U377" s="83"/>
      <c r="V377" s="83"/>
      <c r="W377" s="83"/>
      <c r="X377" s="83"/>
      <c r="Y377" s="83"/>
      <c r="Z377" s="83"/>
    </row>
    <row r="378" spans="1:26" ht="12.75" customHeight="1" x14ac:dyDescent="0.3">
      <c r="A378" s="83"/>
      <c r="B378" s="83"/>
      <c r="C378" s="83"/>
      <c r="D378" s="83"/>
      <c r="E378" s="83"/>
      <c r="F378" s="83"/>
      <c r="G378" s="83"/>
      <c r="H378" s="83"/>
      <c r="I378" s="83"/>
      <c r="J378" s="83"/>
      <c r="K378" s="83"/>
      <c r="L378" s="83"/>
      <c r="M378" s="83"/>
      <c r="N378" s="83"/>
      <c r="O378" s="83"/>
      <c r="P378" s="83"/>
      <c r="Q378" s="83"/>
      <c r="R378" s="83"/>
      <c r="S378" s="83"/>
      <c r="T378" s="83"/>
      <c r="U378" s="83"/>
      <c r="V378" s="83"/>
      <c r="W378" s="83"/>
      <c r="X378" s="83"/>
      <c r="Y378" s="83"/>
      <c r="Z378" s="83"/>
    </row>
    <row r="379" spans="1:26" ht="12.75" customHeight="1" x14ac:dyDescent="0.3">
      <c r="A379" s="83"/>
      <c r="B379" s="83"/>
      <c r="C379" s="83"/>
      <c r="D379" s="83"/>
      <c r="E379" s="83"/>
      <c r="F379" s="83"/>
      <c r="G379" s="83"/>
      <c r="H379" s="83"/>
      <c r="I379" s="83"/>
      <c r="J379" s="83"/>
      <c r="K379" s="83"/>
      <c r="L379" s="83"/>
      <c r="M379" s="83"/>
      <c r="N379" s="83"/>
      <c r="O379" s="83"/>
      <c r="P379" s="83"/>
      <c r="Q379" s="83"/>
      <c r="R379" s="83"/>
      <c r="S379" s="83"/>
      <c r="T379" s="83"/>
      <c r="U379" s="83"/>
      <c r="V379" s="83"/>
      <c r="W379" s="83"/>
      <c r="X379" s="83"/>
      <c r="Y379" s="83"/>
      <c r="Z379" s="83"/>
    </row>
    <row r="380" spans="1:26" ht="12.75" customHeight="1" x14ac:dyDescent="0.3">
      <c r="A380" s="83"/>
      <c r="B380" s="83"/>
      <c r="C380" s="83"/>
      <c r="D380" s="83"/>
      <c r="E380" s="83"/>
      <c r="F380" s="83"/>
      <c r="G380" s="83"/>
      <c r="H380" s="83"/>
      <c r="I380" s="83"/>
      <c r="J380" s="83"/>
      <c r="K380" s="83"/>
      <c r="L380" s="83"/>
      <c r="M380" s="83"/>
      <c r="N380" s="83"/>
      <c r="O380" s="83"/>
      <c r="P380" s="83"/>
      <c r="Q380" s="83"/>
      <c r="R380" s="83"/>
      <c r="S380" s="83"/>
      <c r="T380" s="83"/>
      <c r="U380" s="83"/>
      <c r="V380" s="83"/>
      <c r="W380" s="83"/>
      <c r="X380" s="83"/>
      <c r="Y380" s="83"/>
      <c r="Z380" s="83"/>
    </row>
    <row r="381" spans="1:26" ht="12.75" customHeight="1" x14ac:dyDescent="0.3">
      <c r="A381" s="83"/>
      <c r="B381" s="83"/>
      <c r="C381" s="83"/>
      <c r="D381" s="83"/>
      <c r="E381" s="83"/>
      <c r="F381" s="83"/>
      <c r="G381" s="83"/>
      <c r="H381" s="83"/>
      <c r="I381" s="83"/>
      <c r="J381" s="83"/>
      <c r="K381" s="83"/>
      <c r="L381" s="83"/>
      <c r="M381" s="83"/>
      <c r="N381" s="83"/>
      <c r="O381" s="83"/>
      <c r="P381" s="83"/>
      <c r="Q381" s="83"/>
      <c r="R381" s="83"/>
      <c r="S381" s="83"/>
      <c r="T381" s="83"/>
      <c r="U381" s="83"/>
      <c r="V381" s="83"/>
      <c r="W381" s="83"/>
      <c r="X381" s="83"/>
      <c r="Y381" s="83"/>
      <c r="Z381" s="83"/>
    </row>
    <row r="382" spans="1:26" ht="12.75" customHeight="1" x14ac:dyDescent="0.3">
      <c r="A382" s="83"/>
      <c r="B382" s="83"/>
      <c r="C382" s="83"/>
      <c r="D382" s="83"/>
      <c r="E382" s="83"/>
      <c r="F382" s="83"/>
      <c r="G382" s="83"/>
      <c r="H382" s="83"/>
      <c r="I382" s="83"/>
      <c r="J382" s="83"/>
      <c r="K382" s="83"/>
      <c r="L382" s="83"/>
      <c r="M382" s="83"/>
      <c r="N382" s="83"/>
      <c r="O382" s="83"/>
      <c r="P382" s="83"/>
      <c r="Q382" s="83"/>
      <c r="R382" s="83"/>
      <c r="S382" s="83"/>
      <c r="T382" s="83"/>
      <c r="U382" s="83"/>
      <c r="V382" s="83"/>
      <c r="W382" s="83"/>
      <c r="X382" s="83"/>
      <c r="Y382" s="83"/>
      <c r="Z382" s="83"/>
    </row>
    <row r="383" spans="1:26" ht="12.75" customHeight="1" x14ac:dyDescent="0.3">
      <c r="A383" s="83"/>
      <c r="B383" s="83"/>
      <c r="C383" s="83"/>
      <c r="D383" s="83"/>
      <c r="E383" s="83"/>
      <c r="F383" s="83"/>
      <c r="G383" s="83"/>
      <c r="H383" s="83"/>
      <c r="I383" s="83"/>
      <c r="J383" s="83"/>
      <c r="K383" s="83"/>
      <c r="L383" s="83"/>
      <c r="M383" s="83"/>
      <c r="N383" s="83"/>
      <c r="O383" s="83"/>
      <c r="P383" s="83"/>
      <c r="Q383" s="83"/>
      <c r="R383" s="83"/>
      <c r="S383" s="83"/>
      <c r="T383" s="83"/>
      <c r="U383" s="83"/>
      <c r="V383" s="83"/>
      <c r="W383" s="83"/>
      <c r="X383" s="83"/>
      <c r="Y383" s="83"/>
      <c r="Z383" s="83"/>
    </row>
    <row r="384" spans="1:26" ht="12.75" customHeight="1" x14ac:dyDescent="0.3">
      <c r="A384" s="83"/>
      <c r="B384" s="83"/>
      <c r="C384" s="83"/>
      <c r="D384" s="83"/>
      <c r="E384" s="83"/>
      <c r="F384" s="83"/>
      <c r="G384" s="83"/>
      <c r="H384" s="83"/>
      <c r="I384" s="83"/>
      <c r="J384" s="83"/>
      <c r="K384" s="83"/>
      <c r="L384" s="83"/>
      <c r="M384" s="83"/>
      <c r="N384" s="83"/>
      <c r="O384" s="83"/>
      <c r="P384" s="83"/>
      <c r="Q384" s="83"/>
      <c r="R384" s="83"/>
      <c r="S384" s="83"/>
      <c r="T384" s="83"/>
      <c r="U384" s="83"/>
      <c r="V384" s="83"/>
      <c r="W384" s="83"/>
      <c r="X384" s="83"/>
      <c r="Y384" s="83"/>
      <c r="Z384" s="83"/>
    </row>
    <row r="385" spans="1:26" ht="12.75" customHeight="1" x14ac:dyDescent="0.3">
      <c r="A385" s="83"/>
      <c r="B385" s="83"/>
      <c r="C385" s="83"/>
      <c r="D385" s="83"/>
      <c r="E385" s="83"/>
      <c r="F385" s="83"/>
      <c r="G385" s="83"/>
      <c r="H385" s="83"/>
      <c r="I385" s="83"/>
      <c r="J385" s="83"/>
      <c r="K385" s="83"/>
      <c r="L385" s="83"/>
      <c r="M385" s="83"/>
      <c r="N385" s="83"/>
      <c r="O385" s="83"/>
      <c r="P385" s="83"/>
      <c r="Q385" s="83"/>
      <c r="R385" s="83"/>
      <c r="S385" s="83"/>
      <c r="T385" s="83"/>
      <c r="U385" s="83"/>
      <c r="V385" s="83"/>
      <c r="W385" s="83"/>
      <c r="X385" s="83"/>
      <c r="Y385" s="83"/>
      <c r="Z385" s="83"/>
    </row>
    <row r="386" spans="1:26" ht="12.75" customHeight="1" x14ac:dyDescent="0.3">
      <c r="A386" s="83"/>
      <c r="B386" s="83"/>
      <c r="C386" s="83"/>
      <c r="D386" s="83"/>
      <c r="E386" s="83"/>
      <c r="F386" s="83"/>
      <c r="G386" s="83"/>
      <c r="H386" s="83"/>
      <c r="I386" s="83"/>
      <c r="J386" s="83"/>
      <c r="K386" s="83"/>
      <c r="L386" s="83"/>
      <c r="M386" s="83"/>
      <c r="N386" s="83"/>
      <c r="O386" s="83"/>
      <c r="P386" s="83"/>
      <c r="Q386" s="83"/>
      <c r="R386" s="83"/>
      <c r="S386" s="83"/>
      <c r="T386" s="83"/>
      <c r="U386" s="83"/>
      <c r="V386" s="83"/>
      <c r="W386" s="83"/>
      <c r="X386" s="83"/>
      <c r="Y386" s="83"/>
      <c r="Z386" s="83"/>
    </row>
    <row r="387" spans="1:26" ht="12.75" customHeight="1" x14ac:dyDescent="0.3">
      <c r="A387" s="83"/>
      <c r="B387" s="83"/>
      <c r="C387" s="83"/>
      <c r="D387" s="83"/>
      <c r="E387" s="83"/>
      <c r="F387" s="83"/>
      <c r="G387" s="83"/>
      <c r="H387" s="83"/>
      <c r="I387" s="83"/>
      <c r="J387" s="83"/>
      <c r="K387" s="83"/>
      <c r="L387" s="83"/>
      <c r="M387" s="83"/>
      <c r="N387" s="83"/>
      <c r="O387" s="83"/>
      <c r="P387" s="83"/>
      <c r="Q387" s="83"/>
      <c r="R387" s="83"/>
      <c r="S387" s="83"/>
      <c r="T387" s="83"/>
      <c r="U387" s="83"/>
      <c r="V387" s="83"/>
      <c r="W387" s="83"/>
      <c r="X387" s="83"/>
      <c r="Y387" s="83"/>
      <c r="Z387" s="83"/>
    </row>
    <row r="388" spans="1:26" ht="12.75" customHeight="1" x14ac:dyDescent="0.3">
      <c r="A388" s="83"/>
      <c r="B388" s="83"/>
      <c r="C388" s="83"/>
      <c r="D388" s="83"/>
      <c r="E388" s="83"/>
      <c r="F388" s="83"/>
      <c r="G388" s="83"/>
      <c r="H388" s="83"/>
      <c r="I388" s="83"/>
      <c r="J388" s="83"/>
      <c r="K388" s="83"/>
      <c r="L388" s="83"/>
      <c r="M388" s="83"/>
      <c r="N388" s="83"/>
      <c r="O388" s="83"/>
      <c r="P388" s="83"/>
      <c r="Q388" s="83"/>
      <c r="R388" s="83"/>
      <c r="S388" s="83"/>
      <c r="T388" s="83"/>
      <c r="U388" s="83"/>
      <c r="V388" s="83"/>
      <c r="W388" s="83"/>
      <c r="X388" s="83"/>
      <c r="Y388" s="83"/>
      <c r="Z388" s="83"/>
    </row>
    <row r="389" spans="1:26" ht="12.75" customHeight="1" x14ac:dyDescent="0.3">
      <c r="A389" s="83"/>
      <c r="B389" s="83"/>
      <c r="C389" s="83"/>
      <c r="D389" s="83"/>
      <c r="E389" s="83"/>
      <c r="F389" s="83"/>
      <c r="G389" s="83"/>
      <c r="H389" s="83"/>
      <c r="I389" s="83"/>
      <c r="J389" s="83"/>
      <c r="K389" s="83"/>
      <c r="L389" s="83"/>
      <c r="M389" s="83"/>
      <c r="N389" s="83"/>
      <c r="O389" s="83"/>
      <c r="P389" s="83"/>
      <c r="Q389" s="83"/>
      <c r="R389" s="83"/>
      <c r="S389" s="83"/>
      <c r="T389" s="83"/>
      <c r="U389" s="83"/>
      <c r="V389" s="83"/>
      <c r="W389" s="83"/>
      <c r="X389" s="83"/>
      <c r="Y389" s="83"/>
      <c r="Z389" s="83"/>
    </row>
    <row r="390" spans="1:26" ht="12.75" customHeight="1" x14ac:dyDescent="0.3">
      <c r="A390" s="83"/>
      <c r="B390" s="83"/>
      <c r="C390" s="83"/>
      <c r="D390" s="83"/>
      <c r="E390" s="83"/>
      <c r="F390" s="83"/>
      <c r="G390" s="83"/>
      <c r="H390" s="83"/>
      <c r="I390" s="83"/>
      <c r="J390" s="83"/>
      <c r="K390" s="83"/>
      <c r="L390" s="83"/>
      <c r="M390" s="83"/>
      <c r="N390" s="83"/>
      <c r="O390" s="83"/>
      <c r="P390" s="83"/>
      <c r="Q390" s="83"/>
      <c r="R390" s="83"/>
      <c r="S390" s="83"/>
      <c r="T390" s="83"/>
      <c r="U390" s="83"/>
      <c r="V390" s="83"/>
      <c r="W390" s="83"/>
      <c r="X390" s="83"/>
      <c r="Y390" s="83"/>
      <c r="Z390" s="83"/>
    </row>
    <row r="391" spans="1:26" ht="12.75" customHeight="1" x14ac:dyDescent="0.3">
      <c r="A391" s="83"/>
      <c r="B391" s="83"/>
      <c r="C391" s="83"/>
      <c r="D391" s="83"/>
      <c r="E391" s="83"/>
      <c r="F391" s="83"/>
      <c r="G391" s="83"/>
      <c r="H391" s="83"/>
      <c r="I391" s="83"/>
      <c r="J391" s="83"/>
      <c r="K391" s="83"/>
      <c r="L391" s="83"/>
      <c r="M391" s="83"/>
      <c r="N391" s="83"/>
      <c r="O391" s="83"/>
      <c r="P391" s="83"/>
      <c r="Q391" s="83"/>
      <c r="R391" s="83"/>
      <c r="S391" s="83"/>
      <c r="T391" s="83"/>
      <c r="U391" s="83"/>
      <c r="V391" s="83"/>
      <c r="W391" s="83"/>
      <c r="X391" s="83"/>
      <c r="Y391" s="83"/>
      <c r="Z391" s="83"/>
    </row>
    <row r="392" spans="1:26" ht="12.75" customHeight="1" x14ac:dyDescent="0.3">
      <c r="A392" s="83"/>
      <c r="B392" s="83"/>
      <c r="C392" s="83"/>
      <c r="D392" s="83"/>
      <c r="E392" s="83"/>
      <c r="F392" s="83"/>
      <c r="G392" s="83"/>
      <c r="H392" s="83"/>
      <c r="I392" s="83"/>
      <c r="J392" s="83"/>
      <c r="K392" s="83"/>
      <c r="L392" s="83"/>
      <c r="M392" s="83"/>
      <c r="N392" s="83"/>
      <c r="O392" s="83"/>
      <c r="P392" s="83"/>
      <c r="Q392" s="83"/>
      <c r="R392" s="83"/>
      <c r="S392" s="83"/>
      <c r="T392" s="83"/>
      <c r="U392" s="83"/>
      <c r="V392" s="83"/>
      <c r="W392" s="83"/>
      <c r="X392" s="83"/>
      <c r="Y392" s="83"/>
      <c r="Z392" s="83"/>
    </row>
    <row r="393" spans="1:26" ht="12.75" customHeight="1" x14ac:dyDescent="0.3">
      <c r="A393" s="83"/>
      <c r="B393" s="83"/>
      <c r="C393" s="83"/>
      <c r="D393" s="83"/>
      <c r="E393" s="83"/>
      <c r="F393" s="83"/>
      <c r="G393" s="83"/>
      <c r="H393" s="83"/>
      <c r="I393" s="83"/>
      <c r="J393" s="83"/>
      <c r="K393" s="83"/>
      <c r="L393" s="83"/>
      <c r="M393" s="83"/>
      <c r="N393" s="83"/>
      <c r="O393" s="83"/>
      <c r="P393" s="83"/>
      <c r="Q393" s="83"/>
      <c r="R393" s="83"/>
      <c r="S393" s="83"/>
      <c r="T393" s="83"/>
      <c r="U393" s="83"/>
      <c r="V393" s="83"/>
      <c r="W393" s="83"/>
      <c r="X393" s="83"/>
      <c r="Y393" s="83"/>
      <c r="Z393" s="83"/>
    </row>
    <row r="394" spans="1:26" ht="12.75" customHeight="1" x14ac:dyDescent="0.3">
      <c r="A394" s="83"/>
      <c r="B394" s="83"/>
      <c r="C394" s="83"/>
      <c r="D394" s="83"/>
      <c r="E394" s="83"/>
      <c r="F394" s="83"/>
      <c r="G394" s="83"/>
      <c r="H394" s="83"/>
      <c r="I394" s="83"/>
      <c r="J394" s="83"/>
      <c r="K394" s="83"/>
      <c r="L394" s="83"/>
      <c r="M394" s="83"/>
      <c r="N394" s="83"/>
      <c r="O394" s="83"/>
      <c r="P394" s="83"/>
      <c r="Q394" s="83"/>
      <c r="R394" s="83"/>
      <c r="S394" s="83"/>
      <c r="T394" s="83"/>
      <c r="U394" s="83"/>
      <c r="V394" s="83"/>
      <c r="W394" s="83"/>
      <c r="X394" s="83"/>
      <c r="Y394" s="83"/>
      <c r="Z394" s="83"/>
    </row>
    <row r="395" spans="1:26" ht="12.75" customHeight="1" x14ac:dyDescent="0.3">
      <c r="A395" s="83"/>
      <c r="B395" s="83"/>
      <c r="C395" s="83"/>
      <c r="D395" s="83"/>
      <c r="E395" s="83"/>
      <c r="F395" s="83"/>
      <c r="G395" s="83"/>
      <c r="H395" s="83"/>
      <c r="I395" s="83"/>
      <c r="J395" s="83"/>
      <c r="K395" s="83"/>
      <c r="L395" s="83"/>
      <c r="M395" s="83"/>
      <c r="N395" s="83"/>
      <c r="O395" s="83"/>
      <c r="P395" s="83"/>
      <c r="Q395" s="83"/>
      <c r="R395" s="83"/>
      <c r="S395" s="83"/>
      <c r="T395" s="83"/>
      <c r="U395" s="83"/>
      <c r="V395" s="83"/>
      <c r="W395" s="83"/>
      <c r="X395" s="83"/>
      <c r="Y395" s="83"/>
      <c r="Z395" s="83"/>
    </row>
    <row r="396" spans="1:26" ht="12.75" customHeight="1" x14ac:dyDescent="0.3">
      <c r="A396" s="83"/>
      <c r="B396" s="83"/>
      <c r="C396" s="83"/>
      <c r="D396" s="83"/>
      <c r="E396" s="83"/>
      <c r="F396" s="83"/>
      <c r="G396" s="83"/>
      <c r="H396" s="83"/>
      <c r="I396" s="83"/>
      <c r="J396" s="83"/>
      <c r="K396" s="83"/>
      <c r="L396" s="83"/>
      <c r="M396" s="83"/>
      <c r="N396" s="83"/>
      <c r="O396" s="83"/>
      <c r="P396" s="83"/>
      <c r="Q396" s="83"/>
      <c r="R396" s="83"/>
      <c r="S396" s="83"/>
      <c r="T396" s="83"/>
      <c r="U396" s="83"/>
      <c r="V396" s="83"/>
      <c r="W396" s="83"/>
      <c r="X396" s="83"/>
      <c r="Y396" s="83"/>
      <c r="Z396" s="83"/>
    </row>
    <row r="397" spans="1:26" ht="12.75" customHeight="1" x14ac:dyDescent="0.3">
      <c r="A397" s="83"/>
      <c r="B397" s="83"/>
      <c r="C397" s="83"/>
      <c r="D397" s="83"/>
      <c r="E397" s="83"/>
      <c r="F397" s="83"/>
      <c r="G397" s="83"/>
      <c r="H397" s="83"/>
      <c r="I397" s="83"/>
      <c r="J397" s="83"/>
      <c r="K397" s="83"/>
      <c r="L397" s="83"/>
      <c r="M397" s="83"/>
      <c r="N397" s="83"/>
      <c r="O397" s="83"/>
      <c r="P397" s="83"/>
      <c r="Q397" s="83"/>
      <c r="R397" s="83"/>
      <c r="S397" s="83"/>
      <c r="T397" s="83"/>
      <c r="U397" s="83"/>
      <c r="V397" s="83"/>
      <c r="W397" s="83"/>
      <c r="X397" s="83"/>
      <c r="Y397" s="83"/>
      <c r="Z397" s="83"/>
    </row>
    <row r="398" spans="1:26" ht="12.75" customHeight="1" x14ac:dyDescent="0.3">
      <c r="A398" s="83"/>
      <c r="B398" s="83"/>
      <c r="C398" s="83"/>
      <c r="D398" s="83"/>
      <c r="E398" s="83"/>
      <c r="F398" s="83"/>
      <c r="G398" s="83"/>
      <c r="H398" s="83"/>
      <c r="I398" s="83"/>
      <c r="J398" s="83"/>
      <c r="K398" s="83"/>
      <c r="L398" s="83"/>
      <c r="M398" s="83"/>
      <c r="N398" s="83"/>
      <c r="O398" s="83"/>
      <c r="P398" s="83"/>
      <c r="Q398" s="83"/>
      <c r="R398" s="83"/>
      <c r="S398" s="83"/>
      <c r="T398" s="83"/>
      <c r="U398" s="83"/>
      <c r="V398" s="83"/>
      <c r="W398" s="83"/>
      <c r="X398" s="83"/>
      <c r="Y398" s="83"/>
      <c r="Z398" s="83"/>
    </row>
    <row r="399" spans="1:26" ht="12.75" customHeight="1" x14ac:dyDescent="0.3">
      <c r="A399" s="83"/>
      <c r="B399" s="83"/>
      <c r="C399" s="83"/>
      <c r="D399" s="83"/>
      <c r="E399" s="83"/>
      <c r="F399" s="83"/>
      <c r="G399" s="83"/>
      <c r="H399" s="83"/>
      <c r="I399" s="83"/>
      <c r="J399" s="83"/>
      <c r="K399" s="83"/>
      <c r="L399" s="83"/>
      <c r="M399" s="83"/>
      <c r="N399" s="83"/>
      <c r="O399" s="83"/>
      <c r="P399" s="83"/>
      <c r="Q399" s="83"/>
      <c r="R399" s="83"/>
      <c r="S399" s="83"/>
      <c r="T399" s="83"/>
      <c r="U399" s="83"/>
      <c r="V399" s="83"/>
      <c r="W399" s="83"/>
      <c r="X399" s="83"/>
      <c r="Y399" s="83"/>
      <c r="Z399" s="83"/>
    </row>
    <row r="400" spans="1:26" ht="12.75" customHeight="1" x14ac:dyDescent="0.3">
      <c r="A400" s="83"/>
      <c r="B400" s="83"/>
      <c r="C400" s="83"/>
      <c r="D400" s="83"/>
      <c r="E400" s="83"/>
      <c r="F400" s="83"/>
      <c r="G400" s="83"/>
      <c r="H400" s="83"/>
      <c r="I400" s="83"/>
      <c r="J400" s="83"/>
      <c r="K400" s="83"/>
      <c r="L400" s="83"/>
      <c r="M400" s="83"/>
      <c r="N400" s="83"/>
      <c r="O400" s="83"/>
      <c r="P400" s="83"/>
      <c r="Q400" s="83"/>
      <c r="R400" s="83"/>
      <c r="S400" s="83"/>
      <c r="T400" s="83"/>
      <c r="U400" s="83"/>
      <c r="V400" s="83"/>
      <c r="W400" s="83"/>
      <c r="X400" s="83"/>
      <c r="Y400" s="83"/>
      <c r="Z400" s="83"/>
    </row>
    <row r="401" spans="1:26" ht="12.75" customHeight="1" x14ac:dyDescent="0.3">
      <c r="A401" s="83"/>
      <c r="B401" s="83"/>
      <c r="C401" s="83"/>
      <c r="D401" s="83"/>
      <c r="E401" s="83"/>
      <c r="F401" s="83"/>
      <c r="G401" s="83"/>
      <c r="H401" s="83"/>
      <c r="I401" s="83"/>
      <c r="J401" s="83"/>
      <c r="K401" s="83"/>
      <c r="L401" s="83"/>
      <c r="M401" s="83"/>
      <c r="N401" s="83"/>
      <c r="O401" s="83"/>
      <c r="P401" s="83"/>
      <c r="Q401" s="83"/>
      <c r="R401" s="83"/>
      <c r="S401" s="83"/>
      <c r="T401" s="83"/>
      <c r="U401" s="83"/>
      <c r="V401" s="83"/>
      <c r="W401" s="83"/>
      <c r="X401" s="83"/>
      <c r="Y401" s="83"/>
      <c r="Z401" s="83"/>
    </row>
    <row r="402" spans="1:26" ht="12.75" customHeight="1" x14ac:dyDescent="0.3">
      <c r="A402" s="83"/>
      <c r="B402" s="83"/>
      <c r="C402" s="83"/>
      <c r="D402" s="83"/>
      <c r="E402" s="83"/>
      <c r="F402" s="83"/>
      <c r="G402" s="83"/>
      <c r="H402" s="83"/>
      <c r="I402" s="83"/>
      <c r="J402" s="83"/>
      <c r="K402" s="83"/>
      <c r="L402" s="83"/>
      <c r="M402" s="83"/>
      <c r="N402" s="83"/>
      <c r="O402" s="83"/>
      <c r="P402" s="83"/>
      <c r="Q402" s="83"/>
      <c r="R402" s="83"/>
      <c r="S402" s="83"/>
      <c r="T402" s="83"/>
      <c r="U402" s="83"/>
      <c r="V402" s="83"/>
      <c r="W402" s="83"/>
      <c r="X402" s="83"/>
      <c r="Y402" s="83"/>
      <c r="Z402" s="83"/>
    </row>
    <row r="403" spans="1:26" ht="12.75" customHeight="1" x14ac:dyDescent="0.3">
      <c r="A403" s="83"/>
      <c r="B403" s="83"/>
      <c r="C403" s="83"/>
      <c r="D403" s="83"/>
      <c r="E403" s="83"/>
      <c r="F403" s="83"/>
      <c r="G403" s="83"/>
      <c r="H403" s="83"/>
      <c r="I403" s="83"/>
      <c r="J403" s="83"/>
      <c r="K403" s="83"/>
      <c r="L403" s="83"/>
      <c r="M403" s="83"/>
      <c r="N403" s="83"/>
      <c r="O403" s="83"/>
      <c r="P403" s="83"/>
      <c r="Q403" s="83"/>
      <c r="R403" s="83"/>
      <c r="S403" s="83"/>
      <c r="T403" s="83"/>
      <c r="U403" s="83"/>
      <c r="V403" s="83"/>
      <c r="W403" s="83"/>
      <c r="X403" s="83"/>
      <c r="Y403" s="83"/>
      <c r="Z403" s="83"/>
    </row>
    <row r="404" spans="1:26" ht="12.75" customHeight="1" x14ac:dyDescent="0.3">
      <c r="A404" s="83"/>
      <c r="B404" s="83"/>
      <c r="C404" s="83"/>
      <c r="D404" s="83"/>
      <c r="E404" s="83"/>
      <c r="F404" s="83"/>
      <c r="G404" s="83"/>
      <c r="H404" s="83"/>
      <c r="I404" s="83"/>
      <c r="J404" s="83"/>
      <c r="K404" s="83"/>
      <c r="L404" s="83"/>
      <c r="M404" s="83"/>
      <c r="N404" s="83"/>
      <c r="O404" s="83"/>
      <c r="P404" s="83"/>
      <c r="Q404" s="83"/>
      <c r="R404" s="83"/>
      <c r="S404" s="83"/>
      <c r="T404" s="83"/>
      <c r="U404" s="83"/>
      <c r="V404" s="83"/>
      <c r="W404" s="83"/>
      <c r="X404" s="83"/>
      <c r="Y404" s="83"/>
      <c r="Z404" s="83"/>
    </row>
    <row r="405" spans="1:26" ht="12.75" customHeight="1" x14ac:dyDescent="0.3">
      <c r="A405" s="83"/>
      <c r="B405" s="83"/>
      <c r="C405" s="83"/>
      <c r="D405" s="83"/>
      <c r="E405" s="83"/>
      <c r="F405" s="83"/>
      <c r="G405" s="83"/>
      <c r="H405" s="83"/>
      <c r="I405" s="83"/>
      <c r="J405" s="83"/>
      <c r="K405" s="83"/>
      <c r="L405" s="83"/>
      <c r="M405" s="83"/>
      <c r="N405" s="83"/>
      <c r="O405" s="83"/>
      <c r="P405" s="83"/>
      <c r="Q405" s="83"/>
      <c r="R405" s="83"/>
      <c r="S405" s="83"/>
      <c r="T405" s="83"/>
      <c r="U405" s="83"/>
      <c r="V405" s="83"/>
      <c r="W405" s="83"/>
      <c r="X405" s="83"/>
      <c r="Y405" s="83"/>
      <c r="Z405" s="83"/>
    </row>
    <row r="406" spans="1:26" ht="12.75" customHeight="1" x14ac:dyDescent="0.3">
      <c r="A406" s="83"/>
      <c r="B406" s="83"/>
      <c r="C406" s="83"/>
      <c r="D406" s="83"/>
      <c r="E406" s="83"/>
      <c r="F406" s="83"/>
      <c r="G406" s="83"/>
      <c r="H406" s="83"/>
      <c r="I406" s="83"/>
      <c r="J406" s="83"/>
      <c r="K406" s="83"/>
      <c r="L406" s="83"/>
      <c r="M406" s="83"/>
      <c r="N406" s="83"/>
      <c r="O406" s="83"/>
      <c r="P406" s="83"/>
      <c r="Q406" s="83"/>
      <c r="R406" s="83"/>
      <c r="S406" s="83"/>
      <c r="T406" s="83"/>
      <c r="U406" s="83"/>
      <c r="V406" s="83"/>
      <c r="W406" s="83"/>
      <c r="X406" s="83"/>
      <c r="Y406" s="83"/>
      <c r="Z406" s="83"/>
    </row>
    <row r="407" spans="1:26" ht="12.75" customHeight="1" x14ac:dyDescent="0.3">
      <c r="A407" s="83"/>
      <c r="B407" s="83"/>
      <c r="C407" s="83"/>
      <c r="D407" s="83"/>
      <c r="E407" s="83"/>
      <c r="F407" s="83"/>
      <c r="G407" s="83"/>
      <c r="H407" s="83"/>
      <c r="I407" s="83"/>
      <c r="J407" s="83"/>
      <c r="K407" s="83"/>
      <c r="L407" s="83"/>
      <c r="M407" s="83"/>
      <c r="N407" s="83"/>
      <c r="O407" s="83"/>
      <c r="P407" s="83"/>
      <c r="Q407" s="83"/>
      <c r="R407" s="83"/>
      <c r="S407" s="83"/>
      <c r="T407" s="83"/>
      <c r="U407" s="83"/>
      <c r="V407" s="83"/>
      <c r="W407" s="83"/>
      <c r="X407" s="83"/>
      <c r="Y407" s="83"/>
      <c r="Z407" s="83"/>
    </row>
    <row r="408" spans="1:26" ht="12.75" customHeight="1" x14ac:dyDescent="0.3">
      <c r="A408" s="83"/>
      <c r="B408" s="83"/>
      <c r="C408" s="83"/>
      <c r="D408" s="83"/>
      <c r="E408" s="83"/>
      <c r="F408" s="83"/>
      <c r="G408" s="83"/>
      <c r="H408" s="83"/>
      <c r="I408" s="83"/>
      <c r="J408" s="83"/>
      <c r="K408" s="83"/>
      <c r="L408" s="83"/>
      <c r="M408" s="83"/>
      <c r="N408" s="83"/>
      <c r="O408" s="83"/>
      <c r="P408" s="83"/>
      <c r="Q408" s="83"/>
      <c r="R408" s="83"/>
      <c r="S408" s="83"/>
      <c r="T408" s="83"/>
      <c r="U408" s="83"/>
      <c r="V408" s="83"/>
      <c r="W408" s="83"/>
      <c r="X408" s="83"/>
      <c r="Y408" s="83"/>
      <c r="Z408" s="83"/>
    </row>
    <row r="409" spans="1:26" ht="12.75" customHeight="1" x14ac:dyDescent="0.3">
      <c r="A409" s="83"/>
      <c r="B409" s="83"/>
      <c r="C409" s="83"/>
      <c r="D409" s="83"/>
      <c r="E409" s="83"/>
      <c r="F409" s="83"/>
      <c r="G409" s="83"/>
      <c r="H409" s="83"/>
      <c r="I409" s="83"/>
      <c r="J409" s="83"/>
      <c r="K409" s="83"/>
      <c r="L409" s="83"/>
      <c r="M409" s="83"/>
      <c r="N409" s="83"/>
      <c r="O409" s="83"/>
      <c r="P409" s="83"/>
      <c r="Q409" s="83"/>
      <c r="R409" s="83"/>
      <c r="S409" s="83"/>
      <c r="T409" s="83"/>
      <c r="U409" s="83"/>
      <c r="V409" s="83"/>
      <c r="W409" s="83"/>
      <c r="X409" s="83"/>
      <c r="Y409" s="83"/>
      <c r="Z409" s="83"/>
    </row>
    <row r="410" spans="1:26" ht="12.75" customHeight="1" x14ac:dyDescent="0.3">
      <c r="A410" s="83"/>
      <c r="B410" s="83"/>
      <c r="C410" s="83"/>
      <c r="D410" s="83"/>
      <c r="E410" s="83"/>
      <c r="F410" s="83"/>
      <c r="G410" s="83"/>
      <c r="H410" s="83"/>
      <c r="I410" s="83"/>
      <c r="J410" s="83"/>
      <c r="K410" s="83"/>
      <c r="L410" s="83"/>
      <c r="M410" s="83"/>
      <c r="N410" s="83"/>
      <c r="O410" s="83"/>
      <c r="P410" s="83"/>
      <c r="Q410" s="83"/>
      <c r="R410" s="83"/>
      <c r="S410" s="83"/>
      <c r="T410" s="83"/>
      <c r="U410" s="83"/>
      <c r="V410" s="83"/>
      <c r="W410" s="83"/>
      <c r="X410" s="83"/>
      <c r="Y410" s="83"/>
      <c r="Z410" s="83"/>
    </row>
    <row r="411" spans="1:26" ht="12.75" customHeight="1" x14ac:dyDescent="0.3">
      <c r="A411" s="83"/>
      <c r="B411" s="83"/>
      <c r="C411" s="83"/>
      <c r="D411" s="83"/>
      <c r="E411" s="83"/>
      <c r="F411" s="83"/>
      <c r="G411" s="83"/>
      <c r="H411" s="83"/>
      <c r="I411" s="83"/>
      <c r="J411" s="83"/>
      <c r="K411" s="83"/>
      <c r="L411" s="83"/>
      <c r="M411" s="83"/>
      <c r="N411" s="83"/>
      <c r="O411" s="83"/>
      <c r="P411" s="83"/>
      <c r="Q411" s="83"/>
      <c r="R411" s="83"/>
      <c r="S411" s="83"/>
      <c r="T411" s="83"/>
      <c r="U411" s="83"/>
      <c r="V411" s="83"/>
      <c r="W411" s="83"/>
      <c r="X411" s="83"/>
      <c r="Y411" s="83"/>
      <c r="Z411" s="83"/>
    </row>
    <row r="412" spans="1:26" ht="12.75" customHeight="1" x14ac:dyDescent="0.3">
      <c r="A412" s="83"/>
      <c r="B412" s="83"/>
      <c r="C412" s="83"/>
      <c r="D412" s="83"/>
      <c r="E412" s="83"/>
      <c r="F412" s="83"/>
      <c r="G412" s="83"/>
      <c r="H412" s="83"/>
      <c r="I412" s="83"/>
      <c r="J412" s="83"/>
      <c r="K412" s="83"/>
      <c r="L412" s="83"/>
      <c r="M412" s="83"/>
      <c r="N412" s="83"/>
      <c r="O412" s="83"/>
      <c r="P412" s="83"/>
      <c r="Q412" s="83"/>
      <c r="R412" s="83"/>
      <c r="S412" s="83"/>
      <c r="T412" s="83"/>
      <c r="U412" s="83"/>
      <c r="V412" s="83"/>
      <c r="W412" s="83"/>
      <c r="X412" s="83"/>
      <c r="Y412" s="83"/>
      <c r="Z412" s="83"/>
    </row>
    <row r="413" spans="1:26" ht="12.75" customHeight="1" x14ac:dyDescent="0.3">
      <c r="A413" s="83"/>
      <c r="B413" s="83"/>
      <c r="C413" s="83"/>
      <c r="D413" s="83"/>
      <c r="E413" s="83"/>
      <c r="F413" s="83"/>
      <c r="G413" s="83"/>
      <c r="H413" s="83"/>
      <c r="I413" s="83"/>
      <c r="J413" s="83"/>
      <c r="K413" s="83"/>
      <c r="L413" s="83"/>
      <c r="M413" s="83"/>
      <c r="N413" s="83"/>
      <c r="O413" s="83"/>
      <c r="P413" s="83"/>
      <c r="Q413" s="83"/>
      <c r="R413" s="83"/>
      <c r="S413" s="83"/>
      <c r="T413" s="83"/>
      <c r="U413" s="83"/>
      <c r="V413" s="83"/>
      <c r="W413" s="83"/>
      <c r="X413" s="83"/>
      <c r="Y413" s="83"/>
      <c r="Z413" s="83"/>
    </row>
    <row r="414" spans="1:26" ht="12.75" customHeight="1" x14ac:dyDescent="0.3">
      <c r="A414" s="83"/>
      <c r="B414" s="83"/>
      <c r="C414" s="83"/>
      <c r="D414" s="83"/>
      <c r="E414" s="83"/>
      <c r="F414" s="83"/>
      <c r="G414" s="83"/>
      <c r="H414" s="83"/>
      <c r="I414" s="83"/>
      <c r="J414" s="83"/>
      <c r="K414" s="83"/>
      <c r="L414" s="83"/>
      <c r="M414" s="83"/>
      <c r="N414" s="83"/>
      <c r="O414" s="83"/>
      <c r="P414" s="83"/>
      <c r="Q414" s="83"/>
      <c r="R414" s="83"/>
      <c r="S414" s="83"/>
      <c r="T414" s="83"/>
      <c r="U414" s="83"/>
      <c r="V414" s="83"/>
      <c r="W414" s="83"/>
      <c r="X414" s="83"/>
      <c r="Y414" s="83"/>
      <c r="Z414" s="83"/>
    </row>
    <row r="415" spans="1:26" ht="12.75" customHeight="1" x14ac:dyDescent="0.3">
      <c r="A415" s="83"/>
      <c r="B415" s="83"/>
      <c r="C415" s="83"/>
      <c r="D415" s="83"/>
      <c r="E415" s="83"/>
      <c r="F415" s="83"/>
      <c r="G415" s="83"/>
      <c r="H415" s="83"/>
      <c r="I415" s="83"/>
      <c r="J415" s="83"/>
      <c r="K415" s="83"/>
      <c r="L415" s="83"/>
      <c r="M415" s="83"/>
      <c r="N415" s="83"/>
      <c r="O415" s="83"/>
      <c r="P415" s="83"/>
      <c r="Q415" s="83"/>
      <c r="R415" s="83"/>
      <c r="S415" s="83"/>
      <c r="T415" s="83"/>
      <c r="U415" s="83"/>
      <c r="V415" s="83"/>
      <c r="W415" s="83"/>
      <c r="X415" s="83"/>
      <c r="Y415" s="83"/>
      <c r="Z415" s="83"/>
    </row>
    <row r="416" spans="1:26" ht="12.75" customHeight="1" x14ac:dyDescent="0.3">
      <c r="A416" s="83"/>
      <c r="B416" s="83"/>
      <c r="C416" s="83"/>
      <c r="D416" s="83"/>
      <c r="E416" s="83"/>
      <c r="F416" s="83"/>
      <c r="G416" s="83"/>
      <c r="H416" s="83"/>
      <c r="I416" s="83"/>
      <c r="J416" s="83"/>
      <c r="K416" s="83"/>
      <c r="L416" s="83"/>
      <c r="M416" s="83"/>
      <c r="N416" s="83"/>
      <c r="O416" s="83"/>
      <c r="P416" s="83"/>
      <c r="Q416" s="83"/>
      <c r="R416" s="83"/>
      <c r="S416" s="83"/>
      <c r="T416" s="83"/>
      <c r="U416" s="83"/>
      <c r="V416" s="83"/>
      <c r="W416" s="83"/>
      <c r="X416" s="83"/>
      <c r="Y416" s="83"/>
      <c r="Z416" s="83"/>
    </row>
    <row r="417" spans="1:26" ht="12.75" customHeight="1" x14ac:dyDescent="0.3">
      <c r="A417" s="83"/>
      <c r="B417" s="83"/>
      <c r="C417" s="83"/>
      <c r="D417" s="83"/>
      <c r="E417" s="83"/>
      <c r="F417" s="83"/>
      <c r="G417" s="83"/>
      <c r="H417" s="83"/>
      <c r="I417" s="83"/>
      <c r="J417" s="83"/>
      <c r="K417" s="83"/>
      <c r="L417" s="83"/>
      <c r="M417" s="83"/>
      <c r="N417" s="83"/>
      <c r="O417" s="83"/>
      <c r="P417" s="83"/>
      <c r="Q417" s="83"/>
      <c r="R417" s="83"/>
      <c r="S417" s="83"/>
      <c r="T417" s="83"/>
      <c r="U417" s="83"/>
      <c r="V417" s="83"/>
      <c r="W417" s="83"/>
      <c r="X417" s="83"/>
      <c r="Y417" s="83"/>
      <c r="Z417" s="83"/>
    </row>
    <row r="418" spans="1:26" ht="12.75" customHeight="1" x14ac:dyDescent="0.3">
      <c r="A418" s="83"/>
      <c r="B418" s="83"/>
      <c r="C418" s="83"/>
      <c r="D418" s="83"/>
      <c r="E418" s="83"/>
      <c r="F418" s="83"/>
      <c r="G418" s="83"/>
      <c r="H418" s="83"/>
      <c r="I418" s="83"/>
      <c r="J418" s="83"/>
      <c r="K418" s="83"/>
      <c r="L418" s="83"/>
      <c r="M418" s="83"/>
      <c r="N418" s="83"/>
      <c r="O418" s="83"/>
      <c r="P418" s="83"/>
      <c r="Q418" s="83"/>
      <c r="R418" s="83"/>
      <c r="S418" s="83"/>
      <c r="T418" s="83"/>
      <c r="U418" s="83"/>
      <c r="V418" s="83"/>
      <c r="W418" s="83"/>
      <c r="X418" s="83"/>
      <c r="Y418" s="83"/>
      <c r="Z418" s="83"/>
    </row>
    <row r="419" spans="1:26" ht="12.75" customHeight="1" x14ac:dyDescent="0.3">
      <c r="A419" s="83"/>
      <c r="B419" s="83"/>
      <c r="C419" s="83"/>
      <c r="D419" s="83"/>
      <c r="E419" s="83"/>
      <c r="F419" s="83"/>
      <c r="G419" s="83"/>
      <c r="H419" s="83"/>
      <c r="I419" s="83"/>
      <c r="J419" s="83"/>
      <c r="K419" s="83"/>
      <c r="L419" s="83"/>
      <c r="M419" s="83"/>
      <c r="N419" s="83"/>
      <c r="O419" s="83"/>
      <c r="P419" s="83"/>
      <c r="Q419" s="83"/>
      <c r="R419" s="83"/>
      <c r="S419" s="83"/>
      <c r="T419" s="83"/>
      <c r="U419" s="83"/>
      <c r="V419" s="83"/>
      <c r="W419" s="83"/>
      <c r="X419" s="83"/>
      <c r="Y419" s="83"/>
      <c r="Z419" s="83"/>
    </row>
    <row r="420" spans="1:26" ht="12.75" customHeight="1" x14ac:dyDescent="0.3">
      <c r="A420" s="83"/>
      <c r="B420" s="83"/>
      <c r="C420" s="83"/>
      <c r="D420" s="83"/>
      <c r="E420" s="83"/>
      <c r="F420" s="83"/>
      <c r="G420" s="83"/>
      <c r="H420" s="83"/>
      <c r="I420" s="83"/>
      <c r="J420" s="83"/>
      <c r="K420" s="83"/>
      <c r="L420" s="83"/>
      <c r="M420" s="83"/>
      <c r="N420" s="83"/>
      <c r="O420" s="83"/>
      <c r="P420" s="83"/>
      <c r="Q420" s="83"/>
      <c r="R420" s="83"/>
      <c r="S420" s="83"/>
      <c r="T420" s="83"/>
      <c r="U420" s="83"/>
      <c r="V420" s="83"/>
      <c r="W420" s="83"/>
      <c r="X420" s="83"/>
      <c r="Y420" s="83"/>
      <c r="Z420" s="83"/>
    </row>
    <row r="421" spans="1:26" ht="12.75" customHeight="1" x14ac:dyDescent="0.3">
      <c r="A421" s="83"/>
      <c r="B421" s="83"/>
      <c r="C421" s="83"/>
      <c r="D421" s="83"/>
      <c r="E421" s="83"/>
      <c r="F421" s="83"/>
      <c r="G421" s="83"/>
      <c r="H421" s="83"/>
      <c r="I421" s="83"/>
      <c r="J421" s="83"/>
      <c r="K421" s="83"/>
      <c r="L421" s="83"/>
      <c r="M421" s="83"/>
      <c r="N421" s="83"/>
      <c r="O421" s="83"/>
      <c r="P421" s="83"/>
      <c r="Q421" s="83"/>
      <c r="R421" s="83"/>
      <c r="S421" s="83"/>
      <c r="T421" s="83"/>
      <c r="U421" s="83"/>
      <c r="V421" s="83"/>
      <c r="W421" s="83"/>
      <c r="X421" s="83"/>
      <c r="Y421" s="83"/>
      <c r="Z421" s="83"/>
    </row>
    <row r="422" spans="1:26" ht="12.75" customHeight="1" x14ac:dyDescent="0.3">
      <c r="A422" s="83"/>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row>
    <row r="423" spans="1:26" ht="12.75" customHeight="1" x14ac:dyDescent="0.3">
      <c r="A423" s="83"/>
      <c r="B423" s="83"/>
      <c r="C423" s="83"/>
      <c r="D423" s="83"/>
      <c r="E423" s="83"/>
      <c r="F423" s="83"/>
      <c r="G423" s="83"/>
      <c r="H423" s="83"/>
      <c r="I423" s="83"/>
      <c r="J423" s="83"/>
      <c r="K423" s="83"/>
      <c r="L423" s="83"/>
      <c r="M423" s="83"/>
      <c r="N423" s="83"/>
      <c r="O423" s="83"/>
      <c r="P423" s="83"/>
      <c r="Q423" s="83"/>
      <c r="R423" s="83"/>
      <c r="S423" s="83"/>
      <c r="T423" s="83"/>
      <c r="U423" s="83"/>
      <c r="V423" s="83"/>
      <c r="W423" s="83"/>
      <c r="X423" s="83"/>
      <c r="Y423" s="83"/>
      <c r="Z423" s="83"/>
    </row>
    <row r="424" spans="1:26" ht="12.75" customHeight="1" x14ac:dyDescent="0.3">
      <c r="A424" s="83"/>
      <c r="B424" s="83"/>
      <c r="C424" s="83"/>
      <c r="D424" s="83"/>
      <c r="E424" s="83"/>
      <c r="F424" s="83"/>
      <c r="G424" s="83"/>
      <c r="H424" s="83"/>
      <c r="I424" s="83"/>
      <c r="J424" s="83"/>
      <c r="K424" s="83"/>
      <c r="L424" s="83"/>
      <c r="M424" s="83"/>
      <c r="N424" s="83"/>
      <c r="O424" s="83"/>
      <c r="P424" s="83"/>
      <c r="Q424" s="83"/>
      <c r="R424" s="83"/>
      <c r="S424" s="83"/>
      <c r="T424" s="83"/>
      <c r="U424" s="83"/>
      <c r="V424" s="83"/>
      <c r="W424" s="83"/>
      <c r="X424" s="83"/>
      <c r="Y424" s="83"/>
      <c r="Z424" s="83"/>
    </row>
    <row r="425" spans="1:26" ht="12.75" customHeight="1" x14ac:dyDescent="0.3">
      <c r="A425" s="83"/>
      <c r="B425" s="83"/>
      <c r="C425" s="83"/>
      <c r="D425" s="83"/>
      <c r="E425" s="83"/>
      <c r="F425" s="83"/>
      <c r="G425" s="83"/>
      <c r="H425" s="83"/>
      <c r="I425" s="83"/>
      <c r="J425" s="83"/>
      <c r="K425" s="83"/>
      <c r="L425" s="83"/>
      <c r="M425" s="83"/>
      <c r="N425" s="83"/>
      <c r="O425" s="83"/>
      <c r="P425" s="83"/>
      <c r="Q425" s="83"/>
      <c r="R425" s="83"/>
      <c r="S425" s="83"/>
      <c r="T425" s="83"/>
      <c r="U425" s="83"/>
      <c r="V425" s="83"/>
      <c r="W425" s="83"/>
      <c r="X425" s="83"/>
      <c r="Y425" s="83"/>
      <c r="Z425" s="83"/>
    </row>
    <row r="426" spans="1:26" ht="12.75" customHeight="1" x14ac:dyDescent="0.3">
      <c r="A426" s="83"/>
      <c r="B426" s="83"/>
      <c r="C426" s="83"/>
      <c r="D426" s="83"/>
      <c r="E426" s="83"/>
      <c r="F426" s="83"/>
      <c r="G426" s="83"/>
      <c r="H426" s="83"/>
      <c r="I426" s="83"/>
      <c r="J426" s="83"/>
      <c r="K426" s="83"/>
      <c r="L426" s="83"/>
      <c r="M426" s="83"/>
      <c r="N426" s="83"/>
      <c r="O426" s="83"/>
      <c r="P426" s="83"/>
      <c r="Q426" s="83"/>
      <c r="R426" s="83"/>
      <c r="S426" s="83"/>
      <c r="T426" s="83"/>
      <c r="U426" s="83"/>
      <c r="V426" s="83"/>
      <c r="W426" s="83"/>
      <c r="X426" s="83"/>
      <c r="Y426" s="83"/>
      <c r="Z426" s="83"/>
    </row>
    <row r="427" spans="1:26" ht="12.75" customHeight="1" x14ac:dyDescent="0.3">
      <c r="A427" s="83"/>
      <c r="B427" s="83"/>
      <c r="C427" s="83"/>
      <c r="D427" s="83"/>
      <c r="E427" s="83"/>
      <c r="F427" s="83"/>
      <c r="G427" s="83"/>
      <c r="H427" s="83"/>
      <c r="I427" s="83"/>
      <c r="J427" s="83"/>
      <c r="K427" s="83"/>
      <c r="L427" s="83"/>
      <c r="M427" s="83"/>
      <c r="N427" s="83"/>
      <c r="O427" s="83"/>
      <c r="P427" s="83"/>
      <c r="Q427" s="83"/>
      <c r="R427" s="83"/>
      <c r="S427" s="83"/>
      <c r="T427" s="83"/>
      <c r="U427" s="83"/>
      <c r="V427" s="83"/>
      <c r="W427" s="83"/>
      <c r="X427" s="83"/>
      <c r="Y427" s="83"/>
      <c r="Z427" s="83"/>
    </row>
    <row r="428" spans="1:26" ht="12.75" customHeight="1" x14ac:dyDescent="0.3">
      <c r="A428" s="83"/>
      <c r="B428" s="83"/>
      <c r="C428" s="83"/>
      <c r="D428" s="83"/>
      <c r="E428" s="83"/>
      <c r="F428" s="83"/>
      <c r="G428" s="83"/>
      <c r="H428" s="83"/>
      <c r="I428" s="83"/>
      <c r="J428" s="83"/>
      <c r="K428" s="83"/>
      <c r="L428" s="83"/>
      <c r="M428" s="83"/>
      <c r="N428" s="83"/>
      <c r="O428" s="83"/>
      <c r="P428" s="83"/>
      <c r="Q428" s="83"/>
      <c r="R428" s="83"/>
      <c r="S428" s="83"/>
      <c r="T428" s="83"/>
      <c r="U428" s="83"/>
      <c r="V428" s="83"/>
      <c r="W428" s="83"/>
      <c r="X428" s="83"/>
      <c r="Y428" s="83"/>
      <c r="Z428" s="83"/>
    </row>
    <row r="429" spans="1:26" ht="12.75" customHeight="1" x14ac:dyDescent="0.3">
      <c r="A429" s="83"/>
      <c r="B429" s="83"/>
      <c r="C429" s="83"/>
      <c r="D429" s="83"/>
      <c r="E429" s="83"/>
      <c r="F429" s="83"/>
      <c r="G429" s="83"/>
      <c r="H429" s="83"/>
      <c r="I429" s="83"/>
      <c r="J429" s="83"/>
      <c r="K429" s="83"/>
      <c r="L429" s="83"/>
      <c r="M429" s="83"/>
      <c r="N429" s="83"/>
      <c r="O429" s="83"/>
      <c r="P429" s="83"/>
      <c r="Q429" s="83"/>
      <c r="R429" s="83"/>
      <c r="S429" s="83"/>
      <c r="T429" s="83"/>
      <c r="U429" s="83"/>
      <c r="V429" s="83"/>
      <c r="W429" s="83"/>
      <c r="X429" s="83"/>
      <c r="Y429" s="83"/>
      <c r="Z429" s="83"/>
    </row>
    <row r="430" spans="1:26" ht="12.75" customHeight="1" x14ac:dyDescent="0.3">
      <c r="A430" s="83"/>
      <c r="B430" s="83"/>
      <c r="C430" s="83"/>
      <c r="D430" s="83"/>
      <c r="E430" s="83"/>
      <c r="F430" s="83"/>
      <c r="G430" s="83"/>
      <c r="H430" s="83"/>
      <c r="I430" s="83"/>
      <c r="J430" s="83"/>
      <c r="K430" s="83"/>
      <c r="L430" s="83"/>
      <c r="M430" s="83"/>
      <c r="N430" s="83"/>
      <c r="O430" s="83"/>
      <c r="P430" s="83"/>
      <c r="Q430" s="83"/>
      <c r="R430" s="83"/>
      <c r="S430" s="83"/>
      <c r="T430" s="83"/>
      <c r="U430" s="83"/>
      <c r="V430" s="83"/>
      <c r="W430" s="83"/>
      <c r="X430" s="83"/>
      <c r="Y430" s="83"/>
      <c r="Z430" s="83"/>
    </row>
    <row r="431" spans="1:26" ht="12.75" customHeight="1" x14ac:dyDescent="0.3">
      <c r="A431" s="83"/>
      <c r="B431" s="83"/>
      <c r="C431" s="83"/>
      <c r="D431" s="83"/>
      <c r="E431" s="83"/>
      <c r="F431" s="83"/>
      <c r="G431" s="83"/>
      <c r="H431" s="83"/>
      <c r="I431" s="83"/>
      <c r="J431" s="83"/>
      <c r="K431" s="83"/>
      <c r="L431" s="83"/>
      <c r="M431" s="83"/>
      <c r="N431" s="83"/>
      <c r="O431" s="83"/>
      <c r="P431" s="83"/>
      <c r="Q431" s="83"/>
      <c r="R431" s="83"/>
      <c r="S431" s="83"/>
      <c r="T431" s="83"/>
      <c r="U431" s="83"/>
      <c r="V431" s="83"/>
      <c r="W431" s="83"/>
      <c r="X431" s="83"/>
      <c r="Y431" s="83"/>
      <c r="Z431" s="83"/>
    </row>
    <row r="432" spans="1:26" ht="12.75" customHeight="1" x14ac:dyDescent="0.3">
      <c r="A432" s="83"/>
      <c r="B432" s="83"/>
      <c r="C432" s="83"/>
      <c r="D432" s="83"/>
      <c r="E432" s="83"/>
      <c r="F432" s="83"/>
      <c r="G432" s="83"/>
      <c r="H432" s="83"/>
      <c r="I432" s="83"/>
      <c r="J432" s="83"/>
      <c r="K432" s="83"/>
      <c r="L432" s="83"/>
      <c r="M432" s="83"/>
      <c r="N432" s="83"/>
      <c r="O432" s="83"/>
      <c r="P432" s="83"/>
      <c r="Q432" s="83"/>
      <c r="R432" s="83"/>
      <c r="S432" s="83"/>
      <c r="T432" s="83"/>
      <c r="U432" s="83"/>
      <c r="V432" s="83"/>
      <c r="W432" s="83"/>
      <c r="X432" s="83"/>
      <c r="Y432" s="83"/>
      <c r="Z432" s="83"/>
    </row>
    <row r="433" spans="1:26" ht="12.75" customHeight="1" x14ac:dyDescent="0.3">
      <c r="A433" s="83"/>
      <c r="B433" s="83"/>
      <c r="C433" s="83"/>
      <c r="D433" s="83"/>
      <c r="E433" s="83"/>
      <c r="F433" s="83"/>
      <c r="G433" s="83"/>
      <c r="H433" s="83"/>
      <c r="I433" s="83"/>
      <c r="J433" s="83"/>
      <c r="K433" s="83"/>
      <c r="L433" s="83"/>
      <c r="M433" s="83"/>
      <c r="N433" s="83"/>
      <c r="O433" s="83"/>
      <c r="P433" s="83"/>
      <c r="Q433" s="83"/>
      <c r="R433" s="83"/>
      <c r="S433" s="83"/>
      <c r="T433" s="83"/>
      <c r="U433" s="83"/>
      <c r="V433" s="83"/>
      <c r="W433" s="83"/>
      <c r="X433" s="83"/>
      <c r="Y433" s="83"/>
      <c r="Z433" s="83"/>
    </row>
    <row r="434" spans="1:26" ht="12.75" customHeight="1" x14ac:dyDescent="0.3">
      <c r="A434" s="83"/>
      <c r="B434" s="83"/>
      <c r="C434" s="83"/>
      <c r="D434" s="83"/>
      <c r="E434" s="83"/>
      <c r="F434" s="83"/>
      <c r="G434" s="83"/>
      <c r="H434" s="83"/>
      <c r="I434" s="83"/>
      <c r="J434" s="83"/>
      <c r="K434" s="83"/>
      <c r="L434" s="83"/>
      <c r="M434" s="83"/>
      <c r="N434" s="83"/>
      <c r="O434" s="83"/>
      <c r="P434" s="83"/>
      <c r="Q434" s="83"/>
      <c r="R434" s="83"/>
      <c r="S434" s="83"/>
      <c r="T434" s="83"/>
      <c r="U434" s="83"/>
      <c r="V434" s="83"/>
      <c r="W434" s="83"/>
      <c r="X434" s="83"/>
      <c r="Y434" s="83"/>
      <c r="Z434" s="83"/>
    </row>
    <row r="435" spans="1:26" ht="12.75" customHeight="1" x14ac:dyDescent="0.3">
      <c r="A435" s="83"/>
      <c r="B435" s="83"/>
      <c r="C435" s="83"/>
      <c r="D435" s="83"/>
      <c r="E435" s="83"/>
      <c r="F435" s="83"/>
      <c r="G435" s="83"/>
      <c r="H435" s="83"/>
      <c r="I435" s="83"/>
      <c r="J435" s="83"/>
      <c r="K435" s="83"/>
      <c r="L435" s="83"/>
      <c r="M435" s="83"/>
      <c r="N435" s="83"/>
      <c r="O435" s="83"/>
      <c r="P435" s="83"/>
      <c r="Q435" s="83"/>
      <c r="R435" s="83"/>
      <c r="S435" s="83"/>
      <c r="T435" s="83"/>
      <c r="U435" s="83"/>
      <c r="V435" s="83"/>
      <c r="W435" s="83"/>
      <c r="X435" s="83"/>
      <c r="Y435" s="83"/>
      <c r="Z435" s="83"/>
    </row>
    <row r="436" spans="1:26" ht="12.75" customHeight="1" x14ac:dyDescent="0.3">
      <c r="A436" s="83"/>
      <c r="B436" s="83"/>
      <c r="C436" s="83"/>
      <c r="D436" s="83"/>
      <c r="E436" s="83"/>
      <c r="F436" s="83"/>
      <c r="G436" s="83"/>
      <c r="H436" s="83"/>
      <c r="I436" s="83"/>
      <c r="J436" s="83"/>
      <c r="K436" s="83"/>
      <c r="L436" s="83"/>
      <c r="M436" s="83"/>
      <c r="N436" s="83"/>
      <c r="O436" s="83"/>
      <c r="P436" s="83"/>
      <c r="Q436" s="83"/>
      <c r="R436" s="83"/>
      <c r="S436" s="83"/>
      <c r="T436" s="83"/>
      <c r="U436" s="83"/>
      <c r="V436" s="83"/>
      <c r="W436" s="83"/>
      <c r="X436" s="83"/>
      <c r="Y436" s="83"/>
      <c r="Z436" s="83"/>
    </row>
    <row r="437" spans="1:26" ht="12.75" customHeight="1" x14ac:dyDescent="0.3">
      <c r="A437" s="83"/>
      <c r="B437" s="83"/>
      <c r="C437" s="83"/>
      <c r="D437" s="83"/>
      <c r="E437" s="83"/>
      <c r="F437" s="83"/>
      <c r="G437" s="83"/>
      <c r="H437" s="83"/>
      <c r="I437" s="83"/>
      <c r="J437" s="83"/>
      <c r="K437" s="83"/>
      <c r="L437" s="83"/>
      <c r="M437" s="83"/>
      <c r="N437" s="83"/>
      <c r="O437" s="83"/>
      <c r="P437" s="83"/>
      <c r="Q437" s="83"/>
      <c r="R437" s="83"/>
      <c r="S437" s="83"/>
      <c r="T437" s="83"/>
      <c r="U437" s="83"/>
      <c r="V437" s="83"/>
      <c r="W437" s="83"/>
      <c r="X437" s="83"/>
      <c r="Y437" s="83"/>
      <c r="Z437" s="83"/>
    </row>
    <row r="438" spans="1:26" ht="12.75" customHeight="1" x14ac:dyDescent="0.3">
      <c r="A438" s="83"/>
      <c r="B438" s="83"/>
      <c r="C438" s="83"/>
      <c r="D438" s="83"/>
      <c r="E438" s="83"/>
      <c r="F438" s="83"/>
      <c r="G438" s="83"/>
      <c r="H438" s="83"/>
      <c r="I438" s="83"/>
      <c r="J438" s="83"/>
      <c r="K438" s="83"/>
      <c r="L438" s="83"/>
      <c r="M438" s="83"/>
      <c r="N438" s="83"/>
      <c r="O438" s="83"/>
      <c r="P438" s="83"/>
      <c r="Q438" s="83"/>
      <c r="R438" s="83"/>
      <c r="S438" s="83"/>
      <c r="T438" s="83"/>
      <c r="U438" s="83"/>
      <c r="V438" s="83"/>
      <c r="W438" s="83"/>
      <c r="X438" s="83"/>
      <c r="Y438" s="83"/>
      <c r="Z438" s="83"/>
    </row>
    <row r="439" spans="1:26" ht="12.75" customHeight="1" x14ac:dyDescent="0.3">
      <c r="A439" s="83"/>
      <c r="B439" s="83"/>
      <c r="C439" s="83"/>
      <c r="D439" s="83"/>
      <c r="E439" s="83"/>
      <c r="F439" s="83"/>
      <c r="G439" s="83"/>
      <c r="H439" s="83"/>
      <c r="I439" s="83"/>
      <c r="J439" s="83"/>
      <c r="K439" s="83"/>
      <c r="L439" s="83"/>
      <c r="M439" s="83"/>
      <c r="N439" s="83"/>
      <c r="O439" s="83"/>
      <c r="P439" s="83"/>
      <c r="Q439" s="83"/>
      <c r="R439" s="83"/>
      <c r="S439" s="83"/>
      <c r="T439" s="83"/>
      <c r="U439" s="83"/>
      <c r="V439" s="83"/>
      <c r="W439" s="83"/>
      <c r="X439" s="83"/>
      <c r="Y439" s="83"/>
      <c r="Z439" s="83"/>
    </row>
    <row r="440" spans="1:26" ht="12.75" customHeight="1" x14ac:dyDescent="0.3">
      <c r="A440" s="83"/>
      <c r="B440" s="83"/>
      <c r="C440" s="83"/>
      <c r="D440" s="83"/>
      <c r="E440" s="83"/>
      <c r="F440" s="83"/>
      <c r="G440" s="83"/>
      <c r="H440" s="83"/>
      <c r="I440" s="83"/>
      <c r="J440" s="83"/>
      <c r="K440" s="83"/>
      <c r="L440" s="83"/>
      <c r="M440" s="83"/>
      <c r="N440" s="83"/>
      <c r="O440" s="83"/>
      <c r="P440" s="83"/>
      <c r="Q440" s="83"/>
      <c r="R440" s="83"/>
      <c r="S440" s="83"/>
      <c r="T440" s="83"/>
      <c r="U440" s="83"/>
      <c r="V440" s="83"/>
      <c r="W440" s="83"/>
      <c r="X440" s="83"/>
      <c r="Y440" s="83"/>
      <c r="Z440" s="83"/>
    </row>
    <row r="441" spans="1:26" ht="12.75" customHeight="1" x14ac:dyDescent="0.3">
      <c r="A441" s="83"/>
      <c r="B441" s="83"/>
      <c r="C441" s="83"/>
      <c r="D441" s="83"/>
      <c r="E441" s="83"/>
      <c r="F441" s="83"/>
      <c r="G441" s="83"/>
      <c r="H441" s="83"/>
      <c r="I441" s="83"/>
      <c r="J441" s="83"/>
      <c r="K441" s="83"/>
      <c r="L441" s="83"/>
      <c r="M441" s="83"/>
      <c r="N441" s="83"/>
      <c r="O441" s="83"/>
      <c r="P441" s="83"/>
      <c r="Q441" s="83"/>
      <c r="R441" s="83"/>
      <c r="S441" s="83"/>
      <c r="T441" s="83"/>
      <c r="U441" s="83"/>
      <c r="V441" s="83"/>
      <c r="W441" s="83"/>
      <c r="X441" s="83"/>
      <c r="Y441" s="83"/>
      <c r="Z441" s="83"/>
    </row>
    <row r="442" spans="1:26" ht="12.75" customHeight="1" x14ac:dyDescent="0.3">
      <c r="A442" s="83"/>
      <c r="B442" s="83"/>
      <c r="C442" s="83"/>
      <c r="D442" s="83"/>
      <c r="E442" s="83"/>
      <c r="F442" s="83"/>
      <c r="G442" s="83"/>
      <c r="H442" s="83"/>
      <c r="I442" s="83"/>
      <c r="J442" s="83"/>
      <c r="K442" s="83"/>
      <c r="L442" s="83"/>
      <c r="M442" s="83"/>
      <c r="N442" s="83"/>
      <c r="O442" s="83"/>
      <c r="P442" s="83"/>
      <c r="Q442" s="83"/>
      <c r="R442" s="83"/>
      <c r="S442" s="83"/>
      <c r="T442" s="83"/>
      <c r="U442" s="83"/>
      <c r="V442" s="83"/>
      <c r="W442" s="83"/>
      <c r="X442" s="83"/>
      <c r="Y442" s="83"/>
      <c r="Z442" s="83"/>
    </row>
    <row r="443" spans="1:26" ht="12.75" customHeight="1" x14ac:dyDescent="0.3">
      <c r="A443" s="83"/>
      <c r="B443" s="83"/>
      <c r="C443" s="83"/>
      <c r="D443" s="83"/>
      <c r="E443" s="83"/>
      <c r="F443" s="83"/>
      <c r="G443" s="83"/>
      <c r="H443" s="83"/>
      <c r="I443" s="83"/>
      <c r="J443" s="83"/>
      <c r="K443" s="83"/>
      <c r="L443" s="83"/>
      <c r="M443" s="83"/>
      <c r="N443" s="83"/>
      <c r="O443" s="83"/>
      <c r="P443" s="83"/>
      <c r="Q443" s="83"/>
      <c r="R443" s="83"/>
      <c r="S443" s="83"/>
      <c r="T443" s="83"/>
      <c r="U443" s="83"/>
      <c r="V443" s="83"/>
      <c r="W443" s="83"/>
      <c r="X443" s="83"/>
      <c r="Y443" s="83"/>
      <c r="Z443" s="83"/>
    </row>
    <row r="444" spans="1:26" ht="12.75" customHeight="1" x14ac:dyDescent="0.3">
      <c r="A444" s="83"/>
      <c r="B444" s="83"/>
      <c r="C444" s="83"/>
      <c r="D444" s="83"/>
      <c r="E444" s="83"/>
      <c r="F444" s="83"/>
      <c r="G444" s="83"/>
      <c r="H444" s="83"/>
      <c r="I444" s="83"/>
      <c r="J444" s="83"/>
      <c r="K444" s="83"/>
      <c r="L444" s="83"/>
      <c r="M444" s="83"/>
      <c r="N444" s="83"/>
      <c r="O444" s="83"/>
      <c r="P444" s="83"/>
      <c r="Q444" s="83"/>
      <c r="R444" s="83"/>
      <c r="S444" s="83"/>
      <c r="T444" s="83"/>
      <c r="U444" s="83"/>
      <c r="V444" s="83"/>
      <c r="W444" s="83"/>
      <c r="X444" s="83"/>
      <c r="Y444" s="83"/>
      <c r="Z444" s="83"/>
    </row>
    <row r="445" spans="1:26" ht="12.75" customHeight="1" x14ac:dyDescent="0.3">
      <c r="A445" s="83"/>
      <c r="B445" s="83"/>
      <c r="C445" s="83"/>
      <c r="D445" s="83"/>
      <c r="E445" s="83"/>
      <c r="F445" s="83"/>
      <c r="G445" s="83"/>
      <c r="H445" s="83"/>
      <c r="I445" s="83"/>
      <c r="J445" s="83"/>
      <c r="K445" s="83"/>
      <c r="L445" s="83"/>
      <c r="M445" s="83"/>
      <c r="N445" s="83"/>
      <c r="O445" s="83"/>
      <c r="P445" s="83"/>
      <c r="Q445" s="83"/>
      <c r="R445" s="83"/>
      <c r="S445" s="83"/>
      <c r="T445" s="83"/>
      <c r="U445" s="83"/>
      <c r="V445" s="83"/>
      <c r="W445" s="83"/>
      <c r="X445" s="83"/>
      <c r="Y445" s="83"/>
      <c r="Z445" s="83"/>
    </row>
    <row r="446" spans="1:26" ht="12.75" customHeight="1" x14ac:dyDescent="0.3">
      <c r="A446" s="83"/>
      <c r="B446" s="83"/>
      <c r="C446" s="83"/>
      <c r="D446" s="83"/>
      <c r="E446" s="83"/>
      <c r="F446" s="83"/>
      <c r="G446" s="83"/>
      <c r="H446" s="83"/>
      <c r="I446" s="83"/>
      <c r="J446" s="83"/>
      <c r="K446" s="83"/>
      <c r="L446" s="83"/>
      <c r="M446" s="83"/>
      <c r="N446" s="83"/>
      <c r="O446" s="83"/>
      <c r="P446" s="83"/>
      <c r="Q446" s="83"/>
      <c r="R446" s="83"/>
      <c r="S446" s="83"/>
      <c r="T446" s="83"/>
      <c r="U446" s="83"/>
      <c r="V446" s="83"/>
      <c r="W446" s="83"/>
      <c r="X446" s="83"/>
      <c r="Y446" s="83"/>
      <c r="Z446" s="83"/>
    </row>
    <row r="447" spans="1:26" ht="12.75" customHeight="1" x14ac:dyDescent="0.3">
      <c r="A447" s="83"/>
      <c r="B447" s="83"/>
      <c r="C447" s="83"/>
      <c r="D447" s="83"/>
      <c r="E447" s="83"/>
      <c r="F447" s="83"/>
      <c r="G447" s="83"/>
      <c r="H447" s="83"/>
      <c r="I447" s="83"/>
      <c r="J447" s="83"/>
      <c r="K447" s="83"/>
      <c r="L447" s="83"/>
      <c r="M447" s="83"/>
      <c r="N447" s="83"/>
      <c r="O447" s="83"/>
      <c r="P447" s="83"/>
      <c r="Q447" s="83"/>
      <c r="R447" s="83"/>
      <c r="S447" s="83"/>
      <c r="T447" s="83"/>
      <c r="U447" s="83"/>
      <c r="V447" s="83"/>
      <c r="W447" s="83"/>
      <c r="X447" s="83"/>
      <c r="Y447" s="83"/>
      <c r="Z447" s="83"/>
    </row>
    <row r="448" spans="1:26" ht="12.75" customHeight="1" x14ac:dyDescent="0.3">
      <c r="A448" s="83"/>
      <c r="B448" s="83"/>
      <c r="C448" s="83"/>
      <c r="D448" s="83"/>
      <c r="E448" s="83"/>
      <c r="F448" s="83"/>
      <c r="G448" s="83"/>
      <c r="H448" s="83"/>
      <c r="I448" s="83"/>
      <c r="J448" s="83"/>
      <c r="K448" s="83"/>
      <c r="L448" s="83"/>
      <c r="M448" s="83"/>
      <c r="N448" s="83"/>
      <c r="O448" s="83"/>
      <c r="P448" s="83"/>
      <c r="Q448" s="83"/>
      <c r="R448" s="83"/>
      <c r="S448" s="83"/>
      <c r="T448" s="83"/>
      <c r="U448" s="83"/>
      <c r="V448" s="83"/>
      <c r="W448" s="83"/>
      <c r="X448" s="83"/>
      <c r="Y448" s="83"/>
      <c r="Z448" s="83"/>
    </row>
    <row r="449" spans="1:26" ht="12.75" customHeight="1" x14ac:dyDescent="0.3">
      <c r="A449" s="83"/>
      <c r="B449" s="83"/>
      <c r="C449" s="83"/>
      <c r="D449" s="83"/>
      <c r="E449" s="83"/>
      <c r="F449" s="83"/>
      <c r="G449" s="83"/>
      <c r="H449" s="83"/>
      <c r="I449" s="83"/>
      <c r="J449" s="83"/>
      <c r="K449" s="83"/>
      <c r="L449" s="83"/>
      <c r="M449" s="83"/>
      <c r="N449" s="83"/>
      <c r="O449" s="83"/>
      <c r="P449" s="83"/>
      <c r="Q449" s="83"/>
      <c r="R449" s="83"/>
      <c r="S449" s="83"/>
      <c r="T449" s="83"/>
      <c r="U449" s="83"/>
      <c r="V449" s="83"/>
      <c r="W449" s="83"/>
      <c r="X449" s="83"/>
      <c r="Y449" s="83"/>
      <c r="Z449" s="83"/>
    </row>
    <row r="450" spans="1:26" ht="12.75" customHeight="1" x14ac:dyDescent="0.3">
      <c r="A450" s="83"/>
      <c r="B450" s="83"/>
      <c r="C450" s="83"/>
      <c r="D450" s="83"/>
      <c r="E450" s="83"/>
      <c r="F450" s="83"/>
      <c r="G450" s="83"/>
      <c r="H450" s="83"/>
      <c r="I450" s="83"/>
      <c r="J450" s="83"/>
      <c r="K450" s="83"/>
      <c r="L450" s="83"/>
      <c r="M450" s="83"/>
      <c r="N450" s="83"/>
      <c r="O450" s="83"/>
      <c r="P450" s="83"/>
      <c r="Q450" s="83"/>
      <c r="R450" s="83"/>
      <c r="S450" s="83"/>
      <c r="T450" s="83"/>
      <c r="U450" s="83"/>
      <c r="V450" s="83"/>
      <c r="W450" s="83"/>
      <c r="X450" s="83"/>
      <c r="Y450" s="83"/>
      <c r="Z450" s="83"/>
    </row>
    <row r="451" spans="1:26" ht="12.75" customHeight="1" x14ac:dyDescent="0.3">
      <c r="A451" s="83"/>
      <c r="B451" s="83"/>
      <c r="C451" s="83"/>
      <c r="D451" s="83"/>
      <c r="E451" s="83"/>
      <c r="F451" s="83"/>
      <c r="G451" s="83"/>
      <c r="H451" s="83"/>
      <c r="I451" s="83"/>
      <c r="J451" s="83"/>
      <c r="K451" s="83"/>
      <c r="L451" s="83"/>
      <c r="M451" s="83"/>
      <c r="N451" s="83"/>
      <c r="O451" s="83"/>
      <c r="P451" s="83"/>
      <c r="Q451" s="83"/>
      <c r="R451" s="83"/>
      <c r="S451" s="83"/>
      <c r="T451" s="83"/>
      <c r="U451" s="83"/>
      <c r="V451" s="83"/>
      <c r="W451" s="83"/>
      <c r="X451" s="83"/>
      <c r="Y451" s="83"/>
      <c r="Z451" s="83"/>
    </row>
    <row r="452" spans="1:26" ht="12.75" customHeight="1" x14ac:dyDescent="0.3">
      <c r="A452" s="83"/>
      <c r="B452" s="83"/>
      <c r="C452" s="83"/>
      <c r="D452" s="83"/>
      <c r="E452" s="83"/>
      <c r="F452" s="83"/>
      <c r="G452" s="83"/>
      <c r="H452" s="83"/>
      <c r="I452" s="83"/>
      <c r="J452" s="83"/>
      <c r="K452" s="83"/>
      <c r="L452" s="83"/>
      <c r="M452" s="83"/>
      <c r="N452" s="83"/>
      <c r="O452" s="83"/>
      <c r="P452" s="83"/>
      <c r="Q452" s="83"/>
      <c r="R452" s="83"/>
      <c r="S452" s="83"/>
      <c r="T452" s="83"/>
      <c r="U452" s="83"/>
      <c r="V452" s="83"/>
      <c r="W452" s="83"/>
      <c r="X452" s="83"/>
      <c r="Y452" s="83"/>
      <c r="Z452" s="83"/>
    </row>
    <row r="453" spans="1:26" ht="12.75" customHeight="1" x14ac:dyDescent="0.3">
      <c r="A453" s="83"/>
      <c r="B453" s="83"/>
      <c r="C453" s="83"/>
      <c r="D453" s="83"/>
      <c r="E453" s="83"/>
      <c r="F453" s="83"/>
      <c r="G453" s="83"/>
      <c r="H453" s="83"/>
      <c r="I453" s="83"/>
      <c r="J453" s="83"/>
      <c r="K453" s="83"/>
      <c r="L453" s="83"/>
      <c r="M453" s="83"/>
      <c r="N453" s="83"/>
      <c r="O453" s="83"/>
      <c r="P453" s="83"/>
      <c r="Q453" s="83"/>
      <c r="R453" s="83"/>
      <c r="S453" s="83"/>
      <c r="T453" s="83"/>
      <c r="U453" s="83"/>
      <c r="V453" s="83"/>
      <c r="W453" s="83"/>
      <c r="X453" s="83"/>
      <c r="Y453" s="83"/>
      <c r="Z453" s="83"/>
    </row>
    <row r="454" spans="1:26" ht="12.75" customHeight="1" x14ac:dyDescent="0.3">
      <c r="A454" s="83"/>
      <c r="B454" s="83"/>
      <c r="C454" s="83"/>
      <c r="D454" s="83"/>
      <c r="E454" s="83"/>
      <c r="F454" s="83"/>
      <c r="G454" s="83"/>
      <c r="H454" s="83"/>
      <c r="I454" s="83"/>
      <c r="J454" s="83"/>
      <c r="K454" s="83"/>
      <c r="L454" s="83"/>
      <c r="M454" s="83"/>
      <c r="N454" s="83"/>
      <c r="O454" s="83"/>
      <c r="P454" s="83"/>
      <c r="Q454" s="83"/>
      <c r="R454" s="83"/>
      <c r="S454" s="83"/>
      <c r="T454" s="83"/>
      <c r="U454" s="83"/>
      <c r="V454" s="83"/>
      <c r="W454" s="83"/>
      <c r="X454" s="83"/>
      <c r="Y454" s="83"/>
      <c r="Z454" s="83"/>
    </row>
    <row r="455" spans="1:26" ht="12.75" customHeight="1" x14ac:dyDescent="0.3">
      <c r="A455" s="83"/>
      <c r="B455" s="83"/>
      <c r="C455" s="83"/>
      <c r="D455" s="83"/>
      <c r="E455" s="83"/>
      <c r="F455" s="83"/>
      <c r="G455" s="83"/>
      <c r="H455" s="83"/>
      <c r="I455" s="83"/>
      <c r="J455" s="83"/>
      <c r="K455" s="83"/>
      <c r="L455" s="83"/>
      <c r="M455" s="83"/>
      <c r="N455" s="83"/>
      <c r="O455" s="83"/>
      <c r="P455" s="83"/>
      <c r="Q455" s="83"/>
      <c r="R455" s="83"/>
      <c r="S455" s="83"/>
      <c r="T455" s="83"/>
      <c r="U455" s="83"/>
      <c r="V455" s="83"/>
      <c r="W455" s="83"/>
      <c r="X455" s="83"/>
      <c r="Y455" s="83"/>
      <c r="Z455" s="83"/>
    </row>
    <row r="456" spans="1:26" ht="12.75" customHeight="1" x14ac:dyDescent="0.3">
      <c r="A456" s="83"/>
      <c r="B456" s="83"/>
      <c r="C456" s="83"/>
      <c r="D456" s="83"/>
      <c r="E456" s="83"/>
      <c r="F456" s="83"/>
      <c r="G456" s="83"/>
      <c r="H456" s="83"/>
      <c r="I456" s="83"/>
      <c r="J456" s="83"/>
      <c r="K456" s="83"/>
      <c r="L456" s="83"/>
      <c r="M456" s="83"/>
      <c r="N456" s="83"/>
      <c r="O456" s="83"/>
      <c r="P456" s="83"/>
      <c r="Q456" s="83"/>
      <c r="R456" s="83"/>
      <c r="S456" s="83"/>
      <c r="T456" s="83"/>
      <c r="U456" s="83"/>
      <c r="V456" s="83"/>
      <c r="W456" s="83"/>
      <c r="X456" s="83"/>
      <c r="Y456" s="83"/>
      <c r="Z456" s="83"/>
    </row>
    <row r="457" spans="1:26" ht="12.75" customHeight="1" x14ac:dyDescent="0.3">
      <c r="A457" s="83"/>
      <c r="B457" s="83"/>
      <c r="C457" s="83"/>
      <c r="D457" s="83"/>
      <c r="E457" s="83"/>
      <c r="F457" s="83"/>
      <c r="G457" s="83"/>
      <c r="H457" s="83"/>
      <c r="I457" s="83"/>
      <c r="J457" s="83"/>
      <c r="K457" s="83"/>
      <c r="L457" s="83"/>
      <c r="M457" s="83"/>
      <c r="N457" s="83"/>
      <c r="O457" s="83"/>
      <c r="P457" s="83"/>
      <c r="Q457" s="83"/>
      <c r="R457" s="83"/>
      <c r="S457" s="83"/>
      <c r="T457" s="83"/>
      <c r="U457" s="83"/>
      <c r="V457" s="83"/>
      <c r="W457" s="83"/>
      <c r="X457" s="83"/>
      <c r="Y457" s="83"/>
      <c r="Z457" s="83"/>
    </row>
    <row r="458" spans="1:26" ht="12.75" customHeight="1" x14ac:dyDescent="0.3">
      <c r="A458" s="83"/>
      <c r="B458" s="83"/>
      <c r="C458" s="83"/>
      <c r="D458" s="83"/>
      <c r="E458" s="83"/>
      <c r="F458" s="83"/>
      <c r="G458" s="83"/>
      <c r="H458" s="83"/>
      <c r="I458" s="83"/>
      <c r="J458" s="83"/>
      <c r="K458" s="83"/>
      <c r="L458" s="83"/>
      <c r="M458" s="83"/>
      <c r="N458" s="83"/>
      <c r="O458" s="83"/>
      <c r="P458" s="83"/>
      <c r="Q458" s="83"/>
      <c r="R458" s="83"/>
      <c r="S458" s="83"/>
      <c r="T458" s="83"/>
      <c r="U458" s="83"/>
      <c r="V458" s="83"/>
      <c r="W458" s="83"/>
      <c r="X458" s="83"/>
      <c r="Y458" s="83"/>
      <c r="Z458" s="83"/>
    </row>
    <row r="459" spans="1:26" ht="12.75" customHeight="1" x14ac:dyDescent="0.3">
      <c r="A459" s="83"/>
      <c r="B459" s="83"/>
      <c r="C459" s="83"/>
      <c r="D459" s="83"/>
      <c r="E459" s="83"/>
      <c r="F459" s="83"/>
      <c r="G459" s="83"/>
      <c r="H459" s="83"/>
      <c r="I459" s="83"/>
      <c r="J459" s="83"/>
      <c r="K459" s="83"/>
      <c r="L459" s="83"/>
      <c r="M459" s="83"/>
      <c r="N459" s="83"/>
      <c r="O459" s="83"/>
      <c r="P459" s="83"/>
      <c r="Q459" s="83"/>
      <c r="R459" s="83"/>
      <c r="S459" s="83"/>
      <c r="T459" s="83"/>
      <c r="U459" s="83"/>
      <c r="V459" s="83"/>
      <c r="W459" s="83"/>
      <c r="X459" s="83"/>
      <c r="Y459" s="83"/>
      <c r="Z459" s="83"/>
    </row>
    <row r="460" spans="1:26" ht="12.75" customHeight="1" x14ac:dyDescent="0.3">
      <c r="A460" s="83"/>
      <c r="B460" s="83"/>
      <c r="C460" s="83"/>
      <c r="D460" s="83"/>
      <c r="E460" s="83"/>
      <c r="F460" s="83"/>
      <c r="G460" s="83"/>
      <c r="H460" s="83"/>
      <c r="I460" s="83"/>
      <c r="J460" s="83"/>
      <c r="K460" s="83"/>
      <c r="L460" s="83"/>
      <c r="M460" s="83"/>
      <c r="N460" s="83"/>
      <c r="O460" s="83"/>
      <c r="P460" s="83"/>
      <c r="Q460" s="83"/>
      <c r="R460" s="83"/>
      <c r="S460" s="83"/>
      <c r="T460" s="83"/>
      <c r="U460" s="83"/>
      <c r="V460" s="83"/>
      <c r="W460" s="83"/>
      <c r="X460" s="83"/>
      <c r="Y460" s="83"/>
      <c r="Z460" s="83"/>
    </row>
    <row r="461" spans="1:26" ht="12.75" customHeight="1" x14ac:dyDescent="0.3">
      <c r="A461" s="83"/>
      <c r="B461" s="83"/>
      <c r="C461" s="83"/>
      <c r="D461" s="83"/>
      <c r="E461" s="83"/>
      <c r="F461" s="83"/>
      <c r="G461" s="83"/>
      <c r="H461" s="83"/>
      <c r="I461" s="83"/>
      <c r="J461" s="83"/>
      <c r="K461" s="83"/>
      <c r="L461" s="83"/>
      <c r="M461" s="83"/>
      <c r="N461" s="83"/>
      <c r="O461" s="83"/>
      <c r="P461" s="83"/>
      <c r="Q461" s="83"/>
      <c r="R461" s="83"/>
      <c r="S461" s="83"/>
      <c r="T461" s="83"/>
      <c r="U461" s="83"/>
      <c r="V461" s="83"/>
      <c r="W461" s="83"/>
      <c r="X461" s="83"/>
      <c r="Y461" s="83"/>
      <c r="Z461" s="83"/>
    </row>
    <row r="462" spans="1:26" ht="12.75" customHeight="1" x14ac:dyDescent="0.3">
      <c r="A462" s="83"/>
      <c r="B462" s="83"/>
      <c r="C462" s="83"/>
      <c r="D462" s="83"/>
      <c r="E462" s="83"/>
      <c r="F462" s="83"/>
      <c r="G462" s="83"/>
      <c r="H462" s="83"/>
      <c r="I462" s="83"/>
      <c r="J462" s="83"/>
      <c r="K462" s="83"/>
      <c r="L462" s="83"/>
      <c r="M462" s="83"/>
      <c r="N462" s="83"/>
      <c r="O462" s="83"/>
      <c r="P462" s="83"/>
      <c r="Q462" s="83"/>
      <c r="R462" s="83"/>
      <c r="S462" s="83"/>
      <c r="T462" s="83"/>
      <c r="U462" s="83"/>
      <c r="V462" s="83"/>
      <c r="W462" s="83"/>
      <c r="X462" s="83"/>
      <c r="Y462" s="83"/>
      <c r="Z462" s="83"/>
    </row>
    <row r="463" spans="1:26" ht="12.75" customHeight="1" x14ac:dyDescent="0.3">
      <c r="A463" s="83"/>
      <c r="B463" s="83"/>
      <c r="C463" s="83"/>
      <c r="D463" s="83"/>
      <c r="E463" s="83"/>
      <c r="F463" s="83"/>
      <c r="G463" s="83"/>
      <c r="H463" s="83"/>
      <c r="I463" s="83"/>
      <c r="J463" s="83"/>
      <c r="K463" s="83"/>
      <c r="L463" s="83"/>
      <c r="M463" s="83"/>
      <c r="N463" s="83"/>
      <c r="O463" s="83"/>
      <c r="P463" s="83"/>
      <c r="Q463" s="83"/>
      <c r="R463" s="83"/>
      <c r="S463" s="83"/>
      <c r="T463" s="83"/>
      <c r="U463" s="83"/>
      <c r="V463" s="83"/>
      <c r="W463" s="83"/>
      <c r="X463" s="83"/>
      <c r="Y463" s="83"/>
      <c r="Z463" s="83"/>
    </row>
    <row r="464" spans="1:26" ht="12.75" customHeight="1" x14ac:dyDescent="0.3">
      <c r="A464" s="83"/>
      <c r="B464" s="83"/>
      <c r="C464" s="83"/>
      <c r="D464" s="83"/>
      <c r="E464" s="83"/>
      <c r="F464" s="83"/>
      <c r="G464" s="83"/>
      <c r="H464" s="83"/>
      <c r="I464" s="83"/>
      <c r="J464" s="83"/>
      <c r="K464" s="83"/>
      <c r="L464" s="83"/>
      <c r="M464" s="83"/>
      <c r="N464" s="83"/>
      <c r="O464" s="83"/>
      <c r="P464" s="83"/>
      <c r="Q464" s="83"/>
      <c r="R464" s="83"/>
      <c r="S464" s="83"/>
      <c r="T464" s="83"/>
      <c r="U464" s="83"/>
      <c r="V464" s="83"/>
      <c r="W464" s="83"/>
      <c r="X464" s="83"/>
      <c r="Y464" s="83"/>
      <c r="Z464" s="83"/>
    </row>
    <row r="465" spans="1:26" ht="12.75" customHeight="1" x14ac:dyDescent="0.3">
      <c r="A465" s="83"/>
      <c r="B465" s="83"/>
      <c r="C465" s="83"/>
      <c r="D465" s="83"/>
      <c r="E465" s="83"/>
      <c r="F465" s="83"/>
      <c r="G465" s="83"/>
      <c r="H465" s="83"/>
      <c r="I465" s="83"/>
      <c r="J465" s="83"/>
      <c r="K465" s="83"/>
      <c r="L465" s="83"/>
      <c r="M465" s="83"/>
      <c r="N465" s="83"/>
      <c r="O465" s="83"/>
      <c r="P465" s="83"/>
      <c r="Q465" s="83"/>
      <c r="R465" s="83"/>
      <c r="S465" s="83"/>
      <c r="T465" s="83"/>
      <c r="U465" s="83"/>
      <c r="V465" s="83"/>
      <c r="W465" s="83"/>
      <c r="X465" s="83"/>
      <c r="Y465" s="83"/>
      <c r="Z465" s="83"/>
    </row>
    <row r="466" spans="1:26" ht="12.75" customHeight="1" x14ac:dyDescent="0.3">
      <c r="A466" s="83"/>
      <c r="B466" s="83"/>
      <c r="C466" s="83"/>
      <c r="D466" s="83"/>
      <c r="E466" s="83"/>
      <c r="F466" s="83"/>
      <c r="G466" s="83"/>
      <c r="H466" s="83"/>
      <c r="I466" s="83"/>
      <c r="J466" s="83"/>
      <c r="K466" s="83"/>
      <c r="L466" s="83"/>
      <c r="M466" s="83"/>
      <c r="N466" s="83"/>
      <c r="O466" s="83"/>
      <c r="P466" s="83"/>
      <c r="Q466" s="83"/>
      <c r="R466" s="83"/>
      <c r="S466" s="83"/>
      <c r="T466" s="83"/>
      <c r="U466" s="83"/>
      <c r="V466" s="83"/>
      <c r="W466" s="83"/>
      <c r="X466" s="83"/>
      <c r="Y466" s="83"/>
      <c r="Z466" s="83"/>
    </row>
    <row r="467" spans="1:26" ht="12.75" customHeight="1" x14ac:dyDescent="0.3">
      <c r="A467" s="83"/>
      <c r="B467" s="83"/>
      <c r="C467" s="83"/>
      <c r="D467" s="83"/>
      <c r="E467" s="83"/>
      <c r="F467" s="83"/>
      <c r="G467" s="83"/>
      <c r="H467" s="83"/>
      <c r="I467" s="83"/>
      <c r="J467" s="83"/>
      <c r="K467" s="83"/>
      <c r="L467" s="83"/>
      <c r="M467" s="83"/>
      <c r="N467" s="83"/>
      <c r="O467" s="83"/>
      <c r="P467" s="83"/>
      <c r="Q467" s="83"/>
      <c r="R467" s="83"/>
      <c r="S467" s="83"/>
      <c r="T467" s="83"/>
      <c r="U467" s="83"/>
      <c r="V467" s="83"/>
      <c r="W467" s="83"/>
      <c r="X467" s="83"/>
      <c r="Y467" s="83"/>
      <c r="Z467" s="83"/>
    </row>
    <row r="468" spans="1:26" ht="12.75" customHeight="1" x14ac:dyDescent="0.3">
      <c r="A468" s="83"/>
      <c r="B468" s="83"/>
      <c r="C468" s="83"/>
      <c r="D468" s="83"/>
      <c r="E468" s="83"/>
      <c r="F468" s="83"/>
      <c r="G468" s="83"/>
      <c r="H468" s="83"/>
      <c r="I468" s="83"/>
      <c r="J468" s="83"/>
      <c r="K468" s="83"/>
      <c r="L468" s="83"/>
      <c r="M468" s="83"/>
      <c r="N468" s="83"/>
      <c r="O468" s="83"/>
      <c r="P468" s="83"/>
      <c r="Q468" s="83"/>
      <c r="R468" s="83"/>
      <c r="S468" s="83"/>
      <c r="T468" s="83"/>
      <c r="U468" s="83"/>
      <c r="V468" s="83"/>
      <c r="W468" s="83"/>
      <c r="X468" s="83"/>
      <c r="Y468" s="83"/>
      <c r="Z468" s="83"/>
    </row>
    <row r="469" spans="1:26" ht="12.75" customHeight="1" x14ac:dyDescent="0.3">
      <c r="A469" s="83"/>
      <c r="B469" s="83"/>
      <c r="C469" s="83"/>
      <c r="D469" s="83"/>
      <c r="E469" s="83"/>
      <c r="F469" s="83"/>
      <c r="G469" s="83"/>
      <c r="H469" s="83"/>
      <c r="I469" s="83"/>
      <c r="J469" s="83"/>
      <c r="K469" s="83"/>
      <c r="L469" s="83"/>
      <c r="M469" s="83"/>
      <c r="N469" s="83"/>
      <c r="O469" s="83"/>
      <c r="P469" s="83"/>
      <c r="Q469" s="83"/>
      <c r="R469" s="83"/>
      <c r="S469" s="83"/>
      <c r="T469" s="83"/>
      <c r="U469" s="83"/>
      <c r="V469" s="83"/>
      <c r="W469" s="83"/>
      <c r="X469" s="83"/>
      <c r="Y469" s="83"/>
      <c r="Z469" s="83"/>
    </row>
    <row r="470" spans="1:26" ht="12.75" customHeight="1" x14ac:dyDescent="0.3">
      <c r="A470" s="83"/>
      <c r="B470" s="83"/>
      <c r="C470" s="83"/>
      <c r="D470" s="83"/>
      <c r="E470" s="83"/>
      <c r="F470" s="83"/>
      <c r="G470" s="83"/>
      <c r="H470" s="83"/>
      <c r="I470" s="83"/>
      <c r="J470" s="83"/>
      <c r="K470" s="83"/>
      <c r="L470" s="83"/>
      <c r="M470" s="83"/>
      <c r="N470" s="83"/>
      <c r="O470" s="83"/>
      <c r="P470" s="83"/>
      <c r="Q470" s="83"/>
      <c r="R470" s="83"/>
      <c r="S470" s="83"/>
      <c r="T470" s="83"/>
      <c r="U470" s="83"/>
      <c r="V470" s="83"/>
      <c r="W470" s="83"/>
      <c r="X470" s="83"/>
      <c r="Y470" s="83"/>
      <c r="Z470" s="83"/>
    </row>
    <row r="471" spans="1:26" ht="12.75" customHeight="1" x14ac:dyDescent="0.3">
      <c r="A471" s="83"/>
      <c r="B471" s="83"/>
      <c r="C471" s="83"/>
      <c r="D471" s="83"/>
      <c r="E471" s="83"/>
      <c r="F471" s="83"/>
      <c r="G471" s="83"/>
      <c r="H471" s="83"/>
      <c r="I471" s="83"/>
      <c r="J471" s="83"/>
      <c r="K471" s="83"/>
      <c r="L471" s="83"/>
      <c r="M471" s="83"/>
      <c r="N471" s="83"/>
      <c r="O471" s="83"/>
      <c r="P471" s="83"/>
      <c r="Q471" s="83"/>
      <c r="R471" s="83"/>
      <c r="S471" s="83"/>
      <c r="T471" s="83"/>
      <c r="U471" s="83"/>
      <c r="V471" s="83"/>
      <c r="W471" s="83"/>
      <c r="X471" s="83"/>
      <c r="Y471" s="83"/>
      <c r="Z471" s="83"/>
    </row>
    <row r="472" spans="1:26" ht="12.75" customHeight="1" x14ac:dyDescent="0.3">
      <c r="A472" s="83"/>
      <c r="B472" s="83"/>
      <c r="C472" s="83"/>
      <c r="D472" s="83"/>
      <c r="E472" s="83"/>
      <c r="F472" s="83"/>
      <c r="G472" s="83"/>
      <c r="H472" s="83"/>
      <c r="I472" s="83"/>
      <c r="J472" s="83"/>
      <c r="K472" s="83"/>
      <c r="L472" s="83"/>
      <c r="M472" s="83"/>
      <c r="N472" s="83"/>
      <c r="O472" s="83"/>
      <c r="P472" s="83"/>
      <c r="Q472" s="83"/>
      <c r="R472" s="83"/>
      <c r="S472" s="83"/>
      <c r="T472" s="83"/>
      <c r="U472" s="83"/>
      <c r="V472" s="83"/>
      <c r="W472" s="83"/>
      <c r="X472" s="83"/>
      <c r="Y472" s="83"/>
      <c r="Z472" s="83"/>
    </row>
    <row r="473" spans="1:26" ht="12.75" customHeight="1" x14ac:dyDescent="0.3">
      <c r="A473" s="83"/>
      <c r="B473" s="83"/>
      <c r="C473" s="83"/>
      <c r="D473" s="83"/>
      <c r="E473" s="83"/>
      <c r="F473" s="83"/>
      <c r="G473" s="83"/>
      <c r="H473" s="83"/>
      <c r="I473" s="83"/>
      <c r="J473" s="83"/>
      <c r="K473" s="83"/>
      <c r="L473" s="83"/>
      <c r="M473" s="83"/>
      <c r="N473" s="83"/>
      <c r="O473" s="83"/>
      <c r="P473" s="83"/>
      <c r="Q473" s="83"/>
      <c r="R473" s="83"/>
      <c r="S473" s="83"/>
      <c r="T473" s="83"/>
      <c r="U473" s="83"/>
      <c r="V473" s="83"/>
      <c r="W473" s="83"/>
      <c r="X473" s="83"/>
      <c r="Y473" s="83"/>
      <c r="Z473" s="83"/>
    </row>
    <row r="474" spans="1:26" ht="12.75" customHeight="1" x14ac:dyDescent="0.3">
      <c r="A474" s="83"/>
      <c r="B474" s="83"/>
      <c r="C474" s="83"/>
      <c r="D474" s="83"/>
      <c r="E474" s="83"/>
      <c r="F474" s="83"/>
      <c r="G474" s="83"/>
      <c r="H474" s="83"/>
      <c r="I474" s="83"/>
      <c r="J474" s="83"/>
      <c r="K474" s="83"/>
      <c r="L474" s="83"/>
      <c r="M474" s="83"/>
      <c r="N474" s="83"/>
      <c r="O474" s="83"/>
      <c r="P474" s="83"/>
      <c r="Q474" s="83"/>
      <c r="R474" s="83"/>
      <c r="S474" s="83"/>
      <c r="T474" s="83"/>
      <c r="U474" s="83"/>
      <c r="V474" s="83"/>
      <c r="W474" s="83"/>
      <c r="X474" s="83"/>
      <c r="Y474" s="83"/>
      <c r="Z474" s="83"/>
    </row>
    <row r="475" spans="1:26" ht="12.75" customHeight="1" x14ac:dyDescent="0.3">
      <c r="A475" s="83"/>
      <c r="B475" s="83"/>
      <c r="C475" s="83"/>
      <c r="D475" s="83"/>
      <c r="E475" s="83"/>
      <c r="F475" s="83"/>
      <c r="G475" s="83"/>
      <c r="H475" s="83"/>
      <c r="I475" s="83"/>
      <c r="J475" s="83"/>
      <c r="K475" s="83"/>
      <c r="L475" s="83"/>
      <c r="M475" s="83"/>
      <c r="N475" s="83"/>
      <c r="O475" s="83"/>
      <c r="P475" s="83"/>
      <c r="Q475" s="83"/>
      <c r="R475" s="83"/>
      <c r="S475" s="83"/>
      <c r="T475" s="83"/>
      <c r="U475" s="83"/>
      <c r="V475" s="83"/>
      <c r="W475" s="83"/>
      <c r="X475" s="83"/>
      <c r="Y475" s="83"/>
      <c r="Z475" s="83"/>
    </row>
    <row r="476" spans="1:26" ht="12.75" customHeight="1" x14ac:dyDescent="0.3">
      <c r="A476" s="83"/>
      <c r="B476" s="83"/>
      <c r="C476" s="83"/>
      <c r="D476" s="83"/>
      <c r="E476" s="83"/>
      <c r="F476" s="83"/>
      <c r="G476" s="83"/>
      <c r="H476" s="83"/>
      <c r="I476" s="83"/>
      <c r="J476" s="83"/>
      <c r="K476" s="83"/>
      <c r="L476" s="83"/>
      <c r="M476" s="83"/>
      <c r="N476" s="83"/>
      <c r="O476" s="83"/>
      <c r="P476" s="83"/>
      <c r="Q476" s="83"/>
      <c r="R476" s="83"/>
      <c r="S476" s="83"/>
      <c r="T476" s="83"/>
      <c r="U476" s="83"/>
      <c r="V476" s="83"/>
      <c r="W476" s="83"/>
      <c r="X476" s="83"/>
      <c r="Y476" s="83"/>
      <c r="Z476" s="83"/>
    </row>
    <row r="477" spans="1:26" ht="12.75" customHeight="1" x14ac:dyDescent="0.3">
      <c r="A477" s="83"/>
      <c r="B477" s="83"/>
      <c r="C477" s="83"/>
      <c r="D477" s="83"/>
      <c r="E477" s="83"/>
      <c r="F477" s="83"/>
      <c r="G477" s="83"/>
      <c r="H477" s="83"/>
      <c r="I477" s="83"/>
      <c r="J477" s="83"/>
      <c r="K477" s="83"/>
      <c r="L477" s="83"/>
      <c r="M477" s="83"/>
      <c r="N477" s="83"/>
      <c r="O477" s="83"/>
      <c r="P477" s="83"/>
      <c r="Q477" s="83"/>
      <c r="R477" s="83"/>
      <c r="S477" s="83"/>
      <c r="T477" s="83"/>
      <c r="U477" s="83"/>
      <c r="V477" s="83"/>
      <c r="W477" s="83"/>
      <c r="X477" s="83"/>
      <c r="Y477" s="83"/>
      <c r="Z477" s="83"/>
    </row>
    <row r="478" spans="1:26" ht="12.75" customHeight="1" x14ac:dyDescent="0.3">
      <c r="A478" s="83"/>
      <c r="B478" s="83"/>
      <c r="C478" s="83"/>
      <c r="D478" s="83"/>
      <c r="E478" s="83"/>
      <c r="F478" s="83"/>
      <c r="G478" s="83"/>
      <c r="H478" s="83"/>
      <c r="I478" s="83"/>
      <c r="J478" s="83"/>
      <c r="K478" s="83"/>
      <c r="L478" s="83"/>
      <c r="M478" s="83"/>
      <c r="N478" s="83"/>
      <c r="O478" s="83"/>
      <c r="P478" s="83"/>
      <c r="Q478" s="83"/>
      <c r="R478" s="83"/>
      <c r="S478" s="83"/>
      <c r="T478" s="83"/>
      <c r="U478" s="83"/>
      <c r="V478" s="83"/>
      <c r="W478" s="83"/>
      <c r="X478" s="83"/>
      <c r="Y478" s="83"/>
      <c r="Z478" s="83"/>
    </row>
    <row r="479" spans="1:26" ht="12.75" customHeight="1" x14ac:dyDescent="0.3">
      <c r="A479" s="83"/>
      <c r="B479" s="83"/>
      <c r="C479" s="83"/>
      <c r="D479" s="83"/>
      <c r="E479" s="83"/>
      <c r="F479" s="83"/>
      <c r="G479" s="83"/>
      <c r="H479" s="83"/>
      <c r="I479" s="83"/>
      <c r="J479" s="83"/>
      <c r="K479" s="83"/>
      <c r="L479" s="83"/>
      <c r="M479" s="83"/>
      <c r="N479" s="83"/>
      <c r="O479" s="83"/>
      <c r="P479" s="83"/>
      <c r="Q479" s="83"/>
      <c r="R479" s="83"/>
      <c r="S479" s="83"/>
      <c r="T479" s="83"/>
      <c r="U479" s="83"/>
      <c r="V479" s="83"/>
      <c r="W479" s="83"/>
      <c r="X479" s="83"/>
      <c r="Y479" s="83"/>
      <c r="Z479" s="83"/>
    </row>
    <row r="480" spans="1:26" ht="12.75" customHeight="1" x14ac:dyDescent="0.3">
      <c r="A480" s="83"/>
      <c r="B480" s="83"/>
      <c r="C480" s="83"/>
      <c r="D480" s="83"/>
      <c r="E480" s="83"/>
      <c r="F480" s="83"/>
      <c r="G480" s="83"/>
      <c r="H480" s="83"/>
      <c r="I480" s="83"/>
      <c r="J480" s="83"/>
      <c r="K480" s="83"/>
      <c r="L480" s="83"/>
      <c r="M480" s="83"/>
      <c r="N480" s="83"/>
      <c r="O480" s="83"/>
      <c r="P480" s="83"/>
      <c r="Q480" s="83"/>
      <c r="R480" s="83"/>
      <c r="S480" s="83"/>
      <c r="T480" s="83"/>
      <c r="U480" s="83"/>
      <c r="V480" s="83"/>
      <c r="W480" s="83"/>
      <c r="X480" s="83"/>
      <c r="Y480" s="83"/>
      <c r="Z480" s="83"/>
    </row>
    <row r="481" spans="1:26" ht="12.75" customHeight="1" x14ac:dyDescent="0.3">
      <c r="A481" s="83"/>
      <c r="B481" s="83"/>
      <c r="C481" s="83"/>
      <c r="D481" s="83"/>
      <c r="E481" s="83"/>
      <c r="F481" s="83"/>
      <c r="G481" s="83"/>
      <c r="H481" s="83"/>
      <c r="I481" s="83"/>
      <c r="J481" s="83"/>
      <c r="K481" s="83"/>
      <c r="L481" s="83"/>
      <c r="M481" s="83"/>
      <c r="N481" s="83"/>
      <c r="O481" s="83"/>
      <c r="P481" s="83"/>
      <c r="Q481" s="83"/>
      <c r="R481" s="83"/>
      <c r="S481" s="83"/>
      <c r="T481" s="83"/>
      <c r="U481" s="83"/>
      <c r="V481" s="83"/>
      <c r="W481" s="83"/>
      <c r="X481" s="83"/>
      <c r="Y481" s="83"/>
      <c r="Z481" s="83"/>
    </row>
    <row r="482" spans="1:26" ht="12.75" customHeight="1" x14ac:dyDescent="0.3">
      <c r="A482" s="83"/>
      <c r="B482" s="83"/>
      <c r="C482" s="83"/>
      <c r="D482" s="83"/>
      <c r="E482" s="83"/>
      <c r="F482" s="83"/>
      <c r="G482" s="83"/>
      <c r="H482" s="83"/>
      <c r="I482" s="83"/>
      <c r="J482" s="83"/>
      <c r="K482" s="83"/>
      <c r="L482" s="83"/>
      <c r="M482" s="83"/>
      <c r="N482" s="83"/>
      <c r="O482" s="83"/>
      <c r="P482" s="83"/>
      <c r="Q482" s="83"/>
      <c r="R482" s="83"/>
      <c r="S482" s="83"/>
      <c r="T482" s="83"/>
      <c r="U482" s="83"/>
      <c r="V482" s="83"/>
      <c r="W482" s="83"/>
      <c r="X482" s="83"/>
      <c r="Y482" s="83"/>
      <c r="Z482" s="83"/>
    </row>
    <row r="483" spans="1:26" ht="12.75" customHeight="1" x14ac:dyDescent="0.3">
      <c r="A483" s="83"/>
      <c r="B483" s="83"/>
      <c r="C483" s="83"/>
      <c r="D483" s="83"/>
      <c r="E483" s="83"/>
      <c r="F483" s="83"/>
      <c r="G483" s="83"/>
      <c r="H483" s="83"/>
      <c r="I483" s="83"/>
      <c r="J483" s="83"/>
      <c r="K483" s="83"/>
      <c r="L483" s="83"/>
      <c r="M483" s="83"/>
      <c r="N483" s="83"/>
      <c r="O483" s="83"/>
      <c r="P483" s="83"/>
      <c r="Q483" s="83"/>
      <c r="R483" s="83"/>
      <c r="S483" s="83"/>
      <c r="T483" s="83"/>
      <c r="U483" s="83"/>
      <c r="V483" s="83"/>
      <c r="W483" s="83"/>
      <c r="X483" s="83"/>
      <c r="Y483" s="83"/>
      <c r="Z483" s="83"/>
    </row>
    <row r="484" spans="1:26" ht="12.75" customHeight="1" x14ac:dyDescent="0.3">
      <c r="A484" s="83"/>
      <c r="B484" s="83"/>
      <c r="C484" s="83"/>
      <c r="D484" s="83"/>
      <c r="E484" s="83"/>
      <c r="F484" s="83"/>
      <c r="G484" s="83"/>
      <c r="H484" s="83"/>
      <c r="I484" s="83"/>
      <c r="J484" s="83"/>
      <c r="K484" s="83"/>
      <c r="L484" s="83"/>
      <c r="M484" s="83"/>
      <c r="N484" s="83"/>
      <c r="O484" s="83"/>
      <c r="P484" s="83"/>
      <c r="Q484" s="83"/>
      <c r="R484" s="83"/>
      <c r="S484" s="83"/>
      <c r="T484" s="83"/>
      <c r="U484" s="83"/>
      <c r="V484" s="83"/>
      <c r="W484" s="83"/>
      <c r="X484" s="83"/>
      <c r="Y484" s="83"/>
      <c r="Z484" s="83"/>
    </row>
    <row r="485" spans="1:26" ht="12.75" customHeight="1" x14ac:dyDescent="0.3">
      <c r="A485" s="83"/>
      <c r="B485" s="83"/>
      <c r="C485" s="83"/>
      <c r="D485" s="83"/>
      <c r="E485" s="83"/>
      <c r="F485" s="83"/>
      <c r="G485" s="83"/>
      <c r="H485" s="83"/>
      <c r="I485" s="83"/>
      <c r="J485" s="83"/>
      <c r="K485" s="83"/>
      <c r="L485" s="83"/>
      <c r="M485" s="83"/>
      <c r="N485" s="83"/>
      <c r="O485" s="83"/>
      <c r="P485" s="83"/>
      <c r="Q485" s="83"/>
      <c r="R485" s="83"/>
      <c r="S485" s="83"/>
      <c r="T485" s="83"/>
      <c r="U485" s="83"/>
      <c r="V485" s="83"/>
      <c r="W485" s="83"/>
      <c r="X485" s="83"/>
      <c r="Y485" s="83"/>
      <c r="Z485" s="83"/>
    </row>
    <row r="486" spans="1:26" ht="12.75" customHeight="1" x14ac:dyDescent="0.3">
      <c r="A486" s="83"/>
      <c r="B486" s="83"/>
      <c r="C486" s="83"/>
      <c r="D486" s="83"/>
      <c r="E486" s="83"/>
      <c r="F486" s="83"/>
      <c r="G486" s="83"/>
      <c r="H486" s="83"/>
      <c r="I486" s="83"/>
      <c r="J486" s="83"/>
      <c r="K486" s="83"/>
      <c r="L486" s="83"/>
      <c r="M486" s="83"/>
      <c r="N486" s="83"/>
      <c r="O486" s="83"/>
      <c r="P486" s="83"/>
      <c r="Q486" s="83"/>
      <c r="R486" s="83"/>
      <c r="S486" s="83"/>
      <c r="T486" s="83"/>
      <c r="U486" s="83"/>
      <c r="V486" s="83"/>
      <c r="W486" s="83"/>
      <c r="X486" s="83"/>
      <c r="Y486" s="83"/>
      <c r="Z486" s="83"/>
    </row>
    <row r="487" spans="1:26" ht="12.75" customHeight="1" x14ac:dyDescent="0.3">
      <c r="A487" s="83"/>
      <c r="B487" s="83"/>
      <c r="C487" s="83"/>
      <c r="D487" s="83"/>
      <c r="E487" s="83"/>
      <c r="F487" s="83"/>
      <c r="G487" s="83"/>
      <c r="H487" s="83"/>
      <c r="I487" s="83"/>
      <c r="J487" s="83"/>
      <c r="K487" s="83"/>
      <c r="L487" s="83"/>
      <c r="M487" s="83"/>
      <c r="N487" s="83"/>
      <c r="O487" s="83"/>
      <c r="P487" s="83"/>
      <c r="Q487" s="83"/>
      <c r="R487" s="83"/>
      <c r="S487" s="83"/>
      <c r="T487" s="83"/>
      <c r="U487" s="83"/>
      <c r="V487" s="83"/>
      <c r="W487" s="83"/>
      <c r="X487" s="83"/>
      <c r="Y487" s="83"/>
      <c r="Z487" s="83"/>
    </row>
    <row r="488" spans="1:26" ht="12.75" customHeight="1" x14ac:dyDescent="0.3">
      <c r="A488" s="83"/>
      <c r="B488" s="83"/>
      <c r="C488" s="83"/>
      <c r="D488" s="83"/>
      <c r="E488" s="83"/>
      <c r="F488" s="83"/>
      <c r="G488" s="83"/>
      <c r="H488" s="83"/>
      <c r="I488" s="83"/>
      <c r="J488" s="83"/>
      <c r="K488" s="83"/>
      <c r="L488" s="83"/>
      <c r="M488" s="83"/>
      <c r="N488" s="83"/>
      <c r="O488" s="83"/>
      <c r="P488" s="83"/>
      <c r="Q488" s="83"/>
      <c r="R488" s="83"/>
      <c r="S488" s="83"/>
      <c r="T488" s="83"/>
      <c r="U488" s="83"/>
      <c r="V488" s="83"/>
      <c r="W488" s="83"/>
      <c r="X488" s="83"/>
      <c r="Y488" s="83"/>
      <c r="Z488" s="83"/>
    </row>
    <row r="489" spans="1:26" ht="12.75" customHeight="1" x14ac:dyDescent="0.3">
      <c r="A489" s="83"/>
      <c r="B489" s="83"/>
      <c r="C489" s="83"/>
      <c r="D489" s="83"/>
      <c r="E489" s="83"/>
      <c r="F489" s="83"/>
      <c r="G489" s="83"/>
      <c r="H489" s="83"/>
      <c r="I489" s="83"/>
      <c r="J489" s="83"/>
      <c r="K489" s="83"/>
      <c r="L489" s="83"/>
      <c r="M489" s="83"/>
      <c r="N489" s="83"/>
      <c r="O489" s="83"/>
      <c r="P489" s="83"/>
      <c r="Q489" s="83"/>
      <c r="R489" s="83"/>
      <c r="S489" s="83"/>
      <c r="T489" s="83"/>
      <c r="U489" s="83"/>
      <c r="V489" s="83"/>
      <c r="W489" s="83"/>
      <c r="X489" s="83"/>
      <c r="Y489" s="83"/>
      <c r="Z489" s="83"/>
    </row>
    <row r="490" spans="1:26" ht="12.75" customHeight="1" x14ac:dyDescent="0.3">
      <c r="A490" s="83"/>
      <c r="B490" s="83"/>
      <c r="C490" s="83"/>
      <c r="D490" s="83"/>
      <c r="E490" s="83"/>
      <c r="F490" s="83"/>
      <c r="G490" s="83"/>
      <c r="H490" s="83"/>
      <c r="I490" s="83"/>
      <c r="J490" s="83"/>
      <c r="K490" s="83"/>
      <c r="L490" s="83"/>
      <c r="M490" s="83"/>
      <c r="N490" s="83"/>
      <c r="O490" s="83"/>
      <c r="P490" s="83"/>
      <c r="Q490" s="83"/>
      <c r="R490" s="83"/>
      <c r="S490" s="83"/>
      <c r="T490" s="83"/>
      <c r="U490" s="83"/>
      <c r="V490" s="83"/>
      <c r="W490" s="83"/>
      <c r="X490" s="83"/>
      <c r="Y490" s="83"/>
      <c r="Z490" s="83"/>
    </row>
    <row r="491" spans="1:26" ht="12.75" customHeight="1" x14ac:dyDescent="0.3">
      <c r="A491" s="83"/>
      <c r="B491" s="83"/>
      <c r="C491" s="83"/>
      <c r="D491" s="83"/>
      <c r="E491" s="83"/>
      <c r="F491" s="83"/>
      <c r="G491" s="83"/>
      <c r="H491" s="83"/>
      <c r="I491" s="83"/>
      <c r="J491" s="83"/>
      <c r="K491" s="83"/>
      <c r="L491" s="83"/>
      <c r="M491" s="83"/>
      <c r="N491" s="83"/>
      <c r="O491" s="83"/>
      <c r="P491" s="83"/>
      <c r="Q491" s="83"/>
      <c r="R491" s="83"/>
      <c r="S491" s="83"/>
      <c r="T491" s="83"/>
      <c r="U491" s="83"/>
      <c r="V491" s="83"/>
      <c r="W491" s="83"/>
      <c r="X491" s="83"/>
      <c r="Y491" s="83"/>
      <c r="Z491" s="83"/>
    </row>
    <row r="492" spans="1:26" ht="12.75" customHeight="1" x14ac:dyDescent="0.3">
      <c r="A492" s="83"/>
      <c r="B492" s="83"/>
      <c r="C492" s="83"/>
      <c r="D492" s="83"/>
      <c r="E492" s="83"/>
      <c r="F492" s="83"/>
      <c r="G492" s="83"/>
      <c r="H492" s="83"/>
      <c r="I492" s="83"/>
      <c r="J492" s="83"/>
      <c r="K492" s="83"/>
      <c r="L492" s="83"/>
      <c r="M492" s="83"/>
      <c r="N492" s="83"/>
      <c r="O492" s="83"/>
      <c r="P492" s="83"/>
      <c r="Q492" s="83"/>
      <c r="R492" s="83"/>
      <c r="S492" s="83"/>
      <c r="T492" s="83"/>
      <c r="U492" s="83"/>
      <c r="V492" s="83"/>
      <c r="W492" s="83"/>
      <c r="X492" s="83"/>
      <c r="Y492" s="83"/>
      <c r="Z492" s="83"/>
    </row>
    <row r="493" spans="1:26" ht="12.75" customHeight="1" x14ac:dyDescent="0.3">
      <c r="A493" s="83"/>
      <c r="B493" s="83"/>
      <c r="C493" s="83"/>
      <c r="D493" s="83"/>
      <c r="E493" s="83"/>
      <c r="F493" s="83"/>
      <c r="G493" s="83"/>
      <c r="H493" s="83"/>
      <c r="I493" s="83"/>
      <c r="J493" s="83"/>
      <c r="K493" s="83"/>
      <c r="L493" s="83"/>
      <c r="M493" s="83"/>
      <c r="N493" s="83"/>
      <c r="O493" s="83"/>
      <c r="P493" s="83"/>
      <c r="Q493" s="83"/>
      <c r="R493" s="83"/>
      <c r="S493" s="83"/>
      <c r="T493" s="83"/>
      <c r="U493" s="83"/>
      <c r="V493" s="83"/>
      <c r="W493" s="83"/>
      <c r="X493" s="83"/>
      <c r="Y493" s="83"/>
      <c r="Z493" s="83"/>
    </row>
    <row r="494" spans="1:26" ht="12.75" customHeight="1" x14ac:dyDescent="0.3">
      <c r="A494" s="83"/>
      <c r="B494" s="83"/>
      <c r="C494" s="83"/>
      <c r="D494" s="83"/>
      <c r="E494" s="83"/>
      <c r="F494" s="83"/>
      <c r="G494" s="83"/>
      <c r="H494" s="83"/>
      <c r="I494" s="83"/>
      <c r="J494" s="83"/>
      <c r="K494" s="83"/>
      <c r="L494" s="83"/>
      <c r="M494" s="83"/>
      <c r="N494" s="83"/>
      <c r="O494" s="83"/>
      <c r="P494" s="83"/>
      <c r="Q494" s="83"/>
      <c r="R494" s="83"/>
      <c r="S494" s="83"/>
      <c r="T494" s="83"/>
      <c r="U494" s="83"/>
      <c r="V494" s="83"/>
      <c r="W494" s="83"/>
      <c r="X494" s="83"/>
      <c r="Y494" s="83"/>
      <c r="Z494" s="83"/>
    </row>
    <row r="495" spans="1:26" ht="12.75" customHeight="1" x14ac:dyDescent="0.3">
      <c r="A495" s="83"/>
      <c r="B495" s="83"/>
      <c r="C495" s="83"/>
      <c r="D495" s="83"/>
      <c r="E495" s="83"/>
      <c r="F495" s="83"/>
      <c r="G495" s="83"/>
      <c r="H495" s="83"/>
      <c r="I495" s="83"/>
      <c r="J495" s="83"/>
      <c r="K495" s="83"/>
      <c r="L495" s="83"/>
      <c r="M495" s="83"/>
      <c r="N495" s="83"/>
      <c r="O495" s="83"/>
      <c r="P495" s="83"/>
      <c r="Q495" s="83"/>
      <c r="R495" s="83"/>
      <c r="S495" s="83"/>
      <c r="T495" s="83"/>
      <c r="U495" s="83"/>
      <c r="V495" s="83"/>
      <c r="W495" s="83"/>
      <c r="X495" s="83"/>
      <c r="Y495" s="83"/>
      <c r="Z495" s="83"/>
    </row>
    <row r="496" spans="1:26" ht="12.75" customHeight="1" x14ac:dyDescent="0.3">
      <c r="A496" s="83"/>
      <c r="B496" s="83"/>
      <c r="C496" s="83"/>
      <c r="D496" s="83"/>
      <c r="E496" s="83"/>
      <c r="F496" s="83"/>
      <c r="G496" s="83"/>
      <c r="H496" s="83"/>
      <c r="I496" s="83"/>
      <c r="J496" s="83"/>
      <c r="K496" s="83"/>
      <c r="L496" s="83"/>
      <c r="M496" s="83"/>
      <c r="N496" s="83"/>
      <c r="O496" s="83"/>
      <c r="P496" s="83"/>
      <c r="Q496" s="83"/>
      <c r="R496" s="83"/>
      <c r="S496" s="83"/>
      <c r="T496" s="83"/>
      <c r="U496" s="83"/>
      <c r="V496" s="83"/>
      <c r="W496" s="83"/>
      <c r="X496" s="83"/>
      <c r="Y496" s="83"/>
      <c r="Z496" s="83"/>
    </row>
    <row r="497" spans="1:26" ht="12.75" customHeight="1" x14ac:dyDescent="0.3">
      <c r="A497" s="83"/>
      <c r="B497" s="83"/>
      <c r="C497" s="83"/>
      <c r="D497" s="83"/>
      <c r="E497" s="83"/>
      <c r="F497" s="83"/>
      <c r="G497" s="83"/>
      <c r="H497" s="83"/>
      <c r="I497" s="83"/>
      <c r="J497" s="83"/>
      <c r="K497" s="83"/>
      <c r="L497" s="83"/>
      <c r="M497" s="83"/>
      <c r="N497" s="83"/>
      <c r="O497" s="83"/>
      <c r="P497" s="83"/>
      <c r="Q497" s="83"/>
      <c r="R497" s="83"/>
      <c r="S497" s="83"/>
      <c r="T497" s="83"/>
      <c r="U497" s="83"/>
      <c r="V497" s="83"/>
      <c r="W497" s="83"/>
      <c r="X497" s="83"/>
      <c r="Y497" s="83"/>
      <c r="Z497" s="83"/>
    </row>
    <row r="498" spans="1:26" ht="12.75" customHeight="1" x14ac:dyDescent="0.3">
      <c r="A498" s="83"/>
      <c r="B498" s="83"/>
      <c r="C498" s="83"/>
      <c r="D498" s="83"/>
      <c r="E498" s="83"/>
      <c r="F498" s="83"/>
      <c r="G498" s="83"/>
      <c r="H498" s="83"/>
      <c r="I498" s="83"/>
      <c r="J498" s="83"/>
      <c r="K498" s="83"/>
      <c r="L498" s="83"/>
      <c r="M498" s="83"/>
      <c r="N498" s="83"/>
      <c r="O498" s="83"/>
      <c r="P498" s="83"/>
      <c r="Q498" s="83"/>
      <c r="R498" s="83"/>
      <c r="S498" s="83"/>
      <c r="T498" s="83"/>
      <c r="U498" s="83"/>
      <c r="V498" s="83"/>
      <c r="W498" s="83"/>
      <c r="X498" s="83"/>
      <c r="Y498" s="83"/>
      <c r="Z498" s="83"/>
    </row>
    <row r="499" spans="1:26" ht="12.75" customHeight="1" x14ac:dyDescent="0.3">
      <c r="A499" s="83"/>
      <c r="B499" s="83"/>
      <c r="C499" s="83"/>
      <c r="D499" s="83"/>
      <c r="E499" s="83"/>
      <c r="F499" s="83"/>
      <c r="G499" s="83"/>
      <c r="H499" s="83"/>
      <c r="I499" s="83"/>
      <c r="J499" s="83"/>
      <c r="K499" s="83"/>
      <c r="L499" s="83"/>
      <c r="M499" s="83"/>
      <c r="N499" s="83"/>
      <c r="O499" s="83"/>
      <c r="P499" s="83"/>
      <c r="Q499" s="83"/>
      <c r="R499" s="83"/>
      <c r="S499" s="83"/>
      <c r="T499" s="83"/>
      <c r="U499" s="83"/>
      <c r="V499" s="83"/>
      <c r="W499" s="83"/>
      <c r="X499" s="83"/>
      <c r="Y499" s="83"/>
      <c r="Z499" s="83"/>
    </row>
    <row r="500" spans="1:26" ht="12.75" customHeight="1" x14ac:dyDescent="0.3">
      <c r="A500" s="83"/>
      <c r="B500" s="83"/>
      <c r="C500" s="83"/>
      <c r="D500" s="83"/>
      <c r="E500" s="83"/>
      <c r="F500" s="83"/>
      <c r="G500" s="83"/>
      <c r="H500" s="83"/>
      <c r="I500" s="83"/>
      <c r="J500" s="83"/>
      <c r="K500" s="83"/>
      <c r="L500" s="83"/>
      <c r="M500" s="83"/>
      <c r="N500" s="83"/>
      <c r="O500" s="83"/>
      <c r="P500" s="83"/>
      <c r="Q500" s="83"/>
      <c r="R500" s="83"/>
      <c r="S500" s="83"/>
      <c r="T500" s="83"/>
      <c r="U500" s="83"/>
      <c r="V500" s="83"/>
      <c r="W500" s="83"/>
      <c r="X500" s="83"/>
      <c r="Y500" s="83"/>
      <c r="Z500" s="83"/>
    </row>
    <row r="501" spans="1:26" ht="12.75" customHeight="1" x14ac:dyDescent="0.3">
      <c r="A501" s="83"/>
      <c r="B501" s="83"/>
      <c r="C501" s="83"/>
      <c r="D501" s="83"/>
      <c r="E501" s="83"/>
      <c r="F501" s="83"/>
      <c r="G501" s="83"/>
      <c r="H501" s="83"/>
      <c r="I501" s="83"/>
      <c r="J501" s="83"/>
      <c r="K501" s="83"/>
      <c r="L501" s="83"/>
      <c r="M501" s="83"/>
      <c r="N501" s="83"/>
      <c r="O501" s="83"/>
      <c r="P501" s="83"/>
      <c r="Q501" s="83"/>
      <c r="R501" s="83"/>
      <c r="S501" s="83"/>
      <c r="T501" s="83"/>
      <c r="U501" s="83"/>
      <c r="V501" s="83"/>
      <c r="W501" s="83"/>
      <c r="X501" s="83"/>
      <c r="Y501" s="83"/>
      <c r="Z501" s="83"/>
    </row>
    <row r="502" spans="1:26" ht="12.75" customHeight="1" x14ac:dyDescent="0.3">
      <c r="A502" s="83"/>
      <c r="B502" s="83"/>
      <c r="C502" s="83"/>
      <c r="D502" s="83"/>
      <c r="E502" s="83"/>
      <c r="F502" s="83"/>
      <c r="G502" s="83"/>
      <c r="H502" s="83"/>
      <c r="I502" s="83"/>
      <c r="J502" s="83"/>
      <c r="K502" s="83"/>
      <c r="L502" s="83"/>
      <c r="M502" s="83"/>
      <c r="N502" s="83"/>
      <c r="O502" s="83"/>
      <c r="P502" s="83"/>
      <c r="Q502" s="83"/>
      <c r="R502" s="83"/>
      <c r="S502" s="83"/>
      <c r="T502" s="83"/>
      <c r="U502" s="83"/>
      <c r="V502" s="83"/>
      <c r="W502" s="83"/>
      <c r="X502" s="83"/>
      <c r="Y502" s="83"/>
      <c r="Z502" s="83"/>
    </row>
    <row r="503" spans="1:26" ht="12.75" customHeight="1" x14ac:dyDescent="0.3">
      <c r="A503" s="83"/>
      <c r="B503" s="83"/>
      <c r="C503" s="83"/>
      <c r="D503" s="83"/>
      <c r="E503" s="83"/>
      <c r="F503" s="83"/>
      <c r="G503" s="83"/>
      <c r="H503" s="83"/>
      <c r="I503" s="83"/>
      <c r="J503" s="83"/>
      <c r="K503" s="83"/>
      <c r="L503" s="83"/>
      <c r="M503" s="83"/>
      <c r="N503" s="83"/>
      <c r="O503" s="83"/>
      <c r="P503" s="83"/>
      <c r="Q503" s="83"/>
      <c r="R503" s="83"/>
      <c r="S503" s="83"/>
      <c r="T503" s="83"/>
      <c r="U503" s="83"/>
      <c r="V503" s="83"/>
      <c r="W503" s="83"/>
      <c r="X503" s="83"/>
      <c r="Y503" s="83"/>
      <c r="Z503" s="83"/>
    </row>
    <row r="504" spans="1:26" ht="12.75" customHeight="1" x14ac:dyDescent="0.3">
      <c r="A504" s="83"/>
      <c r="B504" s="83"/>
      <c r="C504" s="83"/>
      <c r="D504" s="83"/>
      <c r="E504" s="83"/>
      <c r="F504" s="83"/>
      <c r="G504" s="83"/>
      <c r="H504" s="83"/>
      <c r="I504" s="83"/>
      <c r="J504" s="83"/>
      <c r="K504" s="83"/>
      <c r="L504" s="83"/>
      <c r="M504" s="83"/>
      <c r="N504" s="83"/>
      <c r="O504" s="83"/>
      <c r="P504" s="83"/>
      <c r="Q504" s="83"/>
      <c r="R504" s="83"/>
      <c r="S504" s="83"/>
      <c r="T504" s="83"/>
      <c r="U504" s="83"/>
      <c r="V504" s="83"/>
      <c r="W504" s="83"/>
      <c r="X504" s="83"/>
      <c r="Y504" s="83"/>
      <c r="Z504" s="83"/>
    </row>
    <row r="505" spans="1:26" ht="12.75" customHeight="1" x14ac:dyDescent="0.3">
      <c r="A505" s="83"/>
      <c r="B505" s="83"/>
      <c r="C505" s="83"/>
      <c r="D505" s="83"/>
      <c r="E505" s="83"/>
      <c r="F505" s="83"/>
      <c r="G505" s="83"/>
      <c r="H505" s="83"/>
      <c r="I505" s="83"/>
      <c r="J505" s="83"/>
      <c r="K505" s="83"/>
      <c r="L505" s="83"/>
      <c r="M505" s="83"/>
      <c r="N505" s="83"/>
      <c r="O505" s="83"/>
      <c r="P505" s="83"/>
      <c r="Q505" s="83"/>
      <c r="R505" s="83"/>
      <c r="S505" s="83"/>
      <c r="T505" s="83"/>
      <c r="U505" s="83"/>
      <c r="V505" s="83"/>
      <c r="W505" s="83"/>
      <c r="X505" s="83"/>
      <c r="Y505" s="83"/>
      <c r="Z505" s="83"/>
    </row>
    <row r="506" spans="1:26" ht="12.75" customHeight="1" x14ac:dyDescent="0.3">
      <c r="A506" s="83"/>
      <c r="B506" s="83"/>
      <c r="C506" s="83"/>
      <c r="D506" s="83"/>
      <c r="E506" s="83"/>
      <c r="F506" s="83"/>
      <c r="G506" s="83"/>
      <c r="H506" s="83"/>
      <c r="I506" s="83"/>
      <c r="J506" s="83"/>
      <c r="K506" s="83"/>
      <c r="L506" s="83"/>
      <c r="M506" s="83"/>
      <c r="N506" s="83"/>
      <c r="O506" s="83"/>
      <c r="P506" s="83"/>
      <c r="Q506" s="83"/>
      <c r="R506" s="83"/>
      <c r="S506" s="83"/>
      <c r="T506" s="83"/>
      <c r="U506" s="83"/>
      <c r="V506" s="83"/>
      <c r="W506" s="83"/>
      <c r="X506" s="83"/>
      <c r="Y506" s="83"/>
      <c r="Z506" s="83"/>
    </row>
    <row r="507" spans="1:26" ht="12.75" customHeight="1" x14ac:dyDescent="0.3">
      <c r="A507" s="83"/>
      <c r="B507" s="83"/>
      <c r="C507" s="83"/>
      <c r="D507" s="83"/>
      <c r="E507" s="83"/>
      <c r="F507" s="83"/>
      <c r="G507" s="83"/>
      <c r="H507" s="83"/>
      <c r="I507" s="83"/>
      <c r="J507" s="83"/>
      <c r="K507" s="83"/>
      <c r="L507" s="83"/>
      <c r="M507" s="83"/>
      <c r="N507" s="83"/>
      <c r="O507" s="83"/>
      <c r="P507" s="83"/>
      <c r="Q507" s="83"/>
      <c r="R507" s="83"/>
      <c r="S507" s="83"/>
      <c r="T507" s="83"/>
      <c r="U507" s="83"/>
      <c r="V507" s="83"/>
      <c r="W507" s="83"/>
      <c r="X507" s="83"/>
      <c r="Y507" s="83"/>
      <c r="Z507" s="83"/>
    </row>
    <row r="508" spans="1:26" ht="12.75" customHeight="1" x14ac:dyDescent="0.3">
      <c r="A508" s="83"/>
      <c r="B508" s="83"/>
      <c r="C508" s="83"/>
      <c r="D508" s="83"/>
      <c r="E508" s="83"/>
      <c r="F508" s="83"/>
      <c r="G508" s="83"/>
      <c r="H508" s="83"/>
      <c r="I508" s="83"/>
      <c r="J508" s="83"/>
      <c r="K508" s="83"/>
      <c r="L508" s="83"/>
      <c r="M508" s="83"/>
      <c r="N508" s="83"/>
      <c r="O508" s="83"/>
      <c r="P508" s="83"/>
      <c r="Q508" s="83"/>
      <c r="R508" s="83"/>
      <c r="S508" s="83"/>
      <c r="T508" s="83"/>
      <c r="U508" s="83"/>
      <c r="V508" s="83"/>
      <c r="W508" s="83"/>
      <c r="X508" s="83"/>
      <c r="Y508" s="83"/>
      <c r="Z508" s="83"/>
    </row>
    <row r="509" spans="1:26" ht="12.75" customHeight="1" x14ac:dyDescent="0.3">
      <c r="A509" s="83"/>
      <c r="B509" s="83"/>
      <c r="C509" s="83"/>
      <c r="D509" s="83"/>
      <c r="E509" s="83"/>
      <c r="F509" s="83"/>
      <c r="G509" s="83"/>
      <c r="H509" s="83"/>
      <c r="I509" s="83"/>
      <c r="J509" s="83"/>
      <c r="K509" s="83"/>
      <c r="L509" s="83"/>
      <c r="M509" s="83"/>
      <c r="N509" s="83"/>
      <c r="O509" s="83"/>
      <c r="P509" s="83"/>
      <c r="Q509" s="83"/>
      <c r="R509" s="83"/>
      <c r="S509" s="83"/>
      <c r="T509" s="83"/>
      <c r="U509" s="83"/>
      <c r="V509" s="83"/>
      <c r="W509" s="83"/>
      <c r="X509" s="83"/>
      <c r="Y509" s="83"/>
      <c r="Z509" s="83"/>
    </row>
    <row r="510" spans="1:26" ht="12.75" customHeight="1" x14ac:dyDescent="0.3">
      <c r="A510" s="83"/>
      <c r="B510" s="83"/>
      <c r="C510" s="83"/>
      <c r="D510" s="83"/>
      <c r="E510" s="83"/>
      <c r="F510" s="83"/>
      <c r="G510" s="83"/>
      <c r="H510" s="83"/>
      <c r="I510" s="83"/>
      <c r="J510" s="83"/>
      <c r="K510" s="83"/>
      <c r="L510" s="83"/>
      <c r="M510" s="83"/>
      <c r="N510" s="83"/>
      <c r="O510" s="83"/>
      <c r="P510" s="83"/>
      <c r="Q510" s="83"/>
      <c r="R510" s="83"/>
      <c r="S510" s="83"/>
      <c r="T510" s="83"/>
      <c r="U510" s="83"/>
      <c r="V510" s="83"/>
      <c r="W510" s="83"/>
      <c r="X510" s="83"/>
      <c r="Y510" s="83"/>
      <c r="Z510" s="83"/>
    </row>
    <row r="511" spans="1:26" ht="12.75" customHeight="1" x14ac:dyDescent="0.3">
      <c r="A511" s="83"/>
      <c r="B511" s="83"/>
      <c r="C511" s="83"/>
      <c r="D511" s="83"/>
      <c r="E511" s="83"/>
      <c r="F511" s="83"/>
      <c r="G511" s="83"/>
      <c r="H511" s="83"/>
      <c r="I511" s="83"/>
      <c r="J511" s="83"/>
      <c r="K511" s="83"/>
      <c r="L511" s="83"/>
      <c r="M511" s="83"/>
      <c r="N511" s="83"/>
      <c r="O511" s="83"/>
      <c r="P511" s="83"/>
      <c r="Q511" s="83"/>
      <c r="R511" s="83"/>
      <c r="S511" s="83"/>
      <c r="T511" s="83"/>
      <c r="U511" s="83"/>
      <c r="V511" s="83"/>
      <c r="W511" s="83"/>
      <c r="X511" s="83"/>
      <c r="Y511" s="83"/>
      <c r="Z511" s="83"/>
    </row>
    <row r="512" spans="1:26" ht="12.75" customHeight="1" x14ac:dyDescent="0.3">
      <c r="A512" s="83"/>
      <c r="B512" s="83"/>
      <c r="C512" s="83"/>
      <c r="D512" s="83"/>
      <c r="E512" s="83"/>
      <c r="F512" s="83"/>
      <c r="G512" s="83"/>
      <c r="H512" s="83"/>
      <c r="I512" s="83"/>
      <c r="J512" s="83"/>
      <c r="K512" s="83"/>
      <c r="L512" s="83"/>
      <c r="M512" s="83"/>
      <c r="N512" s="83"/>
      <c r="O512" s="83"/>
      <c r="P512" s="83"/>
      <c r="Q512" s="83"/>
      <c r="R512" s="83"/>
      <c r="S512" s="83"/>
      <c r="T512" s="83"/>
      <c r="U512" s="83"/>
      <c r="V512" s="83"/>
      <c r="W512" s="83"/>
      <c r="X512" s="83"/>
      <c r="Y512" s="83"/>
      <c r="Z512" s="83"/>
    </row>
    <row r="513" spans="1:26" ht="12.75" customHeight="1" x14ac:dyDescent="0.3">
      <c r="A513" s="83"/>
      <c r="B513" s="83"/>
      <c r="C513" s="83"/>
      <c r="D513" s="83"/>
      <c r="E513" s="83"/>
      <c r="F513" s="83"/>
      <c r="G513" s="83"/>
      <c r="H513" s="83"/>
      <c r="I513" s="83"/>
      <c r="J513" s="83"/>
      <c r="K513" s="83"/>
      <c r="L513" s="83"/>
      <c r="M513" s="83"/>
      <c r="N513" s="83"/>
      <c r="O513" s="83"/>
      <c r="P513" s="83"/>
      <c r="Q513" s="83"/>
      <c r="R513" s="83"/>
      <c r="S513" s="83"/>
      <c r="T513" s="83"/>
      <c r="U513" s="83"/>
      <c r="V513" s="83"/>
      <c r="W513" s="83"/>
      <c r="X513" s="83"/>
      <c r="Y513" s="83"/>
      <c r="Z513" s="83"/>
    </row>
    <row r="514" spans="1:26" ht="12.75" customHeight="1" x14ac:dyDescent="0.3">
      <c r="A514" s="83"/>
      <c r="B514" s="83"/>
      <c r="C514" s="83"/>
      <c r="D514" s="83"/>
      <c r="E514" s="83"/>
      <c r="F514" s="83"/>
      <c r="G514" s="83"/>
      <c r="H514" s="83"/>
      <c r="I514" s="83"/>
      <c r="J514" s="83"/>
      <c r="K514" s="83"/>
      <c r="L514" s="83"/>
      <c r="M514" s="83"/>
      <c r="N514" s="83"/>
      <c r="O514" s="83"/>
      <c r="P514" s="83"/>
      <c r="Q514" s="83"/>
      <c r="R514" s="83"/>
      <c r="S514" s="83"/>
      <c r="T514" s="83"/>
      <c r="U514" s="83"/>
      <c r="V514" s="83"/>
      <c r="W514" s="83"/>
      <c r="X514" s="83"/>
      <c r="Y514" s="83"/>
      <c r="Z514" s="83"/>
    </row>
    <row r="515" spans="1:26" ht="12.75" customHeight="1" x14ac:dyDescent="0.3">
      <c r="A515" s="83"/>
      <c r="B515" s="83"/>
      <c r="C515" s="83"/>
      <c r="D515" s="83"/>
      <c r="E515" s="83"/>
      <c r="F515" s="83"/>
      <c r="G515" s="83"/>
      <c r="H515" s="83"/>
      <c r="I515" s="83"/>
      <c r="J515" s="83"/>
      <c r="K515" s="83"/>
      <c r="L515" s="83"/>
      <c r="M515" s="83"/>
      <c r="N515" s="83"/>
      <c r="O515" s="83"/>
      <c r="P515" s="83"/>
      <c r="Q515" s="83"/>
      <c r="R515" s="83"/>
      <c r="S515" s="83"/>
      <c r="T515" s="83"/>
      <c r="U515" s="83"/>
      <c r="V515" s="83"/>
      <c r="W515" s="83"/>
      <c r="X515" s="83"/>
      <c r="Y515" s="83"/>
      <c r="Z515" s="83"/>
    </row>
    <row r="516" spans="1:26" ht="12.75" customHeight="1" x14ac:dyDescent="0.3">
      <c r="A516" s="83"/>
      <c r="B516" s="83"/>
      <c r="C516" s="83"/>
      <c r="D516" s="83"/>
      <c r="E516" s="83"/>
      <c r="F516" s="83"/>
      <c r="G516" s="83"/>
      <c r="H516" s="83"/>
      <c r="I516" s="83"/>
      <c r="J516" s="83"/>
      <c r="K516" s="83"/>
      <c r="L516" s="83"/>
      <c r="M516" s="83"/>
      <c r="N516" s="83"/>
      <c r="O516" s="83"/>
      <c r="P516" s="83"/>
      <c r="Q516" s="83"/>
      <c r="R516" s="83"/>
      <c r="S516" s="83"/>
      <c r="T516" s="83"/>
      <c r="U516" s="83"/>
      <c r="V516" s="83"/>
      <c r="W516" s="83"/>
      <c r="X516" s="83"/>
      <c r="Y516" s="83"/>
      <c r="Z516" s="83"/>
    </row>
    <row r="517" spans="1:26" ht="12.75" customHeight="1" x14ac:dyDescent="0.3">
      <c r="A517" s="83"/>
      <c r="B517" s="83"/>
      <c r="C517" s="83"/>
      <c r="D517" s="83"/>
      <c r="E517" s="83"/>
      <c r="F517" s="83"/>
      <c r="G517" s="83"/>
      <c r="H517" s="83"/>
      <c r="I517" s="83"/>
      <c r="J517" s="83"/>
      <c r="K517" s="83"/>
      <c r="L517" s="83"/>
      <c r="M517" s="83"/>
      <c r="N517" s="83"/>
      <c r="O517" s="83"/>
      <c r="P517" s="83"/>
      <c r="Q517" s="83"/>
      <c r="R517" s="83"/>
      <c r="S517" s="83"/>
      <c r="T517" s="83"/>
      <c r="U517" s="83"/>
      <c r="V517" s="83"/>
      <c r="W517" s="83"/>
      <c r="X517" s="83"/>
      <c r="Y517" s="83"/>
      <c r="Z517" s="83"/>
    </row>
    <row r="518" spans="1:26" ht="12.75" customHeight="1" x14ac:dyDescent="0.3">
      <c r="A518" s="83"/>
      <c r="B518" s="83"/>
      <c r="C518" s="83"/>
      <c r="D518" s="83"/>
      <c r="E518" s="83"/>
      <c r="F518" s="83"/>
      <c r="G518" s="83"/>
      <c r="H518" s="83"/>
      <c r="I518" s="83"/>
      <c r="J518" s="83"/>
      <c r="K518" s="83"/>
      <c r="L518" s="83"/>
      <c r="M518" s="83"/>
      <c r="N518" s="83"/>
      <c r="O518" s="83"/>
      <c r="P518" s="83"/>
      <c r="Q518" s="83"/>
      <c r="R518" s="83"/>
      <c r="S518" s="83"/>
      <c r="T518" s="83"/>
      <c r="U518" s="83"/>
      <c r="V518" s="83"/>
      <c r="W518" s="83"/>
      <c r="X518" s="83"/>
      <c r="Y518" s="83"/>
      <c r="Z518" s="83"/>
    </row>
    <row r="519" spans="1:26" ht="12.75" customHeight="1" x14ac:dyDescent="0.3">
      <c r="A519" s="83"/>
      <c r="B519" s="83"/>
      <c r="C519" s="83"/>
      <c r="D519" s="83"/>
      <c r="E519" s="83"/>
      <c r="F519" s="83"/>
      <c r="G519" s="83"/>
      <c r="H519" s="83"/>
      <c r="I519" s="83"/>
      <c r="J519" s="83"/>
      <c r="K519" s="83"/>
      <c r="L519" s="83"/>
      <c r="M519" s="83"/>
      <c r="N519" s="83"/>
      <c r="O519" s="83"/>
      <c r="P519" s="83"/>
      <c r="Q519" s="83"/>
      <c r="R519" s="83"/>
      <c r="S519" s="83"/>
      <c r="T519" s="83"/>
      <c r="U519" s="83"/>
      <c r="V519" s="83"/>
      <c r="W519" s="83"/>
      <c r="X519" s="83"/>
      <c r="Y519" s="83"/>
      <c r="Z519" s="83"/>
    </row>
    <row r="520" spans="1:26" ht="12.75" customHeight="1" x14ac:dyDescent="0.3">
      <c r="A520" s="83"/>
      <c r="B520" s="83"/>
      <c r="C520" s="83"/>
      <c r="D520" s="83"/>
      <c r="E520" s="83"/>
      <c r="F520" s="83"/>
      <c r="G520" s="83"/>
      <c r="H520" s="83"/>
      <c r="I520" s="83"/>
      <c r="J520" s="83"/>
      <c r="K520" s="83"/>
      <c r="L520" s="83"/>
      <c r="M520" s="83"/>
      <c r="N520" s="83"/>
      <c r="O520" s="83"/>
      <c r="P520" s="83"/>
      <c r="Q520" s="83"/>
      <c r="R520" s="83"/>
      <c r="S520" s="83"/>
      <c r="T520" s="83"/>
      <c r="U520" s="83"/>
      <c r="V520" s="83"/>
      <c r="W520" s="83"/>
      <c r="X520" s="83"/>
      <c r="Y520" s="83"/>
      <c r="Z520" s="83"/>
    </row>
    <row r="521" spans="1:26" ht="12.75" customHeight="1" x14ac:dyDescent="0.3">
      <c r="A521" s="83"/>
      <c r="B521" s="83"/>
      <c r="C521" s="83"/>
      <c r="D521" s="83"/>
      <c r="E521" s="83"/>
      <c r="F521" s="83"/>
      <c r="G521" s="83"/>
      <c r="H521" s="83"/>
      <c r="I521" s="83"/>
      <c r="J521" s="83"/>
      <c r="K521" s="83"/>
      <c r="L521" s="83"/>
      <c r="M521" s="83"/>
      <c r="N521" s="83"/>
      <c r="O521" s="83"/>
      <c r="P521" s="83"/>
      <c r="Q521" s="83"/>
      <c r="R521" s="83"/>
      <c r="S521" s="83"/>
      <c r="T521" s="83"/>
      <c r="U521" s="83"/>
      <c r="V521" s="83"/>
      <c r="W521" s="83"/>
      <c r="X521" s="83"/>
      <c r="Y521" s="83"/>
      <c r="Z521" s="83"/>
    </row>
    <row r="522" spans="1:26" ht="12.75" customHeight="1" x14ac:dyDescent="0.3">
      <c r="A522" s="83"/>
      <c r="B522" s="83"/>
      <c r="C522" s="83"/>
      <c r="D522" s="83"/>
      <c r="E522" s="83"/>
      <c r="F522" s="83"/>
      <c r="G522" s="83"/>
      <c r="H522" s="83"/>
      <c r="I522" s="83"/>
      <c r="J522" s="83"/>
      <c r="K522" s="83"/>
      <c r="L522" s="83"/>
      <c r="M522" s="83"/>
      <c r="N522" s="83"/>
      <c r="O522" s="83"/>
      <c r="P522" s="83"/>
      <c r="Q522" s="83"/>
      <c r="R522" s="83"/>
      <c r="S522" s="83"/>
      <c r="T522" s="83"/>
      <c r="U522" s="83"/>
      <c r="V522" s="83"/>
      <c r="W522" s="83"/>
      <c r="X522" s="83"/>
      <c r="Y522" s="83"/>
      <c r="Z522" s="83"/>
    </row>
    <row r="523" spans="1:26" ht="12.75" customHeight="1" x14ac:dyDescent="0.3">
      <c r="A523" s="83"/>
      <c r="B523" s="83"/>
      <c r="C523" s="83"/>
      <c r="D523" s="83"/>
      <c r="E523" s="83"/>
      <c r="F523" s="83"/>
      <c r="G523" s="83"/>
      <c r="H523" s="83"/>
      <c r="I523" s="83"/>
      <c r="J523" s="83"/>
      <c r="K523" s="83"/>
      <c r="L523" s="83"/>
      <c r="M523" s="83"/>
      <c r="N523" s="83"/>
      <c r="O523" s="83"/>
      <c r="P523" s="83"/>
      <c r="Q523" s="83"/>
      <c r="R523" s="83"/>
      <c r="S523" s="83"/>
      <c r="T523" s="83"/>
      <c r="U523" s="83"/>
      <c r="V523" s="83"/>
      <c r="W523" s="83"/>
      <c r="X523" s="83"/>
      <c r="Y523" s="83"/>
      <c r="Z523" s="83"/>
    </row>
    <row r="524" spans="1:26" ht="12.75" customHeight="1" x14ac:dyDescent="0.3">
      <c r="A524" s="83"/>
      <c r="B524" s="83"/>
      <c r="C524" s="83"/>
      <c r="D524" s="83"/>
      <c r="E524" s="83"/>
      <c r="F524" s="83"/>
      <c r="G524" s="83"/>
      <c r="H524" s="83"/>
      <c r="I524" s="83"/>
      <c r="J524" s="83"/>
      <c r="K524" s="83"/>
      <c r="L524" s="83"/>
      <c r="M524" s="83"/>
      <c r="N524" s="83"/>
      <c r="O524" s="83"/>
      <c r="P524" s="83"/>
      <c r="Q524" s="83"/>
      <c r="R524" s="83"/>
      <c r="S524" s="83"/>
      <c r="T524" s="83"/>
      <c r="U524" s="83"/>
      <c r="V524" s="83"/>
      <c r="W524" s="83"/>
      <c r="X524" s="83"/>
      <c r="Y524" s="83"/>
      <c r="Z524" s="83"/>
    </row>
    <row r="525" spans="1:26" ht="12.75" customHeight="1" x14ac:dyDescent="0.3">
      <c r="A525" s="83"/>
      <c r="B525" s="83"/>
      <c r="C525" s="83"/>
      <c r="D525" s="83"/>
      <c r="E525" s="83"/>
      <c r="F525" s="83"/>
      <c r="G525" s="83"/>
      <c r="H525" s="83"/>
      <c r="I525" s="83"/>
      <c r="J525" s="83"/>
      <c r="K525" s="83"/>
      <c r="L525" s="83"/>
      <c r="M525" s="83"/>
      <c r="N525" s="83"/>
      <c r="O525" s="83"/>
      <c r="P525" s="83"/>
      <c r="Q525" s="83"/>
      <c r="R525" s="83"/>
      <c r="S525" s="83"/>
      <c r="T525" s="83"/>
      <c r="U525" s="83"/>
      <c r="V525" s="83"/>
      <c r="W525" s="83"/>
      <c r="X525" s="83"/>
      <c r="Y525" s="83"/>
      <c r="Z525" s="83"/>
    </row>
    <row r="526" spans="1:26" ht="12.75" customHeight="1" x14ac:dyDescent="0.3">
      <c r="A526" s="83"/>
      <c r="B526" s="83"/>
      <c r="C526" s="83"/>
      <c r="D526" s="83"/>
      <c r="E526" s="83"/>
      <c r="F526" s="83"/>
      <c r="G526" s="83"/>
      <c r="H526" s="83"/>
      <c r="I526" s="83"/>
      <c r="J526" s="83"/>
      <c r="K526" s="83"/>
      <c r="L526" s="83"/>
      <c r="M526" s="83"/>
      <c r="N526" s="83"/>
      <c r="O526" s="83"/>
      <c r="P526" s="83"/>
      <c r="Q526" s="83"/>
      <c r="R526" s="83"/>
      <c r="S526" s="83"/>
      <c r="T526" s="83"/>
      <c r="U526" s="83"/>
      <c r="V526" s="83"/>
      <c r="W526" s="83"/>
      <c r="X526" s="83"/>
      <c r="Y526" s="83"/>
      <c r="Z526" s="83"/>
    </row>
    <row r="527" spans="1:26" ht="12.75" customHeight="1" x14ac:dyDescent="0.3">
      <c r="A527" s="83"/>
      <c r="B527" s="83"/>
      <c r="C527" s="83"/>
      <c r="D527" s="83"/>
      <c r="E527" s="83"/>
      <c r="F527" s="83"/>
      <c r="G527" s="83"/>
      <c r="H527" s="83"/>
      <c r="I527" s="83"/>
      <c r="J527" s="83"/>
      <c r="K527" s="83"/>
      <c r="L527" s="83"/>
      <c r="M527" s="83"/>
      <c r="N527" s="83"/>
      <c r="O527" s="83"/>
      <c r="P527" s="83"/>
      <c r="Q527" s="83"/>
      <c r="R527" s="83"/>
      <c r="S527" s="83"/>
      <c r="T527" s="83"/>
      <c r="U527" s="83"/>
      <c r="V527" s="83"/>
      <c r="W527" s="83"/>
      <c r="X527" s="83"/>
      <c r="Y527" s="83"/>
      <c r="Z527" s="83"/>
    </row>
    <row r="528" spans="1:26" ht="12.75" customHeight="1" x14ac:dyDescent="0.3">
      <c r="A528" s="83"/>
      <c r="B528" s="83"/>
      <c r="C528" s="83"/>
      <c r="D528" s="83"/>
      <c r="E528" s="83"/>
      <c r="F528" s="83"/>
      <c r="G528" s="83"/>
      <c r="H528" s="83"/>
      <c r="I528" s="83"/>
      <c r="J528" s="83"/>
      <c r="K528" s="83"/>
      <c r="L528" s="83"/>
      <c r="M528" s="83"/>
      <c r="N528" s="83"/>
      <c r="O528" s="83"/>
      <c r="P528" s="83"/>
      <c r="Q528" s="83"/>
      <c r="R528" s="83"/>
      <c r="S528" s="83"/>
      <c r="T528" s="83"/>
      <c r="U528" s="83"/>
      <c r="V528" s="83"/>
      <c r="W528" s="83"/>
      <c r="X528" s="83"/>
      <c r="Y528" s="83"/>
      <c r="Z528" s="83"/>
    </row>
    <row r="529" spans="1:26" ht="12.75" customHeight="1" x14ac:dyDescent="0.3">
      <c r="A529" s="83"/>
      <c r="B529" s="83"/>
      <c r="C529" s="83"/>
      <c r="D529" s="83"/>
      <c r="E529" s="83"/>
      <c r="F529" s="83"/>
      <c r="G529" s="83"/>
      <c r="H529" s="83"/>
      <c r="I529" s="83"/>
      <c r="J529" s="83"/>
      <c r="K529" s="83"/>
      <c r="L529" s="83"/>
      <c r="M529" s="83"/>
      <c r="N529" s="83"/>
      <c r="O529" s="83"/>
      <c r="P529" s="83"/>
      <c r="Q529" s="83"/>
      <c r="R529" s="83"/>
      <c r="S529" s="83"/>
      <c r="T529" s="83"/>
      <c r="U529" s="83"/>
      <c r="V529" s="83"/>
      <c r="W529" s="83"/>
      <c r="X529" s="83"/>
      <c r="Y529" s="83"/>
      <c r="Z529" s="83"/>
    </row>
    <row r="530" spans="1:26" ht="12.75" customHeight="1" x14ac:dyDescent="0.3">
      <c r="A530" s="83"/>
      <c r="B530" s="83"/>
      <c r="C530" s="83"/>
      <c r="D530" s="83"/>
      <c r="E530" s="83"/>
      <c r="F530" s="83"/>
      <c r="G530" s="83"/>
      <c r="H530" s="83"/>
      <c r="I530" s="83"/>
      <c r="J530" s="83"/>
      <c r="K530" s="83"/>
      <c r="L530" s="83"/>
      <c r="M530" s="83"/>
      <c r="N530" s="83"/>
      <c r="O530" s="83"/>
      <c r="P530" s="83"/>
      <c r="Q530" s="83"/>
      <c r="R530" s="83"/>
      <c r="S530" s="83"/>
      <c r="T530" s="83"/>
      <c r="U530" s="83"/>
      <c r="V530" s="83"/>
      <c r="W530" s="83"/>
      <c r="X530" s="83"/>
      <c r="Y530" s="83"/>
      <c r="Z530" s="83"/>
    </row>
    <row r="531" spans="1:26" ht="12.75" customHeight="1" x14ac:dyDescent="0.3">
      <c r="A531" s="83"/>
      <c r="B531" s="83"/>
      <c r="C531" s="83"/>
      <c r="D531" s="83"/>
      <c r="E531" s="83"/>
      <c r="F531" s="83"/>
      <c r="G531" s="83"/>
      <c r="H531" s="83"/>
      <c r="I531" s="83"/>
      <c r="J531" s="83"/>
      <c r="K531" s="83"/>
      <c r="L531" s="83"/>
      <c r="M531" s="83"/>
      <c r="N531" s="83"/>
      <c r="O531" s="83"/>
      <c r="P531" s="83"/>
      <c r="Q531" s="83"/>
      <c r="R531" s="83"/>
      <c r="S531" s="83"/>
      <c r="T531" s="83"/>
      <c r="U531" s="83"/>
      <c r="V531" s="83"/>
      <c r="W531" s="83"/>
      <c r="X531" s="83"/>
      <c r="Y531" s="83"/>
      <c r="Z531" s="83"/>
    </row>
    <row r="532" spans="1:26" ht="12.75" customHeight="1" x14ac:dyDescent="0.3">
      <c r="A532" s="83"/>
      <c r="B532" s="83"/>
      <c r="C532" s="83"/>
      <c r="D532" s="83"/>
      <c r="E532" s="83"/>
      <c r="F532" s="83"/>
      <c r="G532" s="83"/>
      <c r="H532" s="83"/>
      <c r="I532" s="83"/>
      <c r="J532" s="83"/>
      <c r="K532" s="83"/>
      <c r="L532" s="83"/>
      <c r="M532" s="83"/>
      <c r="N532" s="83"/>
      <c r="O532" s="83"/>
      <c r="P532" s="83"/>
      <c r="Q532" s="83"/>
      <c r="R532" s="83"/>
      <c r="S532" s="83"/>
      <c r="T532" s="83"/>
      <c r="U532" s="83"/>
      <c r="V532" s="83"/>
      <c r="W532" s="83"/>
      <c r="X532" s="83"/>
      <c r="Y532" s="83"/>
      <c r="Z532" s="83"/>
    </row>
    <row r="533" spans="1:26" ht="12.75" customHeight="1" x14ac:dyDescent="0.3">
      <c r="A533" s="83"/>
      <c r="B533" s="83"/>
      <c r="C533" s="83"/>
      <c r="D533" s="83"/>
      <c r="E533" s="83"/>
      <c r="F533" s="83"/>
      <c r="G533" s="83"/>
      <c r="H533" s="83"/>
      <c r="I533" s="83"/>
      <c r="J533" s="83"/>
      <c r="K533" s="83"/>
      <c r="L533" s="83"/>
      <c r="M533" s="83"/>
      <c r="N533" s="83"/>
      <c r="O533" s="83"/>
      <c r="P533" s="83"/>
      <c r="Q533" s="83"/>
      <c r="R533" s="83"/>
      <c r="S533" s="83"/>
      <c r="T533" s="83"/>
      <c r="U533" s="83"/>
      <c r="V533" s="83"/>
      <c r="W533" s="83"/>
      <c r="X533" s="83"/>
      <c r="Y533" s="83"/>
      <c r="Z533" s="83"/>
    </row>
    <row r="534" spans="1:26" ht="12.75" customHeight="1" x14ac:dyDescent="0.3">
      <c r="A534" s="83"/>
      <c r="B534" s="83"/>
      <c r="C534" s="83"/>
      <c r="D534" s="83"/>
      <c r="E534" s="83"/>
      <c r="F534" s="83"/>
      <c r="G534" s="83"/>
      <c r="H534" s="83"/>
      <c r="I534" s="83"/>
      <c r="J534" s="83"/>
      <c r="K534" s="83"/>
      <c r="L534" s="83"/>
      <c r="M534" s="83"/>
      <c r="N534" s="83"/>
      <c r="O534" s="83"/>
      <c r="P534" s="83"/>
      <c r="Q534" s="83"/>
      <c r="R534" s="83"/>
      <c r="S534" s="83"/>
      <c r="T534" s="83"/>
      <c r="U534" s="83"/>
      <c r="V534" s="83"/>
      <c r="W534" s="83"/>
      <c r="X534" s="83"/>
      <c r="Y534" s="83"/>
      <c r="Z534" s="83"/>
    </row>
    <row r="535" spans="1:26" ht="12.75" customHeight="1" x14ac:dyDescent="0.3">
      <c r="A535" s="83"/>
      <c r="B535" s="83"/>
      <c r="C535" s="83"/>
      <c r="D535" s="83"/>
      <c r="E535" s="83"/>
      <c r="F535" s="83"/>
      <c r="G535" s="83"/>
      <c r="H535" s="83"/>
      <c r="I535" s="83"/>
      <c r="J535" s="83"/>
      <c r="K535" s="83"/>
      <c r="L535" s="83"/>
      <c r="M535" s="83"/>
      <c r="N535" s="83"/>
      <c r="O535" s="83"/>
      <c r="P535" s="83"/>
      <c r="Q535" s="83"/>
      <c r="R535" s="83"/>
      <c r="S535" s="83"/>
      <c r="T535" s="83"/>
      <c r="U535" s="83"/>
      <c r="V535" s="83"/>
      <c r="W535" s="83"/>
      <c r="X535" s="83"/>
      <c r="Y535" s="83"/>
      <c r="Z535" s="83"/>
    </row>
    <row r="536" spans="1:26" ht="12.75" customHeight="1" x14ac:dyDescent="0.3">
      <c r="A536" s="83"/>
      <c r="B536" s="83"/>
      <c r="C536" s="83"/>
      <c r="D536" s="83"/>
      <c r="E536" s="83"/>
      <c r="F536" s="83"/>
      <c r="G536" s="83"/>
      <c r="H536" s="83"/>
      <c r="I536" s="83"/>
      <c r="J536" s="83"/>
      <c r="K536" s="83"/>
      <c r="L536" s="83"/>
      <c r="M536" s="83"/>
      <c r="N536" s="83"/>
      <c r="O536" s="83"/>
      <c r="P536" s="83"/>
      <c r="Q536" s="83"/>
      <c r="R536" s="83"/>
      <c r="S536" s="83"/>
      <c r="T536" s="83"/>
      <c r="U536" s="83"/>
      <c r="V536" s="83"/>
      <c r="W536" s="83"/>
      <c r="X536" s="83"/>
      <c r="Y536" s="83"/>
      <c r="Z536" s="83"/>
    </row>
    <row r="537" spans="1:26" ht="12.75" customHeight="1" x14ac:dyDescent="0.3">
      <c r="A537" s="83"/>
      <c r="B537" s="83"/>
      <c r="C537" s="83"/>
      <c r="D537" s="83"/>
      <c r="E537" s="83"/>
      <c r="F537" s="83"/>
      <c r="G537" s="83"/>
      <c r="H537" s="83"/>
      <c r="I537" s="83"/>
      <c r="J537" s="83"/>
      <c r="K537" s="83"/>
      <c r="L537" s="83"/>
      <c r="M537" s="83"/>
      <c r="N537" s="83"/>
      <c r="O537" s="83"/>
      <c r="P537" s="83"/>
      <c r="Q537" s="83"/>
      <c r="R537" s="83"/>
      <c r="S537" s="83"/>
      <c r="T537" s="83"/>
      <c r="U537" s="83"/>
      <c r="V537" s="83"/>
      <c r="W537" s="83"/>
      <c r="X537" s="83"/>
      <c r="Y537" s="83"/>
      <c r="Z537" s="83"/>
    </row>
    <row r="538" spans="1:26" ht="12.75" customHeight="1" x14ac:dyDescent="0.3">
      <c r="A538" s="83"/>
      <c r="B538" s="83"/>
      <c r="C538" s="83"/>
      <c r="D538" s="83"/>
      <c r="E538" s="83"/>
      <c r="F538" s="83"/>
      <c r="G538" s="83"/>
      <c r="H538" s="83"/>
      <c r="I538" s="83"/>
      <c r="J538" s="83"/>
      <c r="K538" s="83"/>
      <c r="L538" s="83"/>
      <c r="M538" s="83"/>
      <c r="N538" s="83"/>
      <c r="O538" s="83"/>
      <c r="P538" s="83"/>
      <c r="Q538" s="83"/>
      <c r="R538" s="83"/>
      <c r="S538" s="83"/>
      <c r="T538" s="83"/>
      <c r="U538" s="83"/>
      <c r="V538" s="83"/>
      <c r="W538" s="83"/>
      <c r="X538" s="83"/>
      <c r="Y538" s="83"/>
      <c r="Z538" s="83"/>
    </row>
    <row r="539" spans="1:26" ht="12.75" customHeight="1" x14ac:dyDescent="0.3">
      <c r="A539" s="83"/>
      <c r="B539" s="83"/>
      <c r="C539" s="83"/>
      <c r="D539" s="83"/>
      <c r="E539" s="83"/>
      <c r="F539" s="83"/>
      <c r="G539" s="83"/>
      <c r="H539" s="83"/>
      <c r="I539" s="83"/>
      <c r="J539" s="83"/>
      <c r="K539" s="83"/>
      <c r="L539" s="83"/>
      <c r="M539" s="83"/>
      <c r="N539" s="83"/>
      <c r="O539" s="83"/>
      <c r="P539" s="83"/>
      <c r="Q539" s="83"/>
      <c r="R539" s="83"/>
      <c r="S539" s="83"/>
      <c r="T539" s="83"/>
      <c r="U539" s="83"/>
      <c r="V539" s="83"/>
      <c r="W539" s="83"/>
      <c r="X539" s="83"/>
      <c r="Y539" s="83"/>
      <c r="Z539" s="83"/>
    </row>
    <row r="540" spans="1:26" ht="12.75" customHeight="1" x14ac:dyDescent="0.3">
      <c r="A540" s="83"/>
      <c r="B540" s="83"/>
      <c r="C540" s="83"/>
      <c r="D540" s="83"/>
      <c r="E540" s="83"/>
      <c r="F540" s="83"/>
      <c r="G540" s="83"/>
      <c r="H540" s="83"/>
      <c r="I540" s="83"/>
      <c r="J540" s="83"/>
      <c r="K540" s="83"/>
      <c r="L540" s="83"/>
      <c r="M540" s="83"/>
      <c r="N540" s="83"/>
      <c r="O540" s="83"/>
      <c r="P540" s="83"/>
      <c r="Q540" s="83"/>
      <c r="R540" s="83"/>
      <c r="S540" s="83"/>
      <c r="T540" s="83"/>
      <c r="U540" s="83"/>
      <c r="V540" s="83"/>
      <c r="W540" s="83"/>
      <c r="X540" s="83"/>
      <c r="Y540" s="83"/>
      <c r="Z540" s="83"/>
    </row>
    <row r="541" spans="1:26" ht="12.75" customHeight="1" x14ac:dyDescent="0.3">
      <c r="A541" s="83"/>
      <c r="B541" s="83"/>
      <c r="C541" s="83"/>
      <c r="D541" s="83"/>
      <c r="E541" s="83"/>
      <c r="F541" s="83"/>
      <c r="G541" s="83"/>
      <c r="H541" s="83"/>
      <c r="I541" s="83"/>
      <c r="J541" s="83"/>
      <c r="K541" s="83"/>
      <c r="L541" s="83"/>
      <c r="M541" s="83"/>
      <c r="N541" s="83"/>
      <c r="O541" s="83"/>
      <c r="P541" s="83"/>
      <c r="Q541" s="83"/>
      <c r="R541" s="83"/>
      <c r="S541" s="83"/>
      <c r="T541" s="83"/>
      <c r="U541" s="83"/>
      <c r="V541" s="83"/>
      <c r="W541" s="83"/>
      <c r="X541" s="83"/>
      <c r="Y541" s="83"/>
      <c r="Z541" s="83"/>
    </row>
    <row r="542" spans="1:26" ht="12.75" customHeight="1" x14ac:dyDescent="0.3">
      <c r="A542" s="83"/>
      <c r="B542" s="83"/>
      <c r="C542" s="83"/>
      <c r="D542" s="83"/>
      <c r="E542" s="83"/>
      <c r="F542" s="83"/>
      <c r="G542" s="83"/>
      <c r="H542" s="83"/>
      <c r="I542" s="83"/>
      <c r="J542" s="83"/>
      <c r="K542" s="83"/>
      <c r="L542" s="83"/>
      <c r="M542" s="83"/>
      <c r="N542" s="83"/>
      <c r="O542" s="83"/>
      <c r="P542" s="83"/>
      <c r="Q542" s="83"/>
      <c r="R542" s="83"/>
      <c r="S542" s="83"/>
      <c r="T542" s="83"/>
      <c r="U542" s="83"/>
      <c r="V542" s="83"/>
      <c r="W542" s="83"/>
      <c r="X542" s="83"/>
      <c r="Y542" s="83"/>
      <c r="Z542" s="83"/>
    </row>
    <row r="543" spans="1:26" ht="12.75" customHeight="1" x14ac:dyDescent="0.3">
      <c r="A543" s="83"/>
      <c r="B543" s="83"/>
      <c r="C543" s="83"/>
      <c r="D543" s="83"/>
      <c r="E543" s="83"/>
      <c r="F543" s="83"/>
      <c r="G543" s="83"/>
      <c r="H543" s="83"/>
      <c r="I543" s="83"/>
      <c r="J543" s="83"/>
      <c r="K543" s="83"/>
      <c r="L543" s="83"/>
      <c r="M543" s="83"/>
      <c r="N543" s="83"/>
      <c r="O543" s="83"/>
      <c r="P543" s="83"/>
      <c r="Q543" s="83"/>
      <c r="R543" s="83"/>
      <c r="S543" s="83"/>
      <c r="T543" s="83"/>
      <c r="U543" s="83"/>
      <c r="V543" s="83"/>
      <c r="W543" s="83"/>
      <c r="X543" s="83"/>
      <c r="Y543" s="83"/>
      <c r="Z543" s="83"/>
    </row>
    <row r="544" spans="1:26" ht="12.75" customHeight="1" x14ac:dyDescent="0.3">
      <c r="A544" s="83"/>
      <c r="B544" s="83"/>
      <c r="C544" s="83"/>
      <c r="D544" s="83"/>
      <c r="E544" s="83"/>
      <c r="F544" s="83"/>
      <c r="G544" s="83"/>
      <c r="H544" s="83"/>
      <c r="I544" s="83"/>
      <c r="J544" s="83"/>
      <c r="K544" s="83"/>
      <c r="L544" s="83"/>
      <c r="M544" s="83"/>
      <c r="N544" s="83"/>
      <c r="O544" s="83"/>
      <c r="P544" s="83"/>
      <c r="Q544" s="83"/>
      <c r="R544" s="83"/>
      <c r="S544" s="83"/>
      <c r="T544" s="83"/>
      <c r="U544" s="83"/>
      <c r="V544" s="83"/>
      <c r="W544" s="83"/>
      <c r="X544" s="83"/>
      <c r="Y544" s="83"/>
      <c r="Z544" s="83"/>
    </row>
    <row r="545" spans="1:26" ht="12.75" customHeight="1" x14ac:dyDescent="0.3">
      <c r="A545" s="83"/>
      <c r="B545" s="83"/>
      <c r="C545" s="83"/>
      <c r="D545" s="83"/>
      <c r="E545" s="83"/>
      <c r="F545" s="83"/>
      <c r="G545" s="83"/>
      <c r="H545" s="83"/>
      <c r="I545" s="83"/>
      <c r="J545" s="83"/>
      <c r="K545" s="83"/>
      <c r="L545" s="83"/>
      <c r="M545" s="83"/>
      <c r="N545" s="83"/>
      <c r="O545" s="83"/>
      <c r="P545" s="83"/>
      <c r="Q545" s="83"/>
      <c r="R545" s="83"/>
      <c r="S545" s="83"/>
      <c r="T545" s="83"/>
      <c r="U545" s="83"/>
      <c r="V545" s="83"/>
      <c r="W545" s="83"/>
      <c r="X545" s="83"/>
      <c r="Y545" s="83"/>
      <c r="Z545" s="83"/>
    </row>
    <row r="546" spans="1:26" ht="12.75" customHeight="1" x14ac:dyDescent="0.3">
      <c r="A546" s="83"/>
      <c r="B546" s="83"/>
      <c r="C546" s="83"/>
      <c r="D546" s="83"/>
      <c r="E546" s="83"/>
      <c r="F546" s="83"/>
      <c r="G546" s="83"/>
      <c r="H546" s="83"/>
      <c r="I546" s="83"/>
      <c r="J546" s="83"/>
      <c r="K546" s="83"/>
      <c r="L546" s="83"/>
      <c r="M546" s="83"/>
      <c r="N546" s="83"/>
      <c r="O546" s="83"/>
      <c r="P546" s="83"/>
      <c r="Q546" s="83"/>
      <c r="R546" s="83"/>
      <c r="S546" s="83"/>
      <c r="T546" s="83"/>
      <c r="U546" s="83"/>
      <c r="V546" s="83"/>
      <c r="W546" s="83"/>
      <c r="X546" s="83"/>
      <c r="Y546" s="83"/>
      <c r="Z546" s="83"/>
    </row>
    <row r="547" spans="1:26" ht="12.75" customHeight="1" x14ac:dyDescent="0.3">
      <c r="A547" s="83"/>
      <c r="B547" s="83"/>
      <c r="C547" s="83"/>
      <c r="D547" s="83"/>
      <c r="E547" s="83"/>
      <c r="F547" s="83"/>
      <c r="G547" s="83"/>
      <c r="H547" s="83"/>
      <c r="I547" s="83"/>
      <c r="J547" s="83"/>
      <c r="K547" s="83"/>
      <c r="L547" s="83"/>
      <c r="M547" s="83"/>
      <c r="N547" s="83"/>
      <c r="O547" s="83"/>
      <c r="P547" s="83"/>
      <c r="Q547" s="83"/>
      <c r="R547" s="83"/>
      <c r="S547" s="83"/>
      <c r="T547" s="83"/>
      <c r="U547" s="83"/>
      <c r="V547" s="83"/>
      <c r="W547" s="83"/>
      <c r="X547" s="83"/>
      <c r="Y547" s="83"/>
      <c r="Z547" s="83"/>
    </row>
    <row r="548" spans="1:26" ht="12.75" customHeight="1" x14ac:dyDescent="0.3">
      <c r="A548" s="83"/>
      <c r="B548" s="83"/>
      <c r="C548" s="83"/>
      <c r="D548" s="83"/>
      <c r="E548" s="83"/>
      <c r="F548" s="83"/>
      <c r="G548" s="83"/>
      <c r="H548" s="83"/>
      <c r="I548" s="83"/>
      <c r="J548" s="83"/>
      <c r="K548" s="83"/>
      <c r="L548" s="83"/>
      <c r="M548" s="83"/>
      <c r="N548" s="83"/>
      <c r="O548" s="83"/>
      <c r="P548" s="83"/>
      <c r="Q548" s="83"/>
      <c r="R548" s="83"/>
      <c r="S548" s="83"/>
      <c r="T548" s="83"/>
      <c r="U548" s="83"/>
      <c r="V548" s="83"/>
      <c r="W548" s="83"/>
      <c r="X548" s="83"/>
      <c r="Y548" s="83"/>
      <c r="Z548" s="83"/>
    </row>
    <row r="549" spans="1:26" ht="12.75" customHeight="1" x14ac:dyDescent="0.3">
      <c r="A549" s="83"/>
      <c r="B549" s="83"/>
      <c r="C549" s="83"/>
      <c r="D549" s="83"/>
      <c r="E549" s="83"/>
      <c r="F549" s="83"/>
      <c r="G549" s="83"/>
      <c r="H549" s="83"/>
      <c r="I549" s="83"/>
      <c r="J549" s="83"/>
      <c r="K549" s="83"/>
      <c r="L549" s="83"/>
      <c r="M549" s="83"/>
      <c r="N549" s="83"/>
      <c r="O549" s="83"/>
      <c r="P549" s="83"/>
      <c r="Q549" s="83"/>
      <c r="R549" s="83"/>
      <c r="S549" s="83"/>
      <c r="T549" s="83"/>
      <c r="U549" s="83"/>
      <c r="V549" s="83"/>
      <c r="W549" s="83"/>
      <c r="X549" s="83"/>
      <c r="Y549" s="83"/>
      <c r="Z549" s="83"/>
    </row>
    <row r="550" spans="1:26" ht="12.75" customHeight="1" x14ac:dyDescent="0.3">
      <c r="A550" s="83"/>
      <c r="B550" s="83"/>
      <c r="C550" s="83"/>
      <c r="D550" s="83"/>
      <c r="E550" s="83"/>
      <c r="F550" s="83"/>
      <c r="G550" s="83"/>
      <c r="H550" s="83"/>
      <c r="I550" s="83"/>
      <c r="J550" s="83"/>
      <c r="K550" s="83"/>
      <c r="L550" s="83"/>
      <c r="M550" s="83"/>
      <c r="N550" s="83"/>
      <c r="O550" s="83"/>
      <c r="P550" s="83"/>
      <c r="Q550" s="83"/>
      <c r="R550" s="83"/>
      <c r="S550" s="83"/>
      <c r="T550" s="83"/>
      <c r="U550" s="83"/>
      <c r="V550" s="83"/>
      <c r="W550" s="83"/>
      <c r="X550" s="83"/>
      <c r="Y550" s="83"/>
      <c r="Z550" s="83"/>
    </row>
    <row r="551" spans="1:26" ht="12.75" customHeight="1" x14ac:dyDescent="0.3">
      <c r="A551" s="83"/>
      <c r="B551" s="83"/>
      <c r="C551" s="83"/>
      <c r="D551" s="83"/>
      <c r="E551" s="83"/>
      <c r="F551" s="83"/>
      <c r="G551" s="83"/>
      <c r="H551" s="83"/>
      <c r="I551" s="83"/>
      <c r="J551" s="83"/>
      <c r="K551" s="83"/>
      <c r="L551" s="83"/>
      <c r="M551" s="83"/>
      <c r="N551" s="83"/>
      <c r="O551" s="83"/>
      <c r="P551" s="83"/>
      <c r="Q551" s="83"/>
      <c r="R551" s="83"/>
      <c r="S551" s="83"/>
      <c r="T551" s="83"/>
      <c r="U551" s="83"/>
      <c r="V551" s="83"/>
      <c r="W551" s="83"/>
      <c r="X551" s="83"/>
      <c r="Y551" s="83"/>
      <c r="Z551" s="83"/>
    </row>
    <row r="552" spans="1:26" ht="12.75" customHeight="1" x14ac:dyDescent="0.3">
      <c r="A552" s="83"/>
      <c r="B552" s="83"/>
      <c r="C552" s="83"/>
      <c r="D552" s="83"/>
      <c r="E552" s="83"/>
      <c r="F552" s="83"/>
      <c r="G552" s="83"/>
      <c r="H552" s="83"/>
      <c r="I552" s="83"/>
      <c r="J552" s="83"/>
      <c r="K552" s="83"/>
      <c r="L552" s="83"/>
      <c r="M552" s="83"/>
      <c r="N552" s="83"/>
      <c r="O552" s="83"/>
      <c r="P552" s="83"/>
      <c r="Q552" s="83"/>
      <c r="R552" s="83"/>
      <c r="S552" s="83"/>
      <c r="T552" s="83"/>
      <c r="U552" s="83"/>
      <c r="V552" s="83"/>
      <c r="W552" s="83"/>
      <c r="X552" s="83"/>
      <c r="Y552" s="83"/>
      <c r="Z552" s="83"/>
    </row>
    <row r="553" spans="1:26" ht="12.75" customHeight="1" x14ac:dyDescent="0.3">
      <c r="A553" s="83"/>
      <c r="B553" s="83"/>
      <c r="C553" s="83"/>
      <c r="D553" s="83"/>
      <c r="E553" s="83"/>
      <c r="F553" s="83"/>
      <c r="G553" s="83"/>
      <c r="H553" s="83"/>
      <c r="I553" s="83"/>
      <c r="J553" s="83"/>
      <c r="K553" s="83"/>
      <c r="L553" s="83"/>
      <c r="M553" s="83"/>
      <c r="N553" s="83"/>
      <c r="O553" s="83"/>
      <c r="P553" s="83"/>
      <c r="Q553" s="83"/>
      <c r="R553" s="83"/>
      <c r="S553" s="83"/>
      <c r="T553" s="83"/>
      <c r="U553" s="83"/>
      <c r="V553" s="83"/>
      <c r="W553" s="83"/>
      <c r="X553" s="83"/>
      <c r="Y553" s="83"/>
      <c r="Z553" s="83"/>
    </row>
    <row r="554" spans="1:26" ht="12.75" customHeight="1" x14ac:dyDescent="0.3">
      <c r="A554" s="83"/>
      <c r="B554" s="83"/>
      <c r="C554" s="83"/>
      <c r="D554" s="83"/>
      <c r="E554" s="83"/>
      <c r="F554" s="83"/>
      <c r="G554" s="83"/>
      <c r="H554" s="83"/>
      <c r="I554" s="83"/>
      <c r="J554" s="83"/>
      <c r="K554" s="83"/>
      <c r="L554" s="83"/>
      <c r="M554" s="83"/>
      <c r="N554" s="83"/>
      <c r="O554" s="83"/>
      <c r="P554" s="83"/>
      <c r="Q554" s="83"/>
      <c r="R554" s="83"/>
      <c r="S554" s="83"/>
      <c r="T554" s="83"/>
      <c r="U554" s="83"/>
      <c r="V554" s="83"/>
      <c r="W554" s="83"/>
      <c r="X554" s="83"/>
      <c r="Y554" s="83"/>
      <c r="Z554" s="83"/>
    </row>
    <row r="555" spans="1:26" ht="12.75" customHeight="1" x14ac:dyDescent="0.3">
      <c r="A555" s="83"/>
      <c r="B555" s="83"/>
      <c r="C555" s="83"/>
      <c r="D555" s="83"/>
      <c r="E555" s="83"/>
      <c r="F555" s="83"/>
      <c r="G555" s="83"/>
      <c r="H555" s="83"/>
      <c r="I555" s="83"/>
      <c r="J555" s="83"/>
      <c r="K555" s="83"/>
      <c r="L555" s="83"/>
      <c r="M555" s="83"/>
      <c r="N555" s="83"/>
      <c r="O555" s="83"/>
      <c r="P555" s="83"/>
      <c r="Q555" s="83"/>
      <c r="R555" s="83"/>
      <c r="S555" s="83"/>
      <c r="T555" s="83"/>
      <c r="U555" s="83"/>
      <c r="V555" s="83"/>
      <c r="W555" s="83"/>
      <c r="X555" s="83"/>
      <c r="Y555" s="83"/>
      <c r="Z555" s="83"/>
    </row>
    <row r="556" spans="1:26" ht="12.75" customHeight="1" x14ac:dyDescent="0.3">
      <c r="A556" s="83"/>
      <c r="B556" s="83"/>
      <c r="C556" s="83"/>
      <c r="D556" s="83"/>
      <c r="E556" s="83"/>
      <c r="F556" s="83"/>
      <c r="G556" s="83"/>
      <c r="H556" s="83"/>
      <c r="I556" s="83"/>
      <c r="J556" s="83"/>
      <c r="K556" s="83"/>
      <c r="L556" s="83"/>
      <c r="M556" s="83"/>
      <c r="N556" s="83"/>
      <c r="O556" s="83"/>
      <c r="P556" s="83"/>
      <c r="Q556" s="83"/>
      <c r="R556" s="83"/>
      <c r="S556" s="83"/>
      <c r="T556" s="83"/>
      <c r="U556" s="83"/>
      <c r="V556" s="83"/>
      <c r="W556" s="83"/>
      <c r="X556" s="83"/>
      <c r="Y556" s="83"/>
      <c r="Z556" s="83"/>
    </row>
    <row r="557" spans="1:26" ht="12.75" customHeight="1" x14ac:dyDescent="0.3">
      <c r="A557" s="83"/>
      <c r="B557" s="83"/>
      <c r="C557" s="83"/>
      <c r="D557" s="83"/>
      <c r="E557" s="83"/>
      <c r="F557" s="83"/>
      <c r="G557" s="83"/>
      <c r="H557" s="83"/>
      <c r="I557" s="83"/>
      <c r="J557" s="83"/>
      <c r="K557" s="83"/>
      <c r="L557" s="83"/>
      <c r="M557" s="83"/>
      <c r="N557" s="83"/>
      <c r="O557" s="83"/>
      <c r="P557" s="83"/>
      <c r="Q557" s="83"/>
      <c r="R557" s="83"/>
      <c r="S557" s="83"/>
      <c r="T557" s="83"/>
      <c r="U557" s="83"/>
      <c r="V557" s="83"/>
      <c r="W557" s="83"/>
      <c r="X557" s="83"/>
      <c r="Y557" s="83"/>
      <c r="Z557" s="83"/>
    </row>
    <row r="558" spans="1:26" ht="12.75" customHeight="1" x14ac:dyDescent="0.3">
      <c r="A558" s="83"/>
      <c r="B558" s="83"/>
      <c r="C558" s="83"/>
      <c r="D558" s="83"/>
      <c r="E558" s="83"/>
      <c r="F558" s="83"/>
      <c r="G558" s="83"/>
      <c r="H558" s="83"/>
      <c r="I558" s="83"/>
      <c r="J558" s="83"/>
      <c r="K558" s="83"/>
      <c r="L558" s="83"/>
      <c r="M558" s="83"/>
      <c r="N558" s="83"/>
      <c r="O558" s="83"/>
      <c r="P558" s="83"/>
      <c r="Q558" s="83"/>
      <c r="R558" s="83"/>
      <c r="S558" s="83"/>
      <c r="T558" s="83"/>
      <c r="U558" s="83"/>
      <c r="V558" s="83"/>
      <c r="W558" s="83"/>
      <c r="X558" s="83"/>
      <c r="Y558" s="83"/>
      <c r="Z558" s="83"/>
    </row>
    <row r="559" spans="1:26" ht="12.75" customHeight="1" x14ac:dyDescent="0.3">
      <c r="A559" s="83"/>
      <c r="B559" s="83"/>
      <c r="C559" s="83"/>
      <c r="D559" s="83"/>
      <c r="E559" s="83"/>
      <c r="F559" s="83"/>
      <c r="G559" s="83"/>
      <c r="H559" s="83"/>
      <c r="I559" s="83"/>
      <c r="J559" s="83"/>
      <c r="K559" s="83"/>
      <c r="L559" s="83"/>
      <c r="M559" s="83"/>
      <c r="N559" s="83"/>
      <c r="O559" s="83"/>
      <c r="P559" s="83"/>
      <c r="Q559" s="83"/>
      <c r="R559" s="83"/>
      <c r="S559" s="83"/>
      <c r="T559" s="83"/>
      <c r="U559" s="83"/>
      <c r="V559" s="83"/>
      <c r="W559" s="83"/>
      <c r="X559" s="83"/>
      <c r="Y559" s="83"/>
      <c r="Z559" s="83"/>
    </row>
    <row r="560" spans="1:26" ht="12.75" customHeight="1" x14ac:dyDescent="0.3">
      <c r="A560" s="83"/>
      <c r="B560" s="83"/>
      <c r="C560" s="83"/>
      <c r="D560" s="83"/>
      <c r="E560" s="83"/>
      <c r="F560" s="83"/>
      <c r="G560" s="83"/>
      <c r="H560" s="83"/>
      <c r="I560" s="83"/>
      <c r="J560" s="83"/>
      <c r="K560" s="83"/>
      <c r="L560" s="83"/>
      <c r="M560" s="83"/>
      <c r="N560" s="83"/>
      <c r="O560" s="83"/>
      <c r="P560" s="83"/>
      <c r="Q560" s="83"/>
      <c r="R560" s="83"/>
      <c r="S560" s="83"/>
      <c r="T560" s="83"/>
      <c r="U560" s="83"/>
      <c r="V560" s="83"/>
      <c r="W560" s="83"/>
      <c r="X560" s="83"/>
      <c r="Y560" s="83"/>
      <c r="Z560" s="83"/>
    </row>
    <row r="561" spans="1:26" ht="12.75" customHeight="1" x14ac:dyDescent="0.3">
      <c r="A561" s="83"/>
      <c r="B561" s="83"/>
      <c r="C561" s="83"/>
      <c r="D561" s="83"/>
      <c r="E561" s="83"/>
      <c r="F561" s="83"/>
      <c r="G561" s="83"/>
      <c r="H561" s="83"/>
      <c r="I561" s="83"/>
      <c r="J561" s="83"/>
      <c r="K561" s="83"/>
      <c r="L561" s="83"/>
      <c r="M561" s="83"/>
      <c r="N561" s="83"/>
      <c r="O561" s="83"/>
      <c r="P561" s="83"/>
      <c r="Q561" s="83"/>
      <c r="R561" s="83"/>
      <c r="S561" s="83"/>
      <c r="T561" s="83"/>
      <c r="U561" s="83"/>
      <c r="V561" s="83"/>
      <c r="W561" s="83"/>
      <c r="X561" s="83"/>
      <c r="Y561" s="83"/>
      <c r="Z561" s="83"/>
    </row>
    <row r="562" spans="1:26" ht="12.75" customHeight="1" x14ac:dyDescent="0.3">
      <c r="A562" s="83"/>
      <c r="B562" s="83"/>
      <c r="C562" s="83"/>
      <c r="D562" s="83"/>
      <c r="E562" s="83"/>
      <c r="F562" s="83"/>
      <c r="G562" s="83"/>
      <c r="H562" s="83"/>
      <c r="I562" s="83"/>
      <c r="J562" s="83"/>
      <c r="K562" s="83"/>
      <c r="L562" s="83"/>
      <c r="M562" s="83"/>
      <c r="N562" s="83"/>
      <c r="O562" s="83"/>
      <c r="P562" s="83"/>
      <c r="Q562" s="83"/>
      <c r="R562" s="83"/>
      <c r="S562" s="83"/>
      <c r="T562" s="83"/>
      <c r="U562" s="83"/>
      <c r="V562" s="83"/>
      <c r="W562" s="83"/>
      <c r="X562" s="83"/>
      <c r="Y562" s="83"/>
      <c r="Z562" s="83"/>
    </row>
    <row r="563" spans="1:26" ht="12.75" customHeight="1" x14ac:dyDescent="0.3">
      <c r="A563" s="83"/>
      <c r="B563" s="83"/>
      <c r="C563" s="83"/>
      <c r="D563" s="83"/>
      <c r="E563" s="83"/>
      <c r="F563" s="83"/>
      <c r="G563" s="83"/>
      <c r="H563" s="83"/>
      <c r="I563" s="83"/>
      <c r="J563" s="83"/>
      <c r="K563" s="83"/>
      <c r="L563" s="83"/>
      <c r="M563" s="83"/>
      <c r="N563" s="83"/>
      <c r="O563" s="83"/>
      <c r="P563" s="83"/>
      <c r="Q563" s="83"/>
      <c r="R563" s="83"/>
      <c r="S563" s="83"/>
      <c r="T563" s="83"/>
      <c r="U563" s="83"/>
      <c r="V563" s="83"/>
      <c r="W563" s="83"/>
      <c r="X563" s="83"/>
      <c r="Y563" s="83"/>
      <c r="Z563" s="83"/>
    </row>
    <row r="564" spans="1:26" ht="12.75" customHeight="1" x14ac:dyDescent="0.3">
      <c r="A564" s="83"/>
      <c r="B564" s="83"/>
      <c r="C564" s="83"/>
      <c r="D564" s="83"/>
      <c r="E564" s="83"/>
      <c r="F564" s="83"/>
      <c r="G564" s="83"/>
      <c r="H564" s="83"/>
      <c r="I564" s="83"/>
      <c r="J564" s="83"/>
      <c r="K564" s="83"/>
      <c r="L564" s="83"/>
      <c r="M564" s="83"/>
      <c r="N564" s="83"/>
      <c r="O564" s="83"/>
      <c r="P564" s="83"/>
      <c r="Q564" s="83"/>
      <c r="R564" s="83"/>
      <c r="S564" s="83"/>
      <c r="T564" s="83"/>
      <c r="U564" s="83"/>
      <c r="V564" s="83"/>
      <c r="W564" s="83"/>
      <c r="X564" s="83"/>
      <c r="Y564" s="83"/>
      <c r="Z564" s="83"/>
    </row>
    <row r="565" spans="1:26" ht="12.75" customHeight="1" x14ac:dyDescent="0.3">
      <c r="A565" s="83"/>
      <c r="B565" s="83"/>
      <c r="C565" s="83"/>
      <c r="D565" s="83"/>
      <c r="E565" s="83"/>
      <c r="F565" s="83"/>
      <c r="G565" s="83"/>
      <c r="H565" s="83"/>
      <c r="I565" s="83"/>
      <c r="J565" s="83"/>
      <c r="K565" s="83"/>
      <c r="L565" s="83"/>
      <c r="M565" s="83"/>
      <c r="N565" s="83"/>
      <c r="O565" s="83"/>
      <c r="P565" s="83"/>
      <c r="Q565" s="83"/>
      <c r="R565" s="83"/>
      <c r="S565" s="83"/>
      <c r="T565" s="83"/>
      <c r="U565" s="83"/>
      <c r="V565" s="83"/>
      <c r="W565" s="83"/>
      <c r="X565" s="83"/>
      <c r="Y565" s="83"/>
      <c r="Z565" s="83"/>
    </row>
    <row r="566" spans="1:26" ht="12.75" customHeight="1" x14ac:dyDescent="0.3">
      <c r="A566" s="83"/>
      <c r="B566" s="83"/>
      <c r="C566" s="83"/>
      <c r="D566" s="83"/>
      <c r="E566" s="83"/>
      <c r="F566" s="83"/>
      <c r="G566" s="83"/>
      <c r="H566" s="83"/>
      <c r="I566" s="83"/>
      <c r="J566" s="83"/>
      <c r="K566" s="83"/>
      <c r="L566" s="83"/>
      <c r="M566" s="83"/>
      <c r="N566" s="83"/>
      <c r="O566" s="83"/>
      <c r="P566" s="83"/>
      <c r="Q566" s="83"/>
      <c r="R566" s="83"/>
      <c r="S566" s="83"/>
      <c r="T566" s="83"/>
      <c r="U566" s="83"/>
      <c r="V566" s="83"/>
      <c r="W566" s="83"/>
      <c r="X566" s="83"/>
      <c r="Y566" s="83"/>
      <c r="Z566" s="83"/>
    </row>
    <row r="567" spans="1:26" ht="12.75" customHeight="1" x14ac:dyDescent="0.3">
      <c r="A567" s="83"/>
      <c r="B567" s="83"/>
      <c r="C567" s="83"/>
      <c r="D567" s="83"/>
      <c r="E567" s="83"/>
      <c r="F567" s="83"/>
      <c r="G567" s="83"/>
      <c r="H567" s="83"/>
      <c r="I567" s="83"/>
      <c r="J567" s="83"/>
      <c r="K567" s="83"/>
      <c r="L567" s="83"/>
      <c r="M567" s="83"/>
      <c r="N567" s="83"/>
      <c r="O567" s="83"/>
      <c r="P567" s="83"/>
      <c r="Q567" s="83"/>
      <c r="R567" s="83"/>
      <c r="S567" s="83"/>
      <c r="T567" s="83"/>
      <c r="U567" s="83"/>
      <c r="V567" s="83"/>
      <c r="W567" s="83"/>
      <c r="X567" s="83"/>
      <c r="Y567" s="83"/>
      <c r="Z567" s="83"/>
    </row>
    <row r="568" spans="1:26" ht="12.75" customHeight="1" x14ac:dyDescent="0.3">
      <c r="A568" s="83"/>
      <c r="B568" s="83"/>
      <c r="C568" s="83"/>
      <c r="D568" s="83"/>
      <c r="E568" s="83"/>
      <c r="F568" s="83"/>
      <c r="G568" s="83"/>
      <c r="H568" s="83"/>
      <c r="I568" s="83"/>
      <c r="J568" s="83"/>
      <c r="K568" s="83"/>
      <c r="L568" s="83"/>
      <c r="M568" s="83"/>
      <c r="N568" s="83"/>
      <c r="O568" s="83"/>
      <c r="P568" s="83"/>
      <c r="Q568" s="83"/>
      <c r="R568" s="83"/>
      <c r="S568" s="83"/>
      <c r="T568" s="83"/>
      <c r="U568" s="83"/>
      <c r="V568" s="83"/>
      <c r="W568" s="83"/>
      <c r="X568" s="83"/>
      <c r="Y568" s="83"/>
      <c r="Z568" s="83"/>
    </row>
    <row r="569" spans="1:26" ht="12.75" customHeight="1" x14ac:dyDescent="0.3">
      <c r="A569" s="83"/>
      <c r="B569" s="83"/>
      <c r="C569" s="83"/>
      <c r="D569" s="83"/>
      <c r="E569" s="83"/>
      <c r="F569" s="83"/>
      <c r="G569" s="83"/>
      <c r="H569" s="83"/>
      <c r="I569" s="83"/>
      <c r="J569" s="83"/>
      <c r="K569" s="83"/>
      <c r="L569" s="83"/>
      <c r="M569" s="83"/>
      <c r="N569" s="83"/>
      <c r="O569" s="83"/>
      <c r="P569" s="83"/>
      <c r="Q569" s="83"/>
      <c r="R569" s="83"/>
      <c r="S569" s="83"/>
      <c r="T569" s="83"/>
      <c r="U569" s="83"/>
      <c r="V569" s="83"/>
      <c r="W569" s="83"/>
      <c r="X569" s="83"/>
      <c r="Y569" s="83"/>
      <c r="Z569" s="83"/>
    </row>
    <row r="570" spans="1:26" ht="12.75" customHeight="1" x14ac:dyDescent="0.3">
      <c r="A570" s="83"/>
      <c r="B570" s="83"/>
      <c r="C570" s="83"/>
      <c r="D570" s="83"/>
      <c r="E570" s="83"/>
      <c r="F570" s="83"/>
      <c r="G570" s="83"/>
      <c r="H570" s="83"/>
      <c r="I570" s="83"/>
      <c r="J570" s="83"/>
      <c r="K570" s="83"/>
      <c r="L570" s="83"/>
      <c r="M570" s="83"/>
      <c r="N570" s="83"/>
      <c r="O570" s="83"/>
      <c r="P570" s="83"/>
      <c r="Q570" s="83"/>
      <c r="R570" s="83"/>
      <c r="S570" s="83"/>
      <c r="T570" s="83"/>
      <c r="U570" s="83"/>
      <c r="V570" s="83"/>
      <c r="W570" s="83"/>
      <c r="X570" s="83"/>
      <c r="Y570" s="83"/>
      <c r="Z570" s="83"/>
    </row>
    <row r="571" spans="1:26" ht="12.75" customHeight="1" x14ac:dyDescent="0.3">
      <c r="A571" s="83"/>
      <c r="B571" s="83"/>
      <c r="C571" s="83"/>
      <c r="D571" s="83"/>
      <c r="E571" s="83"/>
      <c r="F571" s="83"/>
      <c r="G571" s="83"/>
      <c r="H571" s="83"/>
      <c r="I571" s="83"/>
      <c r="J571" s="83"/>
      <c r="K571" s="83"/>
      <c r="L571" s="83"/>
      <c r="M571" s="83"/>
      <c r="N571" s="83"/>
      <c r="O571" s="83"/>
      <c r="P571" s="83"/>
      <c r="Q571" s="83"/>
      <c r="R571" s="83"/>
      <c r="S571" s="83"/>
      <c r="T571" s="83"/>
      <c r="U571" s="83"/>
      <c r="V571" s="83"/>
      <c r="W571" s="83"/>
      <c r="X571" s="83"/>
      <c r="Y571" s="83"/>
      <c r="Z571" s="83"/>
    </row>
    <row r="572" spans="1:26" ht="12.75" customHeight="1" x14ac:dyDescent="0.3">
      <c r="A572" s="83"/>
      <c r="B572" s="83"/>
      <c r="C572" s="83"/>
      <c r="D572" s="83"/>
      <c r="E572" s="83"/>
      <c r="F572" s="83"/>
      <c r="G572" s="83"/>
      <c r="H572" s="83"/>
      <c r="I572" s="83"/>
      <c r="J572" s="83"/>
      <c r="K572" s="83"/>
      <c r="L572" s="83"/>
      <c r="M572" s="83"/>
      <c r="N572" s="83"/>
      <c r="O572" s="83"/>
      <c r="P572" s="83"/>
      <c r="Q572" s="83"/>
      <c r="R572" s="83"/>
      <c r="S572" s="83"/>
      <c r="T572" s="83"/>
      <c r="U572" s="83"/>
      <c r="V572" s="83"/>
      <c r="W572" s="83"/>
      <c r="X572" s="83"/>
      <c r="Y572" s="83"/>
      <c r="Z572" s="83"/>
    </row>
    <row r="573" spans="1:26" ht="12.75" customHeight="1" x14ac:dyDescent="0.3">
      <c r="A573" s="83"/>
      <c r="B573" s="83"/>
      <c r="C573" s="83"/>
      <c r="D573" s="83"/>
      <c r="E573" s="83"/>
      <c r="F573" s="83"/>
      <c r="G573" s="83"/>
      <c r="H573" s="83"/>
      <c r="I573" s="83"/>
      <c r="J573" s="83"/>
      <c r="K573" s="83"/>
      <c r="L573" s="83"/>
      <c r="M573" s="83"/>
      <c r="N573" s="83"/>
      <c r="O573" s="83"/>
      <c r="P573" s="83"/>
      <c r="Q573" s="83"/>
      <c r="R573" s="83"/>
      <c r="S573" s="83"/>
      <c r="T573" s="83"/>
      <c r="U573" s="83"/>
      <c r="V573" s="83"/>
      <c r="W573" s="83"/>
      <c r="X573" s="83"/>
      <c r="Y573" s="83"/>
      <c r="Z573" s="83"/>
    </row>
    <row r="574" spans="1:26" ht="12.75" customHeight="1" x14ac:dyDescent="0.3">
      <c r="A574" s="83"/>
      <c r="B574" s="83"/>
      <c r="C574" s="83"/>
      <c r="D574" s="83"/>
      <c r="E574" s="83"/>
      <c r="F574" s="83"/>
      <c r="G574" s="83"/>
      <c r="H574" s="83"/>
      <c r="I574" s="83"/>
      <c r="J574" s="83"/>
      <c r="K574" s="83"/>
      <c r="L574" s="83"/>
      <c r="M574" s="83"/>
      <c r="N574" s="83"/>
      <c r="O574" s="83"/>
      <c r="P574" s="83"/>
      <c r="Q574" s="83"/>
      <c r="R574" s="83"/>
      <c r="S574" s="83"/>
      <c r="T574" s="83"/>
      <c r="U574" s="83"/>
      <c r="V574" s="83"/>
      <c r="W574" s="83"/>
      <c r="X574" s="83"/>
      <c r="Y574" s="83"/>
      <c r="Z574" s="83"/>
    </row>
    <row r="575" spans="1:26" ht="12.75" customHeight="1" x14ac:dyDescent="0.3">
      <c r="A575" s="83"/>
      <c r="B575" s="83"/>
      <c r="C575" s="83"/>
      <c r="D575" s="83"/>
      <c r="E575" s="83"/>
      <c r="F575" s="83"/>
      <c r="G575" s="83"/>
      <c r="H575" s="83"/>
      <c r="I575" s="83"/>
      <c r="J575" s="83"/>
      <c r="K575" s="83"/>
      <c r="L575" s="83"/>
      <c r="M575" s="83"/>
      <c r="N575" s="83"/>
      <c r="O575" s="83"/>
      <c r="P575" s="83"/>
      <c r="Q575" s="83"/>
      <c r="R575" s="83"/>
      <c r="S575" s="83"/>
      <c r="T575" s="83"/>
      <c r="U575" s="83"/>
      <c r="V575" s="83"/>
      <c r="W575" s="83"/>
      <c r="X575" s="83"/>
      <c r="Y575" s="83"/>
      <c r="Z575" s="83"/>
    </row>
    <row r="576" spans="1:26" ht="12.75" customHeight="1" x14ac:dyDescent="0.3">
      <c r="A576" s="83"/>
      <c r="B576" s="83"/>
      <c r="C576" s="83"/>
      <c r="D576" s="83"/>
      <c r="E576" s="83"/>
      <c r="F576" s="83"/>
      <c r="G576" s="83"/>
      <c r="H576" s="83"/>
      <c r="I576" s="83"/>
      <c r="J576" s="83"/>
      <c r="K576" s="83"/>
      <c r="L576" s="83"/>
      <c r="M576" s="83"/>
      <c r="N576" s="83"/>
      <c r="O576" s="83"/>
      <c r="P576" s="83"/>
      <c r="Q576" s="83"/>
      <c r="R576" s="83"/>
      <c r="S576" s="83"/>
      <c r="T576" s="83"/>
      <c r="U576" s="83"/>
      <c r="V576" s="83"/>
      <c r="W576" s="83"/>
      <c r="X576" s="83"/>
      <c r="Y576" s="83"/>
      <c r="Z576" s="83"/>
    </row>
    <row r="577" spans="1:26" ht="12.75" customHeight="1" x14ac:dyDescent="0.3">
      <c r="A577" s="83"/>
      <c r="B577" s="83"/>
      <c r="C577" s="83"/>
      <c r="D577" s="83"/>
      <c r="E577" s="83"/>
      <c r="F577" s="83"/>
      <c r="G577" s="83"/>
      <c r="H577" s="83"/>
      <c r="I577" s="83"/>
      <c r="J577" s="83"/>
      <c r="K577" s="83"/>
      <c r="L577" s="83"/>
      <c r="M577" s="83"/>
      <c r="N577" s="83"/>
      <c r="O577" s="83"/>
      <c r="P577" s="83"/>
      <c r="Q577" s="83"/>
      <c r="R577" s="83"/>
      <c r="S577" s="83"/>
      <c r="T577" s="83"/>
      <c r="U577" s="83"/>
      <c r="V577" s="83"/>
      <c r="W577" s="83"/>
      <c r="X577" s="83"/>
      <c r="Y577" s="83"/>
      <c r="Z577" s="83"/>
    </row>
    <row r="578" spans="1:26" ht="12.75" customHeight="1" x14ac:dyDescent="0.3">
      <c r="A578" s="83"/>
      <c r="B578" s="83"/>
      <c r="C578" s="83"/>
      <c r="D578" s="83"/>
      <c r="E578" s="83"/>
      <c r="F578" s="83"/>
      <c r="G578" s="83"/>
      <c r="H578" s="83"/>
      <c r="I578" s="83"/>
      <c r="J578" s="83"/>
      <c r="K578" s="83"/>
      <c r="L578" s="83"/>
      <c r="M578" s="83"/>
      <c r="N578" s="83"/>
      <c r="O578" s="83"/>
      <c r="P578" s="83"/>
      <c r="Q578" s="83"/>
      <c r="R578" s="83"/>
      <c r="S578" s="83"/>
      <c r="T578" s="83"/>
      <c r="U578" s="83"/>
      <c r="V578" s="83"/>
      <c r="W578" s="83"/>
      <c r="X578" s="83"/>
      <c r="Y578" s="83"/>
      <c r="Z578" s="83"/>
    </row>
    <row r="579" spans="1:26" ht="12.75" customHeight="1" x14ac:dyDescent="0.3">
      <c r="A579" s="83"/>
      <c r="B579" s="83"/>
      <c r="C579" s="83"/>
      <c r="D579" s="83"/>
      <c r="E579" s="83"/>
      <c r="F579" s="83"/>
      <c r="G579" s="83"/>
      <c r="H579" s="83"/>
      <c r="I579" s="83"/>
      <c r="J579" s="83"/>
      <c r="K579" s="83"/>
      <c r="L579" s="83"/>
      <c r="M579" s="83"/>
      <c r="N579" s="83"/>
      <c r="O579" s="83"/>
      <c r="P579" s="83"/>
      <c r="Q579" s="83"/>
      <c r="R579" s="83"/>
      <c r="S579" s="83"/>
      <c r="T579" s="83"/>
      <c r="U579" s="83"/>
      <c r="V579" s="83"/>
      <c r="W579" s="83"/>
      <c r="X579" s="83"/>
      <c r="Y579" s="83"/>
      <c r="Z579" s="83"/>
    </row>
    <row r="580" spans="1:26" ht="12.75" customHeight="1" x14ac:dyDescent="0.3">
      <c r="A580" s="83"/>
      <c r="B580" s="83"/>
      <c r="C580" s="83"/>
      <c r="D580" s="83"/>
      <c r="E580" s="83"/>
      <c r="F580" s="83"/>
      <c r="G580" s="83"/>
      <c r="H580" s="83"/>
      <c r="I580" s="83"/>
      <c r="J580" s="83"/>
      <c r="K580" s="83"/>
      <c r="L580" s="83"/>
      <c r="M580" s="83"/>
      <c r="N580" s="83"/>
      <c r="O580" s="83"/>
      <c r="P580" s="83"/>
      <c r="Q580" s="83"/>
      <c r="R580" s="83"/>
      <c r="S580" s="83"/>
      <c r="T580" s="83"/>
      <c r="U580" s="83"/>
      <c r="V580" s="83"/>
      <c r="W580" s="83"/>
      <c r="X580" s="83"/>
      <c r="Y580" s="83"/>
      <c r="Z580" s="83"/>
    </row>
    <row r="581" spans="1:26" ht="12.75" customHeight="1" x14ac:dyDescent="0.3">
      <c r="A581" s="83"/>
      <c r="B581" s="83"/>
      <c r="C581" s="83"/>
      <c r="D581" s="83"/>
      <c r="E581" s="83"/>
      <c r="F581" s="83"/>
      <c r="G581" s="83"/>
      <c r="H581" s="83"/>
      <c r="I581" s="83"/>
      <c r="J581" s="83"/>
      <c r="K581" s="83"/>
      <c r="L581" s="83"/>
      <c r="M581" s="83"/>
      <c r="N581" s="83"/>
      <c r="O581" s="83"/>
      <c r="P581" s="83"/>
      <c r="Q581" s="83"/>
      <c r="R581" s="83"/>
      <c r="S581" s="83"/>
      <c r="T581" s="83"/>
      <c r="U581" s="83"/>
      <c r="V581" s="83"/>
      <c r="W581" s="83"/>
      <c r="X581" s="83"/>
      <c r="Y581" s="83"/>
      <c r="Z581" s="83"/>
    </row>
    <row r="582" spans="1:26" ht="12.75" customHeight="1" x14ac:dyDescent="0.3">
      <c r="A582" s="83"/>
      <c r="B582" s="83"/>
      <c r="C582" s="83"/>
      <c r="D582" s="83"/>
      <c r="E582" s="83"/>
      <c r="F582" s="83"/>
      <c r="G582" s="83"/>
      <c r="H582" s="83"/>
      <c r="I582" s="83"/>
      <c r="J582" s="83"/>
      <c r="K582" s="83"/>
      <c r="L582" s="83"/>
      <c r="M582" s="83"/>
      <c r="N582" s="83"/>
      <c r="O582" s="83"/>
      <c r="P582" s="83"/>
      <c r="Q582" s="83"/>
      <c r="R582" s="83"/>
      <c r="S582" s="83"/>
      <c r="T582" s="83"/>
      <c r="U582" s="83"/>
      <c r="V582" s="83"/>
      <c r="W582" s="83"/>
      <c r="X582" s="83"/>
      <c r="Y582" s="83"/>
      <c r="Z582" s="83"/>
    </row>
    <row r="583" spans="1:26" ht="12.75" customHeight="1" x14ac:dyDescent="0.3">
      <c r="A583" s="83"/>
      <c r="B583" s="83"/>
      <c r="C583" s="83"/>
      <c r="D583" s="83"/>
      <c r="E583" s="83"/>
      <c r="F583" s="83"/>
      <c r="G583" s="83"/>
      <c r="H583" s="83"/>
      <c r="I583" s="83"/>
      <c r="J583" s="83"/>
      <c r="K583" s="83"/>
      <c r="L583" s="83"/>
      <c r="M583" s="83"/>
      <c r="N583" s="83"/>
      <c r="O583" s="83"/>
      <c r="P583" s="83"/>
      <c r="Q583" s="83"/>
      <c r="R583" s="83"/>
      <c r="S583" s="83"/>
      <c r="T583" s="83"/>
      <c r="U583" s="83"/>
      <c r="V583" s="83"/>
      <c r="W583" s="83"/>
      <c r="X583" s="83"/>
      <c r="Y583" s="83"/>
      <c r="Z583" s="83"/>
    </row>
    <row r="584" spans="1:26" ht="12.75" customHeight="1" x14ac:dyDescent="0.3">
      <c r="A584" s="83"/>
      <c r="B584" s="83"/>
      <c r="C584" s="83"/>
      <c r="D584" s="83"/>
      <c r="E584" s="83"/>
      <c r="F584" s="83"/>
      <c r="G584" s="83"/>
      <c r="H584" s="83"/>
      <c r="I584" s="83"/>
      <c r="J584" s="83"/>
      <c r="K584" s="83"/>
      <c r="L584" s="83"/>
      <c r="M584" s="83"/>
      <c r="N584" s="83"/>
      <c r="O584" s="83"/>
      <c r="P584" s="83"/>
      <c r="Q584" s="83"/>
      <c r="R584" s="83"/>
      <c r="S584" s="83"/>
      <c r="T584" s="83"/>
      <c r="U584" s="83"/>
      <c r="V584" s="83"/>
      <c r="W584" s="83"/>
      <c r="X584" s="83"/>
      <c r="Y584" s="83"/>
      <c r="Z584" s="83"/>
    </row>
    <row r="585" spans="1:26" ht="12.75" customHeight="1" x14ac:dyDescent="0.3">
      <c r="A585" s="83"/>
      <c r="B585" s="83"/>
      <c r="C585" s="83"/>
      <c r="D585" s="83"/>
      <c r="E585" s="83"/>
      <c r="F585" s="83"/>
      <c r="G585" s="83"/>
      <c r="H585" s="83"/>
      <c r="I585" s="83"/>
      <c r="J585" s="83"/>
      <c r="K585" s="83"/>
      <c r="L585" s="83"/>
      <c r="M585" s="83"/>
      <c r="N585" s="83"/>
      <c r="O585" s="83"/>
      <c r="P585" s="83"/>
      <c r="Q585" s="83"/>
      <c r="R585" s="83"/>
      <c r="S585" s="83"/>
      <c r="T585" s="83"/>
      <c r="U585" s="83"/>
      <c r="V585" s="83"/>
      <c r="W585" s="83"/>
      <c r="X585" s="83"/>
      <c r="Y585" s="83"/>
      <c r="Z585" s="83"/>
    </row>
    <row r="586" spans="1:26" ht="12.75" customHeight="1" x14ac:dyDescent="0.3">
      <c r="A586" s="83"/>
      <c r="B586" s="83"/>
      <c r="C586" s="83"/>
      <c r="D586" s="83"/>
      <c r="E586" s="83"/>
      <c r="F586" s="83"/>
      <c r="G586" s="83"/>
      <c r="H586" s="83"/>
      <c r="I586" s="83"/>
      <c r="J586" s="83"/>
      <c r="K586" s="83"/>
      <c r="L586" s="83"/>
      <c r="M586" s="83"/>
      <c r="N586" s="83"/>
      <c r="O586" s="83"/>
      <c r="P586" s="83"/>
      <c r="Q586" s="83"/>
      <c r="R586" s="83"/>
      <c r="S586" s="83"/>
      <c r="T586" s="83"/>
      <c r="U586" s="83"/>
      <c r="V586" s="83"/>
      <c r="W586" s="83"/>
      <c r="X586" s="83"/>
      <c r="Y586" s="83"/>
      <c r="Z586" s="83"/>
    </row>
    <row r="587" spans="1:26" ht="12.75" customHeight="1" x14ac:dyDescent="0.3">
      <c r="A587" s="83"/>
      <c r="B587" s="83"/>
      <c r="C587" s="83"/>
      <c r="D587" s="83"/>
      <c r="E587" s="83"/>
      <c r="F587" s="83"/>
      <c r="G587" s="83"/>
      <c r="H587" s="83"/>
      <c r="I587" s="83"/>
      <c r="J587" s="83"/>
      <c r="K587" s="83"/>
      <c r="L587" s="83"/>
      <c r="M587" s="83"/>
      <c r="N587" s="83"/>
      <c r="O587" s="83"/>
      <c r="P587" s="83"/>
      <c r="Q587" s="83"/>
      <c r="R587" s="83"/>
      <c r="S587" s="83"/>
      <c r="T587" s="83"/>
      <c r="U587" s="83"/>
      <c r="V587" s="83"/>
      <c r="W587" s="83"/>
      <c r="X587" s="83"/>
      <c r="Y587" s="83"/>
      <c r="Z587" s="83"/>
    </row>
    <row r="588" spans="1:26" ht="12.75" customHeight="1" x14ac:dyDescent="0.3">
      <c r="A588" s="83"/>
      <c r="B588" s="83"/>
      <c r="C588" s="83"/>
      <c r="D588" s="83"/>
      <c r="E588" s="83"/>
      <c r="F588" s="83"/>
      <c r="G588" s="83"/>
      <c r="H588" s="83"/>
      <c r="I588" s="83"/>
      <c r="J588" s="83"/>
      <c r="K588" s="83"/>
      <c r="L588" s="83"/>
      <c r="M588" s="83"/>
      <c r="N588" s="83"/>
      <c r="O588" s="83"/>
      <c r="P588" s="83"/>
      <c r="Q588" s="83"/>
      <c r="R588" s="83"/>
      <c r="S588" s="83"/>
      <c r="T588" s="83"/>
      <c r="U588" s="83"/>
      <c r="V588" s="83"/>
      <c r="W588" s="83"/>
      <c r="X588" s="83"/>
      <c r="Y588" s="83"/>
      <c r="Z588" s="83"/>
    </row>
    <row r="589" spans="1:26" ht="12.75" customHeight="1" x14ac:dyDescent="0.3">
      <c r="A589" s="83"/>
      <c r="B589" s="83"/>
      <c r="C589" s="83"/>
      <c r="D589" s="83"/>
      <c r="E589" s="83"/>
      <c r="F589" s="83"/>
      <c r="G589" s="83"/>
      <c r="H589" s="83"/>
      <c r="I589" s="83"/>
      <c r="J589" s="83"/>
      <c r="K589" s="83"/>
      <c r="L589" s="83"/>
      <c r="M589" s="83"/>
      <c r="N589" s="83"/>
      <c r="O589" s="83"/>
      <c r="P589" s="83"/>
      <c r="Q589" s="83"/>
      <c r="R589" s="83"/>
      <c r="S589" s="83"/>
      <c r="T589" s="83"/>
      <c r="U589" s="83"/>
      <c r="V589" s="83"/>
      <c r="W589" s="83"/>
      <c r="X589" s="83"/>
      <c r="Y589" s="83"/>
      <c r="Z589" s="83"/>
    </row>
    <row r="590" spans="1:26" ht="12.75" customHeight="1" x14ac:dyDescent="0.3">
      <c r="A590" s="83"/>
      <c r="B590" s="83"/>
      <c r="C590" s="83"/>
      <c r="D590" s="83"/>
      <c r="E590" s="83"/>
      <c r="F590" s="83"/>
      <c r="G590" s="83"/>
      <c r="H590" s="83"/>
      <c r="I590" s="83"/>
      <c r="J590" s="83"/>
      <c r="K590" s="83"/>
      <c r="L590" s="83"/>
      <c r="M590" s="83"/>
      <c r="N590" s="83"/>
      <c r="O590" s="83"/>
      <c r="P590" s="83"/>
      <c r="Q590" s="83"/>
      <c r="R590" s="83"/>
      <c r="S590" s="83"/>
      <c r="T590" s="83"/>
      <c r="U590" s="83"/>
      <c r="V590" s="83"/>
      <c r="W590" s="83"/>
      <c r="X590" s="83"/>
      <c r="Y590" s="83"/>
      <c r="Z590" s="83"/>
    </row>
    <row r="591" spans="1:26" ht="12.75" customHeight="1" x14ac:dyDescent="0.3">
      <c r="A591" s="83"/>
      <c r="B591" s="83"/>
      <c r="C591" s="83"/>
      <c r="D591" s="83"/>
      <c r="E591" s="83"/>
      <c r="F591" s="83"/>
      <c r="G591" s="83"/>
      <c r="H591" s="83"/>
      <c r="I591" s="83"/>
      <c r="J591" s="83"/>
      <c r="K591" s="83"/>
      <c r="L591" s="83"/>
      <c r="M591" s="83"/>
      <c r="N591" s="83"/>
      <c r="O591" s="83"/>
      <c r="P591" s="83"/>
      <c r="Q591" s="83"/>
      <c r="R591" s="83"/>
      <c r="S591" s="83"/>
      <c r="T591" s="83"/>
      <c r="U591" s="83"/>
      <c r="V591" s="83"/>
      <c r="W591" s="83"/>
      <c r="X591" s="83"/>
      <c r="Y591" s="83"/>
      <c r="Z591" s="83"/>
    </row>
    <row r="592" spans="1:26" ht="12.75" customHeight="1" x14ac:dyDescent="0.3">
      <c r="A592" s="83"/>
      <c r="B592" s="83"/>
      <c r="C592" s="83"/>
      <c r="D592" s="83"/>
      <c r="E592" s="83"/>
      <c r="F592" s="83"/>
      <c r="G592" s="83"/>
      <c r="H592" s="83"/>
      <c r="I592" s="83"/>
      <c r="J592" s="83"/>
      <c r="K592" s="83"/>
      <c r="L592" s="83"/>
      <c r="M592" s="83"/>
      <c r="N592" s="83"/>
      <c r="O592" s="83"/>
      <c r="P592" s="83"/>
      <c r="Q592" s="83"/>
      <c r="R592" s="83"/>
      <c r="S592" s="83"/>
      <c r="T592" s="83"/>
      <c r="U592" s="83"/>
      <c r="V592" s="83"/>
      <c r="W592" s="83"/>
      <c r="X592" s="83"/>
      <c r="Y592" s="83"/>
      <c r="Z592" s="83"/>
    </row>
    <row r="593" spans="1:26" ht="12.75" customHeight="1" x14ac:dyDescent="0.3">
      <c r="A593" s="83"/>
      <c r="B593" s="83"/>
      <c r="C593" s="83"/>
      <c r="D593" s="83"/>
      <c r="E593" s="83"/>
      <c r="F593" s="83"/>
      <c r="G593" s="83"/>
      <c r="H593" s="83"/>
      <c r="I593" s="83"/>
      <c r="J593" s="83"/>
      <c r="K593" s="83"/>
      <c r="L593" s="83"/>
      <c r="M593" s="83"/>
      <c r="N593" s="83"/>
      <c r="O593" s="83"/>
      <c r="P593" s="83"/>
      <c r="Q593" s="83"/>
      <c r="R593" s="83"/>
      <c r="S593" s="83"/>
      <c r="T593" s="83"/>
      <c r="U593" s="83"/>
      <c r="V593" s="83"/>
      <c r="W593" s="83"/>
      <c r="X593" s="83"/>
      <c r="Y593" s="83"/>
      <c r="Z593" s="83"/>
    </row>
    <row r="594" spans="1:26" ht="12.75" customHeight="1" x14ac:dyDescent="0.3">
      <c r="A594" s="83"/>
      <c r="B594" s="83"/>
      <c r="C594" s="83"/>
      <c r="D594" s="83"/>
      <c r="E594" s="83"/>
      <c r="F594" s="83"/>
      <c r="G594" s="83"/>
      <c r="H594" s="83"/>
      <c r="I594" s="83"/>
      <c r="J594" s="83"/>
      <c r="K594" s="83"/>
      <c r="L594" s="83"/>
      <c r="M594" s="83"/>
      <c r="N594" s="83"/>
      <c r="O594" s="83"/>
      <c r="P594" s="83"/>
      <c r="Q594" s="83"/>
      <c r="R594" s="83"/>
      <c r="S594" s="83"/>
      <c r="T594" s="83"/>
      <c r="U594" s="83"/>
      <c r="V594" s="83"/>
      <c r="W594" s="83"/>
      <c r="X594" s="83"/>
      <c r="Y594" s="83"/>
      <c r="Z594" s="83"/>
    </row>
    <row r="595" spans="1:26" ht="12.75" customHeight="1" x14ac:dyDescent="0.3">
      <c r="A595" s="83"/>
      <c r="B595" s="83"/>
      <c r="C595" s="83"/>
      <c r="D595" s="83"/>
      <c r="E595" s="83"/>
      <c r="F595" s="83"/>
      <c r="G595" s="83"/>
      <c r="H595" s="83"/>
      <c r="I595" s="83"/>
      <c r="J595" s="83"/>
      <c r="K595" s="83"/>
      <c r="L595" s="83"/>
      <c r="M595" s="83"/>
      <c r="N595" s="83"/>
      <c r="O595" s="83"/>
      <c r="P595" s="83"/>
      <c r="Q595" s="83"/>
      <c r="R595" s="83"/>
      <c r="S595" s="83"/>
      <c r="T595" s="83"/>
      <c r="U595" s="83"/>
      <c r="V595" s="83"/>
      <c r="W595" s="83"/>
      <c r="X595" s="83"/>
      <c r="Y595" s="83"/>
      <c r="Z595" s="83"/>
    </row>
    <row r="596" spans="1:26" ht="12.75" customHeight="1" x14ac:dyDescent="0.3">
      <c r="A596" s="83"/>
      <c r="B596" s="83"/>
      <c r="C596" s="83"/>
      <c r="D596" s="83"/>
      <c r="E596" s="83"/>
      <c r="F596" s="83"/>
      <c r="G596" s="83"/>
      <c r="H596" s="83"/>
      <c r="I596" s="83"/>
      <c r="J596" s="83"/>
      <c r="K596" s="83"/>
      <c r="L596" s="83"/>
      <c r="M596" s="83"/>
      <c r="N596" s="83"/>
      <c r="O596" s="83"/>
      <c r="P596" s="83"/>
      <c r="Q596" s="83"/>
      <c r="R596" s="83"/>
      <c r="S596" s="83"/>
      <c r="T596" s="83"/>
      <c r="U596" s="83"/>
      <c r="V596" s="83"/>
      <c r="W596" s="83"/>
      <c r="X596" s="83"/>
      <c r="Y596" s="83"/>
      <c r="Z596" s="83"/>
    </row>
    <row r="597" spans="1:26" ht="12.75" customHeight="1" x14ac:dyDescent="0.3">
      <c r="A597" s="83"/>
      <c r="B597" s="83"/>
      <c r="C597" s="83"/>
      <c r="D597" s="83"/>
      <c r="E597" s="83"/>
      <c r="F597" s="83"/>
      <c r="G597" s="83"/>
      <c r="H597" s="83"/>
      <c r="I597" s="83"/>
      <c r="J597" s="83"/>
      <c r="K597" s="83"/>
      <c r="L597" s="83"/>
      <c r="M597" s="83"/>
      <c r="N597" s="83"/>
      <c r="O597" s="83"/>
      <c r="P597" s="83"/>
      <c r="Q597" s="83"/>
      <c r="R597" s="83"/>
      <c r="S597" s="83"/>
      <c r="T597" s="83"/>
      <c r="U597" s="83"/>
      <c r="V597" s="83"/>
      <c r="W597" s="83"/>
      <c r="X597" s="83"/>
      <c r="Y597" s="83"/>
      <c r="Z597" s="83"/>
    </row>
    <row r="598" spans="1:26" ht="12.75" customHeight="1" x14ac:dyDescent="0.3">
      <c r="A598" s="83"/>
      <c r="B598" s="83"/>
      <c r="C598" s="83"/>
      <c r="D598" s="83"/>
      <c r="E598" s="83"/>
      <c r="F598" s="83"/>
      <c r="G598" s="83"/>
      <c r="H598" s="83"/>
      <c r="I598" s="83"/>
      <c r="J598" s="83"/>
      <c r="K598" s="83"/>
      <c r="L598" s="83"/>
      <c r="M598" s="83"/>
      <c r="N598" s="83"/>
      <c r="O598" s="83"/>
      <c r="P598" s="83"/>
      <c r="Q598" s="83"/>
      <c r="R598" s="83"/>
      <c r="S598" s="83"/>
      <c r="T598" s="83"/>
      <c r="U598" s="83"/>
      <c r="V598" s="83"/>
      <c r="W598" s="83"/>
      <c r="X598" s="83"/>
      <c r="Y598" s="83"/>
      <c r="Z598" s="83"/>
    </row>
    <row r="599" spans="1:26" ht="12.75" customHeight="1" x14ac:dyDescent="0.3">
      <c r="A599" s="83"/>
      <c r="B599" s="83"/>
      <c r="C599" s="83"/>
      <c r="D599" s="83"/>
      <c r="E599" s="83"/>
      <c r="F599" s="83"/>
      <c r="G599" s="83"/>
      <c r="H599" s="83"/>
      <c r="I599" s="83"/>
      <c r="J599" s="83"/>
      <c r="K599" s="83"/>
      <c r="L599" s="83"/>
      <c r="M599" s="83"/>
      <c r="N599" s="83"/>
      <c r="O599" s="83"/>
      <c r="P599" s="83"/>
      <c r="Q599" s="83"/>
      <c r="R599" s="83"/>
      <c r="S599" s="83"/>
      <c r="T599" s="83"/>
      <c r="U599" s="83"/>
      <c r="V599" s="83"/>
      <c r="W599" s="83"/>
      <c r="X599" s="83"/>
      <c r="Y599" s="83"/>
      <c r="Z599" s="83"/>
    </row>
    <row r="600" spans="1:26" ht="12.75" customHeight="1" x14ac:dyDescent="0.3">
      <c r="A600" s="83"/>
      <c r="B600" s="83"/>
      <c r="C600" s="83"/>
      <c r="D600" s="83"/>
      <c r="E600" s="83"/>
      <c r="F600" s="83"/>
      <c r="G600" s="83"/>
      <c r="H600" s="83"/>
      <c r="I600" s="83"/>
      <c r="J600" s="83"/>
      <c r="K600" s="83"/>
      <c r="L600" s="83"/>
      <c r="M600" s="83"/>
      <c r="N600" s="83"/>
      <c r="O600" s="83"/>
      <c r="P600" s="83"/>
      <c r="Q600" s="83"/>
      <c r="R600" s="83"/>
      <c r="S600" s="83"/>
      <c r="T600" s="83"/>
      <c r="U600" s="83"/>
      <c r="V600" s="83"/>
      <c r="W600" s="83"/>
      <c r="X600" s="83"/>
      <c r="Y600" s="83"/>
      <c r="Z600" s="83"/>
    </row>
    <row r="601" spans="1:26" ht="12.75" customHeight="1" x14ac:dyDescent="0.3">
      <c r="A601" s="83"/>
      <c r="B601" s="83"/>
      <c r="C601" s="83"/>
      <c r="D601" s="83"/>
      <c r="E601" s="83"/>
      <c r="F601" s="83"/>
      <c r="G601" s="83"/>
      <c r="H601" s="83"/>
      <c r="I601" s="83"/>
      <c r="J601" s="83"/>
      <c r="K601" s="83"/>
      <c r="L601" s="83"/>
      <c r="M601" s="83"/>
      <c r="N601" s="83"/>
      <c r="O601" s="83"/>
      <c r="P601" s="83"/>
      <c r="Q601" s="83"/>
      <c r="R601" s="83"/>
      <c r="S601" s="83"/>
      <c r="T601" s="83"/>
      <c r="U601" s="83"/>
      <c r="V601" s="83"/>
      <c r="W601" s="83"/>
      <c r="X601" s="83"/>
      <c r="Y601" s="83"/>
      <c r="Z601" s="83"/>
    </row>
    <row r="602" spans="1:26" ht="12.75" customHeight="1" x14ac:dyDescent="0.3">
      <c r="A602" s="83"/>
      <c r="B602" s="83"/>
      <c r="C602" s="83"/>
      <c r="D602" s="83"/>
      <c r="E602" s="83"/>
      <c r="F602" s="83"/>
      <c r="G602" s="83"/>
      <c r="H602" s="83"/>
      <c r="I602" s="83"/>
      <c r="J602" s="83"/>
      <c r="K602" s="83"/>
      <c r="L602" s="83"/>
      <c r="M602" s="83"/>
      <c r="N602" s="83"/>
      <c r="O602" s="83"/>
      <c r="P602" s="83"/>
      <c r="Q602" s="83"/>
      <c r="R602" s="83"/>
      <c r="S602" s="83"/>
      <c r="T602" s="83"/>
      <c r="U602" s="83"/>
      <c r="V602" s="83"/>
      <c r="W602" s="83"/>
      <c r="X602" s="83"/>
      <c r="Y602" s="83"/>
      <c r="Z602" s="83"/>
    </row>
    <row r="603" spans="1:26" ht="12.75" customHeight="1" x14ac:dyDescent="0.3">
      <c r="A603" s="83"/>
      <c r="B603" s="83"/>
      <c r="C603" s="83"/>
      <c r="D603" s="83"/>
      <c r="E603" s="83"/>
      <c r="F603" s="83"/>
      <c r="G603" s="83"/>
      <c r="H603" s="83"/>
      <c r="I603" s="83"/>
      <c r="J603" s="83"/>
      <c r="K603" s="83"/>
      <c r="L603" s="83"/>
      <c r="M603" s="83"/>
      <c r="N603" s="83"/>
      <c r="O603" s="83"/>
      <c r="P603" s="83"/>
      <c r="Q603" s="83"/>
      <c r="R603" s="83"/>
      <c r="S603" s="83"/>
      <c r="T603" s="83"/>
      <c r="U603" s="83"/>
      <c r="V603" s="83"/>
      <c r="W603" s="83"/>
      <c r="X603" s="83"/>
      <c r="Y603" s="83"/>
      <c r="Z603" s="83"/>
    </row>
    <row r="604" spans="1:26" ht="12.75" customHeight="1" x14ac:dyDescent="0.3">
      <c r="A604" s="83"/>
      <c r="B604" s="83"/>
      <c r="C604" s="83"/>
      <c r="D604" s="83"/>
      <c r="E604" s="83"/>
      <c r="F604" s="83"/>
      <c r="G604" s="83"/>
      <c r="H604" s="83"/>
      <c r="I604" s="83"/>
      <c r="J604" s="83"/>
      <c r="K604" s="83"/>
      <c r="L604" s="83"/>
      <c r="M604" s="83"/>
      <c r="N604" s="83"/>
      <c r="O604" s="83"/>
      <c r="P604" s="83"/>
      <c r="Q604" s="83"/>
      <c r="R604" s="83"/>
      <c r="S604" s="83"/>
      <c r="T604" s="83"/>
      <c r="U604" s="83"/>
      <c r="V604" s="83"/>
      <c r="W604" s="83"/>
      <c r="X604" s="83"/>
      <c r="Y604" s="83"/>
      <c r="Z604" s="83"/>
    </row>
    <row r="605" spans="1:26" ht="12.75" customHeight="1" x14ac:dyDescent="0.3">
      <c r="A605" s="83"/>
      <c r="B605" s="83"/>
      <c r="C605" s="83"/>
      <c r="D605" s="83"/>
      <c r="E605" s="83"/>
      <c r="F605" s="83"/>
      <c r="G605" s="83"/>
      <c r="H605" s="83"/>
      <c r="I605" s="83"/>
      <c r="J605" s="83"/>
      <c r="K605" s="83"/>
      <c r="L605" s="83"/>
      <c r="M605" s="83"/>
      <c r="N605" s="83"/>
      <c r="O605" s="83"/>
      <c r="P605" s="83"/>
      <c r="Q605" s="83"/>
      <c r="R605" s="83"/>
      <c r="S605" s="83"/>
      <c r="T605" s="83"/>
      <c r="U605" s="83"/>
      <c r="V605" s="83"/>
      <c r="W605" s="83"/>
      <c r="X605" s="83"/>
      <c r="Y605" s="83"/>
      <c r="Z605" s="83"/>
    </row>
    <row r="606" spans="1:26" ht="12.75" customHeight="1" x14ac:dyDescent="0.3">
      <c r="A606" s="83"/>
      <c r="B606" s="83"/>
      <c r="C606" s="83"/>
      <c r="D606" s="83"/>
      <c r="E606" s="83"/>
      <c r="F606" s="83"/>
      <c r="G606" s="83"/>
      <c r="H606" s="83"/>
      <c r="I606" s="83"/>
      <c r="J606" s="83"/>
      <c r="K606" s="83"/>
      <c r="L606" s="83"/>
      <c r="M606" s="83"/>
      <c r="N606" s="83"/>
      <c r="O606" s="83"/>
      <c r="P606" s="83"/>
      <c r="Q606" s="83"/>
      <c r="R606" s="83"/>
      <c r="S606" s="83"/>
      <c r="T606" s="83"/>
      <c r="U606" s="83"/>
      <c r="V606" s="83"/>
      <c r="W606" s="83"/>
      <c r="X606" s="83"/>
      <c r="Y606" s="83"/>
      <c r="Z606" s="83"/>
    </row>
    <row r="607" spans="1:26" ht="12.75" customHeight="1" x14ac:dyDescent="0.3">
      <c r="A607" s="83"/>
      <c r="B607" s="83"/>
      <c r="C607" s="83"/>
      <c r="D607" s="83"/>
      <c r="E607" s="83"/>
      <c r="F607" s="83"/>
      <c r="G607" s="83"/>
      <c r="H607" s="83"/>
      <c r="I607" s="83"/>
      <c r="J607" s="83"/>
      <c r="K607" s="83"/>
      <c r="L607" s="83"/>
      <c r="M607" s="83"/>
      <c r="N607" s="83"/>
      <c r="O607" s="83"/>
      <c r="P607" s="83"/>
      <c r="Q607" s="83"/>
      <c r="R607" s="83"/>
      <c r="S607" s="83"/>
      <c r="T607" s="83"/>
      <c r="U607" s="83"/>
      <c r="V607" s="83"/>
      <c r="W607" s="83"/>
      <c r="X607" s="83"/>
      <c r="Y607" s="83"/>
      <c r="Z607" s="83"/>
    </row>
    <row r="608" spans="1:26" ht="12.75" customHeight="1" x14ac:dyDescent="0.3">
      <c r="A608" s="83"/>
      <c r="B608" s="83"/>
      <c r="C608" s="83"/>
      <c r="D608" s="83"/>
      <c r="E608" s="83"/>
      <c r="F608" s="83"/>
      <c r="G608" s="83"/>
      <c r="H608" s="83"/>
      <c r="I608" s="83"/>
      <c r="J608" s="83"/>
      <c r="K608" s="83"/>
      <c r="L608" s="83"/>
      <c r="M608" s="83"/>
      <c r="N608" s="83"/>
      <c r="O608" s="83"/>
      <c r="P608" s="83"/>
      <c r="Q608" s="83"/>
      <c r="R608" s="83"/>
      <c r="S608" s="83"/>
      <c r="T608" s="83"/>
      <c r="U608" s="83"/>
      <c r="V608" s="83"/>
      <c r="W608" s="83"/>
      <c r="X608" s="83"/>
      <c r="Y608" s="83"/>
      <c r="Z608" s="83"/>
    </row>
    <row r="609" spans="1:26" ht="12.75" customHeight="1" x14ac:dyDescent="0.3">
      <c r="A609" s="83"/>
      <c r="B609" s="83"/>
      <c r="C609" s="83"/>
      <c r="D609" s="83"/>
      <c r="E609" s="83"/>
      <c r="F609" s="83"/>
      <c r="G609" s="83"/>
      <c r="H609" s="83"/>
      <c r="I609" s="83"/>
      <c r="J609" s="83"/>
      <c r="K609" s="83"/>
      <c r="L609" s="83"/>
      <c r="M609" s="83"/>
      <c r="N609" s="83"/>
      <c r="O609" s="83"/>
      <c r="P609" s="83"/>
      <c r="Q609" s="83"/>
      <c r="R609" s="83"/>
      <c r="S609" s="83"/>
      <c r="T609" s="83"/>
      <c r="U609" s="83"/>
      <c r="V609" s="83"/>
      <c r="W609" s="83"/>
      <c r="X609" s="83"/>
      <c r="Y609" s="83"/>
      <c r="Z609" s="83"/>
    </row>
    <row r="610" spans="1:26" ht="12.75" customHeight="1" x14ac:dyDescent="0.3">
      <c r="A610" s="83"/>
      <c r="B610" s="83"/>
      <c r="C610" s="83"/>
      <c r="D610" s="83"/>
      <c r="E610" s="83"/>
      <c r="F610" s="83"/>
      <c r="G610" s="83"/>
      <c r="H610" s="83"/>
      <c r="I610" s="83"/>
      <c r="J610" s="83"/>
      <c r="K610" s="83"/>
      <c r="L610" s="83"/>
      <c r="M610" s="83"/>
      <c r="N610" s="83"/>
      <c r="O610" s="83"/>
      <c r="P610" s="83"/>
      <c r="Q610" s="83"/>
      <c r="R610" s="83"/>
      <c r="S610" s="83"/>
      <c r="T610" s="83"/>
      <c r="U610" s="83"/>
      <c r="V610" s="83"/>
      <c r="W610" s="83"/>
      <c r="X610" s="83"/>
      <c r="Y610" s="83"/>
      <c r="Z610" s="83"/>
    </row>
    <row r="611" spans="1:26" ht="12.75" customHeight="1" x14ac:dyDescent="0.3">
      <c r="A611" s="83"/>
      <c r="B611" s="83"/>
      <c r="C611" s="83"/>
      <c r="D611" s="83"/>
      <c r="E611" s="83"/>
      <c r="F611" s="83"/>
      <c r="G611" s="83"/>
      <c r="H611" s="83"/>
      <c r="I611" s="83"/>
      <c r="J611" s="83"/>
      <c r="K611" s="83"/>
      <c r="L611" s="83"/>
      <c r="M611" s="83"/>
      <c r="N611" s="83"/>
      <c r="O611" s="83"/>
      <c r="P611" s="83"/>
      <c r="Q611" s="83"/>
      <c r="R611" s="83"/>
      <c r="S611" s="83"/>
      <c r="T611" s="83"/>
      <c r="U611" s="83"/>
      <c r="V611" s="83"/>
      <c r="W611" s="83"/>
      <c r="X611" s="83"/>
      <c r="Y611" s="83"/>
      <c r="Z611" s="83"/>
    </row>
    <row r="612" spans="1:26" ht="12.75" customHeight="1" x14ac:dyDescent="0.3">
      <c r="A612" s="83"/>
      <c r="B612" s="83"/>
      <c r="C612" s="83"/>
      <c r="D612" s="83"/>
      <c r="E612" s="83"/>
      <c r="F612" s="83"/>
      <c r="G612" s="83"/>
      <c r="H612" s="83"/>
      <c r="I612" s="83"/>
      <c r="J612" s="83"/>
      <c r="K612" s="83"/>
      <c r="L612" s="83"/>
      <c r="M612" s="83"/>
      <c r="N612" s="83"/>
      <c r="O612" s="83"/>
      <c r="P612" s="83"/>
      <c r="Q612" s="83"/>
      <c r="R612" s="83"/>
      <c r="S612" s="83"/>
      <c r="T612" s="83"/>
      <c r="U612" s="83"/>
      <c r="V612" s="83"/>
      <c r="W612" s="83"/>
      <c r="X612" s="83"/>
      <c r="Y612" s="83"/>
      <c r="Z612" s="83"/>
    </row>
    <row r="613" spans="1:26" ht="12.75" customHeight="1" x14ac:dyDescent="0.3">
      <c r="A613" s="83"/>
      <c r="B613" s="83"/>
      <c r="C613" s="83"/>
      <c r="D613" s="83"/>
      <c r="E613" s="83"/>
      <c r="F613" s="83"/>
      <c r="G613" s="83"/>
      <c r="H613" s="83"/>
      <c r="I613" s="83"/>
      <c r="J613" s="83"/>
      <c r="K613" s="83"/>
      <c r="L613" s="83"/>
      <c r="M613" s="83"/>
      <c r="N613" s="83"/>
      <c r="O613" s="83"/>
      <c r="P613" s="83"/>
      <c r="Q613" s="83"/>
      <c r="R613" s="83"/>
      <c r="S613" s="83"/>
      <c r="T613" s="83"/>
      <c r="U613" s="83"/>
      <c r="V613" s="83"/>
      <c r="W613" s="83"/>
      <c r="X613" s="83"/>
      <c r="Y613" s="83"/>
      <c r="Z613" s="83"/>
    </row>
    <row r="614" spans="1:26" ht="12.75" customHeight="1" x14ac:dyDescent="0.3">
      <c r="A614" s="83"/>
      <c r="B614" s="83"/>
      <c r="C614" s="83"/>
      <c r="D614" s="83"/>
      <c r="E614" s="83"/>
      <c r="F614" s="83"/>
      <c r="G614" s="83"/>
      <c r="H614" s="83"/>
      <c r="I614" s="83"/>
      <c r="J614" s="83"/>
      <c r="K614" s="83"/>
      <c r="L614" s="83"/>
      <c r="M614" s="83"/>
      <c r="N614" s="83"/>
      <c r="O614" s="83"/>
      <c r="P614" s="83"/>
      <c r="Q614" s="83"/>
      <c r="R614" s="83"/>
      <c r="S614" s="83"/>
      <c r="T614" s="83"/>
      <c r="U614" s="83"/>
      <c r="V614" s="83"/>
      <c r="W614" s="83"/>
      <c r="X614" s="83"/>
      <c r="Y614" s="83"/>
      <c r="Z614" s="83"/>
    </row>
    <row r="615" spans="1:26" ht="12.75" customHeight="1" x14ac:dyDescent="0.3">
      <c r="A615" s="83"/>
      <c r="B615" s="83"/>
      <c r="C615" s="83"/>
      <c r="D615" s="83"/>
      <c r="E615" s="83"/>
      <c r="F615" s="83"/>
      <c r="G615" s="83"/>
      <c r="H615" s="83"/>
      <c r="I615" s="83"/>
      <c r="J615" s="83"/>
      <c r="K615" s="83"/>
      <c r="L615" s="83"/>
      <c r="M615" s="83"/>
      <c r="N615" s="83"/>
      <c r="O615" s="83"/>
      <c r="P615" s="83"/>
      <c r="Q615" s="83"/>
      <c r="R615" s="83"/>
      <c r="S615" s="83"/>
      <c r="T615" s="83"/>
      <c r="U615" s="83"/>
      <c r="V615" s="83"/>
      <c r="W615" s="83"/>
      <c r="X615" s="83"/>
      <c r="Y615" s="83"/>
      <c r="Z615" s="83"/>
    </row>
    <row r="616" spans="1:26" ht="12.75" customHeight="1" x14ac:dyDescent="0.3">
      <c r="A616" s="83"/>
      <c r="B616" s="83"/>
      <c r="C616" s="83"/>
      <c r="D616" s="83"/>
      <c r="E616" s="83"/>
      <c r="F616" s="83"/>
      <c r="G616" s="83"/>
      <c r="H616" s="83"/>
      <c r="I616" s="83"/>
      <c r="J616" s="83"/>
      <c r="K616" s="83"/>
      <c r="L616" s="83"/>
      <c r="M616" s="83"/>
      <c r="N616" s="83"/>
      <c r="O616" s="83"/>
      <c r="P616" s="83"/>
      <c r="Q616" s="83"/>
      <c r="R616" s="83"/>
      <c r="S616" s="83"/>
      <c r="T616" s="83"/>
      <c r="U616" s="83"/>
      <c r="V616" s="83"/>
      <c r="W616" s="83"/>
      <c r="X616" s="83"/>
      <c r="Y616" s="83"/>
      <c r="Z616" s="83"/>
    </row>
    <row r="617" spans="1:26" ht="12.75" customHeight="1" x14ac:dyDescent="0.3">
      <c r="A617" s="83"/>
      <c r="B617" s="83"/>
      <c r="C617" s="83"/>
      <c r="D617" s="83"/>
      <c r="E617" s="83"/>
      <c r="F617" s="83"/>
      <c r="G617" s="83"/>
      <c r="H617" s="83"/>
      <c r="I617" s="83"/>
      <c r="J617" s="83"/>
      <c r="K617" s="83"/>
      <c r="L617" s="83"/>
      <c r="M617" s="83"/>
      <c r="N617" s="83"/>
      <c r="O617" s="83"/>
      <c r="P617" s="83"/>
      <c r="Q617" s="83"/>
      <c r="R617" s="83"/>
      <c r="S617" s="83"/>
      <c r="T617" s="83"/>
      <c r="U617" s="83"/>
      <c r="V617" s="83"/>
      <c r="W617" s="83"/>
      <c r="X617" s="83"/>
      <c r="Y617" s="83"/>
      <c r="Z617" s="83"/>
    </row>
    <row r="618" spans="1:26" ht="12.75" customHeight="1" x14ac:dyDescent="0.3">
      <c r="A618" s="83"/>
      <c r="B618" s="83"/>
      <c r="C618" s="83"/>
      <c r="D618" s="83"/>
      <c r="E618" s="83"/>
      <c r="F618" s="83"/>
      <c r="G618" s="83"/>
      <c r="H618" s="83"/>
      <c r="I618" s="83"/>
      <c r="J618" s="83"/>
      <c r="K618" s="83"/>
      <c r="L618" s="83"/>
      <c r="M618" s="83"/>
      <c r="N618" s="83"/>
      <c r="O618" s="83"/>
      <c r="P618" s="83"/>
      <c r="Q618" s="83"/>
      <c r="R618" s="83"/>
      <c r="S618" s="83"/>
      <c r="T618" s="83"/>
      <c r="U618" s="83"/>
      <c r="V618" s="83"/>
      <c r="W618" s="83"/>
      <c r="X618" s="83"/>
      <c r="Y618" s="83"/>
      <c r="Z618" s="83"/>
    </row>
    <row r="619" spans="1:26" ht="12.75" customHeight="1" x14ac:dyDescent="0.3">
      <c r="A619" s="83"/>
      <c r="B619" s="83"/>
      <c r="C619" s="83"/>
      <c r="D619" s="83"/>
      <c r="E619" s="83"/>
      <c r="F619" s="83"/>
      <c r="G619" s="83"/>
      <c r="H619" s="83"/>
      <c r="I619" s="83"/>
      <c r="J619" s="83"/>
      <c r="K619" s="83"/>
      <c r="L619" s="83"/>
      <c r="M619" s="83"/>
      <c r="N619" s="83"/>
      <c r="O619" s="83"/>
      <c r="P619" s="83"/>
      <c r="Q619" s="83"/>
      <c r="R619" s="83"/>
      <c r="S619" s="83"/>
      <c r="T619" s="83"/>
      <c r="U619" s="83"/>
      <c r="V619" s="83"/>
      <c r="W619" s="83"/>
      <c r="X619" s="83"/>
      <c r="Y619" s="83"/>
      <c r="Z619" s="83"/>
    </row>
    <row r="620" spans="1:26" ht="12.75" customHeight="1" x14ac:dyDescent="0.3">
      <c r="A620" s="83"/>
      <c r="B620" s="83"/>
      <c r="C620" s="83"/>
      <c r="D620" s="83"/>
      <c r="E620" s="83"/>
      <c r="F620" s="83"/>
      <c r="G620" s="83"/>
      <c r="H620" s="83"/>
      <c r="I620" s="83"/>
      <c r="J620" s="83"/>
      <c r="K620" s="83"/>
      <c r="L620" s="83"/>
      <c r="M620" s="83"/>
      <c r="N620" s="83"/>
      <c r="O620" s="83"/>
      <c r="P620" s="83"/>
      <c r="Q620" s="83"/>
      <c r="R620" s="83"/>
      <c r="S620" s="83"/>
      <c r="T620" s="83"/>
      <c r="U620" s="83"/>
      <c r="V620" s="83"/>
      <c r="W620" s="83"/>
      <c r="X620" s="83"/>
      <c r="Y620" s="83"/>
      <c r="Z620" s="83"/>
    </row>
    <row r="621" spans="1:26" ht="12.75" customHeight="1" x14ac:dyDescent="0.3">
      <c r="A621" s="83"/>
      <c r="B621" s="83"/>
      <c r="C621" s="83"/>
      <c r="D621" s="83"/>
      <c r="E621" s="83"/>
      <c r="F621" s="83"/>
      <c r="G621" s="83"/>
      <c r="H621" s="83"/>
      <c r="I621" s="83"/>
      <c r="J621" s="83"/>
      <c r="K621" s="83"/>
      <c r="L621" s="83"/>
      <c r="M621" s="83"/>
      <c r="N621" s="83"/>
      <c r="O621" s="83"/>
      <c r="P621" s="83"/>
      <c r="Q621" s="83"/>
      <c r="R621" s="83"/>
      <c r="S621" s="83"/>
      <c r="T621" s="83"/>
      <c r="U621" s="83"/>
      <c r="V621" s="83"/>
      <c r="W621" s="83"/>
      <c r="X621" s="83"/>
      <c r="Y621" s="83"/>
      <c r="Z621" s="83"/>
    </row>
    <row r="622" spans="1:26" ht="12.75" customHeight="1" x14ac:dyDescent="0.3">
      <c r="A622" s="83"/>
      <c r="B622" s="83"/>
      <c r="C622" s="83"/>
      <c r="D622" s="83"/>
      <c r="E622" s="83"/>
      <c r="F622" s="83"/>
      <c r="G622" s="83"/>
      <c r="H622" s="83"/>
      <c r="I622" s="83"/>
      <c r="J622" s="83"/>
      <c r="K622" s="83"/>
      <c r="L622" s="83"/>
      <c r="M622" s="83"/>
      <c r="N622" s="83"/>
      <c r="O622" s="83"/>
      <c r="P622" s="83"/>
      <c r="Q622" s="83"/>
      <c r="R622" s="83"/>
      <c r="S622" s="83"/>
      <c r="T622" s="83"/>
      <c r="U622" s="83"/>
      <c r="V622" s="83"/>
      <c r="W622" s="83"/>
      <c r="X622" s="83"/>
      <c r="Y622" s="83"/>
      <c r="Z622" s="83"/>
    </row>
    <row r="623" spans="1:26" ht="12.75" customHeight="1" x14ac:dyDescent="0.3">
      <c r="A623" s="83"/>
      <c r="B623" s="83"/>
      <c r="C623" s="83"/>
      <c r="D623" s="83"/>
      <c r="E623" s="83"/>
      <c r="F623" s="83"/>
      <c r="G623" s="83"/>
      <c r="H623" s="83"/>
      <c r="I623" s="83"/>
      <c r="J623" s="83"/>
      <c r="K623" s="83"/>
      <c r="L623" s="83"/>
      <c r="M623" s="83"/>
      <c r="N623" s="83"/>
      <c r="O623" s="83"/>
      <c r="P623" s="83"/>
      <c r="Q623" s="83"/>
      <c r="R623" s="83"/>
      <c r="S623" s="83"/>
      <c r="T623" s="83"/>
      <c r="U623" s="83"/>
      <c r="V623" s="83"/>
      <c r="W623" s="83"/>
      <c r="X623" s="83"/>
      <c r="Y623" s="83"/>
      <c r="Z623" s="83"/>
    </row>
    <row r="624" spans="1:26" ht="12.75" customHeight="1" x14ac:dyDescent="0.3">
      <c r="A624" s="83"/>
      <c r="B624" s="83"/>
      <c r="C624" s="83"/>
      <c r="D624" s="83"/>
      <c r="E624" s="83"/>
      <c r="F624" s="83"/>
      <c r="G624" s="83"/>
      <c r="H624" s="83"/>
      <c r="I624" s="83"/>
      <c r="J624" s="83"/>
      <c r="K624" s="83"/>
      <c r="L624" s="83"/>
      <c r="M624" s="83"/>
      <c r="N624" s="83"/>
      <c r="O624" s="83"/>
      <c r="P624" s="83"/>
      <c r="Q624" s="83"/>
      <c r="R624" s="83"/>
      <c r="S624" s="83"/>
      <c r="T624" s="83"/>
      <c r="U624" s="83"/>
      <c r="V624" s="83"/>
      <c r="W624" s="83"/>
      <c r="X624" s="83"/>
      <c r="Y624" s="83"/>
      <c r="Z624" s="83"/>
    </row>
    <row r="625" spans="1:26" ht="12.75" customHeight="1" x14ac:dyDescent="0.3">
      <c r="A625" s="83"/>
      <c r="B625" s="83"/>
      <c r="C625" s="83"/>
      <c r="D625" s="83"/>
      <c r="E625" s="83"/>
      <c r="F625" s="83"/>
      <c r="G625" s="83"/>
      <c r="H625" s="83"/>
      <c r="I625" s="83"/>
      <c r="J625" s="83"/>
      <c r="K625" s="83"/>
      <c r="L625" s="83"/>
      <c r="M625" s="83"/>
      <c r="N625" s="83"/>
      <c r="O625" s="83"/>
      <c r="P625" s="83"/>
      <c r="Q625" s="83"/>
      <c r="R625" s="83"/>
      <c r="S625" s="83"/>
      <c r="T625" s="83"/>
      <c r="U625" s="83"/>
      <c r="V625" s="83"/>
      <c r="W625" s="83"/>
      <c r="X625" s="83"/>
      <c r="Y625" s="83"/>
      <c r="Z625" s="83"/>
    </row>
    <row r="626" spans="1:26" ht="12.75" customHeight="1" x14ac:dyDescent="0.3">
      <c r="A626" s="83"/>
      <c r="B626" s="83"/>
      <c r="C626" s="83"/>
      <c r="D626" s="83"/>
      <c r="E626" s="83"/>
      <c r="F626" s="83"/>
      <c r="G626" s="83"/>
      <c r="H626" s="83"/>
      <c r="I626" s="83"/>
      <c r="J626" s="83"/>
      <c r="K626" s="83"/>
      <c r="L626" s="83"/>
      <c r="M626" s="83"/>
      <c r="N626" s="83"/>
      <c r="O626" s="83"/>
      <c r="P626" s="83"/>
      <c r="Q626" s="83"/>
      <c r="R626" s="83"/>
      <c r="S626" s="83"/>
      <c r="T626" s="83"/>
      <c r="U626" s="83"/>
      <c r="V626" s="83"/>
      <c r="W626" s="83"/>
      <c r="X626" s="83"/>
      <c r="Y626" s="83"/>
      <c r="Z626" s="83"/>
    </row>
    <row r="627" spans="1:26" ht="12.75" customHeight="1" x14ac:dyDescent="0.3">
      <c r="A627" s="83"/>
      <c r="B627" s="83"/>
      <c r="C627" s="83"/>
      <c r="D627" s="83"/>
      <c r="E627" s="83"/>
      <c r="F627" s="83"/>
      <c r="G627" s="83"/>
      <c r="H627" s="83"/>
      <c r="I627" s="83"/>
      <c r="J627" s="83"/>
      <c r="K627" s="83"/>
      <c r="L627" s="83"/>
      <c r="M627" s="83"/>
      <c r="N627" s="83"/>
      <c r="O627" s="83"/>
      <c r="P627" s="83"/>
      <c r="Q627" s="83"/>
      <c r="R627" s="83"/>
      <c r="S627" s="83"/>
      <c r="T627" s="83"/>
      <c r="U627" s="83"/>
      <c r="V627" s="83"/>
      <c r="W627" s="83"/>
      <c r="X627" s="83"/>
      <c r="Y627" s="83"/>
      <c r="Z627" s="83"/>
    </row>
    <row r="628" spans="1:26" ht="12.75" customHeight="1" x14ac:dyDescent="0.3">
      <c r="A628" s="83"/>
      <c r="B628" s="83"/>
      <c r="C628" s="83"/>
      <c r="D628" s="83"/>
      <c r="E628" s="83"/>
      <c r="F628" s="83"/>
      <c r="G628" s="83"/>
      <c r="H628" s="83"/>
      <c r="I628" s="83"/>
      <c r="J628" s="83"/>
      <c r="K628" s="83"/>
      <c r="L628" s="83"/>
      <c r="M628" s="83"/>
      <c r="N628" s="83"/>
      <c r="O628" s="83"/>
      <c r="P628" s="83"/>
      <c r="Q628" s="83"/>
      <c r="R628" s="83"/>
      <c r="S628" s="83"/>
      <c r="T628" s="83"/>
      <c r="U628" s="83"/>
      <c r="V628" s="83"/>
      <c r="W628" s="83"/>
      <c r="X628" s="83"/>
      <c r="Y628" s="83"/>
      <c r="Z628" s="83"/>
    </row>
    <row r="629" spans="1:26" ht="12.75" customHeight="1" x14ac:dyDescent="0.3">
      <c r="A629" s="83"/>
      <c r="B629" s="83"/>
      <c r="C629" s="83"/>
      <c r="D629" s="83"/>
      <c r="E629" s="83"/>
      <c r="F629" s="83"/>
      <c r="G629" s="83"/>
      <c r="H629" s="83"/>
      <c r="I629" s="83"/>
      <c r="J629" s="83"/>
      <c r="K629" s="83"/>
      <c r="L629" s="83"/>
      <c r="M629" s="83"/>
      <c r="N629" s="83"/>
      <c r="O629" s="83"/>
      <c r="P629" s="83"/>
      <c r="Q629" s="83"/>
      <c r="R629" s="83"/>
      <c r="S629" s="83"/>
      <c r="T629" s="83"/>
      <c r="U629" s="83"/>
      <c r="V629" s="83"/>
      <c r="W629" s="83"/>
      <c r="X629" s="83"/>
      <c r="Y629" s="83"/>
      <c r="Z629" s="83"/>
    </row>
    <row r="630" spans="1:26" ht="12.75" customHeight="1" x14ac:dyDescent="0.3">
      <c r="A630" s="83"/>
      <c r="B630" s="83"/>
      <c r="C630" s="83"/>
      <c r="D630" s="83"/>
      <c r="E630" s="83"/>
      <c r="F630" s="83"/>
      <c r="G630" s="83"/>
      <c r="H630" s="83"/>
      <c r="I630" s="83"/>
      <c r="J630" s="83"/>
      <c r="K630" s="83"/>
      <c r="L630" s="83"/>
      <c r="M630" s="83"/>
      <c r="N630" s="83"/>
      <c r="O630" s="83"/>
      <c r="P630" s="83"/>
      <c r="Q630" s="83"/>
      <c r="R630" s="83"/>
      <c r="S630" s="83"/>
      <c r="T630" s="83"/>
      <c r="U630" s="83"/>
      <c r="V630" s="83"/>
      <c r="W630" s="83"/>
      <c r="X630" s="83"/>
      <c r="Y630" s="83"/>
      <c r="Z630" s="83"/>
    </row>
    <row r="631" spans="1:26" ht="12.75" customHeight="1" x14ac:dyDescent="0.3">
      <c r="A631" s="83"/>
      <c r="B631" s="83"/>
      <c r="C631" s="83"/>
      <c r="D631" s="83"/>
      <c r="E631" s="83"/>
      <c r="F631" s="83"/>
      <c r="G631" s="83"/>
      <c r="H631" s="83"/>
      <c r="I631" s="83"/>
      <c r="J631" s="83"/>
      <c r="K631" s="83"/>
      <c r="L631" s="83"/>
      <c r="M631" s="83"/>
      <c r="N631" s="83"/>
      <c r="O631" s="83"/>
      <c r="P631" s="83"/>
      <c r="Q631" s="83"/>
      <c r="R631" s="83"/>
      <c r="S631" s="83"/>
      <c r="T631" s="83"/>
      <c r="U631" s="83"/>
      <c r="V631" s="83"/>
      <c r="W631" s="83"/>
      <c r="X631" s="83"/>
      <c r="Y631" s="83"/>
      <c r="Z631" s="83"/>
    </row>
    <row r="632" spans="1:26" ht="12.75" customHeight="1" x14ac:dyDescent="0.3">
      <c r="A632" s="83"/>
      <c r="B632" s="83"/>
      <c r="C632" s="83"/>
      <c r="D632" s="83"/>
      <c r="E632" s="83"/>
      <c r="F632" s="83"/>
      <c r="G632" s="83"/>
      <c r="H632" s="83"/>
      <c r="I632" s="83"/>
      <c r="J632" s="83"/>
      <c r="K632" s="83"/>
      <c r="L632" s="83"/>
      <c r="M632" s="83"/>
      <c r="N632" s="83"/>
      <c r="O632" s="83"/>
      <c r="P632" s="83"/>
      <c r="Q632" s="83"/>
      <c r="R632" s="83"/>
      <c r="S632" s="83"/>
      <c r="T632" s="83"/>
      <c r="U632" s="83"/>
      <c r="V632" s="83"/>
      <c r="W632" s="83"/>
      <c r="X632" s="83"/>
      <c r="Y632" s="83"/>
      <c r="Z632" s="83"/>
    </row>
    <row r="633" spans="1:26" ht="12.75" customHeight="1" x14ac:dyDescent="0.3">
      <c r="A633" s="83"/>
      <c r="B633" s="83"/>
      <c r="C633" s="83"/>
      <c r="D633" s="83"/>
      <c r="E633" s="83"/>
      <c r="F633" s="83"/>
      <c r="G633" s="83"/>
      <c r="H633" s="83"/>
      <c r="I633" s="83"/>
      <c r="J633" s="83"/>
      <c r="K633" s="83"/>
      <c r="L633" s="83"/>
      <c r="M633" s="83"/>
      <c r="N633" s="83"/>
      <c r="O633" s="83"/>
      <c r="P633" s="83"/>
      <c r="Q633" s="83"/>
      <c r="R633" s="83"/>
      <c r="S633" s="83"/>
      <c r="T633" s="83"/>
      <c r="U633" s="83"/>
      <c r="V633" s="83"/>
      <c r="W633" s="83"/>
      <c r="X633" s="83"/>
      <c r="Y633" s="83"/>
      <c r="Z633" s="83"/>
    </row>
    <row r="634" spans="1:26" ht="12.75" customHeight="1" x14ac:dyDescent="0.3">
      <c r="A634" s="83"/>
      <c r="B634" s="83"/>
      <c r="C634" s="83"/>
      <c r="D634" s="83"/>
      <c r="E634" s="83"/>
      <c r="F634" s="83"/>
      <c r="G634" s="83"/>
      <c r="H634" s="83"/>
      <c r="I634" s="83"/>
      <c r="J634" s="83"/>
      <c r="K634" s="83"/>
      <c r="L634" s="83"/>
      <c r="M634" s="83"/>
      <c r="N634" s="83"/>
      <c r="O634" s="83"/>
      <c r="P634" s="83"/>
      <c r="Q634" s="83"/>
      <c r="R634" s="83"/>
      <c r="S634" s="83"/>
      <c r="T634" s="83"/>
      <c r="U634" s="83"/>
      <c r="V634" s="83"/>
      <c r="W634" s="83"/>
      <c r="X634" s="83"/>
      <c r="Y634" s="83"/>
      <c r="Z634" s="83"/>
    </row>
    <row r="635" spans="1:26" ht="12.75" customHeight="1" x14ac:dyDescent="0.3">
      <c r="A635" s="83"/>
      <c r="B635" s="83"/>
      <c r="C635" s="83"/>
      <c r="D635" s="83"/>
      <c r="E635" s="83"/>
      <c r="F635" s="83"/>
      <c r="G635" s="83"/>
      <c r="H635" s="83"/>
      <c r="I635" s="83"/>
      <c r="J635" s="83"/>
      <c r="K635" s="83"/>
      <c r="L635" s="83"/>
      <c r="M635" s="83"/>
      <c r="N635" s="83"/>
      <c r="O635" s="83"/>
      <c r="P635" s="83"/>
      <c r="Q635" s="83"/>
      <c r="R635" s="83"/>
      <c r="S635" s="83"/>
      <c r="T635" s="83"/>
      <c r="U635" s="83"/>
      <c r="V635" s="83"/>
      <c r="W635" s="83"/>
      <c r="X635" s="83"/>
      <c r="Y635" s="83"/>
      <c r="Z635" s="83"/>
    </row>
    <row r="636" spans="1:26" ht="12.75" customHeight="1" x14ac:dyDescent="0.3">
      <c r="A636" s="83"/>
      <c r="B636" s="83"/>
      <c r="C636" s="83"/>
      <c r="D636" s="83"/>
      <c r="E636" s="83"/>
      <c r="F636" s="83"/>
      <c r="G636" s="83"/>
      <c r="H636" s="83"/>
      <c r="I636" s="83"/>
      <c r="J636" s="83"/>
      <c r="K636" s="83"/>
      <c r="L636" s="83"/>
      <c r="M636" s="83"/>
      <c r="N636" s="83"/>
      <c r="O636" s="83"/>
      <c r="P636" s="83"/>
      <c r="Q636" s="83"/>
      <c r="R636" s="83"/>
      <c r="S636" s="83"/>
      <c r="T636" s="83"/>
      <c r="U636" s="83"/>
      <c r="V636" s="83"/>
      <c r="W636" s="83"/>
      <c r="X636" s="83"/>
      <c r="Y636" s="83"/>
      <c r="Z636" s="83"/>
    </row>
    <row r="637" spans="1:26" ht="12.75" customHeight="1" x14ac:dyDescent="0.3">
      <c r="A637" s="83"/>
      <c r="B637" s="83"/>
      <c r="C637" s="83"/>
      <c r="D637" s="83"/>
      <c r="E637" s="83"/>
      <c r="F637" s="83"/>
      <c r="G637" s="83"/>
      <c r="H637" s="83"/>
      <c r="I637" s="83"/>
      <c r="J637" s="83"/>
      <c r="K637" s="83"/>
      <c r="L637" s="83"/>
      <c r="M637" s="83"/>
      <c r="N637" s="83"/>
      <c r="O637" s="83"/>
      <c r="P637" s="83"/>
      <c r="Q637" s="83"/>
      <c r="R637" s="83"/>
      <c r="S637" s="83"/>
      <c r="T637" s="83"/>
      <c r="U637" s="83"/>
      <c r="V637" s="83"/>
      <c r="W637" s="83"/>
      <c r="X637" s="83"/>
      <c r="Y637" s="83"/>
      <c r="Z637" s="83"/>
    </row>
    <row r="638" spans="1:26" ht="12.75" customHeight="1" x14ac:dyDescent="0.3">
      <c r="A638" s="83"/>
      <c r="B638" s="83"/>
      <c r="C638" s="83"/>
      <c r="D638" s="83"/>
      <c r="E638" s="83"/>
      <c r="F638" s="83"/>
      <c r="G638" s="83"/>
      <c r="H638" s="83"/>
      <c r="I638" s="83"/>
      <c r="J638" s="83"/>
      <c r="K638" s="83"/>
      <c r="L638" s="83"/>
      <c r="M638" s="83"/>
      <c r="N638" s="83"/>
      <c r="O638" s="83"/>
      <c r="P638" s="83"/>
      <c r="Q638" s="83"/>
      <c r="R638" s="83"/>
      <c r="S638" s="83"/>
      <c r="T638" s="83"/>
      <c r="U638" s="83"/>
      <c r="V638" s="83"/>
      <c r="W638" s="83"/>
      <c r="X638" s="83"/>
      <c r="Y638" s="83"/>
      <c r="Z638" s="83"/>
    </row>
    <row r="639" spans="1:26" ht="12.75" customHeight="1" x14ac:dyDescent="0.3">
      <c r="A639" s="83"/>
      <c r="B639" s="83"/>
      <c r="C639" s="83"/>
      <c r="D639" s="83"/>
      <c r="E639" s="83"/>
      <c r="F639" s="83"/>
      <c r="G639" s="83"/>
      <c r="H639" s="83"/>
      <c r="I639" s="83"/>
      <c r="J639" s="83"/>
      <c r="K639" s="83"/>
      <c r="L639" s="83"/>
      <c r="M639" s="83"/>
      <c r="N639" s="83"/>
      <c r="O639" s="83"/>
      <c r="P639" s="83"/>
      <c r="Q639" s="83"/>
      <c r="R639" s="83"/>
      <c r="S639" s="83"/>
      <c r="T639" s="83"/>
      <c r="U639" s="83"/>
      <c r="V639" s="83"/>
      <c r="W639" s="83"/>
      <c r="X639" s="83"/>
      <c r="Y639" s="83"/>
      <c r="Z639" s="83"/>
    </row>
    <row r="640" spans="1:26" ht="12.75" customHeight="1" x14ac:dyDescent="0.3">
      <c r="A640" s="83"/>
      <c r="B640" s="83"/>
      <c r="C640" s="83"/>
      <c r="D640" s="83"/>
      <c r="E640" s="83"/>
      <c r="F640" s="83"/>
      <c r="G640" s="83"/>
      <c r="H640" s="83"/>
      <c r="I640" s="83"/>
      <c r="J640" s="83"/>
      <c r="K640" s="83"/>
      <c r="L640" s="83"/>
      <c r="M640" s="83"/>
      <c r="N640" s="83"/>
      <c r="O640" s="83"/>
      <c r="P640" s="83"/>
      <c r="Q640" s="83"/>
      <c r="R640" s="83"/>
      <c r="S640" s="83"/>
      <c r="T640" s="83"/>
      <c r="U640" s="83"/>
      <c r="V640" s="83"/>
      <c r="W640" s="83"/>
      <c r="X640" s="83"/>
      <c r="Y640" s="83"/>
      <c r="Z640" s="83"/>
    </row>
    <row r="641" spans="1:26" ht="12.75" customHeight="1" x14ac:dyDescent="0.3">
      <c r="A641" s="83"/>
      <c r="B641" s="83"/>
      <c r="C641" s="83"/>
      <c r="D641" s="83"/>
      <c r="E641" s="83"/>
      <c r="F641" s="83"/>
      <c r="G641" s="83"/>
      <c r="H641" s="83"/>
      <c r="I641" s="83"/>
      <c r="J641" s="83"/>
      <c r="K641" s="83"/>
      <c r="L641" s="83"/>
      <c r="M641" s="83"/>
      <c r="N641" s="83"/>
      <c r="O641" s="83"/>
      <c r="P641" s="83"/>
      <c r="Q641" s="83"/>
      <c r="R641" s="83"/>
      <c r="S641" s="83"/>
      <c r="T641" s="83"/>
      <c r="U641" s="83"/>
      <c r="V641" s="83"/>
      <c r="W641" s="83"/>
      <c r="X641" s="83"/>
      <c r="Y641" s="83"/>
      <c r="Z641" s="83"/>
    </row>
    <row r="642" spans="1:26" ht="12.75" customHeight="1" x14ac:dyDescent="0.3">
      <c r="A642" s="83"/>
      <c r="B642" s="83"/>
      <c r="C642" s="83"/>
      <c r="D642" s="83"/>
      <c r="E642" s="83"/>
      <c r="F642" s="83"/>
      <c r="G642" s="83"/>
      <c r="H642" s="83"/>
      <c r="I642" s="83"/>
      <c r="J642" s="83"/>
      <c r="K642" s="83"/>
      <c r="L642" s="83"/>
      <c r="M642" s="83"/>
      <c r="N642" s="83"/>
      <c r="O642" s="83"/>
      <c r="P642" s="83"/>
      <c r="Q642" s="83"/>
      <c r="R642" s="83"/>
      <c r="S642" s="83"/>
      <c r="T642" s="83"/>
      <c r="U642" s="83"/>
      <c r="V642" s="83"/>
      <c r="W642" s="83"/>
      <c r="X642" s="83"/>
      <c r="Y642" s="83"/>
      <c r="Z642" s="83"/>
    </row>
    <row r="643" spans="1:26" ht="12.75" customHeight="1" x14ac:dyDescent="0.3">
      <c r="A643" s="83"/>
      <c r="B643" s="83"/>
      <c r="C643" s="83"/>
      <c r="D643" s="83"/>
      <c r="E643" s="83"/>
      <c r="F643" s="83"/>
      <c r="G643" s="83"/>
      <c r="H643" s="83"/>
      <c r="I643" s="83"/>
      <c r="J643" s="83"/>
      <c r="K643" s="83"/>
      <c r="L643" s="83"/>
      <c r="M643" s="83"/>
      <c r="N643" s="83"/>
      <c r="O643" s="83"/>
      <c r="P643" s="83"/>
      <c r="Q643" s="83"/>
      <c r="R643" s="83"/>
      <c r="S643" s="83"/>
      <c r="T643" s="83"/>
      <c r="U643" s="83"/>
      <c r="V643" s="83"/>
      <c r="W643" s="83"/>
      <c r="X643" s="83"/>
      <c r="Y643" s="83"/>
      <c r="Z643" s="83"/>
    </row>
    <row r="644" spans="1:26" ht="12.75" customHeight="1" x14ac:dyDescent="0.3">
      <c r="A644" s="83"/>
      <c r="B644" s="83"/>
      <c r="C644" s="83"/>
      <c r="D644" s="83"/>
      <c r="E644" s="83"/>
      <c r="F644" s="83"/>
      <c r="G644" s="83"/>
      <c r="H644" s="83"/>
      <c r="I644" s="83"/>
      <c r="J644" s="83"/>
      <c r="K644" s="83"/>
      <c r="L644" s="83"/>
      <c r="M644" s="83"/>
      <c r="N644" s="83"/>
      <c r="O644" s="83"/>
      <c r="P644" s="83"/>
      <c r="Q644" s="83"/>
      <c r="R644" s="83"/>
      <c r="S644" s="83"/>
      <c r="T644" s="83"/>
      <c r="U644" s="83"/>
      <c r="V644" s="83"/>
      <c r="W644" s="83"/>
      <c r="X644" s="83"/>
      <c r="Y644" s="83"/>
      <c r="Z644" s="83"/>
    </row>
    <row r="645" spans="1:26" ht="12.75" customHeight="1" x14ac:dyDescent="0.3">
      <c r="A645" s="83"/>
      <c r="B645" s="83"/>
      <c r="C645" s="83"/>
      <c r="D645" s="83"/>
      <c r="E645" s="83"/>
      <c r="F645" s="83"/>
      <c r="G645" s="83"/>
      <c r="H645" s="83"/>
      <c r="I645" s="83"/>
      <c r="J645" s="83"/>
      <c r="K645" s="83"/>
      <c r="L645" s="83"/>
      <c r="M645" s="83"/>
      <c r="N645" s="83"/>
      <c r="O645" s="83"/>
      <c r="P645" s="83"/>
      <c r="Q645" s="83"/>
      <c r="R645" s="83"/>
      <c r="S645" s="83"/>
      <c r="T645" s="83"/>
      <c r="U645" s="83"/>
      <c r="V645" s="83"/>
      <c r="W645" s="83"/>
      <c r="X645" s="83"/>
      <c r="Y645" s="83"/>
      <c r="Z645" s="83"/>
    </row>
    <row r="646" spans="1:26" ht="12.75" customHeight="1" x14ac:dyDescent="0.3">
      <c r="A646" s="83"/>
      <c r="B646" s="83"/>
      <c r="C646" s="83"/>
      <c r="D646" s="83"/>
      <c r="E646" s="83"/>
      <c r="F646" s="83"/>
      <c r="G646" s="83"/>
      <c r="H646" s="83"/>
      <c r="I646" s="83"/>
      <c r="J646" s="83"/>
      <c r="K646" s="83"/>
      <c r="L646" s="83"/>
      <c r="M646" s="83"/>
      <c r="N646" s="83"/>
      <c r="O646" s="83"/>
      <c r="P646" s="83"/>
      <c r="Q646" s="83"/>
      <c r="R646" s="83"/>
      <c r="S646" s="83"/>
      <c r="T646" s="83"/>
      <c r="U646" s="83"/>
      <c r="V646" s="83"/>
      <c r="W646" s="83"/>
      <c r="X646" s="83"/>
      <c r="Y646" s="83"/>
      <c r="Z646" s="83"/>
    </row>
    <row r="647" spans="1:26" ht="12.75" customHeight="1" x14ac:dyDescent="0.3">
      <c r="A647" s="83"/>
      <c r="B647" s="83"/>
      <c r="C647" s="83"/>
      <c r="D647" s="83"/>
      <c r="E647" s="83"/>
      <c r="F647" s="83"/>
      <c r="G647" s="83"/>
      <c r="H647" s="83"/>
      <c r="I647" s="83"/>
      <c r="J647" s="83"/>
      <c r="K647" s="83"/>
      <c r="L647" s="83"/>
      <c r="M647" s="83"/>
      <c r="N647" s="83"/>
      <c r="O647" s="83"/>
      <c r="P647" s="83"/>
      <c r="Q647" s="83"/>
      <c r="R647" s="83"/>
      <c r="S647" s="83"/>
      <c r="T647" s="83"/>
      <c r="U647" s="83"/>
      <c r="V647" s="83"/>
      <c r="W647" s="83"/>
      <c r="X647" s="83"/>
      <c r="Y647" s="83"/>
      <c r="Z647" s="83"/>
    </row>
    <row r="648" spans="1:26" ht="12.75" customHeight="1" x14ac:dyDescent="0.3">
      <c r="A648" s="83"/>
      <c r="B648" s="83"/>
      <c r="C648" s="83"/>
      <c r="D648" s="83"/>
      <c r="E648" s="83"/>
      <c r="F648" s="83"/>
      <c r="G648" s="83"/>
      <c r="H648" s="83"/>
      <c r="I648" s="83"/>
      <c r="J648" s="83"/>
      <c r="K648" s="83"/>
      <c r="L648" s="83"/>
      <c r="M648" s="83"/>
      <c r="N648" s="83"/>
      <c r="O648" s="83"/>
      <c r="P648" s="83"/>
      <c r="Q648" s="83"/>
      <c r="R648" s="83"/>
      <c r="S648" s="83"/>
      <c r="T648" s="83"/>
      <c r="U648" s="83"/>
      <c r="V648" s="83"/>
      <c r="W648" s="83"/>
      <c r="X648" s="83"/>
      <c r="Y648" s="83"/>
      <c r="Z648" s="83"/>
    </row>
    <row r="649" spans="1:26" ht="12.75" customHeight="1" x14ac:dyDescent="0.3">
      <c r="A649" s="83"/>
      <c r="B649" s="83"/>
      <c r="C649" s="83"/>
      <c r="D649" s="83"/>
      <c r="E649" s="83"/>
      <c r="F649" s="83"/>
      <c r="G649" s="83"/>
      <c r="H649" s="83"/>
      <c r="I649" s="83"/>
      <c r="J649" s="83"/>
      <c r="K649" s="83"/>
      <c r="L649" s="83"/>
      <c r="M649" s="83"/>
      <c r="N649" s="83"/>
      <c r="O649" s="83"/>
      <c r="P649" s="83"/>
      <c r="Q649" s="83"/>
      <c r="R649" s="83"/>
      <c r="S649" s="83"/>
      <c r="T649" s="83"/>
      <c r="U649" s="83"/>
      <c r="V649" s="83"/>
      <c r="W649" s="83"/>
      <c r="X649" s="83"/>
      <c r="Y649" s="83"/>
      <c r="Z649" s="83"/>
    </row>
    <row r="650" spans="1:26" ht="12.75" customHeight="1" x14ac:dyDescent="0.3">
      <c r="A650" s="83"/>
      <c r="B650" s="83"/>
      <c r="C650" s="83"/>
      <c r="D650" s="83"/>
      <c r="E650" s="83"/>
      <c r="F650" s="83"/>
      <c r="G650" s="83"/>
      <c r="H650" s="83"/>
      <c r="I650" s="83"/>
      <c r="J650" s="83"/>
      <c r="K650" s="83"/>
      <c r="L650" s="83"/>
      <c r="M650" s="83"/>
      <c r="N650" s="83"/>
      <c r="O650" s="83"/>
      <c r="P650" s="83"/>
      <c r="Q650" s="83"/>
      <c r="R650" s="83"/>
      <c r="S650" s="83"/>
      <c r="T650" s="83"/>
      <c r="U650" s="83"/>
      <c r="V650" s="83"/>
      <c r="W650" s="83"/>
      <c r="X650" s="83"/>
      <c r="Y650" s="83"/>
      <c r="Z650" s="83"/>
    </row>
    <row r="651" spans="1:26" ht="12.75" customHeight="1" x14ac:dyDescent="0.3">
      <c r="A651" s="83"/>
      <c r="B651" s="83"/>
      <c r="C651" s="83"/>
      <c r="D651" s="83"/>
      <c r="E651" s="83"/>
      <c r="F651" s="83"/>
      <c r="G651" s="83"/>
      <c r="H651" s="83"/>
      <c r="I651" s="83"/>
      <c r="J651" s="83"/>
      <c r="K651" s="83"/>
      <c r="L651" s="83"/>
      <c r="M651" s="83"/>
      <c r="N651" s="83"/>
      <c r="O651" s="83"/>
      <c r="P651" s="83"/>
      <c r="Q651" s="83"/>
      <c r="R651" s="83"/>
      <c r="S651" s="83"/>
      <c r="T651" s="83"/>
      <c r="U651" s="83"/>
      <c r="V651" s="83"/>
      <c r="W651" s="83"/>
      <c r="X651" s="83"/>
      <c r="Y651" s="83"/>
      <c r="Z651" s="83"/>
    </row>
    <row r="652" spans="1:26" ht="12.75" customHeight="1" x14ac:dyDescent="0.3">
      <c r="A652" s="83"/>
      <c r="B652" s="83"/>
      <c r="C652" s="83"/>
      <c r="D652" s="83"/>
      <c r="E652" s="83"/>
      <c r="F652" s="83"/>
      <c r="G652" s="83"/>
      <c r="H652" s="83"/>
      <c r="I652" s="83"/>
      <c r="J652" s="83"/>
      <c r="K652" s="83"/>
      <c r="L652" s="83"/>
      <c r="M652" s="83"/>
      <c r="N652" s="83"/>
      <c r="O652" s="83"/>
      <c r="P652" s="83"/>
      <c r="Q652" s="83"/>
      <c r="R652" s="83"/>
      <c r="S652" s="83"/>
      <c r="T652" s="83"/>
      <c r="U652" s="83"/>
      <c r="V652" s="83"/>
      <c r="W652" s="83"/>
      <c r="X652" s="83"/>
      <c r="Y652" s="83"/>
      <c r="Z652" s="83"/>
    </row>
    <row r="653" spans="1:26" ht="12.75" customHeight="1" x14ac:dyDescent="0.3">
      <c r="A653" s="83"/>
      <c r="B653" s="83"/>
      <c r="C653" s="83"/>
      <c r="D653" s="83"/>
      <c r="E653" s="83"/>
      <c r="F653" s="83"/>
      <c r="G653" s="83"/>
      <c r="H653" s="83"/>
      <c r="I653" s="83"/>
      <c r="J653" s="83"/>
      <c r="K653" s="83"/>
      <c r="L653" s="83"/>
      <c r="M653" s="83"/>
      <c r="N653" s="83"/>
      <c r="O653" s="83"/>
      <c r="P653" s="83"/>
      <c r="Q653" s="83"/>
      <c r="R653" s="83"/>
      <c r="S653" s="83"/>
      <c r="T653" s="83"/>
      <c r="U653" s="83"/>
      <c r="V653" s="83"/>
      <c r="W653" s="83"/>
      <c r="X653" s="83"/>
      <c r="Y653" s="83"/>
      <c r="Z653" s="83"/>
    </row>
    <row r="654" spans="1:26" ht="12.75" customHeight="1" x14ac:dyDescent="0.3">
      <c r="A654" s="83"/>
      <c r="B654" s="83"/>
      <c r="C654" s="83"/>
      <c r="D654" s="83"/>
      <c r="E654" s="83"/>
      <c r="F654" s="83"/>
      <c r="G654" s="83"/>
      <c r="H654" s="83"/>
      <c r="I654" s="83"/>
      <c r="J654" s="83"/>
      <c r="K654" s="83"/>
      <c r="L654" s="83"/>
      <c r="M654" s="83"/>
      <c r="N654" s="83"/>
      <c r="O654" s="83"/>
      <c r="P654" s="83"/>
      <c r="Q654" s="83"/>
      <c r="R654" s="83"/>
      <c r="S654" s="83"/>
      <c r="T654" s="83"/>
      <c r="U654" s="83"/>
      <c r="V654" s="83"/>
      <c r="W654" s="83"/>
      <c r="X654" s="83"/>
      <c r="Y654" s="83"/>
      <c r="Z654" s="83"/>
    </row>
    <row r="655" spans="1:26" ht="12.75" customHeight="1" x14ac:dyDescent="0.3">
      <c r="A655" s="83"/>
      <c r="B655" s="83"/>
      <c r="C655" s="83"/>
      <c r="D655" s="83"/>
      <c r="E655" s="83"/>
      <c r="F655" s="83"/>
      <c r="G655" s="83"/>
      <c r="H655" s="83"/>
      <c r="I655" s="83"/>
      <c r="J655" s="83"/>
      <c r="K655" s="83"/>
      <c r="L655" s="83"/>
      <c r="M655" s="83"/>
      <c r="N655" s="83"/>
      <c r="O655" s="83"/>
      <c r="P655" s="83"/>
      <c r="Q655" s="83"/>
      <c r="R655" s="83"/>
      <c r="S655" s="83"/>
      <c r="T655" s="83"/>
      <c r="U655" s="83"/>
      <c r="V655" s="83"/>
      <c r="W655" s="83"/>
      <c r="X655" s="83"/>
      <c r="Y655" s="83"/>
      <c r="Z655" s="83"/>
    </row>
    <row r="656" spans="1:26" ht="12.75" customHeight="1" x14ac:dyDescent="0.3">
      <c r="A656" s="83"/>
      <c r="B656" s="83"/>
      <c r="C656" s="83"/>
      <c r="D656" s="83"/>
      <c r="E656" s="83"/>
      <c r="F656" s="83"/>
      <c r="G656" s="83"/>
      <c r="H656" s="83"/>
      <c r="I656" s="83"/>
      <c r="J656" s="83"/>
      <c r="K656" s="83"/>
      <c r="L656" s="83"/>
      <c r="M656" s="83"/>
      <c r="N656" s="83"/>
      <c r="O656" s="83"/>
      <c r="P656" s="83"/>
      <c r="Q656" s="83"/>
      <c r="R656" s="83"/>
      <c r="S656" s="83"/>
      <c r="T656" s="83"/>
      <c r="U656" s="83"/>
      <c r="V656" s="83"/>
      <c r="W656" s="83"/>
      <c r="X656" s="83"/>
      <c r="Y656" s="83"/>
      <c r="Z656" s="83"/>
    </row>
    <row r="657" spans="1:26" ht="12.75" customHeight="1" x14ac:dyDescent="0.3">
      <c r="A657" s="83"/>
      <c r="B657" s="83"/>
      <c r="C657" s="83"/>
      <c r="D657" s="83"/>
      <c r="E657" s="83"/>
      <c r="F657" s="83"/>
      <c r="G657" s="83"/>
      <c r="H657" s="83"/>
      <c r="I657" s="83"/>
      <c r="J657" s="83"/>
      <c r="K657" s="83"/>
      <c r="L657" s="83"/>
      <c r="M657" s="83"/>
      <c r="N657" s="83"/>
      <c r="O657" s="83"/>
      <c r="P657" s="83"/>
      <c r="Q657" s="83"/>
      <c r="R657" s="83"/>
      <c r="S657" s="83"/>
      <c r="T657" s="83"/>
      <c r="U657" s="83"/>
      <c r="V657" s="83"/>
      <c r="W657" s="83"/>
      <c r="X657" s="83"/>
      <c r="Y657" s="83"/>
      <c r="Z657" s="83"/>
    </row>
    <row r="658" spans="1:26" ht="12.75" customHeight="1" x14ac:dyDescent="0.3">
      <c r="A658" s="83"/>
      <c r="B658" s="83"/>
      <c r="C658" s="83"/>
      <c r="D658" s="83"/>
      <c r="E658" s="83"/>
      <c r="F658" s="83"/>
      <c r="G658" s="83"/>
      <c r="H658" s="83"/>
      <c r="I658" s="83"/>
      <c r="J658" s="83"/>
      <c r="K658" s="83"/>
      <c r="L658" s="83"/>
      <c r="M658" s="83"/>
      <c r="N658" s="83"/>
      <c r="O658" s="83"/>
      <c r="P658" s="83"/>
      <c r="Q658" s="83"/>
      <c r="R658" s="83"/>
      <c r="S658" s="83"/>
      <c r="T658" s="83"/>
      <c r="U658" s="83"/>
      <c r="V658" s="83"/>
      <c r="W658" s="83"/>
      <c r="X658" s="83"/>
      <c r="Y658" s="83"/>
      <c r="Z658" s="83"/>
    </row>
    <row r="659" spans="1:26" ht="12.75" customHeight="1" x14ac:dyDescent="0.3">
      <c r="A659" s="83"/>
      <c r="B659" s="83"/>
      <c r="C659" s="83"/>
      <c r="D659" s="83"/>
      <c r="E659" s="83"/>
      <c r="F659" s="83"/>
      <c r="G659" s="83"/>
      <c r="H659" s="83"/>
      <c r="I659" s="83"/>
      <c r="J659" s="83"/>
      <c r="K659" s="83"/>
      <c r="L659" s="83"/>
      <c r="M659" s="83"/>
      <c r="N659" s="83"/>
      <c r="O659" s="83"/>
      <c r="P659" s="83"/>
      <c r="Q659" s="83"/>
      <c r="R659" s="83"/>
      <c r="S659" s="83"/>
      <c r="T659" s="83"/>
      <c r="U659" s="83"/>
      <c r="V659" s="83"/>
      <c r="W659" s="83"/>
      <c r="X659" s="83"/>
      <c r="Y659" s="83"/>
      <c r="Z659" s="83"/>
    </row>
    <row r="660" spans="1:26" ht="12.75" customHeight="1" x14ac:dyDescent="0.3">
      <c r="A660" s="83"/>
      <c r="B660" s="83"/>
      <c r="C660" s="83"/>
      <c r="D660" s="83"/>
      <c r="E660" s="83"/>
      <c r="F660" s="83"/>
      <c r="G660" s="83"/>
      <c r="H660" s="83"/>
      <c r="I660" s="83"/>
      <c r="J660" s="83"/>
      <c r="K660" s="83"/>
      <c r="L660" s="83"/>
      <c r="M660" s="83"/>
      <c r="N660" s="83"/>
      <c r="O660" s="83"/>
      <c r="P660" s="83"/>
      <c r="Q660" s="83"/>
      <c r="R660" s="83"/>
      <c r="S660" s="83"/>
      <c r="T660" s="83"/>
      <c r="U660" s="83"/>
      <c r="V660" s="83"/>
      <c r="W660" s="83"/>
      <c r="X660" s="83"/>
      <c r="Y660" s="83"/>
      <c r="Z660" s="83"/>
    </row>
    <row r="661" spans="1:26" ht="12.75" customHeight="1" x14ac:dyDescent="0.3">
      <c r="A661" s="83"/>
      <c r="B661" s="83"/>
      <c r="C661" s="83"/>
      <c r="D661" s="83"/>
      <c r="E661" s="83"/>
      <c r="F661" s="83"/>
      <c r="G661" s="83"/>
      <c r="H661" s="83"/>
      <c r="I661" s="83"/>
      <c r="J661" s="83"/>
      <c r="K661" s="83"/>
      <c r="L661" s="83"/>
      <c r="M661" s="83"/>
      <c r="N661" s="83"/>
      <c r="O661" s="83"/>
      <c r="P661" s="83"/>
      <c r="Q661" s="83"/>
      <c r="R661" s="83"/>
      <c r="S661" s="83"/>
      <c r="T661" s="83"/>
      <c r="U661" s="83"/>
      <c r="V661" s="83"/>
      <c r="W661" s="83"/>
      <c r="X661" s="83"/>
      <c r="Y661" s="83"/>
      <c r="Z661" s="83"/>
    </row>
    <row r="662" spans="1:26" ht="12.75" customHeight="1" x14ac:dyDescent="0.3">
      <c r="A662" s="83"/>
      <c r="B662" s="83"/>
      <c r="C662" s="83"/>
      <c r="D662" s="83"/>
      <c r="E662" s="83"/>
      <c r="F662" s="83"/>
      <c r="G662" s="83"/>
      <c r="H662" s="83"/>
      <c r="I662" s="83"/>
      <c r="J662" s="83"/>
      <c r="K662" s="83"/>
      <c r="L662" s="83"/>
      <c r="M662" s="83"/>
      <c r="N662" s="83"/>
      <c r="O662" s="83"/>
      <c r="P662" s="83"/>
      <c r="Q662" s="83"/>
      <c r="R662" s="83"/>
      <c r="S662" s="83"/>
      <c r="T662" s="83"/>
      <c r="U662" s="83"/>
      <c r="V662" s="83"/>
      <c r="W662" s="83"/>
      <c r="X662" s="83"/>
      <c r="Y662" s="83"/>
      <c r="Z662" s="83"/>
    </row>
    <row r="663" spans="1:26" ht="12.75" customHeight="1" x14ac:dyDescent="0.3">
      <c r="A663" s="83"/>
      <c r="B663" s="83"/>
      <c r="C663" s="83"/>
      <c r="D663" s="83"/>
      <c r="E663" s="83"/>
      <c r="F663" s="83"/>
      <c r="G663" s="83"/>
      <c r="H663" s="83"/>
      <c r="I663" s="83"/>
      <c r="J663" s="83"/>
      <c r="K663" s="83"/>
      <c r="L663" s="83"/>
      <c r="M663" s="83"/>
      <c r="N663" s="83"/>
      <c r="O663" s="83"/>
      <c r="P663" s="83"/>
      <c r="Q663" s="83"/>
      <c r="R663" s="83"/>
      <c r="S663" s="83"/>
      <c r="T663" s="83"/>
      <c r="U663" s="83"/>
      <c r="V663" s="83"/>
      <c r="W663" s="83"/>
      <c r="X663" s="83"/>
      <c r="Y663" s="83"/>
      <c r="Z663" s="83"/>
    </row>
    <row r="664" spans="1:26" ht="12.75" customHeight="1" x14ac:dyDescent="0.3">
      <c r="A664" s="83"/>
      <c r="B664" s="83"/>
      <c r="C664" s="83"/>
      <c r="D664" s="83"/>
      <c r="E664" s="83"/>
      <c r="F664" s="83"/>
      <c r="G664" s="83"/>
      <c r="H664" s="83"/>
      <c r="I664" s="83"/>
      <c r="J664" s="83"/>
      <c r="K664" s="83"/>
      <c r="L664" s="83"/>
      <c r="M664" s="83"/>
      <c r="N664" s="83"/>
      <c r="O664" s="83"/>
      <c r="P664" s="83"/>
      <c r="Q664" s="83"/>
      <c r="R664" s="83"/>
      <c r="S664" s="83"/>
      <c r="T664" s="83"/>
      <c r="U664" s="83"/>
      <c r="V664" s="83"/>
      <c r="W664" s="83"/>
      <c r="X664" s="83"/>
      <c r="Y664" s="83"/>
      <c r="Z664" s="83"/>
    </row>
    <row r="665" spans="1:26" ht="12.75" customHeight="1" x14ac:dyDescent="0.3">
      <c r="A665" s="83"/>
      <c r="B665" s="83"/>
      <c r="C665" s="83"/>
      <c r="D665" s="83"/>
      <c r="E665" s="83"/>
      <c r="F665" s="83"/>
      <c r="G665" s="83"/>
      <c r="H665" s="83"/>
      <c r="I665" s="83"/>
      <c r="J665" s="83"/>
      <c r="K665" s="83"/>
      <c r="L665" s="83"/>
      <c r="M665" s="83"/>
      <c r="N665" s="83"/>
      <c r="O665" s="83"/>
      <c r="P665" s="83"/>
      <c r="Q665" s="83"/>
      <c r="R665" s="83"/>
      <c r="S665" s="83"/>
      <c r="T665" s="83"/>
      <c r="U665" s="83"/>
      <c r="V665" s="83"/>
      <c r="W665" s="83"/>
      <c r="X665" s="83"/>
      <c r="Y665" s="83"/>
      <c r="Z665" s="83"/>
    </row>
    <row r="666" spans="1:26" ht="12.75" customHeight="1" x14ac:dyDescent="0.3">
      <c r="A666" s="83"/>
      <c r="B666" s="83"/>
      <c r="C666" s="83"/>
      <c r="D666" s="83"/>
      <c r="E666" s="83"/>
      <c r="F666" s="83"/>
      <c r="G666" s="83"/>
      <c r="H666" s="83"/>
      <c r="I666" s="83"/>
      <c r="J666" s="83"/>
      <c r="K666" s="83"/>
      <c r="L666" s="83"/>
      <c r="M666" s="83"/>
      <c r="N666" s="83"/>
      <c r="O666" s="83"/>
      <c r="P666" s="83"/>
      <c r="Q666" s="83"/>
      <c r="R666" s="83"/>
      <c r="S666" s="83"/>
      <c r="T666" s="83"/>
      <c r="U666" s="83"/>
      <c r="V666" s="83"/>
      <c r="W666" s="83"/>
      <c r="X666" s="83"/>
      <c r="Y666" s="83"/>
      <c r="Z666" s="83"/>
    </row>
    <row r="667" spans="1:26" ht="12.75" customHeight="1" x14ac:dyDescent="0.3">
      <c r="A667" s="83"/>
      <c r="B667" s="83"/>
      <c r="C667" s="83"/>
      <c r="D667" s="83"/>
      <c r="E667" s="83"/>
      <c r="F667" s="83"/>
      <c r="G667" s="83"/>
      <c r="H667" s="83"/>
      <c r="I667" s="83"/>
      <c r="J667" s="83"/>
      <c r="K667" s="83"/>
      <c r="L667" s="83"/>
      <c r="M667" s="83"/>
      <c r="N667" s="83"/>
      <c r="O667" s="83"/>
      <c r="P667" s="83"/>
      <c r="Q667" s="83"/>
      <c r="R667" s="83"/>
      <c r="S667" s="83"/>
      <c r="T667" s="83"/>
      <c r="U667" s="83"/>
      <c r="V667" s="83"/>
      <c r="W667" s="83"/>
      <c r="X667" s="83"/>
      <c r="Y667" s="83"/>
      <c r="Z667" s="83"/>
    </row>
    <row r="668" spans="1:26" ht="12.75" customHeight="1" x14ac:dyDescent="0.3">
      <c r="A668" s="83"/>
      <c r="B668" s="83"/>
      <c r="C668" s="83"/>
      <c r="D668" s="83"/>
      <c r="E668" s="83"/>
      <c r="F668" s="83"/>
      <c r="G668" s="83"/>
      <c r="H668" s="83"/>
      <c r="I668" s="83"/>
      <c r="J668" s="83"/>
      <c r="K668" s="83"/>
      <c r="L668" s="83"/>
      <c r="M668" s="83"/>
      <c r="N668" s="83"/>
      <c r="O668" s="83"/>
      <c r="P668" s="83"/>
      <c r="Q668" s="83"/>
      <c r="R668" s="83"/>
      <c r="S668" s="83"/>
      <c r="T668" s="83"/>
      <c r="U668" s="83"/>
      <c r="V668" s="83"/>
      <c r="W668" s="83"/>
      <c r="X668" s="83"/>
      <c r="Y668" s="83"/>
      <c r="Z668" s="83"/>
    </row>
    <row r="669" spans="1:26" ht="12.75" customHeight="1" x14ac:dyDescent="0.3">
      <c r="A669" s="83"/>
      <c r="B669" s="83"/>
      <c r="C669" s="83"/>
      <c r="D669" s="83"/>
      <c r="E669" s="83"/>
      <c r="F669" s="83"/>
      <c r="G669" s="83"/>
      <c r="H669" s="83"/>
      <c r="I669" s="83"/>
      <c r="J669" s="83"/>
      <c r="K669" s="83"/>
      <c r="L669" s="83"/>
      <c r="M669" s="83"/>
      <c r="N669" s="83"/>
      <c r="O669" s="83"/>
      <c r="P669" s="83"/>
      <c r="Q669" s="83"/>
      <c r="R669" s="83"/>
      <c r="S669" s="83"/>
      <c r="T669" s="83"/>
      <c r="U669" s="83"/>
      <c r="V669" s="83"/>
      <c r="W669" s="83"/>
      <c r="X669" s="83"/>
      <c r="Y669" s="83"/>
      <c r="Z669" s="83"/>
    </row>
    <row r="670" spans="1:26" ht="12.75" customHeight="1" x14ac:dyDescent="0.3">
      <c r="A670" s="83"/>
      <c r="B670" s="83"/>
      <c r="C670" s="83"/>
      <c r="D670" s="83"/>
      <c r="E670" s="83"/>
      <c r="F670" s="83"/>
      <c r="G670" s="83"/>
      <c r="H670" s="83"/>
      <c r="I670" s="83"/>
      <c r="J670" s="83"/>
      <c r="K670" s="83"/>
      <c r="L670" s="83"/>
      <c r="M670" s="83"/>
      <c r="N670" s="83"/>
      <c r="O670" s="83"/>
      <c r="P670" s="83"/>
      <c r="Q670" s="83"/>
      <c r="R670" s="83"/>
      <c r="S670" s="83"/>
      <c r="T670" s="83"/>
      <c r="U670" s="83"/>
      <c r="V670" s="83"/>
      <c r="W670" s="83"/>
      <c r="X670" s="83"/>
      <c r="Y670" s="83"/>
      <c r="Z670" s="83"/>
    </row>
    <row r="671" spans="1:26" ht="12.75" customHeight="1" x14ac:dyDescent="0.3">
      <c r="A671" s="83"/>
      <c r="B671" s="83"/>
      <c r="C671" s="83"/>
      <c r="D671" s="83"/>
      <c r="E671" s="83"/>
      <c r="F671" s="83"/>
      <c r="G671" s="83"/>
      <c r="H671" s="83"/>
      <c r="I671" s="83"/>
      <c r="J671" s="83"/>
      <c r="K671" s="83"/>
      <c r="L671" s="83"/>
      <c r="M671" s="83"/>
      <c r="N671" s="83"/>
      <c r="O671" s="83"/>
      <c r="P671" s="83"/>
      <c r="Q671" s="83"/>
      <c r="R671" s="83"/>
      <c r="S671" s="83"/>
      <c r="T671" s="83"/>
      <c r="U671" s="83"/>
      <c r="V671" s="83"/>
      <c r="W671" s="83"/>
      <c r="X671" s="83"/>
      <c r="Y671" s="83"/>
      <c r="Z671" s="83"/>
    </row>
    <row r="672" spans="1:26" ht="12.75" customHeight="1" x14ac:dyDescent="0.3">
      <c r="A672" s="83"/>
      <c r="B672" s="83"/>
      <c r="C672" s="83"/>
      <c r="D672" s="83"/>
      <c r="E672" s="83"/>
      <c r="F672" s="83"/>
      <c r="G672" s="83"/>
      <c r="H672" s="83"/>
      <c r="I672" s="83"/>
      <c r="J672" s="83"/>
      <c r="K672" s="83"/>
      <c r="L672" s="83"/>
      <c r="M672" s="83"/>
      <c r="N672" s="83"/>
      <c r="O672" s="83"/>
      <c r="P672" s="83"/>
      <c r="Q672" s="83"/>
      <c r="R672" s="83"/>
      <c r="S672" s="83"/>
      <c r="T672" s="83"/>
      <c r="U672" s="83"/>
      <c r="V672" s="83"/>
      <c r="W672" s="83"/>
      <c r="X672" s="83"/>
      <c r="Y672" s="83"/>
      <c r="Z672" s="83"/>
    </row>
    <row r="673" spans="1:26" ht="12.75" customHeight="1" x14ac:dyDescent="0.3">
      <c r="A673" s="83"/>
      <c r="B673" s="83"/>
      <c r="C673" s="83"/>
      <c r="D673" s="83"/>
      <c r="E673" s="83"/>
      <c r="F673" s="83"/>
      <c r="G673" s="83"/>
      <c r="H673" s="83"/>
      <c r="I673" s="83"/>
      <c r="J673" s="83"/>
      <c r="K673" s="83"/>
      <c r="L673" s="83"/>
      <c r="M673" s="83"/>
      <c r="N673" s="83"/>
      <c r="O673" s="83"/>
      <c r="P673" s="83"/>
      <c r="Q673" s="83"/>
      <c r="R673" s="83"/>
      <c r="S673" s="83"/>
      <c r="T673" s="83"/>
      <c r="U673" s="83"/>
      <c r="V673" s="83"/>
      <c r="W673" s="83"/>
      <c r="X673" s="83"/>
      <c r="Y673" s="83"/>
      <c r="Z673" s="83"/>
    </row>
    <row r="674" spans="1:26" ht="12.75" customHeight="1" x14ac:dyDescent="0.3">
      <c r="A674" s="83"/>
      <c r="B674" s="83"/>
      <c r="C674" s="83"/>
      <c r="D674" s="83"/>
      <c r="E674" s="83"/>
      <c r="F674" s="83"/>
      <c r="G674" s="83"/>
      <c r="H674" s="83"/>
      <c r="I674" s="83"/>
      <c r="J674" s="83"/>
      <c r="K674" s="83"/>
      <c r="L674" s="83"/>
      <c r="M674" s="83"/>
      <c r="N674" s="83"/>
      <c r="O674" s="83"/>
      <c r="P674" s="83"/>
      <c r="Q674" s="83"/>
      <c r="R674" s="83"/>
      <c r="S674" s="83"/>
      <c r="T674" s="83"/>
      <c r="U674" s="83"/>
      <c r="V674" s="83"/>
      <c r="W674" s="83"/>
      <c r="X674" s="83"/>
      <c r="Y674" s="83"/>
      <c r="Z674" s="83"/>
    </row>
    <row r="675" spans="1:26" ht="12.75" customHeight="1" x14ac:dyDescent="0.3">
      <c r="A675" s="83"/>
      <c r="B675" s="83"/>
      <c r="C675" s="83"/>
      <c r="D675" s="83"/>
      <c r="E675" s="83"/>
      <c r="F675" s="83"/>
      <c r="G675" s="83"/>
      <c r="H675" s="83"/>
      <c r="I675" s="83"/>
      <c r="J675" s="83"/>
      <c r="K675" s="83"/>
      <c r="L675" s="83"/>
      <c r="M675" s="83"/>
      <c r="N675" s="83"/>
      <c r="O675" s="83"/>
      <c r="P675" s="83"/>
      <c r="Q675" s="83"/>
      <c r="R675" s="83"/>
      <c r="S675" s="83"/>
      <c r="T675" s="83"/>
      <c r="U675" s="83"/>
      <c r="V675" s="83"/>
      <c r="W675" s="83"/>
      <c r="X675" s="83"/>
      <c r="Y675" s="83"/>
      <c r="Z675" s="83"/>
    </row>
    <row r="676" spans="1:26" ht="12.75" customHeight="1" x14ac:dyDescent="0.3">
      <c r="A676" s="83"/>
      <c r="B676" s="83"/>
      <c r="C676" s="83"/>
      <c r="D676" s="83"/>
      <c r="E676" s="83"/>
      <c r="F676" s="83"/>
      <c r="G676" s="83"/>
      <c r="H676" s="83"/>
      <c r="I676" s="83"/>
      <c r="J676" s="83"/>
      <c r="K676" s="83"/>
      <c r="L676" s="83"/>
      <c r="M676" s="83"/>
      <c r="N676" s="83"/>
      <c r="O676" s="83"/>
      <c r="P676" s="83"/>
      <c r="Q676" s="83"/>
      <c r="R676" s="83"/>
      <c r="S676" s="83"/>
      <c r="T676" s="83"/>
      <c r="U676" s="83"/>
      <c r="V676" s="83"/>
      <c r="W676" s="83"/>
      <c r="X676" s="83"/>
      <c r="Y676" s="83"/>
      <c r="Z676" s="83"/>
    </row>
    <row r="677" spans="1:26" ht="12.75" customHeight="1" x14ac:dyDescent="0.3">
      <c r="A677" s="83"/>
      <c r="B677" s="83"/>
      <c r="C677" s="83"/>
      <c r="D677" s="83"/>
      <c r="E677" s="83"/>
      <c r="F677" s="83"/>
      <c r="G677" s="83"/>
      <c r="H677" s="83"/>
      <c r="I677" s="83"/>
      <c r="J677" s="83"/>
      <c r="K677" s="83"/>
      <c r="L677" s="83"/>
      <c r="M677" s="83"/>
      <c r="N677" s="83"/>
      <c r="O677" s="83"/>
      <c r="P677" s="83"/>
      <c r="Q677" s="83"/>
      <c r="R677" s="83"/>
      <c r="S677" s="83"/>
      <c r="T677" s="83"/>
      <c r="U677" s="83"/>
      <c r="V677" s="83"/>
      <c r="W677" s="83"/>
      <c r="X677" s="83"/>
      <c r="Y677" s="83"/>
      <c r="Z677" s="83"/>
    </row>
    <row r="678" spans="1:26" ht="12.75" customHeight="1" x14ac:dyDescent="0.3">
      <c r="A678" s="83"/>
      <c r="B678" s="83"/>
      <c r="C678" s="83"/>
      <c r="D678" s="83"/>
      <c r="E678" s="83"/>
      <c r="F678" s="83"/>
      <c r="G678" s="83"/>
      <c r="H678" s="83"/>
      <c r="I678" s="83"/>
      <c r="J678" s="83"/>
      <c r="K678" s="83"/>
      <c r="L678" s="83"/>
      <c r="M678" s="83"/>
      <c r="N678" s="83"/>
      <c r="O678" s="83"/>
      <c r="P678" s="83"/>
      <c r="Q678" s="83"/>
      <c r="R678" s="83"/>
      <c r="S678" s="83"/>
      <c r="T678" s="83"/>
      <c r="U678" s="83"/>
      <c r="V678" s="83"/>
      <c r="W678" s="83"/>
      <c r="X678" s="83"/>
      <c r="Y678" s="83"/>
      <c r="Z678" s="83"/>
    </row>
    <row r="679" spans="1:26" ht="12.75" customHeight="1" x14ac:dyDescent="0.3">
      <c r="A679" s="83"/>
      <c r="B679" s="83"/>
      <c r="C679" s="83"/>
      <c r="D679" s="83"/>
      <c r="E679" s="83"/>
      <c r="F679" s="83"/>
      <c r="G679" s="83"/>
      <c r="H679" s="83"/>
      <c r="I679" s="83"/>
      <c r="J679" s="83"/>
      <c r="K679" s="83"/>
      <c r="L679" s="83"/>
      <c r="M679" s="83"/>
      <c r="N679" s="83"/>
      <c r="O679" s="83"/>
      <c r="P679" s="83"/>
      <c r="Q679" s="83"/>
      <c r="R679" s="83"/>
      <c r="S679" s="83"/>
      <c r="T679" s="83"/>
      <c r="U679" s="83"/>
      <c r="V679" s="83"/>
      <c r="W679" s="83"/>
      <c r="X679" s="83"/>
      <c r="Y679" s="83"/>
      <c r="Z679" s="83"/>
    </row>
    <row r="680" spans="1:26" ht="12.75" customHeight="1" x14ac:dyDescent="0.3">
      <c r="A680" s="83"/>
      <c r="B680" s="83"/>
      <c r="C680" s="83"/>
      <c r="D680" s="83"/>
      <c r="E680" s="83"/>
      <c r="F680" s="83"/>
      <c r="G680" s="83"/>
      <c r="H680" s="83"/>
      <c r="I680" s="83"/>
      <c r="J680" s="83"/>
      <c r="K680" s="83"/>
      <c r="L680" s="83"/>
      <c r="M680" s="83"/>
      <c r="N680" s="83"/>
      <c r="O680" s="83"/>
      <c r="P680" s="83"/>
      <c r="Q680" s="83"/>
      <c r="R680" s="83"/>
      <c r="S680" s="83"/>
      <c r="T680" s="83"/>
      <c r="U680" s="83"/>
      <c r="V680" s="83"/>
      <c r="W680" s="83"/>
      <c r="X680" s="83"/>
      <c r="Y680" s="83"/>
      <c r="Z680" s="83"/>
    </row>
    <row r="681" spans="1:26" ht="12.75" customHeight="1" x14ac:dyDescent="0.3">
      <c r="A681" s="83"/>
      <c r="B681" s="83"/>
      <c r="C681" s="83"/>
      <c r="D681" s="83"/>
      <c r="E681" s="83"/>
      <c r="F681" s="83"/>
      <c r="G681" s="83"/>
      <c r="H681" s="83"/>
      <c r="I681" s="83"/>
      <c r="J681" s="83"/>
      <c r="K681" s="83"/>
      <c r="L681" s="83"/>
      <c r="M681" s="83"/>
      <c r="N681" s="83"/>
      <c r="O681" s="83"/>
      <c r="P681" s="83"/>
      <c r="Q681" s="83"/>
      <c r="R681" s="83"/>
      <c r="S681" s="83"/>
      <c r="T681" s="83"/>
      <c r="U681" s="83"/>
      <c r="V681" s="83"/>
      <c r="W681" s="83"/>
      <c r="X681" s="83"/>
      <c r="Y681" s="83"/>
      <c r="Z681" s="83"/>
    </row>
    <row r="682" spans="1:26" ht="12.75" customHeight="1" x14ac:dyDescent="0.3">
      <c r="A682" s="83"/>
      <c r="B682" s="83"/>
      <c r="C682" s="83"/>
      <c r="D682" s="83"/>
      <c r="E682" s="83"/>
      <c r="F682" s="83"/>
      <c r="G682" s="83"/>
      <c r="H682" s="83"/>
      <c r="I682" s="83"/>
      <c r="J682" s="83"/>
      <c r="K682" s="83"/>
      <c r="L682" s="83"/>
      <c r="M682" s="83"/>
      <c r="N682" s="83"/>
      <c r="O682" s="83"/>
      <c r="P682" s="83"/>
      <c r="Q682" s="83"/>
      <c r="R682" s="83"/>
      <c r="S682" s="83"/>
      <c r="T682" s="83"/>
      <c r="U682" s="83"/>
      <c r="V682" s="83"/>
      <c r="W682" s="83"/>
      <c r="X682" s="83"/>
      <c r="Y682" s="83"/>
      <c r="Z682" s="83"/>
    </row>
    <row r="683" spans="1:26" ht="12.75" customHeight="1" x14ac:dyDescent="0.3">
      <c r="A683" s="83"/>
      <c r="B683" s="83"/>
      <c r="C683" s="83"/>
      <c r="D683" s="83"/>
      <c r="E683" s="83"/>
      <c r="F683" s="83"/>
      <c r="G683" s="83"/>
      <c r="H683" s="83"/>
      <c r="I683" s="83"/>
      <c r="J683" s="83"/>
      <c r="K683" s="83"/>
      <c r="L683" s="83"/>
      <c r="M683" s="83"/>
      <c r="N683" s="83"/>
      <c r="O683" s="83"/>
      <c r="P683" s="83"/>
      <c r="Q683" s="83"/>
      <c r="R683" s="83"/>
      <c r="S683" s="83"/>
      <c r="T683" s="83"/>
      <c r="U683" s="83"/>
      <c r="V683" s="83"/>
      <c r="W683" s="83"/>
      <c r="X683" s="83"/>
      <c r="Y683" s="83"/>
      <c r="Z683" s="83"/>
    </row>
    <row r="684" spans="1:26" ht="12.75" customHeight="1" x14ac:dyDescent="0.3">
      <c r="A684" s="83"/>
      <c r="B684" s="83"/>
      <c r="C684" s="83"/>
      <c r="D684" s="83"/>
      <c r="E684" s="83"/>
      <c r="F684" s="83"/>
      <c r="G684" s="83"/>
      <c r="H684" s="83"/>
      <c r="I684" s="83"/>
      <c r="J684" s="83"/>
      <c r="K684" s="83"/>
      <c r="L684" s="83"/>
      <c r="M684" s="83"/>
      <c r="N684" s="83"/>
      <c r="O684" s="83"/>
      <c r="P684" s="83"/>
      <c r="Q684" s="83"/>
      <c r="R684" s="83"/>
      <c r="S684" s="83"/>
      <c r="T684" s="83"/>
      <c r="U684" s="83"/>
      <c r="V684" s="83"/>
      <c r="W684" s="83"/>
      <c r="X684" s="83"/>
      <c r="Y684" s="83"/>
      <c r="Z684" s="83"/>
    </row>
    <row r="685" spans="1:26" ht="12.75" customHeight="1" x14ac:dyDescent="0.3">
      <c r="A685" s="83"/>
      <c r="B685" s="83"/>
      <c r="C685" s="83"/>
      <c r="D685" s="83"/>
      <c r="E685" s="83"/>
      <c r="F685" s="83"/>
      <c r="G685" s="83"/>
      <c r="H685" s="83"/>
      <c r="I685" s="83"/>
      <c r="J685" s="83"/>
      <c r="K685" s="83"/>
      <c r="L685" s="83"/>
      <c r="M685" s="83"/>
      <c r="N685" s="83"/>
      <c r="O685" s="83"/>
      <c r="P685" s="83"/>
      <c r="Q685" s="83"/>
      <c r="R685" s="83"/>
      <c r="S685" s="83"/>
      <c r="T685" s="83"/>
      <c r="U685" s="83"/>
      <c r="V685" s="83"/>
      <c r="W685" s="83"/>
      <c r="X685" s="83"/>
      <c r="Y685" s="83"/>
      <c r="Z685" s="83"/>
    </row>
    <row r="686" spans="1:26" ht="12.75" customHeight="1" x14ac:dyDescent="0.3">
      <c r="A686" s="83"/>
      <c r="B686" s="83"/>
      <c r="C686" s="83"/>
      <c r="D686" s="83"/>
      <c r="E686" s="83"/>
      <c r="F686" s="83"/>
      <c r="G686" s="83"/>
      <c r="H686" s="83"/>
      <c r="I686" s="83"/>
      <c r="J686" s="83"/>
      <c r="K686" s="83"/>
      <c r="L686" s="83"/>
      <c r="M686" s="83"/>
      <c r="N686" s="83"/>
      <c r="O686" s="83"/>
      <c r="P686" s="83"/>
      <c r="Q686" s="83"/>
      <c r="R686" s="83"/>
      <c r="S686" s="83"/>
      <c r="T686" s="83"/>
      <c r="U686" s="83"/>
      <c r="V686" s="83"/>
      <c r="W686" s="83"/>
      <c r="X686" s="83"/>
      <c r="Y686" s="83"/>
      <c r="Z686" s="83"/>
    </row>
    <row r="687" spans="1:26" ht="12.75" customHeight="1" x14ac:dyDescent="0.3">
      <c r="A687" s="83"/>
      <c r="B687" s="83"/>
      <c r="C687" s="83"/>
      <c r="D687" s="83"/>
      <c r="E687" s="83"/>
      <c r="F687" s="83"/>
      <c r="G687" s="83"/>
      <c r="H687" s="83"/>
      <c r="I687" s="83"/>
      <c r="J687" s="83"/>
      <c r="K687" s="83"/>
      <c r="L687" s="83"/>
      <c r="M687" s="83"/>
      <c r="N687" s="83"/>
      <c r="O687" s="83"/>
      <c r="P687" s="83"/>
      <c r="Q687" s="83"/>
      <c r="R687" s="83"/>
      <c r="S687" s="83"/>
      <c r="T687" s="83"/>
      <c r="U687" s="83"/>
      <c r="V687" s="83"/>
      <c r="W687" s="83"/>
      <c r="X687" s="83"/>
      <c r="Y687" s="83"/>
      <c r="Z687" s="83"/>
    </row>
    <row r="688" spans="1:26" ht="12.75" customHeight="1" x14ac:dyDescent="0.3">
      <c r="A688" s="83"/>
      <c r="B688" s="83"/>
      <c r="C688" s="83"/>
      <c r="D688" s="83"/>
      <c r="E688" s="83"/>
      <c r="F688" s="83"/>
      <c r="G688" s="83"/>
      <c r="H688" s="83"/>
      <c r="I688" s="83"/>
      <c r="J688" s="83"/>
      <c r="K688" s="83"/>
      <c r="L688" s="83"/>
      <c r="M688" s="83"/>
      <c r="N688" s="83"/>
      <c r="O688" s="83"/>
      <c r="P688" s="83"/>
      <c r="Q688" s="83"/>
      <c r="R688" s="83"/>
      <c r="S688" s="83"/>
      <c r="T688" s="83"/>
      <c r="U688" s="83"/>
      <c r="V688" s="83"/>
      <c r="W688" s="83"/>
      <c r="X688" s="83"/>
      <c r="Y688" s="83"/>
      <c r="Z688" s="83"/>
    </row>
    <row r="689" spans="1:26" ht="12.75" customHeight="1" x14ac:dyDescent="0.3">
      <c r="A689" s="83"/>
      <c r="B689" s="83"/>
      <c r="C689" s="83"/>
      <c r="D689" s="83"/>
      <c r="E689" s="83"/>
      <c r="F689" s="83"/>
      <c r="G689" s="83"/>
      <c r="H689" s="83"/>
      <c r="I689" s="83"/>
      <c r="J689" s="83"/>
      <c r="K689" s="83"/>
      <c r="L689" s="83"/>
      <c r="M689" s="83"/>
      <c r="N689" s="83"/>
      <c r="O689" s="83"/>
      <c r="P689" s="83"/>
      <c r="Q689" s="83"/>
      <c r="R689" s="83"/>
      <c r="S689" s="83"/>
      <c r="T689" s="83"/>
      <c r="U689" s="83"/>
      <c r="V689" s="83"/>
      <c r="W689" s="83"/>
      <c r="X689" s="83"/>
      <c r="Y689" s="83"/>
      <c r="Z689" s="83"/>
    </row>
    <row r="690" spans="1:26" ht="12.75" customHeight="1" x14ac:dyDescent="0.3">
      <c r="A690" s="83"/>
      <c r="B690" s="83"/>
      <c r="C690" s="83"/>
      <c r="D690" s="83"/>
      <c r="E690" s="83"/>
      <c r="F690" s="83"/>
      <c r="G690" s="83"/>
      <c r="H690" s="83"/>
      <c r="I690" s="83"/>
      <c r="J690" s="83"/>
      <c r="K690" s="83"/>
      <c r="L690" s="83"/>
      <c r="M690" s="83"/>
      <c r="N690" s="83"/>
      <c r="O690" s="83"/>
      <c r="P690" s="83"/>
      <c r="Q690" s="83"/>
      <c r="R690" s="83"/>
      <c r="S690" s="83"/>
      <c r="T690" s="83"/>
      <c r="U690" s="83"/>
      <c r="V690" s="83"/>
      <c r="W690" s="83"/>
      <c r="X690" s="83"/>
      <c r="Y690" s="83"/>
      <c r="Z690" s="83"/>
    </row>
    <row r="691" spans="1:26" ht="12.75" customHeight="1" x14ac:dyDescent="0.3">
      <c r="A691" s="83"/>
      <c r="B691" s="83"/>
      <c r="C691" s="83"/>
      <c r="D691" s="83"/>
      <c r="E691" s="83"/>
      <c r="F691" s="83"/>
      <c r="G691" s="83"/>
      <c r="H691" s="83"/>
      <c r="I691" s="83"/>
      <c r="J691" s="83"/>
      <c r="K691" s="83"/>
      <c r="L691" s="83"/>
      <c r="M691" s="83"/>
      <c r="N691" s="83"/>
      <c r="O691" s="83"/>
      <c r="P691" s="83"/>
      <c r="Q691" s="83"/>
      <c r="R691" s="83"/>
      <c r="S691" s="83"/>
      <c r="T691" s="83"/>
      <c r="U691" s="83"/>
      <c r="V691" s="83"/>
      <c r="W691" s="83"/>
      <c r="X691" s="83"/>
      <c r="Y691" s="83"/>
      <c r="Z691" s="83"/>
    </row>
    <row r="692" spans="1:26" ht="12.75" customHeight="1" x14ac:dyDescent="0.3">
      <c r="A692" s="83"/>
      <c r="B692" s="83"/>
      <c r="C692" s="83"/>
      <c r="D692" s="83"/>
      <c r="E692" s="83"/>
      <c r="F692" s="83"/>
      <c r="G692" s="83"/>
      <c r="H692" s="83"/>
      <c r="I692" s="83"/>
      <c r="J692" s="83"/>
      <c r="K692" s="83"/>
      <c r="L692" s="83"/>
      <c r="M692" s="83"/>
      <c r="N692" s="83"/>
      <c r="O692" s="83"/>
      <c r="P692" s="83"/>
      <c r="Q692" s="83"/>
      <c r="R692" s="83"/>
      <c r="S692" s="83"/>
      <c r="T692" s="83"/>
      <c r="U692" s="83"/>
      <c r="V692" s="83"/>
      <c r="W692" s="83"/>
      <c r="X692" s="83"/>
      <c r="Y692" s="83"/>
      <c r="Z692" s="83"/>
    </row>
    <row r="693" spans="1:26" ht="12.75" customHeight="1" x14ac:dyDescent="0.3">
      <c r="A693" s="83"/>
      <c r="B693" s="83"/>
      <c r="C693" s="83"/>
      <c r="D693" s="83"/>
      <c r="E693" s="83"/>
      <c r="F693" s="83"/>
      <c r="G693" s="83"/>
      <c r="H693" s="83"/>
      <c r="I693" s="83"/>
      <c r="J693" s="83"/>
      <c r="K693" s="83"/>
      <c r="L693" s="83"/>
      <c r="M693" s="83"/>
      <c r="N693" s="83"/>
      <c r="O693" s="83"/>
      <c r="P693" s="83"/>
      <c r="Q693" s="83"/>
      <c r="R693" s="83"/>
      <c r="S693" s="83"/>
      <c r="T693" s="83"/>
      <c r="U693" s="83"/>
      <c r="V693" s="83"/>
      <c r="W693" s="83"/>
      <c r="X693" s="83"/>
      <c r="Y693" s="83"/>
      <c r="Z693" s="83"/>
    </row>
    <row r="694" spans="1:26" ht="12.75" customHeight="1" x14ac:dyDescent="0.3">
      <c r="A694" s="83"/>
      <c r="B694" s="83"/>
      <c r="C694" s="83"/>
      <c r="D694" s="83"/>
      <c r="E694" s="83"/>
      <c r="F694" s="83"/>
      <c r="G694" s="83"/>
      <c r="H694" s="83"/>
      <c r="I694" s="83"/>
      <c r="J694" s="83"/>
      <c r="K694" s="83"/>
      <c r="L694" s="83"/>
      <c r="M694" s="83"/>
      <c r="N694" s="83"/>
      <c r="O694" s="83"/>
      <c r="P694" s="83"/>
      <c r="Q694" s="83"/>
      <c r="R694" s="83"/>
      <c r="S694" s="83"/>
      <c r="T694" s="83"/>
      <c r="U694" s="83"/>
      <c r="V694" s="83"/>
      <c r="W694" s="83"/>
      <c r="X694" s="83"/>
      <c r="Y694" s="83"/>
      <c r="Z694" s="83"/>
    </row>
    <row r="695" spans="1:26" ht="12.75" customHeight="1" x14ac:dyDescent="0.3">
      <c r="A695" s="83"/>
      <c r="B695" s="83"/>
      <c r="C695" s="83"/>
      <c r="D695" s="83"/>
      <c r="E695" s="83"/>
      <c r="F695" s="83"/>
      <c r="G695" s="83"/>
      <c r="H695" s="83"/>
      <c r="I695" s="83"/>
      <c r="J695" s="83"/>
      <c r="K695" s="83"/>
      <c r="L695" s="83"/>
      <c r="M695" s="83"/>
      <c r="N695" s="83"/>
      <c r="O695" s="83"/>
      <c r="P695" s="83"/>
      <c r="Q695" s="83"/>
      <c r="R695" s="83"/>
      <c r="S695" s="83"/>
      <c r="T695" s="83"/>
      <c r="U695" s="83"/>
      <c r="V695" s="83"/>
      <c r="W695" s="83"/>
      <c r="X695" s="83"/>
      <c r="Y695" s="83"/>
      <c r="Z695" s="83"/>
    </row>
    <row r="696" spans="1:26" ht="12.75" customHeight="1" x14ac:dyDescent="0.3">
      <c r="A696" s="83"/>
      <c r="B696" s="83"/>
      <c r="C696" s="83"/>
      <c r="D696" s="83"/>
      <c r="E696" s="83"/>
      <c r="F696" s="83"/>
      <c r="G696" s="83"/>
      <c r="H696" s="83"/>
      <c r="I696" s="83"/>
      <c r="J696" s="83"/>
      <c r="K696" s="83"/>
      <c r="L696" s="83"/>
      <c r="M696" s="83"/>
      <c r="N696" s="83"/>
      <c r="O696" s="83"/>
      <c r="P696" s="83"/>
      <c r="Q696" s="83"/>
      <c r="R696" s="83"/>
      <c r="S696" s="83"/>
      <c r="T696" s="83"/>
      <c r="U696" s="83"/>
      <c r="V696" s="83"/>
      <c r="W696" s="83"/>
      <c r="X696" s="83"/>
      <c r="Y696" s="83"/>
      <c r="Z696" s="83"/>
    </row>
    <row r="697" spans="1:26" ht="12.75" customHeight="1" x14ac:dyDescent="0.3">
      <c r="A697" s="83"/>
      <c r="B697" s="83"/>
      <c r="C697" s="83"/>
      <c r="D697" s="83"/>
      <c r="E697" s="83"/>
      <c r="F697" s="83"/>
      <c r="G697" s="83"/>
      <c r="H697" s="83"/>
      <c r="I697" s="83"/>
      <c r="J697" s="83"/>
      <c r="K697" s="83"/>
      <c r="L697" s="83"/>
      <c r="M697" s="83"/>
      <c r="N697" s="83"/>
      <c r="O697" s="83"/>
      <c r="P697" s="83"/>
      <c r="Q697" s="83"/>
      <c r="R697" s="83"/>
      <c r="S697" s="83"/>
      <c r="T697" s="83"/>
      <c r="U697" s="83"/>
      <c r="V697" s="83"/>
      <c r="W697" s="83"/>
      <c r="X697" s="83"/>
      <c r="Y697" s="83"/>
      <c r="Z697" s="83"/>
    </row>
    <row r="698" spans="1:26" ht="12.75" customHeight="1" x14ac:dyDescent="0.3">
      <c r="A698" s="83"/>
      <c r="B698" s="83"/>
      <c r="C698" s="83"/>
      <c r="D698" s="83"/>
      <c r="E698" s="83"/>
      <c r="F698" s="83"/>
      <c r="G698" s="83"/>
      <c r="H698" s="83"/>
      <c r="I698" s="83"/>
      <c r="J698" s="83"/>
      <c r="K698" s="83"/>
      <c r="L698" s="83"/>
      <c r="M698" s="83"/>
      <c r="N698" s="83"/>
      <c r="O698" s="83"/>
      <c r="P698" s="83"/>
      <c r="Q698" s="83"/>
      <c r="R698" s="83"/>
      <c r="S698" s="83"/>
      <c r="T698" s="83"/>
      <c r="U698" s="83"/>
      <c r="V698" s="83"/>
      <c r="W698" s="83"/>
      <c r="X698" s="83"/>
      <c r="Y698" s="83"/>
      <c r="Z698" s="83"/>
    </row>
    <row r="699" spans="1:26" ht="12.75" customHeight="1" x14ac:dyDescent="0.3">
      <c r="A699" s="83"/>
      <c r="B699" s="83"/>
      <c r="C699" s="83"/>
      <c r="D699" s="83"/>
      <c r="E699" s="83"/>
      <c r="F699" s="83"/>
      <c r="G699" s="83"/>
      <c r="H699" s="83"/>
      <c r="I699" s="83"/>
      <c r="J699" s="83"/>
      <c r="K699" s="83"/>
      <c r="L699" s="83"/>
      <c r="M699" s="83"/>
      <c r="N699" s="83"/>
      <c r="O699" s="83"/>
      <c r="P699" s="83"/>
      <c r="Q699" s="83"/>
      <c r="R699" s="83"/>
      <c r="S699" s="83"/>
      <c r="T699" s="83"/>
      <c r="U699" s="83"/>
      <c r="V699" s="83"/>
      <c r="W699" s="83"/>
      <c r="X699" s="83"/>
      <c r="Y699" s="83"/>
      <c r="Z699" s="83"/>
    </row>
    <row r="700" spans="1:26" ht="12.75" customHeight="1" x14ac:dyDescent="0.3">
      <c r="A700" s="83"/>
      <c r="B700" s="83"/>
      <c r="C700" s="83"/>
      <c r="D700" s="83"/>
      <c r="E700" s="83"/>
      <c r="F700" s="83"/>
      <c r="G700" s="83"/>
      <c r="H700" s="83"/>
      <c r="I700" s="83"/>
      <c r="J700" s="83"/>
      <c r="K700" s="83"/>
      <c r="L700" s="83"/>
      <c r="M700" s="83"/>
      <c r="N700" s="83"/>
      <c r="O700" s="83"/>
      <c r="P700" s="83"/>
      <c r="Q700" s="83"/>
      <c r="R700" s="83"/>
      <c r="S700" s="83"/>
      <c r="T700" s="83"/>
      <c r="U700" s="83"/>
      <c r="V700" s="83"/>
      <c r="W700" s="83"/>
      <c r="X700" s="83"/>
      <c r="Y700" s="83"/>
      <c r="Z700" s="83"/>
    </row>
    <row r="701" spans="1:26" ht="12.75" customHeight="1" x14ac:dyDescent="0.3">
      <c r="A701" s="83"/>
      <c r="B701" s="83"/>
      <c r="C701" s="83"/>
      <c r="D701" s="83"/>
      <c r="E701" s="83"/>
      <c r="F701" s="83"/>
      <c r="G701" s="83"/>
      <c r="H701" s="83"/>
      <c r="I701" s="83"/>
      <c r="J701" s="83"/>
      <c r="K701" s="83"/>
      <c r="L701" s="83"/>
      <c r="M701" s="83"/>
      <c r="N701" s="83"/>
      <c r="O701" s="83"/>
      <c r="P701" s="83"/>
      <c r="Q701" s="83"/>
      <c r="R701" s="83"/>
      <c r="S701" s="83"/>
      <c r="T701" s="83"/>
      <c r="U701" s="83"/>
      <c r="V701" s="83"/>
      <c r="W701" s="83"/>
      <c r="X701" s="83"/>
      <c r="Y701" s="83"/>
      <c r="Z701" s="83"/>
    </row>
    <row r="702" spans="1:26" ht="12.75" customHeight="1" x14ac:dyDescent="0.3">
      <c r="A702" s="83"/>
      <c r="B702" s="83"/>
      <c r="C702" s="83"/>
      <c r="D702" s="83"/>
      <c r="E702" s="83"/>
      <c r="F702" s="83"/>
      <c r="G702" s="83"/>
      <c r="H702" s="83"/>
      <c r="I702" s="83"/>
      <c r="J702" s="83"/>
      <c r="K702" s="83"/>
      <c r="L702" s="83"/>
      <c r="M702" s="83"/>
      <c r="N702" s="83"/>
      <c r="O702" s="83"/>
      <c r="P702" s="83"/>
      <c r="Q702" s="83"/>
      <c r="R702" s="83"/>
      <c r="S702" s="83"/>
      <c r="T702" s="83"/>
      <c r="U702" s="83"/>
      <c r="V702" s="83"/>
      <c r="W702" s="83"/>
      <c r="X702" s="83"/>
      <c r="Y702" s="83"/>
      <c r="Z702" s="83"/>
    </row>
    <row r="703" spans="1:26" ht="12.75" customHeight="1" x14ac:dyDescent="0.3">
      <c r="A703" s="83"/>
      <c r="B703" s="83"/>
      <c r="C703" s="83"/>
      <c r="D703" s="83"/>
      <c r="E703" s="83"/>
      <c r="F703" s="83"/>
      <c r="G703" s="83"/>
      <c r="H703" s="83"/>
      <c r="I703" s="83"/>
      <c r="J703" s="83"/>
      <c r="K703" s="83"/>
      <c r="L703" s="83"/>
      <c r="M703" s="83"/>
      <c r="N703" s="83"/>
      <c r="O703" s="83"/>
      <c r="P703" s="83"/>
      <c r="Q703" s="83"/>
      <c r="R703" s="83"/>
      <c r="S703" s="83"/>
      <c r="T703" s="83"/>
      <c r="U703" s="83"/>
      <c r="V703" s="83"/>
      <c r="W703" s="83"/>
      <c r="X703" s="83"/>
      <c r="Y703" s="83"/>
      <c r="Z703" s="83"/>
    </row>
    <row r="704" spans="1:26" ht="12.75" customHeight="1" x14ac:dyDescent="0.3">
      <c r="A704" s="83"/>
      <c r="B704" s="83"/>
      <c r="C704" s="83"/>
      <c r="D704" s="83"/>
      <c r="E704" s="83"/>
      <c r="F704" s="83"/>
      <c r="G704" s="83"/>
      <c r="H704" s="83"/>
      <c r="I704" s="83"/>
      <c r="J704" s="83"/>
      <c r="K704" s="83"/>
      <c r="L704" s="83"/>
      <c r="M704" s="83"/>
      <c r="N704" s="83"/>
      <c r="O704" s="83"/>
      <c r="P704" s="83"/>
      <c r="Q704" s="83"/>
      <c r="R704" s="83"/>
      <c r="S704" s="83"/>
      <c r="T704" s="83"/>
      <c r="U704" s="83"/>
      <c r="V704" s="83"/>
      <c r="W704" s="83"/>
      <c r="X704" s="83"/>
      <c r="Y704" s="83"/>
      <c r="Z704" s="83"/>
    </row>
    <row r="705" spans="1:26" ht="12.75" customHeight="1" x14ac:dyDescent="0.3">
      <c r="A705" s="83"/>
      <c r="B705" s="83"/>
      <c r="C705" s="83"/>
      <c r="D705" s="83"/>
      <c r="E705" s="83"/>
      <c r="F705" s="83"/>
      <c r="G705" s="83"/>
      <c r="H705" s="83"/>
      <c r="I705" s="83"/>
      <c r="J705" s="83"/>
      <c r="K705" s="83"/>
      <c r="L705" s="83"/>
      <c r="M705" s="83"/>
      <c r="N705" s="83"/>
      <c r="O705" s="83"/>
      <c r="P705" s="83"/>
      <c r="Q705" s="83"/>
      <c r="R705" s="83"/>
      <c r="S705" s="83"/>
      <c r="T705" s="83"/>
      <c r="U705" s="83"/>
      <c r="V705" s="83"/>
      <c r="W705" s="83"/>
      <c r="X705" s="83"/>
      <c r="Y705" s="83"/>
      <c r="Z705" s="83"/>
    </row>
    <row r="706" spans="1:26" ht="12.75" customHeight="1" x14ac:dyDescent="0.3">
      <c r="A706" s="83"/>
      <c r="B706" s="83"/>
      <c r="C706" s="83"/>
      <c r="D706" s="83"/>
      <c r="E706" s="83"/>
      <c r="F706" s="83"/>
      <c r="G706" s="83"/>
      <c r="H706" s="83"/>
      <c r="I706" s="83"/>
      <c r="J706" s="83"/>
      <c r="K706" s="83"/>
      <c r="L706" s="83"/>
      <c r="M706" s="83"/>
      <c r="N706" s="83"/>
      <c r="O706" s="83"/>
      <c r="P706" s="83"/>
      <c r="Q706" s="83"/>
      <c r="R706" s="83"/>
      <c r="S706" s="83"/>
      <c r="T706" s="83"/>
      <c r="U706" s="83"/>
      <c r="V706" s="83"/>
      <c r="W706" s="83"/>
      <c r="X706" s="83"/>
      <c r="Y706" s="83"/>
      <c r="Z706" s="83"/>
    </row>
    <row r="707" spans="1:26" ht="12.75" customHeight="1" x14ac:dyDescent="0.3">
      <c r="A707" s="83"/>
      <c r="B707" s="83"/>
      <c r="C707" s="83"/>
      <c r="D707" s="83"/>
      <c r="E707" s="83"/>
      <c r="F707" s="83"/>
      <c r="G707" s="83"/>
      <c r="H707" s="83"/>
      <c r="I707" s="83"/>
      <c r="J707" s="83"/>
      <c r="K707" s="83"/>
      <c r="L707" s="83"/>
      <c r="M707" s="83"/>
      <c r="N707" s="83"/>
      <c r="O707" s="83"/>
      <c r="P707" s="83"/>
      <c r="Q707" s="83"/>
      <c r="R707" s="83"/>
      <c r="S707" s="83"/>
      <c r="T707" s="83"/>
      <c r="U707" s="83"/>
      <c r="V707" s="83"/>
      <c r="W707" s="83"/>
      <c r="X707" s="83"/>
      <c r="Y707" s="83"/>
      <c r="Z707" s="83"/>
    </row>
    <row r="708" spans="1:26" ht="12.75" customHeight="1" x14ac:dyDescent="0.3">
      <c r="A708" s="83"/>
      <c r="B708" s="83"/>
      <c r="C708" s="83"/>
      <c r="D708" s="83"/>
      <c r="E708" s="83"/>
      <c r="F708" s="83"/>
      <c r="G708" s="83"/>
      <c r="H708" s="83"/>
      <c r="I708" s="83"/>
      <c r="J708" s="83"/>
      <c r="K708" s="83"/>
      <c r="L708" s="83"/>
      <c r="M708" s="83"/>
      <c r="N708" s="83"/>
      <c r="O708" s="83"/>
      <c r="P708" s="83"/>
      <c r="Q708" s="83"/>
      <c r="R708" s="83"/>
      <c r="S708" s="83"/>
      <c r="T708" s="83"/>
      <c r="U708" s="83"/>
      <c r="V708" s="83"/>
      <c r="W708" s="83"/>
      <c r="X708" s="83"/>
      <c r="Y708" s="83"/>
      <c r="Z708" s="83"/>
    </row>
    <row r="709" spans="1:26" ht="12.75" customHeight="1" x14ac:dyDescent="0.3">
      <c r="A709" s="83"/>
      <c r="B709" s="83"/>
      <c r="C709" s="83"/>
      <c r="D709" s="83"/>
      <c r="E709" s="83"/>
      <c r="F709" s="83"/>
      <c r="G709" s="83"/>
      <c r="H709" s="83"/>
      <c r="I709" s="83"/>
      <c r="J709" s="83"/>
      <c r="K709" s="83"/>
      <c r="L709" s="83"/>
      <c r="M709" s="83"/>
      <c r="N709" s="83"/>
      <c r="O709" s="83"/>
      <c r="P709" s="83"/>
      <c r="Q709" s="83"/>
      <c r="R709" s="83"/>
      <c r="S709" s="83"/>
      <c r="T709" s="83"/>
      <c r="U709" s="83"/>
      <c r="V709" s="83"/>
      <c r="W709" s="83"/>
      <c r="X709" s="83"/>
      <c r="Y709" s="83"/>
      <c r="Z709" s="83"/>
    </row>
    <row r="710" spans="1:26" ht="12.75" customHeight="1" x14ac:dyDescent="0.3">
      <c r="A710" s="83"/>
      <c r="B710" s="83"/>
      <c r="C710" s="83"/>
      <c r="D710" s="83"/>
      <c r="E710" s="83"/>
      <c r="F710" s="83"/>
      <c r="G710" s="83"/>
      <c r="H710" s="83"/>
      <c r="I710" s="83"/>
      <c r="J710" s="83"/>
      <c r="K710" s="83"/>
      <c r="L710" s="83"/>
      <c r="M710" s="83"/>
      <c r="N710" s="83"/>
      <c r="O710" s="83"/>
      <c r="P710" s="83"/>
      <c r="Q710" s="83"/>
      <c r="R710" s="83"/>
      <c r="S710" s="83"/>
      <c r="T710" s="83"/>
      <c r="U710" s="83"/>
      <c r="V710" s="83"/>
      <c r="W710" s="83"/>
      <c r="X710" s="83"/>
      <c r="Y710" s="83"/>
      <c r="Z710" s="83"/>
    </row>
    <row r="711" spans="1:26" ht="12.75" customHeight="1" x14ac:dyDescent="0.3">
      <c r="A711" s="83"/>
      <c r="B711" s="83"/>
      <c r="C711" s="83"/>
      <c r="D711" s="83"/>
      <c r="E711" s="83"/>
      <c r="F711" s="83"/>
      <c r="G711" s="83"/>
      <c r="H711" s="83"/>
      <c r="I711" s="83"/>
      <c r="J711" s="83"/>
      <c r="K711" s="83"/>
      <c r="L711" s="83"/>
      <c r="M711" s="83"/>
      <c r="N711" s="83"/>
      <c r="O711" s="83"/>
      <c r="P711" s="83"/>
      <c r="Q711" s="83"/>
      <c r="R711" s="83"/>
      <c r="S711" s="83"/>
      <c r="T711" s="83"/>
      <c r="U711" s="83"/>
      <c r="V711" s="83"/>
      <c r="W711" s="83"/>
      <c r="X711" s="83"/>
      <c r="Y711" s="83"/>
      <c r="Z711" s="83"/>
    </row>
    <row r="712" spans="1:26" ht="12.75" customHeight="1" x14ac:dyDescent="0.3">
      <c r="A712" s="83"/>
      <c r="B712" s="83"/>
      <c r="C712" s="83"/>
      <c r="D712" s="83"/>
      <c r="E712" s="83"/>
      <c r="F712" s="83"/>
      <c r="G712" s="83"/>
      <c r="H712" s="83"/>
      <c r="I712" s="83"/>
      <c r="J712" s="83"/>
      <c r="K712" s="83"/>
      <c r="L712" s="83"/>
      <c r="M712" s="83"/>
      <c r="N712" s="83"/>
      <c r="O712" s="83"/>
      <c r="P712" s="83"/>
      <c r="Q712" s="83"/>
      <c r="R712" s="83"/>
      <c r="S712" s="83"/>
      <c r="T712" s="83"/>
      <c r="U712" s="83"/>
      <c r="V712" s="83"/>
      <c r="W712" s="83"/>
      <c r="X712" s="83"/>
      <c r="Y712" s="83"/>
      <c r="Z712" s="83"/>
    </row>
    <row r="713" spans="1:26" ht="12.75" customHeight="1" x14ac:dyDescent="0.3">
      <c r="A713" s="83"/>
      <c r="B713" s="83"/>
      <c r="C713" s="83"/>
      <c r="D713" s="83"/>
      <c r="E713" s="83"/>
      <c r="F713" s="83"/>
      <c r="G713" s="83"/>
      <c r="H713" s="83"/>
      <c r="I713" s="83"/>
      <c r="J713" s="83"/>
      <c r="K713" s="83"/>
      <c r="L713" s="83"/>
      <c r="M713" s="83"/>
      <c r="N713" s="83"/>
      <c r="O713" s="83"/>
      <c r="P713" s="83"/>
      <c r="Q713" s="83"/>
      <c r="R713" s="83"/>
      <c r="S713" s="83"/>
      <c r="T713" s="83"/>
      <c r="U713" s="83"/>
      <c r="V713" s="83"/>
      <c r="W713" s="83"/>
      <c r="X713" s="83"/>
      <c r="Y713" s="83"/>
      <c r="Z713" s="83"/>
    </row>
    <row r="714" spans="1:26" ht="12.75" customHeight="1" x14ac:dyDescent="0.3">
      <c r="A714" s="83"/>
      <c r="B714" s="83"/>
      <c r="C714" s="83"/>
      <c r="D714" s="83"/>
      <c r="E714" s="83"/>
      <c r="F714" s="83"/>
      <c r="G714" s="83"/>
      <c r="H714" s="83"/>
      <c r="I714" s="83"/>
      <c r="J714" s="83"/>
      <c r="K714" s="83"/>
      <c r="L714" s="83"/>
      <c r="M714" s="83"/>
      <c r="N714" s="83"/>
      <c r="O714" s="83"/>
      <c r="P714" s="83"/>
      <c r="Q714" s="83"/>
      <c r="R714" s="83"/>
      <c r="S714" s="83"/>
      <c r="T714" s="83"/>
      <c r="U714" s="83"/>
      <c r="V714" s="83"/>
      <c r="W714" s="83"/>
      <c r="X714" s="83"/>
      <c r="Y714" s="83"/>
      <c r="Z714" s="83"/>
    </row>
    <row r="715" spans="1:26" ht="12.75" customHeight="1" x14ac:dyDescent="0.3">
      <c r="A715" s="83"/>
      <c r="B715" s="83"/>
      <c r="C715" s="83"/>
      <c r="D715" s="83"/>
      <c r="E715" s="83"/>
      <c r="F715" s="83"/>
      <c r="G715" s="83"/>
      <c r="H715" s="83"/>
      <c r="I715" s="83"/>
      <c r="J715" s="83"/>
      <c r="K715" s="83"/>
      <c r="L715" s="83"/>
      <c r="M715" s="83"/>
      <c r="N715" s="83"/>
      <c r="O715" s="83"/>
      <c r="P715" s="83"/>
      <c r="Q715" s="83"/>
      <c r="R715" s="83"/>
      <c r="S715" s="83"/>
      <c r="T715" s="83"/>
      <c r="U715" s="83"/>
      <c r="V715" s="83"/>
      <c r="W715" s="83"/>
      <c r="X715" s="83"/>
      <c r="Y715" s="83"/>
      <c r="Z715" s="83"/>
    </row>
    <row r="716" spans="1:26" ht="12.75" customHeight="1" x14ac:dyDescent="0.3">
      <c r="A716" s="83"/>
      <c r="B716" s="83"/>
      <c r="C716" s="83"/>
      <c r="D716" s="83"/>
      <c r="E716" s="83"/>
      <c r="F716" s="83"/>
      <c r="G716" s="83"/>
      <c r="H716" s="83"/>
      <c r="I716" s="83"/>
      <c r="J716" s="83"/>
      <c r="K716" s="83"/>
      <c r="L716" s="83"/>
      <c r="M716" s="83"/>
      <c r="N716" s="83"/>
      <c r="O716" s="83"/>
      <c r="P716" s="83"/>
      <c r="Q716" s="83"/>
      <c r="R716" s="83"/>
      <c r="S716" s="83"/>
      <c r="T716" s="83"/>
      <c r="U716" s="83"/>
      <c r="V716" s="83"/>
      <c r="W716" s="83"/>
      <c r="X716" s="83"/>
      <c r="Y716" s="83"/>
      <c r="Z716" s="83"/>
    </row>
    <row r="717" spans="1:26" ht="12.75" customHeight="1" x14ac:dyDescent="0.3">
      <c r="A717" s="83"/>
      <c r="B717" s="83"/>
      <c r="C717" s="83"/>
      <c r="D717" s="83"/>
      <c r="E717" s="83"/>
      <c r="F717" s="83"/>
      <c r="G717" s="83"/>
      <c r="H717" s="83"/>
      <c r="I717" s="83"/>
      <c r="J717" s="83"/>
      <c r="K717" s="83"/>
      <c r="L717" s="83"/>
      <c r="M717" s="83"/>
      <c r="N717" s="83"/>
      <c r="O717" s="83"/>
      <c r="P717" s="83"/>
      <c r="Q717" s="83"/>
      <c r="R717" s="83"/>
      <c r="S717" s="83"/>
      <c r="T717" s="83"/>
      <c r="U717" s="83"/>
      <c r="V717" s="83"/>
      <c r="W717" s="83"/>
      <c r="X717" s="83"/>
      <c r="Y717" s="83"/>
      <c r="Z717" s="83"/>
    </row>
    <row r="718" spans="1:26" ht="12.75" customHeight="1" x14ac:dyDescent="0.3">
      <c r="A718" s="83"/>
      <c r="B718" s="83"/>
      <c r="C718" s="83"/>
      <c r="D718" s="83"/>
      <c r="E718" s="83"/>
      <c r="F718" s="83"/>
      <c r="G718" s="83"/>
      <c r="H718" s="83"/>
      <c r="I718" s="83"/>
      <c r="J718" s="83"/>
      <c r="K718" s="83"/>
      <c r="L718" s="83"/>
      <c r="M718" s="83"/>
      <c r="N718" s="83"/>
      <c r="O718" s="83"/>
      <c r="P718" s="83"/>
      <c r="Q718" s="83"/>
      <c r="R718" s="83"/>
      <c r="S718" s="83"/>
      <c r="T718" s="83"/>
      <c r="U718" s="83"/>
      <c r="V718" s="83"/>
      <c r="W718" s="83"/>
      <c r="X718" s="83"/>
      <c r="Y718" s="83"/>
      <c r="Z718" s="83"/>
    </row>
    <row r="719" spans="1:26" ht="12.75" customHeight="1" x14ac:dyDescent="0.3">
      <c r="A719" s="83"/>
      <c r="B719" s="83"/>
      <c r="C719" s="83"/>
      <c r="D719" s="83"/>
      <c r="E719" s="83"/>
      <c r="F719" s="83"/>
      <c r="G719" s="83"/>
      <c r="H719" s="83"/>
      <c r="I719" s="83"/>
      <c r="J719" s="83"/>
      <c r="K719" s="83"/>
      <c r="L719" s="83"/>
      <c r="M719" s="83"/>
      <c r="N719" s="83"/>
      <c r="O719" s="83"/>
      <c r="P719" s="83"/>
      <c r="Q719" s="83"/>
      <c r="R719" s="83"/>
      <c r="S719" s="83"/>
      <c r="T719" s="83"/>
      <c r="U719" s="83"/>
      <c r="V719" s="83"/>
      <c r="W719" s="83"/>
      <c r="X719" s="83"/>
      <c r="Y719" s="83"/>
      <c r="Z719" s="83"/>
    </row>
    <row r="720" spans="1:26" ht="12.75" customHeight="1" x14ac:dyDescent="0.3">
      <c r="A720" s="83"/>
      <c r="B720" s="83"/>
      <c r="C720" s="83"/>
      <c r="D720" s="83"/>
      <c r="E720" s="83"/>
      <c r="F720" s="83"/>
      <c r="G720" s="83"/>
      <c r="H720" s="83"/>
      <c r="I720" s="83"/>
      <c r="J720" s="83"/>
      <c r="K720" s="83"/>
      <c r="L720" s="83"/>
      <c r="M720" s="83"/>
      <c r="N720" s="83"/>
      <c r="O720" s="83"/>
      <c r="P720" s="83"/>
      <c r="Q720" s="83"/>
      <c r="R720" s="83"/>
      <c r="S720" s="83"/>
      <c r="T720" s="83"/>
      <c r="U720" s="83"/>
      <c r="V720" s="83"/>
      <c r="W720" s="83"/>
      <c r="X720" s="83"/>
      <c r="Y720" s="83"/>
      <c r="Z720" s="83"/>
    </row>
    <row r="721" spans="1:26" ht="12.75" customHeight="1" x14ac:dyDescent="0.3">
      <c r="A721" s="83"/>
      <c r="B721" s="83"/>
      <c r="C721" s="83"/>
      <c r="D721" s="83"/>
      <c r="E721" s="83"/>
      <c r="F721" s="83"/>
      <c r="G721" s="83"/>
      <c r="H721" s="83"/>
      <c r="I721" s="83"/>
      <c r="J721" s="83"/>
      <c r="K721" s="83"/>
      <c r="L721" s="83"/>
      <c r="M721" s="83"/>
      <c r="N721" s="83"/>
      <c r="O721" s="83"/>
      <c r="P721" s="83"/>
      <c r="Q721" s="83"/>
      <c r="R721" s="83"/>
      <c r="S721" s="83"/>
      <c r="T721" s="83"/>
      <c r="U721" s="83"/>
      <c r="V721" s="83"/>
      <c r="W721" s="83"/>
      <c r="X721" s="83"/>
      <c r="Y721" s="83"/>
      <c r="Z721" s="83"/>
    </row>
    <row r="722" spans="1:26" ht="12.75" customHeight="1" x14ac:dyDescent="0.3">
      <c r="A722" s="83"/>
      <c r="B722" s="83"/>
      <c r="C722" s="83"/>
      <c r="D722" s="83"/>
      <c r="E722" s="83"/>
      <c r="F722" s="83"/>
      <c r="G722" s="83"/>
      <c r="H722" s="83"/>
      <c r="I722" s="83"/>
      <c r="J722" s="83"/>
      <c r="K722" s="83"/>
      <c r="L722" s="83"/>
      <c r="M722" s="83"/>
      <c r="N722" s="83"/>
      <c r="O722" s="83"/>
      <c r="P722" s="83"/>
      <c r="Q722" s="83"/>
      <c r="R722" s="83"/>
      <c r="S722" s="83"/>
      <c r="T722" s="83"/>
      <c r="U722" s="83"/>
      <c r="V722" s="83"/>
      <c r="W722" s="83"/>
      <c r="X722" s="83"/>
      <c r="Y722" s="83"/>
      <c r="Z722" s="83"/>
    </row>
    <row r="723" spans="1:26" ht="12.75" customHeight="1" x14ac:dyDescent="0.3">
      <c r="A723" s="83"/>
      <c r="B723" s="83"/>
      <c r="C723" s="83"/>
      <c r="D723" s="83"/>
      <c r="E723" s="83"/>
      <c r="F723" s="83"/>
      <c r="G723" s="83"/>
      <c r="H723" s="83"/>
      <c r="I723" s="83"/>
      <c r="J723" s="83"/>
      <c r="K723" s="83"/>
      <c r="L723" s="83"/>
      <c r="M723" s="83"/>
      <c r="N723" s="83"/>
      <c r="O723" s="83"/>
      <c r="P723" s="83"/>
      <c r="Q723" s="83"/>
      <c r="R723" s="83"/>
      <c r="S723" s="83"/>
      <c r="T723" s="83"/>
      <c r="U723" s="83"/>
      <c r="V723" s="83"/>
      <c r="W723" s="83"/>
      <c r="X723" s="83"/>
      <c r="Y723" s="83"/>
      <c r="Z723" s="83"/>
    </row>
    <row r="724" spans="1:26" ht="12.75" customHeight="1" x14ac:dyDescent="0.3">
      <c r="A724" s="83"/>
      <c r="B724" s="83"/>
      <c r="C724" s="83"/>
      <c r="D724" s="83"/>
      <c r="E724" s="83"/>
      <c r="F724" s="83"/>
      <c r="G724" s="83"/>
      <c r="H724" s="83"/>
      <c r="I724" s="83"/>
      <c r="J724" s="83"/>
      <c r="K724" s="83"/>
      <c r="L724" s="83"/>
      <c r="M724" s="83"/>
      <c r="N724" s="83"/>
      <c r="O724" s="83"/>
      <c r="P724" s="83"/>
      <c r="Q724" s="83"/>
      <c r="R724" s="83"/>
      <c r="S724" s="83"/>
      <c r="T724" s="83"/>
      <c r="U724" s="83"/>
      <c r="V724" s="83"/>
      <c r="W724" s="83"/>
      <c r="X724" s="83"/>
      <c r="Y724" s="83"/>
      <c r="Z724" s="83"/>
    </row>
    <row r="725" spans="1:26" ht="12.75" customHeight="1" x14ac:dyDescent="0.3">
      <c r="A725" s="83"/>
      <c r="B725" s="83"/>
      <c r="C725" s="83"/>
      <c r="D725" s="83"/>
      <c r="E725" s="83"/>
      <c r="F725" s="83"/>
      <c r="G725" s="83"/>
      <c r="H725" s="83"/>
      <c r="I725" s="83"/>
      <c r="J725" s="83"/>
      <c r="K725" s="83"/>
      <c r="L725" s="83"/>
      <c r="M725" s="83"/>
      <c r="N725" s="83"/>
      <c r="O725" s="83"/>
      <c r="P725" s="83"/>
      <c r="Q725" s="83"/>
      <c r="R725" s="83"/>
      <c r="S725" s="83"/>
      <c r="T725" s="83"/>
      <c r="U725" s="83"/>
      <c r="V725" s="83"/>
      <c r="W725" s="83"/>
      <c r="X725" s="83"/>
      <c r="Y725" s="83"/>
      <c r="Z725" s="83"/>
    </row>
    <row r="726" spans="1:26" ht="12.75" customHeight="1" x14ac:dyDescent="0.3">
      <c r="A726" s="83"/>
      <c r="B726" s="83"/>
      <c r="C726" s="83"/>
      <c r="D726" s="83"/>
      <c r="E726" s="83"/>
      <c r="F726" s="83"/>
      <c r="G726" s="83"/>
      <c r="H726" s="83"/>
      <c r="I726" s="83"/>
      <c r="J726" s="83"/>
      <c r="K726" s="83"/>
      <c r="L726" s="83"/>
      <c r="M726" s="83"/>
      <c r="N726" s="83"/>
      <c r="O726" s="83"/>
      <c r="P726" s="83"/>
      <c r="Q726" s="83"/>
      <c r="R726" s="83"/>
      <c r="S726" s="83"/>
      <c r="T726" s="83"/>
      <c r="U726" s="83"/>
      <c r="V726" s="83"/>
      <c r="W726" s="83"/>
      <c r="X726" s="83"/>
      <c r="Y726" s="83"/>
      <c r="Z726" s="83"/>
    </row>
    <row r="727" spans="1:26" ht="12.75" customHeight="1" x14ac:dyDescent="0.3">
      <c r="A727" s="83"/>
      <c r="B727" s="83"/>
      <c r="C727" s="83"/>
      <c r="D727" s="83"/>
      <c r="E727" s="83"/>
      <c r="F727" s="83"/>
      <c r="G727" s="83"/>
      <c r="H727" s="83"/>
      <c r="I727" s="83"/>
      <c r="J727" s="83"/>
      <c r="K727" s="83"/>
      <c r="L727" s="83"/>
      <c r="M727" s="83"/>
      <c r="N727" s="83"/>
      <c r="O727" s="83"/>
      <c r="P727" s="83"/>
      <c r="Q727" s="83"/>
      <c r="R727" s="83"/>
      <c r="S727" s="83"/>
      <c r="T727" s="83"/>
      <c r="U727" s="83"/>
      <c r="V727" s="83"/>
      <c r="W727" s="83"/>
      <c r="X727" s="83"/>
      <c r="Y727" s="83"/>
      <c r="Z727" s="83"/>
    </row>
    <row r="728" spans="1:26" ht="12.75" customHeight="1" x14ac:dyDescent="0.3">
      <c r="A728" s="83"/>
      <c r="B728" s="83"/>
      <c r="C728" s="83"/>
      <c r="D728" s="83"/>
      <c r="E728" s="83"/>
      <c r="F728" s="83"/>
      <c r="G728" s="83"/>
      <c r="H728" s="83"/>
      <c r="I728" s="83"/>
      <c r="J728" s="83"/>
      <c r="K728" s="83"/>
      <c r="L728" s="83"/>
      <c r="M728" s="83"/>
      <c r="N728" s="83"/>
      <c r="O728" s="83"/>
      <c r="P728" s="83"/>
      <c r="Q728" s="83"/>
      <c r="R728" s="83"/>
      <c r="S728" s="83"/>
      <c r="T728" s="83"/>
      <c r="U728" s="83"/>
      <c r="V728" s="83"/>
      <c r="W728" s="83"/>
      <c r="X728" s="83"/>
      <c r="Y728" s="83"/>
      <c r="Z728" s="83"/>
    </row>
    <row r="729" spans="1:26" ht="12.75" customHeight="1" x14ac:dyDescent="0.3">
      <c r="A729" s="83"/>
      <c r="B729" s="83"/>
      <c r="C729" s="83"/>
      <c r="D729" s="83"/>
      <c r="E729" s="83"/>
      <c r="F729" s="83"/>
      <c r="G729" s="83"/>
      <c r="H729" s="83"/>
      <c r="I729" s="83"/>
      <c r="J729" s="83"/>
      <c r="K729" s="83"/>
      <c r="L729" s="83"/>
      <c r="M729" s="83"/>
      <c r="N729" s="83"/>
      <c r="O729" s="83"/>
      <c r="P729" s="83"/>
      <c r="Q729" s="83"/>
      <c r="R729" s="83"/>
      <c r="S729" s="83"/>
      <c r="T729" s="83"/>
      <c r="U729" s="83"/>
      <c r="V729" s="83"/>
      <c r="W729" s="83"/>
      <c r="X729" s="83"/>
      <c r="Y729" s="83"/>
      <c r="Z729" s="83"/>
    </row>
    <row r="730" spans="1:26" ht="12.75" customHeight="1" x14ac:dyDescent="0.3">
      <c r="A730" s="83"/>
      <c r="B730" s="83"/>
      <c r="C730" s="83"/>
      <c r="D730" s="83"/>
      <c r="E730" s="83"/>
      <c r="F730" s="83"/>
      <c r="G730" s="83"/>
      <c r="H730" s="83"/>
      <c r="I730" s="83"/>
      <c r="J730" s="83"/>
      <c r="K730" s="83"/>
      <c r="L730" s="83"/>
      <c r="M730" s="83"/>
      <c r="N730" s="83"/>
      <c r="O730" s="83"/>
      <c r="P730" s="83"/>
      <c r="Q730" s="83"/>
      <c r="R730" s="83"/>
      <c r="S730" s="83"/>
      <c r="T730" s="83"/>
      <c r="U730" s="83"/>
      <c r="V730" s="83"/>
      <c r="W730" s="83"/>
      <c r="X730" s="83"/>
      <c r="Y730" s="83"/>
      <c r="Z730" s="83"/>
    </row>
    <row r="731" spans="1:26" ht="12.75" customHeight="1" x14ac:dyDescent="0.3">
      <c r="A731" s="83"/>
      <c r="B731" s="83"/>
      <c r="C731" s="83"/>
      <c r="D731" s="83"/>
      <c r="E731" s="83"/>
      <c r="F731" s="83"/>
      <c r="G731" s="83"/>
      <c r="H731" s="83"/>
      <c r="I731" s="83"/>
      <c r="J731" s="83"/>
      <c r="K731" s="83"/>
      <c r="L731" s="83"/>
      <c r="M731" s="83"/>
      <c r="N731" s="83"/>
      <c r="O731" s="83"/>
      <c r="P731" s="83"/>
      <c r="Q731" s="83"/>
      <c r="R731" s="83"/>
      <c r="S731" s="83"/>
      <c r="T731" s="83"/>
      <c r="U731" s="83"/>
      <c r="V731" s="83"/>
      <c r="W731" s="83"/>
      <c r="X731" s="83"/>
      <c r="Y731" s="83"/>
      <c r="Z731" s="83"/>
    </row>
    <row r="732" spans="1:26" ht="12.75" customHeight="1" x14ac:dyDescent="0.3">
      <c r="A732" s="83"/>
      <c r="B732" s="83"/>
      <c r="C732" s="83"/>
      <c r="D732" s="83"/>
      <c r="E732" s="83"/>
      <c r="F732" s="83"/>
      <c r="G732" s="83"/>
      <c r="H732" s="83"/>
      <c r="I732" s="83"/>
      <c r="J732" s="83"/>
      <c r="K732" s="83"/>
      <c r="L732" s="83"/>
      <c r="M732" s="83"/>
      <c r="N732" s="83"/>
      <c r="O732" s="83"/>
      <c r="P732" s="83"/>
      <c r="Q732" s="83"/>
      <c r="R732" s="83"/>
      <c r="S732" s="83"/>
      <c r="T732" s="83"/>
      <c r="U732" s="83"/>
      <c r="V732" s="83"/>
      <c r="W732" s="83"/>
      <c r="X732" s="83"/>
      <c r="Y732" s="83"/>
      <c r="Z732" s="83"/>
    </row>
    <row r="733" spans="1:26" ht="12.75" customHeight="1" x14ac:dyDescent="0.3">
      <c r="A733" s="83"/>
      <c r="B733" s="83"/>
      <c r="C733" s="83"/>
      <c r="D733" s="83"/>
      <c r="E733" s="83"/>
      <c r="F733" s="83"/>
      <c r="G733" s="83"/>
      <c r="H733" s="83"/>
      <c r="I733" s="83"/>
      <c r="J733" s="83"/>
      <c r="K733" s="83"/>
      <c r="L733" s="83"/>
      <c r="M733" s="83"/>
      <c r="N733" s="83"/>
      <c r="O733" s="83"/>
      <c r="P733" s="83"/>
      <c r="Q733" s="83"/>
      <c r="R733" s="83"/>
      <c r="S733" s="83"/>
      <c r="T733" s="83"/>
      <c r="U733" s="83"/>
      <c r="V733" s="83"/>
      <c r="W733" s="83"/>
      <c r="X733" s="83"/>
      <c r="Y733" s="83"/>
      <c r="Z733" s="83"/>
    </row>
    <row r="734" spans="1:26" ht="12.75" customHeight="1" x14ac:dyDescent="0.3">
      <c r="A734" s="83"/>
      <c r="B734" s="83"/>
      <c r="C734" s="83"/>
      <c r="D734" s="83"/>
      <c r="E734" s="83"/>
      <c r="F734" s="83"/>
      <c r="G734" s="83"/>
      <c r="H734" s="83"/>
      <c r="I734" s="83"/>
      <c r="J734" s="83"/>
      <c r="K734" s="83"/>
      <c r="L734" s="83"/>
      <c r="M734" s="83"/>
      <c r="N734" s="83"/>
      <c r="O734" s="83"/>
      <c r="P734" s="83"/>
      <c r="Q734" s="83"/>
      <c r="R734" s="83"/>
      <c r="S734" s="83"/>
      <c r="T734" s="83"/>
      <c r="U734" s="83"/>
      <c r="V734" s="83"/>
      <c r="W734" s="83"/>
      <c r="X734" s="83"/>
      <c r="Y734" s="83"/>
      <c r="Z734" s="83"/>
    </row>
    <row r="735" spans="1:26" ht="12.75" customHeight="1" x14ac:dyDescent="0.3">
      <c r="A735" s="83"/>
      <c r="B735" s="83"/>
      <c r="C735" s="83"/>
      <c r="D735" s="83"/>
      <c r="E735" s="83"/>
      <c r="F735" s="83"/>
      <c r="G735" s="83"/>
      <c r="H735" s="83"/>
      <c r="I735" s="83"/>
      <c r="J735" s="83"/>
      <c r="K735" s="83"/>
      <c r="L735" s="83"/>
      <c r="M735" s="83"/>
      <c r="N735" s="83"/>
      <c r="O735" s="83"/>
      <c r="P735" s="83"/>
      <c r="Q735" s="83"/>
      <c r="R735" s="83"/>
      <c r="S735" s="83"/>
      <c r="T735" s="83"/>
      <c r="U735" s="83"/>
      <c r="V735" s="83"/>
      <c r="W735" s="83"/>
      <c r="X735" s="83"/>
      <c r="Y735" s="83"/>
      <c r="Z735" s="83"/>
    </row>
    <row r="736" spans="1:26" ht="12.75" customHeight="1" x14ac:dyDescent="0.3">
      <c r="A736" s="83"/>
      <c r="B736" s="83"/>
      <c r="C736" s="83"/>
      <c r="D736" s="83"/>
      <c r="E736" s="83"/>
      <c r="F736" s="83"/>
      <c r="G736" s="83"/>
      <c r="H736" s="83"/>
      <c r="I736" s="83"/>
      <c r="J736" s="83"/>
      <c r="K736" s="83"/>
      <c r="L736" s="83"/>
      <c r="M736" s="83"/>
      <c r="N736" s="83"/>
      <c r="O736" s="83"/>
      <c r="P736" s="83"/>
      <c r="Q736" s="83"/>
      <c r="R736" s="83"/>
      <c r="S736" s="83"/>
      <c r="T736" s="83"/>
      <c r="U736" s="83"/>
      <c r="V736" s="83"/>
      <c r="W736" s="83"/>
      <c r="X736" s="83"/>
      <c r="Y736" s="83"/>
      <c r="Z736" s="83"/>
    </row>
    <row r="737" spans="1:26" ht="12.75" customHeight="1" x14ac:dyDescent="0.3">
      <c r="A737" s="83"/>
      <c r="B737" s="83"/>
      <c r="C737" s="83"/>
      <c r="D737" s="83"/>
      <c r="E737" s="83"/>
      <c r="F737" s="83"/>
      <c r="G737" s="83"/>
      <c r="H737" s="83"/>
      <c r="I737" s="83"/>
      <c r="J737" s="83"/>
      <c r="K737" s="83"/>
      <c r="L737" s="83"/>
      <c r="M737" s="83"/>
      <c r="N737" s="83"/>
      <c r="O737" s="83"/>
      <c r="P737" s="83"/>
      <c r="Q737" s="83"/>
      <c r="R737" s="83"/>
      <c r="S737" s="83"/>
      <c r="T737" s="83"/>
      <c r="U737" s="83"/>
      <c r="V737" s="83"/>
      <c r="W737" s="83"/>
      <c r="X737" s="83"/>
      <c r="Y737" s="83"/>
      <c r="Z737" s="83"/>
    </row>
    <row r="738" spans="1:26" ht="12.75" customHeight="1" x14ac:dyDescent="0.3">
      <c r="A738" s="83"/>
      <c r="B738" s="83"/>
      <c r="C738" s="83"/>
      <c r="D738" s="83"/>
      <c r="E738" s="83"/>
      <c r="F738" s="83"/>
      <c r="G738" s="83"/>
      <c r="H738" s="83"/>
      <c r="I738" s="83"/>
      <c r="J738" s="83"/>
      <c r="K738" s="83"/>
      <c r="L738" s="83"/>
      <c r="M738" s="83"/>
      <c r="N738" s="83"/>
      <c r="O738" s="83"/>
      <c r="P738" s="83"/>
      <c r="Q738" s="83"/>
      <c r="R738" s="83"/>
      <c r="S738" s="83"/>
      <c r="T738" s="83"/>
      <c r="U738" s="83"/>
      <c r="V738" s="83"/>
      <c r="W738" s="83"/>
      <c r="X738" s="83"/>
      <c r="Y738" s="83"/>
      <c r="Z738" s="83"/>
    </row>
    <row r="739" spans="1:26" ht="12.75" customHeight="1" x14ac:dyDescent="0.3">
      <c r="A739" s="83"/>
      <c r="B739" s="83"/>
      <c r="C739" s="83"/>
      <c r="D739" s="83"/>
      <c r="E739" s="83"/>
      <c r="F739" s="83"/>
      <c r="G739" s="83"/>
      <c r="H739" s="83"/>
      <c r="I739" s="83"/>
      <c r="J739" s="83"/>
      <c r="K739" s="83"/>
      <c r="L739" s="83"/>
      <c r="M739" s="83"/>
      <c r="N739" s="83"/>
      <c r="O739" s="83"/>
      <c r="P739" s="83"/>
      <c r="Q739" s="83"/>
      <c r="R739" s="83"/>
      <c r="S739" s="83"/>
      <c r="T739" s="83"/>
      <c r="U739" s="83"/>
      <c r="V739" s="83"/>
      <c r="W739" s="83"/>
      <c r="X739" s="83"/>
      <c r="Y739" s="83"/>
      <c r="Z739" s="83"/>
    </row>
    <row r="740" spans="1:26" ht="12.75" customHeight="1" x14ac:dyDescent="0.3">
      <c r="A740" s="83"/>
      <c r="B740" s="83"/>
      <c r="C740" s="83"/>
      <c r="D740" s="83"/>
      <c r="E740" s="83"/>
      <c r="F740" s="83"/>
      <c r="G740" s="83"/>
      <c r="H740" s="83"/>
      <c r="I740" s="83"/>
      <c r="J740" s="83"/>
      <c r="K740" s="83"/>
      <c r="L740" s="83"/>
      <c r="M740" s="83"/>
      <c r="N740" s="83"/>
      <c r="O740" s="83"/>
      <c r="P740" s="83"/>
      <c r="Q740" s="83"/>
      <c r="R740" s="83"/>
      <c r="S740" s="83"/>
      <c r="T740" s="83"/>
      <c r="U740" s="83"/>
      <c r="V740" s="83"/>
      <c r="W740" s="83"/>
      <c r="X740" s="83"/>
      <c r="Y740" s="83"/>
      <c r="Z740" s="83"/>
    </row>
    <row r="741" spans="1:26" ht="12.75" customHeight="1" x14ac:dyDescent="0.3">
      <c r="A741" s="83"/>
      <c r="B741" s="83"/>
      <c r="C741" s="83"/>
      <c r="D741" s="83"/>
      <c r="E741" s="83"/>
      <c r="F741" s="83"/>
      <c r="G741" s="83"/>
      <c r="H741" s="83"/>
      <c r="I741" s="83"/>
      <c r="J741" s="83"/>
      <c r="K741" s="83"/>
      <c r="L741" s="83"/>
      <c r="M741" s="83"/>
      <c r="N741" s="83"/>
      <c r="O741" s="83"/>
      <c r="P741" s="83"/>
      <c r="Q741" s="83"/>
      <c r="R741" s="83"/>
      <c r="S741" s="83"/>
      <c r="T741" s="83"/>
      <c r="U741" s="83"/>
      <c r="V741" s="83"/>
      <c r="W741" s="83"/>
      <c r="X741" s="83"/>
      <c r="Y741" s="83"/>
      <c r="Z741" s="83"/>
    </row>
    <row r="742" spans="1:26" ht="12.75" customHeight="1" x14ac:dyDescent="0.3">
      <c r="A742" s="83"/>
      <c r="B742" s="83"/>
      <c r="C742" s="83"/>
      <c r="D742" s="83"/>
      <c r="E742" s="83"/>
      <c r="F742" s="83"/>
      <c r="G742" s="83"/>
      <c r="H742" s="83"/>
      <c r="I742" s="83"/>
      <c r="J742" s="83"/>
      <c r="K742" s="83"/>
      <c r="L742" s="83"/>
      <c r="M742" s="83"/>
      <c r="N742" s="83"/>
      <c r="O742" s="83"/>
      <c r="P742" s="83"/>
      <c r="Q742" s="83"/>
      <c r="R742" s="83"/>
      <c r="S742" s="83"/>
      <c r="T742" s="83"/>
      <c r="U742" s="83"/>
      <c r="V742" s="83"/>
      <c r="W742" s="83"/>
      <c r="X742" s="83"/>
      <c r="Y742" s="83"/>
      <c r="Z742" s="83"/>
    </row>
    <row r="743" spans="1:26" ht="12.75" customHeight="1" x14ac:dyDescent="0.3">
      <c r="A743" s="83"/>
      <c r="B743" s="83"/>
      <c r="C743" s="83"/>
      <c r="D743" s="83"/>
      <c r="E743" s="83"/>
      <c r="F743" s="83"/>
      <c r="G743" s="83"/>
      <c r="H743" s="83"/>
      <c r="I743" s="83"/>
      <c r="J743" s="83"/>
      <c r="K743" s="83"/>
      <c r="L743" s="83"/>
      <c r="M743" s="83"/>
      <c r="N743" s="83"/>
      <c r="O743" s="83"/>
      <c r="P743" s="83"/>
      <c r="Q743" s="83"/>
      <c r="R743" s="83"/>
      <c r="S743" s="83"/>
      <c r="T743" s="83"/>
      <c r="U743" s="83"/>
      <c r="V743" s="83"/>
      <c r="W743" s="83"/>
      <c r="X743" s="83"/>
      <c r="Y743" s="83"/>
      <c r="Z743" s="83"/>
    </row>
    <row r="744" spans="1:26" ht="12.75" customHeight="1" x14ac:dyDescent="0.3">
      <c r="A744" s="83"/>
      <c r="B744" s="83"/>
      <c r="C744" s="83"/>
      <c r="D744" s="83"/>
      <c r="E744" s="83"/>
      <c r="F744" s="83"/>
      <c r="G744" s="83"/>
      <c r="H744" s="83"/>
      <c r="I744" s="83"/>
      <c r="J744" s="83"/>
      <c r="K744" s="83"/>
      <c r="L744" s="83"/>
      <c r="M744" s="83"/>
      <c r="N744" s="83"/>
      <c r="O744" s="83"/>
      <c r="P744" s="83"/>
      <c r="Q744" s="83"/>
      <c r="R744" s="83"/>
      <c r="S744" s="83"/>
      <c r="T744" s="83"/>
      <c r="U744" s="83"/>
      <c r="V744" s="83"/>
      <c r="W744" s="83"/>
      <c r="X744" s="83"/>
      <c r="Y744" s="83"/>
      <c r="Z744" s="83"/>
    </row>
    <row r="745" spans="1:26" ht="12.75" customHeight="1" x14ac:dyDescent="0.3">
      <c r="A745" s="83"/>
      <c r="B745" s="83"/>
      <c r="C745" s="83"/>
      <c r="D745" s="83"/>
      <c r="E745" s="83"/>
      <c r="F745" s="83"/>
      <c r="G745" s="83"/>
      <c r="H745" s="83"/>
      <c r="I745" s="83"/>
      <c r="J745" s="83"/>
      <c r="K745" s="83"/>
      <c r="L745" s="83"/>
      <c r="M745" s="83"/>
      <c r="N745" s="83"/>
      <c r="O745" s="83"/>
      <c r="P745" s="83"/>
      <c r="Q745" s="83"/>
      <c r="R745" s="83"/>
      <c r="S745" s="83"/>
      <c r="T745" s="83"/>
      <c r="U745" s="83"/>
      <c r="V745" s="83"/>
      <c r="W745" s="83"/>
      <c r="X745" s="83"/>
      <c r="Y745" s="83"/>
      <c r="Z745" s="83"/>
    </row>
    <row r="746" spans="1:26" ht="12.75" customHeight="1" x14ac:dyDescent="0.3">
      <c r="A746" s="83"/>
      <c r="B746" s="83"/>
      <c r="C746" s="83"/>
      <c r="D746" s="83"/>
      <c r="E746" s="83"/>
      <c r="F746" s="83"/>
      <c r="G746" s="83"/>
      <c r="H746" s="83"/>
      <c r="I746" s="83"/>
      <c r="J746" s="83"/>
      <c r="K746" s="83"/>
      <c r="L746" s="83"/>
      <c r="M746" s="83"/>
      <c r="N746" s="83"/>
      <c r="O746" s="83"/>
      <c r="P746" s="83"/>
      <c r="Q746" s="83"/>
      <c r="R746" s="83"/>
      <c r="S746" s="83"/>
      <c r="T746" s="83"/>
      <c r="U746" s="83"/>
      <c r="V746" s="83"/>
      <c r="W746" s="83"/>
      <c r="X746" s="83"/>
      <c r="Y746" s="83"/>
      <c r="Z746" s="83"/>
    </row>
    <row r="747" spans="1:26" ht="12.75" customHeight="1" x14ac:dyDescent="0.3">
      <c r="A747" s="83"/>
      <c r="B747" s="83"/>
      <c r="C747" s="83"/>
      <c r="D747" s="83"/>
      <c r="E747" s="83"/>
      <c r="F747" s="83"/>
      <c r="G747" s="83"/>
      <c r="H747" s="83"/>
      <c r="I747" s="83"/>
      <c r="J747" s="83"/>
      <c r="K747" s="83"/>
      <c r="L747" s="83"/>
      <c r="M747" s="83"/>
      <c r="N747" s="83"/>
      <c r="O747" s="83"/>
      <c r="P747" s="83"/>
      <c r="Q747" s="83"/>
      <c r="R747" s="83"/>
      <c r="S747" s="83"/>
      <c r="T747" s="83"/>
      <c r="U747" s="83"/>
      <c r="V747" s="83"/>
      <c r="W747" s="83"/>
      <c r="X747" s="83"/>
      <c r="Y747" s="83"/>
      <c r="Z747" s="83"/>
    </row>
    <row r="748" spans="1:26" ht="12.75" customHeight="1" x14ac:dyDescent="0.3">
      <c r="A748" s="83"/>
      <c r="B748" s="83"/>
      <c r="C748" s="83"/>
      <c r="D748" s="83"/>
      <c r="E748" s="83"/>
      <c r="F748" s="83"/>
      <c r="G748" s="83"/>
      <c r="H748" s="83"/>
      <c r="I748" s="83"/>
      <c r="J748" s="83"/>
      <c r="K748" s="83"/>
      <c r="L748" s="83"/>
      <c r="M748" s="83"/>
      <c r="N748" s="83"/>
      <c r="O748" s="83"/>
      <c r="P748" s="83"/>
      <c r="Q748" s="83"/>
      <c r="R748" s="83"/>
      <c r="S748" s="83"/>
      <c r="T748" s="83"/>
      <c r="U748" s="83"/>
      <c r="V748" s="83"/>
      <c r="W748" s="83"/>
      <c r="X748" s="83"/>
      <c r="Y748" s="83"/>
      <c r="Z748" s="83"/>
    </row>
    <row r="749" spans="1:26" ht="12.75" customHeight="1" x14ac:dyDescent="0.3">
      <c r="A749" s="83"/>
      <c r="B749" s="83"/>
      <c r="C749" s="83"/>
      <c r="D749" s="83"/>
      <c r="E749" s="83"/>
      <c r="F749" s="83"/>
      <c r="G749" s="83"/>
      <c r="H749" s="83"/>
      <c r="I749" s="83"/>
      <c r="J749" s="83"/>
      <c r="K749" s="83"/>
      <c r="L749" s="83"/>
      <c r="M749" s="83"/>
      <c r="N749" s="83"/>
      <c r="O749" s="83"/>
      <c r="P749" s="83"/>
      <c r="Q749" s="83"/>
      <c r="R749" s="83"/>
      <c r="S749" s="83"/>
      <c r="T749" s="83"/>
      <c r="U749" s="83"/>
      <c r="V749" s="83"/>
      <c r="W749" s="83"/>
      <c r="X749" s="83"/>
      <c r="Y749" s="83"/>
      <c r="Z749" s="83"/>
    </row>
    <row r="750" spans="1:26" ht="12.75" customHeight="1" x14ac:dyDescent="0.3">
      <c r="A750" s="83"/>
      <c r="B750" s="83"/>
      <c r="C750" s="83"/>
      <c r="D750" s="83"/>
      <c r="E750" s="83"/>
      <c r="F750" s="83"/>
      <c r="G750" s="83"/>
      <c r="H750" s="83"/>
      <c r="I750" s="83"/>
      <c r="J750" s="83"/>
      <c r="K750" s="83"/>
      <c r="L750" s="83"/>
      <c r="M750" s="83"/>
      <c r="N750" s="83"/>
      <c r="O750" s="83"/>
      <c r="P750" s="83"/>
      <c r="Q750" s="83"/>
      <c r="R750" s="83"/>
      <c r="S750" s="83"/>
      <c r="T750" s="83"/>
      <c r="U750" s="83"/>
      <c r="V750" s="83"/>
      <c r="W750" s="83"/>
      <c r="X750" s="83"/>
      <c r="Y750" s="83"/>
      <c r="Z750" s="83"/>
    </row>
    <row r="751" spans="1:26" ht="12.75" customHeight="1" x14ac:dyDescent="0.3">
      <c r="A751" s="83"/>
      <c r="B751" s="83"/>
      <c r="C751" s="83"/>
      <c r="D751" s="83"/>
      <c r="E751" s="83"/>
      <c r="F751" s="83"/>
      <c r="G751" s="83"/>
      <c r="H751" s="83"/>
      <c r="I751" s="83"/>
      <c r="J751" s="83"/>
      <c r="K751" s="83"/>
      <c r="L751" s="83"/>
      <c r="M751" s="83"/>
      <c r="N751" s="83"/>
      <c r="O751" s="83"/>
      <c r="P751" s="83"/>
      <c r="Q751" s="83"/>
      <c r="R751" s="83"/>
      <c r="S751" s="83"/>
      <c r="T751" s="83"/>
      <c r="U751" s="83"/>
      <c r="V751" s="83"/>
      <c r="W751" s="83"/>
      <c r="X751" s="83"/>
      <c r="Y751" s="83"/>
      <c r="Z751" s="83"/>
    </row>
    <row r="752" spans="1:26" ht="12.75" customHeight="1" x14ac:dyDescent="0.3">
      <c r="A752" s="83"/>
      <c r="B752" s="83"/>
      <c r="C752" s="83"/>
      <c r="D752" s="83"/>
      <c r="E752" s="83"/>
      <c r="F752" s="83"/>
      <c r="G752" s="83"/>
      <c r="H752" s="83"/>
      <c r="I752" s="83"/>
      <c r="J752" s="83"/>
      <c r="K752" s="83"/>
      <c r="L752" s="83"/>
      <c r="M752" s="83"/>
      <c r="N752" s="83"/>
      <c r="O752" s="83"/>
      <c r="P752" s="83"/>
      <c r="Q752" s="83"/>
      <c r="R752" s="83"/>
      <c r="S752" s="83"/>
      <c r="T752" s="83"/>
      <c r="U752" s="83"/>
      <c r="V752" s="83"/>
      <c r="W752" s="83"/>
      <c r="X752" s="83"/>
      <c r="Y752" s="83"/>
      <c r="Z752" s="83"/>
    </row>
    <row r="753" spans="1:26" ht="12.75" customHeight="1" x14ac:dyDescent="0.3">
      <c r="A753" s="83"/>
      <c r="B753" s="83"/>
      <c r="C753" s="83"/>
      <c r="D753" s="83"/>
      <c r="E753" s="83"/>
      <c r="F753" s="83"/>
      <c r="G753" s="83"/>
      <c r="H753" s="83"/>
      <c r="I753" s="83"/>
      <c r="J753" s="83"/>
      <c r="K753" s="83"/>
      <c r="L753" s="83"/>
      <c r="M753" s="83"/>
      <c r="N753" s="83"/>
      <c r="O753" s="83"/>
      <c r="P753" s="83"/>
      <c r="Q753" s="83"/>
      <c r="R753" s="83"/>
      <c r="S753" s="83"/>
      <c r="T753" s="83"/>
      <c r="U753" s="83"/>
      <c r="V753" s="83"/>
      <c r="W753" s="83"/>
      <c r="X753" s="83"/>
      <c r="Y753" s="83"/>
      <c r="Z753" s="83"/>
    </row>
    <row r="754" spans="1:26" ht="12.75" customHeight="1" x14ac:dyDescent="0.3">
      <c r="A754" s="83"/>
      <c r="B754" s="83"/>
      <c r="C754" s="83"/>
      <c r="D754" s="83"/>
      <c r="E754" s="83"/>
      <c r="F754" s="83"/>
      <c r="G754" s="83"/>
      <c r="H754" s="83"/>
      <c r="I754" s="83"/>
      <c r="J754" s="83"/>
      <c r="K754" s="83"/>
      <c r="L754" s="83"/>
      <c r="M754" s="83"/>
      <c r="N754" s="83"/>
      <c r="O754" s="83"/>
      <c r="P754" s="83"/>
      <c r="Q754" s="83"/>
      <c r="R754" s="83"/>
      <c r="S754" s="83"/>
      <c r="T754" s="83"/>
      <c r="U754" s="83"/>
      <c r="V754" s="83"/>
      <c r="W754" s="83"/>
      <c r="X754" s="83"/>
      <c r="Y754" s="83"/>
      <c r="Z754" s="83"/>
    </row>
    <row r="755" spans="1:26" ht="12.75" customHeight="1" x14ac:dyDescent="0.3">
      <c r="A755" s="83"/>
      <c r="B755" s="83"/>
      <c r="C755" s="83"/>
      <c r="D755" s="83"/>
      <c r="E755" s="83"/>
      <c r="F755" s="83"/>
      <c r="G755" s="83"/>
      <c r="H755" s="83"/>
      <c r="I755" s="83"/>
      <c r="J755" s="83"/>
      <c r="K755" s="83"/>
      <c r="L755" s="83"/>
      <c r="M755" s="83"/>
      <c r="N755" s="83"/>
      <c r="O755" s="83"/>
      <c r="P755" s="83"/>
      <c r="Q755" s="83"/>
      <c r="R755" s="83"/>
      <c r="S755" s="83"/>
      <c r="T755" s="83"/>
      <c r="U755" s="83"/>
      <c r="V755" s="83"/>
      <c r="W755" s="83"/>
      <c r="X755" s="83"/>
      <c r="Y755" s="83"/>
      <c r="Z755" s="83"/>
    </row>
    <row r="756" spans="1:26" ht="12.75" customHeight="1" x14ac:dyDescent="0.3">
      <c r="A756" s="83"/>
      <c r="B756" s="83"/>
      <c r="C756" s="83"/>
      <c r="D756" s="83"/>
      <c r="E756" s="83"/>
      <c r="F756" s="83"/>
      <c r="G756" s="83"/>
      <c r="H756" s="83"/>
      <c r="I756" s="83"/>
      <c r="J756" s="83"/>
      <c r="K756" s="83"/>
      <c r="L756" s="83"/>
      <c r="M756" s="83"/>
      <c r="N756" s="83"/>
      <c r="O756" s="83"/>
      <c r="P756" s="83"/>
      <c r="Q756" s="83"/>
      <c r="R756" s="83"/>
      <c r="S756" s="83"/>
      <c r="T756" s="83"/>
      <c r="U756" s="83"/>
      <c r="V756" s="83"/>
      <c r="W756" s="83"/>
      <c r="X756" s="83"/>
      <c r="Y756" s="83"/>
      <c r="Z756" s="83"/>
    </row>
    <row r="757" spans="1:26" ht="12.75" customHeight="1" x14ac:dyDescent="0.3">
      <c r="A757" s="83"/>
      <c r="B757" s="83"/>
      <c r="C757" s="83"/>
      <c r="D757" s="83"/>
      <c r="E757" s="83"/>
      <c r="F757" s="83"/>
      <c r="G757" s="83"/>
      <c r="H757" s="83"/>
      <c r="I757" s="83"/>
      <c r="J757" s="83"/>
      <c r="K757" s="83"/>
      <c r="L757" s="83"/>
      <c r="M757" s="83"/>
      <c r="N757" s="83"/>
      <c r="O757" s="83"/>
      <c r="P757" s="83"/>
      <c r="Q757" s="83"/>
      <c r="R757" s="83"/>
      <c r="S757" s="83"/>
      <c r="T757" s="83"/>
      <c r="U757" s="83"/>
      <c r="V757" s="83"/>
      <c r="W757" s="83"/>
      <c r="X757" s="83"/>
      <c r="Y757" s="83"/>
      <c r="Z757" s="83"/>
    </row>
    <row r="758" spans="1:26" ht="12.75" customHeight="1" x14ac:dyDescent="0.3">
      <c r="A758" s="83"/>
      <c r="B758" s="83"/>
      <c r="C758" s="83"/>
      <c r="D758" s="83"/>
      <c r="E758" s="83"/>
      <c r="F758" s="83"/>
      <c r="G758" s="83"/>
      <c r="H758" s="83"/>
      <c r="I758" s="83"/>
      <c r="J758" s="83"/>
      <c r="K758" s="83"/>
      <c r="L758" s="83"/>
      <c r="M758" s="83"/>
      <c r="N758" s="83"/>
      <c r="O758" s="83"/>
      <c r="P758" s="83"/>
      <c r="Q758" s="83"/>
      <c r="R758" s="83"/>
      <c r="S758" s="83"/>
      <c r="T758" s="83"/>
      <c r="U758" s="83"/>
      <c r="V758" s="83"/>
      <c r="W758" s="83"/>
      <c r="X758" s="83"/>
      <c r="Y758" s="83"/>
      <c r="Z758" s="83"/>
    </row>
    <row r="759" spans="1:26" ht="12.75" customHeight="1" x14ac:dyDescent="0.3">
      <c r="A759" s="83"/>
      <c r="B759" s="83"/>
      <c r="C759" s="83"/>
      <c r="D759" s="83"/>
      <c r="E759" s="83"/>
      <c r="F759" s="83"/>
      <c r="G759" s="83"/>
      <c r="H759" s="83"/>
      <c r="I759" s="83"/>
      <c r="J759" s="83"/>
      <c r="K759" s="83"/>
      <c r="L759" s="83"/>
      <c r="M759" s="83"/>
      <c r="N759" s="83"/>
      <c r="O759" s="83"/>
      <c r="P759" s="83"/>
      <c r="Q759" s="83"/>
      <c r="R759" s="83"/>
      <c r="S759" s="83"/>
      <c r="T759" s="83"/>
      <c r="U759" s="83"/>
      <c r="V759" s="83"/>
      <c r="W759" s="83"/>
      <c r="X759" s="83"/>
      <c r="Y759" s="83"/>
      <c r="Z759" s="83"/>
    </row>
    <row r="760" spans="1:26" ht="12.75" customHeight="1" x14ac:dyDescent="0.3">
      <c r="A760" s="83"/>
      <c r="B760" s="83"/>
      <c r="C760" s="83"/>
      <c r="D760" s="83"/>
      <c r="E760" s="83"/>
      <c r="F760" s="83"/>
      <c r="G760" s="83"/>
      <c r="H760" s="83"/>
      <c r="I760" s="83"/>
      <c r="J760" s="83"/>
      <c r="K760" s="83"/>
      <c r="L760" s="83"/>
      <c r="M760" s="83"/>
      <c r="N760" s="83"/>
      <c r="O760" s="83"/>
      <c r="P760" s="83"/>
      <c r="Q760" s="83"/>
      <c r="R760" s="83"/>
      <c r="S760" s="83"/>
      <c r="T760" s="83"/>
      <c r="U760" s="83"/>
      <c r="V760" s="83"/>
      <c r="W760" s="83"/>
      <c r="X760" s="83"/>
      <c r="Y760" s="83"/>
      <c r="Z760" s="83"/>
    </row>
    <row r="761" spans="1:26" ht="12.75" customHeight="1" x14ac:dyDescent="0.3">
      <c r="A761" s="83"/>
      <c r="B761" s="83"/>
      <c r="C761" s="83"/>
      <c r="D761" s="83"/>
      <c r="E761" s="83"/>
      <c r="F761" s="83"/>
      <c r="G761" s="83"/>
      <c r="H761" s="83"/>
      <c r="I761" s="83"/>
      <c r="J761" s="83"/>
      <c r="K761" s="83"/>
      <c r="L761" s="83"/>
      <c r="M761" s="83"/>
      <c r="N761" s="83"/>
      <c r="O761" s="83"/>
      <c r="P761" s="83"/>
      <c r="Q761" s="83"/>
      <c r="R761" s="83"/>
      <c r="S761" s="83"/>
      <c r="T761" s="83"/>
      <c r="U761" s="83"/>
      <c r="V761" s="83"/>
      <c r="W761" s="83"/>
      <c r="X761" s="83"/>
      <c r="Y761" s="83"/>
      <c r="Z761" s="83"/>
    </row>
    <row r="762" spans="1:26" ht="12.75" customHeight="1" x14ac:dyDescent="0.3">
      <c r="A762" s="83"/>
      <c r="B762" s="83"/>
      <c r="C762" s="83"/>
      <c r="D762" s="83"/>
      <c r="E762" s="83"/>
      <c r="F762" s="83"/>
      <c r="G762" s="83"/>
      <c r="H762" s="83"/>
      <c r="I762" s="83"/>
      <c r="J762" s="83"/>
      <c r="K762" s="83"/>
      <c r="L762" s="83"/>
      <c r="M762" s="83"/>
      <c r="N762" s="83"/>
      <c r="O762" s="83"/>
      <c r="P762" s="83"/>
      <c r="Q762" s="83"/>
      <c r="R762" s="83"/>
      <c r="S762" s="83"/>
      <c r="T762" s="83"/>
      <c r="U762" s="83"/>
      <c r="V762" s="83"/>
      <c r="W762" s="83"/>
      <c r="X762" s="83"/>
      <c r="Y762" s="83"/>
      <c r="Z762" s="83"/>
    </row>
    <row r="763" spans="1:26" ht="12.75" customHeight="1" x14ac:dyDescent="0.3">
      <c r="A763" s="83"/>
      <c r="B763" s="83"/>
      <c r="C763" s="83"/>
      <c r="D763" s="83"/>
      <c r="E763" s="83"/>
      <c r="F763" s="83"/>
      <c r="G763" s="83"/>
      <c r="H763" s="83"/>
      <c r="I763" s="83"/>
      <c r="J763" s="83"/>
      <c r="K763" s="83"/>
      <c r="L763" s="83"/>
      <c r="M763" s="83"/>
      <c r="N763" s="83"/>
      <c r="O763" s="83"/>
      <c r="P763" s="83"/>
      <c r="Q763" s="83"/>
      <c r="R763" s="83"/>
      <c r="S763" s="83"/>
      <c r="T763" s="83"/>
      <c r="U763" s="83"/>
      <c r="V763" s="83"/>
      <c r="W763" s="83"/>
      <c r="X763" s="83"/>
      <c r="Y763" s="83"/>
      <c r="Z763" s="83"/>
    </row>
    <row r="764" spans="1:26" ht="12.75" customHeight="1" x14ac:dyDescent="0.3">
      <c r="A764" s="83"/>
      <c r="B764" s="83"/>
      <c r="C764" s="83"/>
      <c r="D764" s="83"/>
      <c r="E764" s="83"/>
      <c r="F764" s="83"/>
      <c r="G764" s="83"/>
      <c r="H764" s="83"/>
      <c r="I764" s="83"/>
      <c r="J764" s="83"/>
      <c r="K764" s="83"/>
      <c r="L764" s="83"/>
      <c r="M764" s="83"/>
      <c r="N764" s="83"/>
      <c r="O764" s="83"/>
      <c r="P764" s="83"/>
      <c r="Q764" s="83"/>
      <c r="R764" s="83"/>
      <c r="S764" s="83"/>
      <c r="T764" s="83"/>
      <c r="U764" s="83"/>
      <c r="V764" s="83"/>
      <c r="W764" s="83"/>
      <c r="X764" s="83"/>
      <c r="Y764" s="83"/>
      <c r="Z764" s="83"/>
    </row>
    <row r="765" spans="1:26" ht="12.75" customHeight="1" x14ac:dyDescent="0.3">
      <c r="A765" s="83"/>
      <c r="B765" s="83"/>
      <c r="C765" s="83"/>
      <c r="D765" s="83"/>
      <c r="E765" s="83"/>
      <c r="F765" s="83"/>
      <c r="G765" s="83"/>
      <c r="H765" s="83"/>
      <c r="I765" s="83"/>
      <c r="J765" s="83"/>
      <c r="K765" s="83"/>
      <c r="L765" s="83"/>
      <c r="M765" s="83"/>
      <c r="N765" s="83"/>
      <c r="O765" s="83"/>
      <c r="P765" s="83"/>
      <c r="Q765" s="83"/>
      <c r="R765" s="83"/>
      <c r="S765" s="83"/>
      <c r="T765" s="83"/>
      <c r="U765" s="83"/>
      <c r="V765" s="83"/>
      <c r="W765" s="83"/>
      <c r="X765" s="83"/>
      <c r="Y765" s="83"/>
      <c r="Z765" s="83"/>
    </row>
    <row r="766" spans="1:26" ht="12.75" customHeight="1" x14ac:dyDescent="0.3">
      <c r="A766" s="83"/>
      <c r="B766" s="83"/>
      <c r="C766" s="83"/>
      <c r="D766" s="83"/>
      <c r="E766" s="83"/>
      <c r="F766" s="83"/>
      <c r="G766" s="83"/>
      <c r="H766" s="83"/>
      <c r="I766" s="83"/>
      <c r="J766" s="83"/>
      <c r="K766" s="83"/>
      <c r="L766" s="83"/>
      <c r="M766" s="83"/>
      <c r="N766" s="83"/>
      <c r="O766" s="83"/>
      <c r="P766" s="83"/>
      <c r="Q766" s="83"/>
      <c r="R766" s="83"/>
      <c r="S766" s="83"/>
      <c r="T766" s="83"/>
      <c r="U766" s="83"/>
      <c r="V766" s="83"/>
      <c r="W766" s="83"/>
      <c r="X766" s="83"/>
      <c r="Y766" s="83"/>
      <c r="Z766" s="83"/>
    </row>
    <row r="767" spans="1:26" ht="12.75" customHeight="1" x14ac:dyDescent="0.3">
      <c r="A767" s="83"/>
      <c r="B767" s="83"/>
      <c r="C767" s="83"/>
      <c r="D767" s="83"/>
      <c r="E767" s="83"/>
      <c r="F767" s="83"/>
      <c r="G767" s="83"/>
      <c r="H767" s="83"/>
      <c r="I767" s="83"/>
      <c r="J767" s="83"/>
      <c r="K767" s="83"/>
      <c r="L767" s="83"/>
      <c r="M767" s="83"/>
      <c r="N767" s="83"/>
      <c r="O767" s="83"/>
      <c r="P767" s="83"/>
      <c r="Q767" s="83"/>
      <c r="R767" s="83"/>
      <c r="S767" s="83"/>
      <c r="T767" s="83"/>
      <c r="U767" s="83"/>
      <c r="V767" s="83"/>
      <c r="W767" s="83"/>
      <c r="X767" s="83"/>
      <c r="Y767" s="83"/>
      <c r="Z767" s="83"/>
    </row>
    <row r="768" spans="1:26" ht="12.75" customHeight="1" x14ac:dyDescent="0.3">
      <c r="A768" s="83"/>
      <c r="B768" s="83"/>
      <c r="C768" s="83"/>
      <c r="D768" s="83"/>
      <c r="E768" s="83"/>
      <c r="F768" s="83"/>
      <c r="G768" s="83"/>
      <c r="H768" s="83"/>
      <c r="I768" s="83"/>
      <c r="J768" s="83"/>
      <c r="K768" s="83"/>
      <c r="L768" s="83"/>
      <c r="M768" s="83"/>
      <c r="N768" s="83"/>
      <c r="O768" s="83"/>
      <c r="P768" s="83"/>
      <c r="Q768" s="83"/>
      <c r="R768" s="83"/>
      <c r="S768" s="83"/>
      <c r="T768" s="83"/>
      <c r="U768" s="83"/>
      <c r="V768" s="83"/>
      <c r="W768" s="83"/>
      <c r="X768" s="83"/>
      <c r="Y768" s="83"/>
      <c r="Z768" s="83"/>
    </row>
    <row r="769" spans="1:26" ht="12.75" customHeight="1" x14ac:dyDescent="0.3">
      <c r="A769" s="83"/>
      <c r="B769" s="83"/>
      <c r="C769" s="83"/>
      <c r="D769" s="83"/>
      <c r="E769" s="83"/>
      <c r="F769" s="83"/>
      <c r="G769" s="83"/>
      <c r="H769" s="83"/>
      <c r="I769" s="83"/>
      <c r="J769" s="83"/>
      <c r="K769" s="83"/>
      <c r="L769" s="83"/>
      <c r="M769" s="83"/>
      <c r="N769" s="83"/>
      <c r="O769" s="83"/>
      <c r="P769" s="83"/>
      <c r="Q769" s="83"/>
      <c r="R769" s="83"/>
      <c r="S769" s="83"/>
      <c r="T769" s="83"/>
      <c r="U769" s="83"/>
      <c r="V769" s="83"/>
      <c r="W769" s="83"/>
      <c r="X769" s="83"/>
      <c r="Y769" s="83"/>
      <c r="Z769" s="83"/>
    </row>
    <row r="770" spans="1:26" ht="12.75" customHeight="1" x14ac:dyDescent="0.3">
      <c r="A770" s="83"/>
      <c r="B770" s="83"/>
      <c r="C770" s="83"/>
      <c r="D770" s="83"/>
      <c r="E770" s="83"/>
      <c r="F770" s="83"/>
      <c r="G770" s="83"/>
      <c r="H770" s="83"/>
      <c r="I770" s="83"/>
      <c r="J770" s="83"/>
      <c r="K770" s="83"/>
      <c r="L770" s="83"/>
      <c r="M770" s="83"/>
      <c r="N770" s="83"/>
      <c r="O770" s="83"/>
      <c r="P770" s="83"/>
      <c r="Q770" s="83"/>
      <c r="R770" s="83"/>
      <c r="S770" s="83"/>
      <c r="T770" s="83"/>
      <c r="U770" s="83"/>
      <c r="V770" s="83"/>
      <c r="W770" s="83"/>
      <c r="X770" s="83"/>
      <c r="Y770" s="83"/>
      <c r="Z770" s="83"/>
    </row>
    <row r="771" spans="1:26" ht="12.75" customHeight="1" x14ac:dyDescent="0.3">
      <c r="A771" s="83"/>
      <c r="B771" s="83"/>
      <c r="C771" s="83"/>
      <c r="D771" s="83"/>
      <c r="E771" s="83"/>
      <c r="F771" s="83"/>
      <c r="G771" s="83"/>
      <c r="H771" s="83"/>
      <c r="I771" s="83"/>
      <c r="J771" s="83"/>
      <c r="K771" s="83"/>
      <c r="L771" s="83"/>
      <c r="M771" s="83"/>
      <c r="N771" s="83"/>
      <c r="O771" s="83"/>
      <c r="P771" s="83"/>
      <c r="Q771" s="83"/>
      <c r="R771" s="83"/>
      <c r="S771" s="83"/>
      <c r="T771" s="83"/>
      <c r="U771" s="83"/>
      <c r="V771" s="83"/>
      <c r="W771" s="83"/>
      <c r="X771" s="83"/>
      <c r="Y771" s="83"/>
      <c r="Z771" s="83"/>
    </row>
    <row r="772" spans="1:26" ht="12.75" customHeight="1" x14ac:dyDescent="0.3">
      <c r="A772" s="83"/>
      <c r="B772" s="83"/>
      <c r="C772" s="83"/>
      <c r="D772" s="83"/>
      <c r="E772" s="83"/>
      <c r="F772" s="83"/>
      <c r="G772" s="83"/>
      <c r="H772" s="83"/>
      <c r="I772" s="83"/>
      <c r="J772" s="83"/>
      <c r="K772" s="83"/>
      <c r="L772" s="83"/>
      <c r="M772" s="83"/>
      <c r="N772" s="83"/>
      <c r="O772" s="83"/>
      <c r="P772" s="83"/>
      <c r="Q772" s="83"/>
      <c r="R772" s="83"/>
      <c r="S772" s="83"/>
      <c r="T772" s="83"/>
      <c r="U772" s="83"/>
      <c r="V772" s="83"/>
      <c r="W772" s="83"/>
      <c r="X772" s="83"/>
      <c r="Y772" s="83"/>
      <c r="Z772" s="83"/>
    </row>
    <row r="773" spans="1:26" ht="12.75" customHeight="1" x14ac:dyDescent="0.3">
      <c r="A773" s="83"/>
      <c r="B773" s="83"/>
      <c r="C773" s="83"/>
      <c r="D773" s="83"/>
      <c r="E773" s="83"/>
      <c r="F773" s="83"/>
      <c r="G773" s="83"/>
      <c r="H773" s="83"/>
      <c r="I773" s="83"/>
      <c r="J773" s="83"/>
      <c r="K773" s="83"/>
      <c r="L773" s="83"/>
      <c r="M773" s="83"/>
      <c r="N773" s="83"/>
      <c r="O773" s="83"/>
      <c r="P773" s="83"/>
      <c r="Q773" s="83"/>
      <c r="R773" s="83"/>
      <c r="S773" s="83"/>
      <c r="T773" s="83"/>
      <c r="U773" s="83"/>
      <c r="V773" s="83"/>
      <c r="W773" s="83"/>
      <c r="X773" s="83"/>
      <c r="Y773" s="83"/>
      <c r="Z773" s="83"/>
    </row>
    <row r="774" spans="1:26" ht="12.75" customHeight="1" x14ac:dyDescent="0.3">
      <c r="A774" s="83"/>
      <c r="B774" s="83"/>
      <c r="C774" s="83"/>
      <c r="D774" s="83"/>
      <c r="E774" s="83"/>
      <c r="F774" s="83"/>
      <c r="G774" s="83"/>
      <c r="H774" s="83"/>
      <c r="I774" s="83"/>
      <c r="J774" s="83"/>
      <c r="K774" s="83"/>
      <c r="L774" s="83"/>
      <c r="M774" s="83"/>
      <c r="N774" s="83"/>
      <c r="O774" s="83"/>
      <c r="P774" s="83"/>
      <c r="Q774" s="83"/>
      <c r="R774" s="83"/>
      <c r="S774" s="83"/>
      <c r="T774" s="83"/>
      <c r="U774" s="83"/>
      <c r="V774" s="83"/>
      <c r="W774" s="83"/>
      <c r="X774" s="83"/>
      <c r="Y774" s="83"/>
      <c r="Z774" s="83"/>
    </row>
    <row r="775" spans="1:26" ht="12.75" customHeight="1" x14ac:dyDescent="0.3">
      <c r="A775" s="83"/>
      <c r="B775" s="83"/>
      <c r="C775" s="83"/>
      <c r="D775" s="83"/>
      <c r="E775" s="83"/>
      <c r="F775" s="83"/>
      <c r="G775" s="83"/>
      <c r="H775" s="83"/>
      <c r="I775" s="83"/>
      <c r="J775" s="83"/>
      <c r="K775" s="83"/>
      <c r="L775" s="83"/>
      <c r="M775" s="83"/>
      <c r="N775" s="83"/>
      <c r="O775" s="83"/>
      <c r="P775" s="83"/>
      <c r="Q775" s="83"/>
      <c r="R775" s="83"/>
      <c r="S775" s="83"/>
      <c r="T775" s="83"/>
      <c r="U775" s="83"/>
      <c r="V775" s="83"/>
      <c r="W775" s="83"/>
      <c r="X775" s="83"/>
      <c r="Y775" s="83"/>
      <c r="Z775" s="83"/>
    </row>
    <row r="776" spans="1:26" ht="12.75" customHeight="1" x14ac:dyDescent="0.3">
      <c r="A776" s="83"/>
      <c r="B776" s="83"/>
      <c r="C776" s="83"/>
      <c r="D776" s="83"/>
      <c r="E776" s="83"/>
      <c r="F776" s="83"/>
      <c r="G776" s="83"/>
      <c r="H776" s="83"/>
      <c r="I776" s="83"/>
      <c r="J776" s="83"/>
      <c r="K776" s="83"/>
      <c r="L776" s="83"/>
      <c r="M776" s="83"/>
      <c r="N776" s="83"/>
      <c r="O776" s="83"/>
      <c r="P776" s="83"/>
      <c r="Q776" s="83"/>
      <c r="R776" s="83"/>
      <c r="S776" s="83"/>
      <c r="T776" s="83"/>
      <c r="U776" s="83"/>
      <c r="V776" s="83"/>
      <c r="W776" s="83"/>
      <c r="X776" s="83"/>
      <c r="Y776" s="83"/>
      <c r="Z776" s="83"/>
    </row>
    <row r="777" spans="1:26" ht="12.75" customHeight="1" x14ac:dyDescent="0.3">
      <c r="A777" s="83"/>
      <c r="B777" s="83"/>
      <c r="C777" s="83"/>
      <c r="D777" s="83"/>
      <c r="E777" s="83"/>
      <c r="F777" s="83"/>
      <c r="G777" s="83"/>
      <c r="H777" s="83"/>
      <c r="I777" s="83"/>
      <c r="J777" s="83"/>
      <c r="K777" s="83"/>
      <c r="L777" s="83"/>
      <c r="M777" s="83"/>
      <c r="N777" s="83"/>
      <c r="O777" s="83"/>
      <c r="P777" s="83"/>
      <c r="Q777" s="83"/>
      <c r="R777" s="83"/>
      <c r="S777" s="83"/>
      <c r="T777" s="83"/>
      <c r="U777" s="83"/>
      <c r="V777" s="83"/>
      <c r="W777" s="83"/>
      <c r="X777" s="83"/>
      <c r="Y777" s="83"/>
      <c r="Z777" s="83"/>
    </row>
    <row r="778" spans="1:26" ht="12.75" customHeight="1" x14ac:dyDescent="0.3">
      <c r="A778" s="83"/>
      <c r="B778" s="83"/>
      <c r="C778" s="83"/>
      <c r="D778" s="83"/>
      <c r="E778" s="83"/>
      <c r="F778" s="83"/>
      <c r="G778" s="83"/>
      <c r="H778" s="83"/>
      <c r="I778" s="83"/>
      <c r="J778" s="83"/>
      <c r="K778" s="83"/>
      <c r="L778" s="83"/>
      <c r="M778" s="83"/>
      <c r="N778" s="83"/>
      <c r="O778" s="83"/>
      <c r="P778" s="83"/>
      <c r="Q778" s="83"/>
      <c r="R778" s="83"/>
      <c r="S778" s="83"/>
      <c r="T778" s="83"/>
      <c r="U778" s="83"/>
      <c r="V778" s="83"/>
      <c r="W778" s="83"/>
      <c r="X778" s="83"/>
      <c r="Y778" s="83"/>
      <c r="Z778" s="83"/>
    </row>
    <row r="779" spans="1:26" ht="12.75" customHeight="1" x14ac:dyDescent="0.3">
      <c r="A779" s="83"/>
      <c r="B779" s="83"/>
      <c r="C779" s="83"/>
      <c r="D779" s="83"/>
      <c r="E779" s="83"/>
      <c r="F779" s="83"/>
      <c r="G779" s="83"/>
      <c r="H779" s="83"/>
      <c r="I779" s="83"/>
      <c r="J779" s="83"/>
      <c r="K779" s="83"/>
      <c r="L779" s="83"/>
      <c r="M779" s="83"/>
      <c r="N779" s="83"/>
      <c r="O779" s="83"/>
      <c r="P779" s="83"/>
      <c r="Q779" s="83"/>
      <c r="R779" s="83"/>
      <c r="S779" s="83"/>
      <c r="T779" s="83"/>
      <c r="U779" s="83"/>
      <c r="V779" s="83"/>
      <c r="W779" s="83"/>
      <c r="X779" s="83"/>
      <c r="Y779" s="83"/>
      <c r="Z779" s="83"/>
    </row>
    <row r="780" spans="1:26" ht="12.75" customHeight="1" x14ac:dyDescent="0.3">
      <c r="A780" s="83"/>
      <c r="B780" s="83"/>
      <c r="C780" s="83"/>
      <c r="D780" s="83"/>
      <c r="E780" s="83"/>
      <c r="F780" s="83"/>
      <c r="G780" s="83"/>
      <c r="H780" s="83"/>
      <c r="I780" s="83"/>
      <c r="J780" s="83"/>
      <c r="K780" s="83"/>
      <c r="L780" s="83"/>
      <c r="M780" s="83"/>
      <c r="N780" s="83"/>
      <c r="O780" s="83"/>
      <c r="P780" s="83"/>
      <c r="Q780" s="83"/>
      <c r="R780" s="83"/>
      <c r="S780" s="83"/>
      <c r="T780" s="83"/>
      <c r="U780" s="83"/>
      <c r="V780" s="83"/>
      <c r="W780" s="83"/>
      <c r="X780" s="83"/>
      <c r="Y780" s="83"/>
      <c r="Z780" s="83"/>
    </row>
    <row r="781" spans="1:26" ht="12.75" customHeight="1" x14ac:dyDescent="0.3">
      <c r="A781" s="83"/>
      <c r="B781" s="83"/>
      <c r="C781" s="83"/>
      <c r="D781" s="83"/>
      <c r="E781" s="83"/>
      <c r="F781" s="83"/>
      <c r="G781" s="83"/>
      <c r="H781" s="83"/>
      <c r="I781" s="83"/>
      <c r="J781" s="83"/>
      <c r="K781" s="83"/>
      <c r="L781" s="83"/>
      <c r="M781" s="83"/>
      <c r="N781" s="83"/>
      <c r="O781" s="83"/>
      <c r="P781" s="83"/>
      <c r="Q781" s="83"/>
      <c r="R781" s="83"/>
      <c r="S781" s="83"/>
      <c r="T781" s="83"/>
      <c r="U781" s="83"/>
      <c r="V781" s="83"/>
      <c r="W781" s="83"/>
      <c r="X781" s="83"/>
      <c r="Y781" s="83"/>
      <c r="Z781" s="83"/>
    </row>
    <row r="782" spans="1:26" ht="12.75" customHeight="1" x14ac:dyDescent="0.3">
      <c r="A782" s="83"/>
      <c r="B782" s="83"/>
      <c r="C782" s="83"/>
      <c r="D782" s="83"/>
      <c r="E782" s="83"/>
      <c r="F782" s="83"/>
      <c r="G782" s="83"/>
      <c r="H782" s="83"/>
      <c r="I782" s="83"/>
      <c r="J782" s="83"/>
      <c r="K782" s="83"/>
      <c r="L782" s="83"/>
      <c r="M782" s="83"/>
      <c r="N782" s="83"/>
      <c r="O782" s="83"/>
      <c r="P782" s="83"/>
      <c r="Q782" s="83"/>
      <c r="R782" s="83"/>
      <c r="S782" s="83"/>
      <c r="T782" s="83"/>
      <c r="U782" s="83"/>
      <c r="V782" s="83"/>
      <c r="W782" s="83"/>
      <c r="X782" s="83"/>
      <c r="Y782" s="83"/>
      <c r="Z782" s="83"/>
    </row>
    <row r="783" spans="1:26" ht="12.75" customHeight="1" x14ac:dyDescent="0.3">
      <c r="A783" s="83"/>
      <c r="B783" s="83"/>
      <c r="C783" s="83"/>
      <c r="D783" s="83"/>
      <c r="E783" s="83"/>
      <c r="F783" s="83"/>
      <c r="G783" s="83"/>
      <c r="H783" s="83"/>
      <c r="I783" s="83"/>
      <c r="J783" s="83"/>
      <c r="K783" s="83"/>
      <c r="L783" s="83"/>
      <c r="M783" s="83"/>
      <c r="N783" s="83"/>
      <c r="O783" s="83"/>
      <c r="P783" s="83"/>
      <c r="Q783" s="83"/>
      <c r="R783" s="83"/>
      <c r="S783" s="83"/>
      <c r="T783" s="83"/>
      <c r="U783" s="83"/>
      <c r="V783" s="83"/>
      <c r="W783" s="83"/>
      <c r="X783" s="83"/>
      <c r="Y783" s="83"/>
      <c r="Z783" s="83"/>
    </row>
    <row r="784" spans="1:26" ht="12.75" customHeight="1" x14ac:dyDescent="0.3">
      <c r="A784" s="83"/>
      <c r="B784" s="83"/>
      <c r="C784" s="83"/>
      <c r="D784" s="83"/>
      <c r="E784" s="83"/>
      <c r="F784" s="83"/>
      <c r="G784" s="83"/>
      <c r="H784" s="83"/>
      <c r="I784" s="83"/>
      <c r="J784" s="83"/>
      <c r="K784" s="83"/>
      <c r="L784" s="83"/>
      <c r="M784" s="83"/>
      <c r="N784" s="83"/>
      <c r="O784" s="83"/>
      <c r="P784" s="83"/>
      <c r="Q784" s="83"/>
      <c r="R784" s="83"/>
      <c r="S784" s="83"/>
      <c r="T784" s="83"/>
      <c r="U784" s="83"/>
      <c r="V784" s="83"/>
      <c r="W784" s="83"/>
      <c r="X784" s="83"/>
      <c r="Y784" s="83"/>
      <c r="Z784" s="83"/>
    </row>
    <row r="785" spans="1:26" ht="12.75" customHeight="1" x14ac:dyDescent="0.3">
      <c r="A785" s="83"/>
      <c r="B785" s="83"/>
      <c r="C785" s="83"/>
      <c r="D785" s="83"/>
      <c r="E785" s="83"/>
      <c r="F785" s="83"/>
      <c r="G785" s="83"/>
      <c r="H785" s="83"/>
      <c r="I785" s="83"/>
      <c r="J785" s="83"/>
      <c r="K785" s="83"/>
      <c r="L785" s="83"/>
      <c r="M785" s="83"/>
      <c r="N785" s="83"/>
      <c r="O785" s="83"/>
      <c r="P785" s="83"/>
      <c r="Q785" s="83"/>
      <c r="R785" s="83"/>
      <c r="S785" s="83"/>
      <c r="T785" s="83"/>
      <c r="U785" s="83"/>
      <c r="V785" s="83"/>
      <c r="W785" s="83"/>
      <c r="X785" s="83"/>
      <c r="Y785" s="83"/>
      <c r="Z785" s="83"/>
    </row>
    <row r="786" spans="1:26" ht="12.75" customHeight="1" x14ac:dyDescent="0.3">
      <c r="A786" s="83"/>
      <c r="B786" s="83"/>
      <c r="C786" s="83"/>
      <c r="D786" s="83"/>
      <c r="E786" s="83"/>
      <c r="F786" s="83"/>
      <c r="G786" s="83"/>
      <c r="H786" s="83"/>
      <c r="I786" s="83"/>
      <c r="J786" s="83"/>
      <c r="K786" s="83"/>
      <c r="L786" s="83"/>
      <c r="M786" s="83"/>
      <c r="N786" s="83"/>
      <c r="O786" s="83"/>
      <c r="P786" s="83"/>
      <c r="Q786" s="83"/>
      <c r="R786" s="83"/>
      <c r="S786" s="83"/>
      <c r="T786" s="83"/>
      <c r="U786" s="83"/>
      <c r="V786" s="83"/>
      <c r="W786" s="83"/>
      <c r="X786" s="83"/>
      <c r="Y786" s="83"/>
      <c r="Z786" s="83"/>
    </row>
    <row r="787" spans="1:26" ht="12.75" customHeight="1" x14ac:dyDescent="0.3">
      <c r="A787" s="83"/>
      <c r="B787" s="83"/>
      <c r="C787" s="83"/>
      <c r="D787" s="83"/>
      <c r="E787" s="83"/>
      <c r="F787" s="83"/>
      <c r="G787" s="83"/>
      <c r="H787" s="83"/>
      <c r="I787" s="83"/>
      <c r="J787" s="83"/>
      <c r="K787" s="83"/>
      <c r="L787" s="83"/>
      <c r="M787" s="83"/>
      <c r="N787" s="83"/>
      <c r="O787" s="83"/>
      <c r="P787" s="83"/>
      <c r="Q787" s="83"/>
      <c r="R787" s="83"/>
      <c r="S787" s="83"/>
      <c r="T787" s="83"/>
      <c r="U787" s="83"/>
      <c r="V787" s="83"/>
      <c r="W787" s="83"/>
      <c r="X787" s="83"/>
      <c r="Y787" s="83"/>
      <c r="Z787" s="83"/>
    </row>
    <row r="788" spans="1:26" ht="12.75" customHeight="1" x14ac:dyDescent="0.3">
      <c r="A788" s="83"/>
      <c r="B788" s="83"/>
      <c r="C788" s="83"/>
      <c r="D788" s="83"/>
      <c r="E788" s="83"/>
      <c r="F788" s="83"/>
      <c r="G788" s="83"/>
      <c r="H788" s="83"/>
      <c r="I788" s="83"/>
      <c r="J788" s="83"/>
      <c r="K788" s="83"/>
      <c r="L788" s="83"/>
      <c r="M788" s="83"/>
      <c r="N788" s="83"/>
      <c r="O788" s="83"/>
      <c r="P788" s="83"/>
      <c r="Q788" s="83"/>
      <c r="R788" s="83"/>
      <c r="S788" s="83"/>
      <c r="T788" s="83"/>
      <c r="U788" s="83"/>
      <c r="V788" s="83"/>
      <c r="W788" s="83"/>
      <c r="X788" s="83"/>
      <c r="Y788" s="83"/>
      <c r="Z788" s="83"/>
    </row>
    <row r="789" spans="1:26" ht="12.75" customHeight="1" x14ac:dyDescent="0.3">
      <c r="A789" s="83"/>
      <c r="B789" s="83"/>
      <c r="C789" s="83"/>
      <c r="D789" s="83"/>
      <c r="E789" s="83"/>
      <c r="F789" s="83"/>
      <c r="G789" s="83"/>
      <c r="H789" s="83"/>
      <c r="I789" s="83"/>
      <c r="J789" s="83"/>
      <c r="K789" s="83"/>
      <c r="L789" s="83"/>
      <c r="M789" s="83"/>
      <c r="N789" s="83"/>
      <c r="O789" s="83"/>
      <c r="P789" s="83"/>
      <c r="Q789" s="83"/>
      <c r="R789" s="83"/>
      <c r="S789" s="83"/>
      <c r="T789" s="83"/>
      <c r="U789" s="83"/>
      <c r="V789" s="83"/>
      <c r="W789" s="83"/>
      <c r="X789" s="83"/>
      <c r="Y789" s="83"/>
      <c r="Z789" s="83"/>
    </row>
    <row r="790" spans="1:26" ht="12.75" customHeight="1" x14ac:dyDescent="0.3">
      <c r="A790" s="83"/>
      <c r="B790" s="83"/>
      <c r="C790" s="83"/>
      <c r="D790" s="83"/>
      <c r="E790" s="83"/>
      <c r="F790" s="83"/>
      <c r="G790" s="83"/>
      <c r="H790" s="83"/>
      <c r="I790" s="83"/>
      <c r="J790" s="83"/>
      <c r="K790" s="83"/>
      <c r="L790" s="83"/>
      <c r="M790" s="83"/>
      <c r="N790" s="83"/>
      <c r="O790" s="83"/>
      <c r="P790" s="83"/>
      <c r="Q790" s="83"/>
      <c r="R790" s="83"/>
      <c r="S790" s="83"/>
      <c r="T790" s="83"/>
      <c r="U790" s="83"/>
      <c r="V790" s="83"/>
      <c r="W790" s="83"/>
      <c r="X790" s="83"/>
      <c r="Y790" s="83"/>
      <c r="Z790" s="83"/>
    </row>
    <row r="791" spans="1:26" ht="12.75" customHeight="1" x14ac:dyDescent="0.3">
      <c r="A791" s="83"/>
      <c r="B791" s="83"/>
      <c r="C791" s="83"/>
      <c r="D791" s="83"/>
      <c r="E791" s="83"/>
      <c r="F791" s="83"/>
      <c r="G791" s="83"/>
      <c r="H791" s="83"/>
      <c r="I791" s="83"/>
      <c r="J791" s="83"/>
      <c r="K791" s="83"/>
      <c r="L791" s="83"/>
      <c r="M791" s="83"/>
      <c r="N791" s="83"/>
      <c r="O791" s="83"/>
      <c r="P791" s="83"/>
      <c r="Q791" s="83"/>
      <c r="R791" s="83"/>
      <c r="S791" s="83"/>
      <c r="T791" s="83"/>
      <c r="U791" s="83"/>
      <c r="V791" s="83"/>
      <c r="W791" s="83"/>
      <c r="X791" s="83"/>
      <c r="Y791" s="83"/>
      <c r="Z791" s="83"/>
    </row>
    <row r="792" spans="1:26" ht="12.75" customHeight="1" x14ac:dyDescent="0.3">
      <c r="A792" s="83"/>
      <c r="B792" s="83"/>
      <c r="C792" s="83"/>
      <c r="D792" s="83"/>
      <c r="E792" s="83"/>
      <c r="F792" s="83"/>
      <c r="G792" s="83"/>
      <c r="H792" s="83"/>
      <c r="I792" s="83"/>
      <c r="J792" s="83"/>
      <c r="K792" s="83"/>
      <c r="L792" s="83"/>
      <c r="M792" s="83"/>
      <c r="N792" s="83"/>
      <c r="O792" s="83"/>
      <c r="P792" s="83"/>
      <c r="Q792" s="83"/>
      <c r="R792" s="83"/>
      <c r="S792" s="83"/>
      <c r="T792" s="83"/>
      <c r="U792" s="83"/>
      <c r="V792" s="83"/>
      <c r="W792" s="83"/>
      <c r="X792" s="83"/>
      <c r="Y792" s="83"/>
      <c r="Z792" s="83"/>
    </row>
    <row r="793" spans="1:26" ht="12.75" customHeight="1" x14ac:dyDescent="0.3">
      <c r="A793" s="83"/>
      <c r="B793" s="83"/>
      <c r="C793" s="83"/>
      <c r="D793" s="83"/>
      <c r="E793" s="83"/>
      <c r="F793" s="83"/>
      <c r="G793" s="83"/>
      <c r="H793" s="83"/>
      <c r="I793" s="83"/>
      <c r="J793" s="83"/>
      <c r="K793" s="83"/>
      <c r="L793" s="83"/>
      <c r="M793" s="83"/>
      <c r="N793" s="83"/>
      <c r="O793" s="83"/>
      <c r="P793" s="83"/>
      <c r="Q793" s="83"/>
      <c r="R793" s="83"/>
      <c r="S793" s="83"/>
      <c r="T793" s="83"/>
      <c r="U793" s="83"/>
      <c r="V793" s="83"/>
      <c r="W793" s="83"/>
      <c r="X793" s="83"/>
      <c r="Y793" s="83"/>
      <c r="Z793" s="83"/>
    </row>
    <row r="794" spans="1:26" ht="12.75" customHeight="1" x14ac:dyDescent="0.3">
      <c r="A794" s="83"/>
      <c r="B794" s="83"/>
      <c r="C794" s="83"/>
      <c r="D794" s="83"/>
      <c r="E794" s="83"/>
      <c r="F794" s="83"/>
      <c r="G794" s="83"/>
      <c r="H794" s="83"/>
      <c r="I794" s="83"/>
      <c r="J794" s="83"/>
      <c r="K794" s="83"/>
      <c r="L794" s="83"/>
      <c r="M794" s="83"/>
      <c r="N794" s="83"/>
      <c r="O794" s="83"/>
      <c r="P794" s="83"/>
      <c r="Q794" s="83"/>
      <c r="R794" s="83"/>
      <c r="S794" s="83"/>
      <c r="T794" s="83"/>
      <c r="U794" s="83"/>
      <c r="V794" s="83"/>
      <c r="W794" s="83"/>
      <c r="X794" s="83"/>
      <c r="Y794" s="83"/>
      <c r="Z794" s="83"/>
    </row>
    <row r="795" spans="1:26" ht="12.75" customHeight="1" x14ac:dyDescent="0.3">
      <c r="A795" s="83"/>
      <c r="B795" s="83"/>
      <c r="C795" s="83"/>
      <c r="D795" s="83"/>
      <c r="E795" s="83"/>
      <c r="F795" s="83"/>
      <c r="G795" s="83"/>
      <c r="H795" s="83"/>
      <c r="I795" s="83"/>
      <c r="J795" s="83"/>
      <c r="K795" s="83"/>
      <c r="L795" s="83"/>
      <c r="M795" s="83"/>
      <c r="N795" s="83"/>
      <c r="O795" s="83"/>
      <c r="P795" s="83"/>
      <c r="Q795" s="83"/>
      <c r="R795" s="83"/>
      <c r="S795" s="83"/>
      <c r="T795" s="83"/>
      <c r="U795" s="83"/>
      <c r="V795" s="83"/>
      <c r="W795" s="83"/>
      <c r="X795" s="83"/>
      <c r="Y795" s="83"/>
      <c r="Z795" s="83"/>
    </row>
    <row r="796" spans="1:26" ht="12.75" customHeight="1" x14ac:dyDescent="0.3">
      <c r="A796" s="83"/>
      <c r="B796" s="83"/>
      <c r="C796" s="83"/>
      <c r="D796" s="83"/>
      <c r="E796" s="83"/>
      <c r="F796" s="83"/>
      <c r="G796" s="83"/>
      <c r="H796" s="83"/>
      <c r="I796" s="83"/>
      <c r="J796" s="83"/>
      <c r="K796" s="83"/>
      <c r="L796" s="83"/>
      <c r="M796" s="83"/>
      <c r="N796" s="83"/>
      <c r="O796" s="83"/>
      <c r="P796" s="83"/>
      <c r="Q796" s="83"/>
      <c r="R796" s="83"/>
      <c r="S796" s="83"/>
      <c r="T796" s="83"/>
      <c r="U796" s="83"/>
      <c r="V796" s="83"/>
      <c r="W796" s="83"/>
      <c r="X796" s="83"/>
      <c r="Y796" s="83"/>
      <c r="Z796" s="83"/>
    </row>
    <row r="797" spans="1:26" ht="12.75" customHeight="1" x14ac:dyDescent="0.3">
      <c r="A797" s="83"/>
      <c r="B797" s="83"/>
      <c r="C797" s="83"/>
      <c r="D797" s="83"/>
      <c r="E797" s="83"/>
      <c r="F797" s="83"/>
      <c r="G797" s="83"/>
      <c r="H797" s="83"/>
      <c r="I797" s="83"/>
      <c r="J797" s="83"/>
      <c r="K797" s="83"/>
      <c r="L797" s="83"/>
      <c r="M797" s="83"/>
      <c r="N797" s="83"/>
      <c r="O797" s="83"/>
      <c r="P797" s="83"/>
      <c r="Q797" s="83"/>
      <c r="R797" s="83"/>
      <c r="S797" s="83"/>
      <c r="T797" s="83"/>
      <c r="U797" s="83"/>
      <c r="V797" s="83"/>
      <c r="W797" s="83"/>
      <c r="X797" s="83"/>
      <c r="Y797" s="83"/>
      <c r="Z797" s="83"/>
    </row>
    <row r="798" spans="1:26" ht="12.75" customHeight="1" x14ac:dyDescent="0.3">
      <c r="A798" s="83"/>
      <c r="B798" s="83"/>
      <c r="C798" s="83"/>
      <c r="D798" s="83"/>
      <c r="E798" s="83"/>
      <c r="F798" s="83"/>
      <c r="G798" s="83"/>
      <c r="H798" s="83"/>
      <c r="I798" s="83"/>
      <c r="J798" s="83"/>
      <c r="K798" s="83"/>
      <c r="L798" s="83"/>
      <c r="M798" s="83"/>
      <c r="N798" s="83"/>
      <c r="O798" s="83"/>
      <c r="P798" s="83"/>
      <c r="Q798" s="83"/>
      <c r="R798" s="83"/>
      <c r="S798" s="83"/>
      <c r="T798" s="83"/>
      <c r="U798" s="83"/>
      <c r="V798" s="83"/>
      <c r="W798" s="83"/>
      <c r="X798" s="83"/>
      <c r="Y798" s="83"/>
      <c r="Z798" s="83"/>
    </row>
    <row r="799" spans="1:26" ht="12.75" customHeight="1" x14ac:dyDescent="0.3">
      <c r="A799" s="83"/>
      <c r="B799" s="83"/>
      <c r="C799" s="83"/>
      <c r="D799" s="83"/>
      <c r="E799" s="83"/>
      <c r="F799" s="83"/>
      <c r="G799" s="83"/>
      <c r="H799" s="83"/>
      <c r="I799" s="83"/>
      <c r="J799" s="83"/>
      <c r="K799" s="83"/>
      <c r="L799" s="83"/>
      <c r="M799" s="83"/>
      <c r="N799" s="83"/>
      <c r="O799" s="83"/>
      <c r="P799" s="83"/>
      <c r="Q799" s="83"/>
      <c r="R799" s="83"/>
      <c r="S799" s="83"/>
      <c r="T799" s="83"/>
      <c r="U799" s="83"/>
      <c r="V799" s="83"/>
      <c r="W799" s="83"/>
      <c r="X799" s="83"/>
      <c r="Y799" s="83"/>
      <c r="Z799" s="83"/>
    </row>
    <row r="800" spans="1:26" ht="12.75" customHeight="1" x14ac:dyDescent="0.3">
      <c r="A800" s="83"/>
      <c r="B800" s="83"/>
      <c r="C800" s="83"/>
      <c r="D800" s="83"/>
      <c r="E800" s="83"/>
      <c r="F800" s="83"/>
      <c r="G800" s="83"/>
      <c r="H800" s="83"/>
      <c r="I800" s="83"/>
      <c r="J800" s="83"/>
      <c r="K800" s="83"/>
      <c r="L800" s="83"/>
      <c r="M800" s="83"/>
      <c r="N800" s="83"/>
      <c r="O800" s="83"/>
      <c r="P800" s="83"/>
      <c r="Q800" s="83"/>
      <c r="R800" s="83"/>
      <c r="S800" s="83"/>
      <c r="T800" s="83"/>
      <c r="U800" s="83"/>
      <c r="V800" s="83"/>
      <c r="W800" s="83"/>
      <c r="X800" s="83"/>
      <c r="Y800" s="83"/>
      <c r="Z800" s="83"/>
    </row>
    <row r="801" spans="1:26" ht="12.75" customHeight="1" x14ac:dyDescent="0.3">
      <c r="A801" s="83"/>
      <c r="B801" s="83"/>
      <c r="C801" s="83"/>
      <c r="D801" s="83"/>
      <c r="E801" s="83"/>
      <c r="F801" s="83"/>
      <c r="G801" s="83"/>
      <c r="H801" s="83"/>
      <c r="I801" s="83"/>
      <c r="J801" s="83"/>
      <c r="K801" s="83"/>
      <c r="L801" s="83"/>
      <c r="M801" s="83"/>
      <c r="N801" s="83"/>
      <c r="O801" s="83"/>
      <c r="P801" s="83"/>
      <c r="Q801" s="83"/>
      <c r="R801" s="83"/>
      <c r="S801" s="83"/>
      <c r="T801" s="83"/>
      <c r="U801" s="83"/>
      <c r="V801" s="83"/>
      <c r="W801" s="83"/>
      <c r="X801" s="83"/>
      <c r="Y801" s="83"/>
      <c r="Z801" s="83"/>
    </row>
    <row r="802" spans="1:26" ht="12.75" customHeight="1" x14ac:dyDescent="0.3">
      <c r="A802" s="83"/>
      <c r="B802" s="83"/>
      <c r="C802" s="83"/>
      <c r="D802" s="83"/>
      <c r="E802" s="83"/>
      <c r="F802" s="83"/>
      <c r="G802" s="83"/>
      <c r="H802" s="83"/>
      <c r="I802" s="83"/>
      <c r="J802" s="83"/>
      <c r="K802" s="83"/>
      <c r="L802" s="83"/>
      <c r="M802" s="83"/>
      <c r="N802" s="83"/>
      <c r="O802" s="83"/>
      <c r="P802" s="83"/>
      <c r="Q802" s="83"/>
      <c r="R802" s="83"/>
      <c r="S802" s="83"/>
      <c r="T802" s="83"/>
      <c r="U802" s="83"/>
      <c r="V802" s="83"/>
      <c r="W802" s="83"/>
      <c r="X802" s="83"/>
      <c r="Y802" s="83"/>
      <c r="Z802" s="83"/>
    </row>
    <row r="803" spans="1:26" ht="12.75" customHeight="1" x14ac:dyDescent="0.3">
      <c r="A803" s="83"/>
      <c r="B803" s="83"/>
      <c r="C803" s="83"/>
      <c r="D803" s="83"/>
      <c r="E803" s="83"/>
      <c r="F803" s="83"/>
      <c r="G803" s="83"/>
      <c r="H803" s="83"/>
      <c r="I803" s="83"/>
      <c r="J803" s="83"/>
      <c r="K803" s="83"/>
      <c r="L803" s="83"/>
      <c r="M803" s="83"/>
      <c r="N803" s="83"/>
      <c r="O803" s="83"/>
      <c r="P803" s="83"/>
      <c r="Q803" s="83"/>
      <c r="R803" s="83"/>
      <c r="S803" s="83"/>
      <c r="T803" s="83"/>
      <c r="U803" s="83"/>
      <c r="V803" s="83"/>
      <c r="W803" s="83"/>
      <c r="X803" s="83"/>
      <c r="Y803" s="83"/>
      <c r="Z803" s="83"/>
    </row>
    <row r="804" spans="1:26" ht="12.75" customHeight="1" x14ac:dyDescent="0.3">
      <c r="A804" s="83"/>
      <c r="B804" s="83"/>
      <c r="C804" s="83"/>
      <c r="D804" s="83"/>
      <c r="E804" s="83"/>
      <c r="F804" s="83"/>
      <c r="G804" s="83"/>
      <c r="H804" s="83"/>
      <c r="I804" s="83"/>
      <c r="J804" s="83"/>
      <c r="K804" s="83"/>
      <c r="L804" s="83"/>
      <c r="M804" s="83"/>
      <c r="N804" s="83"/>
      <c r="O804" s="83"/>
      <c r="P804" s="83"/>
      <c r="Q804" s="83"/>
      <c r="R804" s="83"/>
      <c r="S804" s="83"/>
      <c r="T804" s="83"/>
      <c r="U804" s="83"/>
      <c r="V804" s="83"/>
      <c r="W804" s="83"/>
      <c r="X804" s="83"/>
      <c r="Y804" s="83"/>
      <c r="Z804" s="83"/>
    </row>
    <row r="805" spans="1:26" ht="12.75" customHeight="1" x14ac:dyDescent="0.3">
      <c r="A805" s="83"/>
      <c r="B805" s="83"/>
      <c r="C805" s="83"/>
      <c r="D805" s="83"/>
      <c r="E805" s="83"/>
      <c r="F805" s="83"/>
      <c r="G805" s="83"/>
      <c r="H805" s="83"/>
      <c r="I805" s="83"/>
      <c r="J805" s="83"/>
      <c r="K805" s="83"/>
      <c r="L805" s="83"/>
      <c r="M805" s="83"/>
      <c r="N805" s="83"/>
      <c r="O805" s="83"/>
      <c r="P805" s="83"/>
      <c r="Q805" s="83"/>
      <c r="R805" s="83"/>
      <c r="S805" s="83"/>
      <c r="T805" s="83"/>
      <c r="U805" s="83"/>
      <c r="V805" s="83"/>
      <c r="W805" s="83"/>
      <c r="X805" s="83"/>
      <c r="Y805" s="83"/>
      <c r="Z805" s="83"/>
    </row>
    <row r="806" spans="1:26" ht="12.75" customHeight="1" x14ac:dyDescent="0.3">
      <c r="A806" s="83"/>
      <c r="B806" s="83"/>
      <c r="C806" s="83"/>
      <c r="D806" s="83"/>
      <c r="E806" s="83"/>
      <c r="F806" s="83"/>
      <c r="G806" s="83"/>
      <c r="H806" s="83"/>
      <c r="I806" s="83"/>
      <c r="J806" s="83"/>
      <c r="K806" s="83"/>
      <c r="L806" s="83"/>
      <c r="M806" s="83"/>
      <c r="N806" s="83"/>
      <c r="O806" s="83"/>
      <c r="P806" s="83"/>
      <c r="Q806" s="83"/>
      <c r="R806" s="83"/>
      <c r="S806" s="83"/>
      <c r="T806" s="83"/>
      <c r="U806" s="83"/>
      <c r="V806" s="83"/>
      <c r="W806" s="83"/>
      <c r="X806" s="83"/>
      <c r="Y806" s="83"/>
      <c r="Z806" s="83"/>
    </row>
    <row r="807" spans="1:26" ht="12.75" customHeight="1" x14ac:dyDescent="0.3">
      <c r="A807" s="83"/>
      <c r="B807" s="83"/>
      <c r="C807" s="83"/>
      <c r="D807" s="83"/>
      <c r="E807" s="83"/>
      <c r="F807" s="83"/>
      <c r="G807" s="83"/>
      <c r="H807" s="83"/>
      <c r="I807" s="83"/>
      <c r="J807" s="83"/>
      <c r="K807" s="83"/>
      <c r="L807" s="83"/>
      <c r="M807" s="83"/>
      <c r="N807" s="83"/>
      <c r="O807" s="83"/>
      <c r="P807" s="83"/>
      <c r="Q807" s="83"/>
      <c r="R807" s="83"/>
      <c r="S807" s="83"/>
      <c r="T807" s="83"/>
      <c r="U807" s="83"/>
      <c r="V807" s="83"/>
      <c r="W807" s="83"/>
      <c r="X807" s="83"/>
      <c r="Y807" s="83"/>
      <c r="Z807" s="83"/>
    </row>
    <row r="808" spans="1:26" ht="12.75" customHeight="1" x14ac:dyDescent="0.3">
      <c r="A808" s="83"/>
      <c r="B808" s="83"/>
      <c r="C808" s="83"/>
      <c r="D808" s="83"/>
      <c r="E808" s="83"/>
      <c r="F808" s="83"/>
      <c r="G808" s="83"/>
      <c r="H808" s="83"/>
      <c r="I808" s="83"/>
      <c r="J808" s="83"/>
      <c r="K808" s="83"/>
      <c r="L808" s="83"/>
      <c r="M808" s="83"/>
      <c r="N808" s="83"/>
      <c r="O808" s="83"/>
      <c r="P808" s="83"/>
      <c r="Q808" s="83"/>
      <c r="R808" s="83"/>
      <c r="S808" s="83"/>
      <c r="T808" s="83"/>
      <c r="U808" s="83"/>
      <c r="V808" s="83"/>
      <c r="W808" s="83"/>
      <c r="X808" s="83"/>
      <c r="Y808" s="83"/>
      <c r="Z808" s="83"/>
    </row>
    <row r="809" spans="1:26" ht="12.75" customHeight="1" x14ac:dyDescent="0.3">
      <c r="A809" s="83"/>
      <c r="B809" s="83"/>
      <c r="C809" s="83"/>
      <c r="D809" s="83"/>
      <c r="E809" s="83"/>
      <c r="F809" s="83"/>
      <c r="G809" s="83"/>
      <c r="H809" s="83"/>
      <c r="I809" s="83"/>
      <c r="J809" s="83"/>
      <c r="K809" s="83"/>
      <c r="L809" s="83"/>
      <c r="M809" s="83"/>
      <c r="N809" s="83"/>
      <c r="O809" s="83"/>
      <c r="P809" s="83"/>
      <c r="Q809" s="83"/>
      <c r="R809" s="83"/>
      <c r="S809" s="83"/>
      <c r="T809" s="83"/>
      <c r="U809" s="83"/>
      <c r="V809" s="83"/>
      <c r="W809" s="83"/>
      <c r="X809" s="83"/>
      <c r="Y809" s="83"/>
      <c r="Z809" s="83"/>
    </row>
    <row r="810" spans="1:26" ht="12.75" customHeight="1" x14ac:dyDescent="0.3">
      <c r="A810" s="83"/>
      <c r="B810" s="83"/>
      <c r="C810" s="83"/>
      <c r="D810" s="83"/>
      <c r="E810" s="83"/>
      <c r="F810" s="83"/>
      <c r="G810" s="83"/>
      <c r="H810" s="83"/>
      <c r="I810" s="83"/>
      <c r="J810" s="83"/>
      <c r="K810" s="83"/>
      <c r="L810" s="83"/>
      <c r="M810" s="83"/>
      <c r="N810" s="83"/>
      <c r="O810" s="83"/>
      <c r="P810" s="83"/>
      <c r="Q810" s="83"/>
      <c r="R810" s="83"/>
      <c r="S810" s="83"/>
      <c r="T810" s="83"/>
      <c r="U810" s="83"/>
      <c r="V810" s="83"/>
      <c r="W810" s="83"/>
      <c r="X810" s="83"/>
      <c r="Y810" s="83"/>
      <c r="Z810" s="83"/>
    </row>
    <row r="811" spans="1:26" ht="12.75" customHeight="1" x14ac:dyDescent="0.3">
      <c r="A811" s="83"/>
      <c r="B811" s="83"/>
      <c r="C811" s="83"/>
      <c r="D811" s="83"/>
      <c r="E811" s="83"/>
      <c r="F811" s="83"/>
      <c r="G811" s="83"/>
      <c r="H811" s="83"/>
      <c r="I811" s="83"/>
      <c r="J811" s="83"/>
      <c r="K811" s="83"/>
      <c r="L811" s="83"/>
      <c r="M811" s="83"/>
      <c r="N811" s="83"/>
      <c r="O811" s="83"/>
      <c r="P811" s="83"/>
      <c r="Q811" s="83"/>
      <c r="R811" s="83"/>
      <c r="S811" s="83"/>
      <c r="T811" s="83"/>
      <c r="U811" s="83"/>
      <c r="V811" s="83"/>
      <c r="W811" s="83"/>
      <c r="X811" s="83"/>
      <c r="Y811" s="83"/>
      <c r="Z811" s="83"/>
    </row>
    <row r="812" spans="1:26" ht="12.75" customHeight="1" x14ac:dyDescent="0.3">
      <c r="A812" s="83"/>
      <c r="B812" s="83"/>
      <c r="C812" s="83"/>
      <c r="D812" s="83"/>
      <c r="E812" s="83"/>
      <c r="F812" s="83"/>
      <c r="G812" s="83"/>
      <c r="H812" s="83"/>
      <c r="I812" s="83"/>
      <c r="J812" s="83"/>
      <c r="K812" s="83"/>
      <c r="L812" s="83"/>
      <c r="M812" s="83"/>
      <c r="N812" s="83"/>
      <c r="O812" s="83"/>
      <c r="P812" s="83"/>
      <c r="Q812" s="83"/>
      <c r="R812" s="83"/>
      <c r="S812" s="83"/>
      <c r="T812" s="83"/>
      <c r="U812" s="83"/>
      <c r="V812" s="83"/>
      <c r="W812" s="83"/>
      <c r="X812" s="83"/>
      <c r="Y812" s="83"/>
      <c r="Z812" s="83"/>
    </row>
    <row r="813" spans="1:26" ht="12.75" customHeight="1" x14ac:dyDescent="0.3">
      <c r="A813" s="83"/>
      <c r="B813" s="83"/>
      <c r="C813" s="83"/>
      <c r="D813" s="83"/>
      <c r="E813" s="83"/>
      <c r="F813" s="83"/>
      <c r="G813" s="83"/>
      <c r="H813" s="83"/>
      <c r="I813" s="83"/>
      <c r="J813" s="83"/>
      <c r="K813" s="83"/>
      <c r="L813" s="83"/>
      <c r="M813" s="83"/>
      <c r="N813" s="83"/>
      <c r="O813" s="83"/>
      <c r="P813" s="83"/>
      <c r="Q813" s="83"/>
      <c r="R813" s="83"/>
      <c r="S813" s="83"/>
      <c r="T813" s="83"/>
      <c r="U813" s="83"/>
      <c r="V813" s="83"/>
      <c r="W813" s="83"/>
      <c r="X813" s="83"/>
      <c r="Y813" s="83"/>
      <c r="Z813" s="83"/>
    </row>
    <row r="814" spans="1:26" ht="12.75" customHeight="1" x14ac:dyDescent="0.3">
      <c r="A814" s="83"/>
      <c r="B814" s="83"/>
      <c r="C814" s="83"/>
      <c r="D814" s="83"/>
      <c r="E814" s="83"/>
      <c r="F814" s="83"/>
      <c r="G814" s="83"/>
      <c r="H814" s="83"/>
      <c r="I814" s="83"/>
      <c r="J814" s="83"/>
      <c r="K814" s="83"/>
      <c r="L814" s="83"/>
      <c r="M814" s="83"/>
      <c r="N814" s="83"/>
      <c r="O814" s="83"/>
      <c r="P814" s="83"/>
      <c r="Q814" s="83"/>
      <c r="R814" s="83"/>
      <c r="S814" s="83"/>
      <c r="T814" s="83"/>
      <c r="U814" s="83"/>
      <c r="V814" s="83"/>
      <c r="W814" s="83"/>
      <c r="X814" s="83"/>
      <c r="Y814" s="83"/>
      <c r="Z814" s="83"/>
    </row>
    <row r="815" spans="1:26" ht="12.75" customHeight="1" x14ac:dyDescent="0.3">
      <c r="A815" s="83"/>
      <c r="B815" s="83"/>
      <c r="C815" s="83"/>
      <c r="D815" s="83"/>
      <c r="E815" s="83"/>
      <c r="F815" s="83"/>
      <c r="G815" s="83"/>
      <c r="H815" s="83"/>
      <c r="I815" s="83"/>
      <c r="J815" s="83"/>
      <c r="K815" s="83"/>
      <c r="L815" s="83"/>
      <c r="M815" s="83"/>
      <c r="N815" s="83"/>
      <c r="O815" s="83"/>
      <c r="P815" s="83"/>
      <c r="Q815" s="83"/>
      <c r="R815" s="83"/>
      <c r="S815" s="83"/>
      <c r="T815" s="83"/>
      <c r="U815" s="83"/>
      <c r="V815" s="83"/>
      <c r="W815" s="83"/>
      <c r="X815" s="83"/>
      <c r="Y815" s="83"/>
      <c r="Z815" s="83"/>
    </row>
    <row r="816" spans="1:26" ht="12.75" customHeight="1" x14ac:dyDescent="0.3">
      <c r="A816" s="83"/>
      <c r="B816" s="83"/>
      <c r="C816" s="83"/>
      <c r="D816" s="83"/>
      <c r="E816" s="83"/>
      <c r="F816" s="83"/>
      <c r="G816" s="83"/>
      <c r="H816" s="83"/>
      <c r="I816" s="83"/>
      <c r="J816" s="83"/>
      <c r="K816" s="83"/>
      <c r="L816" s="83"/>
      <c r="M816" s="83"/>
      <c r="N816" s="83"/>
      <c r="O816" s="83"/>
      <c r="P816" s="83"/>
      <c r="Q816" s="83"/>
      <c r="R816" s="83"/>
      <c r="S816" s="83"/>
      <c r="T816" s="83"/>
      <c r="U816" s="83"/>
      <c r="V816" s="83"/>
      <c r="W816" s="83"/>
      <c r="X816" s="83"/>
      <c r="Y816" s="83"/>
      <c r="Z816" s="83"/>
    </row>
    <row r="817" spans="1:26" ht="12.75" customHeight="1" x14ac:dyDescent="0.3">
      <c r="A817" s="83"/>
      <c r="B817" s="83"/>
      <c r="C817" s="83"/>
      <c r="D817" s="83"/>
      <c r="E817" s="83"/>
      <c r="F817" s="83"/>
      <c r="G817" s="83"/>
      <c r="H817" s="83"/>
      <c r="I817" s="83"/>
      <c r="J817" s="83"/>
      <c r="K817" s="83"/>
      <c r="L817" s="83"/>
      <c r="M817" s="83"/>
      <c r="N817" s="83"/>
      <c r="O817" s="83"/>
      <c r="P817" s="83"/>
      <c r="Q817" s="83"/>
      <c r="R817" s="83"/>
      <c r="S817" s="83"/>
      <c r="T817" s="83"/>
      <c r="U817" s="83"/>
      <c r="V817" s="83"/>
      <c r="W817" s="83"/>
      <c r="X817" s="83"/>
      <c r="Y817" s="83"/>
      <c r="Z817" s="83"/>
    </row>
    <row r="818" spans="1:26" ht="12.75" customHeight="1" x14ac:dyDescent="0.3">
      <c r="A818" s="83"/>
      <c r="B818" s="83"/>
      <c r="C818" s="83"/>
      <c r="D818" s="83"/>
      <c r="E818" s="83"/>
      <c r="F818" s="83"/>
      <c r="G818" s="83"/>
      <c r="H818" s="83"/>
      <c r="I818" s="83"/>
      <c r="J818" s="83"/>
      <c r="K818" s="83"/>
      <c r="L818" s="83"/>
      <c r="M818" s="83"/>
      <c r="N818" s="83"/>
      <c r="O818" s="83"/>
      <c r="P818" s="83"/>
      <c r="Q818" s="83"/>
      <c r="R818" s="83"/>
      <c r="S818" s="83"/>
      <c r="T818" s="83"/>
      <c r="U818" s="83"/>
      <c r="V818" s="83"/>
      <c r="W818" s="83"/>
      <c r="X818" s="83"/>
      <c r="Y818" s="83"/>
      <c r="Z818" s="83"/>
    </row>
    <row r="819" spans="1:26" ht="12.75" customHeight="1" x14ac:dyDescent="0.3">
      <c r="A819" s="83"/>
      <c r="B819" s="83"/>
      <c r="C819" s="83"/>
      <c r="D819" s="83"/>
      <c r="E819" s="83"/>
      <c r="F819" s="83"/>
      <c r="G819" s="83"/>
      <c r="H819" s="83"/>
      <c r="I819" s="83"/>
      <c r="J819" s="83"/>
      <c r="K819" s="83"/>
      <c r="L819" s="83"/>
      <c r="M819" s="83"/>
      <c r="N819" s="83"/>
      <c r="O819" s="83"/>
      <c r="P819" s="83"/>
      <c r="Q819" s="83"/>
      <c r="R819" s="83"/>
      <c r="S819" s="83"/>
      <c r="T819" s="83"/>
      <c r="U819" s="83"/>
      <c r="V819" s="83"/>
      <c r="W819" s="83"/>
      <c r="X819" s="83"/>
      <c r="Y819" s="83"/>
      <c r="Z819" s="83"/>
    </row>
    <row r="820" spans="1:26" ht="12.75" customHeight="1" x14ac:dyDescent="0.3">
      <c r="A820" s="83"/>
      <c r="B820" s="83"/>
      <c r="C820" s="83"/>
      <c r="D820" s="83"/>
      <c r="E820" s="83"/>
      <c r="F820" s="83"/>
      <c r="G820" s="83"/>
      <c r="H820" s="83"/>
      <c r="I820" s="83"/>
      <c r="J820" s="83"/>
      <c r="K820" s="83"/>
      <c r="L820" s="83"/>
      <c r="M820" s="83"/>
      <c r="N820" s="83"/>
      <c r="O820" s="83"/>
      <c r="P820" s="83"/>
      <c r="Q820" s="83"/>
      <c r="R820" s="83"/>
      <c r="S820" s="83"/>
      <c r="T820" s="83"/>
      <c r="U820" s="83"/>
      <c r="V820" s="83"/>
      <c r="W820" s="83"/>
      <c r="X820" s="83"/>
      <c r="Y820" s="83"/>
      <c r="Z820" s="83"/>
    </row>
    <row r="821" spans="1:26" ht="12.75" customHeight="1" x14ac:dyDescent="0.3">
      <c r="A821" s="83"/>
      <c r="B821" s="83"/>
      <c r="C821" s="83"/>
      <c r="D821" s="83"/>
      <c r="E821" s="83"/>
      <c r="F821" s="83"/>
      <c r="G821" s="83"/>
      <c r="H821" s="83"/>
      <c r="I821" s="83"/>
      <c r="J821" s="83"/>
      <c r="K821" s="83"/>
      <c r="L821" s="83"/>
      <c r="M821" s="83"/>
      <c r="N821" s="83"/>
      <c r="O821" s="83"/>
      <c r="P821" s="83"/>
      <c r="Q821" s="83"/>
      <c r="R821" s="83"/>
      <c r="S821" s="83"/>
      <c r="T821" s="83"/>
      <c r="U821" s="83"/>
      <c r="V821" s="83"/>
      <c r="W821" s="83"/>
      <c r="X821" s="83"/>
      <c r="Y821" s="83"/>
      <c r="Z821" s="83"/>
    </row>
    <row r="822" spans="1:26" ht="12.75" customHeight="1" x14ac:dyDescent="0.3">
      <c r="A822" s="83"/>
      <c r="B822" s="83"/>
      <c r="C822" s="83"/>
      <c r="D822" s="83"/>
      <c r="E822" s="83"/>
      <c r="F822" s="83"/>
      <c r="G822" s="83"/>
      <c r="H822" s="83"/>
      <c r="I822" s="83"/>
      <c r="J822" s="83"/>
      <c r="K822" s="83"/>
      <c r="L822" s="83"/>
      <c r="M822" s="83"/>
      <c r="N822" s="83"/>
      <c r="O822" s="83"/>
      <c r="P822" s="83"/>
      <c r="Q822" s="83"/>
      <c r="R822" s="83"/>
      <c r="S822" s="83"/>
      <c r="T822" s="83"/>
      <c r="U822" s="83"/>
      <c r="V822" s="83"/>
      <c r="W822" s="83"/>
      <c r="X822" s="83"/>
      <c r="Y822" s="83"/>
      <c r="Z822" s="83"/>
    </row>
    <row r="823" spans="1:26" ht="12.75" customHeight="1" x14ac:dyDescent="0.3">
      <c r="A823" s="83"/>
      <c r="B823" s="83"/>
      <c r="C823" s="83"/>
      <c r="D823" s="83"/>
      <c r="E823" s="83"/>
      <c r="F823" s="83"/>
      <c r="G823" s="83"/>
      <c r="H823" s="83"/>
      <c r="I823" s="83"/>
      <c r="J823" s="83"/>
      <c r="K823" s="83"/>
      <c r="L823" s="83"/>
      <c r="M823" s="83"/>
      <c r="N823" s="83"/>
      <c r="O823" s="83"/>
      <c r="P823" s="83"/>
      <c r="Q823" s="83"/>
      <c r="R823" s="83"/>
      <c r="S823" s="83"/>
      <c r="T823" s="83"/>
      <c r="U823" s="83"/>
      <c r="V823" s="83"/>
      <c r="W823" s="83"/>
      <c r="X823" s="83"/>
      <c r="Y823" s="83"/>
      <c r="Z823" s="83"/>
    </row>
    <row r="824" spans="1:26" ht="12.75" customHeight="1" x14ac:dyDescent="0.3">
      <c r="A824" s="83"/>
      <c r="B824" s="83"/>
      <c r="C824" s="83"/>
      <c r="D824" s="83"/>
      <c r="E824" s="83"/>
      <c r="F824" s="83"/>
      <c r="G824" s="83"/>
      <c r="H824" s="83"/>
      <c r="I824" s="83"/>
      <c r="J824" s="83"/>
      <c r="K824" s="83"/>
      <c r="L824" s="83"/>
      <c r="M824" s="83"/>
      <c r="N824" s="83"/>
      <c r="O824" s="83"/>
      <c r="P824" s="83"/>
      <c r="Q824" s="83"/>
      <c r="R824" s="83"/>
      <c r="S824" s="83"/>
      <c r="T824" s="83"/>
      <c r="U824" s="83"/>
      <c r="V824" s="83"/>
      <c r="W824" s="83"/>
      <c r="X824" s="83"/>
      <c r="Y824" s="83"/>
      <c r="Z824" s="83"/>
    </row>
    <row r="825" spans="1:26" ht="12.75" customHeight="1" x14ac:dyDescent="0.3">
      <c r="A825" s="83"/>
      <c r="B825" s="83"/>
      <c r="C825" s="83"/>
      <c r="D825" s="83"/>
      <c r="E825" s="83"/>
      <c r="F825" s="83"/>
      <c r="G825" s="83"/>
      <c r="H825" s="83"/>
      <c r="I825" s="83"/>
      <c r="J825" s="83"/>
      <c r="K825" s="83"/>
      <c r="L825" s="83"/>
      <c r="M825" s="83"/>
      <c r="N825" s="83"/>
      <c r="O825" s="83"/>
      <c r="P825" s="83"/>
      <c r="Q825" s="83"/>
      <c r="R825" s="83"/>
      <c r="S825" s="83"/>
      <c r="T825" s="83"/>
      <c r="U825" s="83"/>
      <c r="V825" s="83"/>
      <c r="W825" s="83"/>
      <c r="X825" s="83"/>
      <c r="Y825" s="83"/>
      <c r="Z825" s="83"/>
    </row>
    <row r="826" spans="1:26" ht="12.75" customHeight="1" x14ac:dyDescent="0.3">
      <c r="A826" s="83"/>
      <c r="B826" s="83"/>
      <c r="C826" s="83"/>
      <c r="D826" s="83"/>
      <c r="E826" s="83"/>
      <c r="F826" s="83"/>
      <c r="G826" s="83"/>
      <c r="H826" s="83"/>
      <c r="I826" s="83"/>
      <c r="J826" s="83"/>
      <c r="K826" s="83"/>
      <c r="L826" s="83"/>
      <c r="M826" s="83"/>
      <c r="N826" s="83"/>
      <c r="O826" s="83"/>
      <c r="P826" s="83"/>
      <c r="Q826" s="83"/>
      <c r="R826" s="83"/>
      <c r="S826" s="83"/>
      <c r="T826" s="83"/>
      <c r="U826" s="83"/>
      <c r="V826" s="83"/>
      <c r="W826" s="83"/>
      <c r="X826" s="83"/>
      <c r="Y826" s="83"/>
      <c r="Z826" s="83"/>
    </row>
    <row r="827" spans="1:26" ht="12.75" customHeight="1" x14ac:dyDescent="0.3">
      <c r="A827" s="83"/>
      <c r="B827" s="83"/>
      <c r="C827" s="83"/>
      <c r="D827" s="83"/>
      <c r="E827" s="83"/>
      <c r="F827" s="83"/>
      <c r="G827" s="83"/>
      <c r="H827" s="83"/>
      <c r="I827" s="83"/>
      <c r="J827" s="83"/>
      <c r="K827" s="83"/>
      <c r="L827" s="83"/>
      <c r="M827" s="83"/>
      <c r="N827" s="83"/>
      <c r="O827" s="83"/>
      <c r="P827" s="83"/>
      <c r="Q827" s="83"/>
      <c r="R827" s="83"/>
      <c r="S827" s="83"/>
      <c r="T827" s="83"/>
      <c r="U827" s="83"/>
      <c r="V827" s="83"/>
      <c r="W827" s="83"/>
      <c r="X827" s="83"/>
      <c r="Y827" s="83"/>
      <c r="Z827" s="83"/>
    </row>
    <row r="828" spans="1:26" ht="12.75" customHeight="1" x14ac:dyDescent="0.3">
      <c r="A828" s="83"/>
      <c r="B828" s="83"/>
      <c r="C828" s="83"/>
      <c r="D828" s="83"/>
      <c r="E828" s="83"/>
      <c r="F828" s="83"/>
      <c r="G828" s="83"/>
      <c r="H828" s="83"/>
      <c r="I828" s="83"/>
      <c r="J828" s="83"/>
      <c r="K828" s="83"/>
      <c r="L828" s="83"/>
      <c r="M828" s="83"/>
      <c r="N828" s="83"/>
      <c r="O828" s="83"/>
      <c r="P828" s="83"/>
      <c r="Q828" s="83"/>
      <c r="R828" s="83"/>
      <c r="S828" s="83"/>
      <c r="T828" s="83"/>
      <c r="U828" s="83"/>
      <c r="V828" s="83"/>
      <c r="W828" s="83"/>
      <c r="X828" s="83"/>
      <c r="Y828" s="83"/>
      <c r="Z828" s="83"/>
    </row>
    <row r="829" spans="1:26" ht="12.75" customHeight="1" x14ac:dyDescent="0.3">
      <c r="A829" s="83"/>
      <c r="B829" s="83"/>
      <c r="C829" s="83"/>
      <c r="D829" s="83"/>
      <c r="E829" s="83"/>
      <c r="F829" s="83"/>
      <c r="G829" s="83"/>
      <c r="H829" s="83"/>
      <c r="I829" s="83"/>
      <c r="J829" s="83"/>
      <c r="K829" s="83"/>
      <c r="L829" s="83"/>
      <c r="M829" s="83"/>
      <c r="N829" s="83"/>
      <c r="O829" s="83"/>
      <c r="P829" s="83"/>
      <c r="Q829" s="83"/>
      <c r="R829" s="83"/>
      <c r="S829" s="83"/>
      <c r="T829" s="83"/>
      <c r="U829" s="83"/>
      <c r="V829" s="83"/>
      <c r="W829" s="83"/>
      <c r="X829" s="83"/>
      <c r="Y829" s="83"/>
      <c r="Z829" s="83"/>
    </row>
    <row r="830" spans="1:26" ht="12.75" customHeight="1" x14ac:dyDescent="0.3">
      <c r="A830" s="83"/>
      <c r="B830" s="83"/>
      <c r="C830" s="83"/>
      <c r="D830" s="83"/>
      <c r="E830" s="83"/>
      <c r="F830" s="83"/>
      <c r="G830" s="83"/>
      <c r="H830" s="83"/>
      <c r="I830" s="83"/>
      <c r="J830" s="83"/>
      <c r="K830" s="83"/>
      <c r="L830" s="83"/>
      <c r="M830" s="83"/>
      <c r="N830" s="83"/>
      <c r="O830" s="83"/>
      <c r="P830" s="83"/>
      <c r="Q830" s="83"/>
      <c r="R830" s="83"/>
      <c r="S830" s="83"/>
      <c r="T830" s="83"/>
      <c r="U830" s="83"/>
      <c r="V830" s="83"/>
      <c r="W830" s="83"/>
      <c r="X830" s="83"/>
      <c r="Y830" s="83"/>
      <c r="Z830" s="83"/>
    </row>
    <row r="831" spans="1:26" ht="12.75" customHeight="1" x14ac:dyDescent="0.3">
      <c r="A831" s="83"/>
      <c r="B831" s="83"/>
      <c r="C831" s="83"/>
      <c r="D831" s="83"/>
      <c r="E831" s="83"/>
      <c r="F831" s="83"/>
      <c r="G831" s="83"/>
      <c r="H831" s="83"/>
      <c r="I831" s="83"/>
      <c r="J831" s="83"/>
      <c r="K831" s="83"/>
      <c r="L831" s="83"/>
      <c r="M831" s="83"/>
      <c r="N831" s="83"/>
      <c r="O831" s="83"/>
      <c r="P831" s="83"/>
      <c r="Q831" s="83"/>
      <c r="R831" s="83"/>
      <c r="S831" s="83"/>
      <c r="T831" s="83"/>
      <c r="U831" s="83"/>
      <c r="V831" s="83"/>
      <c r="W831" s="83"/>
      <c r="X831" s="83"/>
      <c r="Y831" s="83"/>
      <c r="Z831" s="83"/>
    </row>
    <row r="832" spans="1:26" ht="12.75" customHeight="1" x14ac:dyDescent="0.3">
      <c r="A832" s="83"/>
      <c r="B832" s="83"/>
      <c r="C832" s="83"/>
      <c r="D832" s="83"/>
      <c r="E832" s="83"/>
      <c r="F832" s="83"/>
      <c r="G832" s="83"/>
      <c r="H832" s="83"/>
      <c r="I832" s="83"/>
      <c r="J832" s="83"/>
      <c r="K832" s="83"/>
      <c r="L832" s="83"/>
      <c r="M832" s="83"/>
      <c r="N832" s="83"/>
      <c r="O832" s="83"/>
      <c r="P832" s="83"/>
      <c r="Q832" s="83"/>
      <c r="R832" s="83"/>
      <c r="S832" s="83"/>
      <c r="T832" s="83"/>
      <c r="U832" s="83"/>
      <c r="V832" s="83"/>
      <c r="W832" s="83"/>
      <c r="X832" s="83"/>
      <c r="Y832" s="83"/>
      <c r="Z832" s="83"/>
    </row>
    <row r="833" spans="1:26" ht="12.75" customHeight="1" x14ac:dyDescent="0.3">
      <c r="A833" s="83"/>
      <c r="B833" s="83"/>
      <c r="C833" s="83"/>
      <c r="D833" s="83"/>
      <c r="E833" s="83"/>
      <c r="F833" s="83"/>
      <c r="G833" s="83"/>
      <c r="H833" s="83"/>
      <c r="I833" s="83"/>
      <c r="J833" s="83"/>
      <c r="K833" s="83"/>
      <c r="L833" s="83"/>
      <c r="M833" s="83"/>
      <c r="N833" s="83"/>
      <c r="O833" s="83"/>
      <c r="P833" s="83"/>
      <c r="Q833" s="83"/>
      <c r="R833" s="83"/>
      <c r="S833" s="83"/>
      <c r="T833" s="83"/>
      <c r="U833" s="83"/>
      <c r="V833" s="83"/>
      <c r="W833" s="83"/>
      <c r="X833" s="83"/>
      <c r="Y833" s="83"/>
      <c r="Z833" s="83"/>
    </row>
    <row r="834" spans="1:26" ht="12.75" customHeight="1" x14ac:dyDescent="0.3">
      <c r="A834" s="83"/>
      <c r="B834" s="83"/>
      <c r="C834" s="83"/>
      <c r="D834" s="83"/>
      <c r="E834" s="83"/>
      <c r="F834" s="83"/>
      <c r="G834" s="83"/>
      <c r="H834" s="83"/>
      <c r="I834" s="83"/>
      <c r="J834" s="83"/>
      <c r="K834" s="83"/>
      <c r="L834" s="83"/>
      <c r="M834" s="83"/>
      <c r="N834" s="83"/>
      <c r="O834" s="83"/>
      <c r="P834" s="83"/>
      <c r="Q834" s="83"/>
      <c r="R834" s="83"/>
      <c r="S834" s="83"/>
      <c r="T834" s="83"/>
      <c r="U834" s="83"/>
      <c r="V834" s="83"/>
      <c r="W834" s="83"/>
      <c r="X834" s="83"/>
      <c r="Y834" s="83"/>
      <c r="Z834" s="83"/>
    </row>
    <row r="835" spans="1:26" ht="12.75" customHeight="1" x14ac:dyDescent="0.3">
      <c r="A835" s="83"/>
      <c r="B835" s="83"/>
      <c r="C835" s="83"/>
      <c r="D835" s="83"/>
      <c r="E835" s="83"/>
      <c r="F835" s="83"/>
      <c r="G835" s="83"/>
      <c r="H835" s="83"/>
      <c r="I835" s="83"/>
      <c r="J835" s="83"/>
      <c r="K835" s="83"/>
      <c r="L835" s="83"/>
      <c r="M835" s="83"/>
      <c r="N835" s="83"/>
      <c r="O835" s="83"/>
      <c r="P835" s="83"/>
      <c r="Q835" s="83"/>
      <c r="R835" s="83"/>
      <c r="S835" s="83"/>
      <c r="T835" s="83"/>
      <c r="U835" s="83"/>
      <c r="V835" s="83"/>
      <c r="W835" s="83"/>
      <c r="X835" s="83"/>
      <c r="Y835" s="83"/>
      <c r="Z835" s="83"/>
    </row>
    <row r="836" spans="1:26" ht="12.75" customHeight="1" x14ac:dyDescent="0.3">
      <c r="A836" s="83"/>
      <c r="B836" s="83"/>
      <c r="C836" s="83"/>
      <c r="D836" s="83"/>
      <c r="E836" s="83"/>
      <c r="F836" s="83"/>
      <c r="G836" s="83"/>
      <c r="H836" s="83"/>
      <c r="I836" s="83"/>
      <c r="J836" s="83"/>
      <c r="K836" s="83"/>
      <c r="L836" s="83"/>
      <c r="M836" s="83"/>
      <c r="N836" s="83"/>
      <c r="O836" s="83"/>
      <c r="P836" s="83"/>
      <c r="Q836" s="83"/>
      <c r="R836" s="83"/>
      <c r="S836" s="83"/>
      <c r="T836" s="83"/>
      <c r="U836" s="83"/>
      <c r="V836" s="83"/>
      <c r="W836" s="83"/>
      <c r="X836" s="83"/>
      <c r="Y836" s="83"/>
      <c r="Z836" s="83"/>
    </row>
    <row r="837" spans="1:26" ht="12.75" customHeight="1" x14ac:dyDescent="0.3">
      <c r="A837" s="83"/>
      <c r="B837" s="83"/>
      <c r="C837" s="83"/>
      <c r="D837" s="83"/>
      <c r="E837" s="83"/>
      <c r="F837" s="83"/>
      <c r="G837" s="83"/>
      <c r="H837" s="83"/>
      <c r="I837" s="83"/>
      <c r="J837" s="83"/>
      <c r="K837" s="83"/>
      <c r="L837" s="83"/>
      <c r="M837" s="83"/>
      <c r="N837" s="83"/>
      <c r="O837" s="83"/>
      <c r="P837" s="83"/>
      <c r="Q837" s="83"/>
      <c r="R837" s="83"/>
      <c r="S837" s="83"/>
      <c r="T837" s="83"/>
      <c r="U837" s="83"/>
      <c r="V837" s="83"/>
      <c r="W837" s="83"/>
      <c r="X837" s="83"/>
      <c r="Y837" s="83"/>
      <c r="Z837" s="83"/>
    </row>
    <row r="838" spans="1:26" ht="12.75" customHeight="1" x14ac:dyDescent="0.3">
      <c r="A838" s="83"/>
      <c r="B838" s="83"/>
      <c r="C838" s="83"/>
      <c r="D838" s="83"/>
      <c r="E838" s="83"/>
      <c r="F838" s="83"/>
      <c r="G838" s="83"/>
      <c r="H838" s="83"/>
      <c r="I838" s="83"/>
      <c r="J838" s="83"/>
      <c r="K838" s="83"/>
      <c r="L838" s="83"/>
      <c r="M838" s="83"/>
      <c r="N838" s="83"/>
      <c r="O838" s="83"/>
      <c r="P838" s="83"/>
      <c r="Q838" s="83"/>
      <c r="R838" s="83"/>
      <c r="S838" s="83"/>
      <c r="T838" s="83"/>
      <c r="U838" s="83"/>
      <c r="V838" s="83"/>
      <c r="W838" s="83"/>
      <c r="X838" s="83"/>
      <c r="Y838" s="83"/>
      <c r="Z838" s="83"/>
    </row>
    <row r="839" spans="1:26" ht="12.75" customHeight="1" x14ac:dyDescent="0.3">
      <c r="A839" s="83"/>
      <c r="B839" s="83"/>
      <c r="C839" s="83"/>
      <c r="D839" s="83"/>
      <c r="E839" s="83"/>
      <c r="F839" s="83"/>
      <c r="G839" s="83"/>
      <c r="H839" s="83"/>
      <c r="I839" s="83"/>
      <c r="J839" s="83"/>
      <c r="K839" s="83"/>
      <c r="L839" s="83"/>
      <c r="M839" s="83"/>
      <c r="N839" s="83"/>
      <c r="O839" s="83"/>
      <c r="P839" s="83"/>
      <c r="Q839" s="83"/>
      <c r="R839" s="83"/>
      <c r="S839" s="83"/>
      <c r="T839" s="83"/>
      <c r="U839" s="83"/>
      <c r="V839" s="83"/>
      <c r="W839" s="83"/>
      <c r="X839" s="83"/>
      <c r="Y839" s="83"/>
      <c r="Z839" s="83"/>
    </row>
    <row r="840" spans="1:26" ht="12.75" customHeight="1" x14ac:dyDescent="0.3">
      <c r="A840" s="83"/>
      <c r="B840" s="83"/>
      <c r="C840" s="83"/>
      <c r="D840" s="83"/>
      <c r="E840" s="83"/>
      <c r="F840" s="83"/>
      <c r="G840" s="83"/>
      <c r="H840" s="83"/>
      <c r="I840" s="83"/>
      <c r="J840" s="83"/>
      <c r="K840" s="83"/>
      <c r="L840" s="83"/>
      <c r="M840" s="83"/>
      <c r="N840" s="83"/>
      <c r="O840" s="83"/>
      <c r="P840" s="83"/>
      <c r="Q840" s="83"/>
      <c r="R840" s="83"/>
      <c r="S840" s="83"/>
      <c r="T840" s="83"/>
      <c r="U840" s="83"/>
      <c r="V840" s="83"/>
      <c r="W840" s="83"/>
      <c r="X840" s="83"/>
      <c r="Y840" s="83"/>
      <c r="Z840" s="83"/>
    </row>
    <row r="841" spans="1:26" ht="12.75" customHeight="1" x14ac:dyDescent="0.3">
      <c r="A841" s="83"/>
      <c r="B841" s="83"/>
      <c r="C841" s="83"/>
      <c r="D841" s="83"/>
      <c r="E841" s="83"/>
      <c r="F841" s="83"/>
      <c r="G841" s="83"/>
      <c r="H841" s="83"/>
      <c r="I841" s="83"/>
      <c r="J841" s="83"/>
      <c r="K841" s="83"/>
      <c r="L841" s="83"/>
      <c r="M841" s="83"/>
      <c r="N841" s="83"/>
      <c r="O841" s="83"/>
      <c r="P841" s="83"/>
      <c r="Q841" s="83"/>
      <c r="R841" s="83"/>
      <c r="S841" s="83"/>
      <c r="T841" s="83"/>
      <c r="U841" s="83"/>
      <c r="V841" s="83"/>
      <c r="W841" s="83"/>
      <c r="X841" s="83"/>
      <c r="Y841" s="83"/>
      <c r="Z841" s="83"/>
    </row>
    <row r="842" spans="1:26" ht="12.75" customHeight="1" x14ac:dyDescent="0.3">
      <c r="A842" s="83"/>
      <c r="B842" s="83"/>
      <c r="C842" s="83"/>
      <c r="D842" s="83"/>
      <c r="E842" s="83"/>
      <c r="F842" s="83"/>
      <c r="G842" s="83"/>
      <c r="H842" s="83"/>
      <c r="I842" s="83"/>
      <c r="J842" s="83"/>
      <c r="K842" s="83"/>
      <c r="L842" s="83"/>
      <c r="M842" s="83"/>
      <c r="N842" s="83"/>
      <c r="O842" s="83"/>
      <c r="P842" s="83"/>
      <c r="Q842" s="83"/>
      <c r="R842" s="83"/>
      <c r="S842" s="83"/>
      <c r="T842" s="83"/>
      <c r="U842" s="83"/>
      <c r="V842" s="83"/>
      <c r="W842" s="83"/>
      <c r="X842" s="83"/>
      <c r="Y842" s="83"/>
      <c r="Z842" s="83"/>
    </row>
    <row r="843" spans="1:26" ht="12.75" customHeight="1" x14ac:dyDescent="0.3">
      <c r="A843" s="83"/>
      <c r="B843" s="83"/>
      <c r="C843" s="83"/>
      <c r="D843" s="83"/>
      <c r="E843" s="83"/>
      <c r="F843" s="83"/>
      <c r="G843" s="83"/>
      <c r="H843" s="83"/>
      <c r="I843" s="83"/>
      <c r="J843" s="83"/>
      <c r="K843" s="83"/>
      <c r="L843" s="83"/>
      <c r="M843" s="83"/>
      <c r="N843" s="83"/>
      <c r="O843" s="83"/>
      <c r="P843" s="83"/>
      <c r="Q843" s="83"/>
      <c r="R843" s="83"/>
      <c r="S843" s="83"/>
      <c r="T843" s="83"/>
      <c r="U843" s="83"/>
      <c r="V843" s="83"/>
      <c r="W843" s="83"/>
      <c r="X843" s="83"/>
      <c r="Y843" s="83"/>
      <c r="Z843" s="83"/>
    </row>
    <row r="844" spans="1:26" ht="12.75" customHeight="1" x14ac:dyDescent="0.3">
      <c r="A844" s="83"/>
      <c r="B844" s="83"/>
      <c r="C844" s="83"/>
      <c r="D844" s="83"/>
      <c r="E844" s="83"/>
      <c r="F844" s="83"/>
      <c r="G844" s="83"/>
      <c r="H844" s="83"/>
      <c r="I844" s="83"/>
      <c r="J844" s="83"/>
      <c r="K844" s="83"/>
      <c r="L844" s="83"/>
      <c r="M844" s="83"/>
      <c r="N844" s="83"/>
      <c r="O844" s="83"/>
      <c r="P844" s="83"/>
      <c r="Q844" s="83"/>
      <c r="R844" s="83"/>
      <c r="S844" s="83"/>
      <c r="T844" s="83"/>
      <c r="U844" s="83"/>
      <c r="V844" s="83"/>
      <c r="W844" s="83"/>
      <c r="X844" s="83"/>
      <c r="Y844" s="83"/>
      <c r="Z844" s="83"/>
    </row>
    <row r="845" spans="1:26" ht="12.75" customHeight="1" x14ac:dyDescent="0.3">
      <c r="A845" s="83"/>
      <c r="B845" s="83"/>
      <c r="C845" s="83"/>
      <c r="D845" s="83"/>
      <c r="E845" s="83"/>
      <c r="F845" s="83"/>
      <c r="G845" s="83"/>
      <c r="H845" s="83"/>
      <c r="I845" s="83"/>
      <c r="J845" s="83"/>
      <c r="K845" s="83"/>
      <c r="L845" s="83"/>
      <c r="M845" s="83"/>
      <c r="N845" s="83"/>
      <c r="O845" s="83"/>
      <c r="P845" s="83"/>
      <c r="Q845" s="83"/>
      <c r="R845" s="83"/>
      <c r="S845" s="83"/>
      <c r="T845" s="83"/>
      <c r="U845" s="83"/>
      <c r="V845" s="83"/>
      <c r="W845" s="83"/>
      <c r="X845" s="83"/>
      <c r="Y845" s="83"/>
      <c r="Z845" s="83"/>
    </row>
    <row r="846" spans="1:26" ht="12.75" customHeight="1" x14ac:dyDescent="0.3">
      <c r="A846" s="83"/>
      <c r="B846" s="83"/>
      <c r="C846" s="83"/>
      <c r="D846" s="83"/>
      <c r="E846" s="83"/>
      <c r="F846" s="83"/>
      <c r="G846" s="83"/>
      <c r="H846" s="83"/>
      <c r="I846" s="83"/>
      <c r="J846" s="83"/>
      <c r="K846" s="83"/>
      <c r="L846" s="83"/>
      <c r="M846" s="83"/>
      <c r="N846" s="83"/>
      <c r="O846" s="83"/>
      <c r="P846" s="83"/>
      <c r="Q846" s="83"/>
      <c r="R846" s="83"/>
      <c r="S846" s="83"/>
      <c r="T846" s="83"/>
      <c r="U846" s="83"/>
      <c r="V846" s="83"/>
      <c r="W846" s="83"/>
      <c r="X846" s="83"/>
      <c r="Y846" s="83"/>
      <c r="Z846" s="83"/>
    </row>
    <row r="847" spans="1:26" ht="12.75" customHeight="1" x14ac:dyDescent="0.3">
      <c r="A847" s="83"/>
      <c r="B847" s="83"/>
      <c r="C847" s="83"/>
      <c r="D847" s="83"/>
      <c r="E847" s="83"/>
      <c r="F847" s="83"/>
      <c r="G847" s="83"/>
      <c r="H847" s="83"/>
      <c r="I847" s="83"/>
      <c r="J847" s="83"/>
      <c r="K847" s="83"/>
      <c r="L847" s="83"/>
      <c r="M847" s="83"/>
      <c r="N847" s="83"/>
      <c r="O847" s="83"/>
      <c r="P847" s="83"/>
      <c r="Q847" s="83"/>
      <c r="R847" s="83"/>
      <c r="S847" s="83"/>
      <c r="T847" s="83"/>
      <c r="U847" s="83"/>
      <c r="V847" s="83"/>
      <c r="W847" s="83"/>
      <c r="X847" s="83"/>
      <c r="Y847" s="83"/>
      <c r="Z847" s="83"/>
    </row>
    <row r="848" spans="1:26" ht="12.75" customHeight="1" x14ac:dyDescent="0.3">
      <c r="A848" s="83"/>
      <c r="B848" s="83"/>
      <c r="C848" s="83"/>
      <c r="D848" s="83"/>
      <c r="E848" s="83"/>
      <c r="F848" s="83"/>
      <c r="G848" s="83"/>
      <c r="H848" s="83"/>
      <c r="I848" s="83"/>
      <c r="J848" s="83"/>
      <c r="K848" s="83"/>
      <c r="L848" s="83"/>
      <c r="M848" s="83"/>
      <c r="N848" s="83"/>
      <c r="O848" s="83"/>
      <c r="P848" s="83"/>
      <c r="Q848" s="83"/>
      <c r="R848" s="83"/>
      <c r="S848" s="83"/>
      <c r="T848" s="83"/>
      <c r="U848" s="83"/>
      <c r="V848" s="83"/>
      <c r="W848" s="83"/>
      <c r="X848" s="83"/>
      <c r="Y848" s="83"/>
      <c r="Z848" s="83"/>
    </row>
    <row r="849" spans="1:26" ht="12.75" customHeight="1" x14ac:dyDescent="0.3">
      <c r="A849" s="83"/>
      <c r="B849" s="83"/>
      <c r="C849" s="83"/>
      <c r="D849" s="83"/>
      <c r="E849" s="83"/>
      <c r="F849" s="83"/>
      <c r="G849" s="83"/>
      <c r="H849" s="83"/>
      <c r="I849" s="83"/>
      <c r="J849" s="83"/>
      <c r="K849" s="83"/>
      <c r="L849" s="83"/>
      <c r="M849" s="83"/>
      <c r="N849" s="83"/>
      <c r="O849" s="83"/>
      <c r="P849" s="83"/>
      <c r="Q849" s="83"/>
      <c r="R849" s="83"/>
      <c r="S849" s="83"/>
      <c r="T849" s="83"/>
      <c r="U849" s="83"/>
      <c r="V849" s="83"/>
      <c r="W849" s="83"/>
      <c r="X849" s="83"/>
      <c r="Y849" s="83"/>
      <c r="Z849" s="83"/>
    </row>
    <row r="850" spans="1:26" ht="12.75" customHeight="1" x14ac:dyDescent="0.3">
      <c r="A850" s="83"/>
      <c r="B850" s="83"/>
      <c r="C850" s="83"/>
      <c r="D850" s="83"/>
      <c r="E850" s="83"/>
      <c r="F850" s="83"/>
      <c r="G850" s="83"/>
      <c r="H850" s="83"/>
      <c r="I850" s="83"/>
      <c r="J850" s="83"/>
      <c r="K850" s="83"/>
      <c r="L850" s="83"/>
      <c r="M850" s="83"/>
      <c r="N850" s="83"/>
      <c r="O850" s="83"/>
      <c r="P850" s="83"/>
      <c r="Q850" s="83"/>
      <c r="R850" s="83"/>
      <c r="S850" s="83"/>
      <c r="T850" s="83"/>
      <c r="U850" s="83"/>
      <c r="V850" s="83"/>
      <c r="W850" s="83"/>
      <c r="X850" s="83"/>
      <c r="Y850" s="83"/>
      <c r="Z850" s="83"/>
    </row>
    <row r="851" spans="1:26" ht="12.75" customHeight="1" x14ac:dyDescent="0.3">
      <c r="A851" s="83"/>
      <c r="B851" s="83"/>
      <c r="C851" s="83"/>
      <c r="D851" s="83"/>
      <c r="E851" s="83"/>
      <c r="F851" s="83"/>
      <c r="G851" s="83"/>
      <c r="H851" s="83"/>
      <c r="I851" s="83"/>
      <c r="J851" s="83"/>
      <c r="K851" s="83"/>
      <c r="L851" s="83"/>
      <c r="M851" s="83"/>
      <c r="N851" s="83"/>
      <c r="O851" s="83"/>
      <c r="P851" s="83"/>
      <c r="Q851" s="83"/>
      <c r="R851" s="83"/>
      <c r="S851" s="83"/>
      <c r="T851" s="83"/>
      <c r="U851" s="83"/>
      <c r="V851" s="83"/>
      <c r="W851" s="83"/>
      <c r="X851" s="83"/>
      <c r="Y851" s="83"/>
      <c r="Z851" s="83"/>
    </row>
    <row r="852" spans="1:26" ht="12.75" customHeight="1" x14ac:dyDescent="0.3">
      <c r="A852" s="83"/>
      <c r="B852" s="83"/>
      <c r="C852" s="83"/>
      <c r="D852" s="83"/>
      <c r="E852" s="83"/>
      <c r="F852" s="83"/>
      <c r="G852" s="83"/>
      <c r="H852" s="83"/>
      <c r="I852" s="83"/>
      <c r="J852" s="83"/>
      <c r="K852" s="83"/>
      <c r="L852" s="83"/>
      <c r="M852" s="83"/>
      <c r="N852" s="83"/>
      <c r="O852" s="83"/>
      <c r="P852" s="83"/>
      <c r="Q852" s="83"/>
      <c r="R852" s="83"/>
      <c r="S852" s="83"/>
      <c r="T852" s="83"/>
      <c r="U852" s="83"/>
      <c r="V852" s="83"/>
      <c r="W852" s="83"/>
      <c r="X852" s="83"/>
      <c r="Y852" s="83"/>
      <c r="Z852" s="83"/>
    </row>
    <row r="853" spans="1:26" ht="12.75" customHeight="1" x14ac:dyDescent="0.3">
      <c r="A853" s="83"/>
      <c r="B853" s="83"/>
      <c r="C853" s="83"/>
      <c r="D853" s="83"/>
      <c r="E853" s="83"/>
      <c r="F853" s="83"/>
      <c r="G853" s="83"/>
      <c r="H853" s="83"/>
      <c r="I853" s="83"/>
      <c r="J853" s="83"/>
      <c r="K853" s="83"/>
      <c r="L853" s="83"/>
      <c r="M853" s="83"/>
      <c r="N853" s="83"/>
      <c r="O853" s="83"/>
      <c r="P853" s="83"/>
      <c r="Q853" s="83"/>
      <c r="R853" s="83"/>
      <c r="S853" s="83"/>
      <c r="T853" s="83"/>
      <c r="U853" s="83"/>
      <c r="V853" s="83"/>
      <c r="W853" s="83"/>
      <c r="X853" s="83"/>
      <c r="Y853" s="83"/>
      <c r="Z853" s="83"/>
    </row>
    <row r="854" spans="1:26" ht="12.75" customHeight="1" x14ac:dyDescent="0.3">
      <c r="A854" s="83"/>
      <c r="B854" s="83"/>
      <c r="C854" s="83"/>
      <c r="D854" s="83"/>
      <c r="E854" s="83"/>
      <c r="F854" s="83"/>
      <c r="G854" s="83"/>
      <c r="H854" s="83"/>
      <c r="I854" s="83"/>
      <c r="J854" s="83"/>
      <c r="K854" s="83"/>
      <c r="L854" s="83"/>
      <c r="M854" s="83"/>
      <c r="N854" s="83"/>
      <c r="O854" s="83"/>
      <c r="P854" s="83"/>
      <c r="Q854" s="83"/>
      <c r="R854" s="83"/>
      <c r="S854" s="83"/>
      <c r="T854" s="83"/>
      <c r="U854" s="83"/>
      <c r="V854" s="83"/>
      <c r="W854" s="83"/>
      <c r="X854" s="83"/>
      <c r="Y854" s="83"/>
      <c r="Z854" s="83"/>
    </row>
    <row r="855" spans="1:26" ht="12.75" customHeight="1" x14ac:dyDescent="0.3">
      <c r="A855" s="83"/>
      <c r="B855" s="83"/>
      <c r="C855" s="83"/>
      <c r="D855" s="83"/>
      <c r="E855" s="83"/>
      <c r="F855" s="83"/>
      <c r="G855" s="83"/>
      <c r="H855" s="83"/>
      <c r="I855" s="83"/>
      <c r="J855" s="83"/>
      <c r="K855" s="83"/>
      <c r="L855" s="83"/>
      <c r="M855" s="83"/>
      <c r="N855" s="83"/>
      <c r="O855" s="83"/>
      <c r="P855" s="83"/>
      <c r="Q855" s="83"/>
      <c r="R855" s="83"/>
      <c r="S855" s="83"/>
      <c r="T855" s="83"/>
      <c r="U855" s="83"/>
      <c r="V855" s="83"/>
      <c r="W855" s="83"/>
      <c r="X855" s="83"/>
      <c r="Y855" s="83"/>
      <c r="Z855" s="83"/>
    </row>
    <row r="856" spans="1:26" ht="12.75" customHeight="1" x14ac:dyDescent="0.3">
      <c r="A856" s="83"/>
      <c r="B856" s="83"/>
      <c r="C856" s="83"/>
      <c r="D856" s="83"/>
      <c r="E856" s="83"/>
      <c r="F856" s="83"/>
      <c r="G856" s="83"/>
      <c r="H856" s="83"/>
      <c r="I856" s="83"/>
      <c r="J856" s="83"/>
      <c r="K856" s="83"/>
      <c r="L856" s="83"/>
      <c r="M856" s="83"/>
      <c r="N856" s="83"/>
      <c r="O856" s="83"/>
      <c r="P856" s="83"/>
      <c r="Q856" s="83"/>
      <c r="R856" s="83"/>
      <c r="S856" s="83"/>
      <c r="T856" s="83"/>
      <c r="U856" s="83"/>
      <c r="V856" s="83"/>
      <c r="W856" s="83"/>
      <c r="X856" s="83"/>
      <c r="Y856" s="83"/>
      <c r="Z856" s="83"/>
    </row>
    <row r="857" spans="1:26" ht="12.75" customHeight="1" x14ac:dyDescent="0.3">
      <c r="A857" s="83"/>
      <c r="B857" s="83"/>
      <c r="C857" s="83"/>
      <c r="D857" s="83"/>
      <c r="E857" s="83"/>
      <c r="F857" s="83"/>
      <c r="G857" s="83"/>
      <c r="H857" s="83"/>
      <c r="I857" s="83"/>
      <c r="J857" s="83"/>
      <c r="K857" s="83"/>
      <c r="L857" s="83"/>
      <c r="M857" s="83"/>
      <c r="N857" s="83"/>
      <c r="O857" s="83"/>
      <c r="P857" s="83"/>
      <c r="Q857" s="83"/>
      <c r="R857" s="83"/>
      <c r="S857" s="83"/>
      <c r="T857" s="83"/>
      <c r="U857" s="83"/>
      <c r="V857" s="83"/>
      <c r="W857" s="83"/>
      <c r="X857" s="83"/>
      <c r="Y857" s="83"/>
      <c r="Z857" s="83"/>
    </row>
    <row r="858" spans="1:26" ht="12.75" customHeight="1" x14ac:dyDescent="0.3">
      <c r="A858" s="83"/>
      <c r="B858" s="83"/>
      <c r="C858" s="83"/>
      <c r="D858" s="83"/>
      <c r="E858" s="83"/>
      <c r="F858" s="83"/>
      <c r="G858" s="83"/>
      <c r="H858" s="83"/>
      <c r="I858" s="83"/>
      <c r="J858" s="83"/>
      <c r="K858" s="83"/>
      <c r="L858" s="83"/>
      <c r="M858" s="83"/>
      <c r="N858" s="83"/>
      <c r="O858" s="83"/>
      <c r="P858" s="83"/>
      <c r="Q858" s="83"/>
      <c r="R858" s="83"/>
      <c r="S858" s="83"/>
      <c r="T858" s="83"/>
      <c r="U858" s="83"/>
      <c r="V858" s="83"/>
      <c r="W858" s="83"/>
      <c r="X858" s="83"/>
      <c r="Y858" s="83"/>
      <c r="Z858" s="83"/>
    </row>
    <row r="859" spans="1:26" ht="12.75" customHeight="1" x14ac:dyDescent="0.3">
      <c r="A859" s="83"/>
      <c r="B859" s="83"/>
      <c r="C859" s="83"/>
      <c r="D859" s="83"/>
      <c r="E859" s="83"/>
      <c r="F859" s="83"/>
      <c r="G859" s="83"/>
      <c r="H859" s="83"/>
      <c r="I859" s="83"/>
      <c r="J859" s="83"/>
      <c r="K859" s="83"/>
      <c r="L859" s="83"/>
      <c r="M859" s="83"/>
      <c r="N859" s="83"/>
      <c r="O859" s="83"/>
      <c r="P859" s="83"/>
      <c r="Q859" s="83"/>
      <c r="R859" s="83"/>
      <c r="S859" s="83"/>
      <c r="T859" s="83"/>
      <c r="U859" s="83"/>
      <c r="V859" s="83"/>
      <c r="W859" s="83"/>
      <c r="X859" s="83"/>
      <c r="Y859" s="83"/>
      <c r="Z859" s="83"/>
    </row>
    <row r="860" spans="1:26" ht="12.75" customHeight="1" x14ac:dyDescent="0.3">
      <c r="A860" s="83"/>
      <c r="B860" s="83"/>
      <c r="C860" s="83"/>
      <c r="D860" s="83"/>
      <c r="E860" s="83"/>
      <c r="F860" s="83"/>
      <c r="G860" s="83"/>
      <c r="H860" s="83"/>
      <c r="I860" s="83"/>
      <c r="J860" s="83"/>
      <c r="K860" s="83"/>
      <c r="L860" s="83"/>
      <c r="M860" s="83"/>
      <c r="N860" s="83"/>
      <c r="O860" s="83"/>
      <c r="P860" s="83"/>
      <c r="Q860" s="83"/>
      <c r="R860" s="83"/>
      <c r="S860" s="83"/>
      <c r="T860" s="83"/>
      <c r="U860" s="83"/>
      <c r="V860" s="83"/>
      <c r="W860" s="83"/>
      <c r="X860" s="83"/>
      <c r="Y860" s="83"/>
      <c r="Z860" s="83"/>
    </row>
    <row r="861" spans="1:26" ht="12.75" customHeight="1" x14ac:dyDescent="0.3">
      <c r="A861" s="83"/>
      <c r="B861" s="83"/>
      <c r="C861" s="83"/>
      <c r="D861" s="83"/>
      <c r="E861" s="83"/>
      <c r="F861" s="83"/>
      <c r="G861" s="83"/>
      <c r="H861" s="83"/>
      <c r="I861" s="83"/>
      <c r="J861" s="83"/>
      <c r="K861" s="83"/>
      <c r="L861" s="83"/>
      <c r="M861" s="83"/>
      <c r="N861" s="83"/>
      <c r="O861" s="83"/>
      <c r="P861" s="83"/>
      <c r="Q861" s="83"/>
      <c r="R861" s="83"/>
      <c r="S861" s="83"/>
      <c r="T861" s="83"/>
      <c r="U861" s="83"/>
      <c r="V861" s="83"/>
      <c r="W861" s="83"/>
      <c r="X861" s="83"/>
      <c r="Y861" s="83"/>
      <c r="Z861" s="83"/>
    </row>
    <row r="862" spans="1:26" ht="12.75" customHeight="1" x14ac:dyDescent="0.3">
      <c r="A862" s="83"/>
      <c r="B862" s="83"/>
      <c r="C862" s="83"/>
      <c r="D862" s="83"/>
      <c r="E862" s="83"/>
      <c r="F862" s="83"/>
      <c r="G862" s="83"/>
      <c r="H862" s="83"/>
      <c r="I862" s="83"/>
      <c r="J862" s="83"/>
      <c r="K862" s="83"/>
      <c r="L862" s="83"/>
      <c r="M862" s="83"/>
      <c r="N862" s="83"/>
      <c r="O862" s="83"/>
      <c r="P862" s="83"/>
      <c r="Q862" s="83"/>
      <c r="R862" s="83"/>
      <c r="S862" s="83"/>
      <c r="T862" s="83"/>
      <c r="U862" s="83"/>
      <c r="V862" s="83"/>
      <c r="W862" s="83"/>
      <c r="X862" s="83"/>
      <c r="Y862" s="83"/>
      <c r="Z862" s="83"/>
    </row>
    <row r="863" spans="1:26" ht="12.75" customHeight="1" x14ac:dyDescent="0.3">
      <c r="A863" s="83"/>
      <c r="B863" s="83"/>
      <c r="C863" s="83"/>
      <c r="D863" s="83"/>
      <c r="E863" s="83"/>
      <c r="F863" s="83"/>
      <c r="G863" s="83"/>
      <c r="H863" s="83"/>
      <c r="I863" s="83"/>
      <c r="J863" s="83"/>
      <c r="K863" s="83"/>
      <c r="L863" s="83"/>
      <c r="M863" s="83"/>
      <c r="N863" s="83"/>
      <c r="O863" s="83"/>
      <c r="P863" s="83"/>
      <c r="Q863" s="83"/>
      <c r="R863" s="83"/>
      <c r="S863" s="83"/>
      <c r="T863" s="83"/>
      <c r="U863" s="83"/>
      <c r="V863" s="83"/>
      <c r="W863" s="83"/>
      <c r="X863" s="83"/>
      <c r="Y863" s="83"/>
      <c r="Z863" s="83"/>
    </row>
    <row r="864" spans="1:26" ht="12.75" customHeight="1" x14ac:dyDescent="0.3">
      <c r="A864" s="83"/>
      <c r="B864" s="83"/>
      <c r="C864" s="83"/>
      <c r="D864" s="83"/>
      <c r="E864" s="83"/>
      <c r="F864" s="83"/>
      <c r="G864" s="83"/>
      <c r="H864" s="83"/>
      <c r="I864" s="83"/>
      <c r="J864" s="83"/>
      <c r="K864" s="83"/>
      <c r="L864" s="83"/>
      <c r="M864" s="83"/>
      <c r="N864" s="83"/>
      <c r="O864" s="83"/>
      <c r="P864" s="83"/>
      <c r="Q864" s="83"/>
      <c r="R864" s="83"/>
      <c r="S864" s="83"/>
      <c r="T864" s="83"/>
      <c r="U864" s="83"/>
      <c r="V864" s="83"/>
      <c r="W864" s="83"/>
      <c r="X864" s="83"/>
      <c r="Y864" s="83"/>
      <c r="Z864" s="83"/>
    </row>
    <row r="865" spans="1:26" ht="12.75" customHeight="1" x14ac:dyDescent="0.3">
      <c r="A865" s="83"/>
      <c r="B865" s="83"/>
      <c r="C865" s="83"/>
      <c r="D865" s="83"/>
      <c r="E865" s="83"/>
      <c r="F865" s="83"/>
      <c r="G865" s="83"/>
      <c r="H865" s="83"/>
      <c r="I865" s="83"/>
      <c r="J865" s="83"/>
      <c r="K865" s="83"/>
      <c r="L865" s="83"/>
      <c r="M865" s="83"/>
      <c r="N865" s="83"/>
      <c r="O865" s="83"/>
      <c r="P865" s="83"/>
      <c r="Q865" s="83"/>
      <c r="R865" s="83"/>
      <c r="S865" s="83"/>
      <c r="T865" s="83"/>
      <c r="U865" s="83"/>
      <c r="V865" s="83"/>
      <c r="W865" s="83"/>
      <c r="X865" s="83"/>
      <c r="Y865" s="83"/>
      <c r="Z865" s="83"/>
    </row>
    <row r="866" spans="1:26" ht="12.75" customHeight="1" x14ac:dyDescent="0.3">
      <c r="A866" s="83"/>
      <c r="B866" s="83"/>
      <c r="C866" s="83"/>
      <c r="D866" s="83"/>
      <c r="E866" s="83"/>
      <c r="F866" s="83"/>
      <c r="G866" s="83"/>
      <c r="H866" s="83"/>
      <c r="I866" s="83"/>
      <c r="J866" s="83"/>
      <c r="K866" s="83"/>
      <c r="L866" s="83"/>
      <c r="M866" s="83"/>
      <c r="N866" s="83"/>
      <c r="O866" s="83"/>
      <c r="P866" s="83"/>
      <c r="Q866" s="83"/>
      <c r="R866" s="83"/>
      <c r="S866" s="83"/>
      <c r="T866" s="83"/>
      <c r="U866" s="83"/>
      <c r="V866" s="83"/>
      <c r="W866" s="83"/>
      <c r="X866" s="83"/>
      <c r="Y866" s="83"/>
      <c r="Z866" s="83"/>
    </row>
    <row r="867" spans="1:26" ht="12.75" customHeight="1" x14ac:dyDescent="0.3">
      <c r="A867" s="83"/>
      <c r="B867" s="83"/>
      <c r="C867" s="83"/>
      <c r="D867" s="83"/>
      <c r="E867" s="83"/>
      <c r="F867" s="83"/>
      <c r="G867" s="83"/>
      <c r="H867" s="83"/>
      <c r="I867" s="83"/>
      <c r="J867" s="83"/>
      <c r="K867" s="83"/>
      <c r="L867" s="83"/>
      <c r="M867" s="83"/>
      <c r="N867" s="83"/>
      <c r="O867" s="83"/>
      <c r="P867" s="83"/>
      <c r="Q867" s="83"/>
      <c r="R867" s="83"/>
      <c r="S867" s="83"/>
      <c r="T867" s="83"/>
      <c r="U867" s="83"/>
      <c r="V867" s="83"/>
      <c r="W867" s="83"/>
      <c r="X867" s="83"/>
      <c r="Y867" s="83"/>
      <c r="Z867" s="83"/>
    </row>
    <row r="868" spans="1:26" ht="12.75" customHeight="1" x14ac:dyDescent="0.3">
      <c r="A868" s="83"/>
      <c r="B868" s="83"/>
      <c r="C868" s="83"/>
      <c r="D868" s="83"/>
      <c r="E868" s="83"/>
      <c r="F868" s="83"/>
      <c r="G868" s="83"/>
      <c r="H868" s="83"/>
      <c r="I868" s="83"/>
      <c r="J868" s="83"/>
      <c r="K868" s="83"/>
      <c r="L868" s="83"/>
      <c r="M868" s="83"/>
      <c r="N868" s="83"/>
      <c r="O868" s="83"/>
      <c r="P868" s="83"/>
      <c r="Q868" s="83"/>
      <c r="R868" s="83"/>
      <c r="S868" s="83"/>
      <c r="T868" s="83"/>
      <c r="U868" s="83"/>
      <c r="V868" s="83"/>
      <c r="W868" s="83"/>
      <c r="X868" s="83"/>
      <c r="Y868" s="83"/>
      <c r="Z868" s="83"/>
    </row>
    <row r="869" spans="1:26" ht="12.75" customHeight="1" x14ac:dyDescent="0.3">
      <c r="A869" s="83"/>
      <c r="B869" s="83"/>
      <c r="C869" s="83"/>
      <c r="D869" s="83"/>
      <c r="E869" s="83"/>
      <c r="F869" s="83"/>
      <c r="G869" s="83"/>
      <c r="H869" s="83"/>
      <c r="I869" s="83"/>
      <c r="J869" s="83"/>
      <c r="K869" s="83"/>
      <c r="L869" s="83"/>
      <c r="M869" s="83"/>
      <c r="N869" s="83"/>
      <c r="O869" s="83"/>
      <c r="P869" s="83"/>
      <c r="Q869" s="83"/>
      <c r="R869" s="83"/>
      <c r="S869" s="83"/>
      <c r="T869" s="83"/>
      <c r="U869" s="83"/>
      <c r="V869" s="83"/>
      <c r="W869" s="83"/>
      <c r="X869" s="83"/>
      <c r="Y869" s="83"/>
      <c r="Z869" s="83"/>
    </row>
    <row r="870" spans="1:26" ht="12.75" customHeight="1" x14ac:dyDescent="0.3">
      <c r="A870" s="83"/>
      <c r="B870" s="83"/>
      <c r="C870" s="83"/>
      <c r="D870" s="83"/>
      <c r="E870" s="83"/>
      <c r="F870" s="83"/>
      <c r="G870" s="83"/>
      <c r="H870" s="83"/>
      <c r="I870" s="83"/>
      <c r="J870" s="83"/>
      <c r="K870" s="83"/>
      <c r="L870" s="83"/>
      <c r="M870" s="83"/>
      <c r="N870" s="83"/>
      <c r="O870" s="83"/>
      <c r="P870" s="83"/>
      <c r="Q870" s="83"/>
      <c r="R870" s="83"/>
      <c r="S870" s="83"/>
      <c r="T870" s="83"/>
      <c r="U870" s="83"/>
      <c r="V870" s="83"/>
      <c r="W870" s="83"/>
      <c r="X870" s="83"/>
      <c r="Y870" s="83"/>
      <c r="Z870" s="83"/>
    </row>
    <row r="871" spans="1:26" ht="12.75" customHeight="1" x14ac:dyDescent="0.3">
      <c r="A871" s="83"/>
      <c r="B871" s="83"/>
      <c r="C871" s="83"/>
      <c r="D871" s="83"/>
      <c r="E871" s="83"/>
      <c r="F871" s="83"/>
      <c r="G871" s="83"/>
      <c r="H871" s="83"/>
      <c r="I871" s="83"/>
      <c r="J871" s="83"/>
      <c r="K871" s="83"/>
      <c r="L871" s="83"/>
      <c r="M871" s="83"/>
      <c r="N871" s="83"/>
      <c r="O871" s="83"/>
      <c r="P871" s="83"/>
      <c r="Q871" s="83"/>
      <c r="R871" s="83"/>
      <c r="S871" s="83"/>
      <c r="T871" s="83"/>
      <c r="U871" s="83"/>
      <c r="V871" s="83"/>
      <c r="W871" s="83"/>
      <c r="X871" s="83"/>
      <c r="Y871" s="83"/>
      <c r="Z871" s="83"/>
    </row>
    <row r="872" spans="1:26" ht="12.75" customHeight="1" x14ac:dyDescent="0.3">
      <c r="A872" s="83"/>
      <c r="B872" s="83"/>
      <c r="C872" s="83"/>
      <c r="D872" s="83"/>
      <c r="E872" s="83"/>
      <c r="F872" s="83"/>
      <c r="G872" s="83"/>
      <c r="H872" s="83"/>
      <c r="I872" s="83"/>
      <c r="J872" s="83"/>
      <c r="K872" s="83"/>
      <c r="L872" s="83"/>
      <c r="M872" s="83"/>
      <c r="N872" s="83"/>
      <c r="O872" s="83"/>
      <c r="P872" s="83"/>
      <c r="Q872" s="83"/>
      <c r="R872" s="83"/>
      <c r="S872" s="83"/>
      <c r="T872" s="83"/>
      <c r="U872" s="83"/>
      <c r="V872" s="83"/>
      <c r="W872" s="83"/>
      <c r="X872" s="83"/>
      <c r="Y872" s="83"/>
      <c r="Z872" s="83"/>
    </row>
    <row r="873" spans="1:26" ht="12.75" customHeight="1" x14ac:dyDescent="0.3">
      <c r="A873" s="83"/>
      <c r="B873" s="83"/>
      <c r="C873" s="83"/>
      <c r="D873" s="83"/>
      <c r="E873" s="83"/>
      <c r="F873" s="83"/>
      <c r="G873" s="83"/>
      <c r="H873" s="83"/>
      <c r="I873" s="83"/>
      <c r="J873" s="83"/>
      <c r="K873" s="83"/>
      <c r="L873" s="83"/>
      <c r="M873" s="83"/>
      <c r="N873" s="83"/>
      <c r="O873" s="83"/>
      <c r="P873" s="83"/>
      <c r="Q873" s="83"/>
      <c r="R873" s="83"/>
      <c r="S873" s="83"/>
      <c r="T873" s="83"/>
      <c r="U873" s="83"/>
      <c r="V873" s="83"/>
      <c r="W873" s="83"/>
      <c r="X873" s="83"/>
      <c r="Y873" s="83"/>
      <c r="Z873" s="83"/>
    </row>
    <row r="874" spans="1:26" ht="12.75" customHeight="1" x14ac:dyDescent="0.3">
      <c r="A874" s="83"/>
      <c r="B874" s="83"/>
      <c r="C874" s="83"/>
      <c r="D874" s="83"/>
      <c r="E874" s="83"/>
      <c r="F874" s="83"/>
      <c r="G874" s="83"/>
      <c r="H874" s="83"/>
      <c r="I874" s="83"/>
      <c r="J874" s="83"/>
      <c r="K874" s="83"/>
      <c r="L874" s="83"/>
      <c r="M874" s="83"/>
      <c r="N874" s="83"/>
      <c r="O874" s="83"/>
      <c r="P874" s="83"/>
      <c r="Q874" s="83"/>
      <c r="R874" s="83"/>
      <c r="S874" s="83"/>
      <c r="T874" s="83"/>
      <c r="U874" s="83"/>
      <c r="V874" s="83"/>
      <c r="W874" s="83"/>
      <c r="X874" s="83"/>
      <c r="Y874" s="83"/>
      <c r="Z874" s="83"/>
    </row>
    <row r="875" spans="1:26" ht="12.75" customHeight="1" x14ac:dyDescent="0.3">
      <c r="A875" s="83"/>
      <c r="B875" s="83"/>
      <c r="C875" s="83"/>
      <c r="D875" s="83"/>
      <c r="E875" s="83"/>
      <c r="F875" s="83"/>
      <c r="G875" s="83"/>
      <c r="H875" s="83"/>
      <c r="I875" s="83"/>
      <c r="J875" s="83"/>
      <c r="K875" s="83"/>
      <c r="L875" s="83"/>
      <c r="M875" s="83"/>
      <c r="N875" s="83"/>
      <c r="O875" s="83"/>
      <c r="P875" s="83"/>
      <c r="Q875" s="83"/>
      <c r="R875" s="83"/>
      <c r="S875" s="83"/>
      <c r="T875" s="83"/>
      <c r="U875" s="83"/>
      <c r="V875" s="83"/>
      <c r="W875" s="83"/>
      <c r="X875" s="83"/>
      <c r="Y875" s="83"/>
      <c r="Z875" s="83"/>
    </row>
    <row r="876" spans="1:26" ht="12.75" customHeight="1" x14ac:dyDescent="0.3">
      <c r="A876" s="83"/>
      <c r="B876" s="83"/>
      <c r="C876" s="83"/>
      <c r="D876" s="83"/>
      <c r="E876" s="83"/>
      <c r="F876" s="83"/>
      <c r="G876" s="83"/>
      <c r="H876" s="83"/>
      <c r="I876" s="83"/>
      <c r="J876" s="83"/>
      <c r="K876" s="83"/>
      <c r="L876" s="83"/>
      <c r="M876" s="83"/>
      <c r="N876" s="83"/>
      <c r="O876" s="83"/>
      <c r="P876" s="83"/>
      <c r="Q876" s="83"/>
      <c r="R876" s="83"/>
      <c r="S876" s="83"/>
      <c r="T876" s="83"/>
      <c r="U876" s="83"/>
      <c r="V876" s="83"/>
      <c r="W876" s="83"/>
      <c r="X876" s="83"/>
      <c r="Y876" s="83"/>
      <c r="Z876" s="83"/>
    </row>
    <row r="877" spans="1:26" ht="12.75" customHeight="1" x14ac:dyDescent="0.3">
      <c r="A877" s="83"/>
      <c r="B877" s="83"/>
      <c r="C877" s="83"/>
      <c r="D877" s="83"/>
      <c r="E877" s="83"/>
      <c r="F877" s="83"/>
      <c r="G877" s="83"/>
      <c r="H877" s="83"/>
      <c r="I877" s="83"/>
      <c r="J877" s="83"/>
      <c r="K877" s="83"/>
      <c r="L877" s="83"/>
      <c r="M877" s="83"/>
      <c r="N877" s="83"/>
      <c r="O877" s="83"/>
      <c r="P877" s="83"/>
      <c r="Q877" s="83"/>
      <c r="R877" s="83"/>
      <c r="S877" s="83"/>
      <c r="T877" s="83"/>
      <c r="U877" s="83"/>
      <c r="V877" s="83"/>
      <c r="W877" s="83"/>
      <c r="X877" s="83"/>
      <c r="Y877" s="83"/>
      <c r="Z877" s="83"/>
    </row>
    <row r="878" spans="1:26" ht="12.75" customHeight="1" x14ac:dyDescent="0.3">
      <c r="A878" s="83"/>
      <c r="B878" s="83"/>
      <c r="C878" s="83"/>
      <c r="D878" s="83"/>
      <c r="E878" s="83"/>
      <c r="F878" s="83"/>
      <c r="G878" s="83"/>
      <c r="H878" s="83"/>
      <c r="I878" s="83"/>
      <c r="J878" s="83"/>
      <c r="K878" s="83"/>
      <c r="L878" s="83"/>
      <c r="M878" s="83"/>
      <c r="N878" s="83"/>
      <c r="O878" s="83"/>
      <c r="P878" s="83"/>
      <c r="Q878" s="83"/>
      <c r="R878" s="83"/>
      <c r="S878" s="83"/>
      <c r="T878" s="83"/>
      <c r="U878" s="83"/>
      <c r="V878" s="83"/>
      <c r="W878" s="83"/>
      <c r="X878" s="83"/>
      <c r="Y878" s="83"/>
      <c r="Z878" s="83"/>
    </row>
    <row r="879" spans="1:26" ht="12.75" customHeight="1" x14ac:dyDescent="0.3">
      <c r="A879" s="83"/>
      <c r="B879" s="83"/>
      <c r="C879" s="83"/>
      <c r="D879" s="83"/>
      <c r="E879" s="83"/>
      <c r="F879" s="83"/>
      <c r="G879" s="83"/>
      <c r="H879" s="83"/>
      <c r="I879" s="83"/>
      <c r="J879" s="83"/>
      <c r="K879" s="83"/>
      <c r="L879" s="83"/>
      <c r="M879" s="83"/>
      <c r="N879" s="83"/>
      <c r="O879" s="83"/>
      <c r="P879" s="83"/>
      <c r="Q879" s="83"/>
      <c r="R879" s="83"/>
      <c r="S879" s="83"/>
      <c r="T879" s="83"/>
      <c r="U879" s="83"/>
      <c r="V879" s="83"/>
      <c r="W879" s="83"/>
      <c r="X879" s="83"/>
      <c r="Y879" s="83"/>
      <c r="Z879" s="83"/>
    </row>
    <row r="880" spans="1:26" ht="12.75" customHeight="1" x14ac:dyDescent="0.3">
      <c r="A880" s="83"/>
      <c r="B880" s="83"/>
      <c r="C880" s="83"/>
      <c r="D880" s="83"/>
      <c r="E880" s="83"/>
      <c r="F880" s="83"/>
      <c r="G880" s="83"/>
      <c r="H880" s="83"/>
      <c r="I880" s="83"/>
      <c r="J880" s="83"/>
      <c r="K880" s="83"/>
      <c r="L880" s="83"/>
      <c r="M880" s="83"/>
      <c r="N880" s="83"/>
      <c r="O880" s="83"/>
      <c r="P880" s="83"/>
      <c r="Q880" s="83"/>
      <c r="R880" s="83"/>
      <c r="S880" s="83"/>
      <c r="T880" s="83"/>
      <c r="U880" s="83"/>
      <c r="V880" s="83"/>
      <c r="W880" s="83"/>
      <c r="X880" s="83"/>
      <c r="Y880" s="83"/>
      <c r="Z880" s="83"/>
    </row>
    <row r="881" spans="1:26" ht="12.75" customHeight="1" x14ac:dyDescent="0.3">
      <c r="A881" s="83"/>
      <c r="B881" s="83"/>
      <c r="C881" s="83"/>
      <c r="D881" s="83"/>
      <c r="E881" s="83"/>
      <c r="F881" s="83"/>
      <c r="G881" s="83"/>
      <c r="H881" s="83"/>
      <c r="I881" s="83"/>
      <c r="J881" s="83"/>
      <c r="K881" s="83"/>
      <c r="L881" s="83"/>
      <c r="M881" s="83"/>
      <c r="N881" s="83"/>
      <c r="O881" s="83"/>
      <c r="P881" s="83"/>
      <c r="Q881" s="83"/>
      <c r="R881" s="83"/>
      <c r="S881" s="83"/>
      <c r="T881" s="83"/>
      <c r="U881" s="83"/>
      <c r="V881" s="83"/>
      <c r="W881" s="83"/>
      <c r="X881" s="83"/>
      <c r="Y881" s="83"/>
      <c r="Z881" s="83"/>
    </row>
    <row r="882" spans="1:26" ht="12.75" customHeight="1" x14ac:dyDescent="0.3">
      <c r="A882" s="83"/>
      <c r="B882" s="83"/>
      <c r="C882" s="83"/>
      <c r="D882" s="83"/>
      <c r="E882" s="83"/>
      <c r="F882" s="83"/>
      <c r="G882" s="83"/>
      <c r="H882" s="83"/>
      <c r="I882" s="83"/>
      <c r="J882" s="83"/>
      <c r="K882" s="83"/>
      <c r="L882" s="83"/>
      <c r="M882" s="83"/>
      <c r="N882" s="83"/>
      <c r="O882" s="83"/>
      <c r="P882" s="83"/>
      <c r="Q882" s="83"/>
      <c r="R882" s="83"/>
      <c r="S882" s="83"/>
      <c r="T882" s="83"/>
      <c r="U882" s="83"/>
      <c r="V882" s="83"/>
      <c r="W882" s="83"/>
      <c r="X882" s="83"/>
      <c r="Y882" s="83"/>
      <c r="Z882" s="83"/>
    </row>
    <row r="883" spans="1:26" ht="12.75" customHeight="1" x14ac:dyDescent="0.3">
      <c r="A883" s="83"/>
      <c r="B883" s="83"/>
      <c r="C883" s="83"/>
      <c r="D883" s="83"/>
      <c r="E883" s="83"/>
      <c r="F883" s="83"/>
      <c r="G883" s="83"/>
      <c r="H883" s="83"/>
      <c r="I883" s="83"/>
      <c r="J883" s="83"/>
      <c r="K883" s="83"/>
      <c r="L883" s="83"/>
      <c r="M883" s="83"/>
      <c r="N883" s="83"/>
      <c r="O883" s="83"/>
      <c r="P883" s="83"/>
      <c r="Q883" s="83"/>
      <c r="R883" s="83"/>
      <c r="S883" s="83"/>
      <c r="T883" s="83"/>
      <c r="U883" s="83"/>
      <c r="V883" s="83"/>
      <c r="W883" s="83"/>
      <c r="X883" s="83"/>
      <c r="Y883" s="83"/>
      <c r="Z883" s="83"/>
    </row>
    <row r="884" spans="1:26" ht="12.75" customHeight="1" x14ac:dyDescent="0.3">
      <c r="A884" s="83"/>
      <c r="B884" s="83"/>
      <c r="C884" s="83"/>
      <c r="D884" s="83"/>
      <c r="E884" s="83"/>
      <c r="F884" s="83"/>
      <c r="G884" s="83"/>
      <c r="H884" s="83"/>
      <c r="I884" s="83"/>
      <c r="J884" s="83"/>
      <c r="K884" s="83"/>
      <c r="L884" s="83"/>
      <c r="M884" s="83"/>
      <c r="N884" s="83"/>
      <c r="O884" s="83"/>
      <c r="P884" s="83"/>
      <c r="Q884" s="83"/>
      <c r="R884" s="83"/>
      <c r="S884" s="83"/>
      <c r="T884" s="83"/>
      <c r="U884" s="83"/>
      <c r="V884" s="83"/>
      <c r="W884" s="83"/>
      <c r="X884" s="83"/>
      <c r="Y884" s="83"/>
      <c r="Z884" s="83"/>
    </row>
    <row r="885" spans="1:26" ht="12.75" customHeight="1" x14ac:dyDescent="0.3">
      <c r="A885" s="83"/>
      <c r="B885" s="83"/>
      <c r="C885" s="83"/>
      <c r="D885" s="83"/>
      <c r="E885" s="83"/>
      <c r="F885" s="83"/>
      <c r="G885" s="83"/>
      <c r="H885" s="83"/>
      <c r="I885" s="83"/>
      <c r="J885" s="83"/>
      <c r="K885" s="83"/>
      <c r="L885" s="83"/>
      <c r="M885" s="83"/>
      <c r="N885" s="83"/>
      <c r="O885" s="83"/>
      <c r="P885" s="83"/>
      <c r="Q885" s="83"/>
      <c r="R885" s="83"/>
      <c r="S885" s="83"/>
      <c r="T885" s="83"/>
      <c r="U885" s="83"/>
      <c r="V885" s="83"/>
      <c r="W885" s="83"/>
      <c r="X885" s="83"/>
      <c r="Y885" s="83"/>
      <c r="Z885" s="83"/>
    </row>
    <row r="886" spans="1:26" ht="12.75" customHeight="1" x14ac:dyDescent="0.3">
      <c r="A886" s="83"/>
      <c r="B886" s="83"/>
      <c r="C886" s="83"/>
      <c r="D886" s="83"/>
      <c r="E886" s="83"/>
      <c r="F886" s="83"/>
      <c r="G886" s="83"/>
      <c r="H886" s="83"/>
      <c r="I886" s="83"/>
      <c r="J886" s="83"/>
      <c r="K886" s="83"/>
      <c r="L886" s="83"/>
      <c r="M886" s="83"/>
      <c r="N886" s="83"/>
      <c r="O886" s="83"/>
      <c r="P886" s="83"/>
      <c r="Q886" s="83"/>
      <c r="R886" s="83"/>
      <c r="S886" s="83"/>
      <c r="T886" s="83"/>
      <c r="U886" s="83"/>
      <c r="V886" s="83"/>
      <c r="W886" s="83"/>
      <c r="X886" s="83"/>
      <c r="Y886" s="83"/>
      <c r="Z886" s="83"/>
    </row>
    <row r="887" spans="1:26" ht="12.75" customHeight="1" x14ac:dyDescent="0.3">
      <c r="A887" s="83"/>
      <c r="B887" s="83"/>
      <c r="C887" s="83"/>
      <c r="D887" s="83"/>
      <c r="E887" s="83"/>
      <c r="F887" s="83"/>
      <c r="G887" s="83"/>
      <c r="H887" s="83"/>
      <c r="I887" s="83"/>
      <c r="J887" s="83"/>
      <c r="K887" s="83"/>
      <c r="L887" s="83"/>
      <c r="M887" s="83"/>
      <c r="N887" s="83"/>
      <c r="O887" s="83"/>
      <c r="P887" s="83"/>
      <c r="Q887" s="83"/>
      <c r="R887" s="83"/>
      <c r="S887" s="83"/>
      <c r="T887" s="83"/>
      <c r="U887" s="83"/>
      <c r="V887" s="83"/>
      <c r="W887" s="83"/>
      <c r="X887" s="83"/>
      <c r="Y887" s="83"/>
      <c r="Z887" s="83"/>
    </row>
    <row r="888" spans="1:26" ht="12.75" customHeight="1" x14ac:dyDescent="0.3">
      <c r="A888" s="83"/>
      <c r="B888" s="83"/>
      <c r="C888" s="83"/>
      <c r="D888" s="83"/>
      <c r="E888" s="83"/>
      <c r="F888" s="83"/>
      <c r="G888" s="83"/>
      <c r="H888" s="83"/>
      <c r="I888" s="83"/>
      <c r="J888" s="83"/>
      <c r="K888" s="83"/>
      <c r="L888" s="83"/>
      <c r="M888" s="83"/>
      <c r="N888" s="83"/>
      <c r="O888" s="83"/>
      <c r="P888" s="83"/>
      <c r="Q888" s="83"/>
      <c r="R888" s="83"/>
      <c r="S888" s="83"/>
      <c r="T888" s="83"/>
      <c r="U888" s="83"/>
      <c r="V888" s="83"/>
      <c r="W888" s="83"/>
      <c r="X888" s="83"/>
      <c r="Y888" s="83"/>
      <c r="Z888" s="83"/>
    </row>
    <row r="889" spans="1:26" ht="12.75" customHeight="1" x14ac:dyDescent="0.3">
      <c r="A889" s="83"/>
      <c r="B889" s="83"/>
      <c r="C889" s="83"/>
      <c r="D889" s="83"/>
      <c r="E889" s="83"/>
      <c r="F889" s="83"/>
      <c r="G889" s="83"/>
      <c r="H889" s="83"/>
      <c r="I889" s="83"/>
      <c r="J889" s="83"/>
      <c r="K889" s="83"/>
      <c r="L889" s="83"/>
      <c r="M889" s="83"/>
      <c r="N889" s="83"/>
      <c r="O889" s="83"/>
      <c r="P889" s="83"/>
      <c r="Q889" s="83"/>
      <c r="R889" s="83"/>
      <c r="S889" s="83"/>
      <c r="T889" s="83"/>
      <c r="U889" s="83"/>
      <c r="V889" s="83"/>
      <c r="W889" s="83"/>
      <c r="X889" s="83"/>
      <c r="Y889" s="83"/>
      <c r="Z889" s="83"/>
    </row>
    <row r="890" spans="1:26" ht="12.75" customHeight="1" x14ac:dyDescent="0.3">
      <c r="A890" s="83"/>
      <c r="B890" s="83"/>
      <c r="C890" s="83"/>
      <c r="D890" s="83"/>
      <c r="E890" s="83"/>
      <c r="F890" s="83"/>
      <c r="G890" s="83"/>
      <c r="H890" s="83"/>
      <c r="I890" s="83"/>
      <c r="J890" s="83"/>
      <c r="K890" s="83"/>
      <c r="L890" s="83"/>
      <c r="M890" s="83"/>
      <c r="N890" s="83"/>
      <c r="O890" s="83"/>
      <c r="P890" s="83"/>
      <c r="Q890" s="83"/>
      <c r="R890" s="83"/>
      <c r="S890" s="83"/>
      <c r="T890" s="83"/>
      <c r="U890" s="83"/>
      <c r="V890" s="83"/>
      <c r="W890" s="83"/>
      <c r="X890" s="83"/>
      <c r="Y890" s="83"/>
      <c r="Z890" s="83"/>
    </row>
    <row r="891" spans="1:26" ht="12.75" customHeight="1" x14ac:dyDescent="0.3">
      <c r="A891" s="83"/>
      <c r="B891" s="83"/>
      <c r="C891" s="83"/>
      <c r="D891" s="83"/>
      <c r="E891" s="83"/>
      <c r="F891" s="83"/>
      <c r="G891" s="83"/>
      <c r="H891" s="83"/>
      <c r="I891" s="83"/>
      <c r="J891" s="83"/>
      <c r="K891" s="83"/>
      <c r="L891" s="83"/>
      <c r="M891" s="83"/>
      <c r="N891" s="83"/>
      <c r="O891" s="83"/>
      <c r="P891" s="83"/>
      <c r="Q891" s="83"/>
      <c r="R891" s="83"/>
      <c r="S891" s="83"/>
      <c r="T891" s="83"/>
      <c r="U891" s="83"/>
      <c r="V891" s="83"/>
      <c r="W891" s="83"/>
      <c r="X891" s="83"/>
      <c r="Y891" s="83"/>
      <c r="Z891" s="83"/>
    </row>
    <row r="892" spans="1:26" ht="12.75" customHeight="1" x14ac:dyDescent="0.3">
      <c r="A892" s="83"/>
      <c r="B892" s="83"/>
      <c r="C892" s="83"/>
      <c r="D892" s="83"/>
      <c r="E892" s="83"/>
      <c r="F892" s="83"/>
      <c r="G892" s="83"/>
      <c r="H892" s="83"/>
      <c r="I892" s="83"/>
      <c r="J892" s="83"/>
      <c r="K892" s="83"/>
      <c r="L892" s="83"/>
      <c r="M892" s="83"/>
      <c r="N892" s="83"/>
      <c r="O892" s="83"/>
      <c r="P892" s="83"/>
      <c r="Q892" s="83"/>
      <c r="R892" s="83"/>
      <c r="S892" s="83"/>
      <c r="T892" s="83"/>
      <c r="U892" s="83"/>
      <c r="V892" s="83"/>
      <c r="W892" s="83"/>
      <c r="X892" s="83"/>
      <c r="Y892" s="83"/>
      <c r="Z892" s="83"/>
    </row>
    <row r="893" spans="1:26" ht="12.75" customHeight="1" x14ac:dyDescent="0.3">
      <c r="A893" s="83"/>
      <c r="B893" s="83"/>
      <c r="C893" s="83"/>
      <c r="D893" s="83"/>
      <c r="E893" s="83"/>
      <c r="F893" s="83"/>
      <c r="G893" s="83"/>
      <c r="H893" s="83"/>
      <c r="I893" s="83"/>
      <c r="J893" s="83"/>
      <c r="K893" s="83"/>
      <c r="L893" s="83"/>
      <c r="M893" s="83"/>
      <c r="N893" s="83"/>
      <c r="O893" s="83"/>
      <c r="P893" s="83"/>
      <c r="Q893" s="83"/>
      <c r="R893" s="83"/>
      <c r="S893" s="83"/>
      <c r="T893" s="83"/>
      <c r="U893" s="83"/>
      <c r="V893" s="83"/>
      <c r="W893" s="83"/>
      <c r="X893" s="83"/>
      <c r="Y893" s="83"/>
      <c r="Z893" s="83"/>
    </row>
    <row r="894" spans="1:26" ht="12.75" customHeight="1" x14ac:dyDescent="0.3">
      <c r="A894" s="83"/>
      <c r="B894" s="83"/>
      <c r="C894" s="83"/>
      <c r="D894" s="83"/>
      <c r="E894" s="83"/>
      <c r="F894" s="83"/>
      <c r="G894" s="83"/>
      <c r="H894" s="83"/>
      <c r="I894" s="83"/>
      <c r="J894" s="83"/>
      <c r="K894" s="83"/>
      <c r="L894" s="83"/>
      <c r="M894" s="83"/>
      <c r="N894" s="83"/>
      <c r="O894" s="83"/>
      <c r="P894" s="83"/>
      <c r="Q894" s="83"/>
      <c r="R894" s="83"/>
      <c r="S894" s="83"/>
      <c r="T894" s="83"/>
      <c r="U894" s="83"/>
      <c r="V894" s="83"/>
      <c r="W894" s="83"/>
      <c r="X894" s="83"/>
      <c r="Y894" s="83"/>
      <c r="Z894" s="83"/>
    </row>
    <row r="895" spans="1:26" ht="12.75" customHeight="1" x14ac:dyDescent="0.3">
      <c r="A895" s="83"/>
      <c r="B895" s="83"/>
      <c r="C895" s="83"/>
      <c r="D895" s="83"/>
      <c r="E895" s="83"/>
      <c r="F895" s="83"/>
      <c r="G895" s="83"/>
      <c r="H895" s="83"/>
      <c r="I895" s="83"/>
      <c r="J895" s="83"/>
      <c r="K895" s="83"/>
      <c r="L895" s="83"/>
      <c r="M895" s="83"/>
      <c r="N895" s="83"/>
      <c r="O895" s="83"/>
      <c r="P895" s="83"/>
      <c r="Q895" s="83"/>
      <c r="R895" s="83"/>
      <c r="S895" s="83"/>
      <c r="T895" s="83"/>
      <c r="U895" s="83"/>
      <c r="V895" s="83"/>
      <c r="W895" s="83"/>
      <c r="X895" s="83"/>
      <c r="Y895" s="83"/>
      <c r="Z895" s="83"/>
    </row>
    <row r="896" spans="1:26" ht="12.75" customHeight="1" x14ac:dyDescent="0.3">
      <c r="A896" s="83"/>
      <c r="B896" s="83"/>
      <c r="C896" s="83"/>
      <c r="D896" s="83"/>
      <c r="E896" s="83"/>
      <c r="F896" s="83"/>
      <c r="G896" s="83"/>
      <c r="H896" s="83"/>
      <c r="I896" s="83"/>
      <c r="J896" s="83"/>
      <c r="K896" s="83"/>
      <c r="L896" s="83"/>
      <c r="M896" s="83"/>
      <c r="N896" s="83"/>
      <c r="O896" s="83"/>
      <c r="P896" s="83"/>
      <c r="Q896" s="83"/>
      <c r="R896" s="83"/>
      <c r="S896" s="83"/>
      <c r="T896" s="83"/>
      <c r="U896" s="83"/>
      <c r="V896" s="83"/>
      <c r="W896" s="83"/>
      <c r="X896" s="83"/>
      <c r="Y896" s="83"/>
      <c r="Z896" s="83"/>
    </row>
    <row r="897" spans="1:26" ht="12.75" customHeight="1" x14ac:dyDescent="0.3">
      <c r="A897" s="83"/>
      <c r="B897" s="83"/>
      <c r="C897" s="83"/>
      <c r="D897" s="83"/>
      <c r="E897" s="83"/>
      <c r="F897" s="83"/>
      <c r="G897" s="83"/>
      <c r="H897" s="83"/>
      <c r="I897" s="83"/>
      <c r="J897" s="83"/>
      <c r="K897" s="83"/>
      <c r="L897" s="83"/>
      <c r="M897" s="83"/>
      <c r="N897" s="83"/>
      <c r="O897" s="83"/>
      <c r="P897" s="83"/>
      <c r="Q897" s="83"/>
      <c r="R897" s="83"/>
      <c r="S897" s="83"/>
      <c r="T897" s="83"/>
      <c r="U897" s="83"/>
      <c r="V897" s="83"/>
      <c r="W897" s="83"/>
      <c r="X897" s="83"/>
      <c r="Y897" s="83"/>
      <c r="Z897" s="83"/>
    </row>
    <row r="898" spans="1:26" ht="12.75" customHeight="1" x14ac:dyDescent="0.3">
      <c r="A898" s="83"/>
      <c r="B898" s="83"/>
      <c r="C898" s="83"/>
      <c r="D898" s="83"/>
      <c r="E898" s="83"/>
      <c r="F898" s="83"/>
      <c r="G898" s="83"/>
      <c r="H898" s="83"/>
      <c r="I898" s="83"/>
      <c r="J898" s="83"/>
      <c r="K898" s="83"/>
      <c r="L898" s="83"/>
      <c r="M898" s="83"/>
      <c r="N898" s="83"/>
      <c r="O898" s="83"/>
      <c r="P898" s="83"/>
      <c r="Q898" s="83"/>
      <c r="R898" s="83"/>
      <c r="S898" s="83"/>
      <c r="T898" s="83"/>
      <c r="U898" s="83"/>
      <c r="V898" s="83"/>
      <c r="W898" s="83"/>
      <c r="X898" s="83"/>
      <c r="Y898" s="83"/>
      <c r="Z898" s="83"/>
    </row>
    <row r="899" spans="1:26" ht="12.75" customHeight="1" x14ac:dyDescent="0.3">
      <c r="A899" s="83"/>
      <c r="B899" s="83"/>
      <c r="C899" s="83"/>
      <c r="D899" s="83"/>
      <c r="E899" s="83"/>
      <c r="F899" s="83"/>
      <c r="G899" s="83"/>
      <c r="H899" s="83"/>
      <c r="I899" s="83"/>
      <c r="J899" s="83"/>
      <c r="K899" s="83"/>
      <c r="L899" s="83"/>
      <c r="M899" s="83"/>
      <c r="N899" s="83"/>
      <c r="O899" s="83"/>
      <c r="P899" s="83"/>
      <c r="Q899" s="83"/>
      <c r="R899" s="83"/>
      <c r="S899" s="83"/>
      <c r="T899" s="83"/>
      <c r="U899" s="83"/>
      <c r="V899" s="83"/>
      <c r="W899" s="83"/>
      <c r="X899" s="83"/>
      <c r="Y899" s="83"/>
      <c r="Z899" s="83"/>
    </row>
    <row r="900" spans="1:26" ht="12.75" customHeight="1" x14ac:dyDescent="0.3">
      <c r="A900" s="83"/>
      <c r="B900" s="83"/>
      <c r="C900" s="83"/>
      <c r="D900" s="83"/>
      <c r="E900" s="83"/>
      <c r="F900" s="83"/>
      <c r="G900" s="83"/>
      <c r="H900" s="83"/>
      <c r="I900" s="83"/>
      <c r="J900" s="83"/>
      <c r="K900" s="83"/>
      <c r="L900" s="83"/>
      <c r="M900" s="83"/>
      <c r="N900" s="83"/>
      <c r="O900" s="83"/>
      <c r="P900" s="83"/>
      <c r="Q900" s="83"/>
      <c r="R900" s="83"/>
      <c r="S900" s="83"/>
      <c r="T900" s="83"/>
      <c r="U900" s="83"/>
      <c r="V900" s="83"/>
      <c r="W900" s="83"/>
      <c r="X900" s="83"/>
      <c r="Y900" s="83"/>
      <c r="Z900" s="83"/>
    </row>
    <row r="901" spans="1:26" ht="12.75" customHeight="1" x14ac:dyDescent="0.3">
      <c r="A901" s="83"/>
      <c r="B901" s="83"/>
      <c r="C901" s="83"/>
      <c r="D901" s="83"/>
      <c r="E901" s="83"/>
      <c r="F901" s="83"/>
      <c r="G901" s="83"/>
      <c r="H901" s="83"/>
      <c r="I901" s="83"/>
      <c r="J901" s="83"/>
      <c r="K901" s="83"/>
      <c r="L901" s="83"/>
      <c r="M901" s="83"/>
      <c r="N901" s="83"/>
      <c r="O901" s="83"/>
      <c r="P901" s="83"/>
      <c r="Q901" s="83"/>
      <c r="R901" s="83"/>
      <c r="S901" s="83"/>
      <c r="T901" s="83"/>
      <c r="U901" s="83"/>
      <c r="V901" s="83"/>
      <c r="W901" s="83"/>
      <c r="X901" s="83"/>
      <c r="Y901" s="83"/>
      <c r="Z901" s="83"/>
    </row>
    <row r="902" spans="1:26" ht="12.75" customHeight="1" x14ac:dyDescent="0.3">
      <c r="A902" s="83"/>
      <c r="B902" s="83"/>
      <c r="C902" s="83"/>
      <c r="D902" s="83"/>
      <c r="E902" s="83"/>
      <c r="F902" s="83"/>
      <c r="G902" s="83"/>
      <c r="H902" s="83"/>
      <c r="I902" s="83"/>
      <c r="J902" s="83"/>
      <c r="K902" s="83"/>
      <c r="L902" s="83"/>
      <c r="M902" s="83"/>
      <c r="N902" s="83"/>
      <c r="O902" s="83"/>
      <c r="P902" s="83"/>
      <c r="Q902" s="83"/>
      <c r="R902" s="83"/>
      <c r="S902" s="83"/>
      <c r="T902" s="83"/>
      <c r="U902" s="83"/>
      <c r="V902" s="83"/>
      <c r="W902" s="83"/>
      <c r="X902" s="83"/>
      <c r="Y902" s="83"/>
      <c r="Z902" s="83"/>
    </row>
    <row r="903" spans="1:26" ht="12.75" customHeight="1" x14ac:dyDescent="0.3">
      <c r="A903" s="83"/>
      <c r="B903" s="83"/>
      <c r="C903" s="83"/>
      <c r="D903" s="83"/>
      <c r="E903" s="83"/>
      <c r="F903" s="83"/>
      <c r="G903" s="83"/>
      <c r="H903" s="83"/>
      <c r="I903" s="83"/>
      <c r="J903" s="83"/>
      <c r="K903" s="83"/>
      <c r="L903" s="83"/>
      <c r="M903" s="83"/>
      <c r="N903" s="83"/>
      <c r="O903" s="83"/>
      <c r="P903" s="83"/>
      <c r="Q903" s="83"/>
      <c r="R903" s="83"/>
      <c r="S903" s="83"/>
      <c r="T903" s="83"/>
      <c r="U903" s="83"/>
      <c r="V903" s="83"/>
      <c r="W903" s="83"/>
      <c r="X903" s="83"/>
      <c r="Y903" s="83"/>
      <c r="Z903" s="83"/>
    </row>
    <row r="904" spans="1:26" ht="12.75" customHeight="1" x14ac:dyDescent="0.3">
      <c r="A904" s="83"/>
      <c r="B904" s="83"/>
      <c r="C904" s="83"/>
      <c r="D904" s="83"/>
      <c r="E904" s="83"/>
      <c r="F904" s="83"/>
      <c r="G904" s="83"/>
      <c r="H904" s="83"/>
      <c r="I904" s="83"/>
      <c r="J904" s="83"/>
      <c r="K904" s="83"/>
      <c r="L904" s="83"/>
      <c r="M904" s="83"/>
      <c r="N904" s="83"/>
      <c r="O904" s="83"/>
      <c r="P904" s="83"/>
      <c r="Q904" s="83"/>
      <c r="R904" s="83"/>
      <c r="S904" s="83"/>
      <c r="T904" s="83"/>
      <c r="U904" s="83"/>
      <c r="V904" s="83"/>
      <c r="W904" s="83"/>
      <c r="X904" s="83"/>
      <c r="Y904" s="83"/>
      <c r="Z904" s="83"/>
    </row>
    <row r="905" spans="1:26" ht="12.75" customHeight="1" x14ac:dyDescent="0.3">
      <c r="A905" s="83"/>
      <c r="B905" s="83"/>
      <c r="C905" s="83"/>
      <c r="D905" s="83"/>
      <c r="E905" s="83"/>
      <c r="F905" s="83"/>
      <c r="G905" s="83"/>
      <c r="H905" s="83"/>
      <c r="I905" s="83"/>
      <c r="J905" s="83"/>
      <c r="K905" s="83"/>
      <c r="L905" s="83"/>
      <c r="M905" s="83"/>
      <c r="N905" s="83"/>
      <c r="O905" s="83"/>
      <c r="P905" s="83"/>
      <c r="Q905" s="83"/>
      <c r="R905" s="83"/>
      <c r="S905" s="83"/>
      <c r="T905" s="83"/>
      <c r="U905" s="83"/>
      <c r="V905" s="83"/>
      <c r="W905" s="83"/>
      <c r="X905" s="83"/>
      <c r="Y905" s="83"/>
      <c r="Z905" s="83"/>
    </row>
    <row r="906" spans="1:26" ht="12.75" customHeight="1" x14ac:dyDescent="0.3">
      <c r="A906" s="83"/>
      <c r="B906" s="83"/>
      <c r="C906" s="83"/>
      <c r="D906" s="83"/>
      <c r="E906" s="83"/>
      <c r="F906" s="83"/>
      <c r="G906" s="83"/>
      <c r="H906" s="83"/>
      <c r="I906" s="83"/>
      <c r="J906" s="83"/>
      <c r="K906" s="83"/>
      <c r="L906" s="83"/>
      <c r="M906" s="83"/>
      <c r="N906" s="83"/>
      <c r="O906" s="83"/>
      <c r="P906" s="83"/>
      <c r="Q906" s="83"/>
      <c r="R906" s="83"/>
      <c r="S906" s="83"/>
      <c r="T906" s="83"/>
      <c r="U906" s="83"/>
      <c r="V906" s="83"/>
      <c r="W906" s="83"/>
      <c r="X906" s="83"/>
      <c r="Y906" s="83"/>
      <c r="Z906" s="83"/>
    </row>
    <row r="907" spans="1:26" ht="12.75" customHeight="1" x14ac:dyDescent="0.3">
      <c r="A907" s="83"/>
      <c r="B907" s="83"/>
      <c r="C907" s="83"/>
      <c r="D907" s="83"/>
      <c r="E907" s="83"/>
      <c r="F907" s="83"/>
      <c r="G907" s="83"/>
      <c r="H907" s="83"/>
      <c r="I907" s="83"/>
      <c r="J907" s="83"/>
      <c r="K907" s="83"/>
      <c r="L907" s="83"/>
      <c r="M907" s="83"/>
      <c r="N907" s="83"/>
      <c r="O907" s="83"/>
      <c r="P907" s="83"/>
      <c r="Q907" s="83"/>
      <c r="R907" s="83"/>
      <c r="S907" s="83"/>
      <c r="T907" s="83"/>
      <c r="U907" s="83"/>
      <c r="V907" s="83"/>
      <c r="W907" s="83"/>
      <c r="X907" s="83"/>
      <c r="Y907" s="83"/>
      <c r="Z907" s="83"/>
    </row>
    <row r="908" spans="1:26" ht="12.75" customHeight="1" x14ac:dyDescent="0.3">
      <c r="A908" s="83"/>
      <c r="B908" s="83"/>
      <c r="C908" s="83"/>
      <c r="D908" s="83"/>
      <c r="E908" s="83"/>
      <c r="F908" s="83"/>
      <c r="G908" s="83"/>
      <c r="H908" s="83"/>
      <c r="I908" s="83"/>
      <c r="J908" s="83"/>
      <c r="K908" s="83"/>
      <c r="L908" s="83"/>
      <c r="M908" s="83"/>
      <c r="N908" s="83"/>
      <c r="O908" s="83"/>
      <c r="P908" s="83"/>
      <c r="Q908" s="83"/>
      <c r="R908" s="83"/>
      <c r="S908" s="83"/>
      <c r="T908" s="83"/>
      <c r="U908" s="83"/>
      <c r="V908" s="83"/>
      <c r="W908" s="83"/>
      <c r="X908" s="83"/>
      <c r="Y908" s="83"/>
      <c r="Z908" s="83"/>
    </row>
    <row r="909" spans="1:26" ht="12.75" customHeight="1" x14ac:dyDescent="0.3">
      <c r="A909" s="83"/>
      <c r="B909" s="83"/>
      <c r="C909" s="83"/>
      <c r="D909" s="83"/>
      <c r="E909" s="83"/>
      <c r="F909" s="83"/>
      <c r="G909" s="83"/>
      <c r="H909" s="83"/>
      <c r="I909" s="83"/>
      <c r="J909" s="83"/>
      <c r="K909" s="83"/>
      <c r="L909" s="83"/>
      <c r="M909" s="83"/>
      <c r="N909" s="83"/>
      <c r="O909" s="83"/>
      <c r="P909" s="83"/>
      <c r="Q909" s="83"/>
      <c r="R909" s="83"/>
      <c r="S909" s="83"/>
      <c r="T909" s="83"/>
      <c r="U909" s="83"/>
      <c r="V909" s="83"/>
      <c r="W909" s="83"/>
      <c r="X909" s="83"/>
      <c r="Y909" s="83"/>
      <c r="Z909" s="83"/>
    </row>
    <row r="910" spans="1:26" ht="12.75" customHeight="1" x14ac:dyDescent="0.3">
      <c r="A910" s="83"/>
      <c r="B910" s="83"/>
      <c r="C910" s="83"/>
      <c r="D910" s="83"/>
      <c r="E910" s="83"/>
      <c r="F910" s="83"/>
      <c r="G910" s="83"/>
      <c r="H910" s="83"/>
      <c r="I910" s="83"/>
      <c r="J910" s="83"/>
      <c r="K910" s="83"/>
      <c r="L910" s="83"/>
      <c r="M910" s="83"/>
      <c r="N910" s="83"/>
      <c r="O910" s="83"/>
      <c r="P910" s="83"/>
      <c r="Q910" s="83"/>
      <c r="R910" s="83"/>
      <c r="S910" s="83"/>
      <c r="T910" s="83"/>
      <c r="U910" s="83"/>
      <c r="V910" s="83"/>
      <c r="W910" s="83"/>
      <c r="X910" s="83"/>
      <c r="Y910" s="83"/>
      <c r="Z910" s="83"/>
    </row>
    <row r="911" spans="1:26" ht="12.75" customHeight="1" x14ac:dyDescent="0.3">
      <c r="A911" s="83"/>
      <c r="B911" s="83"/>
      <c r="C911" s="83"/>
      <c r="D911" s="83"/>
      <c r="E911" s="83"/>
      <c r="F911" s="83"/>
      <c r="G911" s="83"/>
      <c r="H911" s="83"/>
      <c r="I911" s="83"/>
      <c r="J911" s="83"/>
      <c r="K911" s="83"/>
      <c r="L911" s="83"/>
      <c r="M911" s="83"/>
      <c r="N911" s="83"/>
      <c r="O911" s="83"/>
      <c r="P911" s="83"/>
      <c r="Q911" s="83"/>
      <c r="R911" s="83"/>
      <c r="S911" s="83"/>
      <c r="T911" s="83"/>
      <c r="U911" s="83"/>
      <c r="V911" s="83"/>
      <c r="W911" s="83"/>
      <c r="X911" s="83"/>
      <c r="Y911" s="83"/>
      <c r="Z911" s="83"/>
    </row>
    <row r="912" spans="1:26" ht="12.75" customHeight="1" x14ac:dyDescent="0.3">
      <c r="A912" s="83"/>
      <c r="B912" s="83"/>
      <c r="C912" s="83"/>
      <c r="D912" s="83"/>
      <c r="E912" s="83"/>
      <c r="F912" s="83"/>
      <c r="G912" s="83"/>
      <c r="H912" s="83"/>
      <c r="I912" s="83"/>
      <c r="J912" s="83"/>
      <c r="K912" s="83"/>
      <c r="L912" s="83"/>
      <c r="M912" s="83"/>
      <c r="N912" s="83"/>
      <c r="O912" s="83"/>
      <c r="P912" s="83"/>
      <c r="Q912" s="83"/>
      <c r="R912" s="83"/>
      <c r="S912" s="83"/>
      <c r="T912" s="83"/>
      <c r="U912" s="83"/>
      <c r="V912" s="83"/>
      <c r="W912" s="83"/>
      <c r="X912" s="83"/>
      <c r="Y912" s="83"/>
      <c r="Z912" s="83"/>
    </row>
    <row r="913" spans="1:26" ht="12.75" customHeight="1" x14ac:dyDescent="0.3">
      <c r="A913" s="83"/>
      <c r="B913" s="83"/>
      <c r="C913" s="83"/>
      <c r="D913" s="83"/>
      <c r="E913" s="83"/>
      <c r="F913" s="83"/>
      <c r="G913" s="83"/>
      <c r="H913" s="83"/>
      <c r="I913" s="83"/>
      <c r="J913" s="83"/>
      <c r="K913" s="83"/>
      <c r="L913" s="83"/>
      <c r="M913" s="83"/>
      <c r="N913" s="83"/>
      <c r="O913" s="83"/>
      <c r="P913" s="83"/>
      <c r="Q913" s="83"/>
      <c r="R913" s="83"/>
      <c r="S913" s="83"/>
      <c r="T913" s="83"/>
      <c r="U913" s="83"/>
      <c r="V913" s="83"/>
      <c r="W913" s="83"/>
      <c r="X913" s="83"/>
      <c r="Y913" s="83"/>
      <c r="Z913" s="83"/>
    </row>
    <row r="914" spans="1:26" ht="12.75" customHeight="1" x14ac:dyDescent="0.3">
      <c r="A914" s="83"/>
      <c r="B914" s="83"/>
      <c r="C914" s="83"/>
      <c r="D914" s="83"/>
      <c r="E914" s="83"/>
      <c r="F914" s="83"/>
      <c r="G914" s="83"/>
      <c r="H914" s="83"/>
      <c r="I914" s="83"/>
      <c r="J914" s="83"/>
      <c r="K914" s="83"/>
      <c r="L914" s="83"/>
      <c r="M914" s="83"/>
      <c r="N914" s="83"/>
      <c r="O914" s="83"/>
      <c r="P914" s="83"/>
      <c r="Q914" s="83"/>
      <c r="R914" s="83"/>
      <c r="S914" s="83"/>
      <c r="T914" s="83"/>
      <c r="U914" s="83"/>
      <c r="V914" s="83"/>
      <c r="W914" s="83"/>
      <c r="X914" s="83"/>
      <c r="Y914" s="83"/>
      <c r="Z914" s="83"/>
    </row>
    <row r="915" spans="1:26" ht="12.75" customHeight="1" x14ac:dyDescent="0.3">
      <c r="A915" s="83"/>
      <c r="B915" s="83"/>
      <c r="C915" s="83"/>
      <c r="D915" s="83"/>
      <c r="E915" s="83"/>
      <c r="F915" s="83"/>
      <c r="G915" s="83"/>
      <c r="H915" s="83"/>
      <c r="I915" s="83"/>
      <c r="J915" s="83"/>
      <c r="K915" s="83"/>
      <c r="L915" s="83"/>
      <c r="M915" s="83"/>
      <c r="N915" s="83"/>
      <c r="O915" s="83"/>
      <c r="P915" s="83"/>
      <c r="Q915" s="83"/>
      <c r="R915" s="83"/>
      <c r="S915" s="83"/>
      <c r="T915" s="83"/>
      <c r="U915" s="83"/>
      <c r="V915" s="83"/>
      <c r="W915" s="83"/>
      <c r="X915" s="83"/>
      <c r="Y915" s="83"/>
      <c r="Z915" s="83"/>
    </row>
    <row r="916" spans="1:26" ht="12.75" customHeight="1" x14ac:dyDescent="0.3">
      <c r="A916" s="83"/>
      <c r="B916" s="83"/>
      <c r="C916" s="83"/>
      <c r="D916" s="83"/>
      <c r="E916" s="83"/>
      <c r="F916" s="83"/>
      <c r="G916" s="83"/>
      <c r="H916" s="83"/>
      <c r="I916" s="83"/>
      <c r="J916" s="83"/>
      <c r="K916" s="83"/>
      <c r="L916" s="83"/>
      <c r="M916" s="83"/>
      <c r="N916" s="83"/>
      <c r="O916" s="83"/>
      <c r="P916" s="83"/>
      <c r="Q916" s="83"/>
      <c r="R916" s="83"/>
      <c r="S916" s="83"/>
      <c r="T916" s="83"/>
      <c r="U916" s="83"/>
      <c r="V916" s="83"/>
      <c r="W916" s="83"/>
      <c r="X916" s="83"/>
      <c r="Y916" s="83"/>
      <c r="Z916" s="83"/>
    </row>
    <row r="917" spans="1:26" ht="12.75" customHeight="1" x14ac:dyDescent="0.3">
      <c r="A917" s="83"/>
      <c r="B917" s="83"/>
      <c r="C917" s="83"/>
      <c r="D917" s="83"/>
      <c r="E917" s="83"/>
      <c r="F917" s="83"/>
      <c r="G917" s="83"/>
      <c r="H917" s="83"/>
      <c r="I917" s="83"/>
      <c r="J917" s="83"/>
      <c r="K917" s="83"/>
      <c r="L917" s="83"/>
      <c r="M917" s="83"/>
      <c r="N917" s="83"/>
      <c r="O917" s="83"/>
      <c r="P917" s="83"/>
      <c r="Q917" s="83"/>
      <c r="R917" s="83"/>
      <c r="S917" s="83"/>
      <c r="T917" s="83"/>
      <c r="U917" s="83"/>
      <c r="V917" s="83"/>
      <c r="W917" s="83"/>
      <c r="X917" s="83"/>
      <c r="Y917" s="83"/>
      <c r="Z917" s="83"/>
    </row>
    <row r="918" spans="1:26" ht="12.75" customHeight="1" x14ac:dyDescent="0.3">
      <c r="A918" s="83"/>
      <c r="B918" s="83"/>
      <c r="C918" s="83"/>
      <c r="D918" s="83"/>
      <c r="E918" s="83"/>
      <c r="F918" s="83"/>
      <c r="G918" s="83"/>
      <c r="H918" s="83"/>
      <c r="I918" s="83"/>
      <c r="J918" s="83"/>
      <c r="K918" s="83"/>
      <c r="L918" s="83"/>
      <c r="M918" s="83"/>
      <c r="N918" s="83"/>
      <c r="O918" s="83"/>
      <c r="P918" s="83"/>
      <c r="Q918" s="83"/>
      <c r="R918" s="83"/>
      <c r="S918" s="83"/>
      <c r="T918" s="83"/>
      <c r="U918" s="83"/>
      <c r="V918" s="83"/>
      <c r="W918" s="83"/>
      <c r="X918" s="83"/>
      <c r="Y918" s="83"/>
      <c r="Z918" s="83"/>
    </row>
    <row r="919" spans="1:26" ht="12.75" customHeight="1" x14ac:dyDescent="0.3">
      <c r="A919" s="83"/>
      <c r="B919" s="83"/>
      <c r="C919" s="83"/>
      <c r="D919" s="83"/>
      <c r="E919" s="83"/>
      <c r="F919" s="83"/>
      <c r="G919" s="83"/>
      <c r="H919" s="83"/>
      <c r="I919" s="83"/>
      <c r="J919" s="83"/>
      <c r="K919" s="83"/>
      <c r="L919" s="83"/>
      <c r="M919" s="83"/>
      <c r="N919" s="83"/>
      <c r="O919" s="83"/>
      <c r="P919" s="83"/>
      <c r="Q919" s="83"/>
      <c r="R919" s="83"/>
      <c r="S919" s="83"/>
      <c r="T919" s="83"/>
      <c r="U919" s="83"/>
      <c r="V919" s="83"/>
      <c r="W919" s="83"/>
      <c r="X919" s="83"/>
      <c r="Y919" s="83"/>
      <c r="Z919" s="83"/>
    </row>
    <row r="920" spans="1:26" ht="12.75" customHeight="1" x14ac:dyDescent="0.3">
      <c r="A920" s="83"/>
      <c r="B920" s="83"/>
      <c r="C920" s="83"/>
      <c r="D920" s="83"/>
      <c r="E920" s="83"/>
      <c r="F920" s="83"/>
      <c r="G920" s="83"/>
      <c r="H920" s="83"/>
      <c r="I920" s="83"/>
      <c r="J920" s="83"/>
      <c r="K920" s="83"/>
      <c r="L920" s="83"/>
      <c r="M920" s="83"/>
      <c r="N920" s="83"/>
      <c r="O920" s="83"/>
      <c r="P920" s="83"/>
      <c r="Q920" s="83"/>
      <c r="R920" s="83"/>
      <c r="S920" s="83"/>
      <c r="T920" s="83"/>
      <c r="U920" s="83"/>
      <c r="V920" s="83"/>
      <c r="W920" s="83"/>
      <c r="X920" s="83"/>
      <c r="Y920" s="83"/>
      <c r="Z920" s="83"/>
    </row>
    <row r="921" spans="1:26" ht="12.75" customHeight="1" x14ac:dyDescent="0.3">
      <c r="A921" s="83"/>
      <c r="B921" s="83"/>
      <c r="C921" s="83"/>
      <c r="D921" s="83"/>
      <c r="E921" s="83"/>
      <c r="F921" s="83"/>
      <c r="G921" s="83"/>
      <c r="H921" s="83"/>
      <c r="I921" s="83"/>
      <c r="J921" s="83"/>
      <c r="K921" s="83"/>
      <c r="L921" s="83"/>
      <c r="M921" s="83"/>
      <c r="N921" s="83"/>
      <c r="O921" s="83"/>
      <c r="P921" s="83"/>
      <c r="Q921" s="83"/>
      <c r="R921" s="83"/>
      <c r="S921" s="83"/>
      <c r="T921" s="83"/>
      <c r="U921" s="83"/>
      <c r="V921" s="83"/>
      <c r="W921" s="83"/>
      <c r="X921" s="83"/>
      <c r="Y921" s="83"/>
      <c r="Z921" s="83"/>
    </row>
    <row r="922" spans="1:26" ht="12.75" customHeight="1" x14ac:dyDescent="0.3">
      <c r="A922" s="83"/>
      <c r="B922" s="83"/>
      <c r="C922" s="83"/>
      <c r="D922" s="83"/>
      <c r="E922" s="83"/>
      <c r="F922" s="83"/>
      <c r="G922" s="83"/>
      <c r="H922" s="83"/>
      <c r="I922" s="83"/>
      <c r="J922" s="83"/>
      <c r="K922" s="83"/>
      <c r="L922" s="83"/>
      <c r="M922" s="83"/>
      <c r="N922" s="83"/>
      <c r="O922" s="83"/>
      <c r="P922" s="83"/>
      <c r="Q922" s="83"/>
      <c r="R922" s="83"/>
      <c r="S922" s="83"/>
      <c r="T922" s="83"/>
      <c r="U922" s="83"/>
      <c r="V922" s="83"/>
      <c r="W922" s="83"/>
      <c r="X922" s="83"/>
      <c r="Y922" s="83"/>
      <c r="Z922" s="83"/>
    </row>
    <row r="923" spans="1:26" ht="12.75" customHeight="1" x14ac:dyDescent="0.3">
      <c r="A923" s="83"/>
      <c r="B923" s="83"/>
      <c r="C923" s="83"/>
      <c r="D923" s="83"/>
      <c r="E923" s="83"/>
      <c r="F923" s="83"/>
      <c r="G923" s="83"/>
      <c r="H923" s="83"/>
      <c r="I923" s="83"/>
      <c r="J923" s="83"/>
      <c r="K923" s="83"/>
      <c r="L923" s="83"/>
      <c r="M923" s="83"/>
      <c r="N923" s="83"/>
      <c r="O923" s="83"/>
      <c r="P923" s="83"/>
      <c r="Q923" s="83"/>
      <c r="R923" s="83"/>
      <c r="S923" s="83"/>
      <c r="T923" s="83"/>
      <c r="U923" s="83"/>
      <c r="V923" s="83"/>
      <c r="W923" s="83"/>
      <c r="X923" s="83"/>
      <c r="Y923" s="83"/>
      <c r="Z923" s="83"/>
    </row>
    <row r="924" spans="1:26" ht="12.75" customHeight="1" x14ac:dyDescent="0.3">
      <c r="A924" s="83"/>
      <c r="B924" s="83"/>
      <c r="C924" s="83"/>
      <c r="D924" s="83"/>
      <c r="E924" s="83"/>
      <c r="F924" s="83"/>
      <c r="G924" s="83"/>
      <c r="H924" s="83"/>
      <c r="I924" s="83"/>
      <c r="J924" s="83"/>
      <c r="K924" s="83"/>
      <c r="L924" s="83"/>
      <c r="M924" s="83"/>
      <c r="N924" s="83"/>
      <c r="O924" s="83"/>
      <c r="P924" s="83"/>
      <c r="Q924" s="83"/>
      <c r="R924" s="83"/>
      <c r="S924" s="83"/>
      <c r="T924" s="83"/>
      <c r="U924" s="83"/>
      <c r="V924" s="83"/>
      <c r="W924" s="83"/>
      <c r="X924" s="83"/>
      <c r="Y924" s="83"/>
      <c r="Z924" s="83"/>
    </row>
    <row r="925" spans="1:26" ht="12.75" customHeight="1" x14ac:dyDescent="0.3">
      <c r="A925" s="83"/>
      <c r="B925" s="83"/>
      <c r="C925" s="83"/>
      <c r="D925" s="83"/>
      <c r="E925" s="83"/>
      <c r="F925" s="83"/>
      <c r="G925" s="83"/>
      <c r="H925" s="83"/>
      <c r="I925" s="83"/>
      <c r="J925" s="83"/>
      <c r="K925" s="83"/>
      <c r="L925" s="83"/>
      <c r="M925" s="83"/>
      <c r="N925" s="83"/>
      <c r="O925" s="83"/>
      <c r="P925" s="83"/>
      <c r="Q925" s="83"/>
      <c r="R925" s="83"/>
      <c r="S925" s="83"/>
      <c r="T925" s="83"/>
      <c r="U925" s="83"/>
      <c r="V925" s="83"/>
      <c r="W925" s="83"/>
      <c r="X925" s="83"/>
      <c r="Y925" s="83"/>
      <c r="Z925" s="83"/>
    </row>
    <row r="926" spans="1:26" ht="12.75" customHeight="1" x14ac:dyDescent="0.3">
      <c r="A926" s="83"/>
      <c r="B926" s="83"/>
      <c r="C926" s="83"/>
      <c r="D926" s="83"/>
      <c r="E926" s="83"/>
      <c r="F926" s="83"/>
      <c r="G926" s="83"/>
      <c r="H926" s="83"/>
      <c r="I926" s="83"/>
      <c r="J926" s="83"/>
      <c r="K926" s="83"/>
      <c r="L926" s="83"/>
      <c r="M926" s="83"/>
      <c r="N926" s="83"/>
      <c r="O926" s="83"/>
      <c r="P926" s="83"/>
      <c r="Q926" s="83"/>
      <c r="R926" s="83"/>
      <c r="S926" s="83"/>
      <c r="T926" s="83"/>
      <c r="U926" s="83"/>
      <c r="V926" s="83"/>
      <c r="W926" s="83"/>
      <c r="X926" s="83"/>
      <c r="Y926" s="83"/>
      <c r="Z926" s="83"/>
    </row>
    <row r="927" spans="1:26" ht="12.75" customHeight="1" x14ac:dyDescent="0.3">
      <c r="A927" s="83"/>
      <c r="B927" s="83"/>
      <c r="C927" s="83"/>
      <c r="D927" s="83"/>
      <c r="E927" s="83"/>
      <c r="F927" s="83"/>
      <c r="G927" s="83"/>
      <c r="H927" s="83"/>
      <c r="I927" s="83"/>
      <c r="J927" s="83"/>
      <c r="K927" s="83"/>
      <c r="L927" s="83"/>
      <c r="M927" s="83"/>
      <c r="N927" s="83"/>
      <c r="O927" s="83"/>
      <c r="P927" s="83"/>
      <c r="Q927" s="83"/>
      <c r="R927" s="83"/>
      <c r="S927" s="83"/>
      <c r="T927" s="83"/>
      <c r="U927" s="83"/>
      <c r="V927" s="83"/>
      <c r="W927" s="83"/>
      <c r="X927" s="83"/>
      <c r="Y927" s="83"/>
      <c r="Z927" s="83"/>
    </row>
    <row r="928" spans="1:26" ht="12.75" customHeight="1" x14ac:dyDescent="0.3">
      <c r="A928" s="83"/>
      <c r="B928" s="83"/>
      <c r="C928" s="83"/>
      <c r="D928" s="83"/>
      <c r="E928" s="83"/>
      <c r="F928" s="83"/>
      <c r="G928" s="83"/>
      <c r="H928" s="83"/>
      <c r="I928" s="83"/>
      <c r="J928" s="83"/>
      <c r="K928" s="83"/>
      <c r="L928" s="83"/>
      <c r="M928" s="83"/>
      <c r="N928" s="83"/>
      <c r="O928" s="83"/>
      <c r="P928" s="83"/>
      <c r="Q928" s="83"/>
      <c r="R928" s="83"/>
      <c r="S928" s="83"/>
      <c r="T928" s="83"/>
      <c r="U928" s="83"/>
      <c r="V928" s="83"/>
      <c r="W928" s="83"/>
      <c r="X928" s="83"/>
      <c r="Y928" s="83"/>
      <c r="Z928" s="83"/>
    </row>
    <row r="929" spans="1:26" ht="12.75" customHeight="1" x14ac:dyDescent="0.3">
      <c r="A929" s="83"/>
      <c r="B929" s="83"/>
      <c r="C929" s="83"/>
      <c r="D929" s="83"/>
      <c r="E929" s="83"/>
      <c r="F929" s="83"/>
      <c r="G929" s="83"/>
      <c r="H929" s="83"/>
      <c r="I929" s="83"/>
      <c r="J929" s="83"/>
      <c r="K929" s="83"/>
      <c r="L929" s="83"/>
      <c r="M929" s="83"/>
      <c r="N929" s="83"/>
      <c r="O929" s="83"/>
      <c r="P929" s="83"/>
      <c r="Q929" s="83"/>
      <c r="R929" s="83"/>
      <c r="S929" s="83"/>
      <c r="T929" s="83"/>
      <c r="U929" s="83"/>
      <c r="V929" s="83"/>
      <c r="W929" s="83"/>
      <c r="X929" s="83"/>
      <c r="Y929" s="83"/>
      <c r="Z929" s="83"/>
    </row>
    <row r="930" spans="1:26" ht="12.75" customHeight="1" x14ac:dyDescent="0.3">
      <c r="A930" s="83"/>
      <c r="B930" s="83"/>
      <c r="C930" s="83"/>
      <c r="D930" s="83"/>
      <c r="E930" s="83"/>
      <c r="F930" s="83"/>
      <c r="G930" s="83"/>
      <c r="H930" s="83"/>
      <c r="I930" s="83"/>
      <c r="J930" s="83"/>
      <c r="K930" s="83"/>
      <c r="L930" s="83"/>
      <c r="M930" s="83"/>
      <c r="N930" s="83"/>
      <c r="O930" s="83"/>
      <c r="P930" s="83"/>
      <c r="Q930" s="83"/>
      <c r="R930" s="83"/>
      <c r="S930" s="83"/>
      <c r="T930" s="83"/>
      <c r="U930" s="83"/>
      <c r="V930" s="83"/>
      <c r="W930" s="83"/>
      <c r="X930" s="83"/>
      <c r="Y930" s="83"/>
      <c r="Z930" s="83"/>
    </row>
    <row r="931" spans="1:26" ht="12.75" customHeight="1" x14ac:dyDescent="0.3">
      <c r="A931" s="83"/>
      <c r="B931" s="83"/>
      <c r="C931" s="83"/>
      <c r="D931" s="83"/>
      <c r="E931" s="83"/>
      <c r="F931" s="83"/>
      <c r="G931" s="83"/>
      <c r="H931" s="83"/>
      <c r="I931" s="83"/>
      <c r="J931" s="83"/>
      <c r="K931" s="83"/>
      <c r="L931" s="83"/>
      <c r="M931" s="83"/>
      <c r="N931" s="83"/>
      <c r="O931" s="83"/>
      <c r="P931" s="83"/>
      <c r="Q931" s="83"/>
      <c r="R931" s="83"/>
      <c r="S931" s="83"/>
      <c r="T931" s="83"/>
      <c r="U931" s="83"/>
      <c r="V931" s="83"/>
      <c r="W931" s="83"/>
      <c r="X931" s="83"/>
      <c r="Y931" s="83"/>
      <c r="Z931" s="83"/>
    </row>
    <row r="932" spans="1:26" ht="12.75" customHeight="1" x14ac:dyDescent="0.3">
      <c r="A932" s="83"/>
      <c r="B932" s="83"/>
      <c r="C932" s="83"/>
      <c r="D932" s="83"/>
      <c r="E932" s="83"/>
      <c r="F932" s="83"/>
      <c r="G932" s="83"/>
      <c r="H932" s="83"/>
      <c r="I932" s="83"/>
      <c r="J932" s="83"/>
      <c r="K932" s="83"/>
      <c r="L932" s="83"/>
      <c r="M932" s="83"/>
      <c r="N932" s="83"/>
      <c r="O932" s="83"/>
      <c r="P932" s="83"/>
      <c r="Q932" s="83"/>
      <c r="R932" s="83"/>
      <c r="S932" s="83"/>
      <c r="T932" s="83"/>
      <c r="U932" s="83"/>
      <c r="V932" s="83"/>
      <c r="W932" s="83"/>
      <c r="X932" s="83"/>
      <c r="Y932" s="83"/>
      <c r="Z932" s="83"/>
    </row>
    <row r="933" spans="1:26" ht="12.75" customHeight="1" x14ac:dyDescent="0.3">
      <c r="A933" s="83"/>
      <c r="B933" s="83"/>
      <c r="C933" s="83"/>
      <c r="D933" s="83"/>
      <c r="E933" s="83"/>
      <c r="F933" s="83"/>
      <c r="G933" s="83"/>
      <c r="H933" s="83"/>
      <c r="I933" s="83"/>
      <c r="J933" s="83"/>
      <c r="K933" s="83"/>
      <c r="L933" s="83"/>
      <c r="M933" s="83"/>
      <c r="N933" s="83"/>
      <c r="O933" s="83"/>
      <c r="P933" s="83"/>
      <c r="Q933" s="83"/>
      <c r="R933" s="83"/>
      <c r="S933" s="83"/>
      <c r="T933" s="83"/>
      <c r="U933" s="83"/>
      <c r="V933" s="83"/>
      <c r="W933" s="83"/>
      <c r="X933" s="83"/>
      <c r="Y933" s="83"/>
      <c r="Z933" s="83"/>
    </row>
    <row r="934" spans="1:26" ht="12.75" customHeight="1" x14ac:dyDescent="0.3">
      <c r="A934" s="83"/>
      <c r="B934" s="83"/>
      <c r="C934" s="83"/>
      <c r="D934" s="83"/>
      <c r="E934" s="83"/>
      <c r="F934" s="83"/>
      <c r="G934" s="83"/>
      <c r="H934" s="83"/>
      <c r="I934" s="83"/>
      <c r="J934" s="83"/>
      <c r="K934" s="83"/>
      <c r="L934" s="83"/>
      <c r="M934" s="83"/>
      <c r="N934" s="83"/>
      <c r="O934" s="83"/>
      <c r="P934" s="83"/>
      <c r="Q934" s="83"/>
      <c r="R934" s="83"/>
      <c r="S934" s="83"/>
      <c r="T934" s="83"/>
      <c r="U934" s="83"/>
      <c r="V934" s="83"/>
      <c r="W934" s="83"/>
      <c r="X934" s="83"/>
      <c r="Y934" s="83"/>
      <c r="Z934" s="83"/>
    </row>
    <row r="935" spans="1:26" ht="12.75" customHeight="1" x14ac:dyDescent="0.3">
      <c r="A935" s="83"/>
      <c r="B935" s="83"/>
      <c r="C935" s="83"/>
      <c r="D935" s="83"/>
      <c r="E935" s="83"/>
      <c r="F935" s="83"/>
      <c r="G935" s="83"/>
      <c r="H935" s="83"/>
      <c r="I935" s="83"/>
      <c r="J935" s="83"/>
      <c r="K935" s="83"/>
      <c r="L935" s="83"/>
      <c r="M935" s="83"/>
      <c r="N935" s="83"/>
      <c r="O935" s="83"/>
      <c r="P935" s="83"/>
      <c r="Q935" s="83"/>
      <c r="R935" s="83"/>
      <c r="S935" s="83"/>
      <c r="T935" s="83"/>
      <c r="U935" s="83"/>
      <c r="V935" s="83"/>
      <c r="W935" s="83"/>
      <c r="X935" s="83"/>
      <c r="Y935" s="83"/>
      <c r="Z935" s="83"/>
    </row>
    <row r="936" spans="1:26" ht="12.75" customHeight="1" x14ac:dyDescent="0.3">
      <c r="A936" s="83"/>
      <c r="B936" s="83"/>
      <c r="C936" s="83"/>
      <c r="D936" s="83"/>
      <c r="E936" s="83"/>
      <c r="F936" s="83"/>
      <c r="G936" s="83"/>
      <c r="H936" s="83"/>
      <c r="I936" s="83"/>
      <c r="J936" s="83"/>
      <c r="K936" s="83"/>
      <c r="L936" s="83"/>
      <c r="M936" s="83"/>
      <c r="N936" s="83"/>
      <c r="O936" s="83"/>
      <c r="P936" s="83"/>
      <c r="Q936" s="83"/>
      <c r="R936" s="83"/>
      <c r="S936" s="83"/>
      <c r="T936" s="83"/>
      <c r="U936" s="83"/>
      <c r="V936" s="83"/>
      <c r="W936" s="83"/>
      <c r="X936" s="83"/>
      <c r="Y936" s="83"/>
      <c r="Z936" s="83"/>
    </row>
    <row r="937" spans="1:26" ht="12.75" customHeight="1" x14ac:dyDescent="0.3">
      <c r="A937" s="83"/>
      <c r="B937" s="83"/>
      <c r="C937" s="83"/>
      <c r="D937" s="83"/>
      <c r="E937" s="83"/>
      <c r="F937" s="83"/>
      <c r="G937" s="83"/>
      <c r="H937" s="83"/>
      <c r="I937" s="83"/>
      <c r="J937" s="83"/>
      <c r="K937" s="83"/>
      <c r="L937" s="83"/>
      <c r="M937" s="83"/>
      <c r="N937" s="83"/>
      <c r="O937" s="83"/>
      <c r="P937" s="83"/>
      <c r="Q937" s="83"/>
      <c r="R937" s="83"/>
      <c r="S937" s="83"/>
      <c r="T937" s="83"/>
      <c r="U937" s="83"/>
      <c r="V937" s="83"/>
      <c r="W937" s="83"/>
      <c r="X937" s="83"/>
      <c r="Y937" s="83"/>
      <c r="Z937" s="83"/>
    </row>
    <row r="938" spans="1:26" ht="12.75" customHeight="1" x14ac:dyDescent="0.3">
      <c r="A938" s="83"/>
      <c r="B938" s="83"/>
      <c r="C938" s="83"/>
      <c r="D938" s="83"/>
      <c r="E938" s="83"/>
      <c r="F938" s="83"/>
      <c r="G938" s="83"/>
      <c r="H938" s="83"/>
      <c r="I938" s="83"/>
      <c r="J938" s="83"/>
      <c r="K938" s="83"/>
      <c r="L938" s="83"/>
      <c r="M938" s="83"/>
      <c r="N938" s="83"/>
      <c r="O938" s="83"/>
      <c r="P938" s="83"/>
      <c r="Q938" s="83"/>
      <c r="R938" s="83"/>
      <c r="S938" s="83"/>
      <c r="T938" s="83"/>
      <c r="U938" s="83"/>
      <c r="V938" s="83"/>
      <c r="W938" s="83"/>
      <c r="X938" s="83"/>
      <c r="Y938" s="83"/>
      <c r="Z938" s="83"/>
    </row>
    <row r="939" spans="1:26" ht="12.75" customHeight="1" x14ac:dyDescent="0.3">
      <c r="A939" s="83"/>
      <c r="B939" s="83"/>
      <c r="C939" s="83"/>
      <c r="D939" s="83"/>
      <c r="E939" s="83"/>
      <c r="F939" s="83"/>
      <c r="G939" s="83"/>
      <c r="H939" s="83"/>
      <c r="I939" s="83"/>
      <c r="J939" s="83"/>
      <c r="K939" s="83"/>
      <c r="L939" s="83"/>
      <c r="M939" s="83"/>
      <c r="N939" s="83"/>
      <c r="O939" s="83"/>
      <c r="P939" s="83"/>
      <c r="Q939" s="83"/>
      <c r="R939" s="83"/>
      <c r="S939" s="83"/>
      <c r="T939" s="83"/>
      <c r="U939" s="83"/>
      <c r="V939" s="83"/>
      <c r="W939" s="83"/>
      <c r="X939" s="83"/>
      <c r="Y939" s="83"/>
      <c r="Z939" s="83"/>
    </row>
    <row r="940" spans="1:26" ht="12.75" customHeight="1" x14ac:dyDescent="0.3">
      <c r="A940" s="83"/>
      <c r="B940" s="83"/>
      <c r="C940" s="83"/>
      <c r="D940" s="83"/>
      <c r="E940" s="83"/>
      <c r="F940" s="83"/>
      <c r="G940" s="83"/>
      <c r="H940" s="83"/>
      <c r="I940" s="83"/>
      <c r="J940" s="83"/>
      <c r="K940" s="83"/>
      <c r="L940" s="83"/>
      <c r="M940" s="83"/>
      <c r="N940" s="83"/>
      <c r="O940" s="83"/>
      <c r="P940" s="83"/>
      <c r="Q940" s="83"/>
      <c r="R940" s="83"/>
      <c r="S940" s="83"/>
      <c r="T940" s="83"/>
      <c r="U940" s="83"/>
      <c r="V940" s="83"/>
      <c r="W940" s="83"/>
      <c r="X940" s="83"/>
      <c r="Y940" s="83"/>
      <c r="Z940" s="83"/>
    </row>
    <row r="941" spans="1:26" ht="12.75" customHeight="1" x14ac:dyDescent="0.3">
      <c r="A941" s="83"/>
      <c r="B941" s="83"/>
      <c r="C941" s="83"/>
      <c r="D941" s="83"/>
      <c r="E941" s="83"/>
      <c r="F941" s="83"/>
      <c r="G941" s="83"/>
      <c r="H941" s="83"/>
      <c r="I941" s="83"/>
      <c r="J941" s="83"/>
      <c r="K941" s="83"/>
      <c r="L941" s="83"/>
      <c r="M941" s="83"/>
      <c r="N941" s="83"/>
      <c r="O941" s="83"/>
      <c r="P941" s="83"/>
      <c r="Q941" s="83"/>
      <c r="R941" s="83"/>
      <c r="S941" s="83"/>
      <c r="T941" s="83"/>
      <c r="U941" s="83"/>
      <c r="V941" s="83"/>
      <c r="W941" s="83"/>
      <c r="X941" s="83"/>
      <c r="Y941" s="83"/>
      <c r="Z941" s="83"/>
    </row>
    <row r="942" spans="1:26" ht="12.75" customHeight="1" x14ac:dyDescent="0.3">
      <c r="A942" s="83"/>
      <c r="B942" s="83"/>
      <c r="C942" s="83"/>
      <c r="D942" s="83"/>
      <c r="E942" s="83"/>
      <c r="F942" s="83"/>
      <c r="G942" s="83"/>
      <c r="H942" s="83"/>
      <c r="I942" s="83"/>
      <c r="J942" s="83"/>
      <c r="K942" s="83"/>
      <c r="L942" s="83"/>
      <c r="M942" s="83"/>
      <c r="N942" s="83"/>
      <c r="O942" s="83"/>
      <c r="P942" s="83"/>
      <c r="Q942" s="83"/>
      <c r="R942" s="83"/>
      <c r="S942" s="83"/>
      <c r="T942" s="83"/>
      <c r="U942" s="83"/>
      <c r="V942" s="83"/>
      <c r="W942" s="83"/>
      <c r="X942" s="83"/>
      <c r="Y942" s="83"/>
      <c r="Z942" s="83"/>
    </row>
    <row r="943" spans="1:26" ht="12.75" customHeight="1" x14ac:dyDescent="0.3">
      <c r="A943" s="83"/>
      <c r="B943" s="83"/>
      <c r="C943" s="83"/>
      <c r="D943" s="83"/>
      <c r="E943" s="83"/>
      <c r="F943" s="83"/>
      <c r="G943" s="83"/>
      <c r="H943" s="83"/>
      <c r="I943" s="83"/>
      <c r="J943" s="83"/>
      <c r="K943" s="83"/>
      <c r="L943" s="83"/>
      <c r="M943" s="83"/>
      <c r="N943" s="83"/>
      <c r="O943" s="83"/>
      <c r="P943" s="83"/>
      <c r="Q943" s="83"/>
      <c r="R943" s="83"/>
      <c r="S943" s="83"/>
      <c r="T943" s="83"/>
      <c r="U943" s="83"/>
      <c r="V943" s="83"/>
      <c r="W943" s="83"/>
      <c r="X943" s="83"/>
      <c r="Y943" s="83"/>
      <c r="Z943" s="83"/>
    </row>
    <row r="944" spans="1:26" ht="12.75" customHeight="1" x14ac:dyDescent="0.3">
      <c r="A944" s="83"/>
      <c r="B944" s="83"/>
      <c r="C944" s="83"/>
      <c r="D944" s="83"/>
      <c r="E944" s="83"/>
      <c r="F944" s="83"/>
      <c r="G944" s="83"/>
      <c r="H944" s="83"/>
      <c r="I944" s="83"/>
      <c r="J944" s="83"/>
      <c r="K944" s="83"/>
      <c r="L944" s="83"/>
      <c r="M944" s="83"/>
      <c r="N944" s="83"/>
      <c r="O944" s="83"/>
      <c r="P944" s="83"/>
      <c r="Q944" s="83"/>
      <c r="R944" s="83"/>
      <c r="S944" s="83"/>
      <c r="T944" s="83"/>
      <c r="U944" s="83"/>
      <c r="V944" s="83"/>
      <c r="W944" s="83"/>
      <c r="X944" s="83"/>
      <c r="Y944" s="83"/>
      <c r="Z944" s="83"/>
    </row>
    <row r="945" spans="1:26" ht="12.75" customHeight="1" x14ac:dyDescent="0.3">
      <c r="A945" s="83"/>
      <c r="B945" s="83"/>
      <c r="C945" s="83"/>
      <c r="D945" s="83"/>
      <c r="E945" s="83"/>
      <c r="F945" s="83"/>
      <c r="G945" s="83"/>
      <c r="H945" s="83"/>
      <c r="I945" s="83"/>
      <c r="J945" s="83"/>
      <c r="K945" s="83"/>
      <c r="L945" s="83"/>
      <c r="M945" s="83"/>
      <c r="N945" s="83"/>
      <c r="O945" s="83"/>
      <c r="P945" s="83"/>
      <c r="Q945" s="83"/>
      <c r="R945" s="83"/>
      <c r="S945" s="83"/>
      <c r="T945" s="83"/>
      <c r="U945" s="83"/>
      <c r="V945" s="83"/>
      <c r="W945" s="83"/>
      <c r="X945" s="83"/>
      <c r="Y945" s="83"/>
      <c r="Z945" s="83"/>
    </row>
    <row r="946" spans="1:26" ht="12.75" customHeight="1" x14ac:dyDescent="0.3">
      <c r="A946" s="83"/>
      <c r="B946" s="83"/>
      <c r="C946" s="83"/>
      <c r="D946" s="83"/>
      <c r="E946" s="83"/>
      <c r="F946" s="83"/>
      <c r="G946" s="83"/>
      <c r="H946" s="83"/>
      <c r="I946" s="83"/>
      <c r="J946" s="83"/>
      <c r="K946" s="83"/>
      <c r="L946" s="83"/>
      <c r="M946" s="83"/>
      <c r="N946" s="83"/>
      <c r="O946" s="83"/>
      <c r="P946" s="83"/>
      <c r="Q946" s="83"/>
      <c r="R946" s="83"/>
      <c r="S946" s="83"/>
      <c r="T946" s="83"/>
      <c r="U946" s="83"/>
      <c r="V946" s="83"/>
      <c r="W946" s="83"/>
      <c r="X946" s="83"/>
      <c r="Y946" s="83"/>
      <c r="Z946" s="83"/>
    </row>
    <row r="947" spans="1:26" ht="12.75" customHeight="1" x14ac:dyDescent="0.3">
      <c r="A947" s="83"/>
      <c r="B947" s="83"/>
      <c r="C947" s="83"/>
      <c r="D947" s="83"/>
      <c r="E947" s="83"/>
      <c r="F947" s="83"/>
      <c r="G947" s="83"/>
      <c r="H947" s="83"/>
      <c r="I947" s="83"/>
      <c r="J947" s="83"/>
      <c r="K947" s="83"/>
      <c r="L947" s="83"/>
      <c r="M947" s="83"/>
      <c r="N947" s="83"/>
      <c r="O947" s="83"/>
      <c r="P947" s="83"/>
      <c r="Q947" s="83"/>
      <c r="R947" s="83"/>
      <c r="S947" s="83"/>
      <c r="T947" s="83"/>
      <c r="U947" s="83"/>
      <c r="V947" s="83"/>
      <c r="W947" s="83"/>
      <c r="X947" s="83"/>
      <c r="Y947" s="83"/>
      <c r="Z947" s="83"/>
    </row>
    <row r="948" spans="1:26" ht="12.75" customHeight="1" x14ac:dyDescent="0.3">
      <c r="A948" s="83"/>
      <c r="B948" s="83"/>
      <c r="C948" s="83"/>
      <c r="D948" s="83"/>
      <c r="E948" s="83"/>
      <c r="F948" s="83"/>
      <c r="G948" s="83"/>
      <c r="H948" s="83"/>
      <c r="I948" s="83"/>
      <c r="J948" s="83"/>
      <c r="K948" s="83"/>
      <c r="L948" s="83"/>
      <c r="M948" s="83"/>
      <c r="N948" s="83"/>
      <c r="O948" s="83"/>
      <c r="P948" s="83"/>
      <c r="Q948" s="83"/>
      <c r="R948" s="83"/>
      <c r="S948" s="83"/>
      <c r="T948" s="83"/>
      <c r="U948" s="83"/>
      <c r="V948" s="83"/>
      <c r="W948" s="83"/>
      <c r="X948" s="83"/>
      <c r="Y948" s="83"/>
      <c r="Z948" s="83"/>
    </row>
    <row r="949" spans="1:26" ht="12.75" customHeight="1" x14ac:dyDescent="0.3">
      <c r="A949" s="83"/>
      <c r="B949" s="83"/>
      <c r="C949" s="83"/>
      <c r="D949" s="83"/>
      <c r="E949" s="83"/>
      <c r="F949" s="83"/>
      <c r="G949" s="83"/>
      <c r="H949" s="83"/>
      <c r="I949" s="83"/>
      <c r="J949" s="83"/>
      <c r="K949" s="83"/>
      <c r="L949" s="83"/>
      <c r="M949" s="83"/>
      <c r="N949" s="83"/>
      <c r="O949" s="83"/>
      <c r="P949" s="83"/>
      <c r="Q949" s="83"/>
      <c r="R949" s="83"/>
      <c r="S949" s="83"/>
      <c r="T949" s="83"/>
      <c r="U949" s="83"/>
      <c r="V949" s="83"/>
      <c r="W949" s="83"/>
      <c r="X949" s="83"/>
      <c r="Y949" s="83"/>
      <c r="Z949" s="83"/>
    </row>
    <row r="950" spans="1:26" ht="12.75" customHeight="1" x14ac:dyDescent="0.3">
      <c r="A950" s="83"/>
      <c r="B950" s="83"/>
      <c r="C950" s="83"/>
      <c r="D950" s="83"/>
      <c r="E950" s="83"/>
      <c r="F950" s="83"/>
      <c r="G950" s="83"/>
      <c r="H950" s="83"/>
      <c r="I950" s="83"/>
      <c r="J950" s="83"/>
      <c r="K950" s="83"/>
      <c r="L950" s="83"/>
      <c r="M950" s="83"/>
      <c r="N950" s="83"/>
      <c r="O950" s="83"/>
      <c r="P950" s="83"/>
      <c r="Q950" s="83"/>
      <c r="R950" s="83"/>
      <c r="S950" s="83"/>
      <c r="T950" s="83"/>
      <c r="U950" s="83"/>
      <c r="V950" s="83"/>
      <c r="W950" s="83"/>
      <c r="X950" s="83"/>
      <c r="Y950" s="83"/>
      <c r="Z950" s="83"/>
    </row>
    <row r="951" spans="1:26" ht="12.75" customHeight="1" x14ac:dyDescent="0.3">
      <c r="A951" s="83"/>
      <c r="B951" s="83"/>
      <c r="C951" s="83"/>
      <c r="D951" s="83"/>
      <c r="E951" s="83"/>
      <c r="F951" s="83"/>
      <c r="G951" s="83"/>
      <c r="H951" s="83"/>
      <c r="I951" s="83"/>
      <c r="J951" s="83"/>
      <c r="K951" s="83"/>
      <c r="L951" s="83"/>
      <c r="M951" s="83"/>
      <c r="N951" s="83"/>
      <c r="O951" s="83"/>
      <c r="P951" s="83"/>
      <c r="Q951" s="83"/>
      <c r="R951" s="83"/>
      <c r="S951" s="83"/>
      <c r="T951" s="83"/>
      <c r="U951" s="83"/>
      <c r="V951" s="83"/>
      <c r="W951" s="83"/>
      <c r="X951" s="83"/>
      <c r="Y951" s="83"/>
      <c r="Z951" s="83"/>
    </row>
    <row r="952" spans="1:26" ht="12.75" customHeight="1" x14ac:dyDescent="0.3">
      <c r="A952" s="83"/>
      <c r="B952" s="83"/>
      <c r="C952" s="83"/>
      <c r="D952" s="83"/>
      <c r="E952" s="83"/>
      <c r="F952" s="83"/>
      <c r="G952" s="83"/>
      <c r="H952" s="83"/>
      <c r="I952" s="83"/>
      <c r="J952" s="83"/>
      <c r="K952" s="83"/>
      <c r="L952" s="83"/>
      <c r="M952" s="83"/>
      <c r="N952" s="83"/>
      <c r="O952" s="83"/>
      <c r="P952" s="83"/>
      <c r="Q952" s="83"/>
      <c r="R952" s="83"/>
      <c r="S952" s="83"/>
      <c r="T952" s="83"/>
      <c r="U952" s="83"/>
      <c r="V952" s="83"/>
      <c r="W952" s="83"/>
      <c r="X952" s="83"/>
      <c r="Y952" s="83"/>
      <c r="Z952" s="83"/>
    </row>
    <row r="953" spans="1:26" ht="12.75" customHeight="1" x14ac:dyDescent="0.3">
      <c r="A953" s="83"/>
      <c r="B953" s="83"/>
      <c r="C953" s="83"/>
      <c r="D953" s="83"/>
      <c r="E953" s="83"/>
      <c r="F953" s="83"/>
      <c r="G953" s="83"/>
      <c r="H953" s="83"/>
      <c r="I953" s="83"/>
      <c r="J953" s="83"/>
      <c r="K953" s="83"/>
      <c r="L953" s="83"/>
      <c r="M953" s="83"/>
      <c r="N953" s="83"/>
      <c r="O953" s="83"/>
      <c r="P953" s="83"/>
      <c r="Q953" s="83"/>
      <c r="R953" s="83"/>
      <c r="S953" s="83"/>
      <c r="T953" s="83"/>
      <c r="U953" s="83"/>
      <c r="V953" s="83"/>
      <c r="W953" s="83"/>
      <c r="X953" s="83"/>
      <c r="Y953" s="83"/>
      <c r="Z953" s="83"/>
    </row>
    <row r="954" spans="1:26" ht="12.75" customHeight="1" x14ac:dyDescent="0.3">
      <c r="A954" s="83"/>
      <c r="B954" s="83"/>
      <c r="C954" s="83"/>
      <c r="D954" s="83"/>
      <c r="E954" s="83"/>
      <c r="F954" s="83"/>
      <c r="G954" s="83"/>
      <c r="H954" s="83"/>
      <c r="I954" s="83"/>
      <c r="J954" s="83"/>
      <c r="K954" s="83"/>
      <c r="L954" s="83"/>
      <c r="M954" s="83"/>
      <c r="N954" s="83"/>
      <c r="O954" s="83"/>
      <c r="P954" s="83"/>
      <c r="Q954" s="83"/>
      <c r="R954" s="83"/>
      <c r="S954" s="83"/>
      <c r="T954" s="83"/>
      <c r="U954" s="83"/>
      <c r="V954" s="83"/>
      <c r="W954" s="83"/>
      <c r="X954" s="83"/>
      <c r="Y954" s="83"/>
      <c r="Z954" s="83"/>
    </row>
    <row r="955" spans="1:26" ht="12.75" customHeight="1" x14ac:dyDescent="0.3">
      <c r="A955" s="83"/>
      <c r="B955" s="83"/>
      <c r="C955" s="83"/>
      <c r="D955" s="83"/>
      <c r="E955" s="83"/>
      <c r="F955" s="83"/>
      <c r="G955" s="83"/>
      <c r="H955" s="83"/>
      <c r="I955" s="83"/>
      <c r="J955" s="83"/>
      <c r="K955" s="83"/>
      <c r="L955" s="83"/>
      <c r="M955" s="83"/>
      <c r="N955" s="83"/>
      <c r="O955" s="83"/>
      <c r="P955" s="83"/>
      <c r="Q955" s="83"/>
      <c r="R955" s="83"/>
      <c r="S955" s="83"/>
      <c r="T955" s="83"/>
      <c r="U955" s="83"/>
      <c r="V955" s="83"/>
      <c r="W955" s="83"/>
      <c r="X955" s="83"/>
      <c r="Y955" s="83"/>
      <c r="Z955" s="83"/>
    </row>
    <row r="956" spans="1:26" ht="12.75" customHeight="1" x14ac:dyDescent="0.3">
      <c r="A956" s="83"/>
      <c r="B956" s="83"/>
      <c r="C956" s="83"/>
      <c r="D956" s="83"/>
      <c r="E956" s="83"/>
      <c r="F956" s="83"/>
      <c r="G956" s="83"/>
      <c r="H956" s="83"/>
      <c r="I956" s="83"/>
      <c r="J956" s="83"/>
      <c r="K956" s="83"/>
      <c r="L956" s="83"/>
      <c r="M956" s="83"/>
      <c r="N956" s="83"/>
      <c r="O956" s="83"/>
      <c r="P956" s="83"/>
      <c r="Q956" s="83"/>
      <c r="R956" s="83"/>
      <c r="S956" s="83"/>
      <c r="T956" s="83"/>
      <c r="U956" s="83"/>
      <c r="V956" s="83"/>
      <c r="W956" s="83"/>
      <c r="X956" s="83"/>
      <c r="Y956" s="83"/>
      <c r="Z956" s="83"/>
    </row>
    <row r="957" spans="1:26" ht="12.75" customHeight="1" x14ac:dyDescent="0.3">
      <c r="A957" s="83"/>
      <c r="B957" s="83"/>
      <c r="C957" s="83"/>
      <c r="D957" s="83"/>
      <c r="E957" s="83"/>
      <c r="F957" s="83"/>
      <c r="G957" s="83"/>
      <c r="H957" s="83"/>
      <c r="I957" s="83"/>
      <c r="J957" s="83"/>
      <c r="K957" s="83"/>
      <c r="L957" s="83"/>
      <c r="M957" s="83"/>
      <c r="N957" s="83"/>
      <c r="O957" s="83"/>
      <c r="P957" s="83"/>
      <c r="Q957" s="83"/>
      <c r="R957" s="83"/>
      <c r="S957" s="83"/>
      <c r="T957" s="83"/>
      <c r="U957" s="83"/>
      <c r="V957" s="83"/>
      <c r="W957" s="83"/>
      <c r="X957" s="83"/>
      <c r="Y957" s="83"/>
      <c r="Z957" s="83"/>
    </row>
    <row r="958" spans="1:26" ht="12.75" customHeight="1" x14ac:dyDescent="0.3">
      <c r="A958" s="83"/>
      <c r="B958" s="83"/>
      <c r="C958" s="83"/>
      <c r="D958" s="83"/>
      <c r="E958" s="83"/>
      <c r="F958" s="83"/>
      <c r="G958" s="83"/>
      <c r="H958" s="83"/>
      <c r="I958" s="83"/>
      <c r="J958" s="83"/>
      <c r="K958" s="83"/>
      <c r="L958" s="83"/>
      <c r="M958" s="83"/>
      <c r="N958" s="83"/>
      <c r="O958" s="83"/>
      <c r="P958" s="83"/>
      <c r="Q958" s="83"/>
      <c r="R958" s="83"/>
      <c r="S958" s="83"/>
      <c r="T958" s="83"/>
      <c r="U958" s="83"/>
      <c r="V958" s="83"/>
      <c r="W958" s="83"/>
      <c r="X958" s="83"/>
      <c r="Y958" s="83"/>
      <c r="Z958" s="83"/>
    </row>
    <row r="959" spans="1:26" ht="12.75" customHeight="1" x14ac:dyDescent="0.3">
      <c r="A959" s="83"/>
      <c r="B959" s="83"/>
      <c r="C959" s="83"/>
      <c r="D959" s="83"/>
      <c r="E959" s="83"/>
      <c r="F959" s="83"/>
      <c r="G959" s="83"/>
      <c r="H959" s="83"/>
      <c r="I959" s="83"/>
      <c r="J959" s="83"/>
      <c r="K959" s="83"/>
      <c r="L959" s="83"/>
      <c r="M959" s="83"/>
      <c r="N959" s="83"/>
      <c r="O959" s="83"/>
      <c r="P959" s="83"/>
      <c r="Q959" s="83"/>
      <c r="R959" s="83"/>
      <c r="S959" s="83"/>
      <c r="T959" s="83"/>
      <c r="U959" s="83"/>
      <c r="V959" s="83"/>
      <c r="W959" s="83"/>
      <c r="X959" s="83"/>
      <c r="Y959" s="83"/>
      <c r="Z959" s="83"/>
    </row>
    <row r="960" spans="1:26" ht="12.75" customHeight="1" x14ac:dyDescent="0.3">
      <c r="A960" s="83"/>
      <c r="B960" s="83"/>
      <c r="C960" s="83"/>
      <c r="D960" s="83"/>
      <c r="E960" s="83"/>
      <c r="F960" s="83"/>
      <c r="G960" s="83"/>
      <c r="H960" s="83"/>
      <c r="I960" s="83"/>
      <c r="J960" s="83"/>
      <c r="K960" s="83"/>
      <c r="L960" s="83"/>
      <c r="M960" s="83"/>
      <c r="N960" s="83"/>
      <c r="O960" s="83"/>
      <c r="P960" s="83"/>
      <c r="Q960" s="83"/>
      <c r="R960" s="83"/>
      <c r="S960" s="83"/>
      <c r="T960" s="83"/>
      <c r="U960" s="83"/>
      <c r="V960" s="83"/>
      <c r="W960" s="83"/>
      <c r="X960" s="83"/>
      <c r="Y960" s="83"/>
      <c r="Z960" s="83"/>
    </row>
    <row r="961" spans="1:26" ht="12.75" customHeight="1" x14ac:dyDescent="0.3">
      <c r="A961" s="83"/>
      <c r="B961" s="83"/>
      <c r="C961" s="83"/>
      <c r="D961" s="83"/>
      <c r="E961" s="83"/>
      <c r="F961" s="83"/>
      <c r="G961" s="83"/>
      <c r="H961" s="83"/>
      <c r="I961" s="83"/>
      <c r="J961" s="83"/>
      <c r="K961" s="83"/>
      <c r="L961" s="83"/>
      <c r="M961" s="83"/>
      <c r="N961" s="83"/>
      <c r="O961" s="83"/>
      <c r="P961" s="83"/>
      <c r="Q961" s="83"/>
      <c r="R961" s="83"/>
      <c r="S961" s="83"/>
      <c r="T961" s="83"/>
      <c r="U961" s="83"/>
      <c r="V961" s="83"/>
      <c r="W961" s="83"/>
      <c r="X961" s="83"/>
      <c r="Y961" s="83"/>
      <c r="Z961" s="83"/>
    </row>
    <row r="962" spans="1:26" ht="12.75" customHeight="1" x14ac:dyDescent="0.3">
      <c r="A962" s="83"/>
      <c r="B962" s="83"/>
      <c r="C962" s="83"/>
      <c r="D962" s="83"/>
      <c r="E962" s="83"/>
      <c r="F962" s="83"/>
      <c r="G962" s="83"/>
      <c r="H962" s="83"/>
      <c r="I962" s="83"/>
      <c r="J962" s="83"/>
      <c r="K962" s="83"/>
      <c r="L962" s="83"/>
      <c r="M962" s="83"/>
      <c r="N962" s="83"/>
      <c r="O962" s="83"/>
      <c r="P962" s="83"/>
      <c r="Q962" s="83"/>
      <c r="R962" s="83"/>
      <c r="S962" s="83"/>
      <c r="T962" s="83"/>
      <c r="U962" s="83"/>
      <c r="V962" s="83"/>
      <c r="W962" s="83"/>
      <c r="X962" s="83"/>
      <c r="Y962" s="83"/>
      <c r="Z962" s="83"/>
    </row>
    <row r="963" spans="1:26" ht="12.75" customHeight="1" x14ac:dyDescent="0.3">
      <c r="A963" s="83"/>
      <c r="B963" s="83"/>
      <c r="C963" s="83"/>
      <c r="D963" s="83"/>
      <c r="E963" s="83"/>
      <c r="F963" s="83"/>
      <c r="G963" s="83"/>
      <c r="H963" s="83"/>
      <c r="I963" s="83"/>
      <c r="J963" s="83"/>
      <c r="K963" s="83"/>
      <c r="L963" s="83"/>
      <c r="M963" s="83"/>
      <c r="N963" s="83"/>
      <c r="O963" s="83"/>
      <c r="P963" s="83"/>
      <c r="Q963" s="83"/>
      <c r="R963" s="83"/>
      <c r="S963" s="83"/>
      <c r="T963" s="83"/>
      <c r="U963" s="83"/>
      <c r="V963" s="83"/>
      <c r="W963" s="83"/>
      <c r="X963" s="83"/>
      <c r="Y963" s="83"/>
      <c r="Z963" s="83"/>
    </row>
    <row r="964" spans="1:26" ht="12.75" customHeight="1" x14ac:dyDescent="0.3">
      <c r="A964" s="83"/>
      <c r="B964" s="83"/>
      <c r="C964" s="83"/>
      <c r="D964" s="83"/>
      <c r="E964" s="83"/>
      <c r="F964" s="83"/>
      <c r="G964" s="83"/>
      <c r="H964" s="83"/>
      <c r="I964" s="83"/>
      <c r="J964" s="83"/>
      <c r="K964" s="83"/>
      <c r="L964" s="83"/>
      <c r="M964" s="83"/>
      <c r="N964" s="83"/>
      <c r="O964" s="83"/>
      <c r="P964" s="83"/>
      <c r="Q964" s="83"/>
      <c r="R964" s="83"/>
      <c r="S964" s="83"/>
      <c r="T964" s="83"/>
      <c r="U964" s="83"/>
      <c r="V964" s="83"/>
      <c r="W964" s="83"/>
      <c r="X964" s="83"/>
      <c r="Y964" s="83"/>
      <c r="Z964" s="83"/>
    </row>
    <row r="965" spans="1:26" ht="12.75" customHeight="1" x14ac:dyDescent="0.3">
      <c r="A965" s="83"/>
      <c r="B965" s="83"/>
      <c r="C965" s="83"/>
      <c r="D965" s="83"/>
      <c r="E965" s="83"/>
      <c r="F965" s="83"/>
      <c r="G965" s="83"/>
      <c r="H965" s="83"/>
      <c r="I965" s="83"/>
      <c r="J965" s="83"/>
      <c r="K965" s="83"/>
      <c r="L965" s="83"/>
      <c r="M965" s="83"/>
      <c r="N965" s="83"/>
      <c r="O965" s="83"/>
      <c r="P965" s="83"/>
      <c r="Q965" s="83"/>
      <c r="R965" s="83"/>
      <c r="S965" s="83"/>
      <c r="T965" s="83"/>
      <c r="U965" s="83"/>
      <c r="V965" s="83"/>
      <c r="W965" s="83"/>
      <c r="X965" s="83"/>
      <c r="Y965" s="83"/>
      <c r="Z965" s="83"/>
    </row>
    <row r="966" spans="1:26" ht="12.75" customHeight="1" x14ac:dyDescent="0.3">
      <c r="A966" s="83"/>
      <c r="B966" s="83"/>
      <c r="C966" s="83"/>
      <c r="D966" s="83"/>
      <c r="E966" s="83"/>
      <c r="F966" s="83"/>
      <c r="G966" s="83"/>
      <c r="H966" s="83"/>
      <c r="I966" s="83"/>
      <c r="J966" s="83"/>
      <c r="K966" s="83"/>
      <c r="L966" s="83"/>
      <c r="M966" s="83"/>
      <c r="N966" s="83"/>
      <c r="O966" s="83"/>
      <c r="P966" s="83"/>
      <c r="Q966" s="83"/>
      <c r="R966" s="83"/>
      <c r="S966" s="83"/>
      <c r="T966" s="83"/>
      <c r="U966" s="83"/>
      <c r="V966" s="83"/>
      <c r="W966" s="83"/>
      <c r="X966" s="83"/>
      <c r="Y966" s="83"/>
      <c r="Z966" s="83"/>
    </row>
    <row r="967" spans="1:26" ht="12.75" customHeight="1" x14ac:dyDescent="0.3">
      <c r="A967" s="83"/>
      <c r="B967" s="83"/>
      <c r="C967" s="83"/>
      <c r="D967" s="83"/>
      <c r="E967" s="83"/>
      <c r="F967" s="83"/>
      <c r="G967" s="83"/>
      <c r="H967" s="83"/>
      <c r="I967" s="83"/>
      <c r="J967" s="83"/>
      <c r="K967" s="83"/>
      <c r="L967" s="83"/>
      <c r="M967" s="83"/>
      <c r="N967" s="83"/>
      <c r="O967" s="83"/>
      <c r="P967" s="83"/>
      <c r="Q967" s="83"/>
      <c r="R967" s="83"/>
      <c r="S967" s="83"/>
      <c r="T967" s="83"/>
      <c r="U967" s="83"/>
      <c r="V967" s="83"/>
      <c r="W967" s="83"/>
      <c r="X967" s="83"/>
      <c r="Y967" s="83"/>
      <c r="Z967" s="83"/>
    </row>
    <row r="968" spans="1:26" ht="12.75" customHeight="1" x14ac:dyDescent="0.3">
      <c r="A968" s="83"/>
      <c r="B968" s="83"/>
      <c r="C968" s="83"/>
      <c r="D968" s="83"/>
      <c r="E968" s="83"/>
      <c r="F968" s="83"/>
      <c r="G968" s="83"/>
      <c r="H968" s="83"/>
      <c r="I968" s="83"/>
      <c r="J968" s="83"/>
      <c r="K968" s="83"/>
      <c r="L968" s="83"/>
      <c r="M968" s="83"/>
      <c r="N968" s="83"/>
      <c r="O968" s="83"/>
      <c r="P968" s="83"/>
      <c r="Q968" s="83"/>
      <c r="R968" s="83"/>
      <c r="S968" s="83"/>
      <c r="T968" s="83"/>
      <c r="U968" s="83"/>
      <c r="V968" s="83"/>
      <c r="W968" s="83"/>
      <c r="X968" s="83"/>
      <c r="Y968" s="83"/>
      <c r="Z968" s="83"/>
    </row>
    <row r="969" spans="1:26" ht="12.75" customHeight="1" x14ac:dyDescent="0.3">
      <c r="A969" s="83"/>
      <c r="B969" s="83"/>
      <c r="C969" s="83"/>
      <c r="D969" s="83"/>
      <c r="E969" s="83"/>
      <c r="F969" s="83"/>
      <c r="G969" s="83"/>
      <c r="H969" s="83"/>
      <c r="I969" s="83"/>
      <c r="J969" s="83"/>
      <c r="K969" s="83"/>
      <c r="L969" s="83"/>
      <c r="M969" s="83"/>
      <c r="N969" s="83"/>
      <c r="O969" s="83"/>
      <c r="P969" s="83"/>
      <c r="Q969" s="83"/>
      <c r="R969" s="83"/>
      <c r="S969" s="83"/>
      <c r="T969" s="83"/>
      <c r="U969" s="83"/>
      <c r="V969" s="83"/>
      <c r="W969" s="83"/>
      <c r="X969" s="83"/>
      <c r="Y969" s="83"/>
      <c r="Z969" s="83"/>
    </row>
    <row r="970" spans="1:26" ht="12.75" customHeight="1" x14ac:dyDescent="0.3">
      <c r="A970" s="83"/>
      <c r="B970" s="83"/>
      <c r="C970" s="83"/>
      <c r="D970" s="83"/>
      <c r="E970" s="83"/>
      <c r="F970" s="83"/>
      <c r="G970" s="83"/>
      <c r="H970" s="83"/>
      <c r="I970" s="83"/>
      <c r="J970" s="83"/>
      <c r="K970" s="83"/>
      <c r="L970" s="83"/>
      <c r="M970" s="83"/>
      <c r="N970" s="83"/>
      <c r="O970" s="83"/>
      <c r="P970" s="83"/>
      <c r="Q970" s="83"/>
      <c r="R970" s="83"/>
      <c r="S970" s="83"/>
      <c r="T970" s="83"/>
      <c r="U970" s="83"/>
      <c r="V970" s="83"/>
      <c r="W970" s="83"/>
      <c r="X970" s="83"/>
      <c r="Y970" s="83"/>
      <c r="Z970" s="83"/>
    </row>
    <row r="971" spans="1:26" ht="12.75" customHeight="1" x14ac:dyDescent="0.3">
      <c r="A971" s="83"/>
      <c r="B971" s="83"/>
      <c r="C971" s="83"/>
      <c r="D971" s="83"/>
      <c r="E971" s="83"/>
      <c r="F971" s="83"/>
      <c r="G971" s="83"/>
      <c r="H971" s="83"/>
      <c r="I971" s="83"/>
      <c r="J971" s="83"/>
      <c r="K971" s="83"/>
      <c r="L971" s="83"/>
      <c r="M971" s="83"/>
      <c r="N971" s="83"/>
      <c r="O971" s="83"/>
      <c r="P971" s="83"/>
      <c r="Q971" s="83"/>
      <c r="R971" s="83"/>
      <c r="S971" s="83"/>
      <c r="T971" s="83"/>
      <c r="U971" s="83"/>
      <c r="V971" s="83"/>
      <c r="W971" s="83"/>
      <c r="X971" s="83"/>
      <c r="Y971" s="83"/>
      <c r="Z971" s="83"/>
    </row>
    <row r="972" spans="1:26" ht="12.75" customHeight="1" x14ac:dyDescent="0.3">
      <c r="A972" s="83"/>
      <c r="B972" s="83"/>
      <c r="C972" s="83"/>
      <c r="D972" s="83"/>
      <c r="E972" s="83"/>
      <c r="F972" s="83"/>
      <c r="G972" s="83"/>
      <c r="H972" s="83"/>
      <c r="I972" s="83"/>
      <c r="J972" s="83"/>
      <c r="K972" s="83"/>
      <c r="L972" s="83"/>
      <c r="M972" s="83"/>
      <c r="N972" s="83"/>
      <c r="O972" s="83"/>
      <c r="P972" s="83"/>
      <c r="Q972" s="83"/>
      <c r="R972" s="83"/>
      <c r="S972" s="83"/>
      <c r="T972" s="83"/>
      <c r="U972" s="83"/>
      <c r="V972" s="83"/>
      <c r="W972" s="83"/>
      <c r="X972" s="83"/>
      <c r="Y972" s="83"/>
      <c r="Z972" s="83"/>
    </row>
    <row r="973" spans="1:26" ht="12.75" customHeight="1" x14ac:dyDescent="0.3">
      <c r="A973" s="83"/>
      <c r="B973" s="83"/>
      <c r="C973" s="83"/>
      <c r="D973" s="83"/>
      <c r="E973" s="83"/>
      <c r="F973" s="83"/>
      <c r="G973" s="83"/>
      <c r="H973" s="83"/>
      <c r="I973" s="83"/>
      <c r="J973" s="83"/>
      <c r="K973" s="83"/>
      <c r="L973" s="83"/>
      <c r="M973" s="83"/>
      <c r="N973" s="83"/>
      <c r="O973" s="83"/>
      <c r="P973" s="83"/>
      <c r="Q973" s="83"/>
      <c r="R973" s="83"/>
      <c r="S973" s="83"/>
      <c r="T973" s="83"/>
      <c r="U973" s="83"/>
      <c r="V973" s="83"/>
      <c r="W973" s="83"/>
      <c r="X973" s="83"/>
      <c r="Y973" s="83"/>
      <c r="Z973" s="83"/>
    </row>
    <row r="974" spans="1:26" ht="12.75" customHeight="1" x14ac:dyDescent="0.3">
      <c r="A974" s="83"/>
      <c r="B974" s="83"/>
      <c r="C974" s="83"/>
      <c r="D974" s="83"/>
      <c r="E974" s="83"/>
      <c r="F974" s="83"/>
      <c r="G974" s="83"/>
      <c r="H974" s="83"/>
      <c r="I974" s="83"/>
      <c r="J974" s="83"/>
      <c r="K974" s="83"/>
      <c r="L974" s="83"/>
      <c r="M974" s="83"/>
      <c r="N974" s="83"/>
      <c r="O974" s="83"/>
      <c r="P974" s="83"/>
      <c r="Q974" s="83"/>
      <c r="R974" s="83"/>
      <c r="S974" s="83"/>
      <c r="T974" s="83"/>
      <c r="U974" s="83"/>
      <c r="V974" s="83"/>
      <c r="W974" s="83"/>
      <c r="X974" s="83"/>
      <c r="Y974" s="83"/>
      <c r="Z974" s="83"/>
    </row>
    <row r="975" spans="1:26" ht="12.75" customHeight="1" x14ac:dyDescent="0.3">
      <c r="A975" s="83"/>
      <c r="B975" s="83"/>
      <c r="C975" s="83"/>
      <c r="D975" s="83"/>
      <c r="E975" s="83"/>
      <c r="F975" s="83"/>
      <c r="G975" s="83"/>
      <c r="H975" s="83"/>
      <c r="I975" s="83"/>
      <c r="J975" s="83"/>
      <c r="K975" s="83"/>
      <c r="L975" s="83"/>
      <c r="M975" s="83"/>
      <c r="N975" s="83"/>
      <c r="O975" s="83"/>
      <c r="P975" s="83"/>
      <c r="Q975" s="83"/>
      <c r="R975" s="83"/>
      <c r="S975" s="83"/>
      <c r="T975" s="83"/>
      <c r="U975" s="83"/>
      <c r="V975" s="83"/>
      <c r="W975" s="83"/>
      <c r="X975" s="83"/>
      <c r="Y975" s="83"/>
      <c r="Z975" s="83"/>
    </row>
    <row r="976" spans="1:26" ht="12.75" customHeight="1" x14ac:dyDescent="0.3">
      <c r="A976" s="83"/>
      <c r="B976" s="83"/>
      <c r="C976" s="83"/>
      <c r="D976" s="83"/>
      <c r="E976" s="83"/>
      <c r="F976" s="83"/>
      <c r="G976" s="83"/>
      <c r="H976" s="83"/>
      <c r="I976" s="83"/>
      <c r="J976" s="83"/>
      <c r="K976" s="83"/>
      <c r="L976" s="83"/>
      <c r="M976" s="83"/>
      <c r="N976" s="83"/>
      <c r="O976" s="83"/>
      <c r="P976" s="83"/>
      <c r="Q976" s="83"/>
      <c r="R976" s="83"/>
      <c r="S976" s="83"/>
      <c r="T976" s="83"/>
      <c r="U976" s="83"/>
      <c r="V976" s="83"/>
      <c r="W976" s="83"/>
      <c r="X976" s="83"/>
      <c r="Y976" s="83"/>
      <c r="Z976" s="83"/>
    </row>
    <row r="977" spans="1:26" ht="12.75" customHeight="1" x14ac:dyDescent="0.3">
      <c r="A977" s="83"/>
      <c r="B977" s="83"/>
      <c r="C977" s="83"/>
      <c r="D977" s="83"/>
      <c r="E977" s="83"/>
      <c r="F977" s="83"/>
      <c r="G977" s="83"/>
      <c r="H977" s="83"/>
      <c r="I977" s="83"/>
      <c r="J977" s="83"/>
      <c r="K977" s="83"/>
      <c r="L977" s="83"/>
      <c r="M977" s="83"/>
      <c r="N977" s="83"/>
      <c r="O977" s="83"/>
      <c r="P977" s="83"/>
      <c r="Q977" s="83"/>
      <c r="R977" s="83"/>
      <c r="S977" s="83"/>
      <c r="T977" s="83"/>
      <c r="U977" s="83"/>
      <c r="V977" s="83"/>
      <c r="W977" s="83"/>
      <c r="X977" s="83"/>
      <c r="Y977" s="83"/>
      <c r="Z977" s="83"/>
    </row>
    <row r="978" spans="1:26" ht="12.75" customHeight="1" x14ac:dyDescent="0.3">
      <c r="A978" s="83"/>
      <c r="B978" s="83"/>
      <c r="C978" s="83"/>
      <c r="D978" s="83"/>
      <c r="E978" s="83"/>
      <c r="F978" s="83"/>
      <c r="G978" s="83"/>
      <c r="H978" s="83"/>
      <c r="I978" s="83"/>
      <c r="J978" s="83"/>
      <c r="K978" s="83"/>
      <c r="L978" s="83"/>
      <c r="M978" s="83"/>
      <c r="N978" s="83"/>
      <c r="O978" s="83"/>
      <c r="P978" s="83"/>
      <c r="Q978" s="83"/>
      <c r="R978" s="83"/>
      <c r="S978" s="83"/>
      <c r="T978" s="83"/>
      <c r="U978" s="83"/>
      <c r="V978" s="83"/>
      <c r="W978" s="83"/>
      <c r="X978" s="83"/>
      <c r="Y978" s="83"/>
      <c r="Z978" s="83"/>
    </row>
    <row r="979" spans="1:26" ht="12.75" customHeight="1" x14ac:dyDescent="0.3">
      <c r="A979" s="83"/>
      <c r="B979" s="83"/>
      <c r="C979" s="83"/>
      <c r="D979" s="83"/>
      <c r="E979" s="83"/>
      <c r="F979" s="83"/>
      <c r="G979" s="83"/>
      <c r="H979" s="83"/>
      <c r="I979" s="83"/>
      <c r="J979" s="83"/>
      <c r="K979" s="83"/>
      <c r="L979" s="83"/>
      <c r="M979" s="83"/>
      <c r="N979" s="83"/>
      <c r="O979" s="83"/>
      <c r="P979" s="83"/>
      <c r="Q979" s="83"/>
      <c r="R979" s="83"/>
      <c r="S979" s="83"/>
      <c r="T979" s="83"/>
      <c r="U979" s="83"/>
      <c r="V979" s="83"/>
      <c r="W979" s="83"/>
      <c r="X979" s="83"/>
      <c r="Y979" s="83"/>
      <c r="Z979" s="83"/>
    </row>
    <row r="980" spans="1:26" ht="12.75" customHeight="1" x14ac:dyDescent="0.3">
      <c r="A980" s="83"/>
      <c r="B980" s="83"/>
      <c r="C980" s="83"/>
      <c r="D980" s="83"/>
      <c r="E980" s="83"/>
      <c r="F980" s="83"/>
      <c r="G980" s="83"/>
      <c r="H980" s="83"/>
      <c r="I980" s="83"/>
      <c r="J980" s="83"/>
      <c r="K980" s="83"/>
      <c r="L980" s="83"/>
      <c r="M980" s="83"/>
      <c r="N980" s="83"/>
      <c r="O980" s="83"/>
      <c r="P980" s="83"/>
      <c r="Q980" s="83"/>
      <c r="R980" s="83"/>
      <c r="S980" s="83"/>
      <c r="T980" s="83"/>
      <c r="U980" s="83"/>
      <c r="V980" s="83"/>
      <c r="W980" s="83"/>
      <c r="X980" s="83"/>
      <c r="Y980" s="83"/>
      <c r="Z980" s="83"/>
    </row>
    <row r="981" spans="1:26" ht="12.75" customHeight="1" x14ac:dyDescent="0.3">
      <c r="A981" s="83"/>
      <c r="B981" s="83"/>
      <c r="C981" s="83"/>
      <c r="D981" s="83"/>
      <c r="E981" s="83"/>
      <c r="F981" s="83"/>
      <c r="G981" s="83"/>
      <c r="H981" s="83"/>
      <c r="I981" s="83"/>
      <c r="J981" s="83"/>
      <c r="K981" s="83"/>
      <c r="L981" s="83"/>
      <c r="M981" s="83"/>
      <c r="N981" s="83"/>
      <c r="O981" s="83"/>
      <c r="P981" s="83"/>
      <c r="Q981" s="83"/>
      <c r="R981" s="83"/>
      <c r="S981" s="83"/>
      <c r="T981" s="83"/>
      <c r="U981" s="83"/>
      <c r="V981" s="83"/>
      <c r="W981" s="83"/>
      <c r="X981" s="83"/>
      <c r="Y981" s="83"/>
      <c r="Z981" s="83"/>
    </row>
    <row r="982" spans="1:26" ht="12.75" customHeight="1" x14ac:dyDescent="0.3">
      <c r="A982" s="83"/>
      <c r="B982" s="83"/>
      <c r="C982" s="83"/>
      <c r="D982" s="83"/>
      <c r="E982" s="83"/>
      <c r="F982" s="83"/>
      <c r="G982" s="83"/>
      <c r="H982" s="83"/>
      <c r="I982" s="83"/>
      <c r="J982" s="83"/>
      <c r="K982" s="83"/>
      <c r="L982" s="83"/>
      <c r="M982" s="83"/>
      <c r="N982" s="83"/>
      <c r="O982" s="83"/>
      <c r="P982" s="83"/>
      <c r="Q982" s="83"/>
      <c r="R982" s="83"/>
      <c r="S982" s="83"/>
      <c r="T982" s="83"/>
      <c r="U982" s="83"/>
      <c r="V982" s="83"/>
      <c r="W982" s="83"/>
      <c r="X982" s="83"/>
      <c r="Y982" s="83"/>
      <c r="Z982" s="83"/>
    </row>
    <row r="983" spans="1:26" ht="12.75" customHeight="1" x14ac:dyDescent="0.3">
      <c r="A983" s="83"/>
      <c r="B983" s="83"/>
      <c r="C983" s="83"/>
      <c r="D983" s="83"/>
      <c r="E983" s="83"/>
      <c r="F983" s="83"/>
      <c r="G983" s="83"/>
      <c r="H983" s="83"/>
      <c r="I983" s="83"/>
      <c r="J983" s="83"/>
      <c r="K983" s="83"/>
      <c r="L983" s="83"/>
      <c r="M983" s="83"/>
      <c r="N983" s="83"/>
      <c r="O983" s="83"/>
      <c r="P983" s="83"/>
      <c r="Q983" s="83"/>
      <c r="R983" s="83"/>
      <c r="S983" s="83"/>
      <c r="T983" s="83"/>
      <c r="U983" s="83"/>
      <c r="V983" s="83"/>
      <c r="W983" s="83"/>
      <c r="X983" s="83"/>
      <c r="Y983" s="83"/>
      <c r="Z983" s="83"/>
    </row>
    <row r="984" spans="1:26" ht="12.75" customHeight="1" x14ac:dyDescent="0.3">
      <c r="A984" s="83"/>
      <c r="B984" s="83"/>
      <c r="C984" s="83"/>
      <c r="D984" s="83"/>
      <c r="E984" s="83"/>
      <c r="F984" s="83"/>
      <c r="G984" s="83"/>
      <c r="H984" s="83"/>
      <c r="I984" s="83"/>
      <c r="J984" s="83"/>
      <c r="K984" s="83"/>
      <c r="L984" s="83"/>
      <c r="M984" s="83"/>
      <c r="N984" s="83"/>
      <c r="O984" s="83"/>
      <c r="P984" s="83"/>
      <c r="Q984" s="83"/>
      <c r="R984" s="83"/>
      <c r="S984" s="83"/>
      <c r="T984" s="83"/>
      <c r="U984" s="83"/>
      <c r="V984" s="83"/>
      <c r="W984" s="83"/>
      <c r="X984" s="83"/>
      <c r="Y984" s="83"/>
      <c r="Z984" s="83"/>
    </row>
    <row r="985" spans="1:26" ht="12.75" customHeight="1" x14ac:dyDescent="0.3">
      <c r="A985" s="83"/>
      <c r="B985" s="83"/>
      <c r="C985" s="83"/>
      <c r="D985" s="83"/>
      <c r="E985" s="83"/>
      <c r="F985" s="83"/>
      <c r="G985" s="83"/>
      <c r="H985" s="83"/>
      <c r="I985" s="83"/>
      <c r="J985" s="83"/>
      <c r="K985" s="83"/>
      <c r="L985" s="83"/>
      <c r="M985" s="83"/>
      <c r="N985" s="83"/>
      <c r="O985" s="83"/>
      <c r="P985" s="83"/>
      <c r="Q985" s="83"/>
      <c r="R985" s="83"/>
      <c r="S985" s="83"/>
      <c r="T985" s="83"/>
      <c r="U985" s="83"/>
      <c r="V985" s="83"/>
      <c r="W985" s="83"/>
      <c r="X985" s="83"/>
      <c r="Y985" s="83"/>
      <c r="Z985" s="83"/>
    </row>
    <row r="986" spans="1:26" ht="12.75" customHeight="1" x14ac:dyDescent="0.3">
      <c r="A986" s="83"/>
      <c r="B986" s="83"/>
      <c r="C986" s="83"/>
      <c r="D986" s="83"/>
      <c r="E986" s="83"/>
      <c r="F986" s="83"/>
      <c r="G986" s="83"/>
      <c r="H986" s="83"/>
      <c r="I986" s="83"/>
      <c r="J986" s="83"/>
      <c r="K986" s="83"/>
      <c r="L986" s="83"/>
      <c r="M986" s="83"/>
      <c r="N986" s="83"/>
      <c r="O986" s="83"/>
      <c r="P986" s="83"/>
      <c r="Q986" s="83"/>
      <c r="R986" s="83"/>
      <c r="S986" s="83"/>
      <c r="T986" s="83"/>
      <c r="U986" s="83"/>
      <c r="V986" s="83"/>
      <c r="W986" s="83"/>
      <c r="X986" s="83"/>
      <c r="Y986" s="83"/>
      <c r="Z986" s="83"/>
    </row>
    <row r="987" spans="1:26" ht="12.75" customHeight="1" x14ac:dyDescent="0.3">
      <c r="A987" s="83"/>
      <c r="B987" s="83"/>
      <c r="C987" s="83"/>
      <c r="D987" s="83"/>
      <c r="E987" s="83"/>
      <c r="F987" s="83"/>
      <c r="G987" s="83"/>
      <c r="H987" s="83"/>
      <c r="I987" s="83"/>
      <c r="J987" s="83"/>
      <c r="K987" s="83"/>
      <c r="L987" s="83"/>
      <c r="M987" s="83"/>
      <c r="N987" s="83"/>
      <c r="O987" s="83"/>
      <c r="P987" s="83"/>
      <c r="Q987" s="83"/>
      <c r="R987" s="83"/>
      <c r="S987" s="83"/>
      <c r="T987" s="83"/>
      <c r="U987" s="83"/>
      <c r="V987" s="83"/>
      <c r="W987" s="83"/>
      <c r="X987" s="83"/>
      <c r="Y987" s="83"/>
      <c r="Z987" s="83"/>
    </row>
    <row r="988" spans="1:26" ht="12.75" customHeight="1" x14ac:dyDescent="0.3">
      <c r="A988" s="83"/>
      <c r="B988" s="83"/>
      <c r="C988" s="83"/>
      <c r="D988" s="83"/>
      <c r="E988" s="83"/>
      <c r="F988" s="83"/>
      <c r="G988" s="83"/>
      <c r="H988" s="83"/>
      <c r="I988" s="83"/>
      <c r="J988" s="83"/>
      <c r="K988" s="83"/>
      <c r="L988" s="83"/>
      <c r="M988" s="83"/>
      <c r="N988" s="83"/>
      <c r="O988" s="83"/>
      <c r="P988" s="83"/>
      <c r="Q988" s="83"/>
      <c r="R988" s="83"/>
      <c r="S988" s="83"/>
      <c r="T988" s="83"/>
      <c r="U988" s="83"/>
      <c r="V988" s="83"/>
      <c r="W988" s="83"/>
      <c r="X988" s="83"/>
      <c r="Y988" s="83"/>
      <c r="Z988" s="83"/>
    </row>
    <row r="989" spans="1:26" ht="12.75" customHeight="1" x14ac:dyDescent="0.3">
      <c r="A989" s="83"/>
      <c r="B989" s="83"/>
      <c r="C989" s="83"/>
      <c r="D989" s="83"/>
      <c r="E989" s="83"/>
      <c r="F989" s="83"/>
      <c r="G989" s="83"/>
      <c r="H989" s="83"/>
      <c r="I989" s="83"/>
      <c r="J989" s="83"/>
      <c r="K989" s="83"/>
      <c r="L989" s="83"/>
      <c r="M989" s="83"/>
      <c r="N989" s="83"/>
      <c r="O989" s="83"/>
      <c r="P989" s="83"/>
      <c r="Q989" s="83"/>
      <c r="R989" s="83"/>
      <c r="S989" s="83"/>
      <c r="T989" s="83"/>
      <c r="U989" s="83"/>
      <c r="V989" s="83"/>
      <c r="W989" s="83"/>
      <c r="X989" s="83"/>
      <c r="Y989" s="83"/>
      <c r="Z989" s="83"/>
    </row>
    <row r="990" spans="1:26" ht="12.75" customHeight="1" x14ac:dyDescent="0.3">
      <c r="A990" s="83"/>
      <c r="B990" s="83"/>
      <c r="C990" s="83"/>
      <c r="D990" s="83"/>
      <c r="E990" s="83"/>
      <c r="F990" s="83"/>
      <c r="G990" s="83"/>
      <c r="H990" s="83"/>
      <c r="I990" s="83"/>
      <c r="J990" s="83"/>
      <c r="K990" s="83"/>
      <c r="L990" s="83"/>
      <c r="M990" s="83"/>
      <c r="N990" s="83"/>
      <c r="O990" s="83"/>
      <c r="P990" s="83"/>
      <c r="Q990" s="83"/>
      <c r="R990" s="83"/>
      <c r="S990" s="83"/>
      <c r="T990" s="83"/>
      <c r="U990" s="83"/>
      <c r="V990" s="83"/>
      <c r="W990" s="83"/>
      <c r="X990" s="83"/>
      <c r="Y990" s="83"/>
      <c r="Z990" s="83"/>
    </row>
    <row r="991" spans="1:26" ht="12.75" customHeight="1" x14ac:dyDescent="0.3">
      <c r="A991" s="83"/>
      <c r="B991" s="83"/>
      <c r="C991" s="83"/>
      <c r="D991" s="83"/>
      <c r="E991" s="83"/>
      <c r="F991" s="83"/>
      <c r="G991" s="83"/>
      <c r="H991" s="83"/>
      <c r="I991" s="83"/>
      <c r="J991" s="83"/>
      <c r="K991" s="83"/>
      <c r="L991" s="83"/>
      <c r="M991" s="83"/>
      <c r="N991" s="83"/>
      <c r="O991" s="83"/>
      <c r="P991" s="83"/>
      <c r="Q991" s="83"/>
      <c r="R991" s="83"/>
      <c r="S991" s="83"/>
      <c r="T991" s="83"/>
      <c r="U991" s="83"/>
      <c r="V991" s="83"/>
      <c r="W991" s="83"/>
      <c r="X991" s="83"/>
      <c r="Y991" s="83"/>
      <c r="Z991" s="83"/>
    </row>
    <row r="992" spans="1:26" ht="12.75" customHeight="1" x14ac:dyDescent="0.3">
      <c r="A992" s="83"/>
      <c r="B992" s="83"/>
      <c r="C992" s="83"/>
      <c r="D992" s="83"/>
      <c r="E992" s="83"/>
      <c r="F992" s="83"/>
      <c r="G992" s="83"/>
      <c r="H992" s="83"/>
      <c r="I992" s="83"/>
      <c r="J992" s="83"/>
      <c r="K992" s="83"/>
      <c r="L992" s="83"/>
      <c r="M992" s="83"/>
      <c r="N992" s="83"/>
      <c r="O992" s="83"/>
      <c r="P992" s="83"/>
      <c r="Q992" s="83"/>
      <c r="R992" s="83"/>
      <c r="S992" s="83"/>
      <c r="T992" s="83"/>
      <c r="U992" s="83"/>
      <c r="V992" s="83"/>
      <c r="W992" s="83"/>
      <c r="X992" s="83"/>
      <c r="Y992" s="83"/>
      <c r="Z992" s="83"/>
    </row>
    <row r="993" spans="1:26" ht="12.75" customHeight="1" x14ac:dyDescent="0.3">
      <c r="A993" s="83"/>
      <c r="B993" s="83"/>
      <c r="C993" s="83"/>
      <c r="D993" s="83"/>
      <c r="E993" s="83"/>
      <c r="F993" s="83"/>
      <c r="G993" s="83"/>
      <c r="H993" s="83"/>
      <c r="I993" s="83"/>
      <c r="J993" s="83"/>
      <c r="K993" s="83"/>
      <c r="L993" s="83"/>
      <c r="M993" s="83"/>
      <c r="N993" s="83"/>
      <c r="O993" s="83"/>
      <c r="P993" s="83"/>
      <c r="Q993" s="83"/>
      <c r="R993" s="83"/>
      <c r="S993" s="83"/>
      <c r="T993" s="83"/>
      <c r="U993" s="83"/>
      <c r="V993" s="83"/>
      <c r="W993" s="83"/>
      <c r="X993" s="83"/>
      <c r="Y993" s="83"/>
      <c r="Z993" s="83"/>
    </row>
  </sheetData>
  <mergeCells count="10">
    <mergeCell ref="A15:F15"/>
    <mergeCell ref="A16:E16"/>
    <mergeCell ref="A17:F17"/>
    <mergeCell ref="D1:E2"/>
    <mergeCell ref="F1:G1"/>
    <mergeCell ref="D8:F8"/>
    <mergeCell ref="D9:F9"/>
    <mergeCell ref="D10:F10"/>
    <mergeCell ref="F2:G2"/>
    <mergeCell ref="C4:E4"/>
  </mergeCells>
  <printOptions horizontalCentered="1"/>
  <pageMargins left="0.23622047244094491" right="0.23622047244094491" top="0.74803149606299213" bottom="0.74803149606299213" header="0" footer="0"/>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W991"/>
  <sheetViews>
    <sheetView showGridLines="0" view="pageBreakPreview" zoomScale="60" zoomScaleNormal="100" workbookViewId="0">
      <selection activeCell="G16" sqref="G16"/>
    </sheetView>
  </sheetViews>
  <sheetFormatPr defaultColWidth="14.44140625" defaultRowHeight="15" customHeight="1" x14ac:dyDescent="0.3"/>
  <cols>
    <col min="1" max="1" width="16.44140625" customWidth="1"/>
    <col min="2" max="2" width="16.109375" customWidth="1"/>
    <col min="3" max="3" width="15" customWidth="1"/>
    <col min="4" max="4" width="16.109375" customWidth="1"/>
    <col min="5" max="7" width="20.44140625" customWidth="1"/>
    <col min="8" max="8" width="16" customWidth="1"/>
    <col min="9" max="9" width="14.5546875" customWidth="1"/>
    <col min="10" max="10" width="17.33203125" customWidth="1"/>
    <col min="11" max="11" width="18.44140625" customWidth="1"/>
    <col min="12" max="23" width="9.109375" customWidth="1"/>
  </cols>
  <sheetData>
    <row r="1" spans="1:23" ht="15" customHeight="1" x14ac:dyDescent="0.3">
      <c r="A1" s="548">
        <f>PO!$G$2</f>
        <v>0</v>
      </c>
      <c r="B1" s="524"/>
      <c r="C1" s="524"/>
      <c r="D1" s="524"/>
      <c r="E1" s="524"/>
      <c r="F1" s="524"/>
      <c r="G1" s="524"/>
      <c r="H1" s="525"/>
      <c r="I1" s="550" t="s">
        <v>124</v>
      </c>
      <c r="J1" s="524"/>
      <c r="K1" s="525"/>
      <c r="L1" s="61"/>
      <c r="M1" s="61"/>
      <c r="N1" s="61"/>
      <c r="O1" s="61"/>
      <c r="P1" s="61"/>
      <c r="Q1" s="61"/>
      <c r="R1" s="61"/>
      <c r="S1" s="61"/>
      <c r="T1" s="61"/>
      <c r="U1" s="61"/>
      <c r="V1" s="61"/>
      <c r="W1" s="61"/>
    </row>
    <row r="2" spans="1:23" ht="89.25" customHeight="1" x14ac:dyDescent="0.3">
      <c r="A2" s="549"/>
      <c r="B2" s="461"/>
      <c r="C2" s="461"/>
      <c r="D2" s="461"/>
      <c r="E2" s="461"/>
      <c r="F2" s="461"/>
      <c r="G2" s="461"/>
      <c r="H2" s="538"/>
      <c r="I2" s="551" t="s">
        <v>21390</v>
      </c>
      <c r="J2" s="552"/>
      <c r="K2" s="553"/>
      <c r="L2" s="61"/>
      <c r="M2" s="61"/>
      <c r="N2" s="61"/>
      <c r="O2" s="61"/>
      <c r="P2" s="61"/>
      <c r="Q2" s="61"/>
      <c r="R2" s="61"/>
      <c r="S2" s="61"/>
      <c r="T2" s="61"/>
      <c r="U2" s="61"/>
      <c r="V2" s="61"/>
      <c r="W2" s="61"/>
    </row>
    <row r="3" spans="1:23" ht="21" customHeight="1" x14ac:dyDescent="0.3">
      <c r="A3" s="549"/>
      <c r="B3" s="461"/>
      <c r="C3" s="461"/>
      <c r="D3" s="461"/>
      <c r="E3" s="461"/>
      <c r="F3" s="461"/>
      <c r="G3" s="461"/>
      <c r="H3" s="538"/>
      <c r="I3" s="554"/>
      <c r="J3" s="512"/>
      <c r="K3" s="555"/>
      <c r="L3" s="61"/>
      <c r="M3" s="61"/>
      <c r="N3" s="61"/>
      <c r="O3" s="61"/>
      <c r="P3" s="61"/>
      <c r="Q3" s="61"/>
      <c r="R3" s="61"/>
      <c r="S3" s="61"/>
      <c r="T3" s="61"/>
      <c r="U3" s="61"/>
      <c r="V3" s="61"/>
      <c r="W3" s="61"/>
    </row>
    <row r="4" spans="1:23" ht="21" customHeight="1" x14ac:dyDescent="0.3">
      <c r="A4" s="551" t="e">
        <f>#REF!</f>
        <v>#REF!</v>
      </c>
      <c r="B4" s="461"/>
      <c r="C4" s="461"/>
      <c r="D4" s="461"/>
      <c r="E4" s="461"/>
      <c r="F4" s="461"/>
      <c r="G4" s="461"/>
      <c r="H4" s="538"/>
      <c r="I4" s="556"/>
      <c r="J4" s="486"/>
      <c r="K4" s="557"/>
      <c r="L4" s="61"/>
      <c r="M4" s="61"/>
      <c r="N4" s="61"/>
      <c r="O4" s="61"/>
      <c r="P4" s="61"/>
      <c r="Q4" s="61"/>
      <c r="R4" s="61"/>
      <c r="S4" s="61"/>
      <c r="T4" s="61"/>
      <c r="U4" s="61"/>
      <c r="V4" s="61"/>
      <c r="W4" s="61"/>
    </row>
    <row r="5" spans="1:23" ht="21" customHeight="1" x14ac:dyDescent="0.3">
      <c r="A5" s="94"/>
      <c r="B5" s="71"/>
      <c r="C5" s="95"/>
      <c r="D5" s="95"/>
      <c r="E5" s="95"/>
      <c r="F5" s="95"/>
      <c r="G5" s="95"/>
      <c r="H5" s="95"/>
      <c r="I5" s="96"/>
      <c r="J5" s="96"/>
      <c r="K5" s="97"/>
      <c r="L5" s="61"/>
      <c r="M5" s="61"/>
      <c r="N5" s="61"/>
      <c r="O5" s="61"/>
      <c r="P5" s="61"/>
      <c r="Q5" s="61"/>
      <c r="R5" s="61"/>
      <c r="S5" s="61"/>
      <c r="T5" s="61"/>
      <c r="U5" s="61"/>
      <c r="V5" s="61"/>
      <c r="W5" s="61"/>
    </row>
    <row r="6" spans="1:23" ht="21" customHeight="1" x14ac:dyDescent="0.3">
      <c r="A6" s="98" t="str">
        <f>PO!A3</f>
        <v>OBRA:</v>
      </c>
      <c r="B6" s="61" t="s">
        <v>21373</v>
      </c>
      <c r="C6" s="61"/>
      <c r="D6" s="61"/>
      <c r="E6" s="61"/>
      <c r="F6" s="61"/>
      <c r="G6" s="61"/>
      <c r="H6" s="61"/>
      <c r="I6" s="75" t="s">
        <v>125</v>
      </c>
      <c r="J6" s="71" t="str">
        <f>PO!K3</f>
        <v>SICRO</v>
      </c>
      <c r="K6" s="99" t="str">
        <f>PO!L3</f>
        <v>01/2026 -  SEM DES.</v>
      </c>
      <c r="L6" s="61"/>
      <c r="M6" s="61"/>
      <c r="N6" s="61"/>
      <c r="O6" s="61"/>
      <c r="P6" s="61"/>
      <c r="Q6" s="61"/>
      <c r="R6" s="61"/>
      <c r="S6" s="61"/>
      <c r="T6" s="61"/>
      <c r="U6" s="61"/>
      <c r="V6" s="61"/>
      <c r="W6" s="61"/>
    </row>
    <row r="7" spans="1:23" ht="21" customHeight="1" x14ac:dyDescent="0.3">
      <c r="A7" s="98" t="str">
        <f>PO!A4</f>
        <v xml:space="preserve">INSTRUMENTO: </v>
      </c>
      <c r="B7" s="61" t="str">
        <f>PO!C4</f>
        <v>EXECUÇÃO DE OBRAS E SERVIÇOS DE ENGENHARIA EM ESTRADAS VICINAIS NO MUNICÍPIO DE SÃO PEDRO DOS CRENTES/MA</v>
      </c>
      <c r="I7" s="75" t="s">
        <v>127</v>
      </c>
      <c r="J7" s="100">
        <f>PO!K6</f>
        <v>0.24149999999999999</v>
      </c>
      <c r="K7" s="101"/>
      <c r="L7" s="61"/>
      <c r="M7" s="61"/>
      <c r="N7" s="61"/>
      <c r="O7" s="61"/>
      <c r="P7" s="61"/>
      <c r="Q7" s="61"/>
      <c r="R7" s="61"/>
      <c r="S7" s="61"/>
      <c r="T7" s="61"/>
      <c r="U7" s="61"/>
      <c r="V7" s="61"/>
      <c r="W7" s="61"/>
    </row>
    <row r="8" spans="1:23" ht="21" customHeight="1" x14ac:dyDescent="0.3">
      <c r="A8" s="98" t="str">
        <f>PO!A5</f>
        <v>MUNICÍPIO:</v>
      </c>
      <c r="B8" s="61" t="s">
        <v>21374</v>
      </c>
      <c r="C8" s="61"/>
      <c r="D8" s="61"/>
      <c r="E8" s="61"/>
      <c r="F8" s="61"/>
      <c r="G8" s="61"/>
      <c r="H8" s="61"/>
      <c r="I8" s="75"/>
      <c r="J8" s="61"/>
      <c r="K8" s="101"/>
      <c r="L8" s="61"/>
      <c r="M8" s="61"/>
      <c r="N8" s="61"/>
      <c r="O8" s="61"/>
      <c r="P8" s="61"/>
      <c r="Q8" s="61"/>
      <c r="R8" s="61"/>
      <c r="S8" s="61"/>
      <c r="T8" s="61"/>
      <c r="U8" s="61"/>
      <c r="V8" s="61"/>
      <c r="W8" s="61"/>
    </row>
    <row r="9" spans="1:23" ht="21" customHeight="1" x14ac:dyDescent="0.3">
      <c r="A9" s="98" t="str">
        <f>PO!A6</f>
        <v>ESTADO:</v>
      </c>
      <c r="B9" s="61" t="s">
        <v>21375</v>
      </c>
      <c r="C9" s="61"/>
      <c r="D9" s="61"/>
      <c r="E9" s="61"/>
      <c r="F9" s="61"/>
      <c r="G9" s="61"/>
      <c r="H9" s="61"/>
      <c r="I9" s="75"/>
      <c r="J9" s="61"/>
      <c r="K9" s="101"/>
      <c r="L9" s="61"/>
      <c r="M9" s="61"/>
      <c r="N9" s="61"/>
      <c r="O9" s="61"/>
      <c r="P9" s="61"/>
      <c r="Q9" s="61"/>
      <c r="R9" s="61"/>
      <c r="S9" s="61"/>
      <c r="T9" s="61"/>
      <c r="U9" s="61"/>
      <c r="V9" s="61"/>
      <c r="W9" s="61"/>
    </row>
    <row r="10" spans="1:23" ht="21" customHeight="1" x14ac:dyDescent="0.3">
      <c r="A10" s="98" t="str">
        <f>PO!A7</f>
        <v>DATA:</v>
      </c>
      <c r="B10" s="74" t="s">
        <v>21376</v>
      </c>
      <c r="C10" s="61"/>
      <c r="D10" s="61"/>
      <c r="E10" s="61"/>
      <c r="F10" s="61"/>
      <c r="G10" s="61"/>
      <c r="H10" s="61"/>
      <c r="I10" s="75"/>
      <c r="J10" s="61"/>
      <c r="K10" s="101"/>
      <c r="L10" s="61"/>
      <c r="M10" s="61"/>
      <c r="N10" s="61"/>
      <c r="O10" s="61"/>
      <c r="P10" s="61"/>
      <c r="Q10" s="61"/>
      <c r="R10" s="61"/>
      <c r="S10" s="61"/>
      <c r="T10" s="61"/>
      <c r="U10" s="61"/>
      <c r="V10" s="61"/>
      <c r="W10" s="61"/>
    </row>
    <row r="11" spans="1:23" ht="21" customHeight="1" x14ac:dyDescent="0.3">
      <c r="A11" s="94"/>
      <c r="B11" s="71"/>
      <c r="C11" s="95"/>
      <c r="D11" s="95"/>
      <c r="E11" s="95"/>
      <c r="F11" s="95"/>
      <c r="G11" s="95"/>
      <c r="H11" s="95"/>
      <c r="I11" s="102"/>
      <c r="J11" s="103"/>
      <c r="K11" s="104"/>
      <c r="L11" s="61"/>
      <c r="M11" s="61"/>
      <c r="N11" s="61"/>
      <c r="O11" s="61"/>
      <c r="P11" s="61"/>
      <c r="Q11" s="61"/>
      <c r="R11" s="61"/>
      <c r="S11" s="61"/>
      <c r="T11" s="61"/>
      <c r="U11" s="61"/>
      <c r="V11" s="61"/>
      <c r="W11" s="61"/>
    </row>
    <row r="12" spans="1:23" ht="21" customHeight="1" x14ac:dyDescent="0.3">
      <c r="A12" s="558" t="s">
        <v>134</v>
      </c>
      <c r="B12" s="491"/>
      <c r="C12" s="491"/>
      <c r="D12" s="491"/>
      <c r="E12" s="491"/>
      <c r="F12" s="491"/>
      <c r="G12" s="491"/>
      <c r="H12" s="491"/>
      <c r="I12" s="491"/>
      <c r="J12" s="491"/>
      <c r="K12" s="492"/>
      <c r="L12" s="83"/>
      <c r="M12" s="83"/>
      <c r="N12" s="83"/>
      <c r="O12" s="83"/>
      <c r="P12" s="83"/>
      <c r="Q12" s="83"/>
      <c r="R12" s="83"/>
      <c r="S12" s="83"/>
      <c r="T12" s="83"/>
      <c r="U12" s="83"/>
      <c r="V12" s="83"/>
      <c r="W12" s="83"/>
    </row>
    <row r="13" spans="1:23" ht="59.25" customHeight="1" x14ac:dyDescent="0.3">
      <c r="A13" s="105" t="s">
        <v>135</v>
      </c>
      <c r="B13" s="106" t="s">
        <v>136</v>
      </c>
      <c r="C13" s="106" t="s">
        <v>137</v>
      </c>
      <c r="D13" s="106" t="s">
        <v>138</v>
      </c>
      <c r="E13" s="106" t="s">
        <v>21361</v>
      </c>
      <c r="F13" s="106" t="s">
        <v>139</v>
      </c>
      <c r="G13" s="106" t="s">
        <v>140</v>
      </c>
      <c r="H13" s="542" t="s">
        <v>141</v>
      </c>
      <c r="I13" s="543"/>
      <c r="J13" s="543"/>
      <c r="K13" s="544"/>
      <c r="L13" s="83"/>
      <c r="M13" s="83"/>
      <c r="N13" s="83"/>
      <c r="O13" s="83"/>
      <c r="P13" s="83"/>
      <c r="Q13" s="83"/>
      <c r="R13" s="83"/>
      <c r="S13" s="83"/>
      <c r="T13" s="83"/>
      <c r="U13" s="83"/>
      <c r="V13" s="83"/>
      <c r="W13" s="83"/>
    </row>
    <row r="14" spans="1:23" ht="24.75" customHeight="1" x14ac:dyDescent="0.3">
      <c r="A14" s="107"/>
      <c r="B14" s="108"/>
      <c r="C14" s="108"/>
      <c r="D14" s="108"/>
      <c r="E14" s="109"/>
      <c r="F14" s="109"/>
      <c r="G14" s="109"/>
      <c r="H14" s="545" t="s">
        <v>142</v>
      </c>
      <c r="I14" s="546"/>
      <c r="J14" s="545" t="s">
        <v>143</v>
      </c>
      <c r="K14" s="547"/>
      <c r="L14" s="83"/>
      <c r="M14" s="83"/>
      <c r="N14" s="83"/>
      <c r="O14" s="83"/>
      <c r="P14" s="83"/>
      <c r="Q14" s="83"/>
      <c r="R14" s="83"/>
      <c r="S14" s="83"/>
      <c r="T14" s="83"/>
      <c r="U14" s="83"/>
      <c r="V14" s="83"/>
      <c r="W14" s="83"/>
    </row>
    <row r="15" spans="1:23" ht="40.5" customHeight="1" x14ac:dyDescent="0.3">
      <c r="A15" s="390" t="s">
        <v>21387</v>
      </c>
      <c r="B15" s="390">
        <v>8600</v>
      </c>
      <c r="C15" s="110">
        <v>8</v>
      </c>
      <c r="D15" s="111">
        <f t="shared" ref="D15" si="0">C15*B15</f>
        <v>68800</v>
      </c>
      <c r="E15" s="111">
        <f>'DMT-Jazida'!L$18</f>
        <v>4.5999999999999996</v>
      </c>
      <c r="F15" s="111">
        <f>G15*D15</f>
        <v>1238400</v>
      </c>
      <c r="G15" s="110">
        <v>18</v>
      </c>
      <c r="H15" s="390" t="s">
        <v>21385</v>
      </c>
      <c r="I15" s="390" t="s">
        <v>21386</v>
      </c>
      <c r="J15" s="390" t="s">
        <v>21388</v>
      </c>
      <c r="K15" s="390" t="s">
        <v>21389</v>
      </c>
      <c r="L15" s="83"/>
      <c r="M15" s="83"/>
      <c r="N15" s="83"/>
      <c r="O15" s="83"/>
      <c r="P15" s="83"/>
      <c r="Q15" s="83"/>
      <c r="R15" s="83"/>
      <c r="S15" s="83"/>
      <c r="T15" s="83"/>
      <c r="U15" s="83"/>
      <c r="V15" s="83"/>
      <c r="W15" s="83"/>
    </row>
    <row r="16" spans="1:23" ht="12.75" customHeight="1" x14ac:dyDescent="0.3">
      <c r="A16" s="112"/>
      <c r="B16" s="83"/>
      <c r="C16" s="83"/>
      <c r="D16" s="83"/>
      <c r="E16" s="83"/>
      <c r="F16" s="83"/>
      <c r="G16" s="83"/>
      <c r="H16" s="83"/>
      <c r="I16" s="83"/>
      <c r="J16" s="83"/>
      <c r="K16" s="87"/>
      <c r="L16" s="83"/>
      <c r="M16" s="83"/>
      <c r="N16" s="83"/>
      <c r="O16" s="83"/>
      <c r="P16" s="83"/>
      <c r="Q16" s="83"/>
      <c r="R16" s="83"/>
      <c r="S16" s="83"/>
      <c r="T16" s="83"/>
      <c r="U16" s="83"/>
      <c r="V16" s="83"/>
      <c r="W16" s="83"/>
    </row>
    <row r="17" spans="1:23" ht="12.75" customHeight="1" x14ac:dyDescent="0.3">
      <c r="A17" s="112"/>
      <c r="B17" s="83"/>
      <c r="C17" s="83"/>
      <c r="D17" s="83"/>
      <c r="E17" s="83"/>
      <c r="F17" s="83"/>
      <c r="G17" s="83"/>
      <c r="H17" s="83"/>
      <c r="I17" s="83"/>
      <c r="J17" s="83"/>
      <c r="K17" s="87"/>
      <c r="L17" s="83"/>
      <c r="M17" s="83"/>
      <c r="N17" s="83"/>
      <c r="O17" s="83"/>
      <c r="P17" s="83"/>
      <c r="Q17" s="83"/>
      <c r="R17" s="83"/>
      <c r="S17" s="83"/>
      <c r="T17" s="83"/>
      <c r="U17" s="83"/>
      <c r="V17" s="83"/>
      <c r="W17" s="83"/>
    </row>
    <row r="18" spans="1:23" ht="12.75" customHeight="1" x14ac:dyDescent="0.3">
      <c r="A18" s="112"/>
      <c r="B18" s="83"/>
      <c r="C18" s="83"/>
      <c r="D18" s="83"/>
      <c r="E18" s="83"/>
      <c r="F18" s="83"/>
      <c r="G18" s="83"/>
      <c r="H18" s="83"/>
      <c r="I18" s="83"/>
      <c r="J18" s="83"/>
      <c r="K18" s="87"/>
      <c r="L18" s="83"/>
      <c r="M18" s="83"/>
      <c r="N18" s="83"/>
      <c r="O18" s="83"/>
      <c r="P18" s="83"/>
      <c r="Q18" s="83"/>
      <c r="R18" s="83"/>
      <c r="S18" s="83"/>
      <c r="T18" s="83"/>
      <c r="U18" s="83"/>
      <c r="V18" s="83"/>
      <c r="W18" s="83"/>
    </row>
    <row r="19" spans="1:23" ht="71.25" customHeight="1" x14ac:dyDescent="0.3">
      <c r="A19" s="113" t="s">
        <v>144</v>
      </c>
      <c r="B19" s="114" t="s">
        <v>145</v>
      </c>
      <c r="C19" s="114" t="s">
        <v>146</v>
      </c>
      <c r="D19" s="114" t="s">
        <v>147</v>
      </c>
      <c r="E19" s="114" t="s">
        <v>148</v>
      </c>
      <c r="F19" s="114"/>
      <c r="G19" s="114"/>
      <c r="H19" s="114"/>
      <c r="I19" s="114"/>
      <c r="J19" s="114"/>
      <c r="K19" s="115"/>
      <c r="L19" s="83"/>
      <c r="M19" s="83"/>
      <c r="N19" s="83"/>
      <c r="O19" s="83"/>
      <c r="P19" s="83"/>
      <c r="Q19" s="83"/>
      <c r="R19" s="83"/>
      <c r="S19" s="83"/>
      <c r="T19" s="83"/>
      <c r="U19" s="83"/>
      <c r="V19" s="83"/>
      <c r="W19" s="83"/>
    </row>
    <row r="20" spans="1:23" ht="24.75" customHeight="1" x14ac:dyDescent="0.3">
      <c r="A20" s="116">
        <f>COUNTA(A15:A15)</f>
        <v>1</v>
      </c>
      <c r="B20" s="117">
        <f>SUM(B15:B15)</f>
        <v>8600</v>
      </c>
      <c r="C20" s="117">
        <f>SUMPRODUCT(C15:C15,B15:B15)/SUM(B15:B15)</f>
        <v>8</v>
      </c>
      <c r="D20" s="117">
        <f>SUM(D15:D15)</f>
        <v>68800</v>
      </c>
      <c r="E20" s="117">
        <f>SUMPRODUCT(G15:G15,B15:B15)/SUM(B15:B15)</f>
        <v>18</v>
      </c>
      <c r="F20" s="117"/>
      <c r="G20" s="117"/>
      <c r="H20" s="117"/>
      <c r="I20" s="117"/>
      <c r="J20" s="117"/>
      <c r="K20" s="118"/>
      <c r="L20" s="83"/>
      <c r="M20" s="83"/>
      <c r="N20" s="83"/>
      <c r="O20" s="83"/>
      <c r="P20" s="83"/>
      <c r="Q20" s="83"/>
      <c r="R20" s="83"/>
      <c r="S20" s="83"/>
      <c r="T20" s="83"/>
      <c r="U20" s="83"/>
      <c r="V20" s="83"/>
      <c r="W20" s="83"/>
    </row>
    <row r="21" spans="1:23" ht="12.75" customHeight="1" x14ac:dyDescent="0.3">
      <c r="A21" s="83"/>
      <c r="B21" s="83"/>
      <c r="C21" s="83"/>
      <c r="D21" s="83"/>
      <c r="E21" s="83"/>
      <c r="F21" s="83"/>
      <c r="G21" s="83"/>
      <c r="H21" s="83"/>
      <c r="I21" s="83"/>
      <c r="J21" s="83"/>
      <c r="K21" s="83"/>
      <c r="L21" s="83"/>
      <c r="M21" s="83"/>
      <c r="N21" s="83"/>
      <c r="O21" s="83"/>
      <c r="P21" s="83"/>
      <c r="Q21" s="83"/>
      <c r="R21" s="83"/>
      <c r="S21" s="83"/>
      <c r="T21" s="83"/>
      <c r="U21" s="83"/>
      <c r="V21" s="83"/>
      <c r="W21" s="83"/>
    </row>
    <row r="22" spans="1:23" ht="12.75" customHeight="1" x14ac:dyDescent="0.3">
      <c r="A22" s="83"/>
      <c r="B22" s="83"/>
      <c r="C22" s="83"/>
      <c r="D22" s="83"/>
      <c r="E22" s="83"/>
      <c r="F22" s="83"/>
      <c r="G22" s="83"/>
      <c r="H22" s="83"/>
      <c r="I22" s="83"/>
      <c r="J22" s="83"/>
      <c r="K22" s="83"/>
      <c r="L22" s="83"/>
      <c r="M22" s="83"/>
      <c r="N22" s="83"/>
      <c r="O22" s="83"/>
      <c r="P22" s="83"/>
      <c r="Q22" s="83"/>
      <c r="R22" s="83"/>
      <c r="S22" s="83"/>
      <c r="T22" s="83"/>
      <c r="U22" s="83"/>
      <c r="V22" s="83"/>
      <c r="W22" s="83"/>
    </row>
    <row r="23" spans="1:23" ht="12.75" customHeight="1" x14ac:dyDescent="0.3">
      <c r="A23" s="83"/>
      <c r="B23" s="83"/>
      <c r="C23" s="83"/>
      <c r="D23" s="83"/>
      <c r="E23" s="83"/>
      <c r="F23" s="83"/>
      <c r="G23" s="83"/>
      <c r="H23" s="83"/>
      <c r="I23" s="83"/>
      <c r="J23" s="83"/>
      <c r="K23" s="83"/>
      <c r="L23" s="83"/>
      <c r="M23" s="83"/>
      <c r="N23" s="83"/>
      <c r="O23" s="83"/>
      <c r="P23" s="83"/>
      <c r="Q23" s="83"/>
      <c r="R23" s="83"/>
      <c r="S23" s="83"/>
      <c r="T23" s="83"/>
      <c r="U23" s="83"/>
      <c r="V23" s="83"/>
      <c r="W23" s="83"/>
    </row>
    <row r="24" spans="1:23" ht="12.75" customHeight="1" x14ac:dyDescent="0.3">
      <c r="A24" s="83"/>
      <c r="B24" s="83"/>
      <c r="C24" s="83"/>
      <c r="D24" s="83"/>
      <c r="E24" s="83"/>
      <c r="F24" s="83"/>
      <c r="G24" s="83"/>
      <c r="H24" s="83"/>
      <c r="I24" s="83"/>
      <c r="J24" s="83"/>
      <c r="K24" s="83"/>
      <c r="L24" s="83"/>
      <c r="M24" s="83"/>
      <c r="N24" s="83"/>
      <c r="O24" s="83"/>
      <c r="P24" s="83"/>
      <c r="Q24" s="83"/>
      <c r="R24" s="83"/>
      <c r="S24" s="83"/>
      <c r="T24" s="83"/>
      <c r="U24" s="83"/>
      <c r="V24" s="83"/>
      <c r="W24" s="83"/>
    </row>
    <row r="25" spans="1:23" ht="12.75" customHeight="1" x14ac:dyDescent="0.3">
      <c r="A25" s="83"/>
      <c r="B25" s="83"/>
      <c r="C25" s="83"/>
      <c r="D25" s="83"/>
      <c r="E25" s="83"/>
      <c r="F25" s="83"/>
      <c r="G25" s="83"/>
      <c r="H25" s="83"/>
      <c r="I25" s="83"/>
      <c r="J25" s="83"/>
      <c r="K25" s="83"/>
      <c r="L25" s="83"/>
      <c r="M25" s="83"/>
      <c r="N25" s="83"/>
      <c r="O25" s="83"/>
      <c r="P25" s="83"/>
      <c r="Q25" s="83"/>
      <c r="R25" s="83"/>
      <c r="S25" s="83"/>
      <c r="T25" s="83"/>
      <c r="U25" s="83"/>
      <c r="V25" s="83"/>
      <c r="W25" s="83"/>
    </row>
    <row r="26" spans="1:23" ht="12.75" customHeight="1" x14ac:dyDescent="0.3">
      <c r="A26" s="83"/>
      <c r="B26" s="83"/>
      <c r="C26" s="83"/>
      <c r="D26" s="83"/>
      <c r="E26" s="83"/>
      <c r="F26" s="83"/>
      <c r="G26" s="83"/>
      <c r="H26" s="83"/>
      <c r="I26" s="83"/>
      <c r="J26" s="83"/>
      <c r="K26" s="83"/>
      <c r="L26" s="83"/>
      <c r="M26" s="83"/>
      <c r="N26" s="83"/>
      <c r="O26" s="83"/>
      <c r="P26" s="83"/>
      <c r="Q26" s="83"/>
      <c r="R26" s="83"/>
      <c r="S26" s="83"/>
      <c r="T26" s="83"/>
      <c r="U26" s="83"/>
      <c r="V26" s="83"/>
      <c r="W26" s="83"/>
    </row>
    <row r="27" spans="1:23" ht="12.75" customHeight="1" x14ac:dyDescent="0.3">
      <c r="A27" s="83"/>
      <c r="B27" s="83"/>
      <c r="C27" s="83"/>
      <c r="D27" s="83"/>
      <c r="E27" s="83"/>
      <c r="F27" s="83"/>
      <c r="G27" s="83"/>
      <c r="H27" s="83"/>
      <c r="I27" s="83"/>
      <c r="J27" s="83"/>
      <c r="K27" s="83"/>
      <c r="L27" s="83"/>
      <c r="M27" s="83"/>
      <c r="N27" s="83"/>
      <c r="O27" s="83"/>
      <c r="P27" s="83"/>
      <c r="Q27" s="83"/>
      <c r="R27" s="83"/>
      <c r="S27" s="83"/>
      <c r="T27" s="83"/>
      <c r="U27" s="83"/>
      <c r="V27" s="83"/>
      <c r="W27" s="83"/>
    </row>
    <row r="28" spans="1:23" ht="12.75" customHeight="1" x14ac:dyDescent="0.3">
      <c r="A28" s="83"/>
      <c r="B28" s="83"/>
      <c r="C28" s="83"/>
      <c r="D28" s="83"/>
      <c r="E28" s="83"/>
      <c r="F28" s="83"/>
      <c r="G28" s="83"/>
      <c r="H28" s="83"/>
      <c r="I28" s="83"/>
      <c r="J28" s="83"/>
      <c r="K28" s="83"/>
      <c r="L28" s="83"/>
      <c r="M28" s="83"/>
      <c r="N28" s="83"/>
      <c r="O28" s="83"/>
      <c r="P28" s="83"/>
      <c r="Q28" s="83"/>
      <c r="R28" s="83"/>
      <c r="S28" s="83"/>
      <c r="T28" s="83"/>
      <c r="U28" s="83"/>
      <c r="V28" s="83"/>
      <c r="W28" s="83"/>
    </row>
    <row r="29" spans="1:23" ht="12.75" customHeight="1" x14ac:dyDescent="0.3">
      <c r="A29" s="83"/>
      <c r="B29" s="83"/>
      <c r="C29" s="83"/>
      <c r="D29" s="83"/>
      <c r="E29" s="83"/>
      <c r="F29" s="83"/>
      <c r="G29" s="83"/>
      <c r="H29" s="83"/>
      <c r="I29" s="83"/>
      <c r="J29" s="83"/>
      <c r="K29" s="83"/>
      <c r="L29" s="83"/>
      <c r="M29" s="83"/>
      <c r="N29" s="83"/>
      <c r="O29" s="83"/>
      <c r="P29" s="83"/>
      <c r="Q29" s="83"/>
      <c r="R29" s="83"/>
      <c r="S29" s="83"/>
      <c r="T29" s="83"/>
      <c r="U29" s="83"/>
      <c r="V29" s="83"/>
      <c r="W29" s="83"/>
    </row>
    <row r="30" spans="1:23" ht="12.75" customHeight="1" x14ac:dyDescent="0.3">
      <c r="A30" s="83"/>
      <c r="B30" s="83"/>
      <c r="C30" s="83"/>
      <c r="D30" s="83"/>
      <c r="E30" s="83"/>
      <c r="F30" s="83"/>
      <c r="G30" s="83"/>
      <c r="H30" s="83"/>
      <c r="I30" s="83"/>
      <c r="J30" s="83"/>
      <c r="K30" s="83"/>
      <c r="L30" s="83"/>
      <c r="M30" s="83"/>
      <c r="N30" s="83"/>
      <c r="O30" s="83"/>
      <c r="P30" s="83"/>
      <c r="Q30" s="83"/>
      <c r="R30" s="83"/>
      <c r="S30" s="83"/>
      <c r="T30" s="83"/>
      <c r="U30" s="83"/>
      <c r="V30" s="83"/>
      <c r="W30" s="83"/>
    </row>
    <row r="31" spans="1:23" ht="12.75" customHeight="1" x14ac:dyDescent="0.3">
      <c r="A31" s="83"/>
      <c r="B31" s="83"/>
      <c r="C31" s="83"/>
      <c r="D31" s="83"/>
      <c r="E31" s="83"/>
      <c r="F31" s="83"/>
      <c r="G31" s="83"/>
      <c r="H31" s="83"/>
      <c r="I31" s="83"/>
      <c r="J31" s="83"/>
      <c r="K31" s="83"/>
      <c r="L31" s="83"/>
      <c r="M31" s="83"/>
      <c r="N31" s="83"/>
      <c r="O31" s="83"/>
      <c r="P31" s="83"/>
      <c r="Q31" s="83"/>
      <c r="R31" s="83"/>
      <c r="S31" s="83"/>
      <c r="T31" s="83"/>
      <c r="U31" s="83"/>
      <c r="V31" s="83"/>
      <c r="W31" s="83"/>
    </row>
    <row r="32" spans="1:23" ht="12.75" customHeight="1" x14ac:dyDescent="0.3">
      <c r="A32" s="83"/>
      <c r="B32" s="83"/>
      <c r="C32" s="83"/>
      <c r="D32" s="83"/>
      <c r="E32" s="83"/>
      <c r="F32" s="83"/>
      <c r="G32" s="83"/>
      <c r="H32" s="83"/>
      <c r="I32" s="83"/>
      <c r="J32" s="83"/>
      <c r="K32" s="83"/>
      <c r="L32" s="83"/>
      <c r="M32" s="83"/>
      <c r="N32" s="83"/>
      <c r="O32" s="83"/>
      <c r="P32" s="83"/>
      <c r="Q32" s="83"/>
      <c r="R32" s="83"/>
      <c r="S32" s="83"/>
      <c r="T32" s="83"/>
      <c r="U32" s="83"/>
      <c r="V32" s="83"/>
      <c r="W32" s="83"/>
    </row>
    <row r="33" spans="1:23" ht="12.75" customHeight="1" x14ac:dyDescent="0.3">
      <c r="A33" s="83"/>
      <c r="B33" s="83"/>
      <c r="C33" s="83"/>
      <c r="D33" s="83"/>
      <c r="E33" s="83"/>
      <c r="F33" s="83"/>
      <c r="G33" s="83"/>
      <c r="H33" s="83"/>
      <c r="I33" s="83"/>
      <c r="J33" s="83"/>
      <c r="K33" s="83"/>
      <c r="L33" s="83"/>
      <c r="M33" s="83"/>
      <c r="N33" s="83"/>
      <c r="O33" s="83"/>
      <c r="P33" s="83"/>
      <c r="Q33" s="83"/>
      <c r="R33" s="83"/>
      <c r="S33" s="83"/>
      <c r="T33" s="83"/>
      <c r="U33" s="83"/>
      <c r="V33" s="83"/>
      <c r="W33" s="83"/>
    </row>
    <row r="34" spans="1:23" ht="12.75" customHeight="1" x14ac:dyDescent="0.3">
      <c r="A34" s="83"/>
      <c r="B34" s="83"/>
      <c r="C34" s="83"/>
      <c r="D34" s="83"/>
      <c r="E34" s="83"/>
      <c r="F34" s="83"/>
      <c r="G34" s="83"/>
      <c r="H34" s="83"/>
      <c r="I34" s="83"/>
      <c r="J34" s="83"/>
      <c r="K34" s="83"/>
      <c r="L34" s="83"/>
      <c r="M34" s="83"/>
      <c r="N34" s="83"/>
      <c r="O34" s="83"/>
      <c r="P34" s="83"/>
      <c r="Q34" s="83"/>
      <c r="R34" s="83"/>
      <c r="S34" s="83"/>
      <c r="T34" s="83"/>
      <c r="U34" s="83"/>
      <c r="V34" s="83"/>
      <c r="W34" s="83"/>
    </row>
    <row r="35" spans="1:23" ht="12.75" customHeight="1" x14ac:dyDescent="0.3">
      <c r="A35" s="83"/>
      <c r="B35" s="83"/>
      <c r="C35" s="83"/>
      <c r="D35" s="83"/>
      <c r="E35" s="83"/>
      <c r="F35" s="83"/>
      <c r="G35" s="83"/>
      <c r="H35" s="83"/>
      <c r="I35" s="83"/>
      <c r="J35" s="83"/>
      <c r="K35" s="83"/>
      <c r="L35" s="83"/>
      <c r="M35" s="83"/>
      <c r="N35" s="83"/>
      <c r="O35" s="83"/>
      <c r="P35" s="83"/>
      <c r="Q35" s="83"/>
      <c r="R35" s="83"/>
      <c r="S35" s="83"/>
      <c r="T35" s="83"/>
      <c r="U35" s="83"/>
      <c r="V35" s="83"/>
      <c r="W35" s="83"/>
    </row>
    <row r="36" spans="1:23" ht="12.75" customHeight="1" x14ac:dyDescent="0.3">
      <c r="A36" s="83"/>
      <c r="B36" s="83"/>
      <c r="C36" s="83"/>
      <c r="D36" s="83"/>
      <c r="E36" s="83"/>
      <c r="F36" s="83"/>
      <c r="G36" s="83"/>
      <c r="H36" s="83"/>
      <c r="I36" s="83"/>
      <c r="J36" s="83"/>
      <c r="K36" s="83"/>
      <c r="L36" s="83"/>
      <c r="M36" s="83"/>
      <c r="N36" s="83"/>
      <c r="O36" s="83"/>
      <c r="P36" s="83"/>
      <c r="Q36" s="83"/>
      <c r="R36" s="83"/>
      <c r="S36" s="83"/>
      <c r="T36" s="83"/>
      <c r="U36" s="83"/>
      <c r="V36" s="83"/>
      <c r="W36" s="83"/>
    </row>
    <row r="37" spans="1:23" ht="12.75" customHeight="1" x14ac:dyDescent="0.3">
      <c r="A37" s="83"/>
      <c r="B37" s="83"/>
      <c r="C37" s="83"/>
      <c r="D37" s="83"/>
      <c r="E37" s="83"/>
      <c r="F37" s="83"/>
      <c r="G37" s="83"/>
      <c r="H37" s="83"/>
      <c r="I37" s="83"/>
      <c r="J37" s="83"/>
      <c r="K37" s="83"/>
      <c r="L37" s="83"/>
      <c r="M37" s="83"/>
      <c r="N37" s="83"/>
      <c r="O37" s="83"/>
      <c r="P37" s="83"/>
      <c r="Q37" s="83"/>
      <c r="R37" s="83"/>
      <c r="S37" s="83"/>
      <c r="T37" s="83"/>
      <c r="U37" s="83"/>
      <c r="V37" s="83"/>
      <c r="W37" s="83"/>
    </row>
    <row r="38" spans="1:23" ht="12.75" customHeight="1" x14ac:dyDescent="0.3">
      <c r="A38" s="83"/>
      <c r="B38" s="83"/>
      <c r="C38" s="83"/>
      <c r="D38" s="83"/>
      <c r="E38" s="83"/>
      <c r="F38" s="83"/>
      <c r="G38" s="83"/>
      <c r="H38" s="83"/>
      <c r="I38" s="83"/>
      <c r="J38" s="83"/>
      <c r="K38" s="83"/>
      <c r="L38" s="83"/>
      <c r="M38" s="83"/>
      <c r="N38" s="83"/>
      <c r="O38" s="83"/>
      <c r="P38" s="83"/>
      <c r="Q38" s="83"/>
      <c r="R38" s="83"/>
      <c r="S38" s="83"/>
      <c r="T38" s="83"/>
      <c r="U38" s="83"/>
      <c r="V38" s="83"/>
      <c r="W38" s="83"/>
    </row>
    <row r="39" spans="1:23" ht="12.75" customHeight="1" x14ac:dyDescent="0.3">
      <c r="A39" s="83"/>
      <c r="B39" s="83"/>
      <c r="C39" s="83"/>
      <c r="D39" s="83"/>
      <c r="E39" s="83"/>
      <c r="F39" s="83"/>
      <c r="G39" s="83"/>
      <c r="H39" s="83"/>
      <c r="I39" s="83"/>
      <c r="J39" s="83"/>
      <c r="K39" s="83"/>
      <c r="L39" s="83"/>
      <c r="M39" s="83"/>
      <c r="N39" s="83"/>
      <c r="O39" s="83"/>
      <c r="P39" s="83"/>
      <c r="Q39" s="83"/>
      <c r="R39" s="83"/>
      <c r="S39" s="83"/>
      <c r="T39" s="83"/>
      <c r="U39" s="83"/>
      <c r="V39" s="83"/>
      <c r="W39" s="83"/>
    </row>
    <row r="40" spans="1:23" ht="12.75" customHeight="1" x14ac:dyDescent="0.3">
      <c r="A40" s="83"/>
      <c r="B40" s="83"/>
      <c r="C40" s="83"/>
      <c r="D40" s="83"/>
      <c r="E40" s="83"/>
      <c r="F40" s="83"/>
      <c r="G40" s="83"/>
      <c r="H40" s="83"/>
      <c r="I40" s="83"/>
      <c r="J40" s="83"/>
      <c r="K40" s="83"/>
      <c r="L40" s="83"/>
      <c r="M40" s="83"/>
      <c r="N40" s="83"/>
      <c r="O40" s="83"/>
      <c r="P40" s="83"/>
      <c r="Q40" s="83"/>
      <c r="R40" s="83"/>
      <c r="S40" s="83"/>
      <c r="T40" s="83"/>
      <c r="U40" s="83"/>
      <c r="V40" s="83"/>
      <c r="W40" s="83"/>
    </row>
    <row r="41" spans="1:23" ht="12.75" customHeight="1" x14ac:dyDescent="0.3">
      <c r="A41" s="83"/>
      <c r="B41" s="83"/>
      <c r="C41" s="83"/>
      <c r="D41" s="83"/>
      <c r="E41" s="83"/>
      <c r="F41" s="83"/>
      <c r="G41" s="83"/>
      <c r="H41" s="83"/>
      <c r="I41" s="83"/>
      <c r="J41" s="83"/>
      <c r="K41" s="83"/>
      <c r="L41" s="83"/>
      <c r="M41" s="83"/>
      <c r="N41" s="83"/>
      <c r="O41" s="83"/>
      <c r="P41" s="83"/>
      <c r="Q41" s="83"/>
      <c r="R41" s="83"/>
      <c r="S41" s="83"/>
      <c r="T41" s="83"/>
      <c r="U41" s="83"/>
      <c r="V41" s="83"/>
      <c r="W41" s="83"/>
    </row>
    <row r="42" spans="1:23" ht="12.75" customHeight="1" x14ac:dyDescent="0.3">
      <c r="A42" s="83"/>
      <c r="B42" s="83"/>
      <c r="C42" s="83"/>
      <c r="D42" s="83"/>
      <c r="E42" s="83"/>
      <c r="F42" s="83"/>
      <c r="G42" s="83"/>
      <c r="H42" s="83"/>
      <c r="I42" s="83"/>
      <c r="J42" s="83"/>
      <c r="K42" s="83"/>
      <c r="L42" s="83"/>
      <c r="M42" s="83"/>
      <c r="N42" s="83"/>
      <c r="O42" s="83"/>
      <c r="P42" s="83"/>
      <c r="Q42" s="83"/>
      <c r="R42" s="83"/>
      <c r="S42" s="83"/>
      <c r="T42" s="83"/>
      <c r="U42" s="83"/>
      <c r="V42" s="83"/>
      <c r="W42" s="83"/>
    </row>
    <row r="43" spans="1:23" ht="12.75" customHeight="1" x14ac:dyDescent="0.3">
      <c r="A43" s="83"/>
      <c r="B43" s="83"/>
      <c r="C43" s="83"/>
      <c r="D43" s="83"/>
      <c r="E43" s="83"/>
      <c r="F43" s="83"/>
      <c r="G43" s="83"/>
      <c r="H43" s="83"/>
      <c r="I43" s="83"/>
      <c r="J43" s="83"/>
      <c r="K43" s="83"/>
      <c r="L43" s="83"/>
      <c r="M43" s="83"/>
      <c r="N43" s="83"/>
      <c r="O43" s="83"/>
      <c r="P43" s="83"/>
      <c r="Q43" s="83"/>
      <c r="R43" s="83"/>
      <c r="S43" s="83"/>
      <c r="T43" s="83"/>
      <c r="U43" s="83"/>
      <c r="V43" s="83"/>
      <c r="W43" s="83"/>
    </row>
    <row r="44" spans="1:23" ht="12.75" customHeight="1" x14ac:dyDescent="0.3">
      <c r="A44" s="83"/>
      <c r="B44" s="83"/>
      <c r="C44" s="83"/>
      <c r="D44" s="83"/>
      <c r="E44" s="83"/>
      <c r="F44" s="83"/>
      <c r="G44" s="83"/>
      <c r="H44" s="83"/>
      <c r="I44" s="83"/>
      <c r="J44" s="83"/>
      <c r="K44" s="83"/>
      <c r="L44" s="83"/>
      <c r="M44" s="83"/>
      <c r="N44" s="83"/>
      <c r="O44" s="83"/>
      <c r="P44" s="83"/>
      <c r="Q44" s="83"/>
      <c r="R44" s="83"/>
      <c r="S44" s="83"/>
      <c r="T44" s="83"/>
      <c r="U44" s="83"/>
      <c r="V44" s="83"/>
      <c r="W44" s="83"/>
    </row>
    <row r="45" spans="1:23" ht="12.75" customHeight="1" x14ac:dyDescent="0.3">
      <c r="A45" s="83"/>
      <c r="B45" s="83"/>
      <c r="C45" s="83"/>
      <c r="D45" s="83"/>
      <c r="E45" s="83"/>
      <c r="F45" s="83"/>
      <c r="G45" s="83"/>
      <c r="H45" s="83"/>
      <c r="I45" s="83"/>
      <c r="J45" s="83"/>
      <c r="K45" s="83"/>
      <c r="L45" s="83"/>
      <c r="M45" s="83"/>
      <c r="N45" s="83"/>
      <c r="O45" s="83"/>
      <c r="P45" s="83"/>
      <c r="Q45" s="83"/>
      <c r="R45" s="83"/>
      <c r="S45" s="83"/>
      <c r="T45" s="83"/>
      <c r="U45" s="83"/>
      <c r="V45" s="83"/>
      <c r="W45" s="83"/>
    </row>
    <row r="46" spans="1:23" ht="12.75" customHeight="1" x14ac:dyDescent="0.3">
      <c r="A46" s="83"/>
      <c r="B46" s="83"/>
      <c r="C46" s="83"/>
      <c r="D46" s="83"/>
      <c r="E46" s="83"/>
      <c r="F46" s="83"/>
      <c r="G46" s="83"/>
      <c r="H46" s="83"/>
      <c r="I46" s="83"/>
      <c r="J46" s="83"/>
      <c r="K46" s="83"/>
      <c r="L46" s="83"/>
      <c r="M46" s="83"/>
      <c r="N46" s="83"/>
      <c r="O46" s="83"/>
      <c r="P46" s="83"/>
      <c r="Q46" s="83"/>
      <c r="R46" s="83"/>
      <c r="S46" s="83"/>
      <c r="T46" s="83"/>
      <c r="U46" s="83"/>
      <c r="V46" s="83"/>
      <c r="W46" s="83"/>
    </row>
    <row r="47" spans="1:23" ht="12.75" customHeight="1" x14ac:dyDescent="0.3">
      <c r="A47" s="83"/>
      <c r="B47" s="83"/>
      <c r="C47" s="83"/>
      <c r="D47" s="83"/>
      <c r="E47" s="83"/>
      <c r="F47" s="83"/>
      <c r="G47" s="83"/>
      <c r="H47" s="83"/>
      <c r="I47" s="83"/>
      <c r="J47" s="83"/>
      <c r="K47" s="83"/>
      <c r="L47" s="83"/>
      <c r="M47" s="83"/>
      <c r="N47" s="83"/>
      <c r="O47" s="83"/>
      <c r="P47" s="83"/>
      <c r="Q47" s="83"/>
      <c r="R47" s="83"/>
      <c r="S47" s="83"/>
      <c r="T47" s="83"/>
      <c r="U47" s="83"/>
      <c r="V47" s="83"/>
      <c r="W47" s="83"/>
    </row>
    <row r="48" spans="1:23" ht="12.75" customHeight="1" x14ac:dyDescent="0.3">
      <c r="A48" s="83"/>
      <c r="B48" s="83"/>
      <c r="C48" s="83"/>
      <c r="D48" s="83"/>
      <c r="E48" s="83"/>
      <c r="F48" s="83"/>
      <c r="G48" s="83"/>
      <c r="H48" s="83"/>
      <c r="I48" s="83"/>
      <c r="J48" s="83"/>
      <c r="K48" s="83"/>
      <c r="L48" s="83"/>
      <c r="M48" s="83"/>
      <c r="N48" s="83"/>
      <c r="O48" s="83"/>
      <c r="P48" s="83"/>
      <c r="Q48" s="83"/>
      <c r="R48" s="83"/>
      <c r="S48" s="83"/>
      <c r="T48" s="83"/>
      <c r="U48" s="83"/>
      <c r="V48" s="83"/>
      <c r="W48" s="83"/>
    </row>
    <row r="49" spans="1:23" ht="12.75" customHeight="1" x14ac:dyDescent="0.3">
      <c r="A49" s="83"/>
      <c r="B49" s="83"/>
      <c r="C49" s="83"/>
      <c r="D49" s="83"/>
      <c r="E49" s="83"/>
      <c r="F49" s="83"/>
      <c r="G49" s="83"/>
      <c r="H49" s="83"/>
      <c r="I49" s="83"/>
      <c r="J49" s="83"/>
      <c r="K49" s="83"/>
      <c r="L49" s="83"/>
      <c r="M49" s="83"/>
      <c r="N49" s="83"/>
      <c r="O49" s="83"/>
      <c r="P49" s="83"/>
      <c r="Q49" s="83"/>
      <c r="R49" s="83"/>
      <c r="S49" s="83"/>
      <c r="T49" s="83"/>
      <c r="U49" s="83"/>
      <c r="V49" s="83"/>
      <c r="W49" s="83"/>
    </row>
    <row r="50" spans="1:23" ht="12.75" customHeight="1" x14ac:dyDescent="0.3">
      <c r="A50" s="83"/>
      <c r="B50" s="83"/>
      <c r="C50" s="83"/>
      <c r="D50" s="83"/>
      <c r="E50" s="83"/>
      <c r="F50" s="83"/>
      <c r="G50" s="83"/>
      <c r="H50" s="83"/>
      <c r="I50" s="83"/>
      <c r="J50" s="83"/>
      <c r="K50" s="83"/>
      <c r="L50" s="83"/>
      <c r="M50" s="83"/>
      <c r="N50" s="83"/>
      <c r="O50" s="83"/>
      <c r="P50" s="83"/>
      <c r="Q50" s="83"/>
      <c r="R50" s="83"/>
      <c r="S50" s="83"/>
      <c r="T50" s="83"/>
      <c r="U50" s="83"/>
      <c r="V50" s="83"/>
      <c r="W50" s="83"/>
    </row>
    <row r="51" spans="1:23" ht="12.75" customHeight="1" x14ac:dyDescent="0.3">
      <c r="A51" s="83"/>
      <c r="B51" s="83"/>
      <c r="C51" s="83"/>
      <c r="D51" s="83"/>
      <c r="E51" s="83"/>
      <c r="F51" s="83"/>
      <c r="G51" s="83"/>
      <c r="H51" s="83"/>
      <c r="I51" s="83"/>
      <c r="J51" s="83"/>
      <c r="K51" s="83"/>
      <c r="L51" s="83"/>
      <c r="M51" s="83"/>
      <c r="N51" s="83"/>
      <c r="O51" s="83"/>
      <c r="P51" s="83"/>
      <c r="Q51" s="83"/>
      <c r="R51" s="83"/>
      <c r="S51" s="83"/>
      <c r="T51" s="83"/>
      <c r="U51" s="83"/>
      <c r="V51" s="83"/>
      <c r="W51" s="83"/>
    </row>
    <row r="52" spans="1:23" ht="12.75" customHeight="1" x14ac:dyDescent="0.3">
      <c r="A52" s="83"/>
      <c r="B52" s="83"/>
      <c r="C52" s="83"/>
      <c r="D52" s="83"/>
      <c r="E52" s="83"/>
      <c r="F52" s="83"/>
      <c r="G52" s="83"/>
      <c r="H52" s="83"/>
      <c r="I52" s="83"/>
      <c r="J52" s="83"/>
      <c r="K52" s="83"/>
      <c r="L52" s="83"/>
      <c r="M52" s="83"/>
      <c r="N52" s="83"/>
      <c r="O52" s="83"/>
      <c r="P52" s="83"/>
      <c r="Q52" s="83"/>
      <c r="R52" s="83"/>
      <c r="S52" s="83"/>
      <c r="T52" s="83"/>
      <c r="U52" s="83"/>
      <c r="V52" s="83"/>
      <c r="W52" s="83"/>
    </row>
    <row r="53" spans="1:23" ht="12.75" customHeight="1" x14ac:dyDescent="0.3">
      <c r="A53" s="83"/>
      <c r="B53" s="83"/>
      <c r="C53" s="83"/>
      <c r="D53" s="83"/>
      <c r="E53" s="83"/>
      <c r="F53" s="83"/>
      <c r="G53" s="83"/>
      <c r="H53" s="83"/>
      <c r="I53" s="83"/>
      <c r="J53" s="83"/>
      <c r="K53" s="83"/>
      <c r="L53" s="83"/>
      <c r="M53" s="83"/>
      <c r="N53" s="83"/>
      <c r="O53" s="83"/>
      <c r="P53" s="83"/>
      <c r="Q53" s="83"/>
      <c r="R53" s="83"/>
      <c r="S53" s="83"/>
      <c r="T53" s="83"/>
      <c r="U53" s="83"/>
      <c r="V53" s="83"/>
      <c r="W53" s="83"/>
    </row>
    <row r="54" spans="1:23" ht="12.75" customHeight="1" x14ac:dyDescent="0.3">
      <c r="A54" s="83"/>
      <c r="B54" s="83"/>
      <c r="C54" s="83"/>
      <c r="D54" s="83"/>
      <c r="E54" s="83"/>
      <c r="F54" s="83"/>
      <c r="G54" s="83"/>
      <c r="H54" s="83"/>
      <c r="I54" s="83"/>
      <c r="J54" s="83"/>
      <c r="K54" s="83"/>
      <c r="L54" s="83"/>
      <c r="M54" s="83"/>
      <c r="N54" s="83"/>
      <c r="O54" s="83"/>
      <c r="P54" s="83"/>
      <c r="Q54" s="83"/>
      <c r="R54" s="83"/>
      <c r="S54" s="83"/>
      <c r="T54" s="83"/>
      <c r="U54" s="83"/>
      <c r="V54" s="83"/>
      <c r="W54" s="83"/>
    </row>
    <row r="55" spans="1:23" ht="12.75" customHeight="1" x14ac:dyDescent="0.3">
      <c r="A55" s="83"/>
      <c r="B55" s="83"/>
      <c r="C55" s="83"/>
      <c r="D55" s="83"/>
      <c r="E55" s="83"/>
      <c r="F55" s="83"/>
      <c r="G55" s="83"/>
      <c r="H55" s="83"/>
      <c r="I55" s="83"/>
      <c r="J55" s="83"/>
      <c r="K55" s="83"/>
      <c r="L55" s="83"/>
      <c r="M55" s="83"/>
      <c r="N55" s="83"/>
      <c r="O55" s="83"/>
      <c r="P55" s="83"/>
      <c r="Q55" s="83"/>
      <c r="R55" s="83"/>
      <c r="S55" s="83"/>
      <c r="T55" s="83"/>
      <c r="U55" s="83"/>
      <c r="V55" s="83"/>
      <c r="W55" s="83"/>
    </row>
    <row r="56" spans="1:23" ht="12.75" customHeight="1" x14ac:dyDescent="0.3">
      <c r="A56" s="83"/>
      <c r="B56" s="83"/>
      <c r="C56" s="83"/>
      <c r="D56" s="83"/>
      <c r="E56" s="83"/>
      <c r="F56" s="83"/>
      <c r="G56" s="83"/>
      <c r="H56" s="83"/>
      <c r="I56" s="83"/>
      <c r="J56" s="83"/>
      <c r="K56" s="83"/>
      <c r="L56" s="83"/>
      <c r="M56" s="83"/>
      <c r="N56" s="83"/>
      <c r="O56" s="83"/>
      <c r="P56" s="83"/>
      <c r="Q56" s="83"/>
      <c r="R56" s="83"/>
      <c r="S56" s="83"/>
      <c r="T56" s="83"/>
      <c r="U56" s="83"/>
      <c r="V56" s="83"/>
      <c r="W56" s="83"/>
    </row>
    <row r="57" spans="1:23" ht="12.75" customHeight="1" x14ac:dyDescent="0.3">
      <c r="A57" s="83"/>
      <c r="B57" s="83"/>
      <c r="C57" s="83"/>
      <c r="D57" s="83"/>
      <c r="E57" s="83"/>
      <c r="F57" s="83"/>
      <c r="G57" s="83"/>
      <c r="H57" s="83"/>
      <c r="I57" s="83"/>
      <c r="J57" s="83"/>
      <c r="K57" s="83"/>
      <c r="L57" s="83"/>
      <c r="M57" s="83"/>
      <c r="N57" s="83"/>
      <c r="O57" s="83"/>
      <c r="P57" s="83"/>
      <c r="Q57" s="83"/>
      <c r="R57" s="83"/>
      <c r="S57" s="83"/>
      <c r="T57" s="83"/>
      <c r="U57" s="83"/>
      <c r="V57" s="83"/>
      <c r="W57" s="83"/>
    </row>
    <row r="58" spans="1:23" ht="12.75" customHeight="1" x14ac:dyDescent="0.3">
      <c r="A58" s="83"/>
      <c r="B58" s="83"/>
      <c r="C58" s="83"/>
      <c r="D58" s="83"/>
      <c r="E58" s="83"/>
      <c r="F58" s="83"/>
      <c r="G58" s="83"/>
      <c r="H58" s="83"/>
      <c r="I58" s="83"/>
      <c r="J58" s="83"/>
      <c r="K58" s="83"/>
      <c r="L58" s="83"/>
      <c r="M58" s="83"/>
      <c r="N58" s="83"/>
      <c r="O58" s="83"/>
      <c r="P58" s="83"/>
      <c r="Q58" s="83"/>
      <c r="R58" s="83"/>
      <c r="S58" s="83"/>
      <c r="T58" s="83"/>
      <c r="U58" s="83"/>
      <c r="V58" s="83"/>
      <c r="W58" s="83"/>
    </row>
    <row r="59" spans="1:23" ht="12.75" customHeight="1" x14ac:dyDescent="0.3">
      <c r="A59" s="83"/>
      <c r="B59" s="83"/>
      <c r="C59" s="83"/>
      <c r="D59" s="83"/>
      <c r="E59" s="83"/>
      <c r="F59" s="83"/>
      <c r="G59" s="83"/>
      <c r="H59" s="83"/>
      <c r="I59" s="83"/>
      <c r="J59" s="83"/>
      <c r="K59" s="83"/>
      <c r="L59" s="83"/>
      <c r="M59" s="83"/>
      <c r="N59" s="83"/>
      <c r="O59" s="83"/>
      <c r="P59" s="83"/>
      <c r="Q59" s="83"/>
      <c r="R59" s="83"/>
      <c r="S59" s="83"/>
      <c r="T59" s="83"/>
      <c r="U59" s="83"/>
      <c r="V59" s="83"/>
      <c r="W59" s="83"/>
    </row>
    <row r="60" spans="1:23" ht="12.75" customHeight="1" x14ac:dyDescent="0.3">
      <c r="A60" s="83"/>
      <c r="B60" s="83"/>
      <c r="C60" s="83"/>
      <c r="D60" s="83"/>
      <c r="E60" s="83"/>
      <c r="F60" s="83"/>
      <c r="G60" s="83"/>
      <c r="H60" s="83"/>
      <c r="I60" s="83"/>
      <c r="J60" s="83"/>
      <c r="K60" s="83"/>
      <c r="L60" s="83"/>
      <c r="M60" s="83"/>
      <c r="N60" s="83"/>
      <c r="O60" s="83"/>
      <c r="P60" s="83"/>
      <c r="Q60" s="83"/>
      <c r="R60" s="83"/>
      <c r="S60" s="83"/>
      <c r="T60" s="83"/>
      <c r="U60" s="83"/>
      <c r="V60" s="83"/>
      <c r="W60" s="83"/>
    </row>
    <row r="61" spans="1:23" ht="12.75" customHeight="1" x14ac:dyDescent="0.3">
      <c r="A61" s="83"/>
      <c r="B61" s="83"/>
      <c r="C61" s="83"/>
      <c r="D61" s="83"/>
      <c r="E61" s="83"/>
      <c r="F61" s="83"/>
      <c r="G61" s="83"/>
      <c r="H61" s="83"/>
      <c r="I61" s="83"/>
      <c r="J61" s="83"/>
      <c r="K61" s="83"/>
      <c r="L61" s="83"/>
      <c r="M61" s="83"/>
      <c r="N61" s="83"/>
      <c r="O61" s="83"/>
      <c r="P61" s="83"/>
      <c r="Q61" s="83"/>
      <c r="R61" s="83"/>
      <c r="S61" s="83"/>
      <c r="T61" s="83"/>
      <c r="U61" s="83"/>
      <c r="V61" s="83"/>
      <c r="W61" s="83"/>
    </row>
    <row r="62" spans="1:23" ht="12.75" customHeight="1" x14ac:dyDescent="0.3">
      <c r="A62" s="83"/>
      <c r="B62" s="83"/>
      <c r="C62" s="83"/>
      <c r="D62" s="83"/>
      <c r="E62" s="83"/>
      <c r="F62" s="83"/>
      <c r="G62" s="83"/>
      <c r="H62" s="83"/>
      <c r="I62" s="83"/>
      <c r="J62" s="83"/>
      <c r="K62" s="83"/>
      <c r="L62" s="83"/>
      <c r="M62" s="83"/>
      <c r="N62" s="83"/>
      <c r="O62" s="83"/>
      <c r="P62" s="83"/>
      <c r="Q62" s="83"/>
      <c r="R62" s="83"/>
      <c r="S62" s="83"/>
      <c r="T62" s="83"/>
      <c r="U62" s="83"/>
      <c r="V62" s="83"/>
      <c r="W62" s="83"/>
    </row>
    <row r="63" spans="1:23" ht="12.75" customHeight="1" x14ac:dyDescent="0.3">
      <c r="A63" s="83"/>
      <c r="B63" s="83"/>
      <c r="C63" s="83"/>
      <c r="D63" s="83"/>
      <c r="E63" s="83"/>
      <c r="F63" s="83"/>
      <c r="G63" s="83"/>
      <c r="H63" s="83"/>
      <c r="I63" s="83"/>
      <c r="J63" s="83"/>
      <c r="K63" s="83"/>
      <c r="L63" s="83"/>
      <c r="M63" s="83"/>
      <c r="N63" s="83"/>
      <c r="O63" s="83"/>
      <c r="P63" s="83"/>
      <c r="Q63" s="83"/>
      <c r="R63" s="83"/>
      <c r="S63" s="83"/>
      <c r="T63" s="83"/>
      <c r="U63" s="83"/>
      <c r="V63" s="83"/>
      <c r="W63" s="83"/>
    </row>
    <row r="64" spans="1:23" ht="12.75" customHeight="1" x14ac:dyDescent="0.3">
      <c r="A64" s="83"/>
      <c r="B64" s="83"/>
      <c r="C64" s="83"/>
      <c r="D64" s="83"/>
      <c r="E64" s="83"/>
      <c r="F64" s="83"/>
      <c r="G64" s="83"/>
      <c r="H64" s="83"/>
      <c r="I64" s="83"/>
      <c r="J64" s="83"/>
      <c r="K64" s="83"/>
      <c r="L64" s="83"/>
      <c r="M64" s="83"/>
      <c r="N64" s="83"/>
      <c r="O64" s="83"/>
      <c r="P64" s="83"/>
      <c r="Q64" s="83"/>
      <c r="R64" s="83"/>
      <c r="S64" s="83"/>
      <c r="T64" s="83"/>
      <c r="U64" s="83"/>
      <c r="V64" s="83"/>
      <c r="W64" s="83"/>
    </row>
    <row r="65" spans="1:23" ht="12.75" customHeight="1" x14ac:dyDescent="0.3">
      <c r="A65" s="83"/>
      <c r="B65" s="83"/>
      <c r="C65" s="83"/>
      <c r="D65" s="83"/>
      <c r="E65" s="83"/>
      <c r="F65" s="83"/>
      <c r="G65" s="83"/>
      <c r="H65" s="83"/>
      <c r="I65" s="83"/>
      <c r="J65" s="83"/>
      <c r="K65" s="83"/>
      <c r="L65" s="83"/>
      <c r="M65" s="83"/>
      <c r="N65" s="83"/>
      <c r="O65" s="83"/>
      <c r="P65" s="83"/>
      <c r="Q65" s="83"/>
      <c r="R65" s="83"/>
      <c r="S65" s="83"/>
      <c r="T65" s="83"/>
      <c r="U65" s="83"/>
      <c r="V65" s="83"/>
      <c r="W65" s="83"/>
    </row>
    <row r="66" spans="1:23" ht="12.75" customHeight="1" x14ac:dyDescent="0.3">
      <c r="A66" s="83"/>
      <c r="B66" s="83"/>
      <c r="C66" s="83"/>
      <c r="D66" s="83"/>
      <c r="E66" s="83"/>
      <c r="F66" s="83"/>
      <c r="G66" s="83"/>
      <c r="H66" s="83"/>
      <c r="I66" s="83"/>
      <c r="J66" s="83"/>
      <c r="K66" s="83"/>
      <c r="L66" s="83"/>
      <c r="M66" s="83"/>
      <c r="N66" s="83"/>
      <c r="O66" s="83"/>
      <c r="P66" s="83"/>
      <c r="Q66" s="83"/>
      <c r="R66" s="83"/>
      <c r="S66" s="83"/>
      <c r="T66" s="83"/>
      <c r="U66" s="83"/>
      <c r="V66" s="83"/>
      <c r="W66" s="83"/>
    </row>
    <row r="67" spans="1:23" ht="12.75" customHeight="1" x14ac:dyDescent="0.3">
      <c r="A67" s="83"/>
      <c r="B67" s="83"/>
      <c r="C67" s="83"/>
      <c r="D67" s="83"/>
      <c r="E67" s="83"/>
      <c r="F67" s="83"/>
      <c r="G67" s="83"/>
      <c r="H67" s="83"/>
      <c r="I67" s="83"/>
      <c r="J67" s="83"/>
      <c r="K67" s="83"/>
      <c r="L67" s="83"/>
      <c r="M67" s="83"/>
      <c r="N67" s="83"/>
      <c r="O67" s="83"/>
      <c r="P67" s="83"/>
      <c r="Q67" s="83"/>
      <c r="R67" s="83"/>
      <c r="S67" s="83"/>
      <c r="T67" s="83"/>
      <c r="U67" s="83"/>
      <c r="V67" s="83"/>
      <c r="W67" s="83"/>
    </row>
    <row r="68" spans="1:23" ht="12.75" customHeight="1" x14ac:dyDescent="0.3">
      <c r="A68" s="83"/>
      <c r="B68" s="83"/>
      <c r="C68" s="83"/>
      <c r="D68" s="83"/>
      <c r="E68" s="83"/>
      <c r="F68" s="83"/>
      <c r="G68" s="83"/>
      <c r="H68" s="83"/>
      <c r="I68" s="83"/>
      <c r="J68" s="83"/>
      <c r="K68" s="83"/>
      <c r="L68" s="83"/>
      <c r="M68" s="83"/>
      <c r="N68" s="83"/>
      <c r="O68" s="83"/>
      <c r="P68" s="83"/>
      <c r="Q68" s="83"/>
      <c r="R68" s="83"/>
      <c r="S68" s="83"/>
      <c r="T68" s="83"/>
      <c r="U68" s="83"/>
      <c r="V68" s="83"/>
      <c r="W68" s="83"/>
    </row>
    <row r="69" spans="1:23" ht="12.75" customHeight="1" x14ac:dyDescent="0.3">
      <c r="A69" s="83"/>
      <c r="B69" s="83"/>
      <c r="C69" s="83"/>
      <c r="D69" s="83"/>
      <c r="E69" s="83"/>
      <c r="F69" s="83"/>
      <c r="G69" s="83"/>
      <c r="H69" s="83"/>
      <c r="I69" s="83"/>
      <c r="J69" s="83"/>
      <c r="K69" s="83"/>
      <c r="L69" s="83"/>
      <c r="M69" s="83"/>
      <c r="N69" s="83"/>
      <c r="O69" s="83"/>
      <c r="P69" s="83"/>
      <c r="Q69" s="83"/>
      <c r="R69" s="83"/>
      <c r="S69" s="83"/>
      <c r="T69" s="83"/>
      <c r="U69" s="83"/>
      <c r="V69" s="83"/>
      <c r="W69" s="83"/>
    </row>
    <row r="70" spans="1:23" ht="12.75" customHeight="1" x14ac:dyDescent="0.3">
      <c r="A70" s="83"/>
      <c r="B70" s="83"/>
      <c r="C70" s="83"/>
      <c r="D70" s="83"/>
      <c r="E70" s="83"/>
      <c r="F70" s="83"/>
      <c r="G70" s="83"/>
      <c r="H70" s="83"/>
      <c r="I70" s="83"/>
      <c r="J70" s="83"/>
      <c r="K70" s="83"/>
      <c r="L70" s="83"/>
      <c r="M70" s="83"/>
      <c r="N70" s="83"/>
      <c r="O70" s="83"/>
      <c r="P70" s="83"/>
      <c r="Q70" s="83"/>
      <c r="R70" s="83"/>
      <c r="S70" s="83"/>
      <c r="T70" s="83"/>
      <c r="U70" s="83"/>
      <c r="V70" s="83"/>
      <c r="W70" s="83"/>
    </row>
    <row r="71" spans="1:23" ht="12.75" customHeight="1" x14ac:dyDescent="0.3">
      <c r="A71" s="83"/>
      <c r="B71" s="83"/>
      <c r="C71" s="83"/>
      <c r="D71" s="83"/>
      <c r="E71" s="83"/>
      <c r="F71" s="83"/>
      <c r="G71" s="83"/>
      <c r="H71" s="83"/>
      <c r="I71" s="83"/>
      <c r="J71" s="83"/>
      <c r="K71" s="83"/>
      <c r="L71" s="83"/>
      <c r="M71" s="83"/>
      <c r="N71" s="83"/>
      <c r="O71" s="83"/>
      <c r="P71" s="83"/>
      <c r="Q71" s="83"/>
      <c r="R71" s="83"/>
      <c r="S71" s="83"/>
      <c r="T71" s="83"/>
      <c r="U71" s="83"/>
      <c r="V71" s="83"/>
      <c r="W71" s="83"/>
    </row>
    <row r="72" spans="1:23" ht="12.75" customHeight="1" x14ac:dyDescent="0.3">
      <c r="A72" s="83"/>
      <c r="B72" s="83"/>
      <c r="C72" s="83"/>
      <c r="D72" s="83"/>
      <c r="E72" s="83"/>
      <c r="F72" s="83"/>
      <c r="G72" s="83"/>
      <c r="H72" s="83"/>
      <c r="I72" s="83"/>
      <c r="J72" s="83"/>
      <c r="K72" s="83"/>
      <c r="L72" s="83"/>
      <c r="M72" s="83"/>
      <c r="N72" s="83"/>
      <c r="O72" s="83"/>
      <c r="P72" s="83"/>
      <c r="Q72" s="83"/>
      <c r="R72" s="83"/>
      <c r="S72" s="83"/>
      <c r="T72" s="83"/>
      <c r="U72" s="83"/>
      <c r="V72" s="83"/>
      <c r="W72" s="83"/>
    </row>
    <row r="73" spans="1:23" ht="12.75" customHeight="1" x14ac:dyDescent="0.3">
      <c r="A73" s="83"/>
      <c r="B73" s="83"/>
      <c r="C73" s="83"/>
      <c r="D73" s="83"/>
      <c r="E73" s="83"/>
      <c r="F73" s="83"/>
      <c r="G73" s="83"/>
      <c r="H73" s="83"/>
      <c r="I73" s="83"/>
      <c r="J73" s="83"/>
      <c r="K73" s="83"/>
      <c r="L73" s="83"/>
      <c r="M73" s="83"/>
      <c r="N73" s="83"/>
      <c r="O73" s="83"/>
      <c r="P73" s="83"/>
      <c r="Q73" s="83"/>
      <c r="R73" s="83"/>
      <c r="S73" s="83"/>
      <c r="T73" s="83"/>
      <c r="U73" s="83"/>
      <c r="V73" s="83"/>
      <c r="W73" s="83"/>
    </row>
    <row r="74" spans="1:23" ht="12.75" customHeight="1" x14ac:dyDescent="0.3">
      <c r="A74" s="83"/>
      <c r="B74" s="83"/>
      <c r="C74" s="83"/>
      <c r="D74" s="83"/>
      <c r="E74" s="83"/>
      <c r="F74" s="83"/>
      <c r="G74" s="83"/>
      <c r="H74" s="83"/>
      <c r="I74" s="83"/>
      <c r="J74" s="83"/>
      <c r="K74" s="83"/>
      <c r="L74" s="83"/>
      <c r="M74" s="83"/>
      <c r="N74" s="83"/>
      <c r="O74" s="83"/>
      <c r="P74" s="83"/>
      <c r="Q74" s="83"/>
      <c r="R74" s="83"/>
      <c r="S74" s="83"/>
      <c r="T74" s="83"/>
      <c r="U74" s="83"/>
      <c r="V74" s="83"/>
      <c r="W74" s="83"/>
    </row>
    <row r="75" spans="1:23" ht="12.75" customHeight="1" x14ac:dyDescent="0.3">
      <c r="A75" s="83"/>
      <c r="B75" s="83"/>
      <c r="C75" s="83"/>
      <c r="D75" s="83"/>
      <c r="E75" s="83"/>
      <c r="F75" s="83"/>
      <c r="G75" s="83"/>
      <c r="H75" s="83"/>
      <c r="I75" s="83"/>
      <c r="J75" s="83"/>
      <c r="K75" s="83"/>
      <c r="L75" s="83"/>
      <c r="M75" s="83"/>
      <c r="N75" s="83"/>
      <c r="O75" s="83"/>
      <c r="P75" s="83"/>
      <c r="Q75" s="83"/>
      <c r="R75" s="83"/>
      <c r="S75" s="83"/>
      <c r="T75" s="83"/>
      <c r="U75" s="83"/>
      <c r="V75" s="83"/>
      <c r="W75" s="83"/>
    </row>
    <row r="76" spans="1:23" ht="12.75" customHeight="1" x14ac:dyDescent="0.3">
      <c r="A76" s="83"/>
      <c r="B76" s="83"/>
      <c r="C76" s="83"/>
      <c r="D76" s="83"/>
      <c r="E76" s="83"/>
      <c r="F76" s="83"/>
      <c r="G76" s="83"/>
      <c r="H76" s="83"/>
      <c r="I76" s="83"/>
      <c r="J76" s="83"/>
      <c r="K76" s="83"/>
      <c r="L76" s="83"/>
      <c r="M76" s="83"/>
      <c r="N76" s="83"/>
      <c r="O76" s="83"/>
      <c r="P76" s="83"/>
      <c r="Q76" s="83"/>
      <c r="R76" s="83"/>
      <c r="S76" s="83"/>
      <c r="T76" s="83"/>
      <c r="U76" s="83"/>
      <c r="V76" s="83"/>
      <c r="W76" s="83"/>
    </row>
    <row r="77" spans="1:23" ht="12.75" customHeight="1" x14ac:dyDescent="0.3">
      <c r="A77" s="83"/>
      <c r="B77" s="83"/>
      <c r="C77" s="83"/>
      <c r="D77" s="83"/>
      <c r="E77" s="83"/>
      <c r="F77" s="83"/>
      <c r="G77" s="83"/>
      <c r="H77" s="83"/>
      <c r="I77" s="83"/>
      <c r="J77" s="83"/>
      <c r="K77" s="83"/>
      <c r="L77" s="83"/>
      <c r="M77" s="83"/>
      <c r="N77" s="83"/>
      <c r="O77" s="83"/>
      <c r="P77" s="83"/>
      <c r="Q77" s="83"/>
      <c r="R77" s="83"/>
      <c r="S77" s="83"/>
      <c r="T77" s="83"/>
      <c r="U77" s="83"/>
      <c r="V77" s="83"/>
      <c r="W77" s="83"/>
    </row>
    <row r="78" spans="1:23" ht="12.75" customHeight="1" x14ac:dyDescent="0.3">
      <c r="A78" s="83"/>
      <c r="B78" s="83"/>
      <c r="C78" s="83"/>
      <c r="D78" s="83"/>
      <c r="E78" s="83"/>
      <c r="F78" s="83"/>
      <c r="G78" s="83"/>
      <c r="H78" s="83"/>
      <c r="I78" s="83"/>
      <c r="J78" s="83"/>
      <c r="K78" s="83"/>
      <c r="L78" s="83"/>
      <c r="M78" s="83"/>
      <c r="N78" s="83"/>
      <c r="O78" s="83"/>
      <c r="P78" s="83"/>
      <c r="Q78" s="83"/>
      <c r="R78" s="83"/>
      <c r="S78" s="83"/>
      <c r="T78" s="83"/>
      <c r="U78" s="83"/>
      <c r="V78" s="83"/>
      <c r="W78" s="83"/>
    </row>
    <row r="79" spans="1:23" ht="12.75" customHeight="1" x14ac:dyDescent="0.3">
      <c r="A79" s="83"/>
      <c r="B79" s="83"/>
      <c r="C79" s="83"/>
      <c r="D79" s="83"/>
      <c r="E79" s="83"/>
      <c r="F79" s="83"/>
      <c r="G79" s="83"/>
      <c r="H79" s="83"/>
      <c r="I79" s="83"/>
      <c r="J79" s="83"/>
      <c r="K79" s="83"/>
      <c r="L79" s="83"/>
      <c r="M79" s="83"/>
      <c r="N79" s="83"/>
      <c r="O79" s="83"/>
      <c r="P79" s="83"/>
      <c r="Q79" s="83"/>
      <c r="R79" s="83"/>
      <c r="S79" s="83"/>
      <c r="T79" s="83"/>
      <c r="U79" s="83"/>
      <c r="V79" s="83"/>
      <c r="W79" s="83"/>
    </row>
    <row r="80" spans="1:23" ht="12.75" customHeight="1" x14ac:dyDescent="0.3">
      <c r="A80" s="83"/>
      <c r="B80" s="83"/>
      <c r="C80" s="83"/>
      <c r="D80" s="83"/>
      <c r="E80" s="83"/>
      <c r="F80" s="83"/>
      <c r="G80" s="83"/>
      <c r="H80" s="83"/>
      <c r="I80" s="83"/>
      <c r="J80" s="83"/>
      <c r="K80" s="83"/>
      <c r="L80" s="83"/>
      <c r="M80" s="83"/>
      <c r="N80" s="83"/>
      <c r="O80" s="83"/>
      <c r="P80" s="83"/>
      <c r="Q80" s="83"/>
      <c r="R80" s="83"/>
      <c r="S80" s="83"/>
      <c r="T80" s="83"/>
      <c r="U80" s="83"/>
      <c r="V80" s="83"/>
      <c r="W80" s="83"/>
    </row>
    <row r="81" spans="1:23" ht="12.75" customHeight="1" x14ac:dyDescent="0.3">
      <c r="A81" s="83"/>
      <c r="B81" s="83"/>
      <c r="C81" s="83"/>
      <c r="D81" s="83"/>
      <c r="E81" s="83"/>
      <c r="F81" s="83"/>
      <c r="G81" s="83"/>
      <c r="H81" s="83"/>
      <c r="I81" s="83"/>
      <c r="J81" s="83"/>
      <c r="K81" s="83"/>
      <c r="L81" s="83"/>
      <c r="M81" s="83"/>
      <c r="N81" s="83"/>
      <c r="O81" s="83"/>
      <c r="P81" s="83"/>
      <c r="Q81" s="83"/>
      <c r="R81" s="83"/>
      <c r="S81" s="83"/>
      <c r="T81" s="83"/>
      <c r="U81" s="83"/>
      <c r="V81" s="83"/>
      <c r="W81" s="83"/>
    </row>
    <row r="82" spans="1:23" ht="12.75" customHeight="1" x14ac:dyDescent="0.3">
      <c r="A82" s="83"/>
      <c r="B82" s="83"/>
      <c r="C82" s="83"/>
      <c r="D82" s="83"/>
      <c r="E82" s="83"/>
      <c r="F82" s="83"/>
      <c r="G82" s="83"/>
      <c r="H82" s="83"/>
      <c r="I82" s="83"/>
      <c r="J82" s="83"/>
      <c r="K82" s="83"/>
      <c r="L82" s="83"/>
      <c r="M82" s="83"/>
      <c r="N82" s="83"/>
      <c r="O82" s="83"/>
      <c r="P82" s="83"/>
      <c r="Q82" s="83"/>
      <c r="R82" s="83"/>
      <c r="S82" s="83"/>
      <c r="T82" s="83"/>
      <c r="U82" s="83"/>
      <c r="V82" s="83"/>
      <c r="W82" s="83"/>
    </row>
    <row r="83" spans="1:23" ht="12.75" customHeight="1" x14ac:dyDescent="0.3">
      <c r="A83" s="83"/>
      <c r="B83" s="83"/>
      <c r="C83" s="83"/>
      <c r="D83" s="83"/>
      <c r="E83" s="83"/>
      <c r="F83" s="83"/>
      <c r="G83" s="83"/>
      <c r="H83" s="83"/>
      <c r="I83" s="83"/>
      <c r="J83" s="83"/>
      <c r="K83" s="83"/>
      <c r="L83" s="83"/>
      <c r="M83" s="83"/>
      <c r="N83" s="83"/>
      <c r="O83" s="83"/>
      <c r="P83" s="83"/>
      <c r="Q83" s="83"/>
      <c r="R83" s="83"/>
      <c r="S83" s="83"/>
      <c r="T83" s="83"/>
      <c r="U83" s="83"/>
      <c r="V83" s="83"/>
      <c r="W83" s="83"/>
    </row>
    <row r="84" spans="1:23" ht="12.75" customHeight="1" x14ac:dyDescent="0.3">
      <c r="A84" s="83"/>
      <c r="B84" s="83"/>
      <c r="C84" s="83"/>
      <c r="D84" s="83"/>
      <c r="E84" s="83"/>
      <c r="F84" s="83"/>
      <c r="G84" s="83"/>
      <c r="H84" s="83"/>
      <c r="I84" s="83"/>
      <c r="J84" s="83"/>
      <c r="K84" s="83"/>
      <c r="L84" s="83"/>
      <c r="M84" s="83"/>
      <c r="N84" s="83"/>
      <c r="O84" s="83"/>
      <c r="P84" s="83"/>
      <c r="Q84" s="83"/>
      <c r="R84" s="83"/>
      <c r="S84" s="83"/>
      <c r="T84" s="83"/>
      <c r="U84" s="83"/>
      <c r="V84" s="83"/>
      <c r="W84" s="83"/>
    </row>
    <row r="85" spans="1:23" ht="12.75" customHeight="1" x14ac:dyDescent="0.3">
      <c r="A85" s="83"/>
      <c r="B85" s="83"/>
      <c r="C85" s="83"/>
      <c r="D85" s="83"/>
      <c r="E85" s="83"/>
      <c r="F85" s="83"/>
      <c r="G85" s="83"/>
      <c r="H85" s="83"/>
      <c r="I85" s="83"/>
      <c r="J85" s="83"/>
      <c r="K85" s="83"/>
      <c r="L85" s="83"/>
      <c r="M85" s="83"/>
      <c r="N85" s="83"/>
      <c r="O85" s="83"/>
      <c r="P85" s="83"/>
      <c r="Q85" s="83"/>
      <c r="R85" s="83"/>
      <c r="S85" s="83"/>
      <c r="T85" s="83"/>
      <c r="U85" s="83"/>
      <c r="V85" s="83"/>
      <c r="W85" s="83"/>
    </row>
    <row r="86" spans="1:23" ht="12.75" customHeight="1" x14ac:dyDescent="0.3">
      <c r="A86" s="83"/>
      <c r="B86" s="83"/>
      <c r="C86" s="83"/>
      <c r="D86" s="83"/>
      <c r="E86" s="83"/>
      <c r="F86" s="83"/>
      <c r="G86" s="83"/>
      <c r="H86" s="83"/>
      <c r="I86" s="83"/>
      <c r="J86" s="83"/>
      <c r="K86" s="83"/>
      <c r="L86" s="83"/>
      <c r="M86" s="83"/>
      <c r="N86" s="83"/>
      <c r="O86" s="83"/>
      <c r="P86" s="83"/>
      <c r="Q86" s="83"/>
      <c r="R86" s="83"/>
      <c r="S86" s="83"/>
      <c r="T86" s="83"/>
      <c r="U86" s="83"/>
      <c r="V86" s="83"/>
      <c r="W86" s="83"/>
    </row>
    <row r="87" spans="1:23" ht="12.75" customHeight="1" x14ac:dyDescent="0.3">
      <c r="A87" s="83"/>
      <c r="B87" s="83"/>
      <c r="C87" s="83"/>
      <c r="D87" s="83"/>
      <c r="E87" s="83"/>
      <c r="F87" s="83"/>
      <c r="G87" s="83"/>
      <c r="H87" s="83"/>
      <c r="I87" s="83"/>
      <c r="J87" s="83"/>
      <c r="K87" s="83"/>
      <c r="L87" s="83"/>
      <c r="M87" s="83"/>
      <c r="N87" s="83"/>
      <c r="O87" s="83"/>
      <c r="P87" s="83"/>
      <c r="Q87" s="83"/>
      <c r="R87" s="83"/>
      <c r="S87" s="83"/>
      <c r="T87" s="83"/>
      <c r="U87" s="83"/>
      <c r="V87" s="83"/>
      <c r="W87" s="83"/>
    </row>
    <row r="88" spans="1:23" ht="12.75" customHeight="1" x14ac:dyDescent="0.3">
      <c r="A88" s="83"/>
      <c r="B88" s="83"/>
      <c r="C88" s="83"/>
      <c r="D88" s="83"/>
      <c r="E88" s="83"/>
      <c r="F88" s="83"/>
      <c r="G88" s="83"/>
      <c r="H88" s="83"/>
      <c r="I88" s="83"/>
      <c r="J88" s="83"/>
      <c r="K88" s="83"/>
      <c r="L88" s="83"/>
      <c r="M88" s="83"/>
      <c r="N88" s="83"/>
      <c r="O88" s="83"/>
      <c r="P88" s="83"/>
      <c r="Q88" s="83"/>
      <c r="R88" s="83"/>
      <c r="S88" s="83"/>
      <c r="T88" s="83"/>
      <c r="U88" s="83"/>
      <c r="V88" s="83"/>
      <c r="W88" s="83"/>
    </row>
    <row r="89" spans="1:23" ht="12.75" customHeight="1" x14ac:dyDescent="0.3">
      <c r="A89" s="83"/>
      <c r="B89" s="83"/>
      <c r="C89" s="83"/>
      <c r="D89" s="83"/>
      <c r="E89" s="83"/>
      <c r="F89" s="83"/>
      <c r="G89" s="83"/>
      <c r="H89" s="83"/>
      <c r="I89" s="83"/>
      <c r="J89" s="83"/>
      <c r="K89" s="83"/>
      <c r="L89" s="83"/>
      <c r="M89" s="83"/>
      <c r="N89" s="83"/>
      <c r="O89" s="83"/>
      <c r="P89" s="83"/>
      <c r="Q89" s="83"/>
      <c r="R89" s="83"/>
      <c r="S89" s="83"/>
      <c r="T89" s="83"/>
      <c r="U89" s="83"/>
      <c r="V89" s="83"/>
      <c r="W89" s="83"/>
    </row>
    <row r="90" spans="1:23" ht="12.75" customHeight="1" x14ac:dyDescent="0.3">
      <c r="A90" s="83"/>
      <c r="B90" s="83"/>
      <c r="C90" s="83"/>
      <c r="D90" s="83"/>
      <c r="E90" s="83"/>
      <c r="F90" s="83"/>
      <c r="G90" s="83"/>
      <c r="H90" s="83"/>
      <c r="I90" s="83"/>
      <c r="J90" s="83"/>
      <c r="K90" s="83"/>
      <c r="L90" s="83"/>
      <c r="M90" s="83"/>
      <c r="N90" s="83"/>
      <c r="O90" s="83"/>
      <c r="P90" s="83"/>
      <c r="Q90" s="83"/>
      <c r="R90" s="83"/>
      <c r="S90" s="83"/>
      <c r="T90" s="83"/>
      <c r="U90" s="83"/>
      <c r="V90" s="83"/>
      <c r="W90" s="83"/>
    </row>
    <row r="91" spans="1:23" ht="12.75" customHeight="1" x14ac:dyDescent="0.3">
      <c r="A91" s="83"/>
      <c r="B91" s="83"/>
      <c r="C91" s="83"/>
      <c r="D91" s="83"/>
      <c r="E91" s="83"/>
      <c r="F91" s="83"/>
      <c r="G91" s="83"/>
      <c r="H91" s="83"/>
      <c r="I91" s="83"/>
      <c r="J91" s="83"/>
      <c r="K91" s="83"/>
      <c r="L91" s="83"/>
      <c r="M91" s="83"/>
      <c r="N91" s="83"/>
      <c r="O91" s="83"/>
      <c r="P91" s="83"/>
      <c r="Q91" s="83"/>
      <c r="R91" s="83"/>
      <c r="S91" s="83"/>
      <c r="T91" s="83"/>
      <c r="U91" s="83"/>
      <c r="V91" s="83"/>
      <c r="W91" s="83"/>
    </row>
    <row r="92" spans="1:23" ht="12.75" customHeight="1" x14ac:dyDescent="0.3">
      <c r="A92" s="83"/>
      <c r="B92" s="83"/>
      <c r="C92" s="83"/>
      <c r="D92" s="83"/>
      <c r="E92" s="83"/>
      <c r="F92" s="83"/>
      <c r="G92" s="83"/>
      <c r="H92" s="83"/>
      <c r="I92" s="83"/>
      <c r="J92" s="83"/>
      <c r="K92" s="83"/>
      <c r="L92" s="83"/>
      <c r="M92" s="83"/>
      <c r="N92" s="83"/>
      <c r="O92" s="83"/>
      <c r="P92" s="83"/>
      <c r="Q92" s="83"/>
      <c r="R92" s="83"/>
      <c r="S92" s="83"/>
      <c r="T92" s="83"/>
      <c r="U92" s="83"/>
      <c r="V92" s="83"/>
      <c r="W92" s="83"/>
    </row>
    <row r="93" spans="1:23" ht="12.75" customHeight="1" x14ac:dyDescent="0.3">
      <c r="A93" s="83"/>
      <c r="B93" s="83"/>
      <c r="C93" s="83"/>
      <c r="D93" s="83"/>
      <c r="E93" s="83"/>
      <c r="F93" s="83"/>
      <c r="G93" s="83"/>
      <c r="H93" s="83"/>
      <c r="I93" s="83"/>
      <c r="J93" s="83"/>
      <c r="K93" s="83"/>
      <c r="L93" s="83"/>
      <c r="M93" s="83"/>
      <c r="N93" s="83"/>
      <c r="O93" s="83"/>
      <c r="P93" s="83"/>
      <c r="Q93" s="83"/>
      <c r="R93" s="83"/>
      <c r="S93" s="83"/>
      <c r="T93" s="83"/>
      <c r="U93" s="83"/>
      <c r="V93" s="83"/>
      <c r="W93" s="83"/>
    </row>
    <row r="94" spans="1:23" ht="12.75" customHeight="1" x14ac:dyDescent="0.3">
      <c r="A94" s="83"/>
      <c r="B94" s="83"/>
      <c r="C94" s="83"/>
      <c r="D94" s="83"/>
      <c r="E94" s="83"/>
      <c r="F94" s="83"/>
      <c r="G94" s="83"/>
      <c r="H94" s="83"/>
      <c r="I94" s="83"/>
      <c r="J94" s="83"/>
      <c r="K94" s="83"/>
      <c r="L94" s="83"/>
      <c r="M94" s="83"/>
      <c r="N94" s="83"/>
      <c r="O94" s="83"/>
      <c r="P94" s="83"/>
      <c r="Q94" s="83"/>
      <c r="R94" s="83"/>
      <c r="S94" s="83"/>
      <c r="T94" s="83"/>
      <c r="U94" s="83"/>
      <c r="V94" s="83"/>
      <c r="W94" s="83"/>
    </row>
    <row r="95" spans="1:23" ht="12.75" customHeight="1" x14ac:dyDescent="0.3">
      <c r="A95" s="83"/>
      <c r="B95" s="83"/>
      <c r="C95" s="83"/>
      <c r="D95" s="83"/>
      <c r="E95" s="83"/>
      <c r="F95" s="83"/>
      <c r="G95" s="83"/>
      <c r="H95" s="83"/>
      <c r="I95" s="83"/>
      <c r="J95" s="83"/>
      <c r="K95" s="83"/>
      <c r="L95" s="83"/>
      <c r="M95" s="83"/>
      <c r="N95" s="83"/>
      <c r="O95" s="83"/>
      <c r="P95" s="83"/>
      <c r="Q95" s="83"/>
      <c r="R95" s="83"/>
      <c r="S95" s="83"/>
      <c r="T95" s="83"/>
      <c r="U95" s="83"/>
      <c r="V95" s="83"/>
      <c r="W95" s="83"/>
    </row>
    <row r="96" spans="1:23" ht="12.75" customHeight="1" x14ac:dyDescent="0.3">
      <c r="A96" s="83"/>
      <c r="B96" s="83"/>
      <c r="C96" s="83"/>
      <c r="D96" s="83"/>
      <c r="E96" s="83"/>
      <c r="F96" s="83"/>
      <c r="G96" s="83"/>
      <c r="H96" s="83"/>
      <c r="I96" s="83"/>
      <c r="J96" s="83"/>
      <c r="K96" s="83"/>
      <c r="L96" s="83"/>
      <c r="M96" s="83"/>
      <c r="N96" s="83"/>
      <c r="O96" s="83"/>
      <c r="P96" s="83"/>
      <c r="Q96" s="83"/>
      <c r="R96" s="83"/>
      <c r="S96" s="83"/>
      <c r="T96" s="83"/>
      <c r="U96" s="83"/>
      <c r="V96" s="83"/>
      <c r="W96" s="83"/>
    </row>
    <row r="97" spans="1:23" ht="12.75" customHeight="1" x14ac:dyDescent="0.3">
      <c r="A97" s="83"/>
      <c r="B97" s="83"/>
      <c r="C97" s="83"/>
      <c r="D97" s="83"/>
      <c r="E97" s="83"/>
      <c r="F97" s="83"/>
      <c r="G97" s="83"/>
      <c r="H97" s="83"/>
      <c r="I97" s="83"/>
      <c r="J97" s="83"/>
      <c r="K97" s="83"/>
      <c r="L97" s="83"/>
      <c r="M97" s="83"/>
      <c r="N97" s="83"/>
      <c r="O97" s="83"/>
      <c r="P97" s="83"/>
      <c r="Q97" s="83"/>
      <c r="R97" s="83"/>
      <c r="S97" s="83"/>
      <c r="T97" s="83"/>
      <c r="U97" s="83"/>
      <c r="V97" s="83"/>
      <c r="W97" s="83"/>
    </row>
    <row r="98" spans="1:23" ht="12.75" customHeight="1" x14ac:dyDescent="0.3">
      <c r="A98" s="83"/>
      <c r="B98" s="83"/>
      <c r="C98" s="83"/>
      <c r="D98" s="83"/>
      <c r="E98" s="83"/>
      <c r="F98" s="83"/>
      <c r="G98" s="83"/>
      <c r="H98" s="83"/>
      <c r="I98" s="83"/>
      <c r="J98" s="83"/>
      <c r="K98" s="83"/>
      <c r="L98" s="83"/>
      <c r="M98" s="83"/>
      <c r="N98" s="83"/>
      <c r="O98" s="83"/>
      <c r="P98" s="83"/>
      <c r="Q98" s="83"/>
      <c r="R98" s="83"/>
      <c r="S98" s="83"/>
      <c r="T98" s="83"/>
      <c r="U98" s="83"/>
      <c r="V98" s="83"/>
      <c r="W98" s="83"/>
    </row>
    <row r="99" spans="1:23" ht="12.75" customHeight="1" x14ac:dyDescent="0.3">
      <c r="A99" s="83"/>
      <c r="B99" s="83"/>
      <c r="C99" s="83"/>
      <c r="D99" s="83"/>
      <c r="E99" s="83"/>
      <c r="F99" s="83"/>
      <c r="G99" s="83"/>
      <c r="H99" s="83"/>
      <c r="I99" s="83"/>
      <c r="J99" s="83"/>
      <c r="K99" s="83"/>
      <c r="L99" s="83"/>
      <c r="M99" s="83"/>
      <c r="N99" s="83"/>
      <c r="O99" s="83"/>
      <c r="P99" s="83"/>
      <c r="Q99" s="83"/>
      <c r="R99" s="83"/>
      <c r="S99" s="83"/>
      <c r="T99" s="83"/>
      <c r="U99" s="83"/>
      <c r="V99" s="83"/>
      <c r="W99" s="83"/>
    </row>
    <row r="100" spans="1:23" ht="12.75" customHeight="1" x14ac:dyDescent="0.3">
      <c r="A100" s="83"/>
      <c r="B100" s="83"/>
      <c r="C100" s="83"/>
      <c r="D100" s="83"/>
      <c r="E100" s="83"/>
      <c r="F100" s="83"/>
      <c r="G100" s="83"/>
      <c r="H100" s="83"/>
      <c r="I100" s="83"/>
      <c r="J100" s="83"/>
      <c r="K100" s="83"/>
      <c r="L100" s="83"/>
      <c r="M100" s="83"/>
      <c r="N100" s="83"/>
      <c r="O100" s="83"/>
      <c r="P100" s="83"/>
      <c r="Q100" s="83"/>
      <c r="R100" s="83"/>
      <c r="S100" s="83"/>
      <c r="T100" s="83"/>
      <c r="U100" s="83"/>
      <c r="V100" s="83"/>
      <c r="W100" s="83"/>
    </row>
    <row r="101" spans="1:23" ht="12.75" customHeight="1" x14ac:dyDescent="0.3">
      <c r="A101" s="83"/>
      <c r="B101" s="83"/>
      <c r="C101" s="83"/>
      <c r="D101" s="83"/>
      <c r="E101" s="83"/>
      <c r="F101" s="83"/>
      <c r="G101" s="83"/>
      <c r="H101" s="83"/>
      <c r="I101" s="83"/>
      <c r="J101" s="83"/>
      <c r="K101" s="83"/>
      <c r="L101" s="83"/>
      <c r="M101" s="83"/>
      <c r="N101" s="83"/>
      <c r="O101" s="83"/>
      <c r="P101" s="83"/>
      <c r="Q101" s="83"/>
      <c r="R101" s="83"/>
      <c r="S101" s="83"/>
      <c r="T101" s="83"/>
      <c r="U101" s="83"/>
      <c r="V101" s="83"/>
      <c r="W101" s="83"/>
    </row>
    <row r="102" spans="1:23" ht="12.75" customHeight="1" x14ac:dyDescent="0.3">
      <c r="A102" s="83"/>
      <c r="B102" s="83"/>
      <c r="C102" s="83"/>
      <c r="D102" s="83"/>
      <c r="E102" s="83"/>
      <c r="F102" s="83"/>
      <c r="G102" s="83"/>
      <c r="H102" s="83"/>
      <c r="I102" s="83"/>
      <c r="J102" s="83"/>
      <c r="K102" s="83"/>
      <c r="L102" s="83"/>
      <c r="M102" s="83"/>
      <c r="N102" s="83"/>
      <c r="O102" s="83"/>
      <c r="P102" s="83"/>
      <c r="Q102" s="83"/>
      <c r="R102" s="83"/>
      <c r="S102" s="83"/>
      <c r="T102" s="83"/>
      <c r="U102" s="83"/>
      <c r="V102" s="83"/>
      <c r="W102" s="83"/>
    </row>
    <row r="103" spans="1:23" ht="12.75" customHeight="1" x14ac:dyDescent="0.3">
      <c r="A103" s="83"/>
      <c r="B103" s="83"/>
      <c r="C103" s="83"/>
      <c r="D103" s="83"/>
      <c r="E103" s="83"/>
      <c r="F103" s="83"/>
      <c r="G103" s="83"/>
      <c r="H103" s="83"/>
      <c r="I103" s="83"/>
      <c r="J103" s="83"/>
      <c r="K103" s="83"/>
      <c r="L103" s="83"/>
      <c r="M103" s="83"/>
      <c r="N103" s="83"/>
      <c r="O103" s="83"/>
      <c r="P103" s="83"/>
      <c r="Q103" s="83"/>
      <c r="R103" s="83"/>
      <c r="S103" s="83"/>
      <c r="T103" s="83"/>
      <c r="U103" s="83"/>
      <c r="V103" s="83"/>
      <c r="W103" s="83"/>
    </row>
    <row r="104" spans="1:23" ht="12.75" customHeight="1" x14ac:dyDescent="0.3">
      <c r="A104" s="83"/>
      <c r="B104" s="83"/>
      <c r="C104" s="83"/>
      <c r="D104" s="83"/>
      <c r="E104" s="83"/>
      <c r="F104" s="83"/>
      <c r="G104" s="83"/>
      <c r="H104" s="83"/>
      <c r="I104" s="83"/>
      <c r="J104" s="83"/>
      <c r="K104" s="83"/>
      <c r="L104" s="83"/>
      <c r="M104" s="83"/>
      <c r="N104" s="83"/>
      <c r="O104" s="83"/>
      <c r="P104" s="83"/>
      <c r="Q104" s="83"/>
      <c r="R104" s="83"/>
      <c r="S104" s="83"/>
      <c r="T104" s="83"/>
      <c r="U104" s="83"/>
      <c r="V104" s="83"/>
      <c r="W104" s="83"/>
    </row>
    <row r="105" spans="1:23" ht="12.75" customHeight="1" x14ac:dyDescent="0.3">
      <c r="A105" s="83"/>
      <c r="B105" s="83"/>
      <c r="C105" s="83"/>
      <c r="D105" s="83"/>
      <c r="E105" s="83"/>
      <c r="F105" s="83"/>
      <c r="G105" s="83"/>
      <c r="H105" s="83"/>
      <c r="I105" s="83"/>
      <c r="J105" s="83"/>
      <c r="K105" s="83"/>
      <c r="L105" s="83"/>
      <c r="M105" s="83"/>
      <c r="N105" s="83"/>
      <c r="O105" s="83"/>
      <c r="P105" s="83"/>
      <c r="Q105" s="83"/>
      <c r="R105" s="83"/>
      <c r="S105" s="83"/>
      <c r="T105" s="83"/>
      <c r="U105" s="83"/>
      <c r="V105" s="83"/>
      <c r="W105" s="83"/>
    </row>
    <row r="106" spans="1:23" ht="12.75" customHeight="1" x14ac:dyDescent="0.3">
      <c r="A106" s="83"/>
      <c r="B106" s="83"/>
      <c r="C106" s="83"/>
      <c r="D106" s="83"/>
      <c r="E106" s="83"/>
      <c r="F106" s="83"/>
      <c r="G106" s="83"/>
      <c r="H106" s="83"/>
      <c r="I106" s="83"/>
      <c r="J106" s="83"/>
      <c r="K106" s="83"/>
      <c r="L106" s="83"/>
      <c r="M106" s="83"/>
      <c r="N106" s="83"/>
      <c r="O106" s="83"/>
      <c r="P106" s="83"/>
      <c r="Q106" s="83"/>
      <c r="R106" s="83"/>
      <c r="S106" s="83"/>
      <c r="T106" s="83"/>
      <c r="U106" s="83"/>
      <c r="V106" s="83"/>
      <c r="W106" s="83"/>
    </row>
    <row r="107" spans="1:23" ht="12.75" customHeight="1" x14ac:dyDescent="0.3">
      <c r="A107" s="83"/>
      <c r="B107" s="83"/>
      <c r="C107" s="83"/>
      <c r="D107" s="83"/>
      <c r="E107" s="83"/>
      <c r="F107" s="83"/>
      <c r="G107" s="83"/>
      <c r="H107" s="83"/>
      <c r="I107" s="83"/>
      <c r="J107" s="83"/>
      <c r="K107" s="83"/>
      <c r="L107" s="83"/>
      <c r="M107" s="83"/>
      <c r="N107" s="83"/>
      <c r="O107" s="83"/>
      <c r="P107" s="83"/>
      <c r="Q107" s="83"/>
      <c r="R107" s="83"/>
      <c r="S107" s="83"/>
      <c r="T107" s="83"/>
      <c r="U107" s="83"/>
      <c r="V107" s="83"/>
      <c r="W107" s="83"/>
    </row>
    <row r="108" spans="1:23" ht="12.75" customHeight="1" x14ac:dyDescent="0.3">
      <c r="A108" s="83"/>
      <c r="B108" s="83"/>
      <c r="C108" s="83"/>
      <c r="D108" s="83"/>
      <c r="E108" s="83"/>
      <c r="F108" s="83"/>
      <c r="G108" s="83"/>
      <c r="H108" s="83"/>
      <c r="I108" s="83"/>
      <c r="J108" s="83"/>
      <c r="K108" s="83"/>
      <c r="L108" s="83"/>
      <c r="M108" s="83"/>
      <c r="N108" s="83"/>
      <c r="O108" s="83"/>
      <c r="P108" s="83"/>
      <c r="Q108" s="83"/>
      <c r="R108" s="83"/>
      <c r="S108" s="83"/>
      <c r="T108" s="83"/>
      <c r="U108" s="83"/>
      <c r="V108" s="83"/>
      <c r="W108" s="83"/>
    </row>
    <row r="109" spans="1:23" ht="12.75" customHeight="1" x14ac:dyDescent="0.3">
      <c r="A109" s="83"/>
      <c r="B109" s="83"/>
      <c r="C109" s="83"/>
      <c r="D109" s="83"/>
      <c r="E109" s="83"/>
      <c r="F109" s="83"/>
      <c r="G109" s="83"/>
      <c r="H109" s="83"/>
      <c r="I109" s="83"/>
      <c r="J109" s="83"/>
      <c r="K109" s="83"/>
      <c r="L109" s="83"/>
      <c r="M109" s="83"/>
      <c r="N109" s="83"/>
      <c r="O109" s="83"/>
      <c r="P109" s="83"/>
      <c r="Q109" s="83"/>
      <c r="R109" s="83"/>
      <c r="S109" s="83"/>
      <c r="T109" s="83"/>
      <c r="U109" s="83"/>
      <c r="V109" s="83"/>
      <c r="W109" s="83"/>
    </row>
    <row r="110" spans="1:23" ht="12.75" customHeight="1" x14ac:dyDescent="0.3">
      <c r="A110" s="83"/>
      <c r="B110" s="83"/>
      <c r="C110" s="83"/>
      <c r="D110" s="83"/>
      <c r="E110" s="83"/>
      <c r="F110" s="83"/>
      <c r="G110" s="83"/>
      <c r="H110" s="83"/>
      <c r="I110" s="83"/>
      <c r="J110" s="83"/>
      <c r="K110" s="83"/>
      <c r="L110" s="83"/>
      <c r="M110" s="83"/>
      <c r="N110" s="83"/>
      <c r="O110" s="83"/>
      <c r="P110" s="83"/>
      <c r="Q110" s="83"/>
      <c r="R110" s="83"/>
      <c r="S110" s="83"/>
      <c r="T110" s="83"/>
      <c r="U110" s="83"/>
      <c r="V110" s="83"/>
      <c r="W110" s="83"/>
    </row>
    <row r="111" spans="1:23" ht="12.75" customHeight="1" x14ac:dyDescent="0.3">
      <c r="A111" s="83"/>
      <c r="B111" s="83"/>
      <c r="C111" s="83"/>
      <c r="D111" s="83"/>
      <c r="E111" s="83"/>
      <c r="F111" s="83"/>
      <c r="G111" s="83"/>
      <c r="H111" s="83"/>
      <c r="I111" s="83"/>
      <c r="J111" s="83"/>
      <c r="K111" s="83"/>
      <c r="L111" s="83"/>
      <c r="M111" s="83"/>
      <c r="N111" s="83"/>
      <c r="O111" s="83"/>
      <c r="P111" s="83"/>
      <c r="Q111" s="83"/>
      <c r="R111" s="83"/>
      <c r="S111" s="83"/>
      <c r="T111" s="83"/>
      <c r="U111" s="83"/>
      <c r="V111" s="83"/>
      <c r="W111" s="83"/>
    </row>
    <row r="112" spans="1:23" ht="12.75" customHeight="1" x14ac:dyDescent="0.3">
      <c r="A112" s="83"/>
      <c r="B112" s="83"/>
      <c r="C112" s="83"/>
      <c r="D112" s="83"/>
      <c r="E112" s="83"/>
      <c r="F112" s="83"/>
      <c r="G112" s="83"/>
      <c r="H112" s="83"/>
      <c r="I112" s="83"/>
      <c r="J112" s="83"/>
      <c r="K112" s="83"/>
      <c r="L112" s="83"/>
      <c r="M112" s="83"/>
      <c r="N112" s="83"/>
      <c r="O112" s="83"/>
      <c r="P112" s="83"/>
      <c r="Q112" s="83"/>
      <c r="R112" s="83"/>
      <c r="S112" s="83"/>
      <c r="T112" s="83"/>
      <c r="U112" s="83"/>
      <c r="V112" s="83"/>
      <c r="W112" s="83"/>
    </row>
    <row r="113" spans="1:23" ht="12.75" customHeight="1" x14ac:dyDescent="0.3">
      <c r="A113" s="83"/>
      <c r="B113" s="83"/>
      <c r="C113" s="83"/>
      <c r="D113" s="83"/>
      <c r="E113" s="83"/>
      <c r="F113" s="83"/>
      <c r="G113" s="83"/>
      <c r="H113" s="83"/>
      <c r="I113" s="83"/>
      <c r="J113" s="83"/>
      <c r="K113" s="83"/>
      <c r="L113" s="83"/>
      <c r="M113" s="83"/>
      <c r="N113" s="83"/>
      <c r="O113" s="83"/>
      <c r="P113" s="83"/>
      <c r="Q113" s="83"/>
      <c r="R113" s="83"/>
      <c r="S113" s="83"/>
      <c r="T113" s="83"/>
      <c r="U113" s="83"/>
      <c r="V113" s="83"/>
      <c r="W113" s="83"/>
    </row>
    <row r="114" spans="1:23" ht="12.75" customHeight="1" x14ac:dyDescent="0.3">
      <c r="A114" s="83"/>
      <c r="B114" s="83"/>
      <c r="C114" s="83"/>
      <c r="D114" s="83"/>
      <c r="E114" s="83"/>
      <c r="F114" s="83"/>
      <c r="G114" s="83"/>
      <c r="H114" s="83"/>
      <c r="I114" s="83"/>
      <c r="J114" s="83"/>
      <c r="K114" s="83"/>
      <c r="L114" s="83"/>
      <c r="M114" s="83"/>
      <c r="N114" s="83"/>
      <c r="O114" s="83"/>
      <c r="P114" s="83"/>
      <c r="Q114" s="83"/>
      <c r="R114" s="83"/>
      <c r="S114" s="83"/>
      <c r="T114" s="83"/>
      <c r="U114" s="83"/>
      <c r="V114" s="83"/>
      <c r="W114" s="83"/>
    </row>
    <row r="115" spans="1:23" ht="12.75" customHeight="1" x14ac:dyDescent="0.3">
      <c r="A115" s="83"/>
      <c r="B115" s="83"/>
      <c r="C115" s="83"/>
      <c r="D115" s="83"/>
      <c r="E115" s="83"/>
      <c r="F115" s="83"/>
      <c r="G115" s="83"/>
      <c r="H115" s="83"/>
      <c r="I115" s="83"/>
      <c r="J115" s="83"/>
      <c r="K115" s="83"/>
      <c r="L115" s="83"/>
      <c r="M115" s="83"/>
      <c r="N115" s="83"/>
      <c r="O115" s="83"/>
      <c r="P115" s="83"/>
      <c r="Q115" s="83"/>
      <c r="R115" s="83"/>
      <c r="S115" s="83"/>
      <c r="T115" s="83"/>
      <c r="U115" s="83"/>
      <c r="V115" s="83"/>
      <c r="W115" s="83"/>
    </row>
    <row r="116" spans="1:23" ht="12.75" customHeight="1" x14ac:dyDescent="0.3">
      <c r="A116" s="83"/>
      <c r="B116" s="83"/>
      <c r="C116" s="83"/>
      <c r="D116" s="83"/>
      <c r="E116" s="83"/>
      <c r="F116" s="83"/>
      <c r="G116" s="83"/>
      <c r="H116" s="83"/>
      <c r="I116" s="83"/>
      <c r="J116" s="83"/>
      <c r="K116" s="83"/>
      <c r="L116" s="83"/>
      <c r="M116" s="83"/>
      <c r="N116" s="83"/>
      <c r="O116" s="83"/>
      <c r="P116" s="83"/>
      <c r="Q116" s="83"/>
      <c r="R116" s="83"/>
      <c r="S116" s="83"/>
      <c r="T116" s="83"/>
      <c r="U116" s="83"/>
      <c r="V116" s="83"/>
      <c r="W116" s="83"/>
    </row>
    <row r="117" spans="1:23" ht="12.75" customHeight="1" x14ac:dyDescent="0.3">
      <c r="A117" s="83"/>
      <c r="B117" s="83"/>
      <c r="C117" s="83"/>
      <c r="D117" s="83"/>
      <c r="E117" s="83"/>
      <c r="F117" s="83"/>
      <c r="G117" s="83"/>
      <c r="H117" s="83"/>
      <c r="I117" s="83"/>
      <c r="J117" s="83"/>
      <c r="K117" s="83"/>
      <c r="L117" s="83"/>
      <c r="M117" s="83"/>
      <c r="N117" s="83"/>
      <c r="O117" s="83"/>
      <c r="P117" s="83"/>
      <c r="Q117" s="83"/>
      <c r="R117" s="83"/>
      <c r="S117" s="83"/>
      <c r="T117" s="83"/>
      <c r="U117" s="83"/>
      <c r="V117" s="83"/>
      <c r="W117" s="83"/>
    </row>
    <row r="118" spans="1:23" ht="12.75" customHeight="1" x14ac:dyDescent="0.3">
      <c r="A118" s="83"/>
      <c r="B118" s="83"/>
      <c r="C118" s="83"/>
      <c r="D118" s="83"/>
      <c r="E118" s="83"/>
      <c r="F118" s="83"/>
      <c r="G118" s="83"/>
      <c r="H118" s="83"/>
      <c r="I118" s="83"/>
      <c r="J118" s="83"/>
      <c r="K118" s="83"/>
      <c r="L118" s="83"/>
      <c r="M118" s="83"/>
      <c r="N118" s="83"/>
      <c r="O118" s="83"/>
      <c r="P118" s="83"/>
      <c r="Q118" s="83"/>
      <c r="R118" s="83"/>
      <c r="S118" s="83"/>
      <c r="T118" s="83"/>
      <c r="U118" s="83"/>
      <c r="V118" s="83"/>
      <c r="W118" s="83"/>
    </row>
    <row r="119" spans="1:23" ht="12.75" customHeight="1" x14ac:dyDescent="0.3">
      <c r="A119" s="83"/>
      <c r="B119" s="83"/>
      <c r="C119" s="83"/>
      <c r="D119" s="83"/>
      <c r="E119" s="83"/>
      <c r="F119" s="83"/>
      <c r="G119" s="83"/>
      <c r="H119" s="83"/>
      <c r="I119" s="83"/>
      <c r="J119" s="83"/>
      <c r="K119" s="83"/>
      <c r="L119" s="83"/>
      <c r="M119" s="83"/>
      <c r="N119" s="83"/>
      <c r="O119" s="83"/>
      <c r="P119" s="83"/>
      <c r="Q119" s="83"/>
      <c r="R119" s="83"/>
      <c r="S119" s="83"/>
      <c r="T119" s="83"/>
      <c r="U119" s="83"/>
      <c r="V119" s="83"/>
      <c r="W119" s="83"/>
    </row>
    <row r="120" spans="1:23" ht="12.75" customHeight="1" x14ac:dyDescent="0.3">
      <c r="A120" s="83"/>
      <c r="B120" s="83"/>
      <c r="C120" s="83"/>
      <c r="D120" s="83"/>
      <c r="E120" s="83"/>
      <c r="F120" s="83"/>
      <c r="G120" s="83"/>
      <c r="H120" s="83"/>
      <c r="I120" s="83"/>
      <c r="J120" s="83"/>
      <c r="K120" s="83"/>
      <c r="L120" s="83"/>
      <c r="M120" s="83"/>
      <c r="N120" s="83"/>
      <c r="O120" s="83"/>
      <c r="P120" s="83"/>
      <c r="Q120" s="83"/>
      <c r="R120" s="83"/>
      <c r="S120" s="83"/>
      <c r="T120" s="83"/>
      <c r="U120" s="83"/>
      <c r="V120" s="83"/>
      <c r="W120" s="83"/>
    </row>
    <row r="121" spans="1:23" ht="12.75" customHeight="1" x14ac:dyDescent="0.3">
      <c r="A121" s="83"/>
      <c r="B121" s="83"/>
      <c r="C121" s="83"/>
      <c r="D121" s="83"/>
      <c r="E121" s="83"/>
      <c r="F121" s="83"/>
      <c r="G121" s="83"/>
      <c r="H121" s="83"/>
      <c r="I121" s="83"/>
      <c r="J121" s="83"/>
      <c r="K121" s="83"/>
      <c r="L121" s="83"/>
      <c r="M121" s="83"/>
      <c r="N121" s="83"/>
      <c r="O121" s="83"/>
      <c r="P121" s="83"/>
      <c r="Q121" s="83"/>
      <c r="R121" s="83"/>
      <c r="S121" s="83"/>
      <c r="T121" s="83"/>
      <c r="U121" s="83"/>
      <c r="V121" s="83"/>
      <c r="W121" s="83"/>
    </row>
    <row r="122" spans="1:23" ht="12.75" customHeight="1" x14ac:dyDescent="0.3">
      <c r="A122" s="83"/>
      <c r="B122" s="83"/>
      <c r="C122" s="83"/>
      <c r="D122" s="83"/>
      <c r="E122" s="83"/>
      <c r="F122" s="83"/>
      <c r="G122" s="83"/>
      <c r="H122" s="83"/>
      <c r="I122" s="83"/>
      <c r="J122" s="83"/>
      <c r="K122" s="83"/>
      <c r="L122" s="83"/>
      <c r="M122" s="83"/>
      <c r="N122" s="83"/>
      <c r="O122" s="83"/>
      <c r="P122" s="83"/>
      <c r="Q122" s="83"/>
      <c r="R122" s="83"/>
      <c r="S122" s="83"/>
      <c r="T122" s="83"/>
      <c r="U122" s="83"/>
      <c r="V122" s="83"/>
      <c r="W122" s="83"/>
    </row>
    <row r="123" spans="1:23" ht="12.75" customHeight="1" x14ac:dyDescent="0.3">
      <c r="A123" s="83"/>
      <c r="B123" s="83"/>
      <c r="C123" s="83"/>
      <c r="D123" s="83"/>
      <c r="E123" s="83"/>
      <c r="F123" s="83"/>
      <c r="G123" s="83"/>
      <c r="H123" s="83"/>
      <c r="I123" s="83"/>
      <c r="J123" s="83"/>
      <c r="K123" s="83"/>
      <c r="L123" s="83"/>
      <c r="M123" s="83"/>
      <c r="N123" s="83"/>
      <c r="O123" s="83"/>
      <c r="P123" s="83"/>
      <c r="Q123" s="83"/>
      <c r="R123" s="83"/>
      <c r="S123" s="83"/>
      <c r="T123" s="83"/>
      <c r="U123" s="83"/>
      <c r="V123" s="83"/>
      <c r="W123" s="83"/>
    </row>
    <row r="124" spans="1:23" ht="12.75" customHeight="1" x14ac:dyDescent="0.3">
      <c r="A124" s="83"/>
      <c r="B124" s="83"/>
      <c r="C124" s="83"/>
      <c r="D124" s="83"/>
      <c r="E124" s="83"/>
      <c r="F124" s="83"/>
      <c r="G124" s="83"/>
      <c r="H124" s="83"/>
      <c r="I124" s="83"/>
      <c r="J124" s="83"/>
      <c r="K124" s="83"/>
      <c r="L124" s="83"/>
      <c r="M124" s="83"/>
      <c r="N124" s="83"/>
      <c r="O124" s="83"/>
      <c r="P124" s="83"/>
      <c r="Q124" s="83"/>
      <c r="R124" s="83"/>
      <c r="S124" s="83"/>
      <c r="T124" s="83"/>
      <c r="U124" s="83"/>
      <c r="V124" s="83"/>
      <c r="W124" s="83"/>
    </row>
    <row r="125" spans="1:23" ht="12.75" customHeight="1" x14ac:dyDescent="0.3">
      <c r="A125" s="83"/>
      <c r="B125" s="83"/>
      <c r="C125" s="83"/>
      <c r="D125" s="83"/>
      <c r="E125" s="83"/>
      <c r="F125" s="83"/>
      <c r="G125" s="83"/>
      <c r="H125" s="83"/>
      <c r="I125" s="83"/>
      <c r="J125" s="83"/>
      <c r="K125" s="83"/>
      <c r="L125" s="83"/>
      <c r="M125" s="83"/>
      <c r="N125" s="83"/>
      <c r="O125" s="83"/>
      <c r="P125" s="83"/>
      <c r="Q125" s="83"/>
      <c r="R125" s="83"/>
      <c r="S125" s="83"/>
      <c r="T125" s="83"/>
      <c r="U125" s="83"/>
      <c r="V125" s="83"/>
      <c r="W125" s="83"/>
    </row>
    <row r="126" spans="1:23" ht="12.75" customHeight="1" x14ac:dyDescent="0.3">
      <c r="A126" s="83"/>
      <c r="B126" s="83"/>
      <c r="C126" s="83"/>
      <c r="D126" s="83"/>
      <c r="E126" s="83"/>
      <c r="F126" s="83"/>
      <c r="G126" s="83"/>
      <c r="H126" s="83"/>
      <c r="I126" s="83"/>
      <c r="J126" s="83"/>
      <c r="K126" s="83"/>
      <c r="L126" s="83"/>
      <c r="M126" s="83"/>
      <c r="N126" s="83"/>
      <c r="O126" s="83"/>
      <c r="P126" s="83"/>
      <c r="Q126" s="83"/>
      <c r="R126" s="83"/>
      <c r="S126" s="83"/>
      <c r="T126" s="83"/>
      <c r="U126" s="83"/>
      <c r="V126" s="83"/>
      <c r="W126" s="83"/>
    </row>
    <row r="127" spans="1:23" ht="12.75" customHeight="1" x14ac:dyDescent="0.3">
      <c r="A127" s="83"/>
      <c r="B127" s="83"/>
      <c r="C127" s="83"/>
      <c r="D127" s="83"/>
      <c r="E127" s="83"/>
      <c r="F127" s="83"/>
      <c r="G127" s="83"/>
      <c r="H127" s="83"/>
      <c r="I127" s="83"/>
      <c r="J127" s="83"/>
      <c r="K127" s="83"/>
      <c r="L127" s="83"/>
      <c r="M127" s="83"/>
      <c r="N127" s="83"/>
      <c r="O127" s="83"/>
      <c r="P127" s="83"/>
      <c r="Q127" s="83"/>
      <c r="R127" s="83"/>
      <c r="S127" s="83"/>
      <c r="T127" s="83"/>
      <c r="U127" s="83"/>
      <c r="V127" s="83"/>
      <c r="W127" s="83"/>
    </row>
    <row r="128" spans="1:23" ht="12.75" customHeight="1" x14ac:dyDescent="0.3">
      <c r="A128" s="83"/>
      <c r="B128" s="83"/>
      <c r="C128" s="83"/>
      <c r="D128" s="83"/>
      <c r="E128" s="83"/>
      <c r="F128" s="83"/>
      <c r="G128" s="83"/>
      <c r="H128" s="83"/>
      <c r="I128" s="83"/>
      <c r="J128" s="83"/>
      <c r="K128" s="83"/>
      <c r="L128" s="83"/>
      <c r="M128" s="83"/>
      <c r="N128" s="83"/>
      <c r="O128" s="83"/>
      <c r="P128" s="83"/>
      <c r="Q128" s="83"/>
      <c r="R128" s="83"/>
      <c r="S128" s="83"/>
      <c r="T128" s="83"/>
      <c r="U128" s="83"/>
      <c r="V128" s="83"/>
      <c r="W128" s="83"/>
    </row>
    <row r="129" spans="1:23" ht="12.75" customHeight="1" x14ac:dyDescent="0.3">
      <c r="A129" s="83"/>
      <c r="B129" s="83"/>
      <c r="C129" s="83"/>
      <c r="D129" s="83"/>
      <c r="E129" s="83"/>
      <c r="F129" s="83"/>
      <c r="G129" s="83"/>
      <c r="H129" s="83"/>
      <c r="I129" s="83"/>
      <c r="J129" s="83"/>
      <c r="K129" s="83"/>
      <c r="L129" s="83"/>
      <c r="M129" s="83"/>
      <c r="N129" s="83"/>
      <c r="O129" s="83"/>
      <c r="P129" s="83"/>
      <c r="Q129" s="83"/>
      <c r="R129" s="83"/>
      <c r="S129" s="83"/>
      <c r="T129" s="83"/>
      <c r="U129" s="83"/>
      <c r="V129" s="83"/>
      <c r="W129" s="83"/>
    </row>
    <row r="130" spans="1:23" ht="12.75" customHeight="1" x14ac:dyDescent="0.3">
      <c r="A130" s="83"/>
      <c r="B130" s="83"/>
      <c r="C130" s="83"/>
      <c r="D130" s="83"/>
      <c r="E130" s="83"/>
      <c r="F130" s="83"/>
      <c r="G130" s="83"/>
      <c r="H130" s="83"/>
      <c r="I130" s="83"/>
      <c r="J130" s="83"/>
      <c r="K130" s="83"/>
      <c r="L130" s="83"/>
      <c r="M130" s="83"/>
      <c r="N130" s="83"/>
      <c r="O130" s="83"/>
      <c r="P130" s="83"/>
      <c r="Q130" s="83"/>
      <c r="R130" s="83"/>
      <c r="S130" s="83"/>
      <c r="T130" s="83"/>
      <c r="U130" s="83"/>
      <c r="V130" s="83"/>
      <c r="W130" s="83"/>
    </row>
    <row r="131" spans="1:23" ht="12.75" customHeight="1" x14ac:dyDescent="0.3">
      <c r="A131" s="83"/>
      <c r="B131" s="83"/>
      <c r="C131" s="83"/>
      <c r="D131" s="83"/>
      <c r="E131" s="83"/>
      <c r="F131" s="83"/>
      <c r="G131" s="83"/>
      <c r="H131" s="83"/>
      <c r="I131" s="83"/>
      <c r="J131" s="83"/>
      <c r="K131" s="83"/>
      <c r="L131" s="83"/>
      <c r="M131" s="83"/>
      <c r="N131" s="83"/>
      <c r="O131" s="83"/>
      <c r="P131" s="83"/>
      <c r="Q131" s="83"/>
      <c r="R131" s="83"/>
      <c r="S131" s="83"/>
      <c r="T131" s="83"/>
      <c r="U131" s="83"/>
      <c r="V131" s="83"/>
      <c r="W131" s="83"/>
    </row>
    <row r="132" spans="1:23" ht="12.75" customHeight="1" x14ac:dyDescent="0.3">
      <c r="A132" s="83"/>
      <c r="B132" s="83"/>
      <c r="C132" s="83"/>
      <c r="D132" s="83"/>
      <c r="E132" s="83"/>
      <c r="F132" s="83"/>
      <c r="G132" s="83"/>
      <c r="H132" s="83"/>
      <c r="I132" s="83"/>
      <c r="J132" s="83"/>
      <c r="K132" s="83"/>
      <c r="L132" s="83"/>
      <c r="M132" s="83"/>
      <c r="N132" s="83"/>
      <c r="O132" s="83"/>
      <c r="P132" s="83"/>
      <c r="Q132" s="83"/>
      <c r="R132" s="83"/>
      <c r="S132" s="83"/>
      <c r="T132" s="83"/>
      <c r="U132" s="83"/>
      <c r="V132" s="83"/>
      <c r="W132" s="83"/>
    </row>
    <row r="133" spans="1:23" ht="12.75" customHeight="1" x14ac:dyDescent="0.3">
      <c r="A133" s="83"/>
      <c r="B133" s="83"/>
      <c r="C133" s="83"/>
      <c r="D133" s="83"/>
      <c r="E133" s="83"/>
      <c r="F133" s="83"/>
      <c r="G133" s="83"/>
      <c r="H133" s="83"/>
      <c r="I133" s="83"/>
      <c r="J133" s="83"/>
      <c r="K133" s="83"/>
      <c r="L133" s="83"/>
      <c r="M133" s="83"/>
      <c r="N133" s="83"/>
      <c r="O133" s="83"/>
      <c r="P133" s="83"/>
      <c r="Q133" s="83"/>
      <c r="R133" s="83"/>
      <c r="S133" s="83"/>
      <c r="T133" s="83"/>
      <c r="U133" s="83"/>
      <c r="V133" s="83"/>
      <c r="W133" s="83"/>
    </row>
    <row r="134" spans="1:23" ht="12.75" customHeight="1" x14ac:dyDescent="0.3">
      <c r="A134" s="83"/>
      <c r="B134" s="83"/>
      <c r="C134" s="83"/>
      <c r="D134" s="83"/>
      <c r="E134" s="83"/>
      <c r="F134" s="83"/>
      <c r="G134" s="83"/>
      <c r="H134" s="83"/>
      <c r="I134" s="83"/>
      <c r="J134" s="83"/>
      <c r="K134" s="83"/>
      <c r="L134" s="83"/>
      <c r="M134" s="83"/>
      <c r="N134" s="83"/>
      <c r="O134" s="83"/>
      <c r="P134" s="83"/>
      <c r="Q134" s="83"/>
      <c r="R134" s="83"/>
      <c r="S134" s="83"/>
      <c r="T134" s="83"/>
      <c r="U134" s="83"/>
      <c r="V134" s="83"/>
      <c r="W134" s="83"/>
    </row>
    <row r="135" spans="1:23" ht="12.75" customHeight="1" x14ac:dyDescent="0.3">
      <c r="A135" s="83"/>
      <c r="B135" s="83"/>
      <c r="C135" s="83"/>
      <c r="D135" s="83"/>
      <c r="E135" s="83"/>
      <c r="F135" s="83"/>
      <c r="G135" s="83"/>
      <c r="H135" s="83"/>
      <c r="I135" s="83"/>
      <c r="J135" s="83"/>
      <c r="K135" s="83"/>
      <c r="L135" s="83"/>
      <c r="M135" s="83"/>
      <c r="N135" s="83"/>
      <c r="O135" s="83"/>
      <c r="P135" s="83"/>
      <c r="Q135" s="83"/>
      <c r="R135" s="83"/>
      <c r="S135" s="83"/>
      <c r="T135" s="83"/>
      <c r="U135" s="83"/>
      <c r="V135" s="83"/>
      <c r="W135" s="83"/>
    </row>
    <row r="136" spans="1:23" ht="12.75" customHeight="1" x14ac:dyDescent="0.3">
      <c r="A136" s="83"/>
      <c r="B136" s="83"/>
      <c r="C136" s="83"/>
      <c r="D136" s="83"/>
      <c r="E136" s="83"/>
      <c r="F136" s="83"/>
      <c r="G136" s="83"/>
      <c r="H136" s="83"/>
      <c r="I136" s="83"/>
      <c r="J136" s="83"/>
      <c r="K136" s="83"/>
      <c r="L136" s="83"/>
      <c r="M136" s="83"/>
      <c r="N136" s="83"/>
      <c r="O136" s="83"/>
      <c r="P136" s="83"/>
      <c r="Q136" s="83"/>
      <c r="R136" s="83"/>
      <c r="S136" s="83"/>
      <c r="T136" s="83"/>
      <c r="U136" s="83"/>
      <c r="V136" s="83"/>
      <c r="W136" s="83"/>
    </row>
    <row r="137" spans="1:23" ht="12.75" customHeight="1" x14ac:dyDescent="0.3">
      <c r="A137" s="83"/>
      <c r="B137" s="83"/>
      <c r="C137" s="83"/>
      <c r="D137" s="83"/>
      <c r="E137" s="83"/>
      <c r="F137" s="83"/>
      <c r="G137" s="83"/>
      <c r="H137" s="83"/>
      <c r="I137" s="83"/>
      <c r="J137" s="83"/>
      <c r="K137" s="83"/>
      <c r="L137" s="83"/>
      <c r="M137" s="83"/>
      <c r="N137" s="83"/>
      <c r="O137" s="83"/>
      <c r="P137" s="83"/>
      <c r="Q137" s="83"/>
      <c r="R137" s="83"/>
      <c r="S137" s="83"/>
      <c r="T137" s="83"/>
      <c r="U137" s="83"/>
      <c r="V137" s="83"/>
      <c r="W137" s="83"/>
    </row>
    <row r="138" spans="1:23" ht="12.75" customHeight="1" x14ac:dyDescent="0.3">
      <c r="A138" s="83"/>
      <c r="B138" s="83"/>
      <c r="C138" s="83"/>
      <c r="D138" s="83"/>
      <c r="E138" s="83"/>
      <c r="F138" s="83"/>
      <c r="G138" s="83"/>
      <c r="H138" s="83"/>
      <c r="I138" s="83"/>
      <c r="J138" s="83"/>
      <c r="K138" s="83"/>
      <c r="L138" s="83"/>
      <c r="M138" s="83"/>
      <c r="N138" s="83"/>
      <c r="O138" s="83"/>
      <c r="P138" s="83"/>
      <c r="Q138" s="83"/>
      <c r="R138" s="83"/>
      <c r="S138" s="83"/>
      <c r="T138" s="83"/>
      <c r="U138" s="83"/>
      <c r="V138" s="83"/>
      <c r="W138" s="83"/>
    </row>
    <row r="139" spans="1:23" ht="12.75" customHeight="1" x14ac:dyDescent="0.3">
      <c r="A139" s="83"/>
      <c r="B139" s="83"/>
      <c r="C139" s="83"/>
      <c r="D139" s="83"/>
      <c r="E139" s="83"/>
      <c r="F139" s="83"/>
      <c r="G139" s="83"/>
      <c r="H139" s="83"/>
      <c r="I139" s="83"/>
      <c r="J139" s="83"/>
      <c r="K139" s="83"/>
      <c r="L139" s="83"/>
      <c r="M139" s="83"/>
      <c r="N139" s="83"/>
      <c r="O139" s="83"/>
      <c r="P139" s="83"/>
      <c r="Q139" s="83"/>
      <c r="R139" s="83"/>
      <c r="S139" s="83"/>
      <c r="T139" s="83"/>
      <c r="U139" s="83"/>
      <c r="V139" s="83"/>
      <c r="W139" s="83"/>
    </row>
    <row r="140" spans="1:23" ht="12.75" customHeight="1" x14ac:dyDescent="0.3">
      <c r="A140" s="83"/>
      <c r="B140" s="83"/>
      <c r="C140" s="83"/>
      <c r="D140" s="83"/>
      <c r="E140" s="83"/>
      <c r="F140" s="83"/>
      <c r="G140" s="83"/>
      <c r="H140" s="83"/>
      <c r="I140" s="83"/>
      <c r="J140" s="83"/>
      <c r="K140" s="83"/>
      <c r="L140" s="83"/>
      <c r="M140" s="83"/>
      <c r="N140" s="83"/>
      <c r="O140" s="83"/>
      <c r="P140" s="83"/>
      <c r="Q140" s="83"/>
      <c r="R140" s="83"/>
      <c r="S140" s="83"/>
      <c r="T140" s="83"/>
      <c r="U140" s="83"/>
      <c r="V140" s="83"/>
      <c r="W140" s="83"/>
    </row>
    <row r="141" spans="1:23" ht="12.75" customHeight="1" x14ac:dyDescent="0.3">
      <c r="A141" s="83"/>
      <c r="B141" s="83"/>
      <c r="C141" s="83"/>
      <c r="D141" s="83"/>
      <c r="E141" s="83"/>
      <c r="F141" s="83"/>
      <c r="G141" s="83"/>
      <c r="H141" s="83"/>
      <c r="I141" s="83"/>
      <c r="J141" s="83"/>
      <c r="K141" s="83"/>
      <c r="L141" s="83"/>
      <c r="M141" s="83"/>
      <c r="N141" s="83"/>
      <c r="O141" s="83"/>
      <c r="P141" s="83"/>
      <c r="Q141" s="83"/>
      <c r="R141" s="83"/>
      <c r="S141" s="83"/>
      <c r="T141" s="83"/>
      <c r="U141" s="83"/>
      <c r="V141" s="83"/>
      <c r="W141" s="83"/>
    </row>
    <row r="142" spans="1:23" ht="12.75" customHeight="1" x14ac:dyDescent="0.3">
      <c r="A142" s="83"/>
      <c r="B142" s="83"/>
      <c r="C142" s="83"/>
      <c r="D142" s="83"/>
      <c r="E142" s="83"/>
      <c r="F142" s="83"/>
      <c r="G142" s="83"/>
      <c r="H142" s="83"/>
      <c r="I142" s="83"/>
      <c r="J142" s="83"/>
      <c r="K142" s="83"/>
      <c r="L142" s="83"/>
      <c r="M142" s="83"/>
      <c r="N142" s="83"/>
      <c r="O142" s="83"/>
      <c r="P142" s="83"/>
      <c r="Q142" s="83"/>
      <c r="R142" s="83"/>
      <c r="S142" s="83"/>
      <c r="T142" s="83"/>
      <c r="U142" s="83"/>
      <c r="V142" s="83"/>
      <c r="W142" s="83"/>
    </row>
    <row r="143" spans="1:23" ht="12.75" customHeight="1" x14ac:dyDescent="0.3">
      <c r="A143" s="83"/>
      <c r="B143" s="83"/>
      <c r="C143" s="83"/>
      <c r="D143" s="83"/>
      <c r="E143" s="83"/>
      <c r="F143" s="83"/>
      <c r="G143" s="83"/>
      <c r="H143" s="83"/>
      <c r="I143" s="83"/>
      <c r="J143" s="83"/>
      <c r="K143" s="83"/>
      <c r="L143" s="83"/>
      <c r="M143" s="83"/>
      <c r="N143" s="83"/>
      <c r="O143" s="83"/>
      <c r="P143" s="83"/>
      <c r="Q143" s="83"/>
      <c r="R143" s="83"/>
      <c r="S143" s="83"/>
      <c r="T143" s="83"/>
      <c r="U143" s="83"/>
      <c r="V143" s="83"/>
      <c r="W143" s="83"/>
    </row>
    <row r="144" spans="1:23" ht="12.75" customHeight="1" x14ac:dyDescent="0.3">
      <c r="A144" s="83"/>
      <c r="B144" s="83"/>
      <c r="C144" s="83"/>
      <c r="D144" s="83"/>
      <c r="E144" s="83"/>
      <c r="F144" s="83"/>
      <c r="G144" s="83"/>
      <c r="H144" s="83"/>
      <c r="I144" s="83"/>
      <c r="J144" s="83"/>
      <c r="K144" s="83"/>
      <c r="L144" s="83"/>
      <c r="M144" s="83"/>
      <c r="N144" s="83"/>
      <c r="O144" s="83"/>
      <c r="P144" s="83"/>
      <c r="Q144" s="83"/>
      <c r="R144" s="83"/>
      <c r="S144" s="83"/>
      <c r="T144" s="83"/>
      <c r="U144" s="83"/>
      <c r="V144" s="83"/>
      <c r="W144" s="83"/>
    </row>
    <row r="145" spans="1:23" ht="12.75" customHeight="1" x14ac:dyDescent="0.3">
      <c r="A145" s="83"/>
      <c r="B145" s="83"/>
      <c r="C145" s="83"/>
      <c r="D145" s="83"/>
      <c r="E145" s="83"/>
      <c r="F145" s="83"/>
      <c r="G145" s="83"/>
      <c r="H145" s="83"/>
      <c r="I145" s="83"/>
      <c r="J145" s="83"/>
      <c r="K145" s="83"/>
      <c r="L145" s="83"/>
      <c r="M145" s="83"/>
      <c r="N145" s="83"/>
      <c r="O145" s="83"/>
      <c r="P145" s="83"/>
      <c r="Q145" s="83"/>
      <c r="R145" s="83"/>
      <c r="S145" s="83"/>
      <c r="T145" s="83"/>
      <c r="U145" s="83"/>
      <c r="V145" s="83"/>
      <c r="W145" s="83"/>
    </row>
    <row r="146" spans="1:23" ht="12.75" customHeight="1" x14ac:dyDescent="0.3">
      <c r="A146" s="83"/>
      <c r="B146" s="83"/>
      <c r="C146" s="83"/>
      <c r="D146" s="83"/>
      <c r="E146" s="83"/>
      <c r="F146" s="83"/>
      <c r="G146" s="83"/>
      <c r="H146" s="83"/>
      <c r="I146" s="83"/>
      <c r="J146" s="83"/>
      <c r="K146" s="83"/>
      <c r="L146" s="83"/>
      <c r="M146" s="83"/>
      <c r="N146" s="83"/>
      <c r="O146" s="83"/>
      <c r="P146" s="83"/>
      <c r="Q146" s="83"/>
      <c r="R146" s="83"/>
      <c r="S146" s="83"/>
      <c r="T146" s="83"/>
      <c r="U146" s="83"/>
      <c r="V146" s="83"/>
      <c r="W146" s="83"/>
    </row>
    <row r="147" spans="1:23" ht="12.75" customHeight="1" x14ac:dyDescent="0.3">
      <c r="A147" s="83"/>
      <c r="B147" s="83"/>
      <c r="C147" s="83"/>
      <c r="D147" s="83"/>
      <c r="E147" s="83"/>
      <c r="F147" s="83"/>
      <c r="G147" s="83"/>
      <c r="H147" s="83"/>
      <c r="I147" s="83"/>
      <c r="J147" s="83"/>
      <c r="K147" s="83"/>
      <c r="L147" s="83"/>
      <c r="M147" s="83"/>
      <c r="N147" s="83"/>
      <c r="O147" s="83"/>
      <c r="P147" s="83"/>
      <c r="Q147" s="83"/>
      <c r="R147" s="83"/>
      <c r="S147" s="83"/>
      <c r="T147" s="83"/>
      <c r="U147" s="83"/>
      <c r="V147" s="83"/>
      <c r="W147" s="83"/>
    </row>
    <row r="148" spans="1:23" ht="12.75" customHeight="1" x14ac:dyDescent="0.3">
      <c r="A148" s="83"/>
      <c r="B148" s="83"/>
      <c r="C148" s="83"/>
      <c r="D148" s="83"/>
      <c r="E148" s="83"/>
      <c r="F148" s="83"/>
      <c r="G148" s="83"/>
      <c r="H148" s="83"/>
      <c r="I148" s="83"/>
      <c r="J148" s="83"/>
      <c r="K148" s="83"/>
      <c r="L148" s="83"/>
      <c r="M148" s="83"/>
      <c r="N148" s="83"/>
      <c r="O148" s="83"/>
      <c r="P148" s="83"/>
      <c r="Q148" s="83"/>
      <c r="R148" s="83"/>
      <c r="S148" s="83"/>
      <c r="T148" s="83"/>
      <c r="U148" s="83"/>
      <c r="V148" s="83"/>
      <c r="W148" s="83"/>
    </row>
    <row r="149" spans="1:23" ht="12.75" customHeight="1" x14ac:dyDescent="0.3">
      <c r="A149" s="83"/>
      <c r="B149" s="83"/>
      <c r="C149" s="83"/>
      <c r="D149" s="83"/>
      <c r="E149" s="83"/>
      <c r="F149" s="83"/>
      <c r="G149" s="83"/>
      <c r="H149" s="83"/>
      <c r="I149" s="83"/>
      <c r="J149" s="83"/>
      <c r="K149" s="83"/>
      <c r="L149" s="83"/>
      <c r="M149" s="83"/>
      <c r="N149" s="83"/>
      <c r="O149" s="83"/>
      <c r="P149" s="83"/>
      <c r="Q149" s="83"/>
      <c r="R149" s="83"/>
      <c r="S149" s="83"/>
      <c r="T149" s="83"/>
      <c r="U149" s="83"/>
      <c r="V149" s="83"/>
      <c r="W149" s="83"/>
    </row>
    <row r="150" spans="1:23" ht="12.75" customHeight="1" x14ac:dyDescent="0.3">
      <c r="A150" s="83"/>
      <c r="B150" s="83"/>
      <c r="C150" s="83"/>
      <c r="D150" s="83"/>
      <c r="E150" s="83"/>
      <c r="F150" s="83"/>
      <c r="G150" s="83"/>
      <c r="H150" s="83"/>
      <c r="I150" s="83"/>
      <c r="J150" s="83"/>
      <c r="K150" s="83"/>
      <c r="L150" s="83"/>
      <c r="M150" s="83"/>
      <c r="N150" s="83"/>
      <c r="O150" s="83"/>
      <c r="P150" s="83"/>
      <c r="Q150" s="83"/>
      <c r="R150" s="83"/>
      <c r="S150" s="83"/>
      <c r="T150" s="83"/>
      <c r="U150" s="83"/>
      <c r="V150" s="83"/>
      <c r="W150" s="83"/>
    </row>
    <row r="151" spans="1:23" ht="12.75" customHeight="1" x14ac:dyDescent="0.3">
      <c r="A151" s="83"/>
      <c r="B151" s="83"/>
      <c r="C151" s="83"/>
      <c r="D151" s="83"/>
      <c r="E151" s="83"/>
      <c r="F151" s="83"/>
      <c r="G151" s="83"/>
      <c r="H151" s="83"/>
      <c r="I151" s="83"/>
      <c r="J151" s="83"/>
      <c r="K151" s="83"/>
      <c r="L151" s="83"/>
      <c r="M151" s="83"/>
      <c r="N151" s="83"/>
      <c r="O151" s="83"/>
      <c r="P151" s="83"/>
      <c r="Q151" s="83"/>
      <c r="R151" s="83"/>
      <c r="S151" s="83"/>
      <c r="T151" s="83"/>
      <c r="U151" s="83"/>
      <c r="V151" s="83"/>
      <c r="W151" s="83"/>
    </row>
    <row r="152" spans="1:23" ht="12.75" customHeight="1" x14ac:dyDescent="0.3">
      <c r="A152" s="83"/>
      <c r="B152" s="83"/>
      <c r="C152" s="83"/>
      <c r="D152" s="83"/>
      <c r="E152" s="83"/>
      <c r="F152" s="83"/>
      <c r="G152" s="83"/>
      <c r="H152" s="83"/>
      <c r="I152" s="83"/>
      <c r="J152" s="83"/>
      <c r="K152" s="83"/>
      <c r="L152" s="83"/>
      <c r="M152" s="83"/>
      <c r="N152" s="83"/>
      <c r="O152" s="83"/>
      <c r="P152" s="83"/>
      <c r="Q152" s="83"/>
      <c r="R152" s="83"/>
      <c r="S152" s="83"/>
      <c r="T152" s="83"/>
      <c r="U152" s="83"/>
      <c r="V152" s="83"/>
      <c r="W152" s="83"/>
    </row>
    <row r="153" spans="1:23" ht="12.75" customHeight="1" x14ac:dyDescent="0.3">
      <c r="A153" s="83"/>
      <c r="B153" s="83"/>
      <c r="C153" s="83"/>
      <c r="D153" s="83"/>
      <c r="E153" s="83"/>
      <c r="F153" s="83"/>
      <c r="G153" s="83"/>
      <c r="H153" s="83"/>
      <c r="I153" s="83"/>
      <c r="J153" s="83"/>
      <c r="K153" s="83"/>
      <c r="L153" s="83"/>
      <c r="M153" s="83"/>
      <c r="N153" s="83"/>
      <c r="O153" s="83"/>
      <c r="P153" s="83"/>
      <c r="Q153" s="83"/>
      <c r="R153" s="83"/>
      <c r="S153" s="83"/>
      <c r="T153" s="83"/>
      <c r="U153" s="83"/>
      <c r="V153" s="83"/>
      <c r="W153" s="83"/>
    </row>
    <row r="154" spans="1:23" ht="12.75" customHeight="1" x14ac:dyDescent="0.3">
      <c r="A154" s="83"/>
      <c r="B154" s="83"/>
      <c r="C154" s="83"/>
      <c r="D154" s="83"/>
      <c r="E154" s="83"/>
      <c r="F154" s="83"/>
      <c r="G154" s="83"/>
      <c r="H154" s="83"/>
      <c r="I154" s="83"/>
      <c r="J154" s="83"/>
      <c r="K154" s="83"/>
      <c r="L154" s="83"/>
      <c r="M154" s="83"/>
      <c r="N154" s="83"/>
      <c r="O154" s="83"/>
      <c r="P154" s="83"/>
      <c r="Q154" s="83"/>
      <c r="R154" s="83"/>
      <c r="S154" s="83"/>
      <c r="T154" s="83"/>
      <c r="U154" s="83"/>
      <c r="V154" s="83"/>
      <c r="W154" s="83"/>
    </row>
    <row r="155" spans="1:23" ht="12.75" customHeight="1" x14ac:dyDescent="0.3">
      <c r="A155" s="83"/>
      <c r="B155" s="83"/>
      <c r="C155" s="83"/>
      <c r="D155" s="83"/>
      <c r="E155" s="83"/>
      <c r="F155" s="83"/>
      <c r="G155" s="83"/>
      <c r="H155" s="83"/>
      <c r="I155" s="83"/>
      <c r="J155" s="83"/>
      <c r="K155" s="83"/>
      <c r="L155" s="83"/>
      <c r="M155" s="83"/>
      <c r="N155" s="83"/>
      <c r="O155" s="83"/>
      <c r="P155" s="83"/>
      <c r="Q155" s="83"/>
      <c r="R155" s="83"/>
      <c r="S155" s="83"/>
      <c r="T155" s="83"/>
      <c r="U155" s="83"/>
      <c r="V155" s="83"/>
      <c r="W155" s="83"/>
    </row>
    <row r="156" spans="1:23" ht="12.75" customHeight="1" x14ac:dyDescent="0.3">
      <c r="A156" s="83"/>
      <c r="B156" s="83"/>
      <c r="C156" s="83"/>
      <c r="D156" s="83"/>
      <c r="E156" s="83"/>
      <c r="F156" s="83"/>
      <c r="G156" s="83"/>
      <c r="H156" s="83"/>
      <c r="I156" s="83"/>
      <c r="J156" s="83"/>
      <c r="K156" s="83"/>
      <c r="L156" s="83"/>
      <c r="M156" s="83"/>
      <c r="N156" s="83"/>
      <c r="O156" s="83"/>
      <c r="P156" s="83"/>
      <c r="Q156" s="83"/>
      <c r="R156" s="83"/>
      <c r="S156" s="83"/>
      <c r="T156" s="83"/>
      <c r="U156" s="83"/>
      <c r="V156" s="83"/>
      <c r="W156" s="83"/>
    </row>
    <row r="157" spans="1:23" ht="12.75" customHeight="1" x14ac:dyDescent="0.3">
      <c r="A157" s="83"/>
      <c r="B157" s="83"/>
      <c r="C157" s="83"/>
      <c r="D157" s="83"/>
      <c r="E157" s="83"/>
      <c r="F157" s="83"/>
      <c r="G157" s="83"/>
      <c r="H157" s="83"/>
      <c r="I157" s="83"/>
      <c r="J157" s="83"/>
      <c r="K157" s="83"/>
      <c r="L157" s="83"/>
      <c r="M157" s="83"/>
      <c r="N157" s="83"/>
      <c r="O157" s="83"/>
      <c r="P157" s="83"/>
      <c r="Q157" s="83"/>
      <c r="R157" s="83"/>
      <c r="S157" s="83"/>
      <c r="T157" s="83"/>
      <c r="U157" s="83"/>
      <c r="V157" s="83"/>
      <c r="W157" s="83"/>
    </row>
    <row r="158" spans="1:23" ht="12.75" customHeight="1" x14ac:dyDescent="0.3">
      <c r="A158" s="83"/>
      <c r="B158" s="83"/>
      <c r="C158" s="83"/>
      <c r="D158" s="83"/>
      <c r="E158" s="83"/>
      <c r="F158" s="83"/>
      <c r="G158" s="83"/>
      <c r="H158" s="83"/>
      <c r="I158" s="83"/>
      <c r="J158" s="83"/>
      <c r="K158" s="83"/>
      <c r="L158" s="83"/>
      <c r="M158" s="83"/>
      <c r="N158" s="83"/>
      <c r="O158" s="83"/>
      <c r="P158" s="83"/>
      <c r="Q158" s="83"/>
      <c r="R158" s="83"/>
      <c r="S158" s="83"/>
      <c r="T158" s="83"/>
      <c r="U158" s="83"/>
      <c r="V158" s="83"/>
      <c r="W158" s="83"/>
    </row>
    <row r="159" spans="1:23" ht="12.75" customHeight="1" x14ac:dyDescent="0.3">
      <c r="A159" s="83"/>
      <c r="B159" s="83"/>
      <c r="C159" s="83"/>
      <c r="D159" s="83"/>
      <c r="E159" s="83"/>
      <c r="F159" s="83"/>
      <c r="G159" s="83"/>
      <c r="H159" s="83"/>
      <c r="I159" s="83"/>
      <c r="J159" s="83"/>
      <c r="K159" s="83"/>
      <c r="L159" s="83"/>
      <c r="M159" s="83"/>
      <c r="N159" s="83"/>
      <c r="O159" s="83"/>
      <c r="P159" s="83"/>
      <c r="Q159" s="83"/>
      <c r="R159" s="83"/>
      <c r="S159" s="83"/>
      <c r="T159" s="83"/>
      <c r="U159" s="83"/>
      <c r="V159" s="83"/>
      <c r="W159" s="83"/>
    </row>
    <row r="160" spans="1:23" ht="12.75" customHeight="1" x14ac:dyDescent="0.3">
      <c r="A160" s="83"/>
      <c r="B160" s="83"/>
      <c r="C160" s="83"/>
      <c r="D160" s="83"/>
      <c r="E160" s="83"/>
      <c r="F160" s="83"/>
      <c r="G160" s="83"/>
      <c r="H160" s="83"/>
      <c r="I160" s="83"/>
      <c r="J160" s="83"/>
      <c r="K160" s="83"/>
      <c r="L160" s="83"/>
      <c r="M160" s="83"/>
      <c r="N160" s="83"/>
      <c r="O160" s="83"/>
      <c r="P160" s="83"/>
      <c r="Q160" s="83"/>
      <c r="R160" s="83"/>
      <c r="S160" s="83"/>
      <c r="T160" s="83"/>
      <c r="U160" s="83"/>
      <c r="V160" s="83"/>
      <c r="W160" s="83"/>
    </row>
    <row r="161" spans="1:23" ht="12.75" customHeight="1" x14ac:dyDescent="0.3">
      <c r="A161" s="83"/>
      <c r="B161" s="83"/>
      <c r="C161" s="83"/>
      <c r="D161" s="83"/>
      <c r="E161" s="83"/>
      <c r="F161" s="83"/>
      <c r="G161" s="83"/>
      <c r="H161" s="83"/>
      <c r="I161" s="83"/>
      <c r="J161" s="83"/>
      <c r="K161" s="83"/>
      <c r="L161" s="83"/>
      <c r="M161" s="83"/>
      <c r="N161" s="83"/>
      <c r="O161" s="83"/>
      <c r="P161" s="83"/>
      <c r="Q161" s="83"/>
      <c r="R161" s="83"/>
      <c r="S161" s="83"/>
      <c r="T161" s="83"/>
      <c r="U161" s="83"/>
      <c r="V161" s="83"/>
      <c r="W161" s="83"/>
    </row>
    <row r="162" spans="1:23" ht="12.75" customHeight="1" x14ac:dyDescent="0.3">
      <c r="A162" s="83"/>
      <c r="B162" s="83"/>
      <c r="C162" s="83"/>
      <c r="D162" s="83"/>
      <c r="E162" s="83"/>
      <c r="F162" s="83"/>
      <c r="G162" s="83"/>
      <c r="H162" s="83"/>
      <c r="I162" s="83"/>
      <c r="J162" s="83"/>
      <c r="K162" s="83"/>
      <c r="L162" s="83"/>
      <c r="M162" s="83"/>
      <c r="N162" s="83"/>
      <c r="O162" s="83"/>
      <c r="P162" s="83"/>
      <c r="Q162" s="83"/>
      <c r="R162" s="83"/>
      <c r="S162" s="83"/>
      <c r="T162" s="83"/>
      <c r="U162" s="83"/>
      <c r="V162" s="83"/>
      <c r="W162" s="83"/>
    </row>
    <row r="163" spans="1:23" ht="12.75" customHeight="1" x14ac:dyDescent="0.3">
      <c r="A163" s="83"/>
      <c r="B163" s="83"/>
      <c r="C163" s="83"/>
      <c r="D163" s="83"/>
      <c r="E163" s="83"/>
      <c r="F163" s="83"/>
      <c r="G163" s="83"/>
      <c r="H163" s="83"/>
      <c r="I163" s="83"/>
      <c r="J163" s="83"/>
      <c r="K163" s="83"/>
      <c r="L163" s="83"/>
      <c r="M163" s="83"/>
      <c r="N163" s="83"/>
      <c r="O163" s="83"/>
      <c r="P163" s="83"/>
      <c r="Q163" s="83"/>
      <c r="R163" s="83"/>
      <c r="S163" s="83"/>
      <c r="T163" s="83"/>
      <c r="U163" s="83"/>
      <c r="V163" s="83"/>
      <c r="W163" s="83"/>
    </row>
    <row r="164" spans="1:23" ht="12.75" customHeight="1" x14ac:dyDescent="0.3">
      <c r="A164" s="83"/>
      <c r="B164" s="83"/>
      <c r="C164" s="83"/>
      <c r="D164" s="83"/>
      <c r="E164" s="83"/>
      <c r="F164" s="83"/>
      <c r="G164" s="83"/>
      <c r="H164" s="83"/>
      <c r="I164" s="83"/>
      <c r="J164" s="83"/>
      <c r="K164" s="83"/>
      <c r="L164" s="83"/>
      <c r="M164" s="83"/>
      <c r="N164" s="83"/>
      <c r="O164" s="83"/>
      <c r="P164" s="83"/>
      <c r="Q164" s="83"/>
      <c r="R164" s="83"/>
      <c r="S164" s="83"/>
      <c r="T164" s="83"/>
      <c r="U164" s="83"/>
      <c r="V164" s="83"/>
      <c r="W164" s="83"/>
    </row>
    <row r="165" spans="1:23" ht="12.75" customHeight="1" x14ac:dyDescent="0.3">
      <c r="A165" s="83"/>
      <c r="B165" s="83"/>
      <c r="C165" s="83"/>
      <c r="D165" s="83"/>
      <c r="E165" s="83"/>
      <c r="F165" s="83"/>
      <c r="G165" s="83"/>
      <c r="H165" s="83"/>
      <c r="I165" s="83"/>
      <c r="J165" s="83"/>
      <c r="K165" s="83"/>
      <c r="L165" s="83"/>
      <c r="M165" s="83"/>
      <c r="N165" s="83"/>
      <c r="O165" s="83"/>
      <c r="P165" s="83"/>
      <c r="Q165" s="83"/>
      <c r="R165" s="83"/>
      <c r="S165" s="83"/>
      <c r="T165" s="83"/>
      <c r="U165" s="83"/>
      <c r="V165" s="83"/>
      <c r="W165" s="83"/>
    </row>
    <row r="166" spans="1:23" ht="12.75" customHeight="1" x14ac:dyDescent="0.3">
      <c r="A166" s="83"/>
      <c r="B166" s="83"/>
      <c r="C166" s="83"/>
      <c r="D166" s="83"/>
      <c r="E166" s="83"/>
      <c r="F166" s="83"/>
      <c r="G166" s="83"/>
      <c r="H166" s="83"/>
      <c r="I166" s="83"/>
      <c r="J166" s="83"/>
      <c r="K166" s="83"/>
      <c r="L166" s="83"/>
      <c r="M166" s="83"/>
      <c r="N166" s="83"/>
      <c r="O166" s="83"/>
      <c r="P166" s="83"/>
      <c r="Q166" s="83"/>
      <c r="R166" s="83"/>
      <c r="S166" s="83"/>
      <c r="T166" s="83"/>
      <c r="U166" s="83"/>
      <c r="V166" s="83"/>
      <c r="W166" s="83"/>
    </row>
    <row r="167" spans="1:23" ht="12.75" customHeight="1" x14ac:dyDescent="0.3">
      <c r="A167" s="83"/>
      <c r="B167" s="83"/>
      <c r="C167" s="83"/>
      <c r="D167" s="83"/>
      <c r="E167" s="83"/>
      <c r="F167" s="83"/>
      <c r="G167" s="83"/>
      <c r="H167" s="83"/>
      <c r="I167" s="83"/>
      <c r="J167" s="83"/>
      <c r="K167" s="83"/>
      <c r="L167" s="83"/>
      <c r="M167" s="83"/>
      <c r="N167" s="83"/>
      <c r="O167" s="83"/>
      <c r="P167" s="83"/>
      <c r="Q167" s="83"/>
      <c r="R167" s="83"/>
      <c r="S167" s="83"/>
      <c r="T167" s="83"/>
      <c r="U167" s="83"/>
      <c r="V167" s="83"/>
      <c r="W167" s="83"/>
    </row>
    <row r="168" spans="1:23" ht="12.75" customHeight="1" x14ac:dyDescent="0.3">
      <c r="A168" s="83"/>
      <c r="B168" s="83"/>
      <c r="C168" s="83"/>
      <c r="D168" s="83"/>
      <c r="E168" s="83"/>
      <c r="F168" s="83"/>
      <c r="G168" s="83"/>
      <c r="H168" s="83"/>
      <c r="I168" s="83"/>
      <c r="J168" s="83"/>
      <c r="K168" s="83"/>
      <c r="L168" s="83"/>
      <c r="M168" s="83"/>
      <c r="N168" s="83"/>
      <c r="O168" s="83"/>
      <c r="P168" s="83"/>
      <c r="Q168" s="83"/>
      <c r="R168" s="83"/>
      <c r="S168" s="83"/>
      <c r="T168" s="83"/>
      <c r="U168" s="83"/>
      <c r="V168" s="83"/>
      <c r="W168" s="83"/>
    </row>
    <row r="169" spans="1:23" ht="12.75" customHeight="1" x14ac:dyDescent="0.3">
      <c r="A169" s="83"/>
      <c r="B169" s="83"/>
      <c r="C169" s="83"/>
      <c r="D169" s="83"/>
      <c r="E169" s="83"/>
      <c r="F169" s="83"/>
      <c r="G169" s="83"/>
      <c r="H169" s="83"/>
      <c r="I169" s="83"/>
      <c r="J169" s="83"/>
      <c r="K169" s="83"/>
      <c r="L169" s="83"/>
      <c r="M169" s="83"/>
      <c r="N169" s="83"/>
      <c r="O169" s="83"/>
      <c r="P169" s="83"/>
      <c r="Q169" s="83"/>
      <c r="R169" s="83"/>
      <c r="S169" s="83"/>
      <c r="T169" s="83"/>
      <c r="U169" s="83"/>
      <c r="V169" s="83"/>
      <c r="W169" s="83"/>
    </row>
    <row r="170" spans="1:23" ht="12.75" customHeight="1" x14ac:dyDescent="0.3">
      <c r="A170" s="83"/>
      <c r="B170" s="83"/>
      <c r="C170" s="83"/>
      <c r="D170" s="83"/>
      <c r="E170" s="83"/>
      <c r="F170" s="83"/>
      <c r="G170" s="83"/>
      <c r="H170" s="83"/>
      <c r="I170" s="83"/>
      <c r="J170" s="83"/>
      <c r="K170" s="83"/>
      <c r="L170" s="83"/>
      <c r="M170" s="83"/>
      <c r="N170" s="83"/>
      <c r="O170" s="83"/>
      <c r="P170" s="83"/>
      <c r="Q170" s="83"/>
      <c r="R170" s="83"/>
      <c r="S170" s="83"/>
      <c r="T170" s="83"/>
      <c r="U170" s="83"/>
      <c r="V170" s="83"/>
      <c r="W170" s="83"/>
    </row>
    <row r="171" spans="1:23" ht="12.75" customHeight="1" x14ac:dyDescent="0.3">
      <c r="A171" s="83"/>
      <c r="B171" s="83"/>
      <c r="C171" s="83"/>
      <c r="D171" s="83"/>
      <c r="E171" s="83"/>
      <c r="F171" s="83"/>
      <c r="G171" s="83"/>
      <c r="H171" s="83"/>
      <c r="I171" s="83"/>
      <c r="J171" s="83"/>
      <c r="K171" s="83"/>
      <c r="L171" s="83"/>
      <c r="M171" s="83"/>
      <c r="N171" s="83"/>
      <c r="O171" s="83"/>
      <c r="P171" s="83"/>
      <c r="Q171" s="83"/>
      <c r="R171" s="83"/>
      <c r="S171" s="83"/>
      <c r="T171" s="83"/>
      <c r="U171" s="83"/>
      <c r="V171" s="83"/>
      <c r="W171" s="83"/>
    </row>
    <row r="172" spans="1:23" ht="12.75" customHeight="1" x14ac:dyDescent="0.3">
      <c r="A172" s="83"/>
      <c r="B172" s="83"/>
      <c r="C172" s="83"/>
      <c r="D172" s="83"/>
      <c r="E172" s="83"/>
      <c r="F172" s="83"/>
      <c r="G172" s="83"/>
      <c r="H172" s="83"/>
      <c r="I172" s="83"/>
      <c r="J172" s="83"/>
      <c r="K172" s="83"/>
      <c r="L172" s="83"/>
      <c r="M172" s="83"/>
      <c r="N172" s="83"/>
      <c r="O172" s="83"/>
      <c r="P172" s="83"/>
      <c r="Q172" s="83"/>
      <c r="R172" s="83"/>
      <c r="S172" s="83"/>
      <c r="T172" s="83"/>
      <c r="U172" s="83"/>
      <c r="V172" s="83"/>
      <c r="W172" s="83"/>
    </row>
    <row r="173" spans="1:23" ht="12.75" customHeight="1" x14ac:dyDescent="0.3">
      <c r="A173" s="83"/>
      <c r="B173" s="83"/>
      <c r="C173" s="83"/>
      <c r="D173" s="83"/>
      <c r="E173" s="83"/>
      <c r="F173" s="83"/>
      <c r="G173" s="83"/>
      <c r="H173" s="83"/>
      <c r="I173" s="83"/>
      <c r="J173" s="83"/>
      <c r="K173" s="83"/>
      <c r="L173" s="83"/>
      <c r="M173" s="83"/>
      <c r="N173" s="83"/>
      <c r="O173" s="83"/>
      <c r="P173" s="83"/>
      <c r="Q173" s="83"/>
      <c r="R173" s="83"/>
      <c r="S173" s="83"/>
      <c r="T173" s="83"/>
      <c r="U173" s="83"/>
      <c r="V173" s="83"/>
      <c r="W173" s="83"/>
    </row>
    <row r="174" spans="1:23" ht="12.75" customHeight="1" x14ac:dyDescent="0.3">
      <c r="A174" s="83"/>
      <c r="B174" s="83"/>
      <c r="C174" s="83"/>
      <c r="D174" s="83"/>
      <c r="E174" s="83"/>
      <c r="F174" s="83"/>
      <c r="G174" s="83"/>
      <c r="H174" s="83"/>
      <c r="I174" s="83"/>
      <c r="J174" s="83"/>
      <c r="K174" s="83"/>
      <c r="L174" s="83"/>
      <c r="M174" s="83"/>
      <c r="N174" s="83"/>
      <c r="O174" s="83"/>
      <c r="P174" s="83"/>
      <c r="Q174" s="83"/>
      <c r="R174" s="83"/>
      <c r="S174" s="83"/>
      <c r="T174" s="83"/>
      <c r="U174" s="83"/>
      <c r="V174" s="83"/>
      <c r="W174" s="83"/>
    </row>
    <row r="175" spans="1:23" ht="12.75" customHeight="1" x14ac:dyDescent="0.3">
      <c r="A175" s="83"/>
      <c r="B175" s="83"/>
      <c r="C175" s="83"/>
      <c r="D175" s="83"/>
      <c r="E175" s="83"/>
      <c r="F175" s="83"/>
      <c r="G175" s="83"/>
      <c r="H175" s="83"/>
      <c r="I175" s="83"/>
      <c r="J175" s="83"/>
      <c r="K175" s="83"/>
      <c r="L175" s="83"/>
      <c r="M175" s="83"/>
      <c r="N175" s="83"/>
      <c r="O175" s="83"/>
      <c r="P175" s="83"/>
      <c r="Q175" s="83"/>
      <c r="R175" s="83"/>
      <c r="S175" s="83"/>
      <c r="T175" s="83"/>
      <c r="U175" s="83"/>
      <c r="V175" s="83"/>
      <c r="W175" s="83"/>
    </row>
    <row r="176" spans="1:23" ht="12.75" customHeight="1" x14ac:dyDescent="0.3">
      <c r="A176" s="83"/>
      <c r="B176" s="83"/>
      <c r="C176" s="83"/>
      <c r="D176" s="83"/>
      <c r="E176" s="83"/>
      <c r="F176" s="83"/>
      <c r="G176" s="83"/>
      <c r="H176" s="83"/>
      <c r="I176" s="83"/>
      <c r="J176" s="83"/>
      <c r="K176" s="83"/>
      <c r="L176" s="83"/>
      <c r="M176" s="83"/>
      <c r="N176" s="83"/>
      <c r="O176" s="83"/>
      <c r="P176" s="83"/>
      <c r="Q176" s="83"/>
      <c r="R176" s="83"/>
      <c r="S176" s="83"/>
      <c r="T176" s="83"/>
      <c r="U176" s="83"/>
      <c r="V176" s="83"/>
      <c r="W176" s="83"/>
    </row>
    <row r="177" spans="1:23" ht="12.75" customHeight="1" x14ac:dyDescent="0.3">
      <c r="A177" s="83"/>
      <c r="B177" s="83"/>
      <c r="C177" s="83"/>
      <c r="D177" s="83"/>
      <c r="E177" s="83"/>
      <c r="F177" s="83"/>
      <c r="G177" s="83"/>
      <c r="H177" s="83"/>
      <c r="I177" s="83"/>
      <c r="J177" s="83"/>
      <c r="K177" s="83"/>
      <c r="L177" s="83"/>
      <c r="M177" s="83"/>
      <c r="N177" s="83"/>
      <c r="O177" s="83"/>
      <c r="P177" s="83"/>
      <c r="Q177" s="83"/>
      <c r="R177" s="83"/>
      <c r="S177" s="83"/>
      <c r="T177" s="83"/>
      <c r="U177" s="83"/>
      <c r="V177" s="83"/>
      <c r="W177" s="83"/>
    </row>
    <row r="178" spans="1:23" ht="12.75" customHeight="1" x14ac:dyDescent="0.3">
      <c r="A178" s="83"/>
      <c r="B178" s="83"/>
      <c r="C178" s="83"/>
      <c r="D178" s="83"/>
      <c r="E178" s="83"/>
      <c r="F178" s="83"/>
      <c r="G178" s="83"/>
      <c r="H178" s="83"/>
      <c r="I178" s="83"/>
      <c r="J178" s="83"/>
      <c r="K178" s="83"/>
      <c r="L178" s="83"/>
      <c r="M178" s="83"/>
      <c r="N178" s="83"/>
      <c r="O178" s="83"/>
      <c r="P178" s="83"/>
      <c r="Q178" s="83"/>
      <c r="R178" s="83"/>
      <c r="S178" s="83"/>
      <c r="T178" s="83"/>
      <c r="U178" s="83"/>
      <c r="V178" s="83"/>
      <c r="W178" s="83"/>
    </row>
    <row r="179" spans="1:23" ht="12.75" customHeight="1" x14ac:dyDescent="0.3">
      <c r="A179" s="83"/>
      <c r="B179" s="83"/>
      <c r="C179" s="83"/>
      <c r="D179" s="83"/>
      <c r="E179" s="83"/>
      <c r="F179" s="83"/>
      <c r="G179" s="83"/>
      <c r="H179" s="83"/>
      <c r="I179" s="83"/>
      <c r="J179" s="83"/>
      <c r="K179" s="83"/>
      <c r="L179" s="83"/>
      <c r="M179" s="83"/>
      <c r="N179" s="83"/>
      <c r="O179" s="83"/>
      <c r="P179" s="83"/>
      <c r="Q179" s="83"/>
      <c r="R179" s="83"/>
      <c r="S179" s="83"/>
      <c r="T179" s="83"/>
      <c r="U179" s="83"/>
      <c r="V179" s="83"/>
      <c r="W179" s="83"/>
    </row>
    <row r="180" spans="1:23" ht="12.75" customHeight="1" x14ac:dyDescent="0.3">
      <c r="A180" s="83"/>
      <c r="B180" s="83"/>
      <c r="C180" s="83"/>
      <c r="D180" s="83"/>
      <c r="E180" s="83"/>
      <c r="F180" s="83"/>
      <c r="G180" s="83"/>
      <c r="H180" s="83"/>
      <c r="I180" s="83"/>
      <c r="J180" s="83"/>
      <c r="K180" s="83"/>
      <c r="L180" s="83"/>
      <c r="M180" s="83"/>
      <c r="N180" s="83"/>
      <c r="O180" s="83"/>
      <c r="P180" s="83"/>
      <c r="Q180" s="83"/>
      <c r="R180" s="83"/>
      <c r="S180" s="83"/>
      <c r="T180" s="83"/>
      <c r="U180" s="83"/>
      <c r="V180" s="83"/>
      <c r="W180" s="83"/>
    </row>
    <row r="181" spans="1:23" ht="12.75" customHeight="1" x14ac:dyDescent="0.3">
      <c r="A181" s="83"/>
      <c r="B181" s="83"/>
      <c r="C181" s="83"/>
      <c r="D181" s="83"/>
      <c r="E181" s="83"/>
      <c r="F181" s="83"/>
      <c r="G181" s="83"/>
      <c r="H181" s="83"/>
      <c r="I181" s="83"/>
      <c r="J181" s="83"/>
      <c r="K181" s="83"/>
      <c r="L181" s="83"/>
      <c r="M181" s="83"/>
      <c r="N181" s="83"/>
      <c r="O181" s="83"/>
      <c r="P181" s="83"/>
      <c r="Q181" s="83"/>
      <c r="R181" s="83"/>
      <c r="S181" s="83"/>
      <c r="T181" s="83"/>
      <c r="U181" s="83"/>
      <c r="V181" s="83"/>
      <c r="W181" s="83"/>
    </row>
    <row r="182" spans="1:23" ht="12.75" customHeight="1" x14ac:dyDescent="0.3">
      <c r="A182" s="83"/>
      <c r="B182" s="83"/>
      <c r="C182" s="83"/>
      <c r="D182" s="83"/>
      <c r="E182" s="83"/>
      <c r="F182" s="83"/>
      <c r="G182" s="83"/>
      <c r="H182" s="83"/>
      <c r="I182" s="83"/>
      <c r="J182" s="83"/>
      <c r="K182" s="83"/>
      <c r="L182" s="83"/>
      <c r="M182" s="83"/>
      <c r="N182" s="83"/>
      <c r="O182" s="83"/>
      <c r="P182" s="83"/>
      <c r="Q182" s="83"/>
      <c r="R182" s="83"/>
      <c r="S182" s="83"/>
      <c r="T182" s="83"/>
      <c r="U182" s="83"/>
      <c r="V182" s="83"/>
      <c r="W182" s="83"/>
    </row>
    <row r="183" spans="1:23" ht="12.75" customHeight="1" x14ac:dyDescent="0.3">
      <c r="A183" s="83"/>
      <c r="B183" s="83"/>
      <c r="C183" s="83"/>
      <c r="D183" s="83"/>
      <c r="E183" s="83"/>
      <c r="F183" s="83"/>
      <c r="G183" s="83"/>
      <c r="H183" s="83"/>
      <c r="I183" s="83"/>
      <c r="J183" s="83"/>
      <c r="K183" s="83"/>
      <c r="L183" s="83"/>
      <c r="M183" s="83"/>
      <c r="N183" s="83"/>
      <c r="O183" s="83"/>
      <c r="P183" s="83"/>
      <c r="Q183" s="83"/>
      <c r="R183" s="83"/>
      <c r="S183" s="83"/>
      <c r="T183" s="83"/>
      <c r="U183" s="83"/>
      <c r="V183" s="83"/>
      <c r="W183" s="83"/>
    </row>
    <row r="184" spans="1:23" ht="12.75" customHeight="1" x14ac:dyDescent="0.3">
      <c r="A184" s="83"/>
      <c r="B184" s="83"/>
      <c r="C184" s="83"/>
      <c r="D184" s="83"/>
      <c r="E184" s="83"/>
      <c r="F184" s="83"/>
      <c r="G184" s="83"/>
      <c r="H184" s="83"/>
      <c r="I184" s="83"/>
      <c r="J184" s="83"/>
      <c r="K184" s="83"/>
      <c r="L184" s="83"/>
      <c r="M184" s="83"/>
      <c r="N184" s="83"/>
      <c r="O184" s="83"/>
      <c r="P184" s="83"/>
      <c r="Q184" s="83"/>
      <c r="R184" s="83"/>
      <c r="S184" s="83"/>
      <c r="T184" s="83"/>
      <c r="U184" s="83"/>
      <c r="V184" s="83"/>
      <c r="W184" s="83"/>
    </row>
    <row r="185" spans="1:23" ht="12.75" customHeight="1" x14ac:dyDescent="0.3">
      <c r="A185" s="83"/>
      <c r="B185" s="83"/>
      <c r="C185" s="83"/>
      <c r="D185" s="83"/>
      <c r="E185" s="83"/>
      <c r="F185" s="83"/>
      <c r="G185" s="83"/>
      <c r="H185" s="83"/>
      <c r="I185" s="83"/>
      <c r="J185" s="83"/>
      <c r="K185" s="83"/>
      <c r="L185" s="83"/>
      <c r="M185" s="83"/>
      <c r="N185" s="83"/>
      <c r="O185" s="83"/>
      <c r="P185" s="83"/>
      <c r="Q185" s="83"/>
      <c r="R185" s="83"/>
      <c r="S185" s="83"/>
      <c r="T185" s="83"/>
      <c r="U185" s="83"/>
      <c r="V185" s="83"/>
      <c r="W185" s="83"/>
    </row>
    <row r="186" spans="1:23" ht="12.75" customHeight="1" x14ac:dyDescent="0.3">
      <c r="A186" s="83"/>
      <c r="B186" s="83"/>
      <c r="C186" s="83"/>
      <c r="D186" s="83"/>
      <c r="E186" s="83"/>
      <c r="F186" s="83"/>
      <c r="G186" s="83"/>
      <c r="H186" s="83"/>
      <c r="I186" s="83"/>
      <c r="J186" s="83"/>
      <c r="K186" s="83"/>
      <c r="L186" s="83"/>
      <c r="M186" s="83"/>
      <c r="N186" s="83"/>
      <c r="O186" s="83"/>
      <c r="P186" s="83"/>
      <c r="Q186" s="83"/>
      <c r="R186" s="83"/>
      <c r="S186" s="83"/>
      <c r="T186" s="83"/>
      <c r="U186" s="83"/>
      <c r="V186" s="83"/>
      <c r="W186" s="83"/>
    </row>
    <row r="187" spans="1:23" ht="12.75" customHeight="1" x14ac:dyDescent="0.3">
      <c r="A187" s="83"/>
      <c r="B187" s="83"/>
      <c r="C187" s="83"/>
      <c r="D187" s="83"/>
      <c r="E187" s="83"/>
      <c r="F187" s="83"/>
      <c r="G187" s="83"/>
      <c r="H187" s="83"/>
      <c r="I187" s="83"/>
      <c r="J187" s="83"/>
      <c r="K187" s="83"/>
      <c r="L187" s="83"/>
      <c r="M187" s="83"/>
      <c r="N187" s="83"/>
      <c r="O187" s="83"/>
      <c r="P187" s="83"/>
      <c r="Q187" s="83"/>
      <c r="R187" s="83"/>
      <c r="S187" s="83"/>
      <c r="T187" s="83"/>
      <c r="U187" s="83"/>
      <c r="V187" s="83"/>
      <c r="W187" s="83"/>
    </row>
    <row r="188" spans="1:23" ht="12.75" customHeight="1" x14ac:dyDescent="0.3">
      <c r="A188" s="83"/>
      <c r="B188" s="83"/>
      <c r="C188" s="83"/>
      <c r="D188" s="83"/>
      <c r="E188" s="83"/>
      <c r="F188" s="83"/>
      <c r="G188" s="83"/>
      <c r="H188" s="83"/>
      <c r="I188" s="83"/>
      <c r="J188" s="83"/>
      <c r="K188" s="83"/>
      <c r="L188" s="83"/>
      <c r="M188" s="83"/>
      <c r="N188" s="83"/>
      <c r="O188" s="83"/>
      <c r="P188" s="83"/>
      <c r="Q188" s="83"/>
      <c r="R188" s="83"/>
      <c r="S188" s="83"/>
      <c r="T188" s="83"/>
      <c r="U188" s="83"/>
      <c r="V188" s="83"/>
      <c r="W188" s="83"/>
    </row>
    <row r="189" spans="1:23" ht="12.75" customHeight="1" x14ac:dyDescent="0.3">
      <c r="A189" s="83"/>
      <c r="B189" s="83"/>
      <c r="C189" s="83"/>
      <c r="D189" s="83"/>
      <c r="E189" s="83"/>
      <c r="F189" s="83"/>
      <c r="G189" s="83"/>
      <c r="H189" s="83"/>
      <c r="I189" s="83"/>
      <c r="J189" s="83"/>
      <c r="K189" s="83"/>
      <c r="L189" s="83"/>
      <c r="M189" s="83"/>
      <c r="N189" s="83"/>
      <c r="O189" s="83"/>
      <c r="P189" s="83"/>
      <c r="Q189" s="83"/>
      <c r="R189" s="83"/>
      <c r="S189" s="83"/>
      <c r="T189" s="83"/>
      <c r="U189" s="83"/>
      <c r="V189" s="83"/>
      <c r="W189" s="83"/>
    </row>
    <row r="190" spans="1:23" ht="12.75" customHeight="1" x14ac:dyDescent="0.3">
      <c r="A190" s="83"/>
      <c r="B190" s="83"/>
      <c r="C190" s="83"/>
      <c r="D190" s="83"/>
      <c r="E190" s="83"/>
      <c r="F190" s="83"/>
      <c r="G190" s="83"/>
      <c r="H190" s="83"/>
      <c r="I190" s="83"/>
      <c r="J190" s="83"/>
      <c r="K190" s="83"/>
      <c r="L190" s="83"/>
      <c r="M190" s="83"/>
      <c r="N190" s="83"/>
      <c r="O190" s="83"/>
      <c r="P190" s="83"/>
      <c r="Q190" s="83"/>
      <c r="R190" s="83"/>
      <c r="S190" s="83"/>
      <c r="T190" s="83"/>
      <c r="U190" s="83"/>
      <c r="V190" s="83"/>
      <c r="W190" s="83"/>
    </row>
    <row r="191" spans="1:23" ht="12.75" customHeight="1" x14ac:dyDescent="0.3">
      <c r="A191" s="83"/>
      <c r="B191" s="83"/>
      <c r="C191" s="83"/>
      <c r="D191" s="83"/>
      <c r="E191" s="83"/>
      <c r="F191" s="83"/>
      <c r="G191" s="83"/>
      <c r="H191" s="83"/>
      <c r="I191" s="83"/>
      <c r="J191" s="83"/>
      <c r="K191" s="83"/>
      <c r="L191" s="83"/>
      <c r="M191" s="83"/>
      <c r="N191" s="83"/>
      <c r="O191" s="83"/>
      <c r="P191" s="83"/>
      <c r="Q191" s="83"/>
      <c r="R191" s="83"/>
      <c r="S191" s="83"/>
      <c r="T191" s="83"/>
      <c r="U191" s="83"/>
      <c r="V191" s="83"/>
      <c r="W191" s="83"/>
    </row>
    <row r="192" spans="1:23" ht="12.75" customHeight="1" x14ac:dyDescent="0.3">
      <c r="A192" s="83"/>
      <c r="B192" s="83"/>
      <c r="C192" s="83"/>
      <c r="D192" s="83"/>
      <c r="E192" s="83"/>
      <c r="F192" s="83"/>
      <c r="G192" s="83"/>
      <c r="H192" s="83"/>
      <c r="I192" s="83"/>
      <c r="J192" s="83"/>
      <c r="K192" s="83"/>
      <c r="L192" s="83"/>
      <c r="M192" s="83"/>
      <c r="N192" s="83"/>
      <c r="O192" s="83"/>
      <c r="P192" s="83"/>
      <c r="Q192" s="83"/>
      <c r="R192" s="83"/>
      <c r="S192" s="83"/>
      <c r="T192" s="83"/>
      <c r="U192" s="83"/>
      <c r="V192" s="83"/>
      <c r="W192" s="83"/>
    </row>
    <row r="193" spans="1:23" ht="12.75" customHeight="1" x14ac:dyDescent="0.3">
      <c r="A193" s="83"/>
      <c r="B193" s="83"/>
      <c r="C193" s="83"/>
      <c r="D193" s="83"/>
      <c r="E193" s="83"/>
      <c r="F193" s="83"/>
      <c r="G193" s="83"/>
      <c r="H193" s="83"/>
      <c r="I193" s="83"/>
      <c r="J193" s="83"/>
      <c r="K193" s="83"/>
      <c r="L193" s="83"/>
      <c r="M193" s="83"/>
      <c r="N193" s="83"/>
      <c r="O193" s="83"/>
      <c r="P193" s="83"/>
      <c r="Q193" s="83"/>
      <c r="R193" s="83"/>
      <c r="S193" s="83"/>
      <c r="T193" s="83"/>
      <c r="U193" s="83"/>
      <c r="V193" s="83"/>
      <c r="W193" s="83"/>
    </row>
    <row r="194" spans="1:23" ht="12.75" customHeight="1" x14ac:dyDescent="0.3">
      <c r="A194" s="83"/>
      <c r="B194" s="83"/>
      <c r="C194" s="83"/>
      <c r="D194" s="83"/>
      <c r="E194" s="83"/>
      <c r="F194" s="83"/>
      <c r="G194" s="83"/>
      <c r="H194" s="83"/>
      <c r="I194" s="83"/>
      <c r="J194" s="83"/>
      <c r="K194" s="83"/>
      <c r="L194" s="83"/>
      <c r="M194" s="83"/>
      <c r="N194" s="83"/>
      <c r="O194" s="83"/>
      <c r="P194" s="83"/>
      <c r="Q194" s="83"/>
      <c r="R194" s="83"/>
      <c r="S194" s="83"/>
      <c r="T194" s="83"/>
      <c r="U194" s="83"/>
      <c r="V194" s="83"/>
      <c r="W194" s="83"/>
    </row>
    <row r="195" spans="1:23" ht="12.75" customHeight="1" x14ac:dyDescent="0.3">
      <c r="A195" s="83"/>
      <c r="B195" s="83"/>
      <c r="C195" s="83"/>
      <c r="D195" s="83"/>
      <c r="E195" s="83"/>
      <c r="F195" s="83"/>
      <c r="G195" s="83"/>
      <c r="H195" s="83"/>
      <c r="I195" s="83"/>
      <c r="J195" s="83"/>
      <c r="K195" s="83"/>
      <c r="L195" s="83"/>
      <c r="M195" s="83"/>
      <c r="N195" s="83"/>
      <c r="O195" s="83"/>
      <c r="P195" s="83"/>
      <c r="Q195" s="83"/>
      <c r="R195" s="83"/>
      <c r="S195" s="83"/>
      <c r="T195" s="83"/>
      <c r="U195" s="83"/>
      <c r="V195" s="83"/>
      <c r="W195" s="83"/>
    </row>
    <row r="196" spans="1:23" ht="12.75" customHeight="1" x14ac:dyDescent="0.3">
      <c r="A196" s="83"/>
      <c r="B196" s="83"/>
      <c r="C196" s="83"/>
      <c r="D196" s="83"/>
      <c r="E196" s="83"/>
      <c r="F196" s="83"/>
      <c r="G196" s="83"/>
      <c r="H196" s="83"/>
      <c r="I196" s="83"/>
      <c r="J196" s="83"/>
      <c r="K196" s="83"/>
      <c r="L196" s="83"/>
      <c r="M196" s="83"/>
      <c r="N196" s="83"/>
      <c r="O196" s="83"/>
      <c r="P196" s="83"/>
      <c r="Q196" s="83"/>
      <c r="R196" s="83"/>
      <c r="S196" s="83"/>
      <c r="T196" s="83"/>
      <c r="U196" s="83"/>
      <c r="V196" s="83"/>
      <c r="W196" s="83"/>
    </row>
    <row r="197" spans="1:23" ht="12.75" customHeight="1" x14ac:dyDescent="0.3">
      <c r="A197" s="83"/>
      <c r="B197" s="83"/>
      <c r="C197" s="83"/>
      <c r="D197" s="83"/>
      <c r="E197" s="83"/>
      <c r="F197" s="83"/>
      <c r="G197" s="83"/>
      <c r="H197" s="83"/>
      <c r="I197" s="83"/>
      <c r="J197" s="83"/>
      <c r="K197" s="83"/>
      <c r="L197" s="83"/>
      <c r="M197" s="83"/>
      <c r="N197" s="83"/>
      <c r="O197" s="83"/>
      <c r="P197" s="83"/>
      <c r="Q197" s="83"/>
      <c r="R197" s="83"/>
      <c r="S197" s="83"/>
      <c r="T197" s="83"/>
      <c r="U197" s="83"/>
      <c r="V197" s="83"/>
      <c r="W197" s="83"/>
    </row>
    <row r="198" spans="1:23" ht="12.75" customHeight="1" x14ac:dyDescent="0.3">
      <c r="A198" s="83"/>
      <c r="B198" s="83"/>
      <c r="C198" s="83"/>
      <c r="D198" s="83"/>
      <c r="E198" s="83"/>
      <c r="F198" s="83"/>
      <c r="G198" s="83"/>
      <c r="H198" s="83"/>
      <c r="I198" s="83"/>
      <c r="J198" s="83"/>
      <c r="K198" s="83"/>
      <c r="L198" s="83"/>
      <c r="M198" s="83"/>
      <c r="N198" s="83"/>
      <c r="O198" s="83"/>
      <c r="P198" s="83"/>
      <c r="Q198" s="83"/>
      <c r="R198" s="83"/>
      <c r="S198" s="83"/>
      <c r="T198" s="83"/>
      <c r="U198" s="83"/>
      <c r="V198" s="83"/>
      <c r="W198" s="83"/>
    </row>
    <row r="199" spans="1:23" ht="12.75" customHeight="1" x14ac:dyDescent="0.3">
      <c r="A199" s="83"/>
      <c r="B199" s="83"/>
      <c r="C199" s="83"/>
      <c r="D199" s="83"/>
      <c r="E199" s="83"/>
      <c r="F199" s="83"/>
      <c r="G199" s="83"/>
      <c r="H199" s="83"/>
      <c r="I199" s="83"/>
      <c r="J199" s="83"/>
      <c r="K199" s="83"/>
      <c r="L199" s="83"/>
      <c r="M199" s="83"/>
      <c r="N199" s="83"/>
      <c r="O199" s="83"/>
      <c r="P199" s="83"/>
      <c r="Q199" s="83"/>
      <c r="R199" s="83"/>
      <c r="S199" s="83"/>
      <c r="T199" s="83"/>
      <c r="U199" s="83"/>
      <c r="V199" s="83"/>
      <c r="W199" s="83"/>
    </row>
    <row r="200" spans="1:23" ht="12.75" customHeight="1" x14ac:dyDescent="0.3">
      <c r="A200" s="83"/>
      <c r="B200" s="83"/>
      <c r="C200" s="83"/>
      <c r="D200" s="83"/>
      <c r="E200" s="83"/>
      <c r="F200" s="83"/>
      <c r="G200" s="83"/>
      <c r="H200" s="83"/>
      <c r="I200" s="83"/>
      <c r="J200" s="83"/>
      <c r="K200" s="83"/>
      <c r="L200" s="83"/>
      <c r="M200" s="83"/>
      <c r="N200" s="83"/>
      <c r="O200" s="83"/>
      <c r="P200" s="83"/>
      <c r="Q200" s="83"/>
      <c r="R200" s="83"/>
      <c r="S200" s="83"/>
      <c r="T200" s="83"/>
      <c r="U200" s="83"/>
      <c r="V200" s="83"/>
      <c r="W200" s="83"/>
    </row>
    <row r="201" spans="1:23" ht="12.75" customHeight="1" x14ac:dyDescent="0.3">
      <c r="A201" s="83"/>
      <c r="B201" s="83"/>
      <c r="C201" s="83"/>
      <c r="D201" s="83"/>
      <c r="E201" s="83"/>
      <c r="F201" s="83"/>
      <c r="G201" s="83"/>
      <c r="H201" s="83"/>
      <c r="I201" s="83"/>
      <c r="J201" s="83"/>
      <c r="K201" s="83"/>
      <c r="L201" s="83"/>
      <c r="M201" s="83"/>
      <c r="N201" s="83"/>
      <c r="O201" s="83"/>
      <c r="P201" s="83"/>
      <c r="Q201" s="83"/>
      <c r="R201" s="83"/>
      <c r="S201" s="83"/>
      <c r="T201" s="83"/>
      <c r="U201" s="83"/>
      <c r="V201" s="83"/>
      <c r="W201" s="83"/>
    </row>
    <row r="202" spans="1:23" ht="12.75" customHeight="1" x14ac:dyDescent="0.3">
      <c r="A202" s="83"/>
      <c r="B202" s="83"/>
      <c r="C202" s="83"/>
      <c r="D202" s="83"/>
      <c r="E202" s="83"/>
      <c r="F202" s="83"/>
      <c r="G202" s="83"/>
      <c r="H202" s="83"/>
      <c r="I202" s="83"/>
      <c r="J202" s="83"/>
      <c r="K202" s="83"/>
      <c r="L202" s="83"/>
      <c r="M202" s="83"/>
      <c r="N202" s="83"/>
      <c r="O202" s="83"/>
      <c r="P202" s="83"/>
      <c r="Q202" s="83"/>
      <c r="R202" s="83"/>
      <c r="S202" s="83"/>
      <c r="T202" s="83"/>
      <c r="U202" s="83"/>
      <c r="V202" s="83"/>
      <c r="W202" s="83"/>
    </row>
    <row r="203" spans="1:23" ht="12.75" customHeight="1" x14ac:dyDescent="0.3">
      <c r="A203" s="83"/>
      <c r="B203" s="83"/>
      <c r="C203" s="83"/>
      <c r="D203" s="83"/>
      <c r="E203" s="83"/>
      <c r="F203" s="83"/>
      <c r="G203" s="83"/>
      <c r="H203" s="83"/>
      <c r="I203" s="83"/>
      <c r="J203" s="83"/>
      <c r="K203" s="83"/>
      <c r="L203" s="83"/>
      <c r="M203" s="83"/>
      <c r="N203" s="83"/>
      <c r="O203" s="83"/>
      <c r="P203" s="83"/>
      <c r="Q203" s="83"/>
      <c r="R203" s="83"/>
      <c r="S203" s="83"/>
      <c r="T203" s="83"/>
      <c r="U203" s="83"/>
      <c r="V203" s="83"/>
      <c r="W203" s="83"/>
    </row>
    <row r="204" spans="1:23" ht="12.75" customHeight="1" x14ac:dyDescent="0.3">
      <c r="A204" s="83"/>
      <c r="B204" s="83"/>
      <c r="C204" s="83"/>
      <c r="D204" s="83"/>
      <c r="E204" s="83"/>
      <c r="F204" s="83"/>
      <c r="G204" s="83"/>
      <c r="H204" s="83"/>
      <c r="I204" s="83"/>
      <c r="J204" s="83"/>
      <c r="K204" s="83"/>
      <c r="L204" s="83"/>
      <c r="M204" s="83"/>
      <c r="N204" s="83"/>
      <c r="O204" s="83"/>
      <c r="P204" s="83"/>
      <c r="Q204" s="83"/>
      <c r="R204" s="83"/>
      <c r="S204" s="83"/>
      <c r="T204" s="83"/>
      <c r="U204" s="83"/>
      <c r="V204" s="83"/>
      <c r="W204" s="83"/>
    </row>
    <row r="205" spans="1:23" ht="12.75" customHeight="1" x14ac:dyDescent="0.3">
      <c r="A205" s="83"/>
      <c r="B205" s="83"/>
      <c r="C205" s="83"/>
      <c r="D205" s="83"/>
      <c r="E205" s="83"/>
      <c r="F205" s="83"/>
      <c r="G205" s="83"/>
      <c r="H205" s="83"/>
      <c r="I205" s="83"/>
      <c r="J205" s="83"/>
      <c r="K205" s="83"/>
      <c r="L205" s="83"/>
      <c r="M205" s="83"/>
      <c r="N205" s="83"/>
      <c r="O205" s="83"/>
      <c r="P205" s="83"/>
      <c r="Q205" s="83"/>
      <c r="R205" s="83"/>
      <c r="S205" s="83"/>
      <c r="T205" s="83"/>
      <c r="U205" s="83"/>
      <c r="V205" s="83"/>
      <c r="W205" s="83"/>
    </row>
    <row r="206" spans="1:23" ht="12.75" customHeight="1" x14ac:dyDescent="0.3">
      <c r="A206" s="83"/>
      <c r="B206" s="83"/>
      <c r="C206" s="83"/>
      <c r="D206" s="83"/>
      <c r="E206" s="83"/>
      <c r="F206" s="83"/>
      <c r="G206" s="83"/>
      <c r="H206" s="83"/>
      <c r="I206" s="83"/>
      <c r="J206" s="83"/>
      <c r="K206" s="83"/>
      <c r="L206" s="83"/>
      <c r="M206" s="83"/>
      <c r="N206" s="83"/>
      <c r="O206" s="83"/>
      <c r="P206" s="83"/>
      <c r="Q206" s="83"/>
      <c r="R206" s="83"/>
      <c r="S206" s="83"/>
      <c r="T206" s="83"/>
      <c r="U206" s="83"/>
      <c r="V206" s="83"/>
      <c r="W206" s="83"/>
    </row>
    <row r="207" spans="1:23" ht="12.75" customHeight="1" x14ac:dyDescent="0.3">
      <c r="A207" s="83"/>
      <c r="B207" s="83"/>
      <c r="C207" s="83"/>
      <c r="D207" s="83"/>
      <c r="E207" s="83"/>
      <c r="F207" s="83"/>
      <c r="G207" s="83"/>
      <c r="H207" s="83"/>
      <c r="I207" s="83"/>
      <c r="J207" s="83"/>
      <c r="K207" s="83"/>
      <c r="L207" s="83"/>
      <c r="M207" s="83"/>
      <c r="N207" s="83"/>
      <c r="O207" s="83"/>
      <c r="P207" s="83"/>
      <c r="Q207" s="83"/>
      <c r="R207" s="83"/>
      <c r="S207" s="83"/>
      <c r="T207" s="83"/>
      <c r="U207" s="83"/>
      <c r="V207" s="83"/>
      <c r="W207" s="83"/>
    </row>
    <row r="208" spans="1:23" ht="12.75" customHeight="1" x14ac:dyDescent="0.3">
      <c r="A208" s="83"/>
      <c r="B208" s="83"/>
      <c r="C208" s="83"/>
      <c r="D208" s="83"/>
      <c r="E208" s="83"/>
      <c r="F208" s="83"/>
      <c r="G208" s="83"/>
      <c r="H208" s="83"/>
      <c r="I208" s="83"/>
      <c r="J208" s="83"/>
      <c r="K208" s="83"/>
      <c r="L208" s="83"/>
      <c r="M208" s="83"/>
      <c r="N208" s="83"/>
      <c r="O208" s="83"/>
      <c r="P208" s="83"/>
      <c r="Q208" s="83"/>
      <c r="R208" s="83"/>
      <c r="S208" s="83"/>
      <c r="T208" s="83"/>
      <c r="U208" s="83"/>
      <c r="V208" s="83"/>
      <c r="W208" s="83"/>
    </row>
    <row r="209" spans="1:23" ht="12.75" customHeight="1" x14ac:dyDescent="0.3">
      <c r="A209" s="83"/>
      <c r="B209" s="83"/>
      <c r="C209" s="83"/>
      <c r="D209" s="83"/>
      <c r="E209" s="83"/>
      <c r="F209" s="83"/>
      <c r="G209" s="83"/>
      <c r="H209" s="83"/>
      <c r="I209" s="83"/>
      <c r="J209" s="83"/>
      <c r="K209" s="83"/>
      <c r="L209" s="83"/>
      <c r="M209" s="83"/>
      <c r="N209" s="83"/>
      <c r="O209" s="83"/>
      <c r="P209" s="83"/>
      <c r="Q209" s="83"/>
      <c r="R209" s="83"/>
      <c r="S209" s="83"/>
      <c r="T209" s="83"/>
      <c r="U209" s="83"/>
      <c r="V209" s="83"/>
      <c r="W209" s="83"/>
    </row>
    <row r="210" spans="1:23" ht="12.75" customHeight="1" x14ac:dyDescent="0.3">
      <c r="A210" s="83"/>
      <c r="B210" s="83"/>
      <c r="C210" s="83"/>
      <c r="D210" s="83"/>
      <c r="E210" s="83"/>
      <c r="F210" s="83"/>
      <c r="G210" s="83"/>
      <c r="H210" s="83"/>
      <c r="I210" s="83"/>
      <c r="J210" s="83"/>
      <c r="K210" s="83"/>
      <c r="L210" s="83"/>
      <c r="M210" s="83"/>
      <c r="N210" s="83"/>
      <c r="O210" s="83"/>
      <c r="P210" s="83"/>
      <c r="Q210" s="83"/>
      <c r="R210" s="83"/>
      <c r="S210" s="83"/>
      <c r="T210" s="83"/>
      <c r="U210" s="83"/>
      <c r="V210" s="83"/>
      <c r="W210" s="83"/>
    </row>
    <row r="211" spans="1:23" ht="12.75" customHeight="1" x14ac:dyDescent="0.3">
      <c r="A211" s="83"/>
      <c r="B211" s="83"/>
      <c r="C211" s="83"/>
      <c r="D211" s="83"/>
      <c r="E211" s="83"/>
      <c r="F211" s="83"/>
      <c r="G211" s="83"/>
      <c r="H211" s="83"/>
      <c r="I211" s="83"/>
      <c r="J211" s="83"/>
      <c r="K211" s="83"/>
      <c r="L211" s="83"/>
      <c r="M211" s="83"/>
      <c r="N211" s="83"/>
      <c r="O211" s="83"/>
      <c r="P211" s="83"/>
      <c r="Q211" s="83"/>
      <c r="R211" s="83"/>
      <c r="S211" s="83"/>
      <c r="T211" s="83"/>
      <c r="U211" s="83"/>
      <c r="V211" s="83"/>
      <c r="W211" s="83"/>
    </row>
    <row r="212" spans="1:23" ht="12.75" customHeight="1" x14ac:dyDescent="0.3">
      <c r="A212" s="83"/>
      <c r="B212" s="83"/>
      <c r="C212" s="83"/>
      <c r="D212" s="83"/>
      <c r="E212" s="83"/>
      <c r="F212" s="83"/>
      <c r="G212" s="83"/>
      <c r="H212" s="83"/>
      <c r="I212" s="83"/>
      <c r="J212" s="83"/>
      <c r="K212" s="83"/>
      <c r="L212" s="83"/>
      <c r="M212" s="83"/>
      <c r="N212" s="83"/>
      <c r="O212" s="83"/>
      <c r="P212" s="83"/>
      <c r="Q212" s="83"/>
      <c r="R212" s="83"/>
      <c r="S212" s="83"/>
      <c r="T212" s="83"/>
      <c r="U212" s="83"/>
      <c r="V212" s="83"/>
      <c r="W212" s="83"/>
    </row>
    <row r="213" spans="1:23" ht="12.75" customHeight="1" x14ac:dyDescent="0.3">
      <c r="A213" s="83"/>
      <c r="B213" s="83"/>
      <c r="C213" s="83"/>
      <c r="D213" s="83"/>
      <c r="E213" s="83"/>
      <c r="F213" s="83"/>
      <c r="G213" s="83"/>
      <c r="H213" s="83"/>
      <c r="I213" s="83"/>
      <c r="J213" s="83"/>
      <c r="K213" s="83"/>
      <c r="L213" s="83"/>
      <c r="M213" s="83"/>
      <c r="N213" s="83"/>
      <c r="O213" s="83"/>
      <c r="P213" s="83"/>
      <c r="Q213" s="83"/>
      <c r="R213" s="83"/>
      <c r="S213" s="83"/>
      <c r="T213" s="83"/>
      <c r="U213" s="83"/>
      <c r="V213" s="83"/>
      <c r="W213" s="83"/>
    </row>
    <row r="214" spans="1:23" ht="12.75" customHeight="1" x14ac:dyDescent="0.3">
      <c r="A214" s="83"/>
      <c r="B214" s="83"/>
      <c r="C214" s="83"/>
      <c r="D214" s="83"/>
      <c r="E214" s="83"/>
      <c r="F214" s="83"/>
      <c r="G214" s="83"/>
      <c r="H214" s="83"/>
      <c r="I214" s="83"/>
      <c r="J214" s="83"/>
      <c r="K214" s="83"/>
      <c r="L214" s="83"/>
      <c r="M214" s="83"/>
      <c r="N214" s="83"/>
      <c r="O214" s="83"/>
      <c r="P214" s="83"/>
      <c r="Q214" s="83"/>
      <c r="R214" s="83"/>
      <c r="S214" s="83"/>
      <c r="T214" s="83"/>
      <c r="U214" s="83"/>
      <c r="V214" s="83"/>
      <c r="W214" s="83"/>
    </row>
    <row r="215" spans="1:23" ht="12.75" customHeight="1" x14ac:dyDescent="0.3">
      <c r="A215" s="83"/>
      <c r="B215" s="83"/>
      <c r="C215" s="83"/>
      <c r="D215" s="83"/>
      <c r="E215" s="83"/>
      <c r="F215" s="83"/>
      <c r="G215" s="83"/>
      <c r="H215" s="83"/>
      <c r="I215" s="83"/>
      <c r="J215" s="83"/>
      <c r="K215" s="83"/>
      <c r="L215" s="83"/>
      <c r="M215" s="83"/>
      <c r="N215" s="83"/>
      <c r="O215" s="83"/>
      <c r="P215" s="83"/>
      <c r="Q215" s="83"/>
      <c r="R215" s="83"/>
      <c r="S215" s="83"/>
      <c r="T215" s="83"/>
      <c r="U215" s="83"/>
      <c r="V215" s="83"/>
      <c r="W215" s="83"/>
    </row>
    <row r="216" spans="1:23" ht="12.75" customHeight="1" x14ac:dyDescent="0.3">
      <c r="A216" s="83"/>
      <c r="B216" s="83"/>
      <c r="C216" s="83"/>
      <c r="D216" s="83"/>
      <c r="E216" s="83"/>
      <c r="F216" s="83"/>
      <c r="G216" s="83"/>
      <c r="H216" s="83"/>
      <c r="I216" s="83"/>
      <c r="J216" s="83"/>
      <c r="K216" s="83"/>
      <c r="L216" s="83"/>
      <c r="M216" s="83"/>
      <c r="N216" s="83"/>
      <c r="O216" s="83"/>
      <c r="P216" s="83"/>
      <c r="Q216" s="83"/>
      <c r="R216" s="83"/>
      <c r="S216" s="83"/>
      <c r="T216" s="83"/>
      <c r="U216" s="83"/>
      <c r="V216" s="83"/>
      <c r="W216" s="83"/>
    </row>
    <row r="217" spans="1:23" ht="12.75" customHeight="1" x14ac:dyDescent="0.3">
      <c r="A217" s="83"/>
      <c r="B217" s="83"/>
      <c r="C217" s="83"/>
      <c r="D217" s="83"/>
      <c r="E217" s="83"/>
      <c r="F217" s="83"/>
      <c r="G217" s="83"/>
      <c r="H217" s="83"/>
      <c r="I217" s="83"/>
      <c r="J217" s="83"/>
      <c r="K217" s="83"/>
      <c r="L217" s="83"/>
      <c r="M217" s="83"/>
      <c r="N217" s="83"/>
      <c r="O217" s="83"/>
      <c r="P217" s="83"/>
      <c r="Q217" s="83"/>
      <c r="R217" s="83"/>
      <c r="S217" s="83"/>
      <c r="T217" s="83"/>
      <c r="U217" s="83"/>
      <c r="V217" s="83"/>
      <c r="W217" s="83"/>
    </row>
    <row r="218" spans="1:23" ht="12.75" customHeight="1" x14ac:dyDescent="0.3">
      <c r="A218" s="83"/>
      <c r="B218" s="83"/>
      <c r="C218" s="83"/>
      <c r="D218" s="83"/>
      <c r="E218" s="83"/>
      <c r="F218" s="83"/>
      <c r="G218" s="83"/>
      <c r="H218" s="83"/>
      <c r="I218" s="83"/>
      <c r="J218" s="83"/>
      <c r="K218" s="83"/>
      <c r="L218" s="83"/>
      <c r="M218" s="83"/>
      <c r="N218" s="83"/>
      <c r="O218" s="83"/>
      <c r="P218" s="83"/>
      <c r="Q218" s="83"/>
      <c r="R218" s="83"/>
      <c r="S218" s="83"/>
      <c r="T218" s="83"/>
      <c r="U218" s="83"/>
      <c r="V218" s="83"/>
      <c r="W218" s="83"/>
    </row>
    <row r="219" spans="1:23" ht="12.75" customHeight="1" x14ac:dyDescent="0.3">
      <c r="A219" s="83"/>
      <c r="B219" s="83"/>
      <c r="C219" s="83"/>
      <c r="D219" s="83"/>
      <c r="E219" s="83"/>
      <c r="F219" s="83"/>
      <c r="G219" s="83"/>
      <c r="H219" s="83"/>
      <c r="I219" s="83"/>
      <c r="J219" s="83"/>
      <c r="K219" s="83"/>
      <c r="L219" s="83"/>
      <c r="M219" s="83"/>
      <c r="N219" s="83"/>
      <c r="O219" s="83"/>
      <c r="P219" s="83"/>
      <c r="Q219" s="83"/>
      <c r="R219" s="83"/>
      <c r="S219" s="83"/>
      <c r="T219" s="83"/>
      <c r="U219" s="83"/>
      <c r="V219" s="83"/>
      <c r="W219" s="83"/>
    </row>
    <row r="220" spans="1:23" ht="12.75" customHeight="1" x14ac:dyDescent="0.3">
      <c r="A220" s="83"/>
      <c r="B220" s="83"/>
      <c r="C220" s="83"/>
      <c r="D220" s="83"/>
      <c r="E220" s="83"/>
      <c r="F220" s="83"/>
      <c r="G220" s="83"/>
      <c r="H220" s="83"/>
      <c r="I220" s="83"/>
      <c r="J220" s="83"/>
      <c r="K220" s="83"/>
      <c r="L220" s="83"/>
      <c r="M220" s="83"/>
      <c r="N220" s="83"/>
      <c r="O220" s="83"/>
      <c r="P220" s="83"/>
      <c r="Q220" s="83"/>
      <c r="R220" s="83"/>
      <c r="S220" s="83"/>
      <c r="T220" s="83"/>
      <c r="U220" s="83"/>
      <c r="V220" s="83"/>
      <c r="W220" s="83"/>
    </row>
    <row r="221" spans="1:23" ht="12.75" customHeight="1" x14ac:dyDescent="0.3">
      <c r="A221" s="83"/>
      <c r="B221" s="83"/>
      <c r="C221" s="83"/>
      <c r="D221" s="83"/>
      <c r="E221" s="83"/>
      <c r="F221" s="83"/>
      <c r="G221" s="83"/>
      <c r="H221" s="83"/>
      <c r="I221" s="83"/>
      <c r="J221" s="83"/>
      <c r="K221" s="83"/>
      <c r="L221" s="83"/>
      <c r="M221" s="83"/>
      <c r="N221" s="83"/>
      <c r="O221" s="83"/>
      <c r="P221" s="83"/>
      <c r="Q221" s="83"/>
      <c r="R221" s="83"/>
      <c r="S221" s="83"/>
      <c r="T221" s="83"/>
      <c r="U221" s="83"/>
      <c r="V221" s="83"/>
      <c r="W221" s="83"/>
    </row>
    <row r="222" spans="1:23" ht="12.75" customHeight="1" x14ac:dyDescent="0.3">
      <c r="A222" s="83"/>
      <c r="B222" s="83"/>
      <c r="C222" s="83"/>
      <c r="D222" s="83"/>
      <c r="E222" s="83"/>
      <c r="F222" s="83"/>
      <c r="G222" s="83"/>
      <c r="H222" s="83"/>
      <c r="I222" s="83"/>
      <c r="J222" s="83"/>
      <c r="K222" s="83"/>
      <c r="L222" s="83"/>
      <c r="M222" s="83"/>
      <c r="N222" s="83"/>
      <c r="O222" s="83"/>
      <c r="P222" s="83"/>
      <c r="Q222" s="83"/>
      <c r="R222" s="83"/>
      <c r="S222" s="83"/>
      <c r="T222" s="83"/>
      <c r="U222" s="83"/>
      <c r="V222" s="83"/>
      <c r="W222" s="83"/>
    </row>
    <row r="223" spans="1:23" ht="12.75" customHeight="1" x14ac:dyDescent="0.3">
      <c r="A223" s="83"/>
      <c r="B223" s="83"/>
      <c r="C223" s="83"/>
      <c r="D223" s="83"/>
      <c r="E223" s="83"/>
      <c r="F223" s="83"/>
      <c r="G223" s="83"/>
      <c r="H223" s="83"/>
      <c r="I223" s="83"/>
      <c r="J223" s="83"/>
      <c r="K223" s="83"/>
      <c r="L223" s="83"/>
      <c r="M223" s="83"/>
      <c r="N223" s="83"/>
      <c r="O223" s="83"/>
      <c r="P223" s="83"/>
      <c r="Q223" s="83"/>
      <c r="R223" s="83"/>
      <c r="S223" s="83"/>
      <c r="T223" s="83"/>
      <c r="U223" s="83"/>
      <c r="V223" s="83"/>
      <c r="W223" s="83"/>
    </row>
    <row r="224" spans="1:23" ht="12.75" customHeight="1" x14ac:dyDescent="0.3">
      <c r="A224" s="83"/>
      <c r="B224" s="83"/>
      <c r="C224" s="83"/>
      <c r="D224" s="83"/>
      <c r="E224" s="83"/>
      <c r="F224" s="83"/>
      <c r="G224" s="83"/>
      <c r="H224" s="83"/>
      <c r="I224" s="83"/>
      <c r="J224" s="83"/>
      <c r="K224" s="83"/>
      <c r="L224" s="83"/>
      <c r="M224" s="83"/>
      <c r="N224" s="83"/>
      <c r="O224" s="83"/>
      <c r="P224" s="83"/>
      <c r="Q224" s="83"/>
      <c r="R224" s="83"/>
      <c r="S224" s="83"/>
      <c r="T224" s="83"/>
      <c r="U224" s="83"/>
      <c r="V224" s="83"/>
      <c r="W224" s="83"/>
    </row>
    <row r="225" spans="1:23" ht="12.75" customHeight="1" x14ac:dyDescent="0.3">
      <c r="A225" s="83"/>
      <c r="B225" s="83"/>
      <c r="C225" s="83"/>
      <c r="D225" s="83"/>
      <c r="E225" s="83"/>
      <c r="F225" s="83"/>
      <c r="G225" s="83"/>
      <c r="H225" s="83"/>
      <c r="I225" s="83"/>
      <c r="J225" s="83"/>
      <c r="K225" s="83"/>
      <c r="L225" s="83"/>
      <c r="M225" s="83"/>
      <c r="N225" s="83"/>
      <c r="O225" s="83"/>
      <c r="P225" s="83"/>
      <c r="Q225" s="83"/>
      <c r="R225" s="83"/>
      <c r="S225" s="83"/>
      <c r="T225" s="83"/>
      <c r="U225" s="83"/>
      <c r="V225" s="83"/>
      <c r="W225" s="83"/>
    </row>
    <row r="226" spans="1:23" ht="12.75" customHeight="1" x14ac:dyDescent="0.3">
      <c r="A226" s="83"/>
      <c r="B226" s="83"/>
      <c r="C226" s="83"/>
      <c r="D226" s="83"/>
      <c r="E226" s="83"/>
      <c r="F226" s="83"/>
      <c r="G226" s="83"/>
      <c r="H226" s="83"/>
      <c r="I226" s="83"/>
      <c r="J226" s="83"/>
      <c r="K226" s="83"/>
      <c r="L226" s="83"/>
      <c r="M226" s="83"/>
      <c r="N226" s="83"/>
      <c r="O226" s="83"/>
      <c r="P226" s="83"/>
      <c r="Q226" s="83"/>
      <c r="R226" s="83"/>
      <c r="S226" s="83"/>
      <c r="T226" s="83"/>
      <c r="U226" s="83"/>
      <c r="V226" s="83"/>
      <c r="W226" s="83"/>
    </row>
    <row r="227" spans="1:23" ht="12.75" customHeight="1" x14ac:dyDescent="0.3">
      <c r="A227" s="83"/>
      <c r="B227" s="83"/>
      <c r="C227" s="83"/>
      <c r="D227" s="83"/>
      <c r="E227" s="83"/>
      <c r="F227" s="83"/>
      <c r="G227" s="83"/>
      <c r="H227" s="83"/>
      <c r="I227" s="83"/>
      <c r="J227" s="83"/>
      <c r="K227" s="83"/>
      <c r="L227" s="83"/>
      <c r="M227" s="83"/>
      <c r="N227" s="83"/>
      <c r="O227" s="83"/>
      <c r="P227" s="83"/>
      <c r="Q227" s="83"/>
      <c r="R227" s="83"/>
      <c r="S227" s="83"/>
      <c r="T227" s="83"/>
      <c r="U227" s="83"/>
      <c r="V227" s="83"/>
      <c r="W227" s="83"/>
    </row>
    <row r="228" spans="1:23" ht="12.75" customHeight="1" x14ac:dyDescent="0.3">
      <c r="A228" s="83"/>
      <c r="B228" s="83"/>
      <c r="C228" s="83"/>
      <c r="D228" s="83"/>
      <c r="E228" s="83"/>
      <c r="F228" s="83"/>
      <c r="G228" s="83"/>
      <c r="H228" s="83"/>
      <c r="I228" s="83"/>
      <c r="J228" s="83"/>
      <c r="K228" s="83"/>
      <c r="L228" s="83"/>
      <c r="M228" s="83"/>
      <c r="N228" s="83"/>
      <c r="O228" s="83"/>
      <c r="P228" s="83"/>
      <c r="Q228" s="83"/>
      <c r="R228" s="83"/>
      <c r="S228" s="83"/>
      <c r="T228" s="83"/>
      <c r="U228" s="83"/>
      <c r="V228" s="83"/>
      <c r="W228" s="83"/>
    </row>
    <row r="229" spans="1:23" ht="12.75" customHeight="1" x14ac:dyDescent="0.3">
      <c r="A229" s="83"/>
      <c r="B229" s="83"/>
      <c r="C229" s="83"/>
      <c r="D229" s="83"/>
      <c r="E229" s="83"/>
      <c r="F229" s="83"/>
      <c r="G229" s="83"/>
      <c r="H229" s="83"/>
      <c r="I229" s="83"/>
      <c r="J229" s="83"/>
      <c r="K229" s="83"/>
      <c r="L229" s="83"/>
      <c r="M229" s="83"/>
      <c r="N229" s="83"/>
      <c r="O229" s="83"/>
      <c r="P229" s="83"/>
      <c r="Q229" s="83"/>
      <c r="R229" s="83"/>
      <c r="S229" s="83"/>
      <c r="T229" s="83"/>
      <c r="U229" s="83"/>
      <c r="V229" s="83"/>
      <c r="W229" s="83"/>
    </row>
    <row r="230" spans="1:23" ht="12.75" customHeight="1" x14ac:dyDescent="0.3">
      <c r="A230" s="83"/>
      <c r="B230" s="83"/>
      <c r="C230" s="83"/>
      <c r="D230" s="83"/>
      <c r="E230" s="83"/>
      <c r="F230" s="83"/>
      <c r="G230" s="83"/>
      <c r="H230" s="83"/>
      <c r="I230" s="83"/>
      <c r="J230" s="83"/>
      <c r="K230" s="83"/>
      <c r="L230" s="83"/>
      <c r="M230" s="83"/>
      <c r="N230" s="83"/>
      <c r="O230" s="83"/>
      <c r="P230" s="83"/>
      <c r="Q230" s="83"/>
      <c r="R230" s="83"/>
      <c r="S230" s="83"/>
      <c r="T230" s="83"/>
      <c r="U230" s="83"/>
      <c r="V230" s="83"/>
      <c r="W230" s="83"/>
    </row>
    <row r="231" spans="1:23" ht="12.75" customHeight="1" x14ac:dyDescent="0.3">
      <c r="A231" s="83"/>
      <c r="B231" s="83"/>
      <c r="C231" s="83"/>
      <c r="D231" s="83"/>
      <c r="E231" s="83"/>
      <c r="F231" s="83"/>
      <c r="G231" s="83"/>
      <c r="H231" s="83"/>
      <c r="I231" s="83"/>
      <c r="J231" s="83"/>
      <c r="K231" s="83"/>
      <c r="L231" s="83"/>
      <c r="M231" s="83"/>
      <c r="N231" s="83"/>
      <c r="O231" s="83"/>
      <c r="P231" s="83"/>
      <c r="Q231" s="83"/>
      <c r="R231" s="83"/>
      <c r="S231" s="83"/>
      <c r="T231" s="83"/>
      <c r="U231" s="83"/>
      <c r="V231" s="83"/>
      <c r="W231" s="83"/>
    </row>
    <row r="232" spans="1:23" ht="12.75" customHeight="1" x14ac:dyDescent="0.3">
      <c r="A232" s="83"/>
      <c r="B232" s="83"/>
      <c r="C232" s="83"/>
      <c r="D232" s="83"/>
      <c r="E232" s="83"/>
      <c r="F232" s="83"/>
      <c r="G232" s="83"/>
      <c r="H232" s="83"/>
      <c r="I232" s="83"/>
      <c r="J232" s="83"/>
      <c r="K232" s="83"/>
      <c r="L232" s="83"/>
      <c r="M232" s="83"/>
      <c r="N232" s="83"/>
      <c r="O232" s="83"/>
      <c r="P232" s="83"/>
      <c r="Q232" s="83"/>
      <c r="R232" s="83"/>
      <c r="S232" s="83"/>
      <c r="T232" s="83"/>
      <c r="U232" s="83"/>
      <c r="V232" s="83"/>
      <c r="W232" s="83"/>
    </row>
    <row r="233" spans="1:23" ht="12.75" customHeight="1" x14ac:dyDescent="0.3">
      <c r="A233" s="83"/>
      <c r="B233" s="83"/>
      <c r="C233" s="83"/>
      <c r="D233" s="83"/>
      <c r="E233" s="83"/>
      <c r="F233" s="83"/>
      <c r="G233" s="83"/>
      <c r="H233" s="83"/>
      <c r="I233" s="83"/>
      <c r="J233" s="83"/>
      <c r="K233" s="83"/>
      <c r="L233" s="83"/>
      <c r="M233" s="83"/>
      <c r="N233" s="83"/>
      <c r="O233" s="83"/>
      <c r="P233" s="83"/>
      <c r="Q233" s="83"/>
      <c r="R233" s="83"/>
      <c r="S233" s="83"/>
      <c r="T233" s="83"/>
      <c r="U233" s="83"/>
      <c r="V233" s="83"/>
      <c r="W233" s="83"/>
    </row>
    <row r="234" spans="1:23" ht="12.75" customHeight="1" x14ac:dyDescent="0.3">
      <c r="A234" s="83"/>
      <c r="B234" s="83"/>
      <c r="C234" s="83"/>
      <c r="D234" s="83"/>
      <c r="E234" s="83"/>
      <c r="F234" s="83"/>
      <c r="G234" s="83"/>
      <c r="H234" s="83"/>
      <c r="I234" s="83"/>
      <c r="J234" s="83"/>
      <c r="K234" s="83"/>
      <c r="L234" s="83"/>
      <c r="M234" s="83"/>
      <c r="N234" s="83"/>
      <c r="O234" s="83"/>
      <c r="P234" s="83"/>
      <c r="Q234" s="83"/>
      <c r="R234" s="83"/>
      <c r="S234" s="83"/>
      <c r="T234" s="83"/>
      <c r="U234" s="83"/>
      <c r="V234" s="83"/>
      <c r="W234" s="83"/>
    </row>
    <row r="235" spans="1:23" ht="12.75" customHeight="1" x14ac:dyDescent="0.3">
      <c r="A235" s="83"/>
      <c r="B235" s="83"/>
      <c r="C235" s="83"/>
      <c r="D235" s="83"/>
      <c r="E235" s="83"/>
      <c r="F235" s="83"/>
      <c r="G235" s="83"/>
      <c r="H235" s="83"/>
      <c r="I235" s="83"/>
      <c r="J235" s="83"/>
      <c r="K235" s="83"/>
      <c r="L235" s="83"/>
      <c r="M235" s="83"/>
      <c r="N235" s="83"/>
      <c r="O235" s="83"/>
      <c r="P235" s="83"/>
      <c r="Q235" s="83"/>
      <c r="R235" s="83"/>
      <c r="S235" s="83"/>
      <c r="T235" s="83"/>
      <c r="U235" s="83"/>
      <c r="V235" s="83"/>
      <c r="W235" s="83"/>
    </row>
    <row r="236" spans="1:23" ht="12.75" customHeight="1" x14ac:dyDescent="0.3">
      <c r="A236" s="83"/>
      <c r="B236" s="83"/>
      <c r="C236" s="83"/>
      <c r="D236" s="83"/>
      <c r="E236" s="83"/>
      <c r="F236" s="83"/>
      <c r="G236" s="83"/>
      <c r="H236" s="83"/>
      <c r="I236" s="83"/>
      <c r="J236" s="83"/>
      <c r="K236" s="83"/>
      <c r="L236" s="83"/>
      <c r="M236" s="83"/>
      <c r="N236" s="83"/>
      <c r="O236" s="83"/>
      <c r="P236" s="83"/>
      <c r="Q236" s="83"/>
      <c r="R236" s="83"/>
      <c r="S236" s="83"/>
      <c r="T236" s="83"/>
      <c r="U236" s="83"/>
      <c r="V236" s="83"/>
      <c r="W236" s="83"/>
    </row>
    <row r="237" spans="1:23" ht="12.75" customHeight="1" x14ac:dyDescent="0.3">
      <c r="A237" s="83"/>
      <c r="B237" s="83"/>
      <c r="C237" s="83"/>
      <c r="D237" s="83"/>
      <c r="E237" s="83"/>
      <c r="F237" s="83"/>
      <c r="G237" s="83"/>
      <c r="H237" s="83"/>
      <c r="I237" s="83"/>
      <c r="J237" s="83"/>
      <c r="K237" s="83"/>
      <c r="L237" s="83"/>
      <c r="M237" s="83"/>
      <c r="N237" s="83"/>
      <c r="O237" s="83"/>
      <c r="P237" s="83"/>
      <c r="Q237" s="83"/>
      <c r="R237" s="83"/>
      <c r="S237" s="83"/>
      <c r="T237" s="83"/>
      <c r="U237" s="83"/>
      <c r="V237" s="83"/>
      <c r="W237" s="83"/>
    </row>
    <row r="238" spans="1:23" ht="12.75" customHeight="1" x14ac:dyDescent="0.3">
      <c r="A238" s="83"/>
      <c r="B238" s="83"/>
      <c r="C238" s="83"/>
      <c r="D238" s="83"/>
      <c r="E238" s="83"/>
      <c r="F238" s="83"/>
      <c r="G238" s="83"/>
      <c r="H238" s="83"/>
      <c r="I238" s="83"/>
      <c r="J238" s="83"/>
      <c r="K238" s="83"/>
      <c r="L238" s="83"/>
      <c r="M238" s="83"/>
      <c r="N238" s="83"/>
      <c r="O238" s="83"/>
      <c r="P238" s="83"/>
      <c r="Q238" s="83"/>
      <c r="R238" s="83"/>
      <c r="S238" s="83"/>
      <c r="T238" s="83"/>
      <c r="U238" s="83"/>
      <c r="V238" s="83"/>
      <c r="W238" s="83"/>
    </row>
    <row r="239" spans="1:23" ht="12.75" customHeight="1" x14ac:dyDescent="0.3">
      <c r="A239" s="83"/>
      <c r="B239" s="83"/>
      <c r="C239" s="83"/>
      <c r="D239" s="83"/>
      <c r="E239" s="83"/>
      <c r="F239" s="83"/>
      <c r="G239" s="83"/>
      <c r="H239" s="83"/>
      <c r="I239" s="83"/>
      <c r="J239" s="83"/>
      <c r="K239" s="83"/>
      <c r="L239" s="83"/>
      <c r="M239" s="83"/>
      <c r="N239" s="83"/>
      <c r="O239" s="83"/>
      <c r="P239" s="83"/>
      <c r="Q239" s="83"/>
      <c r="R239" s="83"/>
      <c r="S239" s="83"/>
      <c r="T239" s="83"/>
      <c r="U239" s="83"/>
      <c r="V239" s="83"/>
      <c r="W239" s="83"/>
    </row>
    <row r="240" spans="1:23" ht="12.75" customHeight="1" x14ac:dyDescent="0.3">
      <c r="A240" s="83"/>
      <c r="B240" s="83"/>
      <c r="C240" s="83"/>
      <c r="D240" s="83"/>
      <c r="E240" s="83"/>
      <c r="F240" s="83"/>
      <c r="G240" s="83"/>
      <c r="H240" s="83"/>
      <c r="I240" s="83"/>
      <c r="J240" s="83"/>
      <c r="K240" s="83"/>
      <c r="L240" s="83"/>
      <c r="M240" s="83"/>
      <c r="N240" s="83"/>
      <c r="O240" s="83"/>
      <c r="P240" s="83"/>
      <c r="Q240" s="83"/>
      <c r="R240" s="83"/>
      <c r="S240" s="83"/>
      <c r="T240" s="83"/>
      <c r="U240" s="83"/>
      <c r="V240" s="83"/>
      <c r="W240" s="83"/>
    </row>
    <row r="241" spans="1:23" ht="12.75" customHeight="1" x14ac:dyDescent="0.3">
      <c r="A241" s="83"/>
      <c r="B241" s="83"/>
      <c r="C241" s="83"/>
      <c r="D241" s="83"/>
      <c r="E241" s="83"/>
      <c r="F241" s="83"/>
      <c r="G241" s="83"/>
      <c r="H241" s="83"/>
      <c r="I241" s="83"/>
      <c r="J241" s="83"/>
      <c r="K241" s="83"/>
      <c r="L241" s="83"/>
      <c r="M241" s="83"/>
      <c r="N241" s="83"/>
      <c r="O241" s="83"/>
      <c r="P241" s="83"/>
      <c r="Q241" s="83"/>
      <c r="R241" s="83"/>
      <c r="S241" s="83"/>
      <c r="T241" s="83"/>
      <c r="U241" s="83"/>
      <c r="V241" s="83"/>
      <c r="W241" s="83"/>
    </row>
    <row r="242" spans="1:23" ht="12.75" customHeight="1" x14ac:dyDescent="0.3">
      <c r="A242" s="83"/>
      <c r="B242" s="83"/>
      <c r="C242" s="83"/>
      <c r="D242" s="83"/>
      <c r="E242" s="83"/>
      <c r="F242" s="83"/>
      <c r="G242" s="83"/>
      <c r="H242" s="83"/>
      <c r="I242" s="83"/>
      <c r="J242" s="83"/>
      <c r="K242" s="83"/>
      <c r="L242" s="83"/>
      <c r="M242" s="83"/>
      <c r="N242" s="83"/>
      <c r="O242" s="83"/>
      <c r="P242" s="83"/>
      <c r="Q242" s="83"/>
      <c r="R242" s="83"/>
      <c r="S242" s="83"/>
      <c r="T242" s="83"/>
      <c r="U242" s="83"/>
      <c r="V242" s="83"/>
      <c r="W242" s="83"/>
    </row>
    <row r="243" spans="1:23" ht="12.75" customHeight="1" x14ac:dyDescent="0.3">
      <c r="A243" s="83"/>
      <c r="B243" s="83"/>
      <c r="C243" s="83"/>
      <c r="D243" s="83"/>
      <c r="E243" s="83"/>
      <c r="F243" s="83"/>
      <c r="G243" s="83"/>
      <c r="H243" s="83"/>
      <c r="I243" s="83"/>
      <c r="J243" s="83"/>
      <c r="K243" s="83"/>
      <c r="L243" s="83"/>
      <c r="M243" s="83"/>
      <c r="N243" s="83"/>
      <c r="O243" s="83"/>
      <c r="P243" s="83"/>
      <c r="Q243" s="83"/>
      <c r="R243" s="83"/>
      <c r="S243" s="83"/>
      <c r="T243" s="83"/>
      <c r="U243" s="83"/>
      <c r="V243" s="83"/>
      <c r="W243" s="83"/>
    </row>
    <row r="244" spans="1:23" ht="12.75" customHeight="1" x14ac:dyDescent="0.3">
      <c r="A244" s="83"/>
      <c r="B244" s="83"/>
      <c r="C244" s="83"/>
      <c r="D244" s="83"/>
      <c r="E244" s="83"/>
      <c r="F244" s="83"/>
      <c r="G244" s="83"/>
      <c r="H244" s="83"/>
      <c r="I244" s="83"/>
      <c r="J244" s="83"/>
      <c r="K244" s="83"/>
      <c r="L244" s="83"/>
      <c r="M244" s="83"/>
      <c r="N244" s="83"/>
      <c r="O244" s="83"/>
      <c r="P244" s="83"/>
      <c r="Q244" s="83"/>
      <c r="R244" s="83"/>
      <c r="S244" s="83"/>
      <c r="T244" s="83"/>
      <c r="U244" s="83"/>
      <c r="V244" s="83"/>
      <c r="W244" s="83"/>
    </row>
    <row r="245" spans="1:23" ht="12.75" customHeight="1" x14ac:dyDescent="0.3">
      <c r="A245" s="83"/>
      <c r="B245" s="83"/>
      <c r="C245" s="83"/>
      <c r="D245" s="83"/>
      <c r="E245" s="83"/>
      <c r="F245" s="83"/>
      <c r="G245" s="83"/>
      <c r="H245" s="83"/>
      <c r="I245" s="83"/>
      <c r="J245" s="83"/>
      <c r="K245" s="83"/>
      <c r="L245" s="83"/>
      <c r="M245" s="83"/>
      <c r="N245" s="83"/>
      <c r="O245" s="83"/>
      <c r="P245" s="83"/>
      <c r="Q245" s="83"/>
      <c r="R245" s="83"/>
      <c r="S245" s="83"/>
      <c r="T245" s="83"/>
      <c r="U245" s="83"/>
      <c r="V245" s="83"/>
      <c r="W245" s="83"/>
    </row>
    <row r="246" spans="1:23" ht="12.75" customHeight="1" x14ac:dyDescent="0.3">
      <c r="A246" s="83"/>
      <c r="B246" s="83"/>
      <c r="C246" s="83"/>
      <c r="D246" s="83"/>
      <c r="E246" s="83"/>
      <c r="F246" s="83"/>
      <c r="G246" s="83"/>
      <c r="H246" s="83"/>
      <c r="I246" s="83"/>
      <c r="J246" s="83"/>
      <c r="K246" s="83"/>
      <c r="L246" s="83"/>
      <c r="M246" s="83"/>
      <c r="N246" s="83"/>
      <c r="O246" s="83"/>
      <c r="P246" s="83"/>
      <c r="Q246" s="83"/>
      <c r="R246" s="83"/>
      <c r="S246" s="83"/>
      <c r="T246" s="83"/>
      <c r="U246" s="83"/>
      <c r="V246" s="83"/>
      <c r="W246" s="83"/>
    </row>
    <row r="247" spans="1:23" ht="12.75" customHeight="1" x14ac:dyDescent="0.3">
      <c r="A247" s="83"/>
      <c r="B247" s="83"/>
      <c r="C247" s="83"/>
      <c r="D247" s="83"/>
      <c r="E247" s="83"/>
      <c r="F247" s="83"/>
      <c r="G247" s="83"/>
      <c r="H247" s="83"/>
      <c r="I247" s="83"/>
      <c r="J247" s="83"/>
      <c r="K247" s="83"/>
      <c r="L247" s="83"/>
      <c r="M247" s="83"/>
      <c r="N247" s="83"/>
      <c r="O247" s="83"/>
      <c r="P247" s="83"/>
      <c r="Q247" s="83"/>
      <c r="R247" s="83"/>
      <c r="S247" s="83"/>
      <c r="T247" s="83"/>
      <c r="U247" s="83"/>
      <c r="V247" s="83"/>
      <c r="W247" s="83"/>
    </row>
    <row r="248" spans="1:23" ht="12.75" customHeight="1" x14ac:dyDescent="0.3">
      <c r="A248" s="83"/>
      <c r="B248" s="83"/>
      <c r="C248" s="83"/>
      <c r="D248" s="83"/>
      <c r="E248" s="83"/>
      <c r="F248" s="83"/>
      <c r="G248" s="83"/>
      <c r="H248" s="83"/>
      <c r="I248" s="83"/>
      <c r="J248" s="83"/>
      <c r="K248" s="83"/>
      <c r="L248" s="83"/>
      <c r="M248" s="83"/>
      <c r="N248" s="83"/>
      <c r="O248" s="83"/>
      <c r="P248" s="83"/>
      <c r="Q248" s="83"/>
      <c r="R248" s="83"/>
      <c r="S248" s="83"/>
      <c r="T248" s="83"/>
      <c r="U248" s="83"/>
      <c r="V248" s="83"/>
      <c r="W248" s="83"/>
    </row>
    <row r="249" spans="1:23" ht="12.75" customHeight="1" x14ac:dyDescent="0.3">
      <c r="A249" s="83"/>
      <c r="B249" s="83"/>
      <c r="C249" s="83"/>
      <c r="D249" s="83"/>
      <c r="E249" s="83"/>
      <c r="F249" s="83"/>
      <c r="G249" s="83"/>
      <c r="H249" s="83"/>
      <c r="I249" s="83"/>
      <c r="J249" s="83"/>
      <c r="K249" s="83"/>
      <c r="L249" s="83"/>
      <c r="M249" s="83"/>
      <c r="N249" s="83"/>
      <c r="O249" s="83"/>
      <c r="P249" s="83"/>
      <c r="Q249" s="83"/>
      <c r="R249" s="83"/>
      <c r="S249" s="83"/>
      <c r="T249" s="83"/>
      <c r="U249" s="83"/>
      <c r="V249" s="83"/>
      <c r="W249" s="83"/>
    </row>
    <row r="250" spans="1:23" ht="12.75" customHeight="1" x14ac:dyDescent="0.3">
      <c r="A250" s="83"/>
      <c r="B250" s="83"/>
      <c r="C250" s="83"/>
      <c r="D250" s="83"/>
      <c r="E250" s="83"/>
      <c r="F250" s="83"/>
      <c r="G250" s="83"/>
      <c r="H250" s="83"/>
      <c r="I250" s="83"/>
      <c r="J250" s="83"/>
      <c r="K250" s="83"/>
      <c r="L250" s="83"/>
      <c r="M250" s="83"/>
      <c r="N250" s="83"/>
      <c r="O250" s="83"/>
      <c r="P250" s="83"/>
      <c r="Q250" s="83"/>
      <c r="R250" s="83"/>
      <c r="S250" s="83"/>
      <c r="T250" s="83"/>
      <c r="U250" s="83"/>
      <c r="V250" s="83"/>
      <c r="W250" s="83"/>
    </row>
    <row r="251" spans="1:23" ht="12.75" customHeight="1" x14ac:dyDescent="0.3">
      <c r="A251" s="83"/>
      <c r="B251" s="83"/>
      <c r="C251" s="83"/>
      <c r="D251" s="83"/>
      <c r="E251" s="83"/>
      <c r="F251" s="83"/>
      <c r="G251" s="83"/>
      <c r="H251" s="83"/>
      <c r="I251" s="83"/>
      <c r="J251" s="83"/>
      <c r="K251" s="83"/>
      <c r="L251" s="83"/>
      <c r="M251" s="83"/>
      <c r="N251" s="83"/>
      <c r="O251" s="83"/>
      <c r="P251" s="83"/>
      <c r="Q251" s="83"/>
      <c r="R251" s="83"/>
      <c r="S251" s="83"/>
      <c r="T251" s="83"/>
      <c r="U251" s="83"/>
      <c r="V251" s="83"/>
      <c r="W251" s="83"/>
    </row>
    <row r="252" spans="1:23" ht="12.75" customHeight="1" x14ac:dyDescent="0.3">
      <c r="A252" s="83"/>
      <c r="B252" s="83"/>
      <c r="C252" s="83"/>
      <c r="D252" s="83"/>
      <c r="E252" s="83"/>
      <c r="F252" s="83"/>
      <c r="G252" s="83"/>
      <c r="H252" s="83"/>
      <c r="I252" s="83"/>
      <c r="J252" s="83"/>
      <c r="K252" s="83"/>
      <c r="L252" s="83"/>
      <c r="M252" s="83"/>
      <c r="N252" s="83"/>
      <c r="O252" s="83"/>
      <c r="P252" s="83"/>
      <c r="Q252" s="83"/>
      <c r="R252" s="83"/>
      <c r="S252" s="83"/>
      <c r="T252" s="83"/>
      <c r="U252" s="83"/>
      <c r="V252" s="83"/>
      <c r="W252" s="83"/>
    </row>
    <row r="253" spans="1:23" ht="12.75" customHeight="1" x14ac:dyDescent="0.3">
      <c r="A253" s="83"/>
      <c r="B253" s="83"/>
      <c r="C253" s="83"/>
      <c r="D253" s="83"/>
      <c r="E253" s="83"/>
      <c r="F253" s="83"/>
      <c r="G253" s="83"/>
      <c r="H253" s="83"/>
      <c r="I253" s="83"/>
      <c r="J253" s="83"/>
      <c r="K253" s="83"/>
      <c r="L253" s="83"/>
      <c r="M253" s="83"/>
      <c r="N253" s="83"/>
      <c r="O253" s="83"/>
      <c r="P253" s="83"/>
      <c r="Q253" s="83"/>
      <c r="R253" s="83"/>
      <c r="S253" s="83"/>
      <c r="T253" s="83"/>
      <c r="U253" s="83"/>
      <c r="V253" s="83"/>
      <c r="W253" s="83"/>
    </row>
    <row r="254" spans="1:23" ht="12.75" customHeight="1" x14ac:dyDescent="0.3">
      <c r="A254" s="83"/>
      <c r="B254" s="83"/>
      <c r="C254" s="83"/>
      <c r="D254" s="83"/>
      <c r="E254" s="83"/>
      <c r="F254" s="83"/>
      <c r="G254" s="83"/>
      <c r="H254" s="83"/>
      <c r="I254" s="83"/>
      <c r="J254" s="83"/>
      <c r="K254" s="83"/>
      <c r="L254" s="83"/>
      <c r="M254" s="83"/>
      <c r="N254" s="83"/>
      <c r="O254" s="83"/>
      <c r="P254" s="83"/>
      <c r="Q254" s="83"/>
      <c r="R254" s="83"/>
      <c r="S254" s="83"/>
      <c r="T254" s="83"/>
      <c r="U254" s="83"/>
      <c r="V254" s="83"/>
      <c r="W254" s="83"/>
    </row>
    <row r="255" spans="1:23" ht="12.75" customHeight="1" x14ac:dyDescent="0.3">
      <c r="A255" s="83"/>
      <c r="B255" s="83"/>
      <c r="C255" s="83"/>
      <c r="D255" s="83"/>
      <c r="E255" s="83"/>
      <c r="F255" s="83"/>
      <c r="G255" s="83"/>
      <c r="H255" s="83"/>
      <c r="I255" s="83"/>
      <c r="J255" s="83"/>
      <c r="K255" s="83"/>
      <c r="L255" s="83"/>
      <c r="M255" s="83"/>
      <c r="N255" s="83"/>
      <c r="O255" s="83"/>
      <c r="P255" s="83"/>
      <c r="Q255" s="83"/>
      <c r="R255" s="83"/>
      <c r="S255" s="83"/>
      <c r="T255" s="83"/>
      <c r="U255" s="83"/>
      <c r="V255" s="83"/>
      <c r="W255" s="83"/>
    </row>
    <row r="256" spans="1:23" ht="12.75" customHeight="1" x14ac:dyDescent="0.3">
      <c r="A256" s="83"/>
      <c r="B256" s="83"/>
      <c r="C256" s="83"/>
      <c r="D256" s="83"/>
      <c r="E256" s="83"/>
      <c r="F256" s="83"/>
      <c r="G256" s="83"/>
      <c r="H256" s="83"/>
      <c r="I256" s="83"/>
      <c r="J256" s="83"/>
      <c r="K256" s="83"/>
      <c r="L256" s="83"/>
      <c r="M256" s="83"/>
      <c r="N256" s="83"/>
      <c r="O256" s="83"/>
      <c r="P256" s="83"/>
      <c r="Q256" s="83"/>
      <c r="R256" s="83"/>
      <c r="S256" s="83"/>
      <c r="T256" s="83"/>
      <c r="U256" s="83"/>
      <c r="V256" s="83"/>
      <c r="W256" s="83"/>
    </row>
    <row r="257" spans="1:23" ht="12.75" customHeight="1" x14ac:dyDescent="0.3">
      <c r="A257" s="83"/>
      <c r="B257" s="83"/>
      <c r="C257" s="83"/>
      <c r="D257" s="83"/>
      <c r="E257" s="83"/>
      <c r="F257" s="83"/>
      <c r="G257" s="83"/>
      <c r="H257" s="83"/>
      <c r="I257" s="83"/>
      <c r="J257" s="83"/>
      <c r="K257" s="83"/>
      <c r="L257" s="83"/>
      <c r="M257" s="83"/>
      <c r="N257" s="83"/>
      <c r="O257" s="83"/>
      <c r="P257" s="83"/>
      <c r="Q257" s="83"/>
      <c r="R257" s="83"/>
      <c r="S257" s="83"/>
      <c r="T257" s="83"/>
      <c r="U257" s="83"/>
      <c r="V257" s="83"/>
      <c r="W257" s="83"/>
    </row>
    <row r="258" spans="1:23" ht="12.75" customHeight="1" x14ac:dyDescent="0.3">
      <c r="A258" s="83"/>
      <c r="B258" s="83"/>
      <c r="C258" s="83"/>
      <c r="D258" s="83"/>
      <c r="E258" s="83"/>
      <c r="F258" s="83"/>
      <c r="G258" s="83"/>
      <c r="H258" s="83"/>
      <c r="I258" s="83"/>
      <c r="J258" s="83"/>
      <c r="K258" s="83"/>
      <c r="L258" s="83"/>
      <c r="M258" s="83"/>
      <c r="N258" s="83"/>
      <c r="O258" s="83"/>
      <c r="P258" s="83"/>
      <c r="Q258" s="83"/>
      <c r="R258" s="83"/>
      <c r="S258" s="83"/>
      <c r="T258" s="83"/>
      <c r="U258" s="83"/>
      <c r="V258" s="83"/>
      <c r="W258" s="83"/>
    </row>
    <row r="259" spans="1:23" ht="12.75" customHeight="1" x14ac:dyDescent="0.3">
      <c r="A259" s="83"/>
      <c r="B259" s="83"/>
      <c r="C259" s="83"/>
      <c r="D259" s="83"/>
      <c r="E259" s="83"/>
      <c r="F259" s="83"/>
      <c r="G259" s="83"/>
      <c r="H259" s="83"/>
      <c r="I259" s="83"/>
      <c r="J259" s="83"/>
      <c r="K259" s="83"/>
      <c r="L259" s="83"/>
      <c r="M259" s="83"/>
      <c r="N259" s="83"/>
      <c r="O259" s="83"/>
      <c r="P259" s="83"/>
      <c r="Q259" s="83"/>
      <c r="R259" s="83"/>
      <c r="S259" s="83"/>
      <c r="T259" s="83"/>
      <c r="U259" s="83"/>
      <c r="V259" s="83"/>
      <c r="W259" s="83"/>
    </row>
    <row r="260" spans="1:23" ht="12.75" customHeight="1" x14ac:dyDescent="0.3">
      <c r="A260" s="83"/>
      <c r="B260" s="83"/>
      <c r="C260" s="83"/>
      <c r="D260" s="83"/>
      <c r="E260" s="83"/>
      <c r="F260" s="83"/>
      <c r="G260" s="83"/>
      <c r="H260" s="83"/>
      <c r="I260" s="83"/>
      <c r="J260" s="83"/>
      <c r="K260" s="83"/>
      <c r="L260" s="83"/>
      <c r="M260" s="83"/>
      <c r="N260" s="83"/>
      <c r="O260" s="83"/>
      <c r="P260" s="83"/>
      <c r="Q260" s="83"/>
      <c r="R260" s="83"/>
      <c r="S260" s="83"/>
      <c r="T260" s="83"/>
      <c r="U260" s="83"/>
      <c r="V260" s="83"/>
      <c r="W260" s="83"/>
    </row>
    <row r="261" spans="1:23" ht="12.75" customHeight="1" x14ac:dyDescent="0.3">
      <c r="A261" s="83"/>
      <c r="B261" s="83"/>
      <c r="C261" s="83"/>
      <c r="D261" s="83"/>
      <c r="E261" s="83"/>
      <c r="F261" s="83"/>
      <c r="G261" s="83"/>
      <c r="H261" s="83"/>
      <c r="I261" s="83"/>
      <c r="J261" s="83"/>
      <c r="K261" s="83"/>
      <c r="L261" s="83"/>
      <c r="M261" s="83"/>
      <c r="N261" s="83"/>
      <c r="O261" s="83"/>
      <c r="P261" s="83"/>
      <c r="Q261" s="83"/>
      <c r="R261" s="83"/>
      <c r="S261" s="83"/>
      <c r="T261" s="83"/>
      <c r="U261" s="83"/>
      <c r="V261" s="83"/>
      <c r="W261" s="83"/>
    </row>
    <row r="262" spans="1:23" ht="12.75" customHeight="1" x14ac:dyDescent="0.3">
      <c r="A262" s="83"/>
      <c r="B262" s="83"/>
      <c r="C262" s="83"/>
      <c r="D262" s="83"/>
      <c r="E262" s="83"/>
      <c r="F262" s="83"/>
      <c r="G262" s="83"/>
      <c r="H262" s="83"/>
      <c r="I262" s="83"/>
      <c r="J262" s="83"/>
      <c r="K262" s="83"/>
      <c r="L262" s="83"/>
      <c r="M262" s="83"/>
      <c r="N262" s="83"/>
      <c r="O262" s="83"/>
      <c r="P262" s="83"/>
      <c r="Q262" s="83"/>
      <c r="R262" s="83"/>
      <c r="S262" s="83"/>
      <c r="T262" s="83"/>
      <c r="U262" s="83"/>
      <c r="V262" s="83"/>
      <c r="W262" s="83"/>
    </row>
    <row r="263" spans="1:23" ht="12.75" customHeight="1" x14ac:dyDescent="0.3">
      <c r="A263" s="83"/>
      <c r="B263" s="83"/>
      <c r="C263" s="83"/>
      <c r="D263" s="83"/>
      <c r="E263" s="83"/>
      <c r="F263" s="83"/>
      <c r="G263" s="83"/>
      <c r="H263" s="83"/>
      <c r="I263" s="83"/>
      <c r="J263" s="83"/>
      <c r="K263" s="83"/>
      <c r="L263" s="83"/>
      <c r="M263" s="83"/>
      <c r="N263" s="83"/>
      <c r="O263" s="83"/>
      <c r="P263" s="83"/>
      <c r="Q263" s="83"/>
      <c r="R263" s="83"/>
      <c r="S263" s="83"/>
      <c r="T263" s="83"/>
      <c r="U263" s="83"/>
      <c r="V263" s="83"/>
      <c r="W263" s="83"/>
    </row>
    <row r="264" spans="1:23" ht="12.75" customHeight="1" x14ac:dyDescent="0.3">
      <c r="A264" s="83"/>
      <c r="B264" s="83"/>
      <c r="C264" s="83"/>
      <c r="D264" s="83"/>
      <c r="E264" s="83"/>
      <c r="F264" s="83"/>
      <c r="G264" s="83"/>
      <c r="H264" s="83"/>
      <c r="I264" s="83"/>
      <c r="J264" s="83"/>
      <c r="K264" s="83"/>
      <c r="L264" s="83"/>
      <c r="M264" s="83"/>
      <c r="N264" s="83"/>
      <c r="O264" s="83"/>
      <c r="P264" s="83"/>
      <c r="Q264" s="83"/>
      <c r="R264" s="83"/>
      <c r="S264" s="83"/>
      <c r="T264" s="83"/>
      <c r="U264" s="83"/>
      <c r="V264" s="83"/>
      <c r="W264" s="83"/>
    </row>
    <row r="265" spans="1:23" ht="12.75" customHeight="1" x14ac:dyDescent="0.3">
      <c r="A265" s="83"/>
      <c r="B265" s="83"/>
      <c r="C265" s="83"/>
      <c r="D265" s="83"/>
      <c r="E265" s="83"/>
      <c r="F265" s="83"/>
      <c r="G265" s="83"/>
      <c r="H265" s="83"/>
      <c r="I265" s="83"/>
      <c r="J265" s="83"/>
      <c r="K265" s="83"/>
      <c r="L265" s="83"/>
      <c r="M265" s="83"/>
      <c r="N265" s="83"/>
      <c r="O265" s="83"/>
      <c r="P265" s="83"/>
      <c r="Q265" s="83"/>
      <c r="R265" s="83"/>
      <c r="S265" s="83"/>
      <c r="T265" s="83"/>
      <c r="U265" s="83"/>
      <c r="V265" s="83"/>
      <c r="W265" s="83"/>
    </row>
    <row r="266" spans="1:23" ht="12.75" customHeight="1" x14ac:dyDescent="0.3">
      <c r="A266" s="83"/>
      <c r="B266" s="83"/>
      <c r="C266" s="83"/>
      <c r="D266" s="83"/>
      <c r="E266" s="83"/>
      <c r="F266" s="83"/>
      <c r="G266" s="83"/>
      <c r="H266" s="83"/>
      <c r="I266" s="83"/>
      <c r="J266" s="83"/>
      <c r="K266" s="83"/>
      <c r="L266" s="83"/>
      <c r="M266" s="83"/>
      <c r="N266" s="83"/>
      <c r="O266" s="83"/>
      <c r="P266" s="83"/>
      <c r="Q266" s="83"/>
      <c r="R266" s="83"/>
      <c r="S266" s="83"/>
      <c r="T266" s="83"/>
      <c r="U266" s="83"/>
      <c r="V266" s="83"/>
      <c r="W266" s="83"/>
    </row>
    <row r="267" spans="1:23" ht="12.75" customHeight="1" x14ac:dyDescent="0.3">
      <c r="A267" s="83"/>
      <c r="B267" s="83"/>
      <c r="C267" s="83"/>
      <c r="D267" s="83"/>
      <c r="E267" s="83"/>
      <c r="F267" s="83"/>
      <c r="G267" s="83"/>
      <c r="H267" s="83"/>
      <c r="I267" s="83"/>
      <c r="J267" s="83"/>
      <c r="K267" s="83"/>
      <c r="L267" s="83"/>
      <c r="M267" s="83"/>
      <c r="N267" s="83"/>
      <c r="O267" s="83"/>
      <c r="P267" s="83"/>
      <c r="Q267" s="83"/>
      <c r="R267" s="83"/>
      <c r="S267" s="83"/>
      <c r="T267" s="83"/>
      <c r="U267" s="83"/>
      <c r="V267" s="83"/>
      <c r="W267" s="83"/>
    </row>
    <row r="268" spans="1:23" ht="12.75" customHeight="1" x14ac:dyDescent="0.3">
      <c r="A268" s="83"/>
      <c r="B268" s="83"/>
      <c r="C268" s="83"/>
      <c r="D268" s="83"/>
      <c r="E268" s="83"/>
      <c r="F268" s="83"/>
      <c r="G268" s="83"/>
      <c r="H268" s="83"/>
      <c r="I268" s="83"/>
      <c r="J268" s="83"/>
      <c r="K268" s="83"/>
      <c r="L268" s="83"/>
      <c r="M268" s="83"/>
      <c r="N268" s="83"/>
      <c r="O268" s="83"/>
      <c r="P268" s="83"/>
      <c r="Q268" s="83"/>
      <c r="R268" s="83"/>
      <c r="S268" s="83"/>
      <c r="T268" s="83"/>
      <c r="U268" s="83"/>
      <c r="V268" s="83"/>
      <c r="W268" s="83"/>
    </row>
    <row r="269" spans="1:23" ht="12.75" customHeight="1" x14ac:dyDescent="0.3">
      <c r="A269" s="83"/>
      <c r="B269" s="83"/>
      <c r="C269" s="83"/>
      <c r="D269" s="83"/>
      <c r="E269" s="83"/>
      <c r="F269" s="83"/>
      <c r="G269" s="83"/>
      <c r="H269" s="83"/>
      <c r="I269" s="83"/>
      <c r="J269" s="83"/>
      <c r="K269" s="83"/>
      <c r="L269" s="83"/>
      <c r="M269" s="83"/>
      <c r="N269" s="83"/>
      <c r="O269" s="83"/>
      <c r="P269" s="83"/>
      <c r="Q269" s="83"/>
      <c r="R269" s="83"/>
      <c r="S269" s="83"/>
      <c r="T269" s="83"/>
      <c r="U269" s="83"/>
      <c r="V269" s="83"/>
      <c r="W269" s="83"/>
    </row>
    <row r="270" spans="1:23" ht="12.75" customHeight="1" x14ac:dyDescent="0.3">
      <c r="A270" s="83"/>
      <c r="B270" s="83"/>
      <c r="C270" s="83"/>
      <c r="D270" s="83"/>
      <c r="E270" s="83"/>
      <c r="F270" s="83"/>
      <c r="G270" s="83"/>
      <c r="H270" s="83"/>
      <c r="I270" s="83"/>
      <c r="J270" s="83"/>
      <c r="K270" s="83"/>
      <c r="L270" s="83"/>
      <c r="M270" s="83"/>
      <c r="N270" s="83"/>
      <c r="O270" s="83"/>
      <c r="P270" s="83"/>
      <c r="Q270" s="83"/>
      <c r="R270" s="83"/>
      <c r="S270" s="83"/>
      <c r="T270" s="83"/>
      <c r="U270" s="83"/>
      <c r="V270" s="83"/>
      <c r="W270" s="83"/>
    </row>
    <row r="271" spans="1:23" ht="12.75" customHeight="1" x14ac:dyDescent="0.3">
      <c r="A271" s="83"/>
      <c r="B271" s="83"/>
      <c r="C271" s="83"/>
      <c r="D271" s="83"/>
      <c r="E271" s="83"/>
      <c r="F271" s="83"/>
      <c r="G271" s="83"/>
      <c r="H271" s="83"/>
      <c r="I271" s="83"/>
      <c r="J271" s="83"/>
      <c r="K271" s="83"/>
      <c r="L271" s="83"/>
      <c r="M271" s="83"/>
      <c r="N271" s="83"/>
      <c r="O271" s="83"/>
      <c r="P271" s="83"/>
      <c r="Q271" s="83"/>
      <c r="R271" s="83"/>
      <c r="S271" s="83"/>
      <c r="T271" s="83"/>
      <c r="U271" s="83"/>
      <c r="V271" s="83"/>
      <c r="W271" s="83"/>
    </row>
    <row r="272" spans="1:23" ht="12.75" customHeight="1" x14ac:dyDescent="0.3">
      <c r="A272" s="83"/>
      <c r="B272" s="83"/>
      <c r="C272" s="83"/>
      <c r="D272" s="83"/>
      <c r="E272" s="83"/>
      <c r="F272" s="83"/>
      <c r="G272" s="83"/>
      <c r="H272" s="83"/>
      <c r="I272" s="83"/>
      <c r="J272" s="83"/>
      <c r="K272" s="83"/>
      <c r="L272" s="83"/>
      <c r="M272" s="83"/>
      <c r="N272" s="83"/>
      <c r="O272" s="83"/>
      <c r="P272" s="83"/>
      <c r="Q272" s="83"/>
      <c r="R272" s="83"/>
      <c r="S272" s="83"/>
      <c r="T272" s="83"/>
      <c r="U272" s="83"/>
      <c r="V272" s="83"/>
      <c r="W272" s="83"/>
    </row>
    <row r="273" spans="1:23" ht="12.75" customHeight="1" x14ac:dyDescent="0.3">
      <c r="A273" s="83"/>
      <c r="B273" s="83"/>
      <c r="C273" s="83"/>
      <c r="D273" s="83"/>
      <c r="E273" s="83"/>
      <c r="F273" s="83"/>
      <c r="G273" s="83"/>
      <c r="H273" s="83"/>
      <c r="I273" s="83"/>
      <c r="J273" s="83"/>
      <c r="K273" s="83"/>
      <c r="L273" s="83"/>
      <c r="M273" s="83"/>
      <c r="N273" s="83"/>
      <c r="O273" s="83"/>
      <c r="P273" s="83"/>
      <c r="Q273" s="83"/>
      <c r="R273" s="83"/>
      <c r="S273" s="83"/>
      <c r="T273" s="83"/>
      <c r="U273" s="83"/>
      <c r="V273" s="83"/>
      <c r="W273" s="83"/>
    </row>
    <row r="274" spans="1:23" ht="12.75" customHeight="1" x14ac:dyDescent="0.3">
      <c r="A274" s="83"/>
      <c r="B274" s="83"/>
      <c r="C274" s="83"/>
      <c r="D274" s="83"/>
      <c r="E274" s="83"/>
      <c r="F274" s="83"/>
      <c r="G274" s="83"/>
      <c r="H274" s="83"/>
      <c r="I274" s="83"/>
      <c r="J274" s="83"/>
      <c r="K274" s="83"/>
      <c r="L274" s="83"/>
      <c r="M274" s="83"/>
      <c r="N274" s="83"/>
      <c r="O274" s="83"/>
      <c r="P274" s="83"/>
      <c r="Q274" s="83"/>
      <c r="R274" s="83"/>
      <c r="S274" s="83"/>
      <c r="T274" s="83"/>
      <c r="U274" s="83"/>
      <c r="V274" s="83"/>
      <c r="W274" s="83"/>
    </row>
    <row r="275" spans="1:23" ht="12.75" customHeight="1" x14ac:dyDescent="0.3">
      <c r="A275" s="83"/>
      <c r="B275" s="83"/>
      <c r="C275" s="83"/>
      <c r="D275" s="83"/>
      <c r="E275" s="83"/>
      <c r="F275" s="83"/>
      <c r="G275" s="83"/>
      <c r="H275" s="83"/>
      <c r="I275" s="83"/>
      <c r="J275" s="83"/>
      <c r="K275" s="83"/>
      <c r="L275" s="83"/>
      <c r="M275" s="83"/>
      <c r="N275" s="83"/>
      <c r="O275" s="83"/>
      <c r="P275" s="83"/>
      <c r="Q275" s="83"/>
      <c r="R275" s="83"/>
      <c r="S275" s="83"/>
      <c r="T275" s="83"/>
      <c r="U275" s="83"/>
      <c r="V275" s="83"/>
      <c r="W275" s="83"/>
    </row>
    <row r="276" spans="1:23" ht="12.75" customHeight="1" x14ac:dyDescent="0.3">
      <c r="A276" s="83"/>
      <c r="B276" s="83"/>
      <c r="C276" s="83"/>
      <c r="D276" s="83"/>
      <c r="E276" s="83"/>
      <c r="F276" s="83"/>
      <c r="G276" s="83"/>
      <c r="H276" s="83"/>
      <c r="I276" s="83"/>
      <c r="J276" s="83"/>
      <c r="K276" s="83"/>
      <c r="L276" s="83"/>
      <c r="M276" s="83"/>
      <c r="N276" s="83"/>
      <c r="O276" s="83"/>
      <c r="P276" s="83"/>
      <c r="Q276" s="83"/>
      <c r="R276" s="83"/>
      <c r="S276" s="83"/>
      <c r="T276" s="83"/>
      <c r="U276" s="83"/>
      <c r="V276" s="83"/>
      <c r="W276" s="83"/>
    </row>
    <row r="277" spans="1:23" ht="12.75" customHeight="1" x14ac:dyDescent="0.3">
      <c r="A277" s="83"/>
      <c r="B277" s="83"/>
      <c r="C277" s="83"/>
      <c r="D277" s="83"/>
      <c r="E277" s="83"/>
      <c r="F277" s="83"/>
      <c r="G277" s="83"/>
      <c r="H277" s="83"/>
      <c r="I277" s="83"/>
      <c r="J277" s="83"/>
      <c r="K277" s="83"/>
      <c r="L277" s="83"/>
      <c r="M277" s="83"/>
      <c r="N277" s="83"/>
      <c r="O277" s="83"/>
      <c r="P277" s="83"/>
      <c r="Q277" s="83"/>
      <c r="R277" s="83"/>
      <c r="S277" s="83"/>
      <c r="T277" s="83"/>
      <c r="U277" s="83"/>
      <c r="V277" s="83"/>
      <c r="W277" s="83"/>
    </row>
    <row r="278" spans="1:23" ht="12.75" customHeight="1" x14ac:dyDescent="0.3">
      <c r="A278" s="83"/>
      <c r="B278" s="83"/>
      <c r="C278" s="83"/>
      <c r="D278" s="83"/>
      <c r="E278" s="83"/>
      <c r="F278" s="83"/>
      <c r="G278" s="83"/>
      <c r="H278" s="83"/>
      <c r="I278" s="83"/>
      <c r="J278" s="83"/>
      <c r="K278" s="83"/>
      <c r="L278" s="83"/>
      <c r="M278" s="83"/>
      <c r="N278" s="83"/>
      <c r="O278" s="83"/>
      <c r="P278" s="83"/>
      <c r="Q278" s="83"/>
      <c r="R278" s="83"/>
      <c r="S278" s="83"/>
      <c r="T278" s="83"/>
      <c r="U278" s="83"/>
      <c r="V278" s="83"/>
      <c r="W278" s="83"/>
    </row>
    <row r="279" spans="1:23" ht="12.75" customHeight="1" x14ac:dyDescent="0.3">
      <c r="A279" s="83"/>
      <c r="B279" s="83"/>
      <c r="C279" s="83"/>
      <c r="D279" s="83"/>
      <c r="E279" s="83"/>
      <c r="F279" s="83"/>
      <c r="G279" s="83"/>
      <c r="H279" s="83"/>
      <c r="I279" s="83"/>
      <c r="J279" s="83"/>
      <c r="K279" s="83"/>
      <c r="L279" s="83"/>
      <c r="M279" s="83"/>
      <c r="N279" s="83"/>
      <c r="O279" s="83"/>
      <c r="P279" s="83"/>
      <c r="Q279" s="83"/>
      <c r="R279" s="83"/>
      <c r="S279" s="83"/>
      <c r="T279" s="83"/>
      <c r="U279" s="83"/>
      <c r="V279" s="83"/>
      <c r="W279" s="83"/>
    </row>
    <row r="280" spans="1:23" ht="12.75" customHeight="1" x14ac:dyDescent="0.3">
      <c r="A280" s="83"/>
      <c r="B280" s="83"/>
      <c r="C280" s="83"/>
      <c r="D280" s="83"/>
      <c r="E280" s="83"/>
      <c r="F280" s="83"/>
      <c r="G280" s="83"/>
      <c r="H280" s="83"/>
      <c r="I280" s="83"/>
      <c r="J280" s="83"/>
      <c r="K280" s="83"/>
      <c r="L280" s="83"/>
      <c r="M280" s="83"/>
      <c r="N280" s="83"/>
      <c r="O280" s="83"/>
      <c r="P280" s="83"/>
      <c r="Q280" s="83"/>
      <c r="R280" s="83"/>
      <c r="S280" s="83"/>
      <c r="T280" s="83"/>
      <c r="U280" s="83"/>
      <c r="V280" s="83"/>
      <c r="W280" s="83"/>
    </row>
    <row r="281" spans="1:23" ht="12.75" customHeight="1" x14ac:dyDescent="0.3">
      <c r="A281" s="83"/>
      <c r="B281" s="83"/>
      <c r="C281" s="83"/>
      <c r="D281" s="83"/>
      <c r="E281" s="83"/>
      <c r="F281" s="83"/>
      <c r="G281" s="83"/>
      <c r="H281" s="83"/>
      <c r="I281" s="83"/>
      <c r="J281" s="83"/>
      <c r="K281" s="83"/>
      <c r="L281" s="83"/>
      <c r="M281" s="83"/>
      <c r="N281" s="83"/>
      <c r="O281" s="83"/>
      <c r="P281" s="83"/>
      <c r="Q281" s="83"/>
      <c r="R281" s="83"/>
      <c r="S281" s="83"/>
      <c r="T281" s="83"/>
      <c r="U281" s="83"/>
      <c r="V281" s="83"/>
      <c r="W281" s="83"/>
    </row>
    <row r="282" spans="1:23" ht="12.75" customHeight="1" x14ac:dyDescent="0.3">
      <c r="A282" s="83"/>
      <c r="B282" s="83"/>
      <c r="C282" s="83"/>
      <c r="D282" s="83"/>
      <c r="E282" s="83"/>
      <c r="F282" s="83"/>
      <c r="G282" s="83"/>
      <c r="H282" s="83"/>
      <c r="I282" s="83"/>
      <c r="J282" s="83"/>
      <c r="K282" s="83"/>
      <c r="L282" s="83"/>
      <c r="M282" s="83"/>
      <c r="N282" s="83"/>
      <c r="O282" s="83"/>
      <c r="P282" s="83"/>
      <c r="Q282" s="83"/>
      <c r="R282" s="83"/>
      <c r="S282" s="83"/>
      <c r="T282" s="83"/>
      <c r="U282" s="83"/>
      <c r="V282" s="83"/>
      <c r="W282" s="83"/>
    </row>
    <row r="283" spans="1:23" ht="12.75" customHeight="1" x14ac:dyDescent="0.3">
      <c r="A283" s="83"/>
      <c r="B283" s="83"/>
      <c r="C283" s="83"/>
      <c r="D283" s="83"/>
      <c r="E283" s="83"/>
      <c r="F283" s="83"/>
      <c r="G283" s="83"/>
      <c r="H283" s="83"/>
      <c r="I283" s="83"/>
      <c r="J283" s="83"/>
      <c r="K283" s="83"/>
      <c r="L283" s="83"/>
      <c r="M283" s="83"/>
      <c r="N283" s="83"/>
      <c r="O283" s="83"/>
      <c r="P283" s="83"/>
      <c r="Q283" s="83"/>
      <c r="R283" s="83"/>
      <c r="S283" s="83"/>
      <c r="T283" s="83"/>
      <c r="U283" s="83"/>
      <c r="V283" s="83"/>
      <c r="W283" s="83"/>
    </row>
    <row r="284" spans="1:23" ht="12.75" customHeight="1" x14ac:dyDescent="0.3">
      <c r="A284" s="83"/>
      <c r="B284" s="83"/>
      <c r="C284" s="83"/>
      <c r="D284" s="83"/>
      <c r="E284" s="83"/>
      <c r="F284" s="83"/>
      <c r="G284" s="83"/>
      <c r="H284" s="83"/>
      <c r="I284" s="83"/>
      <c r="J284" s="83"/>
      <c r="K284" s="83"/>
      <c r="L284" s="83"/>
      <c r="M284" s="83"/>
      <c r="N284" s="83"/>
      <c r="O284" s="83"/>
      <c r="P284" s="83"/>
      <c r="Q284" s="83"/>
      <c r="R284" s="83"/>
      <c r="S284" s="83"/>
      <c r="T284" s="83"/>
      <c r="U284" s="83"/>
      <c r="V284" s="83"/>
      <c r="W284" s="83"/>
    </row>
    <row r="285" spans="1:23" ht="12.75" customHeight="1" x14ac:dyDescent="0.3">
      <c r="A285" s="83"/>
      <c r="B285" s="83"/>
      <c r="C285" s="83"/>
      <c r="D285" s="83"/>
      <c r="E285" s="83"/>
      <c r="F285" s="83"/>
      <c r="G285" s="83"/>
      <c r="H285" s="83"/>
      <c r="I285" s="83"/>
      <c r="J285" s="83"/>
      <c r="K285" s="83"/>
      <c r="L285" s="83"/>
      <c r="M285" s="83"/>
      <c r="N285" s="83"/>
      <c r="O285" s="83"/>
      <c r="P285" s="83"/>
      <c r="Q285" s="83"/>
      <c r="R285" s="83"/>
      <c r="S285" s="83"/>
      <c r="T285" s="83"/>
      <c r="U285" s="83"/>
      <c r="V285" s="83"/>
      <c r="W285" s="83"/>
    </row>
    <row r="286" spans="1:23" ht="12.75" customHeight="1" x14ac:dyDescent="0.3">
      <c r="A286" s="83"/>
      <c r="B286" s="83"/>
      <c r="C286" s="83"/>
      <c r="D286" s="83"/>
      <c r="E286" s="83"/>
      <c r="F286" s="83"/>
      <c r="G286" s="83"/>
      <c r="H286" s="83"/>
      <c r="I286" s="83"/>
      <c r="J286" s="83"/>
      <c r="K286" s="83"/>
      <c r="L286" s="83"/>
      <c r="M286" s="83"/>
      <c r="N286" s="83"/>
      <c r="O286" s="83"/>
      <c r="P286" s="83"/>
      <c r="Q286" s="83"/>
      <c r="R286" s="83"/>
      <c r="S286" s="83"/>
      <c r="T286" s="83"/>
      <c r="U286" s="83"/>
      <c r="V286" s="83"/>
      <c r="W286" s="83"/>
    </row>
    <row r="287" spans="1:23" ht="12.75" customHeight="1" x14ac:dyDescent="0.3">
      <c r="A287" s="83"/>
      <c r="B287" s="83"/>
      <c r="C287" s="83"/>
      <c r="D287" s="83"/>
      <c r="E287" s="83"/>
      <c r="F287" s="83"/>
      <c r="G287" s="83"/>
      <c r="H287" s="83"/>
      <c r="I287" s="83"/>
      <c r="J287" s="83"/>
      <c r="K287" s="83"/>
      <c r="L287" s="83"/>
      <c r="M287" s="83"/>
      <c r="N287" s="83"/>
      <c r="O287" s="83"/>
      <c r="P287" s="83"/>
      <c r="Q287" s="83"/>
      <c r="R287" s="83"/>
      <c r="S287" s="83"/>
      <c r="T287" s="83"/>
      <c r="U287" s="83"/>
      <c r="V287" s="83"/>
      <c r="W287" s="83"/>
    </row>
    <row r="288" spans="1:23" ht="12.75" customHeight="1" x14ac:dyDescent="0.3">
      <c r="A288" s="83"/>
      <c r="B288" s="83"/>
      <c r="C288" s="83"/>
      <c r="D288" s="83"/>
      <c r="E288" s="83"/>
      <c r="F288" s="83"/>
      <c r="G288" s="83"/>
      <c r="H288" s="83"/>
      <c r="I288" s="83"/>
      <c r="J288" s="83"/>
      <c r="K288" s="83"/>
      <c r="L288" s="83"/>
      <c r="M288" s="83"/>
      <c r="N288" s="83"/>
      <c r="O288" s="83"/>
      <c r="P288" s="83"/>
      <c r="Q288" s="83"/>
      <c r="R288" s="83"/>
      <c r="S288" s="83"/>
      <c r="T288" s="83"/>
      <c r="U288" s="83"/>
      <c r="V288" s="83"/>
      <c r="W288" s="83"/>
    </row>
    <row r="289" spans="1:23" ht="12.75" customHeight="1" x14ac:dyDescent="0.3">
      <c r="A289" s="83"/>
      <c r="B289" s="83"/>
      <c r="C289" s="83"/>
      <c r="D289" s="83"/>
      <c r="E289" s="83"/>
      <c r="F289" s="83"/>
      <c r="G289" s="83"/>
      <c r="H289" s="83"/>
      <c r="I289" s="83"/>
      <c r="J289" s="83"/>
      <c r="K289" s="83"/>
      <c r="L289" s="83"/>
      <c r="M289" s="83"/>
      <c r="N289" s="83"/>
      <c r="O289" s="83"/>
      <c r="P289" s="83"/>
      <c r="Q289" s="83"/>
      <c r="R289" s="83"/>
      <c r="S289" s="83"/>
      <c r="T289" s="83"/>
      <c r="U289" s="83"/>
      <c r="V289" s="83"/>
      <c r="W289" s="83"/>
    </row>
    <row r="290" spans="1:23" ht="12.75" customHeight="1" x14ac:dyDescent="0.3">
      <c r="A290" s="83"/>
      <c r="B290" s="83"/>
      <c r="C290" s="83"/>
      <c r="D290" s="83"/>
      <c r="E290" s="83"/>
      <c r="F290" s="83"/>
      <c r="G290" s="83"/>
      <c r="H290" s="83"/>
      <c r="I290" s="83"/>
      <c r="J290" s="83"/>
      <c r="K290" s="83"/>
      <c r="L290" s="83"/>
      <c r="M290" s="83"/>
      <c r="N290" s="83"/>
      <c r="O290" s="83"/>
      <c r="P290" s="83"/>
      <c r="Q290" s="83"/>
      <c r="R290" s="83"/>
      <c r="S290" s="83"/>
      <c r="T290" s="83"/>
      <c r="U290" s="83"/>
      <c r="V290" s="83"/>
      <c r="W290" s="83"/>
    </row>
    <row r="291" spans="1:23" ht="12.75" customHeight="1" x14ac:dyDescent="0.3">
      <c r="A291" s="83"/>
      <c r="B291" s="83"/>
      <c r="C291" s="83"/>
      <c r="D291" s="83"/>
      <c r="E291" s="83"/>
      <c r="F291" s="83"/>
      <c r="G291" s="83"/>
      <c r="H291" s="83"/>
      <c r="I291" s="83"/>
      <c r="J291" s="83"/>
      <c r="K291" s="83"/>
      <c r="L291" s="83"/>
      <c r="M291" s="83"/>
      <c r="N291" s="83"/>
      <c r="O291" s="83"/>
      <c r="P291" s="83"/>
      <c r="Q291" s="83"/>
      <c r="R291" s="83"/>
      <c r="S291" s="83"/>
      <c r="T291" s="83"/>
      <c r="U291" s="83"/>
      <c r="V291" s="83"/>
      <c r="W291" s="83"/>
    </row>
    <row r="292" spans="1:23" ht="12.75" customHeight="1" x14ac:dyDescent="0.3">
      <c r="A292" s="83"/>
      <c r="B292" s="83"/>
      <c r="C292" s="83"/>
      <c r="D292" s="83"/>
      <c r="E292" s="83"/>
      <c r="F292" s="83"/>
      <c r="G292" s="83"/>
      <c r="H292" s="83"/>
      <c r="I292" s="83"/>
      <c r="J292" s="83"/>
      <c r="K292" s="83"/>
      <c r="L292" s="83"/>
      <c r="M292" s="83"/>
      <c r="N292" s="83"/>
      <c r="O292" s="83"/>
      <c r="P292" s="83"/>
      <c r="Q292" s="83"/>
      <c r="R292" s="83"/>
      <c r="S292" s="83"/>
      <c r="T292" s="83"/>
      <c r="U292" s="83"/>
      <c r="V292" s="83"/>
      <c r="W292" s="83"/>
    </row>
    <row r="293" spans="1:23" ht="12.75" customHeight="1" x14ac:dyDescent="0.3">
      <c r="A293" s="83"/>
      <c r="B293" s="83"/>
      <c r="C293" s="83"/>
      <c r="D293" s="83"/>
      <c r="E293" s="83"/>
      <c r="F293" s="83"/>
      <c r="G293" s="83"/>
      <c r="H293" s="83"/>
      <c r="I293" s="83"/>
      <c r="J293" s="83"/>
      <c r="K293" s="83"/>
      <c r="L293" s="83"/>
      <c r="M293" s="83"/>
      <c r="N293" s="83"/>
      <c r="O293" s="83"/>
      <c r="P293" s="83"/>
      <c r="Q293" s="83"/>
      <c r="R293" s="83"/>
      <c r="S293" s="83"/>
      <c r="T293" s="83"/>
      <c r="U293" s="83"/>
      <c r="V293" s="83"/>
      <c r="W293" s="83"/>
    </row>
    <row r="294" spans="1:23" ht="12.75" customHeight="1" x14ac:dyDescent="0.3">
      <c r="A294" s="83"/>
      <c r="B294" s="83"/>
      <c r="C294" s="83"/>
      <c r="D294" s="83"/>
      <c r="E294" s="83"/>
      <c r="F294" s="83"/>
      <c r="G294" s="83"/>
      <c r="H294" s="83"/>
      <c r="I294" s="83"/>
      <c r="J294" s="83"/>
      <c r="K294" s="83"/>
      <c r="L294" s="83"/>
      <c r="M294" s="83"/>
      <c r="N294" s="83"/>
      <c r="O294" s="83"/>
      <c r="P294" s="83"/>
      <c r="Q294" s="83"/>
      <c r="R294" s="83"/>
      <c r="S294" s="83"/>
      <c r="T294" s="83"/>
      <c r="U294" s="83"/>
      <c r="V294" s="83"/>
      <c r="W294" s="83"/>
    </row>
    <row r="295" spans="1:23" ht="12.75" customHeight="1" x14ac:dyDescent="0.3">
      <c r="A295" s="83"/>
      <c r="B295" s="83"/>
      <c r="C295" s="83"/>
      <c r="D295" s="83"/>
      <c r="E295" s="83"/>
      <c r="F295" s="83"/>
      <c r="G295" s="83"/>
      <c r="H295" s="83"/>
      <c r="I295" s="83"/>
      <c r="J295" s="83"/>
      <c r="K295" s="83"/>
      <c r="L295" s="83"/>
      <c r="M295" s="83"/>
      <c r="N295" s="83"/>
      <c r="O295" s="83"/>
      <c r="P295" s="83"/>
      <c r="Q295" s="83"/>
      <c r="R295" s="83"/>
      <c r="S295" s="83"/>
      <c r="T295" s="83"/>
      <c r="U295" s="83"/>
      <c r="V295" s="83"/>
      <c r="W295" s="83"/>
    </row>
    <row r="296" spans="1:23" ht="12.75" customHeight="1" x14ac:dyDescent="0.3">
      <c r="A296" s="83"/>
      <c r="B296" s="83"/>
      <c r="C296" s="83"/>
      <c r="D296" s="83"/>
      <c r="E296" s="83"/>
      <c r="F296" s="83"/>
      <c r="G296" s="83"/>
      <c r="H296" s="83"/>
      <c r="I296" s="83"/>
      <c r="J296" s="83"/>
      <c r="K296" s="83"/>
      <c r="L296" s="83"/>
      <c r="M296" s="83"/>
      <c r="N296" s="83"/>
      <c r="O296" s="83"/>
      <c r="P296" s="83"/>
      <c r="Q296" s="83"/>
      <c r="R296" s="83"/>
      <c r="S296" s="83"/>
      <c r="T296" s="83"/>
      <c r="U296" s="83"/>
      <c r="V296" s="83"/>
      <c r="W296" s="83"/>
    </row>
    <row r="297" spans="1:23" ht="12.75" customHeight="1" x14ac:dyDescent="0.3">
      <c r="A297" s="83"/>
      <c r="B297" s="83"/>
      <c r="C297" s="83"/>
      <c r="D297" s="83"/>
      <c r="E297" s="83"/>
      <c r="F297" s="83"/>
      <c r="G297" s="83"/>
      <c r="H297" s="83"/>
      <c r="I297" s="83"/>
      <c r="J297" s="83"/>
      <c r="K297" s="83"/>
      <c r="L297" s="83"/>
      <c r="M297" s="83"/>
      <c r="N297" s="83"/>
      <c r="O297" s="83"/>
      <c r="P297" s="83"/>
      <c r="Q297" s="83"/>
      <c r="R297" s="83"/>
      <c r="S297" s="83"/>
      <c r="T297" s="83"/>
      <c r="U297" s="83"/>
      <c r="V297" s="83"/>
      <c r="W297" s="83"/>
    </row>
    <row r="298" spans="1:23" ht="12.75" customHeight="1" x14ac:dyDescent="0.3">
      <c r="A298" s="83"/>
      <c r="B298" s="83"/>
      <c r="C298" s="83"/>
      <c r="D298" s="83"/>
      <c r="E298" s="83"/>
      <c r="F298" s="83"/>
      <c r="G298" s="83"/>
      <c r="H298" s="83"/>
      <c r="I298" s="83"/>
      <c r="J298" s="83"/>
      <c r="K298" s="83"/>
      <c r="L298" s="83"/>
      <c r="M298" s="83"/>
      <c r="N298" s="83"/>
      <c r="O298" s="83"/>
      <c r="P298" s="83"/>
      <c r="Q298" s="83"/>
      <c r="R298" s="83"/>
      <c r="S298" s="83"/>
      <c r="T298" s="83"/>
      <c r="U298" s="83"/>
      <c r="V298" s="83"/>
      <c r="W298" s="83"/>
    </row>
    <row r="299" spans="1:23" ht="12.75" customHeight="1" x14ac:dyDescent="0.3">
      <c r="A299" s="83"/>
      <c r="B299" s="83"/>
      <c r="C299" s="83"/>
      <c r="D299" s="83"/>
      <c r="E299" s="83"/>
      <c r="F299" s="83"/>
      <c r="G299" s="83"/>
      <c r="H299" s="83"/>
      <c r="I299" s="83"/>
      <c r="J299" s="83"/>
      <c r="K299" s="83"/>
      <c r="L299" s="83"/>
      <c r="M299" s="83"/>
      <c r="N299" s="83"/>
      <c r="O299" s="83"/>
      <c r="P299" s="83"/>
      <c r="Q299" s="83"/>
      <c r="R299" s="83"/>
      <c r="S299" s="83"/>
      <c r="T299" s="83"/>
      <c r="U299" s="83"/>
      <c r="V299" s="83"/>
      <c r="W299" s="83"/>
    </row>
    <row r="300" spans="1:23" ht="12.75" customHeight="1" x14ac:dyDescent="0.3">
      <c r="A300" s="83"/>
      <c r="B300" s="83"/>
      <c r="C300" s="83"/>
      <c r="D300" s="83"/>
      <c r="E300" s="83"/>
      <c r="F300" s="83"/>
      <c r="G300" s="83"/>
      <c r="H300" s="83"/>
      <c r="I300" s="83"/>
      <c r="J300" s="83"/>
      <c r="K300" s="83"/>
      <c r="L300" s="83"/>
      <c r="M300" s="83"/>
      <c r="N300" s="83"/>
      <c r="O300" s="83"/>
      <c r="P300" s="83"/>
      <c r="Q300" s="83"/>
      <c r="R300" s="83"/>
      <c r="S300" s="83"/>
      <c r="T300" s="83"/>
      <c r="U300" s="83"/>
      <c r="V300" s="83"/>
      <c r="W300" s="83"/>
    </row>
    <row r="301" spans="1:23" ht="12.75" customHeight="1" x14ac:dyDescent="0.3">
      <c r="A301" s="83"/>
      <c r="B301" s="83"/>
      <c r="C301" s="83"/>
      <c r="D301" s="83"/>
      <c r="E301" s="83"/>
      <c r="F301" s="83"/>
      <c r="G301" s="83"/>
      <c r="H301" s="83"/>
      <c r="I301" s="83"/>
      <c r="J301" s="83"/>
      <c r="K301" s="83"/>
      <c r="L301" s="83"/>
      <c r="M301" s="83"/>
      <c r="N301" s="83"/>
      <c r="O301" s="83"/>
      <c r="P301" s="83"/>
      <c r="Q301" s="83"/>
      <c r="R301" s="83"/>
      <c r="S301" s="83"/>
      <c r="T301" s="83"/>
      <c r="U301" s="83"/>
      <c r="V301" s="83"/>
      <c r="W301" s="83"/>
    </row>
    <row r="302" spans="1:23" ht="12.75" customHeight="1" x14ac:dyDescent="0.3">
      <c r="A302" s="83"/>
      <c r="B302" s="83"/>
      <c r="C302" s="83"/>
      <c r="D302" s="83"/>
      <c r="E302" s="83"/>
      <c r="F302" s="83"/>
      <c r="G302" s="83"/>
      <c r="H302" s="83"/>
      <c r="I302" s="83"/>
      <c r="J302" s="83"/>
      <c r="K302" s="83"/>
      <c r="L302" s="83"/>
      <c r="M302" s="83"/>
      <c r="N302" s="83"/>
      <c r="O302" s="83"/>
      <c r="P302" s="83"/>
      <c r="Q302" s="83"/>
      <c r="R302" s="83"/>
      <c r="S302" s="83"/>
      <c r="T302" s="83"/>
      <c r="U302" s="83"/>
      <c r="V302" s="83"/>
      <c r="W302" s="83"/>
    </row>
    <row r="303" spans="1:23" ht="12.75" customHeight="1" x14ac:dyDescent="0.3">
      <c r="A303" s="83"/>
      <c r="B303" s="83"/>
      <c r="C303" s="83"/>
      <c r="D303" s="83"/>
      <c r="E303" s="83"/>
      <c r="F303" s="83"/>
      <c r="G303" s="83"/>
      <c r="H303" s="83"/>
      <c r="I303" s="83"/>
      <c r="J303" s="83"/>
      <c r="K303" s="83"/>
      <c r="L303" s="83"/>
      <c r="M303" s="83"/>
      <c r="N303" s="83"/>
      <c r="O303" s="83"/>
      <c r="P303" s="83"/>
      <c r="Q303" s="83"/>
      <c r="R303" s="83"/>
      <c r="S303" s="83"/>
      <c r="T303" s="83"/>
      <c r="U303" s="83"/>
      <c r="V303" s="83"/>
      <c r="W303" s="83"/>
    </row>
    <row r="304" spans="1:23" ht="12.75" customHeight="1" x14ac:dyDescent="0.3">
      <c r="A304" s="83"/>
      <c r="B304" s="83"/>
      <c r="C304" s="83"/>
      <c r="D304" s="83"/>
      <c r="E304" s="83"/>
      <c r="F304" s="83"/>
      <c r="G304" s="83"/>
      <c r="H304" s="83"/>
      <c r="I304" s="83"/>
      <c r="J304" s="83"/>
      <c r="K304" s="83"/>
      <c r="L304" s="83"/>
      <c r="M304" s="83"/>
      <c r="N304" s="83"/>
      <c r="O304" s="83"/>
      <c r="P304" s="83"/>
      <c r="Q304" s="83"/>
      <c r="R304" s="83"/>
      <c r="S304" s="83"/>
      <c r="T304" s="83"/>
      <c r="U304" s="83"/>
      <c r="V304" s="83"/>
      <c r="W304" s="83"/>
    </row>
    <row r="305" spans="1:23" ht="12.75" customHeight="1" x14ac:dyDescent="0.3">
      <c r="A305" s="83"/>
      <c r="B305" s="83"/>
      <c r="C305" s="83"/>
      <c r="D305" s="83"/>
      <c r="E305" s="83"/>
      <c r="F305" s="83"/>
      <c r="G305" s="83"/>
      <c r="H305" s="83"/>
      <c r="I305" s="83"/>
      <c r="J305" s="83"/>
      <c r="K305" s="83"/>
      <c r="L305" s="83"/>
      <c r="M305" s="83"/>
      <c r="N305" s="83"/>
      <c r="O305" s="83"/>
      <c r="P305" s="83"/>
      <c r="Q305" s="83"/>
      <c r="R305" s="83"/>
      <c r="S305" s="83"/>
      <c r="T305" s="83"/>
      <c r="U305" s="83"/>
      <c r="V305" s="83"/>
      <c r="W305" s="83"/>
    </row>
    <row r="306" spans="1:23" ht="12.75" customHeight="1" x14ac:dyDescent="0.3">
      <c r="A306" s="83"/>
      <c r="B306" s="83"/>
      <c r="C306" s="83"/>
      <c r="D306" s="83"/>
      <c r="E306" s="83"/>
      <c r="F306" s="83"/>
      <c r="G306" s="83"/>
      <c r="H306" s="83"/>
      <c r="I306" s="83"/>
      <c r="J306" s="83"/>
      <c r="K306" s="83"/>
      <c r="L306" s="83"/>
      <c r="M306" s="83"/>
      <c r="N306" s="83"/>
      <c r="O306" s="83"/>
      <c r="P306" s="83"/>
      <c r="Q306" s="83"/>
      <c r="R306" s="83"/>
      <c r="S306" s="83"/>
      <c r="T306" s="83"/>
      <c r="U306" s="83"/>
      <c r="V306" s="83"/>
      <c r="W306" s="83"/>
    </row>
    <row r="307" spans="1:23" ht="12.75" customHeight="1" x14ac:dyDescent="0.3">
      <c r="A307" s="83"/>
      <c r="B307" s="83"/>
      <c r="C307" s="83"/>
      <c r="D307" s="83"/>
      <c r="E307" s="83"/>
      <c r="F307" s="83"/>
      <c r="G307" s="83"/>
      <c r="H307" s="83"/>
      <c r="I307" s="83"/>
      <c r="J307" s="83"/>
      <c r="K307" s="83"/>
      <c r="L307" s="83"/>
      <c r="M307" s="83"/>
      <c r="N307" s="83"/>
      <c r="O307" s="83"/>
      <c r="P307" s="83"/>
      <c r="Q307" s="83"/>
      <c r="R307" s="83"/>
      <c r="S307" s="83"/>
      <c r="T307" s="83"/>
      <c r="U307" s="83"/>
      <c r="V307" s="83"/>
      <c r="W307" s="83"/>
    </row>
    <row r="308" spans="1:23" ht="12.75" customHeight="1" x14ac:dyDescent="0.3">
      <c r="A308" s="83"/>
      <c r="B308" s="83"/>
      <c r="C308" s="83"/>
      <c r="D308" s="83"/>
      <c r="E308" s="83"/>
      <c r="F308" s="83"/>
      <c r="G308" s="83"/>
      <c r="H308" s="83"/>
      <c r="I308" s="83"/>
      <c r="J308" s="83"/>
      <c r="K308" s="83"/>
      <c r="L308" s="83"/>
      <c r="M308" s="83"/>
      <c r="N308" s="83"/>
      <c r="O308" s="83"/>
      <c r="P308" s="83"/>
      <c r="Q308" s="83"/>
      <c r="R308" s="83"/>
      <c r="S308" s="83"/>
      <c r="T308" s="83"/>
      <c r="U308" s="83"/>
      <c r="V308" s="83"/>
      <c r="W308" s="83"/>
    </row>
    <row r="309" spans="1:23" ht="12.75" customHeight="1" x14ac:dyDescent="0.3">
      <c r="A309" s="83"/>
      <c r="B309" s="83"/>
      <c r="C309" s="83"/>
      <c r="D309" s="83"/>
      <c r="E309" s="83"/>
      <c r="F309" s="83"/>
      <c r="G309" s="83"/>
      <c r="H309" s="83"/>
      <c r="I309" s="83"/>
      <c r="J309" s="83"/>
      <c r="K309" s="83"/>
      <c r="L309" s="83"/>
      <c r="M309" s="83"/>
      <c r="N309" s="83"/>
      <c r="O309" s="83"/>
      <c r="P309" s="83"/>
      <c r="Q309" s="83"/>
      <c r="R309" s="83"/>
      <c r="S309" s="83"/>
      <c r="T309" s="83"/>
      <c r="U309" s="83"/>
      <c r="V309" s="83"/>
      <c r="W309" s="83"/>
    </row>
    <row r="310" spans="1:23" ht="12.75" customHeight="1" x14ac:dyDescent="0.3">
      <c r="A310" s="83"/>
      <c r="B310" s="83"/>
      <c r="C310" s="83"/>
      <c r="D310" s="83"/>
      <c r="E310" s="83"/>
      <c r="F310" s="83"/>
      <c r="G310" s="83"/>
      <c r="H310" s="83"/>
      <c r="I310" s="83"/>
      <c r="J310" s="83"/>
      <c r="K310" s="83"/>
      <c r="L310" s="83"/>
      <c r="M310" s="83"/>
      <c r="N310" s="83"/>
      <c r="O310" s="83"/>
      <c r="P310" s="83"/>
      <c r="Q310" s="83"/>
      <c r="R310" s="83"/>
      <c r="S310" s="83"/>
      <c r="T310" s="83"/>
      <c r="U310" s="83"/>
      <c r="V310" s="83"/>
      <c r="W310" s="83"/>
    </row>
    <row r="311" spans="1:23" ht="12.75" customHeight="1" x14ac:dyDescent="0.3">
      <c r="A311" s="83"/>
      <c r="B311" s="83"/>
      <c r="C311" s="83"/>
      <c r="D311" s="83"/>
      <c r="E311" s="83"/>
      <c r="F311" s="83"/>
      <c r="G311" s="83"/>
      <c r="H311" s="83"/>
      <c r="I311" s="83"/>
      <c r="J311" s="83"/>
      <c r="K311" s="83"/>
      <c r="L311" s="83"/>
      <c r="M311" s="83"/>
      <c r="N311" s="83"/>
      <c r="O311" s="83"/>
      <c r="P311" s="83"/>
      <c r="Q311" s="83"/>
      <c r="R311" s="83"/>
      <c r="S311" s="83"/>
      <c r="T311" s="83"/>
      <c r="U311" s="83"/>
      <c r="V311" s="83"/>
      <c r="W311" s="83"/>
    </row>
    <row r="312" spans="1:23" ht="12.75" customHeight="1" x14ac:dyDescent="0.3">
      <c r="A312" s="83"/>
      <c r="B312" s="83"/>
      <c r="C312" s="83"/>
      <c r="D312" s="83"/>
      <c r="E312" s="83"/>
      <c r="F312" s="83"/>
      <c r="G312" s="83"/>
      <c r="H312" s="83"/>
      <c r="I312" s="83"/>
      <c r="J312" s="83"/>
      <c r="K312" s="83"/>
      <c r="L312" s="83"/>
      <c r="M312" s="83"/>
      <c r="N312" s="83"/>
      <c r="O312" s="83"/>
      <c r="P312" s="83"/>
      <c r="Q312" s="83"/>
      <c r="R312" s="83"/>
      <c r="S312" s="83"/>
      <c r="T312" s="83"/>
      <c r="U312" s="83"/>
      <c r="V312" s="83"/>
      <c r="W312" s="83"/>
    </row>
    <row r="313" spans="1:23" ht="12.75" customHeight="1" x14ac:dyDescent="0.3">
      <c r="A313" s="83"/>
      <c r="B313" s="83"/>
      <c r="C313" s="83"/>
      <c r="D313" s="83"/>
      <c r="E313" s="83"/>
      <c r="F313" s="83"/>
      <c r="G313" s="83"/>
      <c r="H313" s="83"/>
      <c r="I313" s="83"/>
      <c r="J313" s="83"/>
      <c r="K313" s="83"/>
      <c r="L313" s="83"/>
      <c r="M313" s="83"/>
      <c r="N313" s="83"/>
      <c r="O313" s="83"/>
      <c r="P313" s="83"/>
      <c r="Q313" s="83"/>
      <c r="R313" s="83"/>
      <c r="S313" s="83"/>
      <c r="T313" s="83"/>
      <c r="U313" s="83"/>
      <c r="V313" s="83"/>
      <c r="W313" s="83"/>
    </row>
    <row r="314" spans="1:23" ht="12.75" customHeight="1" x14ac:dyDescent="0.3">
      <c r="A314" s="83"/>
      <c r="B314" s="83"/>
      <c r="C314" s="83"/>
      <c r="D314" s="83"/>
      <c r="E314" s="83"/>
      <c r="F314" s="83"/>
      <c r="G314" s="83"/>
      <c r="H314" s="83"/>
      <c r="I314" s="83"/>
      <c r="J314" s="83"/>
      <c r="K314" s="83"/>
      <c r="L314" s="83"/>
      <c r="M314" s="83"/>
      <c r="N314" s="83"/>
      <c r="O314" s="83"/>
      <c r="P314" s="83"/>
      <c r="Q314" s="83"/>
      <c r="R314" s="83"/>
      <c r="S314" s="83"/>
      <c r="T314" s="83"/>
      <c r="U314" s="83"/>
      <c r="V314" s="83"/>
      <c r="W314" s="83"/>
    </row>
    <row r="315" spans="1:23" ht="12.75" customHeight="1" x14ac:dyDescent="0.3">
      <c r="A315" s="83"/>
      <c r="B315" s="83"/>
      <c r="C315" s="83"/>
      <c r="D315" s="83"/>
      <c r="E315" s="83"/>
      <c r="F315" s="83"/>
      <c r="G315" s="83"/>
      <c r="H315" s="83"/>
      <c r="I315" s="83"/>
      <c r="J315" s="83"/>
      <c r="K315" s="83"/>
      <c r="L315" s="83"/>
      <c r="M315" s="83"/>
      <c r="N315" s="83"/>
      <c r="O315" s="83"/>
      <c r="P315" s="83"/>
      <c r="Q315" s="83"/>
      <c r="R315" s="83"/>
      <c r="S315" s="83"/>
      <c r="T315" s="83"/>
      <c r="U315" s="83"/>
      <c r="V315" s="83"/>
      <c r="W315" s="83"/>
    </row>
    <row r="316" spans="1:23" ht="12.75" customHeight="1" x14ac:dyDescent="0.3">
      <c r="A316" s="83"/>
      <c r="B316" s="83"/>
      <c r="C316" s="83"/>
      <c r="D316" s="83"/>
      <c r="E316" s="83"/>
      <c r="F316" s="83"/>
      <c r="G316" s="83"/>
      <c r="H316" s="83"/>
      <c r="I316" s="83"/>
      <c r="J316" s="83"/>
      <c r="K316" s="83"/>
      <c r="L316" s="83"/>
      <c r="M316" s="83"/>
      <c r="N316" s="83"/>
      <c r="O316" s="83"/>
      <c r="P316" s="83"/>
      <c r="Q316" s="83"/>
      <c r="R316" s="83"/>
      <c r="S316" s="83"/>
      <c r="T316" s="83"/>
      <c r="U316" s="83"/>
      <c r="V316" s="83"/>
      <c r="W316" s="83"/>
    </row>
    <row r="317" spans="1:23" ht="12.75" customHeight="1" x14ac:dyDescent="0.3">
      <c r="A317" s="83"/>
      <c r="B317" s="83"/>
      <c r="C317" s="83"/>
      <c r="D317" s="83"/>
      <c r="E317" s="83"/>
      <c r="F317" s="83"/>
      <c r="G317" s="83"/>
      <c r="H317" s="83"/>
      <c r="I317" s="83"/>
      <c r="J317" s="83"/>
      <c r="K317" s="83"/>
      <c r="L317" s="83"/>
      <c r="M317" s="83"/>
      <c r="N317" s="83"/>
      <c r="O317" s="83"/>
      <c r="P317" s="83"/>
      <c r="Q317" s="83"/>
      <c r="R317" s="83"/>
      <c r="S317" s="83"/>
      <c r="T317" s="83"/>
      <c r="U317" s="83"/>
      <c r="V317" s="83"/>
      <c r="W317" s="83"/>
    </row>
    <row r="318" spans="1:23" ht="12.75" customHeight="1" x14ac:dyDescent="0.3">
      <c r="A318" s="83"/>
      <c r="B318" s="83"/>
      <c r="C318" s="83"/>
      <c r="D318" s="83"/>
      <c r="E318" s="83"/>
      <c r="F318" s="83"/>
      <c r="G318" s="83"/>
      <c r="H318" s="83"/>
      <c r="I318" s="83"/>
      <c r="J318" s="83"/>
      <c r="K318" s="83"/>
      <c r="L318" s="83"/>
      <c r="M318" s="83"/>
      <c r="N318" s="83"/>
      <c r="O318" s="83"/>
      <c r="P318" s="83"/>
      <c r="Q318" s="83"/>
      <c r="R318" s="83"/>
      <c r="S318" s="83"/>
      <c r="T318" s="83"/>
      <c r="U318" s="83"/>
      <c r="V318" s="83"/>
      <c r="W318" s="83"/>
    </row>
    <row r="319" spans="1:23" ht="12.75" customHeight="1" x14ac:dyDescent="0.3">
      <c r="A319" s="83"/>
      <c r="B319" s="83"/>
      <c r="C319" s="83"/>
      <c r="D319" s="83"/>
      <c r="E319" s="83"/>
      <c r="F319" s="83"/>
      <c r="G319" s="83"/>
      <c r="H319" s="83"/>
      <c r="I319" s="83"/>
      <c r="J319" s="83"/>
      <c r="K319" s="83"/>
      <c r="L319" s="83"/>
      <c r="M319" s="83"/>
      <c r="N319" s="83"/>
      <c r="O319" s="83"/>
      <c r="P319" s="83"/>
      <c r="Q319" s="83"/>
      <c r="R319" s="83"/>
      <c r="S319" s="83"/>
      <c r="T319" s="83"/>
      <c r="U319" s="83"/>
      <c r="V319" s="83"/>
      <c r="W319" s="83"/>
    </row>
    <row r="320" spans="1:23" ht="12.75" customHeight="1" x14ac:dyDescent="0.3">
      <c r="A320" s="83"/>
      <c r="B320" s="83"/>
      <c r="C320" s="83"/>
      <c r="D320" s="83"/>
      <c r="E320" s="83"/>
      <c r="F320" s="83"/>
      <c r="G320" s="83"/>
      <c r="H320" s="83"/>
      <c r="I320" s="83"/>
      <c r="J320" s="83"/>
      <c r="K320" s="83"/>
      <c r="L320" s="83"/>
      <c r="M320" s="83"/>
      <c r="N320" s="83"/>
      <c r="O320" s="83"/>
      <c r="P320" s="83"/>
      <c r="Q320" s="83"/>
      <c r="R320" s="83"/>
      <c r="S320" s="83"/>
      <c r="T320" s="83"/>
      <c r="U320" s="83"/>
      <c r="V320" s="83"/>
      <c r="W320" s="83"/>
    </row>
    <row r="321" spans="1:23" ht="12.75" customHeight="1" x14ac:dyDescent="0.3">
      <c r="A321" s="83"/>
      <c r="B321" s="83"/>
      <c r="C321" s="83"/>
      <c r="D321" s="83"/>
      <c r="E321" s="83"/>
      <c r="F321" s="83"/>
      <c r="G321" s="83"/>
      <c r="H321" s="83"/>
      <c r="I321" s="83"/>
      <c r="J321" s="83"/>
      <c r="K321" s="83"/>
      <c r="L321" s="83"/>
      <c r="M321" s="83"/>
      <c r="N321" s="83"/>
      <c r="O321" s="83"/>
      <c r="P321" s="83"/>
      <c r="Q321" s="83"/>
      <c r="R321" s="83"/>
      <c r="S321" s="83"/>
      <c r="T321" s="83"/>
      <c r="U321" s="83"/>
      <c r="V321" s="83"/>
      <c r="W321" s="83"/>
    </row>
    <row r="322" spans="1:23" ht="12.75" customHeight="1" x14ac:dyDescent="0.3">
      <c r="A322" s="83"/>
      <c r="B322" s="83"/>
      <c r="C322" s="83"/>
      <c r="D322" s="83"/>
      <c r="E322" s="83"/>
      <c r="F322" s="83"/>
      <c r="G322" s="83"/>
      <c r="H322" s="83"/>
      <c r="I322" s="83"/>
      <c r="J322" s="83"/>
      <c r="K322" s="83"/>
      <c r="L322" s="83"/>
      <c r="M322" s="83"/>
      <c r="N322" s="83"/>
      <c r="O322" s="83"/>
      <c r="P322" s="83"/>
      <c r="Q322" s="83"/>
      <c r="R322" s="83"/>
      <c r="S322" s="83"/>
      <c r="T322" s="83"/>
      <c r="U322" s="83"/>
      <c r="V322" s="83"/>
      <c r="W322" s="83"/>
    </row>
    <row r="323" spans="1:23" ht="12.75" customHeight="1" x14ac:dyDescent="0.3">
      <c r="A323" s="83"/>
      <c r="B323" s="83"/>
      <c r="C323" s="83"/>
      <c r="D323" s="83"/>
      <c r="E323" s="83"/>
      <c r="F323" s="83"/>
      <c r="G323" s="83"/>
      <c r="H323" s="83"/>
      <c r="I323" s="83"/>
      <c r="J323" s="83"/>
      <c r="K323" s="83"/>
      <c r="L323" s="83"/>
      <c r="M323" s="83"/>
      <c r="N323" s="83"/>
      <c r="O323" s="83"/>
      <c r="P323" s="83"/>
      <c r="Q323" s="83"/>
      <c r="R323" s="83"/>
      <c r="S323" s="83"/>
      <c r="T323" s="83"/>
      <c r="U323" s="83"/>
      <c r="V323" s="83"/>
      <c r="W323" s="83"/>
    </row>
    <row r="324" spans="1:23" ht="12.75" customHeight="1" x14ac:dyDescent="0.3">
      <c r="A324" s="83"/>
      <c r="B324" s="83"/>
      <c r="C324" s="83"/>
      <c r="D324" s="83"/>
      <c r="E324" s="83"/>
      <c r="F324" s="83"/>
      <c r="G324" s="83"/>
      <c r="H324" s="83"/>
      <c r="I324" s="83"/>
      <c r="J324" s="83"/>
      <c r="K324" s="83"/>
      <c r="L324" s="83"/>
      <c r="M324" s="83"/>
      <c r="N324" s="83"/>
      <c r="O324" s="83"/>
      <c r="P324" s="83"/>
      <c r="Q324" s="83"/>
      <c r="R324" s="83"/>
      <c r="S324" s="83"/>
      <c r="T324" s="83"/>
      <c r="U324" s="83"/>
      <c r="V324" s="83"/>
      <c r="W324" s="83"/>
    </row>
    <row r="325" spans="1:23" ht="12.75" customHeight="1" x14ac:dyDescent="0.3">
      <c r="A325" s="83"/>
      <c r="B325" s="83"/>
      <c r="C325" s="83"/>
      <c r="D325" s="83"/>
      <c r="E325" s="83"/>
      <c r="F325" s="83"/>
      <c r="G325" s="83"/>
      <c r="H325" s="83"/>
      <c r="I325" s="83"/>
      <c r="J325" s="83"/>
      <c r="K325" s="83"/>
      <c r="L325" s="83"/>
      <c r="M325" s="83"/>
      <c r="N325" s="83"/>
      <c r="O325" s="83"/>
      <c r="P325" s="83"/>
      <c r="Q325" s="83"/>
      <c r="R325" s="83"/>
      <c r="S325" s="83"/>
      <c r="T325" s="83"/>
      <c r="U325" s="83"/>
      <c r="V325" s="83"/>
      <c r="W325" s="83"/>
    </row>
    <row r="326" spans="1:23" ht="12.75" customHeight="1" x14ac:dyDescent="0.3">
      <c r="A326" s="83"/>
      <c r="B326" s="83"/>
      <c r="C326" s="83"/>
      <c r="D326" s="83"/>
      <c r="E326" s="83"/>
      <c r="F326" s="83"/>
      <c r="G326" s="83"/>
      <c r="H326" s="83"/>
      <c r="I326" s="83"/>
      <c r="J326" s="83"/>
      <c r="K326" s="83"/>
      <c r="L326" s="83"/>
      <c r="M326" s="83"/>
      <c r="N326" s="83"/>
      <c r="O326" s="83"/>
      <c r="P326" s="83"/>
      <c r="Q326" s="83"/>
      <c r="R326" s="83"/>
      <c r="S326" s="83"/>
      <c r="T326" s="83"/>
      <c r="U326" s="83"/>
      <c r="V326" s="83"/>
      <c r="W326" s="83"/>
    </row>
    <row r="327" spans="1:23" ht="12.75" customHeight="1" x14ac:dyDescent="0.3">
      <c r="A327" s="83"/>
      <c r="B327" s="83"/>
      <c r="C327" s="83"/>
      <c r="D327" s="83"/>
      <c r="E327" s="83"/>
      <c r="F327" s="83"/>
      <c r="G327" s="83"/>
      <c r="H327" s="83"/>
      <c r="I327" s="83"/>
      <c r="J327" s="83"/>
      <c r="K327" s="83"/>
      <c r="L327" s="83"/>
      <c r="M327" s="83"/>
      <c r="N327" s="83"/>
      <c r="O327" s="83"/>
      <c r="P327" s="83"/>
      <c r="Q327" s="83"/>
      <c r="R327" s="83"/>
      <c r="S327" s="83"/>
      <c r="T327" s="83"/>
      <c r="U327" s="83"/>
      <c r="V327" s="83"/>
      <c r="W327" s="83"/>
    </row>
    <row r="328" spans="1:23" ht="12.75" customHeight="1" x14ac:dyDescent="0.3">
      <c r="A328" s="83"/>
      <c r="B328" s="83"/>
      <c r="C328" s="83"/>
      <c r="D328" s="83"/>
      <c r="E328" s="83"/>
      <c r="F328" s="83"/>
      <c r="G328" s="83"/>
      <c r="H328" s="83"/>
      <c r="I328" s="83"/>
      <c r="J328" s="83"/>
      <c r="K328" s="83"/>
      <c r="L328" s="83"/>
      <c r="M328" s="83"/>
      <c r="N328" s="83"/>
      <c r="O328" s="83"/>
      <c r="P328" s="83"/>
      <c r="Q328" s="83"/>
      <c r="R328" s="83"/>
      <c r="S328" s="83"/>
      <c r="T328" s="83"/>
      <c r="U328" s="83"/>
      <c r="V328" s="83"/>
      <c r="W328" s="83"/>
    </row>
    <row r="329" spans="1:23" ht="12.75" customHeight="1" x14ac:dyDescent="0.3">
      <c r="A329" s="83"/>
      <c r="B329" s="83"/>
      <c r="C329" s="83"/>
      <c r="D329" s="83"/>
      <c r="E329" s="83"/>
      <c r="F329" s="83"/>
      <c r="G329" s="83"/>
      <c r="H329" s="83"/>
      <c r="I329" s="83"/>
      <c r="J329" s="83"/>
      <c r="K329" s="83"/>
      <c r="L329" s="83"/>
      <c r="M329" s="83"/>
      <c r="N329" s="83"/>
      <c r="O329" s="83"/>
      <c r="P329" s="83"/>
      <c r="Q329" s="83"/>
      <c r="R329" s="83"/>
      <c r="S329" s="83"/>
      <c r="T329" s="83"/>
      <c r="U329" s="83"/>
      <c r="V329" s="83"/>
      <c r="W329" s="83"/>
    </row>
    <row r="330" spans="1:23" ht="12.75" customHeight="1" x14ac:dyDescent="0.3">
      <c r="A330" s="83"/>
      <c r="B330" s="83"/>
      <c r="C330" s="83"/>
      <c r="D330" s="83"/>
      <c r="E330" s="83"/>
      <c r="F330" s="83"/>
      <c r="G330" s="83"/>
      <c r="H330" s="83"/>
      <c r="I330" s="83"/>
      <c r="J330" s="83"/>
      <c r="K330" s="83"/>
      <c r="L330" s="83"/>
      <c r="M330" s="83"/>
      <c r="N330" s="83"/>
      <c r="O330" s="83"/>
      <c r="P330" s="83"/>
      <c r="Q330" s="83"/>
      <c r="R330" s="83"/>
      <c r="S330" s="83"/>
      <c r="T330" s="83"/>
      <c r="U330" s="83"/>
      <c r="V330" s="83"/>
      <c r="W330" s="83"/>
    </row>
    <row r="331" spans="1:23" ht="12.75" customHeight="1" x14ac:dyDescent="0.3">
      <c r="A331" s="83"/>
      <c r="B331" s="83"/>
      <c r="C331" s="83"/>
      <c r="D331" s="83"/>
      <c r="E331" s="83"/>
      <c r="F331" s="83"/>
      <c r="G331" s="83"/>
      <c r="H331" s="83"/>
      <c r="I331" s="83"/>
      <c r="J331" s="83"/>
      <c r="K331" s="83"/>
      <c r="L331" s="83"/>
      <c r="M331" s="83"/>
      <c r="N331" s="83"/>
      <c r="O331" s="83"/>
      <c r="P331" s="83"/>
      <c r="Q331" s="83"/>
      <c r="R331" s="83"/>
      <c r="S331" s="83"/>
      <c r="T331" s="83"/>
      <c r="U331" s="83"/>
      <c r="V331" s="83"/>
      <c r="W331" s="83"/>
    </row>
    <row r="332" spans="1:23" ht="12.75" customHeight="1" x14ac:dyDescent="0.3">
      <c r="A332" s="83"/>
      <c r="B332" s="83"/>
      <c r="C332" s="83"/>
      <c r="D332" s="83"/>
      <c r="E332" s="83"/>
      <c r="F332" s="83"/>
      <c r="G332" s="83"/>
      <c r="H332" s="83"/>
      <c r="I332" s="83"/>
      <c r="J332" s="83"/>
      <c r="K332" s="83"/>
      <c r="L332" s="83"/>
      <c r="M332" s="83"/>
      <c r="N332" s="83"/>
      <c r="O332" s="83"/>
      <c r="P332" s="83"/>
      <c r="Q332" s="83"/>
      <c r="R332" s="83"/>
      <c r="S332" s="83"/>
      <c r="T332" s="83"/>
      <c r="U332" s="83"/>
      <c r="V332" s="83"/>
      <c r="W332" s="83"/>
    </row>
    <row r="333" spans="1:23" ht="12.75" customHeight="1" x14ac:dyDescent="0.3">
      <c r="A333" s="83"/>
      <c r="B333" s="83"/>
      <c r="C333" s="83"/>
      <c r="D333" s="83"/>
      <c r="E333" s="83"/>
      <c r="F333" s="83"/>
      <c r="G333" s="83"/>
      <c r="H333" s="83"/>
      <c r="I333" s="83"/>
      <c r="J333" s="83"/>
      <c r="K333" s="83"/>
      <c r="L333" s="83"/>
      <c r="M333" s="83"/>
      <c r="N333" s="83"/>
      <c r="O333" s="83"/>
      <c r="P333" s="83"/>
      <c r="Q333" s="83"/>
      <c r="R333" s="83"/>
      <c r="S333" s="83"/>
      <c r="T333" s="83"/>
      <c r="U333" s="83"/>
      <c r="V333" s="83"/>
      <c r="W333" s="83"/>
    </row>
    <row r="334" spans="1:23" ht="12.75" customHeight="1" x14ac:dyDescent="0.3">
      <c r="A334" s="83"/>
      <c r="B334" s="83"/>
      <c r="C334" s="83"/>
      <c r="D334" s="83"/>
      <c r="E334" s="83"/>
      <c r="F334" s="83"/>
      <c r="G334" s="83"/>
      <c r="H334" s="83"/>
      <c r="I334" s="83"/>
      <c r="J334" s="83"/>
      <c r="K334" s="83"/>
      <c r="L334" s="83"/>
      <c r="M334" s="83"/>
      <c r="N334" s="83"/>
      <c r="O334" s="83"/>
      <c r="P334" s="83"/>
      <c r="Q334" s="83"/>
      <c r="R334" s="83"/>
      <c r="S334" s="83"/>
      <c r="T334" s="83"/>
      <c r="U334" s="83"/>
      <c r="V334" s="83"/>
      <c r="W334" s="83"/>
    </row>
    <row r="335" spans="1:23" ht="12.75" customHeight="1" x14ac:dyDescent="0.3">
      <c r="A335" s="83"/>
      <c r="B335" s="83"/>
      <c r="C335" s="83"/>
      <c r="D335" s="83"/>
      <c r="E335" s="83"/>
      <c r="F335" s="83"/>
      <c r="G335" s="83"/>
      <c r="H335" s="83"/>
      <c r="I335" s="83"/>
      <c r="J335" s="83"/>
      <c r="K335" s="83"/>
      <c r="L335" s="83"/>
      <c r="M335" s="83"/>
      <c r="N335" s="83"/>
      <c r="O335" s="83"/>
      <c r="P335" s="83"/>
      <c r="Q335" s="83"/>
      <c r="R335" s="83"/>
      <c r="S335" s="83"/>
      <c r="T335" s="83"/>
      <c r="U335" s="83"/>
      <c r="V335" s="83"/>
      <c r="W335" s="83"/>
    </row>
    <row r="336" spans="1:23" ht="12.75" customHeight="1" x14ac:dyDescent="0.3">
      <c r="A336" s="83"/>
      <c r="B336" s="83"/>
      <c r="C336" s="83"/>
      <c r="D336" s="83"/>
      <c r="E336" s="83"/>
      <c r="F336" s="83"/>
      <c r="G336" s="83"/>
      <c r="H336" s="83"/>
      <c r="I336" s="83"/>
      <c r="J336" s="83"/>
      <c r="K336" s="83"/>
      <c r="L336" s="83"/>
      <c r="M336" s="83"/>
      <c r="N336" s="83"/>
      <c r="O336" s="83"/>
      <c r="P336" s="83"/>
      <c r="Q336" s="83"/>
      <c r="R336" s="83"/>
      <c r="S336" s="83"/>
      <c r="T336" s="83"/>
      <c r="U336" s="83"/>
      <c r="V336" s="83"/>
      <c r="W336" s="83"/>
    </row>
    <row r="337" spans="1:23" ht="12.75" customHeight="1" x14ac:dyDescent="0.3">
      <c r="A337" s="83"/>
      <c r="B337" s="83"/>
      <c r="C337" s="83"/>
      <c r="D337" s="83"/>
      <c r="E337" s="83"/>
      <c r="F337" s="83"/>
      <c r="G337" s="83"/>
      <c r="H337" s="83"/>
      <c r="I337" s="83"/>
      <c r="J337" s="83"/>
      <c r="K337" s="83"/>
      <c r="L337" s="83"/>
      <c r="M337" s="83"/>
      <c r="N337" s="83"/>
      <c r="O337" s="83"/>
      <c r="P337" s="83"/>
      <c r="Q337" s="83"/>
      <c r="R337" s="83"/>
      <c r="S337" s="83"/>
      <c r="T337" s="83"/>
      <c r="U337" s="83"/>
      <c r="V337" s="83"/>
      <c r="W337" s="83"/>
    </row>
    <row r="338" spans="1:23" ht="12.75" customHeight="1" x14ac:dyDescent="0.3">
      <c r="A338" s="83"/>
      <c r="B338" s="83"/>
      <c r="C338" s="83"/>
      <c r="D338" s="83"/>
      <c r="E338" s="83"/>
      <c r="F338" s="83"/>
      <c r="G338" s="83"/>
      <c r="H338" s="83"/>
      <c r="I338" s="83"/>
      <c r="J338" s="83"/>
      <c r="K338" s="83"/>
      <c r="L338" s="83"/>
      <c r="M338" s="83"/>
      <c r="N338" s="83"/>
      <c r="O338" s="83"/>
      <c r="P338" s="83"/>
      <c r="Q338" s="83"/>
      <c r="R338" s="83"/>
      <c r="S338" s="83"/>
      <c r="T338" s="83"/>
      <c r="U338" s="83"/>
      <c r="V338" s="83"/>
      <c r="W338" s="83"/>
    </row>
    <row r="339" spans="1:23" ht="12.75" customHeight="1" x14ac:dyDescent="0.3">
      <c r="A339" s="83"/>
      <c r="B339" s="83"/>
      <c r="C339" s="83"/>
      <c r="D339" s="83"/>
      <c r="E339" s="83"/>
      <c r="F339" s="83"/>
      <c r="G339" s="83"/>
      <c r="H339" s="83"/>
      <c r="I339" s="83"/>
      <c r="J339" s="83"/>
      <c r="K339" s="83"/>
      <c r="L339" s="83"/>
      <c r="M339" s="83"/>
      <c r="N339" s="83"/>
      <c r="O339" s="83"/>
      <c r="P339" s="83"/>
      <c r="Q339" s="83"/>
      <c r="R339" s="83"/>
      <c r="S339" s="83"/>
      <c r="T339" s="83"/>
      <c r="U339" s="83"/>
      <c r="V339" s="83"/>
      <c r="W339" s="83"/>
    </row>
    <row r="340" spans="1:23" ht="12.75" customHeight="1" x14ac:dyDescent="0.3">
      <c r="A340" s="83"/>
      <c r="B340" s="83"/>
      <c r="C340" s="83"/>
      <c r="D340" s="83"/>
      <c r="E340" s="83"/>
      <c r="F340" s="83"/>
      <c r="G340" s="83"/>
      <c r="H340" s="83"/>
      <c r="I340" s="83"/>
      <c r="J340" s="83"/>
      <c r="K340" s="83"/>
      <c r="L340" s="83"/>
      <c r="M340" s="83"/>
      <c r="N340" s="83"/>
      <c r="O340" s="83"/>
      <c r="P340" s="83"/>
      <c r="Q340" s="83"/>
      <c r="R340" s="83"/>
      <c r="S340" s="83"/>
      <c r="T340" s="83"/>
      <c r="U340" s="83"/>
      <c r="V340" s="83"/>
      <c r="W340" s="83"/>
    </row>
    <row r="341" spans="1:23" ht="12.75" customHeight="1" x14ac:dyDescent="0.3">
      <c r="A341" s="83"/>
      <c r="B341" s="83"/>
      <c r="C341" s="83"/>
      <c r="D341" s="83"/>
      <c r="E341" s="83"/>
      <c r="F341" s="83"/>
      <c r="G341" s="83"/>
      <c r="H341" s="83"/>
      <c r="I341" s="83"/>
      <c r="J341" s="83"/>
      <c r="K341" s="83"/>
      <c r="L341" s="83"/>
      <c r="M341" s="83"/>
      <c r="N341" s="83"/>
      <c r="O341" s="83"/>
      <c r="P341" s="83"/>
      <c r="Q341" s="83"/>
      <c r="R341" s="83"/>
      <c r="S341" s="83"/>
      <c r="T341" s="83"/>
      <c r="U341" s="83"/>
      <c r="V341" s="83"/>
      <c r="W341" s="83"/>
    </row>
    <row r="342" spans="1:23" ht="12.75" customHeight="1" x14ac:dyDescent="0.3">
      <c r="A342" s="83"/>
      <c r="B342" s="83"/>
      <c r="C342" s="83"/>
      <c r="D342" s="83"/>
      <c r="E342" s="83"/>
      <c r="F342" s="83"/>
      <c r="G342" s="83"/>
      <c r="H342" s="83"/>
      <c r="I342" s="83"/>
      <c r="J342" s="83"/>
      <c r="K342" s="83"/>
      <c r="L342" s="83"/>
      <c r="M342" s="83"/>
      <c r="N342" s="83"/>
      <c r="O342" s="83"/>
      <c r="P342" s="83"/>
      <c r="Q342" s="83"/>
      <c r="R342" s="83"/>
      <c r="S342" s="83"/>
      <c r="T342" s="83"/>
      <c r="U342" s="83"/>
      <c r="V342" s="83"/>
      <c r="W342" s="83"/>
    </row>
    <row r="343" spans="1:23" ht="12.75" customHeight="1" x14ac:dyDescent="0.3">
      <c r="A343" s="83"/>
      <c r="B343" s="83"/>
      <c r="C343" s="83"/>
      <c r="D343" s="83"/>
      <c r="E343" s="83"/>
      <c r="F343" s="83"/>
      <c r="G343" s="83"/>
      <c r="H343" s="83"/>
      <c r="I343" s="83"/>
      <c r="J343" s="83"/>
      <c r="K343" s="83"/>
      <c r="L343" s="83"/>
      <c r="M343" s="83"/>
      <c r="N343" s="83"/>
      <c r="O343" s="83"/>
      <c r="P343" s="83"/>
      <c r="Q343" s="83"/>
      <c r="R343" s="83"/>
      <c r="S343" s="83"/>
      <c r="T343" s="83"/>
      <c r="U343" s="83"/>
      <c r="V343" s="83"/>
      <c r="W343" s="83"/>
    </row>
    <row r="344" spans="1:23" ht="12.75" customHeight="1" x14ac:dyDescent="0.3">
      <c r="A344" s="83"/>
      <c r="B344" s="83"/>
      <c r="C344" s="83"/>
      <c r="D344" s="83"/>
      <c r="E344" s="83"/>
      <c r="F344" s="83"/>
      <c r="G344" s="83"/>
      <c r="H344" s="83"/>
      <c r="I344" s="83"/>
      <c r="J344" s="83"/>
      <c r="K344" s="83"/>
      <c r="L344" s="83"/>
      <c r="M344" s="83"/>
      <c r="N344" s="83"/>
      <c r="O344" s="83"/>
      <c r="P344" s="83"/>
      <c r="Q344" s="83"/>
      <c r="R344" s="83"/>
      <c r="S344" s="83"/>
      <c r="T344" s="83"/>
      <c r="U344" s="83"/>
      <c r="V344" s="83"/>
      <c r="W344" s="83"/>
    </row>
    <row r="345" spans="1:23" ht="12.75" customHeight="1" x14ac:dyDescent="0.3">
      <c r="A345" s="83"/>
      <c r="B345" s="83"/>
      <c r="C345" s="83"/>
      <c r="D345" s="83"/>
      <c r="E345" s="83"/>
      <c r="F345" s="83"/>
      <c r="G345" s="83"/>
      <c r="H345" s="83"/>
      <c r="I345" s="83"/>
      <c r="J345" s="83"/>
      <c r="K345" s="83"/>
      <c r="L345" s="83"/>
      <c r="M345" s="83"/>
      <c r="N345" s="83"/>
      <c r="O345" s="83"/>
      <c r="P345" s="83"/>
      <c r="Q345" s="83"/>
      <c r="R345" s="83"/>
      <c r="S345" s="83"/>
      <c r="T345" s="83"/>
      <c r="U345" s="83"/>
      <c r="V345" s="83"/>
      <c r="W345" s="83"/>
    </row>
    <row r="346" spans="1:23" ht="12.75" customHeight="1" x14ac:dyDescent="0.3">
      <c r="A346" s="83"/>
      <c r="B346" s="83"/>
      <c r="C346" s="83"/>
      <c r="D346" s="83"/>
      <c r="E346" s="83"/>
      <c r="F346" s="83"/>
      <c r="G346" s="83"/>
      <c r="H346" s="83"/>
      <c r="I346" s="83"/>
      <c r="J346" s="83"/>
      <c r="K346" s="83"/>
      <c r="L346" s="83"/>
      <c r="M346" s="83"/>
      <c r="N346" s="83"/>
      <c r="O346" s="83"/>
      <c r="P346" s="83"/>
      <c r="Q346" s="83"/>
      <c r="R346" s="83"/>
      <c r="S346" s="83"/>
      <c r="T346" s="83"/>
      <c r="U346" s="83"/>
      <c r="V346" s="83"/>
      <c r="W346" s="83"/>
    </row>
    <row r="347" spans="1:23" ht="12.75" customHeight="1" x14ac:dyDescent="0.3">
      <c r="A347" s="83"/>
      <c r="B347" s="83"/>
      <c r="C347" s="83"/>
      <c r="D347" s="83"/>
      <c r="E347" s="83"/>
      <c r="F347" s="83"/>
      <c r="G347" s="83"/>
      <c r="H347" s="83"/>
      <c r="I347" s="83"/>
      <c r="J347" s="83"/>
      <c r="K347" s="83"/>
      <c r="L347" s="83"/>
      <c r="M347" s="83"/>
      <c r="N347" s="83"/>
      <c r="O347" s="83"/>
      <c r="P347" s="83"/>
      <c r="Q347" s="83"/>
      <c r="R347" s="83"/>
      <c r="S347" s="83"/>
      <c r="T347" s="83"/>
      <c r="U347" s="83"/>
      <c r="V347" s="83"/>
      <c r="W347" s="83"/>
    </row>
    <row r="348" spans="1:23" ht="12.75" customHeight="1" x14ac:dyDescent="0.3">
      <c r="A348" s="83"/>
      <c r="B348" s="83"/>
      <c r="C348" s="83"/>
      <c r="D348" s="83"/>
      <c r="E348" s="83"/>
      <c r="F348" s="83"/>
      <c r="G348" s="83"/>
      <c r="H348" s="83"/>
      <c r="I348" s="83"/>
      <c r="J348" s="83"/>
      <c r="K348" s="83"/>
      <c r="L348" s="83"/>
      <c r="M348" s="83"/>
      <c r="N348" s="83"/>
      <c r="O348" s="83"/>
      <c r="P348" s="83"/>
      <c r="Q348" s="83"/>
      <c r="R348" s="83"/>
      <c r="S348" s="83"/>
      <c r="T348" s="83"/>
      <c r="U348" s="83"/>
      <c r="V348" s="83"/>
      <c r="W348" s="83"/>
    </row>
    <row r="349" spans="1:23" ht="12.75" customHeight="1" x14ac:dyDescent="0.3">
      <c r="A349" s="83"/>
      <c r="B349" s="83"/>
      <c r="C349" s="83"/>
      <c r="D349" s="83"/>
      <c r="E349" s="83"/>
      <c r="F349" s="83"/>
      <c r="G349" s="83"/>
      <c r="H349" s="83"/>
      <c r="I349" s="83"/>
      <c r="J349" s="83"/>
      <c r="K349" s="83"/>
      <c r="L349" s="83"/>
      <c r="M349" s="83"/>
      <c r="N349" s="83"/>
      <c r="O349" s="83"/>
      <c r="P349" s="83"/>
      <c r="Q349" s="83"/>
      <c r="R349" s="83"/>
      <c r="S349" s="83"/>
      <c r="T349" s="83"/>
      <c r="U349" s="83"/>
      <c r="V349" s="83"/>
      <c r="W349" s="83"/>
    </row>
    <row r="350" spans="1:23" ht="12.75" customHeight="1" x14ac:dyDescent="0.3">
      <c r="A350" s="83"/>
      <c r="B350" s="83"/>
      <c r="C350" s="83"/>
      <c r="D350" s="83"/>
      <c r="E350" s="83"/>
      <c r="F350" s="83"/>
      <c r="G350" s="83"/>
      <c r="H350" s="83"/>
      <c r="I350" s="83"/>
      <c r="J350" s="83"/>
      <c r="K350" s="83"/>
      <c r="L350" s="83"/>
      <c r="M350" s="83"/>
      <c r="N350" s="83"/>
      <c r="O350" s="83"/>
      <c r="P350" s="83"/>
      <c r="Q350" s="83"/>
      <c r="R350" s="83"/>
      <c r="S350" s="83"/>
      <c r="T350" s="83"/>
      <c r="U350" s="83"/>
      <c r="V350" s="83"/>
      <c r="W350" s="83"/>
    </row>
    <row r="351" spans="1:23" ht="12.75" customHeight="1" x14ac:dyDescent="0.3">
      <c r="A351" s="83"/>
      <c r="B351" s="83"/>
      <c r="C351" s="83"/>
      <c r="D351" s="83"/>
      <c r="E351" s="83"/>
      <c r="F351" s="83"/>
      <c r="G351" s="83"/>
      <c r="H351" s="83"/>
      <c r="I351" s="83"/>
      <c r="J351" s="83"/>
      <c r="K351" s="83"/>
      <c r="L351" s="83"/>
      <c r="M351" s="83"/>
      <c r="N351" s="83"/>
      <c r="O351" s="83"/>
      <c r="P351" s="83"/>
      <c r="Q351" s="83"/>
      <c r="R351" s="83"/>
      <c r="S351" s="83"/>
      <c r="T351" s="83"/>
      <c r="U351" s="83"/>
      <c r="V351" s="83"/>
      <c r="W351" s="83"/>
    </row>
    <row r="352" spans="1:23" ht="12.75" customHeight="1" x14ac:dyDescent="0.3">
      <c r="A352" s="83"/>
      <c r="B352" s="83"/>
      <c r="C352" s="83"/>
      <c r="D352" s="83"/>
      <c r="E352" s="83"/>
      <c r="F352" s="83"/>
      <c r="G352" s="83"/>
      <c r="H352" s="83"/>
      <c r="I352" s="83"/>
      <c r="J352" s="83"/>
      <c r="K352" s="83"/>
      <c r="L352" s="83"/>
      <c r="M352" s="83"/>
      <c r="N352" s="83"/>
      <c r="O352" s="83"/>
      <c r="P352" s="83"/>
      <c r="Q352" s="83"/>
      <c r="R352" s="83"/>
      <c r="S352" s="83"/>
      <c r="T352" s="83"/>
      <c r="U352" s="83"/>
      <c r="V352" s="83"/>
      <c r="W352" s="83"/>
    </row>
    <row r="353" spans="1:23" ht="12.75" customHeight="1" x14ac:dyDescent="0.3">
      <c r="A353" s="83"/>
      <c r="B353" s="83"/>
      <c r="C353" s="83"/>
      <c r="D353" s="83"/>
      <c r="E353" s="83"/>
      <c r="F353" s="83"/>
      <c r="G353" s="83"/>
      <c r="H353" s="83"/>
      <c r="I353" s="83"/>
      <c r="J353" s="83"/>
      <c r="K353" s="83"/>
      <c r="L353" s="83"/>
      <c r="M353" s="83"/>
      <c r="N353" s="83"/>
      <c r="O353" s="83"/>
      <c r="P353" s="83"/>
      <c r="Q353" s="83"/>
      <c r="R353" s="83"/>
      <c r="S353" s="83"/>
      <c r="T353" s="83"/>
      <c r="U353" s="83"/>
      <c r="V353" s="83"/>
      <c r="W353" s="83"/>
    </row>
    <row r="354" spans="1:23" ht="12.75" customHeight="1" x14ac:dyDescent="0.3">
      <c r="A354" s="83"/>
      <c r="B354" s="83"/>
      <c r="C354" s="83"/>
      <c r="D354" s="83"/>
      <c r="E354" s="83"/>
      <c r="F354" s="83"/>
      <c r="G354" s="83"/>
      <c r="H354" s="83"/>
      <c r="I354" s="83"/>
      <c r="J354" s="83"/>
      <c r="K354" s="83"/>
      <c r="L354" s="83"/>
      <c r="M354" s="83"/>
      <c r="N354" s="83"/>
      <c r="O354" s="83"/>
      <c r="P354" s="83"/>
      <c r="Q354" s="83"/>
      <c r="R354" s="83"/>
      <c r="S354" s="83"/>
      <c r="T354" s="83"/>
      <c r="U354" s="83"/>
      <c r="V354" s="83"/>
      <c r="W354" s="83"/>
    </row>
    <row r="355" spans="1:23" ht="12.75" customHeight="1" x14ac:dyDescent="0.3">
      <c r="A355" s="83"/>
      <c r="B355" s="83"/>
      <c r="C355" s="83"/>
      <c r="D355" s="83"/>
      <c r="E355" s="83"/>
      <c r="F355" s="83"/>
      <c r="G355" s="83"/>
      <c r="H355" s="83"/>
      <c r="I355" s="83"/>
      <c r="J355" s="83"/>
      <c r="K355" s="83"/>
      <c r="L355" s="83"/>
      <c r="M355" s="83"/>
      <c r="N355" s="83"/>
      <c r="O355" s="83"/>
      <c r="P355" s="83"/>
      <c r="Q355" s="83"/>
      <c r="R355" s="83"/>
      <c r="S355" s="83"/>
      <c r="T355" s="83"/>
      <c r="U355" s="83"/>
      <c r="V355" s="83"/>
      <c r="W355" s="83"/>
    </row>
    <row r="356" spans="1:23" ht="12.75" customHeight="1" x14ac:dyDescent="0.3">
      <c r="A356" s="83"/>
      <c r="B356" s="83"/>
      <c r="C356" s="83"/>
      <c r="D356" s="83"/>
      <c r="E356" s="83"/>
      <c r="F356" s="83"/>
      <c r="G356" s="83"/>
      <c r="H356" s="83"/>
      <c r="I356" s="83"/>
      <c r="J356" s="83"/>
      <c r="K356" s="83"/>
      <c r="L356" s="83"/>
      <c r="M356" s="83"/>
      <c r="N356" s="83"/>
      <c r="O356" s="83"/>
      <c r="P356" s="83"/>
      <c r="Q356" s="83"/>
      <c r="R356" s="83"/>
      <c r="S356" s="83"/>
      <c r="T356" s="83"/>
      <c r="U356" s="83"/>
      <c r="V356" s="83"/>
      <c r="W356" s="83"/>
    </row>
    <row r="357" spans="1:23" ht="12.75" customHeight="1" x14ac:dyDescent="0.3">
      <c r="A357" s="83"/>
      <c r="B357" s="83"/>
      <c r="C357" s="83"/>
      <c r="D357" s="83"/>
      <c r="E357" s="83"/>
      <c r="F357" s="83"/>
      <c r="G357" s="83"/>
      <c r="H357" s="83"/>
      <c r="I357" s="83"/>
      <c r="J357" s="83"/>
      <c r="K357" s="83"/>
      <c r="L357" s="83"/>
      <c r="M357" s="83"/>
      <c r="N357" s="83"/>
      <c r="O357" s="83"/>
      <c r="P357" s="83"/>
      <c r="Q357" s="83"/>
      <c r="R357" s="83"/>
      <c r="S357" s="83"/>
      <c r="T357" s="83"/>
      <c r="U357" s="83"/>
      <c r="V357" s="83"/>
      <c r="W357" s="83"/>
    </row>
    <row r="358" spans="1:23" ht="12.75" customHeight="1" x14ac:dyDescent="0.3">
      <c r="A358" s="83"/>
      <c r="B358" s="83"/>
      <c r="C358" s="83"/>
      <c r="D358" s="83"/>
      <c r="E358" s="83"/>
      <c r="F358" s="83"/>
      <c r="G358" s="83"/>
      <c r="H358" s="83"/>
      <c r="I358" s="83"/>
      <c r="J358" s="83"/>
      <c r="K358" s="83"/>
      <c r="L358" s="83"/>
      <c r="M358" s="83"/>
      <c r="N358" s="83"/>
      <c r="O358" s="83"/>
      <c r="P358" s="83"/>
      <c r="Q358" s="83"/>
      <c r="R358" s="83"/>
      <c r="S358" s="83"/>
      <c r="T358" s="83"/>
      <c r="U358" s="83"/>
      <c r="V358" s="83"/>
      <c r="W358" s="83"/>
    </row>
    <row r="359" spans="1:23" ht="12.75" customHeight="1" x14ac:dyDescent="0.3">
      <c r="A359" s="83"/>
      <c r="B359" s="83"/>
      <c r="C359" s="83"/>
      <c r="D359" s="83"/>
      <c r="E359" s="83"/>
      <c r="F359" s="83"/>
      <c r="G359" s="83"/>
      <c r="H359" s="83"/>
      <c r="I359" s="83"/>
      <c r="J359" s="83"/>
      <c r="K359" s="83"/>
      <c r="L359" s="83"/>
      <c r="M359" s="83"/>
      <c r="N359" s="83"/>
      <c r="O359" s="83"/>
      <c r="P359" s="83"/>
      <c r="Q359" s="83"/>
      <c r="R359" s="83"/>
      <c r="S359" s="83"/>
      <c r="T359" s="83"/>
      <c r="U359" s="83"/>
      <c r="V359" s="83"/>
      <c r="W359" s="83"/>
    </row>
    <row r="360" spans="1:23" ht="12.75" customHeight="1" x14ac:dyDescent="0.3">
      <c r="A360" s="83"/>
      <c r="B360" s="83"/>
      <c r="C360" s="83"/>
      <c r="D360" s="83"/>
      <c r="E360" s="83"/>
      <c r="F360" s="83"/>
      <c r="G360" s="83"/>
      <c r="H360" s="83"/>
      <c r="I360" s="83"/>
      <c r="J360" s="83"/>
      <c r="K360" s="83"/>
      <c r="L360" s="83"/>
      <c r="M360" s="83"/>
      <c r="N360" s="83"/>
      <c r="O360" s="83"/>
      <c r="P360" s="83"/>
      <c r="Q360" s="83"/>
      <c r="R360" s="83"/>
      <c r="S360" s="83"/>
      <c r="T360" s="83"/>
      <c r="U360" s="83"/>
      <c r="V360" s="83"/>
      <c r="W360" s="83"/>
    </row>
    <row r="361" spans="1:23" ht="12.75" customHeight="1" x14ac:dyDescent="0.3">
      <c r="A361" s="83"/>
      <c r="B361" s="83"/>
      <c r="C361" s="83"/>
      <c r="D361" s="83"/>
      <c r="E361" s="83"/>
      <c r="F361" s="83"/>
      <c r="G361" s="83"/>
      <c r="H361" s="83"/>
      <c r="I361" s="83"/>
      <c r="J361" s="83"/>
      <c r="K361" s="83"/>
      <c r="L361" s="83"/>
      <c r="M361" s="83"/>
      <c r="N361" s="83"/>
      <c r="O361" s="83"/>
      <c r="P361" s="83"/>
      <c r="Q361" s="83"/>
      <c r="R361" s="83"/>
      <c r="S361" s="83"/>
      <c r="T361" s="83"/>
      <c r="U361" s="83"/>
      <c r="V361" s="83"/>
      <c r="W361" s="83"/>
    </row>
    <row r="362" spans="1:23" ht="12.75" customHeight="1" x14ac:dyDescent="0.3">
      <c r="A362" s="83"/>
      <c r="B362" s="83"/>
      <c r="C362" s="83"/>
      <c r="D362" s="83"/>
      <c r="E362" s="83"/>
      <c r="F362" s="83"/>
      <c r="G362" s="83"/>
      <c r="H362" s="83"/>
      <c r="I362" s="83"/>
      <c r="J362" s="83"/>
      <c r="K362" s="83"/>
      <c r="L362" s="83"/>
      <c r="M362" s="83"/>
      <c r="N362" s="83"/>
      <c r="O362" s="83"/>
      <c r="P362" s="83"/>
      <c r="Q362" s="83"/>
      <c r="R362" s="83"/>
      <c r="S362" s="83"/>
      <c r="T362" s="83"/>
      <c r="U362" s="83"/>
      <c r="V362" s="83"/>
      <c r="W362" s="83"/>
    </row>
    <row r="363" spans="1:23" ht="12.75" customHeight="1" x14ac:dyDescent="0.3">
      <c r="A363" s="83"/>
      <c r="B363" s="83"/>
      <c r="C363" s="83"/>
      <c r="D363" s="83"/>
      <c r="E363" s="83"/>
      <c r="F363" s="83"/>
      <c r="G363" s="83"/>
      <c r="H363" s="83"/>
      <c r="I363" s="83"/>
      <c r="J363" s="83"/>
      <c r="K363" s="83"/>
      <c r="L363" s="83"/>
      <c r="M363" s="83"/>
      <c r="N363" s="83"/>
      <c r="O363" s="83"/>
      <c r="P363" s="83"/>
      <c r="Q363" s="83"/>
      <c r="R363" s="83"/>
      <c r="S363" s="83"/>
      <c r="T363" s="83"/>
      <c r="U363" s="83"/>
      <c r="V363" s="83"/>
      <c r="W363" s="83"/>
    </row>
    <row r="364" spans="1:23" ht="12.75" customHeight="1" x14ac:dyDescent="0.3">
      <c r="A364" s="83"/>
      <c r="B364" s="83"/>
      <c r="C364" s="83"/>
      <c r="D364" s="83"/>
      <c r="E364" s="83"/>
      <c r="F364" s="83"/>
      <c r="G364" s="83"/>
      <c r="H364" s="83"/>
      <c r="I364" s="83"/>
      <c r="J364" s="83"/>
      <c r="K364" s="83"/>
      <c r="L364" s="83"/>
      <c r="M364" s="83"/>
      <c r="N364" s="83"/>
      <c r="O364" s="83"/>
      <c r="P364" s="83"/>
      <c r="Q364" s="83"/>
      <c r="R364" s="83"/>
      <c r="S364" s="83"/>
      <c r="T364" s="83"/>
      <c r="U364" s="83"/>
      <c r="V364" s="83"/>
      <c r="W364" s="83"/>
    </row>
    <row r="365" spans="1:23" ht="12.75" customHeight="1" x14ac:dyDescent="0.3">
      <c r="A365" s="83"/>
      <c r="B365" s="83"/>
      <c r="C365" s="83"/>
      <c r="D365" s="83"/>
      <c r="E365" s="83"/>
      <c r="F365" s="83"/>
      <c r="G365" s="83"/>
      <c r="H365" s="83"/>
      <c r="I365" s="83"/>
      <c r="J365" s="83"/>
      <c r="K365" s="83"/>
      <c r="L365" s="83"/>
      <c r="M365" s="83"/>
      <c r="N365" s="83"/>
      <c r="O365" s="83"/>
      <c r="P365" s="83"/>
      <c r="Q365" s="83"/>
      <c r="R365" s="83"/>
      <c r="S365" s="83"/>
      <c r="T365" s="83"/>
      <c r="U365" s="83"/>
      <c r="V365" s="83"/>
      <c r="W365" s="83"/>
    </row>
    <row r="366" spans="1:23" ht="12.75" customHeight="1" x14ac:dyDescent="0.3">
      <c r="A366" s="83"/>
      <c r="B366" s="83"/>
      <c r="C366" s="83"/>
      <c r="D366" s="83"/>
      <c r="E366" s="83"/>
      <c r="F366" s="83"/>
      <c r="G366" s="83"/>
      <c r="H366" s="83"/>
      <c r="I366" s="83"/>
      <c r="J366" s="83"/>
      <c r="K366" s="83"/>
      <c r="L366" s="83"/>
      <c r="M366" s="83"/>
      <c r="N366" s="83"/>
      <c r="O366" s="83"/>
      <c r="P366" s="83"/>
      <c r="Q366" s="83"/>
      <c r="R366" s="83"/>
      <c r="S366" s="83"/>
      <c r="T366" s="83"/>
      <c r="U366" s="83"/>
      <c r="V366" s="83"/>
      <c r="W366" s="83"/>
    </row>
    <row r="367" spans="1:23" ht="12.75" customHeight="1" x14ac:dyDescent="0.3">
      <c r="A367" s="83"/>
      <c r="B367" s="83"/>
      <c r="C367" s="83"/>
      <c r="D367" s="83"/>
      <c r="E367" s="83"/>
      <c r="F367" s="83"/>
      <c r="G367" s="83"/>
      <c r="H367" s="83"/>
      <c r="I367" s="83"/>
      <c r="J367" s="83"/>
      <c r="K367" s="83"/>
      <c r="L367" s="83"/>
      <c r="M367" s="83"/>
      <c r="N367" s="83"/>
      <c r="O367" s="83"/>
      <c r="P367" s="83"/>
      <c r="Q367" s="83"/>
      <c r="R367" s="83"/>
      <c r="S367" s="83"/>
      <c r="T367" s="83"/>
      <c r="U367" s="83"/>
      <c r="V367" s="83"/>
      <c r="W367" s="83"/>
    </row>
    <row r="368" spans="1:23" ht="12.75" customHeight="1" x14ac:dyDescent="0.3">
      <c r="A368" s="83"/>
      <c r="B368" s="83"/>
      <c r="C368" s="83"/>
      <c r="D368" s="83"/>
      <c r="E368" s="83"/>
      <c r="F368" s="83"/>
      <c r="G368" s="83"/>
      <c r="H368" s="83"/>
      <c r="I368" s="83"/>
      <c r="J368" s="83"/>
      <c r="K368" s="83"/>
      <c r="L368" s="83"/>
      <c r="M368" s="83"/>
      <c r="N368" s="83"/>
      <c r="O368" s="83"/>
      <c r="P368" s="83"/>
      <c r="Q368" s="83"/>
      <c r="R368" s="83"/>
      <c r="S368" s="83"/>
      <c r="T368" s="83"/>
      <c r="U368" s="83"/>
      <c r="V368" s="83"/>
      <c r="W368" s="83"/>
    </row>
    <row r="369" spans="1:23" ht="12.75" customHeight="1" x14ac:dyDescent="0.3">
      <c r="A369" s="83"/>
      <c r="B369" s="83"/>
      <c r="C369" s="83"/>
      <c r="D369" s="83"/>
      <c r="E369" s="83"/>
      <c r="F369" s="83"/>
      <c r="G369" s="83"/>
      <c r="H369" s="83"/>
      <c r="I369" s="83"/>
      <c r="J369" s="83"/>
      <c r="K369" s="83"/>
      <c r="L369" s="83"/>
      <c r="M369" s="83"/>
      <c r="N369" s="83"/>
      <c r="O369" s="83"/>
      <c r="P369" s="83"/>
      <c r="Q369" s="83"/>
      <c r="R369" s="83"/>
      <c r="S369" s="83"/>
      <c r="T369" s="83"/>
      <c r="U369" s="83"/>
      <c r="V369" s="83"/>
      <c r="W369" s="83"/>
    </row>
    <row r="370" spans="1:23" ht="12.75" customHeight="1" x14ac:dyDescent="0.3">
      <c r="A370" s="83"/>
      <c r="B370" s="83"/>
      <c r="C370" s="83"/>
      <c r="D370" s="83"/>
      <c r="E370" s="83"/>
      <c r="F370" s="83"/>
      <c r="G370" s="83"/>
      <c r="H370" s="83"/>
      <c r="I370" s="83"/>
      <c r="J370" s="83"/>
      <c r="K370" s="83"/>
      <c r="L370" s="83"/>
      <c r="M370" s="83"/>
      <c r="N370" s="83"/>
      <c r="O370" s="83"/>
      <c r="P370" s="83"/>
      <c r="Q370" s="83"/>
      <c r="R370" s="83"/>
      <c r="S370" s="83"/>
      <c r="T370" s="83"/>
      <c r="U370" s="83"/>
      <c r="V370" s="83"/>
      <c r="W370" s="83"/>
    </row>
    <row r="371" spans="1:23" ht="12.75" customHeight="1" x14ac:dyDescent="0.3">
      <c r="A371" s="83"/>
      <c r="B371" s="83"/>
      <c r="C371" s="83"/>
      <c r="D371" s="83"/>
      <c r="E371" s="83"/>
      <c r="F371" s="83"/>
      <c r="G371" s="83"/>
      <c r="H371" s="83"/>
      <c r="I371" s="83"/>
      <c r="J371" s="83"/>
      <c r="K371" s="83"/>
      <c r="L371" s="83"/>
      <c r="M371" s="83"/>
      <c r="N371" s="83"/>
      <c r="O371" s="83"/>
      <c r="P371" s="83"/>
      <c r="Q371" s="83"/>
      <c r="R371" s="83"/>
      <c r="S371" s="83"/>
      <c r="T371" s="83"/>
      <c r="U371" s="83"/>
      <c r="V371" s="83"/>
      <c r="W371" s="83"/>
    </row>
    <row r="372" spans="1:23" ht="12.75" customHeight="1" x14ac:dyDescent="0.3">
      <c r="A372" s="83"/>
      <c r="B372" s="83"/>
      <c r="C372" s="83"/>
      <c r="D372" s="83"/>
      <c r="E372" s="83"/>
      <c r="F372" s="83"/>
      <c r="G372" s="83"/>
      <c r="H372" s="83"/>
      <c r="I372" s="83"/>
      <c r="J372" s="83"/>
      <c r="K372" s="83"/>
      <c r="L372" s="83"/>
      <c r="M372" s="83"/>
      <c r="N372" s="83"/>
      <c r="O372" s="83"/>
      <c r="P372" s="83"/>
      <c r="Q372" s="83"/>
      <c r="R372" s="83"/>
      <c r="S372" s="83"/>
      <c r="T372" s="83"/>
      <c r="U372" s="83"/>
      <c r="V372" s="83"/>
      <c r="W372" s="83"/>
    </row>
    <row r="373" spans="1:23" ht="12.75" customHeight="1" x14ac:dyDescent="0.3">
      <c r="A373" s="83"/>
      <c r="B373" s="83"/>
      <c r="C373" s="83"/>
      <c r="D373" s="83"/>
      <c r="E373" s="83"/>
      <c r="F373" s="83"/>
      <c r="G373" s="83"/>
      <c r="H373" s="83"/>
      <c r="I373" s="83"/>
      <c r="J373" s="83"/>
      <c r="K373" s="83"/>
      <c r="L373" s="83"/>
      <c r="M373" s="83"/>
      <c r="N373" s="83"/>
      <c r="O373" s="83"/>
      <c r="P373" s="83"/>
      <c r="Q373" s="83"/>
      <c r="R373" s="83"/>
      <c r="S373" s="83"/>
      <c r="T373" s="83"/>
      <c r="U373" s="83"/>
      <c r="V373" s="83"/>
      <c r="W373" s="83"/>
    </row>
    <row r="374" spans="1:23" ht="12.75" customHeight="1" x14ac:dyDescent="0.3">
      <c r="A374" s="83"/>
      <c r="B374" s="83"/>
      <c r="C374" s="83"/>
      <c r="D374" s="83"/>
      <c r="E374" s="83"/>
      <c r="F374" s="83"/>
      <c r="G374" s="83"/>
      <c r="H374" s="83"/>
      <c r="I374" s="83"/>
      <c r="J374" s="83"/>
      <c r="K374" s="83"/>
      <c r="L374" s="83"/>
      <c r="M374" s="83"/>
      <c r="N374" s="83"/>
      <c r="O374" s="83"/>
      <c r="P374" s="83"/>
      <c r="Q374" s="83"/>
      <c r="R374" s="83"/>
      <c r="S374" s="83"/>
      <c r="T374" s="83"/>
      <c r="U374" s="83"/>
      <c r="V374" s="83"/>
      <c r="W374" s="83"/>
    </row>
    <row r="375" spans="1:23" ht="12.75" customHeight="1" x14ac:dyDescent="0.3">
      <c r="A375" s="83"/>
      <c r="B375" s="83"/>
      <c r="C375" s="83"/>
      <c r="D375" s="83"/>
      <c r="E375" s="83"/>
      <c r="F375" s="83"/>
      <c r="G375" s="83"/>
      <c r="H375" s="83"/>
      <c r="I375" s="83"/>
      <c r="J375" s="83"/>
      <c r="K375" s="83"/>
      <c r="L375" s="83"/>
      <c r="M375" s="83"/>
      <c r="N375" s="83"/>
      <c r="O375" s="83"/>
      <c r="P375" s="83"/>
      <c r="Q375" s="83"/>
      <c r="R375" s="83"/>
      <c r="S375" s="83"/>
      <c r="T375" s="83"/>
      <c r="U375" s="83"/>
      <c r="V375" s="83"/>
      <c r="W375" s="83"/>
    </row>
    <row r="376" spans="1:23" ht="12.75" customHeight="1" x14ac:dyDescent="0.3">
      <c r="A376" s="83"/>
      <c r="B376" s="83"/>
      <c r="C376" s="83"/>
      <c r="D376" s="83"/>
      <c r="E376" s="83"/>
      <c r="F376" s="83"/>
      <c r="G376" s="83"/>
      <c r="H376" s="83"/>
      <c r="I376" s="83"/>
      <c r="J376" s="83"/>
      <c r="K376" s="83"/>
      <c r="L376" s="83"/>
      <c r="M376" s="83"/>
      <c r="N376" s="83"/>
      <c r="O376" s="83"/>
      <c r="P376" s="83"/>
      <c r="Q376" s="83"/>
      <c r="R376" s="83"/>
      <c r="S376" s="83"/>
      <c r="T376" s="83"/>
      <c r="U376" s="83"/>
      <c r="V376" s="83"/>
      <c r="W376" s="83"/>
    </row>
    <row r="377" spans="1:23" ht="12.75" customHeight="1" x14ac:dyDescent="0.3">
      <c r="A377" s="83"/>
      <c r="B377" s="83"/>
      <c r="C377" s="83"/>
      <c r="D377" s="83"/>
      <c r="E377" s="83"/>
      <c r="F377" s="83"/>
      <c r="G377" s="83"/>
      <c r="H377" s="83"/>
      <c r="I377" s="83"/>
      <c r="J377" s="83"/>
      <c r="K377" s="83"/>
      <c r="L377" s="83"/>
      <c r="M377" s="83"/>
      <c r="N377" s="83"/>
      <c r="O377" s="83"/>
      <c r="P377" s="83"/>
      <c r="Q377" s="83"/>
      <c r="R377" s="83"/>
      <c r="S377" s="83"/>
      <c r="T377" s="83"/>
      <c r="U377" s="83"/>
      <c r="V377" s="83"/>
      <c r="W377" s="83"/>
    </row>
    <row r="378" spans="1:23" ht="12.75" customHeight="1" x14ac:dyDescent="0.3">
      <c r="A378" s="83"/>
      <c r="B378" s="83"/>
      <c r="C378" s="83"/>
      <c r="D378" s="83"/>
      <c r="E378" s="83"/>
      <c r="F378" s="83"/>
      <c r="G378" s="83"/>
      <c r="H378" s="83"/>
      <c r="I378" s="83"/>
      <c r="J378" s="83"/>
      <c r="K378" s="83"/>
      <c r="L378" s="83"/>
      <c r="M378" s="83"/>
      <c r="N378" s="83"/>
      <c r="O378" s="83"/>
      <c r="P378" s="83"/>
      <c r="Q378" s="83"/>
      <c r="R378" s="83"/>
      <c r="S378" s="83"/>
      <c r="T378" s="83"/>
      <c r="U378" s="83"/>
      <c r="V378" s="83"/>
      <c r="W378" s="83"/>
    </row>
    <row r="379" spans="1:23" ht="12.75" customHeight="1" x14ac:dyDescent="0.3">
      <c r="A379" s="83"/>
      <c r="B379" s="83"/>
      <c r="C379" s="83"/>
      <c r="D379" s="83"/>
      <c r="E379" s="83"/>
      <c r="F379" s="83"/>
      <c r="G379" s="83"/>
      <c r="H379" s="83"/>
      <c r="I379" s="83"/>
      <c r="J379" s="83"/>
      <c r="K379" s="83"/>
      <c r="L379" s="83"/>
      <c r="M379" s="83"/>
      <c r="N379" s="83"/>
      <c r="O379" s="83"/>
      <c r="P379" s="83"/>
      <c r="Q379" s="83"/>
      <c r="R379" s="83"/>
      <c r="S379" s="83"/>
      <c r="T379" s="83"/>
      <c r="U379" s="83"/>
      <c r="V379" s="83"/>
      <c r="W379" s="83"/>
    </row>
    <row r="380" spans="1:23" ht="12.75" customHeight="1" x14ac:dyDescent="0.3">
      <c r="A380" s="83"/>
      <c r="B380" s="83"/>
      <c r="C380" s="83"/>
      <c r="D380" s="83"/>
      <c r="E380" s="83"/>
      <c r="F380" s="83"/>
      <c r="G380" s="83"/>
      <c r="H380" s="83"/>
      <c r="I380" s="83"/>
      <c r="J380" s="83"/>
      <c r="K380" s="83"/>
      <c r="L380" s="83"/>
      <c r="M380" s="83"/>
      <c r="N380" s="83"/>
      <c r="O380" s="83"/>
      <c r="P380" s="83"/>
      <c r="Q380" s="83"/>
      <c r="R380" s="83"/>
      <c r="S380" s="83"/>
      <c r="T380" s="83"/>
      <c r="U380" s="83"/>
      <c r="V380" s="83"/>
      <c r="W380" s="83"/>
    </row>
    <row r="381" spans="1:23" ht="12.75" customHeight="1" x14ac:dyDescent="0.3">
      <c r="A381" s="83"/>
      <c r="B381" s="83"/>
      <c r="C381" s="83"/>
      <c r="D381" s="83"/>
      <c r="E381" s="83"/>
      <c r="F381" s="83"/>
      <c r="G381" s="83"/>
      <c r="H381" s="83"/>
      <c r="I381" s="83"/>
      <c r="J381" s="83"/>
      <c r="K381" s="83"/>
      <c r="L381" s="83"/>
      <c r="M381" s="83"/>
      <c r="N381" s="83"/>
      <c r="O381" s="83"/>
      <c r="P381" s="83"/>
      <c r="Q381" s="83"/>
      <c r="R381" s="83"/>
      <c r="S381" s="83"/>
      <c r="T381" s="83"/>
      <c r="U381" s="83"/>
      <c r="V381" s="83"/>
      <c r="W381" s="83"/>
    </row>
    <row r="382" spans="1:23" ht="12.75" customHeight="1" x14ac:dyDescent="0.3">
      <c r="A382" s="83"/>
      <c r="B382" s="83"/>
      <c r="C382" s="83"/>
      <c r="D382" s="83"/>
      <c r="E382" s="83"/>
      <c r="F382" s="83"/>
      <c r="G382" s="83"/>
      <c r="H382" s="83"/>
      <c r="I382" s="83"/>
      <c r="J382" s="83"/>
      <c r="K382" s="83"/>
      <c r="L382" s="83"/>
      <c r="M382" s="83"/>
      <c r="N382" s="83"/>
      <c r="O382" s="83"/>
      <c r="P382" s="83"/>
      <c r="Q382" s="83"/>
      <c r="R382" s="83"/>
      <c r="S382" s="83"/>
      <c r="T382" s="83"/>
      <c r="U382" s="83"/>
      <c r="V382" s="83"/>
      <c r="W382" s="83"/>
    </row>
    <row r="383" spans="1:23" ht="12.75" customHeight="1" x14ac:dyDescent="0.3">
      <c r="A383" s="83"/>
      <c r="B383" s="83"/>
      <c r="C383" s="83"/>
      <c r="D383" s="83"/>
      <c r="E383" s="83"/>
      <c r="F383" s="83"/>
      <c r="G383" s="83"/>
      <c r="H383" s="83"/>
      <c r="I383" s="83"/>
      <c r="J383" s="83"/>
      <c r="K383" s="83"/>
      <c r="L383" s="83"/>
      <c r="M383" s="83"/>
      <c r="N383" s="83"/>
      <c r="O383" s="83"/>
      <c r="P383" s="83"/>
      <c r="Q383" s="83"/>
      <c r="R383" s="83"/>
      <c r="S383" s="83"/>
      <c r="T383" s="83"/>
      <c r="U383" s="83"/>
      <c r="V383" s="83"/>
      <c r="W383" s="83"/>
    </row>
    <row r="384" spans="1:23" ht="12.75" customHeight="1" x14ac:dyDescent="0.3">
      <c r="A384" s="83"/>
      <c r="B384" s="83"/>
      <c r="C384" s="83"/>
      <c r="D384" s="83"/>
      <c r="E384" s="83"/>
      <c r="F384" s="83"/>
      <c r="G384" s="83"/>
      <c r="H384" s="83"/>
      <c r="I384" s="83"/>
      <c r="J384" s="83"/>
      <c r="K384" s="83"/>
      <c r="L384" s="83"/>
      <c r="M384" s="83"/>
      <c r="N384" s="83"/>
      <c r="O384" s="83"/>
      <c r="P384" s="83"/>
      <c r="Q384" s="83"/>
      <c r="R384" s="83"/>
      <c r="S384" s="83"/>
      <c r="T384" s="83"/>
      <c r="U384" s="83"/>
      <c r="V384" s="83"/>
      <c r="W384" s="83"/>
    </row>
    <row r="385" spans="1:23" ht="12.75" customHeight="1" x14ac:dyDescent="0.3">
      <c r="A385" s="83"/>
      <c r="B385" s="83"/>
      <c r="C385" s="83"/>
      <c r="D385" s="83"/>
      <c r="E385" s="83"/>
      <c r="F385" s="83"/>
      <c r="G385" s="83"/>
      <c r="H385" s="83"/>
      <c r="I385" s="83"/>
      <c r="J385" s="83"/>
      <c r="K385" s="83"/>
      <c r="L385" s="83"/>
      <c r="M385" s="83"/>
      <c r="N385" s="83"/>
      <c r="O385" s="83"/>
      <c r="P385" s="83"/>
      <c r="Q385" s="83"/>
      <c r="R385" s="83"/>
      <c r="S385" s="83"/>
      <c r="T385" s="83"/>
      <c r="U385" s="83"/>
      <c r="V385" s="83"/>
      <c r="W385" s="83"/>
    </row>
    <row r="386" spans="1:23" ht="12.75" customHeight="1" x14ac:dyDescent="0.3">
      <c r="A386" s="83"/>
      <c r="B386" s="83"/>
      <c r="C386" s="83"/>
      <c r="D386" s="83"/>
      <c r="E386" s="83"/>
      <c r="F386" s="83"/>
      <c r="G386" s="83"/>
      <c r="H386" s="83"/>
      <c r="I386" s="83"/>
      <c r="J386" s="83"/>
      <c r="K386" s="83"/>
      <c r="L386" s="83"/>
      <c r="M386" s="83"/>
      <c r="N386" s="83"/>
      <c r="O386" s="83"/>
      <c r="P386" s="83"/>
      <c r="Q386" s="83"/>
      <c r="R386" s="83"/>
      <c r="S386" s="83"/>
      <c r="T386" s="83"/>
      <c r="U386" s="83"/>
      <c r="V386" s="83"/>
      <c r="W386" s="83"/>
    </row>
    <row r="387" spans="1:23" ht="12.75" customHeight="1" x14ac:dyDescent="0.3">
      <c r="A387" s="83"/>
      <c r="B387" s="83"/>
      <c r="C387" s="83"/>
      <c r="D387" s="83"/>
      <c r="E387" s="83"/>
      <c r="F387" s="83"/>
      <c r="G387" s="83"/>
      <c r="H387" s="83"/>
      <c r="I387" s="83"/>
      <c r="J387" s="83"/>
      <c r="K387" s="83"/>
      <c r="L387" s="83"/>
      <c r="M387" s="83"/>
      <c r="N387" s="83"/>
      <c r="O387" s="83"/>
      <c r="P387" s="83"/>
      <c r="Q387" s="83"/>
      <c r="R387" s="83"/>
      <c r="S387" s="83"/>
      <c r="T387" s="83"/>
      <c r="U387" s="83"/>
      <c r="V387" s="83"/>
      <c r="W387" s="83"/>
    </row>
    <row r="388" spans="1:23" ht="12.75" customHeight="1" x14ac:dyDescent="0.3">
      <c r="A388" s="83"/>
      <c r="B388" s="83"/>
      <c r="C388" s="83"/>
      <c r="D388" s="83"/>
      <c r="E388" s="83"/>
      <c r="F388" s="83"/>
      <c r="G388" s="83"/>
      <c r="H388" s="83"/>
      <c r="I388" s="83"/>
      <c r="J388" s="83"/>
      <c r="K388" s="83"/>
      <c r="L388" s="83"/>
      <c r="M388" s="83"/>
      <c r="N388" s="83"/>
      <c r="O388" s="83"/>
      <c r="P388" s="83"/>
      <c r="Q388" s="83"/>
      <c r="R388" s="83"/>
      <c r="S388" s="83"/>
      <c r="T388" s="83"/>
      <c r="U388" s="83"/>
      <c r="V388" s="83"/>
      <c r="W388" s="83"/>
    </row>
    <row r="389" spans="1:23" ht="12.75" customHeight="1" x14ac:dyDescent="0.3">
      <c r="A389" s="83"/>
      <c r="B389" s="83"/>
      <c r="C389" s="83"/>
      <c r="D389" s="83"/>
      <c r="E389" s="83"/>
      <c r="F389" s="83"/>
      <c r="G389" s="83"/>
      <c r="H389" s="83"/>
      <c r="I389" s="83"/>
      <c r="J389" s="83"/>
      <c r="K389" s="83"/>
      <c r="L389" s="83"/>
      <c r="M389" s="83"/>
      <c r="N389" s="83"/>
      <c r="O389" s="83"/>
      <c r="P389" s="83"/>
      <c r="Q389" s="83"/>
      <c r="R389" s="83"/>
      <c r="S389" s="83"/>
      <c r="T389" s="83"/>
      <c r="U389" s="83"/>
      <c r="V389" s="83"/>
      <c r="W389" s="83"/>
    </row>
    <row r="390" spans="1:23" ht="12.75" customHeight="1" x14ac:dyDescent="0.3">
      <c r="A390" s="83"/>
      <c r="B390" s="83"/>
      <c r="C390" s="83"/>
      <c r="D390" s="83"/>
      <c r="E390" s="83"/>
      <c r="F390" s="83"/>
      <c r="G390" s="83"/>
      <c r="H390" s="83"/>
      <c r="I390" s="83"/>
      <c r="J390" s="83"/>
      <c r="K390" s="83"/>
      <c r="L390" s="83"/>
      <c r="M390" s="83"/>
      <c r="N390" s="83"/>
      <c r="O390" s="83"/>
      <c r="P390" s="83"/>
      <c r="Q390" s="83"/>
      <c r="R390" s="83"/>
      <c r="S390" s="83"/>
      <c r="T390" s="83"/>
      <c r="U390" s="83"/>
      <c r="V390" s="83"/>
      <c r="W390" s="83"/>
    </row>
    <row r="391" spans="1:23" ht="12.75" customHeight="1" x14ac:dyDescent="0.3">
      <c r="A391" s="83"/>
      <c r="B391" s="83"/>
      <c r="C391" s="83"/>
      <c r="D391" s="83"/>
      <c r="E391" s="83"/>
      <c r="F391" s="83"/>
      <c r="G391" s="83"/>
      <c r="H391" s="83"/>
      <c r="I391" s="83"/>
      <c r="J391" s="83"/>
      <c r="K391" s="83"/>
      <c r="L391" s="83"/>
      <c r="M391" s="83"/>
      <c r="N391" s="83"/>
      <c r="O391" s="83"/>
      <c r="P391" s="83"/>
      <c r="Q391" s="83"/>
      <c r="R391" s="83"/>
      <c r="S391" s="83"/>
      <c r="T391" s="83"/>
      <c r="U391" s="83"/>
      <c r="V391" s="83"/>
      <c r="W391" s="83"/>
    </row>
    <row r="392" spans="1:23" ht="12.75" customHeight="1" x14ac:dyDescent="0.3">
      <c r="A392" s="83"/>
      <c r="B392" s="83"/>
      <c r="C392" s="83"/>
      <c r="D392" s="83"/>
      <c r="E392" s="83"/>
      <c r="F392" s="83"/>
      <c r="G392" s="83"/>
      <c r="H392" s="83"/>
      <c r="I392" s="83"/>
      <c r="J392" s="83"/>
      <c r="K392" s="83"/>
      <c r="L392" s="83"/>
      <c r="M392" s="83"/>
      <c r="N392" s="83"/>
      <c r="O392" s="83"/>
      <c r="P392" s="83"/>
      <c r="Q392" s="83"/>
      <c r="R392" s="83"/>
      <c r="S392" s="83"/>
      <c r="T392" s="83"/>
      <c r="U392" s="83"/>
      <c r="V392" s="83"/>
      <c r="W392" s="83"/>
    </row>
    <row r="393" spans="1:23" ht="12.75" customHeight="1" x14ac:dyDescent="0.3">
      <c r="A393" s="83"/>
      <c r="B393" s="83"/>
      <c r="C393" s="83"/>
      <c r="D393" s="83"/>
      <c r="E393" s="83"/>
      <c r="F393" s="83"/>
      <c r="G393" s="83"/>
      <c r="H393" s="83"/>
      <c r="I393" s="83"/>
      <c r="J393" s="83"/>
      <c r="K393" s="83"/>
      <c r="L393" s="83"/>
      <c r="M393" s="83"/>
      <c r="N393" s="83"/>
      <c r="O393" s="83"/>
      <c r="P393" s="83"/>
      <c r="Q393" s="83"/>
      <c r="R393" s="83"/>
      <c r="S393" s="83"/>
      <c r="T393" s="83"/>
      <c r="U393" s="83"/>
      <c r="V393" s="83"/>
      <c r="W393" s="83"/>
    </row>
    <row r="394" spans="1:23" ht="12.75" customHeight="1" x14ac:dyDescent="0.3">
      <c r="A394" s="83"/>
      <c r="B394" s="83"/>
      <c r="C394" s="83"/>
      <c r="D394" s="83"/>
      <c r="E394" s="83"/>
      <c r="F394" s="83"/>
      <c r="G394" s="83"/>
      <c r="H394" s="83"/>
      <c r="I394" s="83"/>
      <c r="J394" s="83"/>
      <c r="K394" s="83"/>
      <c r="L394" s="83"/>
      <c r="M394" s="83"/>
      <c r="N394" s="83"/>
      <c r="O394" s="83"/>
      <c r="P394" s="83"/>
      <c r="Q394" s="83"/>
      <c r="R394" s="83"/>
      <c r="S394" s="83"/>
      <c r="T394" s="83"/>
      <c r="U394" s="83"/>
      <c r="V394" s="83"/>
      <c r="W394" s="83"/>
    </row>
    <row r="395" spans="1:23" ht="12.75" customHeight="1" x14ac:dyDescent="0.3">
      <c r="A395" s="83"/>
      <c r="B395" s="83"/>
      <c r="C395" s="83"/>
      <c r="D395" s="83"/>
      <c r="E395" s="83"/>
      <c r="F395" s="83"/>
      <c r="G395" s="83"/>
      <c r="H395" s="83"/>
      <c r="I395" s="83"/>
      <c r="J395" s="83"/>
      <c r="K395" s="83"/>
      <c r="L395" s="83"/>
      <c r="M395" s="83"/>
      <c r="N395" s="83"/>
      <c r="O395" s="83"/>
      <c r="P395" s="83"/>
      <c r="Q395" s="83"/>
      <c r="R395" s="83"/>
      <c r="S395" s="83"/>
      <c r="T395" s="83"/>
      <c r="U395" s="83"/>
      <c r="V395" s="83"/>
      <c r="W395" s="83"/>
    </row>
    <row r="396" spans="1:23" ht="12.75" customHeight="1" x14ac:dyDescent="0.3">
      <c r="A396" s="83"/>
      <c r="B396" s="83"/>
      <c r="C396" s="83"/>
      <c r="D396" s="83"/>
      <c r="E396" s="83"/>
      <c r="F396" s="83"/>
      <c r="G396" s="83"/>
      <c r="H396" s="83"/>
      <c r="I396" s="83"/>
      <c r="J396" s="83"/>
      <c r="K396" s="83"/>
      <c r="L396" s="83"/>
      <c r="M396" s="83"/>
      <c r="N396" s="83"/>
      <c r="O396" s="83"/>
      <c r="P396" s="83"/>
      <c r="Q396" s="83"/>
      <c r="R396" s="83"/>
      <c r="S396" s="83"/>
      <c r="T396" s="83"/>
      <c r="U396" s="83"/>
      <c r="V396" s="83"/>
      <c r="W396" s="83"/>
    </row>
    <row r="397" spans="1:23" ht="12.75" customHeight="1" x14ac:dyDescent="0.3">
      <c r="A397" s="83"/>
      <c r="B397" s="83"/>
      <c r="C397" s="83"/>
      <c r="D397" s="83"/>
      <c r="E397" s="83"/>
      <c r="F397" s="83"/>
      <c r="G397" s="83"/>
      <c r="H397" s="83"/>
      <c r="I397" s="83"/>
      <c r="J397" s="83"/>
      <c r="K397" s="83"/>
      <c r="L397" s="83"/>
      <c r="M397" s="83"/>
      <c r="N397" s="83"/>
      <c r="O397" s="83"/>
      <c r="P397" s="83"/>
      <c r="Q397" s="83"/>
      <c r="R397" s="83"/>
      <c r="S397" s="83"/>
      <c r="T397" s="83"/>
      <c r="U397" s="83"/>
      <c r="V397" s="83"/>
      <c r="W397" s="83"/>
    </row>
    <row r="398" spans="1:23" ht="12.75" customHeight="1" x14ac:dyDescent="0.3">
      <c r="A398" s="83"/>
      <c r="B398" s="83"/>
      <c r="C398" s="83"/>
      <c r="D398" s="83"/>
      <c r="E398" s="83"/>
      <c r="F398" s="83"/>
      <c r="G398" s="83"/>
      <c r="H398" s="83"/>
      <c r="I398" s="83"/>
      <c r="J398" s="83"/>
      <c r="K398" s="83"/>
      <c r="L398" s="83"/>
      <c r="M398" s="83"/>
      <c r="N398" s="83"/>
      <c r="O398" s="83"/>
      <c r="P398" s="83"/>
      <c r="Q398" s="83"/>
      <c r="R398" s="83"/>
      <c r="S398" s="83"/>
      <c r="T398" s="83"/>
      <c r="U398" s="83"/>
      <c r="V398" s="83"/>
      <c r="W398" s="83"/>
    </row>
    <row r="399" spans="1:23" ht="12.75" customHeight="1" x14ac:dyDescent="0.3">
      <c r="A399" s="83"/>
      <c r="B399" s="83"/>
      <c r="C399" s="83"/>
      <c r="D399" s="83"/>
      <c r="E399" s="83"/>
      <c r="F399" s="83"/>
      <c r="G399" s="83"/>
      <c r="H399" s="83"/>
      <c r="I399" s="83"/>
      <c r="J399" s="83"/>
      <c r="K399" s="83"/>
      <c r="L399" s="83"/>
      <c r="M399" s="83"/>
      <c r="N399" s="83"/>
      <c r="O399" s="83"/>
      <c r="P399" s="83"/>
      <c r="Q399" s="83"/>
      <c r="R399" s="83"/>
      <c r="S399" s="83"/>
      <c r="T399" s="83"/>
      <c r="U399" s="83"/>
      <c r="V399" s="83"/>
      <c r="W399" s="83"/>
    </row>
    <row r="400" spans="1:23" ht="12.75" customHeight="1" x14ac:dyDescent="0.3">
      <c r="A400" s="83"/>
      <c r="B400" s="83"/>
      <c r="C400" s="83"/>
      <c r="D400" s="83"/>
      <c r="E400" s="83"/>
      <c r="F400" s="83"/>
      <c r="G400" s="83"/>
      <c r="H400" s="83"/>
      <c r="I400" s="83"/>
      <c r="J400" s="83"/>
      <c r="K400" s="83"/>
      <c r="L400" s="83"/>
      <c r="M400" s="83"/>
      <c r="N400" s="83"/>
      <c r="O400" s="83"/>
      <c r="P400" s="83"/>
      <c r="Q400" s="83"/>
      <c r="R400" s="83"/>
      <c r="S400" s="83"/>
      <c r="T400" s="83"/>
      <c r="U400" s="83"/>
      <c r="V400" s="83"/>
      <c r="W400" s="83"/>
    </row>
    <row r="401" spans="1:23" ht="12.75" customHeight="1" x14ac:dyDescent="0.3">
      <c r="A401" s="83"/>
      <c r="B401" s="83"/>
      <c r="C401" s="83"/>
      <c r="D401" s="83"/>
      <c r="E401" s="83"/>
      <c r="F401" s="83"/>
      <c r="G401" s="83"/>
      <c r="H401" s="83"/>
      <c r="I401" s="83"/>
      <c r="J401" s="83"/>
      <c r="K401" s="83"/>
      <c r="L401" s="83"/>
      <c r="M401" s="83"/>
      <c r="N401" s="83"/>
      <c r="O401" s="83"/>
      <c r="P401" s="83"/>
      <c r="Q401" s="83"/>
      <c r="R401" s="83"/>
      <c r="S401" s="83"/>
      <c r="T401" s="83"/>
      <c r="U401" s="83"/>
      <c r="V401" s="83"/>
      <c r="W401" s="83"/>
    </row>
    <row r="402" spans="1:23" ht="12.75" customHeight="1" x14ac:dyDescent="0.3">
      <c r="A402" s="83"/>
      <c r="B402" s="83"/>
      <c r="C402" s="83"/>
      <c r="D402" s="83"/>
      <c r="E402" s="83"/>
      <c r="F402" s="83"/>
      <c r="G402" s="83"/>
      <c r="H402" s="83"/>
      <c r="I402" s="83"/>
      <c r="J402" s="83"/>
      <c r="K402" s="83"/>
      <c r="L402" s="83"/>
      <c r="M402" s="83"/>
      <c r="N402" s="83"/>
      <c r="O402" s="83"/>
      <c r="P402" s="83"/>
      <c r="Q402" s="83"/>
      <c r="R402" s="83"/>
      <c r="S402" s="83"/>
      <c r="T402" s="83"/>
      <c r="U402" s="83"/>
      <c r="V402" s="83"/>
      <c r="W402" s="83"/>
    </row>
    <row r="403" spans="1:23" ht="12.75" customHeight="1" x14ac:dyDescent="0.3">
      <c r="A403" s="83"/>
      <c r="B403" s="83"/>
      <c r="C403" s="83"/>
      <c r="D403" s="83"/>
      <c r="E403" s="83"/>
      <c r="F403" s="83"/>
      <c r="G403" s="83"/>
      <c r="H403" s="83"/>
      <c r="I403" s="83"/>
      <c r="J403" s="83"/>
      <c r="K403" s="83"/>
      <c r="L403" s="83"/>
      <c r="M403" s="83"/>
      <c r="N403" s="83"/>
      <c r="O403" s="83"/>
      <c r="P403" s="83"/>
      <c r="Q403" s="83"/>
      <c r="R403" s="83"/>
      <c r="S403" s="83"/>
      <c r="T403" s="83"/>
      <c r="U403" s="83"/>
      <c r="V403" s="83"/>
      <c r="W403" s="83"/>
    </row>
    <row r="404" spans="1:23" ht="12.75" customHeight="1" x14ac:dyDescent="0.3">
      <c r="A404" s="83"/>
      <c r="B404" s="83"/>
      <c r="C404" s="83"/>
      <c r="D404" s="83"/>
      <c r="E404" s="83"/>
      <c r="F404" s="83"/>
      <c r="G404" s="83"/>
      <c r="H404" s="83"/>
      <c r="I404" s="83"/>
      <c r="J404" s="83"/>
      <c r="K404" s="83"/>
      <c r="L404" s="83"/>
      <c r="M404" s="83"/>
      <c r="N404" s="83"/>
      <c r="O404" s="83"/>
      <c r="P404" s="83"/>
      <c r="Q404" s="83"/>
      <c r="R404" s="83"/>
      <c r="S404" s="83"/>
      <c r="T404" s="83"/>
      <c r="U404" s="83"/>
      <c r="V404" s="83"/>
      <c r="W404" s="83"/>
    </row>
    <row r="405" spans="1:23" ht="12.75" customHeight="1" x14ac:dyDescent="0.3">
      <c r="A405" s="83"/>
      <c r="B405" s="83"/>
      <c r="C405" s="83"/>
      <c r="D405" s="83"/>
      <c r="E405" s="83"/>
      <c r="F405" s="83"/>
      <c r="G405" s="83"/>
      <c r="H405" s="83"/>
      <c r="I405" s="83"/>
      <c r="J405" s="83"/>
      <c r="K405" s="83"/>
      <c r="L405" s="83"/>
      <c r="M405" s="83"/>
      <c r="N405" s="83"/>
      <c r="O405" s="83"/>
      <c r="P405" s="83"/>
      <c r="Q405" s="83"/>
      <c r="R405" s="83"/>
      <c r="S405" s="83"/>
      <c r="T405" s="83"/>
      <c r="U405" s="83"/>
      <c r="V405" s="83"/>
      <c r="W405" s="83"/>
    </row>
    <row r="406" spans="1:23" ht="12.75" customHeight="1" x14ac:dyDescent="0.3">
      <c r="A406" s="83"/>
      <c r="B406" s="83"/>
      <c r="C406" s="83"/>
      <c r="D406" s="83"/>
      <c r="E406" s="83"/>
      <c r="F406" s="83"/>
      <c r="G406" s="83"/>
      <c r="H406" s="83"/>
      <c r="I406" s="83"/>
      <c r="J406" s="83"/>
      <c r="K406" s="83"/>
      <c r="L406" s="83"/>
      <c r="M406" s="83"/>
      <c r="N406" s="83"/>
      <c r="O406" s="83"/>
      <c r="P406" s="83"/>
      <c r="Q406" s="83"/>
      <c r="R406" s="83"/>
      <c r="S406" s="83"/>
      <c r="T406" s="83"/>
      <c r="U406" s="83"/>
      <c r="V406" s="83"/>
      <c r="W406" s="83"/>
    </row>
    <row r="407" spans="1:23" ht="12.75" customHeight="1" x14ac:dyDescent="0.3">
      <c r="A407" s="83"/>
      <c r="B407" s="83"/>
      <c r="C407" s="83"/>
      <c r="D407" s="83"/>
      <c r="E407" s="83"/>
      <c r="F407" s="83"/>
      <c r="G407" s="83"/>
      <c r="H407" s="83"/>
      <c r="I407" s="83"/>
      <c r="J407" s="83"/>
      <c r="K407" s="83"/>
      <c r="L407" s="83"/>
      <c r="M407" s="83"/>
      <c r="N407" s="83"/>
      <c r="O407" s="83"/>
      <c r="P407" s="83"/>
      <c r="Q407" s="83"/>
      <c r="R407" s="83"/>
      <c r="S407" s="83"/>
      <c r="T407" s="83"/>
      <c r="U407" s="83"/>
      <c r="V407" s="83"/>
      <c r="W407" s="83"/>
    </row>
    <row r="408" spans="1:23" ht="12.75" customHeight="1" x14ac:dyDescent="0.3">
      <c r="A408" s="83"/>
      <c r="B408" s="83"/>
      <c r="C408" s="83"/>
      <c r="D408" s="83"/>
      <c r="E408" s="83"/>
      <c r="F408" s="83"/>
      <c r="G408" s="83"/>
      <c r="H408" s="83"/>
      <c r="I408" s="83"/>
      <c r="J408" s="83"/>
      <c r="K408" s="83"/>
      <c r="L408" s="83"/>
      <c r="M408" s="83"/>
      <c r="N408" s="83"/>
      <c r="O408" s="83"/>
      <c r="P408" s="83"/>
      <c r="Q408" s="83"/>
      <c r="R408" s="83"/>
      <c r="S408" s="83"/>
      <c r="T408" s="83"/>
      <c r="U408" s="83"/>
      <c r="V408" s="83"/>
      <c r="W408" s="83"/>
    </row>
    <row r="409" spans="1:23" ht="12.75" customHeight="1" x14ac:dyDescent="0.3">
      <c r="A409" s="83"/>
      <c r="B409" s="83"/>
      <c r="C409" s="83"/>
      <c r="D409" s="83"/>
      <c r="E409" s="83"/>
      <c r="F409" s="83"/>
      <c r="G409" s="83"/>
      <c r="H409" s="83"/>
      <c r="I409" s="83"/>
      <c r="J409" s="83"/>
      <c r="K409" s="83"/>
      <c r="L409" s="83"/>
      <c r="M409" s="83"/>
      <c r="N409" s="83"/>
      <c r="O409" s="83"/>
      <c r="P409" s="83"/>
      <c r="Q409" s="83"/>
      <c r="R409" s="83"/>
      <c r="S409" s="83"/>
      <c r="T409" s="83"/>
      <c r="U409" s="83"/>
      <c r="V409" s="83"/>
      <c r="W409" s="83"/>
    </row>
    <row r="410" spans="1:23" ht="12.75" customHeight="1" x14ac:dyDescent="0.3">
      <c r="A410" s="83"/>
      <c r="B410" s="83"/>
      <c r="C410" s="83"/>
      <c r="D410" s="83"/>
      <c r="E410" s="83"/>
      <c r="F410" s="83"/>
      <c r="G410" s="83"/>
      <c r="H410" s="83"/>
      <c r="I410" s="83"/>
      <c r="J410" s="83"/>
      <c r="K410" s="83"/>
      <c r="L410" s="83"/>
      <c r="M410" s="83"/>
      <c r="N410" s="83"/>
      <c r="O410" s="83"/>
      <c r="P410" s="83"/>
      <c r="Q410" s="83"/>
      <c r="R410" s="83"/>
      <c r="S410" s="83"/>
      <c r="T410" s="83"/>
      <c r="U410" s="83"/>
      <c r="V410" s="83"/>
      <c r="W410" s="83"/>
    </row>
    <row r="411" spans="1:23" ht="12.75" customHeight="1" x14ac:dyDescent="0.3">
      <c r="A411" s="83"/>
      <c r="B411" s="83"/>
      <c r="C411" s="83"/>
      <c r="D411" s="83"/>
      <c r="E411" s="83"/>
      <c r="F411" s="83"/>
      <c r="G411" s="83"/>
      <c r="H411" s="83"/>
      <c r="I411" s="83"/>
      <c r="J411" s="83"/>
      <c r="K411" s="83"/>
      <c r="L411" s="83"/>
      <c r="M411" s="83"/>
      <c r="N411" s="83"/>
      <c r="O411" s="83"/>
      <c r="P411" s="83"/>
      <c r="Q411" s="83"/>
      <c r="R411" s="83"/>
      <c r="S411" s="83"/>
      <c r="T411" s="83"/>
      <c r="U411" s="83"/>
      <c r="V411" s="83"/>
      <c r="W411" s="83"/>
    </row>
    <row r="412" spans="1:23" ht="12.75" customHeight="1" x14ac:dyDescent="0.3">
      <c r="A412" s="83"/>
      <c r="B412" s="83"/>
      <c r="C412" s="83"/>
      <c r="D412" s="83"/>
      <c r="E412" s="83"/>
      <c r="F412" s="83"/>
      <c r="G412" s="83"/>
      <c r="H412" s="83"/>
      <c r="I412" s="83"/>
      <c r="J412" s="83"/>
      <c r="K412" s="83"/>
      <c r="L412" s="83"/>
      <c r="M412" s="83"/>
      <c r="N412" s="83"/>
      <c r="O412" s="83"/>
      <c r="P412" s="83"/>
      <c r="Q412" s="83"/>
      <c r="R412" s="83"/>
      <c r="S412" s="83"/>
      <c r="T412" s="83"/>
      <c r="U412" s="83"/>
      <c r="V412" s="83"/>
      <c r="W412" s="83"/>
    </row>
    <row r="413" spans="1:23" ht="12.75" customHeight="1" x14ac:dyDescent="0.3">
      <c r="A413" s="83"/>
      <c r="B413" s="83"/>
      <c r="C413" s="83"/>
      <c r="D413" s="83"/>
      <c r="E413" s="83"/>
      <c r="F413" s="83"/>
      <c r="G413" s="83"/>
      <c r="H413" s="83"/>
      <c r="I413" s="83"/>
      <c r="J413" s="83"/>
      <c r="K413" s="83"/>
      <c r="L413" s="83"/>
      <c r="M413" s="83"/>
      <c r="N413" s="83"/>
      <c r="O413" s="83"/>
      <c r="P413" s="83"/>
      <c r="Q413" s="83"/>
      <c r="R413" s="83"/>
      <c r="S413" s="83"/>
      <c r="T413" s="83"/>
      <c r="U413" s="83"/>
      <c r="V413" s="83"/>
      <c r="W413" s="83"/>
    </row>
    <row r="414" spans="1:23" ht="12.75" customHeight="1" x14ac:dyDescent="0.3">
      <c r="A414" s="83"/>
      <c r="B414" s="83"/>
      <c r="C414" s="83"/>
      <c r="D414" s="83"/>
      <c r="E414" s="83"/>
      <c r="F414" s="83"/>
      <c r="G414" s="83"/>
      <c r="H414" s="83"/>
      <c r="I414" s="83"/>
      <c r="J414" s="83"/>
      <c r="K414" s="83"/>
      <c r="L414" s="83"/>
      <c r="M414" s="83"/>
      <c r="N414" s="83"/>
      <c r="O414" s="83"/>
      <c r="P414" s="83"/>
      <c r="Q414" s="83"/>
      <c r="R414" s="83"/>
      <c r="S414" s="83"/>
      <c r="T414" s="83"/>
      <c r="U414" s="83"/>
      <c r="V414" s="83"/>
      <c r="W414" s="83"/>
    </row>
    <row r="415" spans="1:23" ht="12.75" customHeight="1" x14ac:dyDescent="0.3">
      <c r="A415" s="83"/>
      <c r="B415" s="83"/>
      <c r="C415" s="83"/>
      <c r="D415" s="83"/>
      <c r="E415" s="83"/>
      <c r="F415" s="83"/>
      <c r="G415" s="83"/>
      <c r="H415" s="83"/>
      <c r="I415" s="83"/>
      <c r="J415" s="83"/>
      <c r="K415" s="83"/>
      <c r="L415" s="83"/>
      <c r="M415" s="83"/>
      <c r="N415" s="83"/>
      <c r="O415" s="83"/>
      <c r="P415" s="83"/>
      <c r="Q415" s="83"/>
      <c r="R415" s="83"/>
      <c r="S415" s="83"/>
      <c r="T415" s="83"/>
      <c r="U415" s="83"/>
      <c r="V415" s="83"/>
      <c r="W415" s="83"/>
    </row>
    <row r="416" spans="1:23" ht="12.75" customHeight="1" x14ac:dyDescent="0.3">
      <c r="A416" s="83"/>
      <c r="B416" s="83"/>
      <c r="C416" s="83"/>
      <c r="D416" s="83"/>
      <c r="E416" s="83"/>
      <c r="F416" s="83"/>
      <c r="G416" s="83"/>
      <c r="H416" s="83"/>
      <c r="I416" s="83"/>
      <c r="J416" s="83"/>
      <c r="K416" s="83"/>
      <c r="L416" s="83"/>
      <c r="M416" s="83"/>
      <c r="N416" s="83"/>
      <c r="O416" s="83"/>
      <c r="P416" s="83"/>
      <c r="Q416" s="83"/>
      <c r="R416" s="83"/>
      <c r="S416" s="83"/>
      <c r="T416" s="83"/>
      <c r="U416" s="83"/>
      <c r="V416" s="83"/>
      <c r="W416" s="83"/>
    </row>
    <row r="417" spans="1:23" ht="12.75" customHeight="1" x14ac:dyDescent="0.3">
      <c r="A417" s="83"/>
      <c r="B417" s="83"/>
      <c r="C417" s="83"/>
      <c r="D417" s="83"/>
      <c r="E417" s="83"/>
      <c r="F417" s="83"/>
      <c r="G417" s="83"/>
      <c r="H417" s="83"/>
      <c r="I417" s="83"/>
      <c r="J417" s="83"/>
      <c r="K417" s="83"/>
      <c r="L417" s="83"/>
      <c r="M417" s="83"/>
      <c r="N417" s="83"/>
      <c r="O417" s="83"/>
      <c r="P417" s="83"/>
      <c r="Q417" s="83"/>
      <c r="R417" s="83"/>
      <c r="S417" s="83"/>
      <c r="T417" s="83"/>
      <c r="U417" s="83"/>
      <c r="V417" s="83"/>
      <c r="W417" s="83"/>
    </row>
    <row r="418" spans="1:23" ht="12.75" customHeight="1" x14ac:dyDescent="0.3">
      <c r="A418" s="83"/>
      <c r="B418" s="83"/>
      <c r="C418" s="83"/>
      <c r="D418" s="83"/>
      <c r="E418" s="83"/>
      <c r="F418" s="83"/>
      <c r="G418" s="83"/>
      <c r="H418" s="83"/>
      <c r="I418" s="83"/>
      <c r="J418" s="83"/>
      <c r="K418" s="83"/>
      <c r="L418" s="83"/>
      <c r="M418" s="83"/>
      <c r="N418" s="83"/>
      <c r="O418" s="83"/>
      <c r="P418" s="83"/>
      <c r="Q418" s="83"/>
      <c r="R418" s="83"/>
      <c r="S418" s="83"/>
      <c r="T418" s="83"/>
      <c r="U418" s="83"/>
      <c r="V418" s="83"/>
      <c r="W418" s="83"/>
    </row>
    <row r="419" spans="1:23" ht="12.75" customHeight="1" x14ac:dyDescent="0.3">
      <c r="A419" s="83"/>
      <c r="B419" s="83"/>
      <c r="C419" s="83"/>
      <c r="D419" s="83"/>
      <c r="E419" s="83"/>
      <c r="F419" s="83"/>
      <c r="G419" s="83"/>
      <c r="H419" s="83"/>
      <c r="I419" s="83"/>
      <c r="J419" s="83"/>
      <c r="K419" s="83"/>
      <c r="L419" s="83"/>
      <c r="M419" s="83"/>
      <c r="N419" s="83"/>
      <c r="O419" s="83"/>
      <c r="P419" s="83"/>
      <c r="Q419" s="83"/>
      <c r="R419" s="83"/>
      <c r="S419" s="83"/>
      <c r="T419" s="83"/>
      <c r="U419" s="83"/>
      <c r="V419" s="83"/>
      <c r="W419" s="83"/>
    </row>
    <row r="420" spans="1:23" ht="12.75" customHeight="1" x14ac:dyDescent="0.3">
      <c r="A420" s="83"/>
      <c r="B420" s="83"/>
      <c r="C420" s="83"/>
      <c r="D420" s="83"/>
      <c r="E420" s="83"/>
      <c r="F420" s="83"/>
      <c r="G420" s="83"/>
      <c r="H420" s="83"/>
      <c r="I420" s="83"/>
      <c r="J420" s="83"/>
      <c r="K420" s="83"/>
      <c r="L420" s="83"/>
      <c r="M420" s="83"/>
      <c r="N420" s="83"/>
      <c r="O420" s="83"/>
      <c r="P420" s="83"/>
      <c r="Q420" s="83"/>
      <c r="R420" s="83"/>
      <c r="S420" s="83"/>
      <c r="T420" s="83"/>
      <c r="U420" s="83"/>
      <c r="V420" s="83"/>
      <c r="W420" s="83"/>
    </row>
    <row r="421" spans="1:23" ht="12.75" customHeight="1" x14ac:dyDescent="0.3">
      <c r="A421" s="83"/>
      <c r="B421" s="83"/>
      <c r="C421" s="83"/>
      <c r="D421" s="83"/>
      <c r="E421" s="83"/>
      <c r="F421" s="83"/>
      <c r="G421" s="83"/>
      <c r="H421" s="83"/>
      <c r="I421" s="83"/>
      <c r="J421" s="83"/>
      <c r="K421" s="83"/>
      <c r="L421" s="83"/>
      <c r="M421" s="83"/>
      <c r="N421" s="83"/>
      <c r="O421" s="83"/>
      <c r="P421" s="83"/>
      <c r="Q421" s="83"/>
      <c r="R421" s="83"/>
      <c r="S421" s="83"/>
      <c r="T421" s="83"/>
      <c r="U421" s="83"/>
      <c r="V421" s="83"/>
      <c r="W421" s="83"/>
    </row>
    <row r="422" spans="1:23" ht="12.75" customHeight="1" x14ac:dyDescent="0.3">
      <c r="A422" s="83"/>
      <c r="B422" s="83"/>
      <c r="C422" s="83"/>
      <c r="D422" s="83"/>
      <c r="E422" s="83"/>
      <c r="F422" s="83"/>
      <c r="G422" s="83"/>
      <c r="H422" s="83"/>
      <c r="I422" s="83"/>
      <c r="J422" s="83"/>
      <c r="K422" s="83"/>
      <c r="L422" s="83"/>
      <c r="M422" s="83"/>
      <c r="N422" s="83"/>
      <c r="O422" s="83"/>
      <c r="P422" s="83"/>
      <c r="Q422" s="83"/>
      <c r="R422" s="83"/>
      <c r="S422" s="83"/>
      <c r="T422" s="83"/>
      <c r="U422" s="83"/>
      <c r="V422" s="83"/>
      <c r="W422" s="83"/>
    </row>
    <row r="423" spans="1:23" ht="12.75" customHeight="1" x14ac:dyDescent="0.3">
      <c r="A423" s="83"/>
      <c r="B423" s="83"/>
      <c r="C423" s="83"/>
      <c r="D423" s="83"/>
      <c r="E423" s="83"/>
      <c r="F423" s="83"/>
      <c r="G423" s="83"/>
      <c r="H423" s="83"/>
      <c r="I423" s="83"/>
      <c r="J423" s="83"/>
      <c r="K423" s="83"/>
      <c r="L423" s="83"/>
      <c r="M423" s="83"/>
      <c r="N423" s="83"/>
      <c r="O423" s="83"/>
      <c r="P423" s="83"/>
      <c r="Q423" s="83"/>
      <c r="R423" s="83"/>
      <c r="S423" s="83"/>
      <c r="T423" s="83"/>
      <c r="U423" s="83"/>
      <c r="V423" s="83"/>
      <c r="W423" s="83"/>
    </row>
    <row r="424" spans="1:23" ht="12.75" customHeight="1" x14ac:dyDescent="0.3">
      <c r="A424" s="83"/>
      <c r="B424" s="83"/>
      <c r="C424" s="83"/>
      <c r="D424" s="83"/>
      <c r="E424" s="83"/>
      <c r="F424" s="83"/>
      <c r="G424" s="83"/>
      <c r="H424" s="83"/>
      <c r="I424" s="83"/>
      <c r="J424" s="83"/>
      <c r="K424" s="83"/>
      <c r="L424" s="83"/>
      <c r="M424" s="83"/>
      <c r="N424" s="83"/>
      <c r="O424" s="83"/>
      <c r="P424" s="83"/>
      <c r="Q424" s="83"/>
      <c r="R424" s="83"/>
      <c r="S424" s="83"/>
      <c r="T424" s="83"/>
      <c r="U424" s="83"/>
      <c r="V424" s="83"/>
      <c r="W424" s="83"/>
    </row>
    <row r="425" spans="1:23" ht="12.75" customHeight="1" x14ac:dyDescent="0.3">
      <c r="A425" s="83"/>
      <c r="B425" s="83"/>
      <c r="C425" s="83"/>
      <c r="D425" s="83"/>
      <c r="E425" s="83"/>
      <c r="F425" s="83"/>
      <c r="G425" s="83"/>
      <c r="H425" s="83"/>
      <c r="I425" s="83"/>
      <c r="J425" s="83"/>
      <c r="K425" s="83"/>
      <c r="L425" s="83"/>
      <c r="M425" s="83"/>
      <c r="N425" s="83"/>
      <c r="O425" s="83"/>
      <c r="P425" s="83"/>
      <c r="Q425" s="83"/>
      <c r="R425" s="83"/>
      <c r="S425" s="83"/>
      <c r="T425" s="83"/>
      <c r="U425" s="83"/>
      <c r="V425" s="83"/>
      <c r="W425" s="83"/>
    </row>
    <row r="426" spans="1:23" ht="12.75" customHeight="1" x14ac:dyDescent="0.3">
      <c r="A426" s="83"/>
      <c r="B426" s="83"/>
      <c r="C426" s="83"/>
      <c r="D426" s="83"/>
      <c r="E426" s="83"/>
      <c r="F426" s="83"/>
      <c r="G426" s="83"/>
      <c r="H426" s="83"/>
      <c r="I426" s="83"/>
      <c r="J426" s="83"/>
      <c r="K426" s="83"/>
      <c r="L426" s="83"/>
      <c r="M426" s="83"/>
      <c r="N426" s="83"/>
      <c r="O426" s="83"/>
      <c r="P426" s="83"/>
      <c r="Q426" s="83"/>
      <c r="R426" s="83"/>
      <c r="S426" s="83"/>
      <c r="T426" s="83"/>
      <c r="U426" s="83"/>
      <c r="V426" s="83"/>
      <c r="W426" s="83"/>
    </row>
    <row r="427" spans="1:23" ht="12.75" customHeight="1" x14ac:dyDescent="0.3">
      <c r="A427" s="83"/>
      <c r="B427" s="83"/>
      <c r="C427" s="83"/>
      <c r="D427" s="83"/>
      <c r="E427" s="83"/>
      <c r="F427" s="83"/>
      <c r="G427" s="83"/>
      <c r="H427" s="83"/>
      <c r="I427" s="83"/>
      <c r="J427" s="83"/>
      <c r="K427" s="83"/>
      <c r="L427" s="83"/>
      <c r="M427" s="83"/>
      <c r="N427" s="83"/>
      <c r="O427" s="83"/>
      <c r="P427" s="83"/>
      <c r="Q427" s="83"/>
      <c r="R427" s="83"/>
      <c r="S427" s="83"/>
      <c r="T427" s="83"/>
      <c r="U427" s="83"/>
      <c r="V427" s="83"/>
      <c r="W427" s="83"/>
    </row>
    <row r="428" spans="1:23" ht="12.75" customHeight="1" x14ac:dyDescent="0.3">
      <c r="A428" s="83"/>
      <c r="B428" s="83"/>
      <c r="C428" s="83"/>
      <c r="D428" s="83"/>
      <c r="E428" s="83"/>
      <c r="F428" s="83"/>
      <c r="G428" s="83"/>
      <c r="H428" s="83"/>
      <c r="I428" s="83"/>
      <c r="J428" s="83"/>
      <c r="K428" s="83"/>
      <c r="L428" s="83"/>
      <c r="M428" s="83"/>
      <c r="N428" s="83"/>
      <c r="O428" s="83"/>
      <c r="P428" s="83"/>
      <c r="Q428" s="83"/>
      <c r="R428" s="83"/>
      <c r="S428" s="83"/>
      <c r="T428" s="83"/>
      <c r="U428" s="83"/>
      <c r="V428" s="83"/>
      <c r="W428" s="83"/>
    </row>
    <row r="429" spans="1:23" ht="12.75" customHeight="1" x14ac:dyDescent="0.3">
      <c r="A429" s="83"/>
      <c r="B429" s="83"/>
      <c r="C429" s="83"/>
      <c r="D429" s="83"/>
      <c r="E429" s="83"/>
      <c r="F429" s="83"/>
      <c r="G429" s="83"/>
      <c r="H429" s="83"/>
      <c r="I429" s="83"/>
      <c r="J429" s="83"/>
      <c r="K429" s="83"/>
      <c r="L429" s="83"/>
      <c r="M429" s="83"/>
      <c r="N429" s="83"/>
      <c r="O429" s="83"/>
      <c r="P429" s="83"/>
      <c r="Q429" s="83"/>
      <c r="R429" s="83"/>
      <c r="S429" s="83"/>
      <c r="T429" s="83"/>
      <c r="U429" s="83"/>
      <c r="V429" s="83"/>
      <c r="W429" s="83"/>
    </row>
    <row r="430" spans="1:23" ht="12.75" customHeight="1" x14ac:dyDescent="0.3">
      <c r="A430" s="83"/>
      <c r="B430" s="83"/>
      <c r="C430" s="83"/>
      <c r="D430" s="83"/>
      <c r="E430" s="83"/>
      <c r="F430" s="83"/>
      <c r="G430" s="83"/>
      <c r="H430" s="83"/>
      <c r="I430" s="83"/>
      <c r="J430" s="83"/>
      <c r="K430" s="83"/>
      <c r="L430" s="83"/>
      <c r="M430" s="83"/>
      <c r="N430" s="83"/>
      <c r="O430" s="83"/>
      <c r="P430" s="83"/>
      <c r="Q430" s="83"/>
      <c r="R430" s="83"/>
      <c r="S430" s="83"/>
      <c r="T430" s="83"/>
      <c r="U430" s="83"/>
      <c r="V430" s="83"/>
      <c r="W430" s="83"/>
    </row>
    <row r="431" spans="1:23" ht="12.75" customHeight="1" x14ac:dyDescent="0.3">
      <c r="A431" s="83"/>
      <c r="B431" s="83"/>
      <c r="C431" s="83"/>
      <c r="D431" s="83"/>
      <c r="E431" s="83"/>
      <c r="F431" s="83"/>
      <c r="G431" s="83"/>
      <c r="H431" s="83"/>
      <c r="I431" s="83"/>
      <c r="J431" s="83"/>
      <c r="K431" s="83"/>
      <c r="L431" s="83"/>
      <c r="M431" s="83"/>
      <c r="N431" s="83"/>
      <c r="O431" s="83"/>
      <c r="P431" s="83"/>
      <c r="Q431" s="83"/>
      <c r="R431" s="83"/>
      <c r="S431" s="83"/>
      <c r="T431" s="83"/>
      <c r="U431" s="83"/>
      <c r="V431" s="83"/>
      <c r="W431" s="83"/>
    </row>
    <row r="432" spans="1:23" ht="12.75" customHeight="1" x14ac:dyDescent="0.3">
      <c r="A432" s="83"/>
      <c r="B432" s="83"/>
      <c r="C432" s="83"/>
      <c r="D432" s="83"/>
      <c r="E432" s="83"/>
      <c r="F432" s="83"/>
      <c r="G432" s="83"/>
      <c r="H432" s="83"/>
      <c r="I432" s="83"/>
      <c r="J432" s="83"/>
      <c r="K432" s="83"/>
      <c r="L432" s="83"/>
      <c r="M432" s="83"/>
      <c r="N432" s="83"/>
      <c r="O432" s="83"/>
      <c r="P432" s="83"/>
      <c r="Q432" s="83"/>
      <c r="R432" s="83"/>
      <c r="S432" s="83"/>
      <c r="T432" s="83"/>
      <c r="U432" s="83"/>
      <c r="V432" s="83"/>
      <c r="W432" s="83"/>
    </row>
    <row r="433" spans="1:23" ht="12.75" customHeight="1" x14ac:dyDescent="0.3">
      <c r="A433" s="83"/>
      <c r="B433" s="83"/>
      <c r="C433" s="83"/>
      <c r="D433" s="83"/>
      <c r="E433" s="83"/>
      <c r="F433" s="83"/>
      <c r="G433" s="83"/>
      <c r="H433" s="83"/>
      <c r="I433" s="83"/>
      <c r="J433" s="83"/>
      <c r="K433" s="83"/>
      <c r="L433" s="83"/>
      <c r="M433" s="83"/>
      <c r="N433" s="83"/>
      <c r="O433" s="83"/>
      <c r="P433" s="83"/>
      <c r="Q433" s="83"/>
      <c r="R433" s="83"/>
      <c r="S433" s="83"/>
      <c r="T433" s="83"/>
      <c r="U433" s="83"/>
      <c r="V433" s="83"/>
      <c r="W433" s="83"/>
    </row>
    <row r="434" spans="1:23" ht="12.75" customHeight="1" x14ac:dyDescent="0.3">
      <c r="A434" s="83"/>
      <c r="B434" s="83"/>
      <c r="C434" s="83"/>
      <c r="D434" s="83"/>
      <c r="E434" s="83"/>
      <c r="F434" s="83"/>
      <c r="G434" s="83"/>
      <c r="H434" s="83"/>
      <c r="I434" s="83"/>
      <c r="J434" s="83"/>
      <c r="K434" s="83"/>
      <c r="L434" s="83"/>
      <c r="M434" s="83"/>
      <c r="N434" s="83"/>
      <c r="O434" s="83"/>
      <c r="P434" s="83"/>
      <c r="Q434" s="83"/>
      <c r="R434" s="83"/>
      <c r="S434" s="83"/>
      <c r="T434" s="83"/>
      <c r="U434" s="83"/>
      <c r="V434" s="83"/>
      <c r="W434" s="83"/>
    </row>
    <row r="435" spans="1:23" ht="12.75" customHeight="1" x14ac:dyDescent="0.3">
      <c r="A435" s="83"/>
      <c r="B435" s="83"/>
      <c r="C435" s="83"/>
      <c r="D435" s="83"/>
      <c r="E435" s="83"/>
      <c r="F435" s="83"/>
      <c r="G435" s="83"/>
      <c r="H435" s="83"/>
      <c r="I435" s="83"/>
      <c r="J435" s="83"/>
      <c r="K435" s="83"/>
      <c r="L435" s="83"/>
      <c r="M435" s="83"/>
      <c r="N435" s="83"/>
      <c r="O435" s="83"/>
      <c r="P435" s="83"/>
      <c r="Q435" s="83"/>
      <c r="R435" s="83"/>
      <c r="S435" s="83"/>
      <c r="T435" s="83"/>
      <c r="U435" s="83"/>
      <c r="V435" s="83"/>
      <c r="W435" s="83"/>
    </row>
    <row r="436" spans="1:23" ht="12.75" customHeight="1" x14ac:dyDescent="0.3">
      <c r="A436" s="83"/>
      <c r="B436" s="83"/>
      <c r="C436" s="83"/>
      <c r="D436" s="83"/>
      <c r="E436" s="83"/>
      <c r="F436" s="83"/>
      <c r="G436" s="83"/>
      <c r="H436" s="83"/>
      <c r="I436" s="83"/>
      <c r="J436" s="83"/>
      <c r="K436" s="83"/>
      <c r="L436" s="83"/>
      <c r="M436" s="83"/>
      <c r="N436" s="83"/>
      <c r="O436" s="83"/>
      <c r="P436" s="83"/>
      <c r="Q436" s="83"/>
      <c r="R436" s="83"/>
      <c r="S436" s="83"/>
      <c r="T436" s="83"/>
      <c r="U436" s="83"/>
      <c r="V436" s="83"/>
      <c r="W436" s="83"/>
    </row>
    <row r="437" spans="1:23" ht="12.75" customHeight="1" x14ac:dyDescent="0.3">
      <c r="A437" s="83"/>
      <c r="B437" s="83"/>
      <c r="C437" s="83"/>
      <c r="D437" s="83"/>
      <c r="E437" s="83"/>
      <c r="F437" s="83"/>
      <c r="G437" s="83"/>
      <c r="H437" s="83"/>
      <c r="I437" s="83"/>
      <c r="J437" s="83"/>
      <c r="K437" s="83"/>
      <c r="L437" s="83"/>
      <c r="M437" s="83"/>
      <c r="N437" s="83"/>
      <c r="O437" s="83"/>
      <c r="P437" s="83"/>
      <c r="Q437" s="83"/>
      <c r="R437" s="83"/>
      <c r="S437" s="83"/>
      <c r="T437" s="83"/>
      <c r="U437" s="83"/>
      <c r="V437" s="83"/>
      <c r="W437" s="83"/>
    </row>
    <row r="438" spans="1:23" ht="12.75" customHeight="1" x14ac:dyDescent="0.3">
      <c r="A438" s="83"/>
      <c r="B438" s="83"/>
      <c r="C438" s="83"/>
      <c r="D438" s="83"/>
      <c r="E438" s="83"/>
      <c r="F438" s="83"/>
      <c r="G438" s="83"/>
      <c r="H438" s="83"/>
      <c r="I438" s="83"/>
      <c r="J438" s="83"/>
      <c r="K438" s="83"/>
      <c r="L438" s="83"/>
      <c r="M438" s="83"/>
      <c r="N438" s="83"/>
      <c r="O438" s="83"/>
      <c r="P438" s="83"/>
      <c r="Q438" s="83"/>
      <c r="R438" s="83"/>
      <c r="S438" s="83"/>
      <c r="T438" s="83"/>
      <c r="U438" s="83"/>
      <c r="V438" s="83"/>
      <c r="W438" s="83"/>
    </row>
    <row r="439" spans="1:23" ht="12.75" customHeight="1" x14ac:dyDescent="0.3">
      <c r="A439" s="83"/>
      <c r="B439" s="83"/>
      <c r="C439" s="83"/>
      <c r="D439" s="83"/>
      <c r="E439" s="83"/>
      <c r="F439" s="83"/>
      <c r="G439" s="83"/>
      <c r="H439" s="83"/>
      <c r="I439" s="83"/>
      <c r="J439" s="83"/>
      <c r="K439" s="83"/>
      <c r="L439" s="83"/>
      <c r="M439" s="83"/>
      <c r="N439" s="83"/>
      <c r="O439" s="83"/>
      <c r="P439" s="83"/>
      <c r="Q439" s="83"/>
      <c r="R439" s="83"/>
      <c r="S439" s="83"/>
      <c r="T439" s="83"/>
      <c r="U439" s="83"/>
      <c r="V439" s="83"/>
      <c r="W439" s="83"/>
    </row>
    <row r="440" spans="1:23" ht="12.75" customHeight="1" x14ac:dyDescent="0.3">
      <c r="A440" s="83"/>
      <c r="B440" s="83"/>
      <c r="C440" s="83"/>
      <c r="D440" s="83"/>
      <c r="E440" s="83"/>
      <c r="F440" s="83"/>
      <c r="G440" s="83"/>
      <c r="H440" s="83"/>
      <c r="I440" s="83"/>
      <c r="J440" s="83"/>
      <c r="K440" s="83"/>
      <c r="L440" s="83"/>
      <c r="M440" s="83"/>
      <c r="N440" s="83"/>
      <c r="O440" s="83"/>
      <c r="P440" s="83"/>
      <c r="Q440" s="83"/>
      <c r="R440" s="83"/>
      <c r="S440" s="83"/>
      <c r="T440" s="83"/>
      <c r="U440" s="83"/>
      <c r="V440" s="83"/>
      <c r="W440" s="83"/>
    </row>
    <row r="441" spans="1:23" ht="12.75" customHeight="1" x14ac:dyDescent="0.3">
      <c r="A441" s="83"/>
      <c r="B441" s="83"/>
      <c r="C441" s="83"/>
      <c r="D441" s="83"/>
      <c r="E441" s="83"/>
      <c r="F441" s="83"/>
      <c r="G441" s="83"/>
      <c r="H441" s="83"/>
      <c r="I441" s="83"/>
      <c r="J441" s="83"/>
      <c r="K441" s="83"/>
      <c r="L441" s="83"/>
      <c r="M441" s="83"/>
      <c r="N441" s="83"/>
      <c r="O441" s="83"/>
      <c r="P441" s="83"/>
      <c r="Q441" s="83"/>
      <c r="R441" s="83"/>
      <c r="S441" s="83"/>
      <c r="T441" s="83"/>
      <c r="U441" s="83"/>
      <c r="V441" s="83"/>
      <c r="W441" s="83"/>
    </row>
    <row r="442" spans="1:23" ht="12.75" customHeight="1" x14ac:dyDescent="0.3">
      <c r="A442" s="83"/>
      <c r="B442" s="83"/>
      <c r="C442" s="83"/>
      <c r="D442" s="83"/>
      <c r="E442" s="83"/>
      <c r="F442" s="83"/>
      <c r="G442" s="83"/>
      <c r="H442" s="83"/>
      <c r="I442" s="83"/>
      <c r="J442" s="83"/>
      <c r="K442" s="83"/>
      <c r="L442" s="83"/>
      <c r="M442" s="83"/>
      <c r="N442" s="83"/>
      <c r="O442" s="83"/>
      <c r="P442" s="83"/>
      <c r="Q442" s="83"/>
      <c r="R442" s="83"/>
      <c r="S442" s="83"/>
      <c r="T442" s="83"/>
      <c r="U442" s="83"/>
      <c r="V442" s="83"/>
      <c r="W442" s="83"/>
    </row>
    <row r="443" spans="1:23" ht="12.75" customHeight="1" x14ac:dyDescent="0.3">
      <c r="A443" s="83"/>
      <c r="B443" s="83"/>
      <c r="C443" s="83"/>
      <c r="D443" s="83"/>
      <c r="E443" s="83"/>
      <c r="F443" s="83"/>
      <c r="G443" s="83"/>
      <c r="H443" s="83"/>
      <c r="I443" s="83"/>
      <c r="J443" s="83"/>
      <c r="K443" s="83"/>
      <c r="L443" s="83"/>
      <c r="M443" s="83"/>
      <c r="N443" s="83"/>
      <c r="O443" s="83"/>
      <c r="P443" s="83"/>
      <c r="Q443" s="83"/>
      <c r="R443" s="83"/>
      <c r="S443" s="83"/>
      <c r="T443" s="83"/>
      <c r="U443" s="83"/>
      <c r="V443" s="83"/>
      <c r="W443" s="83"/>
    </row>
    <row r="444" spans="1:23" ht="12.75" customHeight="1" x14ac:dyDescent="0.3">
      <c r="A444" s="83"/>
      <c r="B444" s="83"/>
      <c r="C444" s="83"/>
      <c r="D444" s="83"/>
      <c r="E444" s="83"/>
      <c r="F444" s="83"/>
      <c r="G444" s="83"/>
      <c r="H444" s="83"/>
      <c r="I444" s="83"/>
      <c r="J444" s="83"/>
      <c r="K444" s="83"/>
      <c r="L444" s="83"/>
      <c r="M444" s="83"/>
      <c r="N444" s="83"/>
      <c r="O444" s="83"/>
      <c r="P444" s="83"/>
      <c r="Q444" s="83"/>
      <c r="R444" s="83"/>
      <c r="S444" s="83"/>
      <c r="T444" s="83"/>
      <c r="U444" s="83"/>
      <c r="V444" s="83"/>
      <c r="W444" s="83"/>
    </row>
    <row r="445" spans="1:23" ht="12.75" customHeight="1" x14ac:dyDescent="0.3">
      <c r="A445" s="83"/>
      <c r="B445" s="83"/>
      <c r="C445" s="83"/>
      <c r="D445" s="83"/>
      <c r="E445" s="83"/>
      <c r="F445" s="83"/>
      <c r="G445" s="83"/>
      <c r="H445" s="83"/>
      <c r="I445" s="83"/>
      <c r="J445" s="83"/>
      <c r="K445" s="83"/>
      <c r="L445" s="83"/>
      <c r="M445" s="83"/>
      <c r="N445" s="83"/>
      <c r="O445" s="83"/>
      <c r="P445" s="83"/>
      <c r="Q445" s="83"/>
      <c r="R445" s="83"/>
      <c r="S445" s="83"/>
      <c r="T445" s="83"/>
      <c r="U445" s="83"/>
      <c r="V445" s="83"/>
      <c r="W445" s="83"/>
    </row>
    <row r="446" spans="1:23" ht="12.75" customHeight="1" x14ac:dyDescent="0.3">
      <c r="A446" s="83"/>
      <c r="B446" s="83"/>
      <c r="C446" s="83"/>
      <c r="D446" s="83"/>
      <c r="E446" s="83"/>
      <c r="F446" s="83"/>
      <c r="G446" s="83"/>
      <c r="H446" s="83"/>
      <c r="I446" s="83"/>
      <c r="J446" s="83"/>
      <c r="K446" s="83"/>
      <c r="L446" s="83"/>
      <c r="M446" s="83"/>
      <c r="N446" s="83"/>
      <c r="O446" s="83"/>
      <c r="P446" s="83"/>
      <c r="Q446" s="83"/>
      <c r="R446" s="83"/>
      <c r="S446" s="83"/>
      <c r="T446" s="83"/>
      <c r="U446" s="83"/>
      <c r="V446" s="83"/>
      <c r="W446" s="83"/>
    </row>
    <row r="447" spans="1:23" ht="12.75" customHeight="1" x14ac:dyDescent="0.3">
      <c r="A447" s="83"/>
      <c r="B447" s="83"/>
      <c r="C447" s="83"/>
      <c r="D447" s="83"/>
      <c r="E447" s="83"/>
      <c r="F447" s="83"/>
      <c r="G447" s="83"/>
      <c r="H447" s="83"/>
      <c r="I447" s="83"/>
      <c r="J447" s="83"/>
      <c r="K447" s="83"/>
      <c r="L447" s="83"/>
      <c r="M447" s="83"/>
      <c r="N447" s="83"/>
      <c r="O447" s="83"/>
      <c r="P447" s="83"/>
      <c r="Q447" s="83"/>
      <c r="R447" s="83"/>
      <c r="S447" s="83"/>
      <c r="T447" s="83"/>
      <c r="U447" s="83"/>
      <c r="V447" s="83"/>
      <c r="W447" s="83"/>
    </row>
    <row r="448" spans="1:23" ht="12.75" customHeight="1" x14ac:dyDescent="0.3">
      <c r="A448" s="83"/>
      <c r="B448" s="83"/>
      <c r="C448" s="83"/>
      <c r="D448" s="83"/>
      <c r="E448" s="83"/>
      <c r="F448" s="83"/>
      <c r="G448" s="83"/>
      <c r="H448" s="83"/>
      <c r="I448" s="83"/>
      <c r="J448" s="83"/>
      <c r="K448" s="83"/>
      <c r="L448" s="83"/>
      <c r="M448" s="83"/>
      <c r="N448" s="83"/>
      <c r="O448" s="83"/>
      <c r="P448" s="83"/>
      <c r="Q448" s="83"/>
      <c r="R448" s="83"/>
      <c r="S448" s="83"/>
      <c r="T448" s="83"/>
      <c r="U448" s="83"/>
      <c r="V448" s="83"/>
      <c r="W448" s="83"/>
    </row>
    <row r="449" spans="1:23" ht="12.75" customHeight="1" x14ac:dyDescent="0.3">
      <c r="A449" s="83"/>
      <c r="B449" s="83"/>
      <c r="C449" s="83"/>
      <c r="D449" s="83"/>
      <c r="E449" s="83"/>
      <c r="F449" s="83"/>
      <c r="G449" s="83"/>
      <c r="H449" s="83"/>
      <c r="I449" s="83"/>
      <c r="J449" s="83"/>
      <c r="K449" s="83"/>
      <c r="L449" s="83"/>
      <c r="M449" s="83"/>
      <c r="N449" s="83"/>
      <c r="O449" s="83"/>
      <c r="P449" s="83"/>
      <c r="Q449" s="83"/>
      <c r="R449" s="83"/>
      <c r="S449" s="83"/>
      <c r="T449" s="83"/>
      <c r="U449" s="83"/>
      <c r="V449" s="83"/>
      <c r="W449" s="83"/>
    </row>
    <row r="450" spans="1:23" ht="12.75" customHeight="1" x14ac:dyDescent="0.3">
      <c r="A450" s="83"/>
      <c r="B450" s="83"/>
      <c r="C450" s="83"/>
      <c r="D450" s="83"/>
      <c r="E450" s="83"/>
      <c r="F450" s="83"/>
      <c r="G450" s="83"/>
      <c r="H450" s="83"/>
      <c r="I450" s="83"/>
      <c r="J450" s="83"/>
      <c r="K450" s="83"/>
      <c r="L450" s="83"/>
      <c r="M450" s="83"/>
      <c r="N450" s="83"/>
      <c r="O450" s="83"/>
      <c r="P450" s="83"/>
      <c r="Q450" s="83"/>
      <c r="R450" s="83"/>
      <c r="S450" s="83"/>
      <c r="T450" s="83"/>
      <c r="U450" s="83"/>
      <c r="V450" s="83"/>
      <c r="W450" s="83"/>
    </row>
    <row r="451" spans="1:23" ht="12.75" customHeight="1" x14ac:dyDescent="0.3">
      <c r="A451" s="83"/>
      <c r="B451" s="83"/>
      <c r="C451" s="83"/>
      <c r="D451" s="83"/>
      <c r="E451" s="83"/>
      <c r="F451" s="83"/>
      <c r="G451" s="83"/>
      <c r="H451" s="83"/>
      <c r="I451" s="83"/>
      <c r="J451" s="83"/>
      <c r="K451" s="83"/>
      <c r="L451" s="83"/>
      <c r="M451" s="83"/>
      <c r="N451" s="83"/>
      <c r="O451" s="83"/>
      <c r="P451" s="83"/>
      <c r="Q451" s="83"/>
      <c r="R451" s="83"/>
      <c r="S451" s="83"/>
      <c r="T451" s="83"/>
      <c r="U451" s="83"/>
      <c r="V451" s="83"/>
      <c r="W451" s="83"/>
    </row>
    <row r="452" spans="1:23" ht="12.75" customHeight="1" x14ac:dyDescent="0.3">
      <c r="A452" s="83"/>
      <c r="B452" s="83"/>
      <c r="C452" s="83"/>
      <c r="D452" s="83"/>
      <c r="E452" s="83"/>
      <c r="F452" s="83"/>
      <c r="G452" s="83"/>
      <c r="H452" s="83"/>
      <c r="I452" s="83"/>
      <c r="J452" s="83"/>
      <c r="K452" s="83"/>
      <c r="L452" s="83"/>
      <c r="M452" s="83"/>
      <c r="N452" s="83"/>
      <c r="O452" s="83"/>
      <c r="P452" s="83"/>
      <c r="Q452" s="83"/>
      <c r="R452" s="83"/>
      <c r="S452" s="83"/>
      <c r="T452" s="83"/>
      <c r="U452" s="83"/>
      <c r="V452" s="83"/>
      <c r="W452" s="83"/>
    </row>
    <row r="453" spans="1:23" ht="12.75" customHeight="1" x14ac:dyDescent="0.3">
      <c r="A453" s="83"/>
      <c r="B453" s="83"/>
      <c r="C453" s="83"/>
      <c r="D453" s="83"/>
      <c r="E453" s="83"/>
      <c r="F453" s="83"/>
      <c r="G453" s="83"/>
      <c r="H453" s="83"/>
      <c r="I453" s="83"/>
      <c r="J453" s="83"/>
      <c r="K453" s="83"/>
      <c r="L453" s="83"/>
      <c r="M453" s="83"/>
      <c r="N453" s="83"/>
      <c r="O453" s="83"/>
      <c r="P453" s="83"/>
      <c r="Q453" s="83"/>
      <c r="R453" s="83"/>
      <c r="S453" s="83"/>
      <c r="T453" s="83"/>
      <c r="U453" s="83"/>
      <c r="V453" s="83"/>
      <c r="W453" s="83"/>
    </row>
    <row r="454" spans="1:23" ht="12.75" customHeight="1" x14ac:dyDescent="0.3">
      <c r="A454" s="83"/>
      <c r="B454" s="83"/>
      <c r="C454" s="83"/>
      <c r="D454" s="83"/>
      <c r="E454" s="83"/>
      <c r="F454" s="83"/>
      <c r="G454" s="83"/>
      <c r="H454" s="83"/>
      <c r="I454" s="83"/>
      <c r="J454" s="83"/>
      <c r="K454" s="83"/>
      <c r="L454" s="83"/>
      <c r="M454" s="83"/>
      <c r="N454" s="83"/>
      <c r="O454" s="83"/>
      <c r="P454" s="83"/>
      <c r="Q454" s="83"/>
      <c r="R454" s="83"/>
      <c r="S454" s="83"/>
      <c r="T454" s="83"/>
      <c r="U454" s="83"/>
      <c r="V454" s="83"/>
      <c r="W454" s="83"/>
    </row>
    <row r="455" spans="1:23" ht="12.75" customHeight="1" x14ac:dyDescent="0.3">
      <c r="A455" s="83"/>
      <c r="B455" s="83"/>
      <c r="C455" s="83"/>
      <c r="D455" s="83"/>
      <c r="E455" s="83"/>
      <c r="F455" s="83"/>
      <c r="G455" s="83"/>
      <c r="H455" s="83"/>
      <c r="I455" s="83"/>
      <c r="J455" s="83"/>
      <c r="K455" s="83"/>
      <c r="L455" s="83"/>
      <c r="M455" s="83"/>
      <c r="N455" s="83"/>
      <c r="O455" s="83"/>
      <c r="P455" s="83"/>
      <c r="Q455" s="83"/>
      <c r="R455" s="83"/>
      <c r="S455" s="83"/>
      <c r="T455" s="83"/>
      <c r="U455" s="83"/>
      <c r="V455" s="83"/>
      <c r="W455" s="83"/>
    </row>
    <row r="456" spans="1:23" ht="12.75" customHeight="1" x14ac:dyDescent="0.3">
      <c r="A456" s="83"/>
      <c r="B456" s="83"/>
      <c r="C456" s="83"/>
      <c r="D456" s="83"/>
      <c r="E456" s="83"/>
      <c r="F456" s="83"/>
      <c r="G456" s="83"/>
      <c r="H456" s="83"/>
      <c r="I456" s="83"/>
      <c r="J456" s="83"/>
      <c r="K456" s="83"/>
      <c r="L456" s="83"/>
      <c r="M456" s="83"/>
      <c r="N456" s="83"/>
      <c r="O456" s="83"/>
      <c r="P456" s="83"/>
      <c r="Q456" s="83"/>
      <c r="R456" s="83"/>
      <c r="S456" s="83"/>
      <c r="T456" s="83"/>
      <c r="U456" s="83"/>
      <c r="V456" s="83"/>
      <c r="W456" s="83"/>
    </row>
    <row r="457" spans="1:23" ht="12.75" customHeight="1" x14ac:dyDescent="0.3">
      <c r="A457" s="83"/>
      <c r="B457" s="83"/>
      <c r="C457" s="83"/>
      <c r="D457" s="83"/>
      <c r="E457" s="83"/>
      <c r="F457" s="83"/>
      <c r="G457" s="83"/>
      <c r="H457" s="83"/>
      <c r="I457" s="83"/>
      <c r="J457" s="83"/>
      <c r="K457" s="83"/>
      <c r="L457" s="83"/>
      <c r="M457" s="83"/>
      <c r="N457" s="83"/>
      <c r="O457" s="83"/>
      <c r="P457" s="83"/>
      <c r="Q457" s="83"/>
      <c r="R457" s="83"/>
      <c r="S457" s="83"/>
      <c r="T457" s="83"/>
      <c r="U457" s="83"/>
      <c r="V457" s="83"/>
      <c r="W457" s="83"/>
    </row>
    <row r="458" spans="1:23" ht="12.75" customHeight="1" x14ac:dyDescent="0.3">
      <c r="A458" s="83"/>
      <c r="B458" s="83"/>
      <c r="C458" s="83"/>
      <c r="D458" s="83"/>
      <c r="E458" s="83"/>
      <c r="F458" s="83"/>
      <c r="G458" s="83"/>
      <c r="H458" s="83"/>
      <c r="I458" s="83"/>
      <c r="J458" s="83"/>
      <c r="K458" s="83"/>
      <c r="L458" s="83"/>
      <c r="M458" s="83"/>
      <c r="N458" s="83"/>
      <c r="O458" s="83"/>
      <c r="P458" s="83"/>
      <c r="Q458" s="83"/>
      <c r="R458" s="83"/>
      <c r="S458" s="83"/>
      <c r="T458" s="83"/>
      <c r="U458" s="83"/>
      <c r="V458" s="83"/>
      <c r="W458" s="83"/>
    </row>
    <row r="459" spans="1:23" ht="12.75" customHeight="1" x14ac:dyDescent="0.3">
      <c r="A459" s="83"/>
      <c r="B459" s="83"/>
      <c r="C459" s="83"/>
      <c r="D459" s="83"/>
      <c r="E459" s="83"/>
      <c r="F459" s="83"/>
      <c r="G459" s="83"/>
      <c r="H459" s="83"/>
      <c r="I459" s="83"/>
      <c r="J459" s="83"/>
      <c r="K459" s="83"/>
      <c r="L459" s="83"/>
      <c r="M459" s="83"/>
      <c r="N459" s="83"/>
      <c r="O459" s="83"/>
      <c r="P459" s="83"/>
      <c r="Q459" s="83"/>
      <c r="R459" s="83"/>
      <c r="S459" s="83"/>
      <c r="T459" s="83"/>
      <c r="U459" s="83"/>
      <c r="V459" s="83"/>
      <c r="W459" s="83"/>
    </row>
    <row r="460" spans="1:23" ht="12.75" customHeight="1" x14ac:dyDescent="0.3">
      <c r="A460" s="83"/>
      <c r="B460" s="83"/>
      <c r="C460" s="83"/>
      <c r="D460" s="83"/>
      <c r="E460" s="83"/>
      <c r="F460" s="83"/>
      <c r="G460" s="83"/>
      <c r="H460" s="83"/>
      <c r="I460" s="83"/>
      <c r="J460" s="83"/>
      <c r="K460" s="83"/>
      <c r="L460" s="83"/>
      <c r="M460" s="83"/>
      <c r="N460" s="83"/>
      <c r="O460" s="83"/>
      <c r="P460" s="83"/>
      <c r="Q460" s="83"/>
      <c r="R460" s="83"/>
      <c r="S460" s="83"/>
      <c r="T460" s="83"/>
      <c r="U460" s="83"/>
      <c r="V460" s="83"/>
      <c r="W460" s="83"/>
    </row>
    <row r="461" spans="1:23" ht="12.75" customHeight="1" x14ac:dyDescent="0.3">
      <c r="A461" s="83"/>
      <c r="B461" s="83"/>
      <c r="C461" s="83"/>
      <c r="D461" s="83"/>
      <c r="E461" s="83"/>
      <c r="F461" s="83"/>
      <c r="G461" s="83"/>
      <c r="H461" s="83"/>
      <c r="I461" s="83"/>
      <c r="J461" s="83"/>
      <c r="K461" s="83"/>
      <c r="L461" s="83"/>
      <c r="M461" s="83"/>
      <c r="N461" s="83"/>
      <c r="O461" s="83"/>
      <c r="P461" s="83"/>
      <c r="Q461" s="83"/>
      <c r="R461" s="83"/>
      <c r="S461" s="83"/>
      <c r="T461" s="83"/>
      <c r="U461" s="83"/>
      <c r="V461" s="83"/>
      <c r="W461" s="83"/>
    </row>
    <row r="462" spans="1:23" ht="12.75" customHeight="1" x14ac:dyDescent="0.3">
      <c r="A462" s="83"/>
      <c r="B462" s="83"/>
      <c r="C462" s="83"/>
      <c r="D462" s="83"/>
      <c r="E462" s="83"/>
      <c r="F462" s="83"/>
      <c r="G462" s="83"/>
      <c r="H462" s="83"/>
      <c r="I462" s="83"/>
      <c r="J462" s="83"/>
      <c r="K462" s="83"/>
      <c r="L462" s="83"/>
      <c r="M462" s="83"/>
      <c r="N462" s="83"/>
      <c r="O462" s="83"/>
      <c r="P462" s="83"/>
      <c r="Q462" s="83"/>
      <c r="R462" s="83"/>
      <c r="S462" s="83"/>
      <c r="T462" s="83"/>
      <c r="U462" s="83"/>
      <c r="V462" s="83"/>
      <c r="W462" s="83"/>
    </row>
    <row r="463" spans="1:23" ht="12.75" customHeight="1" x14ac:dyDescent="0.3">
      <c r="A463" s="83"/>
      <c r="B463" s="83"/>
      <c r="C463" s="83"/>
      <c r="D463" s="83"/>
      <c r="E463" s="83"/>
      <c r="F463" s="83"/>
      <c r="G463" s="83"/>
      <c r="H463" s="83"/>
      <c r="I463" s="83"/>
      <c r="J463" s="83"/>
      <c r="K463" s="83"/>
      <c r="L463" s="83"/>
      <c r="M463" s="83"/>
      <c r="N463" s="83"/>
      <c r="O463" s="83"/>
      <c r="P463" s="83"/>
      <c r="Q463" s="83"/>
      <c r="R463" s="83"/>
      <c r="S463" s="83"/>
      <c r="T463" s="83"/>
      <c r="U463" s="83"/>
      <c r="V463" s="83"/>
      <c r="W463" s="83"/>
    </row>
    <row r="464" spans="1:23" ht="12.75" customHeight="1" x14ac:dyDescent="0.3">
      <c r="A464" s="83"/>
      <c r="B464" s="83"/>
      <c r="C464" s="83"/>
      <c r="D464" s="83"/>
      <c r="E464" s="83"/>
      <c r="F464" s="83"/>
      <c r="G464" s="83"/>
      <c r="H464" s="83"/>
      <c r="I464" s="83"/>
      <c r="J464" s="83"/>
      <c r="K464" s="83"/>
      <c r="L464" s="83"/>
      <c r="M464" s="83"/>
      <c r="N464" s="83"/>
      <c r="O464" s="83"/>
      <c r="P464" s="83"/>
      <c r="Q464" s="83"/>
      <c r="R464" s="83"/>
      <c r="S464" s="83"/>
      <c r="T464" s="83"/>
      <c r="U464" s="83"/>
      <c r="V464" s="83"/>
      <c r="W464" s="83"/>
    </row>
    <row r="465" spans="1:23" ht="12.75" customHeight="1" x14ac:dyDescent="0.3">
      <c r="A465" s="83"/>
      <c r="B465" s="83"/>
      <c r="C465" s="83"/>
      <c r="D465" s="83"/>
      <c r="E465" s="83"/>
      <c r="F465" s="83"/>
      <c r="G465" s="83"/>
      <c r="H465" s="83"/>
      <c r="I465" s="83"/>
      <c r="J465" s="83"/>
      <c r="K465" s="83"/>
      <c r="L465" s="83"/>
      <c r="M465" s="83"/>
      <c r="N465" s="83"/>
      <c r="O465" s="83"/>
      <c r="P465" s="83"/>
      <c r="Q465" s="83"/>
      <c r="R465" s="83"/>
      <c r="S465" s="83"/>
      <c r="T465" s="83"/>
      <c r="U465" s="83"/>
      <c r="V465" s="83"/>
      <c r="W465" s="83"/>
    </row>
    <row r="466" spans="1:23" ht="12.75" customHeight="1" x14ac:dyDescent="0.3">
      <c r="A466" s="83"/>
      <c r="B466" s="83"/>
      <c r="C466" s="83"/>
      <c r="D466" s="83"/>
      <c r="E466" s="83"/>
      <c r="F466" s="83"/>
      <c r="G466" s="83"/>
      <c r="H466" s="83"/>
      <c r="I466" s="83"/>
      <c r="J466" s="83"/>
      <c r="K466" s="83"/>
      <c r="L466" s="83"/>
      <c r="M466" s="83"/>
      <c r="N466" s="83"/>
      <c r="O466" s="83"/>
      <c r="P466" s="83"/>
      <c r="Q466" s="83"/>
      <c r="R466" s="83"/>
      <c r="S466" s="83"/>
      <c r="T466" s="83"/>
      <c r="U466" s="83"/>
      <c r="V466" s="83"/>
      <c r="W466" s="83"/>
    </row>
    <row r="467" spans="1:23" ht="12.75" customHeight="1" x14ac:dyDescent="0.3">
      <c r="A467" s="83"/>
      <c r="B467" s="83"/>
      <c r="C467" s="83"/>
      <c r="D467" s="83"/>
      <c r="E467" s="83"/>
      <c r="F467" s="83"/>
      <c r="G467" s="83"/>
      <c r="H467" s="83"/>
      <c r="I467" s="83"/>
      <c r="J467" s="83"/>
      <c r="K467" s="83"/>
      <c r="L467" s="83"/>
      <c r="M467" s="83"/>
      <c r="N467" s="83"/>
      <c r="O467" s="83"/>
      <c r="P467" s="83"/>
      <c r="Q467" s="83"/>
      <c r="R467" s="83"/>
      <c r="S467" s="83"/>
      <c r="T467" s="83"/>
      <c r="U467" s="83"/>
      <c r="V467" s="83"/>
      <c r="W467" s="83"/>
    </row>
    <row r="468" spans="1:23" ht="12.75" customHeight="1" x14ac:dyDescent="0.3">
      <c r="A468" s="83"/>
      <c r="B468" s="83"/>
      <c r="C468" s="83"/>
      <c r="D468" s="83"/>
      <c r="E468" s="83"/>
      <c r="F468" s="83"/>
      <c r="G468" s="83"/>
      <c r="H468" s="83"/>
      <c r="I468" s="83"/>
      <c r="J468" s="83"/>
      <c r="K468" s="83"/>
      <c r="L468" s="83"/>
      <c r="M468" s="83"/>
      <c r="N468" s="83"/>
      <c r="O468" s="83"/>
      <c r="P468" s="83"/>
      <c r="Q468" s="83"/>
      <c r="R468" s="83"/>
      <c r="S468" s="83"/>
      <c r="T468" s="83"/>
      <c r="U468" s="83"/>
      <c r="V468" s="83"/>
      <c r="W468" s="83"/>
    </row>
    <row r="469" spans="1:23" ht="12.75" customHeight="1" x14ac:dyDescent="0.3">
      <c r="A469" s="83"/>
      <c r="B469" s="83"/>
      <c r="C469" s="83"/>
      <c r="D469" s="83"/>
      <c r="E469" s="83"/>
      <c r="F469" s="83"/>
      <c r="G469" s="83"/>
      <c r="H469" s="83"/>
      <c r="I469" s="83"/>
      <c r="J469" s="83"/>
      <c r="K469" s="83"/>
      <c r="L469" s="83"/>
      <c r="M469" s="83"/>
      <c r="N469" s="83"/>
      <c r="O469" s="83"/>
      <c r="P469" s="83"/>
      <c r="Q469" s="83"/>
      <c r="R469" s="83"/>
      <c r="S469" s="83"/>
      <c r="T469" s="83"/>
      <c r="U469" s="83"/>
      <c r="V469" s="83"/>
      <c r="W469" s="83"/>
    </row>
    <row r="470" spans="1:23" ht="12.75" customHeight="1" x14ac:dyDescent="0.3">
      <c r="A470" s="83"/>
      <c r="B470" s="83"/>
      <c r="C470" s="83"/>
      <c r="D470" s="83"/>
      <c r="E470" s="83"/>
      <c r="F470" s="83"/>
      <c r="G470" s="83"/>
      <c r="H470" s="83"/>
      <c r="I470" s="83"/>
      <c r="J470" s="83"/>
      <c r="K470" s="83"/>
      <c r="L470" s="83"/>
      <c r="M470" s="83"/>
      <c r="N470" s="83"/>
      <c r="O470" s="83"/>
      <c r="P470" s="83"/>
      <c r="Q470" s="83"/>
      <c r="R470" s="83"/>
      <c r="S470" s="83"/>
      <c r="T470" s="83"/>
      <c r="U470" s="83"/>
      <c r="V470" s="83"/>
      <c r="W470" s="83"/>
    </row>
    <row r="471" spans="1:23" ht="12.75" customHeight="1" x14ac:dyDescent="0.3">
      <c r="A471" s="83"/>
      <c r="B471" s="83"/>
      <c r="C471" s="83"/>
      <c r="D471" s="83"/>
      <c r="E471" s="83"/>
      <c r="F471" s="83"/>
      <c r="G471" s="83"/>
      <c r="H471" s="83"/>
      <c r="I471" s="83"/>
      <c r="J471" s="83"/>
      <c r="K471" s="83"/>
      <c r="L471" s="83"/>
      <c r="M471" s="83"/>
      <c r="N471" s="83"/>
      <c r="O471" s="83"/>
      <c r="P471" s="83"/>
      <c r="Q471" s="83"/>
      <c r="R471" s="83"/>
      <c r="S471" s="83"/>
      <c r="T471" s="83"/>
      <c r="U471" s="83"/>
      <c r="V471" s="83"/>
      <c r="W471" s="83"/>
    </row>
    <row r="472" spans="1:23" ht="12.75" customHeight="1" x14ac:dyDescent="0.3">
      <c r="A472" s="83"/>
      <c r="B472" s="83"/>
      <c r="C472" s="83"/>
      <c r="D472" s="83"/>
      <c r="E472" s="83"/>
      <c r="F472" s="83"/>
      <c r="G472" s="83"/>
      <c r="H472" s="83"/>
      <c r="I472" s="83"/>
      <c r="J472" s="83"/>
      <c r="K472" s="83"/>
      <c r="L472" s="83"/>
      <c r="M472" s="83"/>
      <c r="N472" s="83"/>
      <c r="O472" s="83"/>
      <c r="P472" s="83"/>
      <c r="Q472" s="83"/>
      <c r="R472" s="83"/>
      <c r="S472" s="83"/>
      <c r="T472" s="83"/>
      <c r="U472" s="83"/>
      <c r="V472" s="83"/>
      <c r="W472" s="83"/>
    </row>
    <row r="473" spans="1:23" ht="12.75" customHeight="1" x14ac:dyDescent="0.3">
      <c r="A473" s="83"/>
      <c r="B473" s="83"/>
      <c r="C473" s="83"/>
      <c r="D473" s="83"/>
      <c r="E473" s="83"/>
      <c r="F473" s="83"/>
      <c r="G473" s="83"/>
      <c r="H473" s="83"/>
      <c r="I473" s="83"/>
      <c r="J473" s="83"/>
      <c r="K473" s="83"/>
      <c r="L473" s="83"/>
      <c r="M473" s="83"/>
      <c r="N473" s="83"/>
      <c r="O473" s="83"/>
      <c r="P473" s="83"/>
      <c r="Q473" s="83"/>
      <c r="R473" s="83"/>
      <c r="S473" s="83"/>
      <c r="T473" s="83"/>
      <c r="U473" s="83"/>
      <c r="V473" s="83"/>
      <c r="W473" s="83"/>
    </row>
    <row r="474" spans="1:23" ht="12.75" customHeight="1" x14ac:dyDescent="0.3">
      <c r="A474" s="83"/>
      <c r="B474" s="83"/>
      <c r="C474" s="83"/>
      <c r="D474" s="83"/>
      <c r="E474" s="83"/>
      <c r="F474" s="83"/>
      <c r="G474" s="83"/>
      <c r="H474" s="83"/>
      <c r="I474" s="83"/>
      <c r="J474" s="83"/>
      <c r="K474" s="83"/>
      <c r="L474" s="83"/>
      <c r="M474" s="83"/>
      <c r="N474" s="83"/>
      <c r="O474" s="83"/>
      <c r="P474" s="83"/>
      <c r="Q474" s="83"/>
      <c r="R474" s="83"/>
      <c r="S474" s="83"/>
      <c r="T474" s="83"/>
      <c r="U474" s="83"/>
      <c r="V474" s="83"/>
      <c r="W474" s="83"/>
    </row>
    <row r="475" spans="1:23" ht="12.75" customHeight="1" x14ac:dyDescent="0.3">
      <c r="A475" s="83"/>
      <c r="B475" s="83"/>
      <c r="C475" s="83"/>
      <c r="D475" s="83"/>
      <c r="E475" s="83"/>
      <c r="F475" s="83"/>
      <c r="G475" s="83"/>
      <c r="H475" s="83"/>
      <c r="I475" s="83"/>
      <c r="J475" s="83"/>
      <c r="K475" s="83"/>
      <c r="L475" s="83"/>
      <c r="M475" s="83"/>
      <c r="N475" s="83"/>
      <c r="O475" s="83"/>
      <c r="P475" s="83"/>
      <c r="Q475" s="83"/>
      <c r="R475" s="83"/>
      <c r="S475" s="83"/>
      <c r="T475" s="83"/>
      <c r="U475" s="83"/>
      <c r="V475" s="83"/>
      <c r="W475" s="83"/>
    </row>
    <row r="476" spans="1:23" ht="12.75" customHeight="1" x14ac:dyDescent="0.3">
      <c r="A476" s="83"/>
      <c r="B476" s="83"/>
      <c r="C476" s="83"/>
      <c r="D476" s="83"/>
      <c r="E476" s="83"/>
      <c r="F476" s="83"/>
      <c r="G476" s="83"/>
      <c r="H476" s="83"/>
      <c r="I476" s="83"/>
      <c r="J476" s="83"/>
      <c r="K476" s="83"/>
      <c r="L476" s="83"/>
      <c r="M476" s="83"/>
      <c r="N476" s="83"/>
      <c r="O476" s="83"/>
      <c r="P476" s="83"/>
      <c r="Q476" s="83"/>
      <c r="R476" s="83"/>
      <c r="S476" s="83"/>
      <c r="T476" s="83"/>
      <c r="U476" s="83"/>
      <c r="V476" s="83"/>
      <c r="W476" s="83"/>
    </row>
    <row r="477" spans="1:23" ht="12.75" customHeight="1" x14ac:dyDescent="0.3">
      <c r="A477" s="83"/>
      <c r="B477" s="83"/>
      <c r="C477" s="83"/>
      <c r="D477" s="83"/>
      <c r="E477" s="83"/>
      <c r="F477" s="83"/>
      <c r="G477" s="83"/>
      <c r="H477" s="83"/>
      <c r="I477" s="83"/>
      <c r="J477" s="83"/>
      <c r="K477" s="83"/>
      <c r="L477" s="83"/>
      <c r="M477" s="83"/>
      <c r="N477" s="83"/>
      <c r="O477" s="83"/>
      <c r="P477" s="83"/>
      <c r="Q477" s="83"/>
      <c r="R477" s="83"/>
      <c r="S477" s="83"/>
      <c r="T477" s="83"/>
      <c r="U477" s="83"/>
      <c r="V477" s="83"/>
      <c r="W477" s="83"/>
    </row>
    <row r="478" spans="1:23" ht="12.75" customHeight="1" x14ac:dyDescent="0.3">
      <c r="A478" s="83"/>
      <c r="B478" s="83"/>
      <c r="C478" s="83"/>
      <c r="D478" s="83"/>
      <c r="E478" s="83"/>
      <c r="F478" s="83"/>
      <c r="G478" s="83"/>
      <c r="H478" s="83"/>
      <c r="I478" s="83"/>
      <c r="J478" s="83"/>
      <c r="K478" s="83"/>
      <c r="L478" s="83"/>
      <c r="M478" s="83"/>
      <c r="N478" s="83"/>
      <c r="O478" s="83"/>
      <c r="P478" s="83"/>
      <c r="Q478" s="83"/>
      <c r="R478" s="83"/>
      <c r="S478" s="83"/>
      <c r="T478" s="83"/>
      <c r="U478" s="83"/>
      <c r="V478" s="83"/>
      <c r="W478" s="83"/>
    </row>
    <row r="479" spans="1:23" ht="12.75" customHeight="1" x14ac:dyDescent="0.3">
      <c r="A479" s="83"/>
      <c r="B479" s="83"/>
      <c r="C479" s="83"/>
      <c r="D479" s="83"/>
      <c r="E479" s="83"/>
      <c r="F479" s="83"/>
      <c r="G479" s="83"/>
      <c r="H479" s="83"/>
      <c r="I479" s="83"/>
      <c r="J479" s="83"/>
      <c r="K479" s="83"/>
      <c r="L479" s="83"/>
      <c r="M479" s="83"/>
      <c r="N479" s="83"/>
      <c r="O479" s="83"/>
      <c r="P479" s="83"/>
      <c r="Q479" s="83"/>
      <c r="R479" s="83"/>
      <c r="S479" s="83"/>
      <c r="T479" s="83"/>
      <c r="U479" s="83"/>
      <c r="V479" s="83"/>
      <c r="W479" s="83"/>
    </row>
    <row r="480" spans="1:23" ht="12.75" customHeight="1" x14ac:dyDescent="0.3">
      <c r="A480" s="83"/>
      <c r="B480" s="83"/>
      <c r="C480" s="83"/>
      <c r="D480" s="83"/>
      <c r="E480" s="83"/>
      <c r="F480" s="83"/>
      <c r="G480" s="83"/>
      <c r="H480" s="83"/>
      <c r="I480" s="83"/>
      <c r="J480" s="83"/>
      <c r="K480" s="83"/>
      <c r="L480" s="83"/>
      <c r="M480" s="83"/>
      <c r="N480" s="83"/>
      <c r="O480" s="83"/>
      <c r="P480" s="83"/>
      <c r="Q480" s="83"/>
      <c r="R480" s="83"/>
      <c r="S480" s="83"/>
      <c r="T480" s="83"/>
      <c r="U480" s="83"/>
      <c r="V480" s="83"/>
      <c r="W480" s="83"/>
    </row>
    <row r="481" spans="1:23" ht="12.75" customHeight="1" x14ac:dyDescent="0.3">
      <c r="A481" s="83"/>
      <c r="B481" s="83"/>
      <c r="C481" s="83"/>
      <c r="D481" s="83"/>
      <c r="E481" s="83"/>
      <c r="F481" s="83"/>
      <c r="G481" s="83"/>
      <c r="H481" s="83"/>
      <c r="I481" s="83"/>
      <c r="J481" s="83"/>
      <c r="K481" s="83"/>
      <c r="L481" s="83"/>
      <c r="M481" s="83"/>
      <c r="N481" s="83"/>
      <c r="O481" s="83"/>
      <c r="P481" s="83"/>
      <c r="Q481" s="83"/>
      <c r="R481" s="83"/>
      <c r="S481" s="83"/>
      <c r="T481" s="83"/>
      <c r="U481" s="83"/>
      <c r="V481" s="83"/>
      <c r="W481" s="83"/>
    </row>
    <row r="482" spans="1:23" ht="12.75" customHeight="1" x14ac:dyDescent="0.3">
      <c r="A482" s="83"/>
      <c r="B482" s="83"/>
      <c r="C482" s="83"/>
      <c r="D482" s="83"/>
      <c r="E482" s="83"/>
      <c r="F482" s="83"/>
      <c r="G482" s="83"/>
      <c r="H482" s="83"/>
      <c r="I482" s="83"/>
      <c r="J482" s="83"/>
      <c r="K482" s="83"/>
      <c r="L482" s="83"/>
      <c r="M482" s="83"/>
      <c r="N482" s="83"/>
      <c r="O482" s="83"/>
      <c r="P482" s="83"/>
      <c r="Q482" s="83"/>
      <c r="R482" s="83"/>
      <c r="S482" s="83"/>
      <c r="T482" s="83"/>
      <c r="U482" s="83"/>
      <c r="V482" s="83"/>
      <c r="W482" s="83"/>
    </row>
    <row r="483" spans="1:23" ht="12.75" customHeight="1" x14ac:dyDescent="0.3">
      <c r="A483" s="83"/>
      <c r="B483" s="83"/>
      <c r="C483" s="83"/>
      <c r="D483" s="83"/>
      <c r="E483" s="83"/>
      <c r="F483" s="83"/>
      <c r="G483" s="83"/>
      <c r="H483" s="83"/>
      <c r="I483" s="83"/>
      <c r="J483" s="83"/>
      <c r="K483" s="83"/>
      <c r="L483" s="83"/>
      <c r="M483" s="83"/>
      <c r="N483" s="83"/>
      <c r="O483" s="83"/>
      <c r="P483" s="83"/>
      <c r="Q483" s="83"/>
      <c r="R483" s="83"/>
      <c r="S483" s="83"/>
      <c r="T483" s="83"/>
      <c r="U483" s="83"/>
      <c r="V483" s="83"/>
      <c r="W483" s="83"/>
    </row>
    <row r="484" spans="1:23" ht="12.75" customHeight="1" x14ac:dyDescent="0.3">
      <c r="A484" s="83"/>
      <c r="B484" s="83"/>
      <c r="C484" s="83"/>
      <c r="D484" s="83"/>
      <c r="E484" s="83"/>
      <c r="F484" s="83"/>
      <c r="G484" s="83"/>
      <c r="H484" s="83"/>
      <c r="I484" s="83"/>
      <c r="J484" s="83"/>
      <c r="K484" s="83"/>
      <c r="L484" s="83"/>
      <c r="M484" s="83"/>
      <c r="N484" s="83"/>
      <c r="O484" s="83"/>
      <c r="P484" s="83"/>
      <c r="Q484" s="83"/>
      <c r="R484" s="83"/>
      <c r="S484" s="83"/>
      <c r="T484" s="83"/>
      <c r="U484" s="83"/>
      <c r="V484" s="83"/>
      <c r="W484" s="83"/>
    </row>
    <row r="485" spans="1:23" ht="12.75" customHeight="1" x14ac:dyDescent="0.3">
      <c r="A485" s="83"/>
      <c r="B485" s="83"/>
      <c r="C485" s="83"/>
      <c r="D485" s="83"/>
      <c r="E485" s="83"/>
      <c r="F485" s="83"/>
      <c r="G485" s="83"/>
      <c r="H485" s="83"/>
      <c r="I485" s="83"/>
      <c r="J485" s="83"/>
      <c r="K485" s="83"/>
      <c r="L485" s="83"/>
      <c r="M485" s="83"/>
      <c r="N485" s="83"/>
      <c r="O485" s="83"/>
      <c r="P485" s="83"/>
      <c r="Q485" s="83"/>
      <c r="R485" s="83"/>
      <c r="S485" s="83"/>
      <c r="T485" s="83"/>
      <c r="U485" s="83"/>
      <c r="V485" s="83"/>
      <c r="W485" s="83"/>
    </row>
    <row r="486" spans="1:23" ht="12.75" customHeight="1" x14ac:dyDescent="0.3">
      <c r="A486" s="83"/>
      <c r="B486" s="83"/>
      <c r="C486" s="83"/>
      <c r="D486" s="83"/>
      <c r="E486" s="83"/>
      <c r="F486" s="83"/>
      <c r="G486" s="83"/>
      <c r="H486" s="83"/>
      <c r="I486" s="83"/>
      <c r="J486" s="83"/>
      <c r="K486" s="83"/>
      <c r="L486" s="83"/>
      <c r="M486" s="83"/>
      <c r="N486" s="83"/>
      <c r="O486" s="83"/>
      <c r="P486" s="83"/>
      <c r="Q486" s="83"/>
      <c r="R486" s="83"/>
      <c r="S486" s="83"/>
      <c r="T486" s="83"/>
      <c r="U486" s="83"/>
      <c r="V486" s="83"/>
      <c r="W486" s="83"/>
    </row>
    <row r="487" spans="1:23" ht="12.75" customHeight="1" x14ac:dyDescent="0.3">
      <c r="A487" s="83"/>
      <c r="B487" s="83"/>
      <c r="C487" s="83"/>
      <c r="D487" s="83"/>
      <c r="E487" s="83"/>
      <c r="F487" s="83"/>
      <c r="G487" s="83"/>
      <c r="H487" s="83"/>
      <c r="I487" s="83"/>
      <c r="J487" s="83"/>
      <c r="K487" s="83"/>
      <c r="L487" s="83"/>
      <c r="M487" s="83"/>
      <c r="N487" s="83"/>
      <c r="O487" s="83"/>
      <c r="P487" s="83"/>
      <c r="Q487" s="83"/>
      <c r="R487" s="83"/>
      <c r="S487" s="83"/>
      <c r="T487" s="83"/>
      <c r="U487" s="83"/>
      <c r="V487" s="83"/>
      <c r="W487" s="83"/>
    </row>
    <row r="488" spans="1:23" ht="12.75" customHeight="1" x14ac:dyDescent="0.3">
      <c r="A488" s="83"/>
      <c r="B488" s="83"/>
      <c r="C488" s="83"/>
      <c r="D488" s="83"/>
      <c r="E488" s="83"/>
      <c r="F488" s="83"/>
      <c r="G488" s="83"/>
      <c r="H488" s="83"/>
      <c r="I488" s="83"/>
      <c r="J488" s="83"/>
      <c r="K488" s="83"/>
      <c r="L488" s="83"/>
      <c r="M488" s="83"/>
      <c r="N488" s="83"/>
      <c r="O488" s="83"/>
      <c r="P488" s="83"/>
      <c r="Q488" s="83"/>
      <c r="R488" s="83"/>
      <c r="S488" s="83"/>
      <c r="T488" s="83"/>
      <c r="U488" s="83"/>
      <c r="V488" s="83"/>
      <c r="W488" s="83"/>
    </row>
    <row r="489" spans="1:23" ht="12.75" customHeight="1" x14ac:dyDescent="0.3">
      <c r="A489" s="83"/>
      <c r="B489" s="83"/>
      <c r="C489" s="83"/>
      <c r="D489" s="83"/>
      <c r="E489" s="83"/>
      <c r="F489" s="83"/>
      <c r="G489" s="83"/>
      <c r="H489" s="83"/>
      <c r="I489" s="83"/>
      <c r="J489" s="83"/>
      <c r="K489" s="83"/>
      <c r="L489" s="83"/>
      <c r="M489" s="83"/>
      <c r="N489" s="83"/>
      <c r="O489" s="83"/>
      <c r="P489" s="83"/>
      <c r="Q489" s="83"/>
      <c r="R489" s="83"/>
      <c r="S489" s="83"/>
      <c r="T489" s="83"/>
      <c r="U489" s="83"/>
      <c r="V489" s="83"/>
      <c r="W489" s="83"/>
    </row>
    <row r="490" spans="1:23" ht="12.75" customHeight="1" x14ac:dyDescent="0.3">
      <c r="A490" s="83"/>
      <c r="B490" s="83"/>
      <c r="C490" s="83"/>
      <c r="D490" s="83"/>
      <c r="E490" s="83"/>
      <c r="F490" s="83"/>
      <c r="G490" s="83"/>
      <c r="H490" s="83"/>
      <c r="I490" s="83"/>
      <c r="J490" s="83"/>
      <c r="K490" s="83"/>
      <c r="L490" s="83"/>
      <c r="M490" s="83"/>
      <c r="N490" s="83"/>
      <c r="O490" s="83"/>
      <c r="P490" s="83"/>
      <c r="Q490" s="83"/>
      <c r="R490" s="83"/>
      <c r="S490" s="83"/>
      <c r="T490" s="83"/>
      <c r="U490" s="83"/>
      <c r="V490" s="83"/>
      <c r="W490" s="83"/>
    </row>
    <row r="491" spans="1:23" ht="12.75" customHeight="1" x14ac:dyDescent="0.3">
      <c r="A491" s="83"/>
      <c r="B491" s="83"/>
      <c r="C491" s="83"/>
      <c r="D491" s="83"/>
      <c r="E491" s="83"/>
      <c r="F491" s="83"/>
      <c r="G491" s="83"/>
      <c r="H491" s="83"/>
      <c r="I491" s="83"/>
      <c r="J491" s="83"/>
      <c r="K491" s="83"/>
      <c r="L491" s="83"/>
      <c r="M491" s="83"/>
      <c r="N491" s="83"/>
      <c r="O491" s="83"/>
      <c r="P491" s="83"/>
      <c r="Q491" s="83"/>
      <c r="R491" s="83"/>
      <c r="S491" s="83"/>
      <c r="T491" s="83"/>
      <c r="U491" s="83"/>
      <c r="V491" s="83"/>
      <c r="W491" s="83"/>
    </row>
    <row r="492" spans="1:23" ht="12.75" customHeight="1" x14ac:dyDescent="0.3">
      <c r="A492" s="83"/>
      <c r="B492" s="83"/>
      <c r="C492" s="83"/>
      <c r="D492" s="83"/>
      <c r="E492" s="83"/>
      <c r="F492" s="83"/>
      <c r="G492" s="83"/>
      <c r="H492" s="83"/>
      <c r="I492" s="83"/>
      <c r="J492" s="83"/>
      <c r="K492" s="83"/>
      <c r="L492" s="83"/>
      <c r="M492" s="83"/>
      <c r="N492" s="83"/>
      <c r="O492" s="83"/>
      <c r="P492" s="83"/>
      <c r="Q492" s="83"/>
      <c r="R492" s="83"/>
      <c r="S492" s="83"/>
      <c r="T492" s="83"/>
      <c r="U492" s="83"/>
      <c r="V492" s="83"/>
      <c r="W492" s="83"/>
    </row>
    <row r="493" spans="1:23" ht="12.75" customHeight="1" x14ac:dyDescent="0.3">
      <c r="A493" s="83"/>
      <c r="B493" s="83"/>
      <c r="C493" s="83"/>
      <c r="D493" s="83"/>
      <c r="E493" s="83"/>
      <c r="F493" s="83"/>
      <c r="G493" s="83"/>
      <c r="H493" s="83"/>
      <c r="I493" s="83"/>
      <c r="J493" s="83"/>
      <c r="K493" s="83"/>
      <c r="L493" s="83"/>
      <c r="M493" s="83"/>
      <c r="N493" s="83"/>
      <c r="O493" s="83"/>
      <c r="P493" s="83"/>
      <c r="Q493" s="83"/>
      <c r="R493" s="83"/>
      <c r="S493" s="83"/>
      <c r="T493" s="83"/>
      <c r="U493" s="83"/>
      <c r="V493" s="83"/>
      <c r="W493" s="83"/>
    </row>
    <row r="494" spans="1:23" ht="12.75" customHeight="1" x14ac:dyDescent="0.3">
      <c r="A494" s="83"/>
      <c r="B494" s="83"/>
      <c r="C494" s="83"/>
      <c r="D494" s="83"/>
      <c r="E494" s="83"/>
      <c r="F494" s="83"/>
      <c r="G494" s="83"/>
      <c r="H494" s="83"/>
      <c r="I494" s="83"/>
      <c r="J494" s="83"/>
      <c r="K494" s="83"/>
      <c r="L494" s="83"/>
      <c r="M494" s="83"/>
      <c r="N494" s="83"/>
      <c r="O494" s="83"/>
      <c r="P494" s="83"/>
      <c r="Q494" s="83"/>
      <c r="R494" s="83"/>
      <c r="S494" s="83"/>
      <c r="T494" s="83"/>
      <c r="U494" s="83"/>
      <c r="V494" s="83"/>
      <c r="W494" s="83"/>
    </row>
    <row r="495" spans="1:23" ht="12.75" customHeight="1" x14ac:dyDescent="0.3">
      <c r="A495" s="83"/>
      <c r="B495" s="83"/>
      <c r="C495" s="83"/>
      <c r="D495" s="83"/>
      <c r="E495" s="83"/>
      <c r="F495" s="83"/>
      <c r="G495" s="83"/>
      <c r="H495" s="83"/>
      <c r="I495" s="83"/>
      <c r="J495" s="83"/>
      <c r="K495" s="83"/>
      <c r="L495" s="83"/>
      <c r="M495" s="83"/>
      <c r="N495" s="83"/>
      <c r="O495" s="83"/>
      <c r="P495" s="83"/>
      <c r="Q495" s="83"/>
      <c r="R495" s="83"/>
      <c r="S495" s="83"/>
      <c r="T495" s="83"/>
      <c r="U495" s="83"/>
      <c r="V495" s="83"/>
      <c r="W495" s="83"/>
    </row>
    <row r="496" spans="1:23" ht="12.75" customHeight="1" x14ac:dyDescent="0.3">
      <c r="A496" s="83"/>
      <c r="B496" s="83"/>
      <c r="C496" s="83"/>
      <c r="D496" s="83"/>
      <c r="E496" s="83"/>
      <c r="F496" s="83"/>
      <c r="G496" s="83"/>
      <c r="H496" s="83"/>
      <c r="I496" s="83"/>
      <c r="J496" s="83"/>
      <c r="K496" s="83"/>
      <c r="L496" s="83"/>
      <c r="M496" s="83"/>
      <c r="N496" s="83"/>
      <c r="O496" s="83"/>
      <c r="P496" s="83"/>
      <c r="Q496" s="83"/>
      <c r="R496" s="83"/>
      <c r="S496" s="83"/>
      <c r="T496" s="83"/>
      <c r="U496" s="83"/>
      <c r="V496" s="83"/>
      <c r="W496" s="83"/>
    </row>
    <row r="497" spans="1:23" ht="12.75" customHeight="1" x14ac:dyDescent="0.3">
      <c r="A497" s="83"/>
      <c r="B497" s="83"/>
      <c r="C497" s="83"/>
      <c r="D497" s="83"/>
      <c r="E497" s="83"/>
      <c r="F497" s="83"/>
      <c r="G497" s="83"/>
      <c r="H497" s="83"/>
      <c r="I497" s="83"/>
      <c r="J497" s="83"/>
      <c r="K497" s="83"/>
      <c r="L497" s="83"/>
      <c r="M497" s="83"/>
      <c r="N497" s="83"/>
      <c r="O497" s="83"/>
      <c r="P497" s="83"/>
      <c r="Q497" s="83"/>
      <c r="R497" s="83"/>
      <c r="S497" s="83"/>
      <c r="T497" s="83"/>
      <c r="U497" s="83"/>
      <c r="V497" s="83"/>
      <c r="W497" s="83"/>
    </row>
    <row r="498" spans="1:23" ht="12.75" customHeight="1" x14ac:dyDescent="0.3">
      <c r="A498" s="83"/>
      <c r="B498" s="83"/>
      <c r="C498" s="83"/>
      <c r="D498" s="83"/>
      <c r="E498" s="83"/>
      <c r="F498" s="83"/>
      <c r="G498" s="83"/>
      <c r="H498" s="83"/>
      <c r="I498" s="83"/>
      <c r="J498" s="83"/>
      <c r="K498" s="83"/>
      <c r="L498" s="83"/>
      <c r="M498" s="83"/>
      <c r="N498" s="83"/>
      <c r="O498" s="83"/>
      <c r="P498" s="83"/>
      <c r="Q498" s="83"/>
      <c r="R498" s="83"/>
      <c r="S498" s="83"/>
      <c r="T498" s="83"/>
      <c r="U498" s="83"/>
      <c r="V498" s="83"/>
      <c r="W498" s="83"/>
    </row>
    <row r="499" spans="1:23" ht="12.75" customHeight="1" x14ac:dyDescent="0.3">
      <c r="A499" s="83"/>
      <c r="B499" s="83"/>
      <c r="C499" s="83"/>
      <c r="D499" s="83"/>
      <c r="E499" s="83"/>
      <c r="F499" s="83"/>
      <c r="G499" s="83"/>
      <c r="H499" s="83"/>
      <c r="I499" s="83"/>
      <c r="J499" s="83"/>
      <c r="K499" s="83"/>
      <c r="L499" s="83"/>
      <c r="M499" s="83"/>
      <c r="N499" s="83"/>
      <c r="O499" s="83"/>
      <c r="P499" s="83"/>
      <c r="Q499" s="83"/>
      <c r="R499" s="83"/>
      <c r="S499" s="83"/>
      <c r="T499" s="83"/>
      <c r="U499" s="83"/>
      <c r="V499" s="83"/>
      <c r="W499" s="83"/>
    </row>
    <row r="500" spans="1:23" ht="12.75" customHeight="1" x14ac:dyDescent="0.3">
      <c r="A500" s="83"/>
      <c r="B500" s="83"/>
      <c r="C500" s="83"/>
      <c r="D500" s="83"/>
      <c r="E500" s="83"/>
      <c r="F500" s="83"/>
      <c r="G500" s="83"/>
      <c r="H500" s="83"/>
      <c r="I500" s="83"/>
      <c r="J500" s="83"/>
      <c r="K500" s="83"/>
      <c r="L500" s="83"/>
      <c r="M500" s="83"/>
      <c r="N500" s="83"/>
      <c r="O500" s="83"/>
      <c r="P500" s="83"/>
      <c r="Q500" s="83"/>
      <c r="R500" s="83"/>
      <c r="S500" s="83"/>
      <c r="T500" s="83"/>
      <c r="U500" s="83"/>
      <c r="V500" s="83"/>
      <c r="W500" s="83"/>
    </row>
    <row r="501" spans="1:23" ht="12.75" customHeight="1" x14ac:dyDescent="0.3">
      <c r="A501" s="83"/>
      <c r="B501" s="83"/>
      <c r="C501" s="83"/>
      <c r="D501" s="83"/>
      <c r="E501" s="83"/>
      <c r="F501" s="83"/>
      <c r="G501" s="83"/>
      <c r="H501" s="83"/>
      <c r="I501" s="83"/>
      <c r="J501" s="83"/>
      <c r="K501" s="83"/>
      <c r="L501" s="83"/>
      <c r="M501" s="83"/>
      <c r="N501" s="83"/>
      <c r="O501" s="83"/>
      <c r="P501" s="83"/>
      <c r="Q501" s="83"/>
      <c r="R501" s="83"/>
      <c r="S501" s="83"/>
      <c r="T501" s="83"/>
      <c r="U501" s="83"/>
      <c r="V501" s="83"/>
      <c r="W501" s="83"/>
    </row>
    <row r="502" spans="1:23" ht="12.75" customHeight="1" x14ac:dyDescent="0.3">
      <c r="A502" s="83"/>
      <c r="B502" s="83"/>
      <c r="C502" s="83"/>
      <c r="D502" s="83"/>
      <c r="E502" s="83"/>
      <c r="F502" s="83"/>
      <c r="G502" s="83"/>
      <c r="H502" s="83"/>
      <c r="I502" s="83"/>
      <c r="J502" s="83"/>
      <c r="K502" s="83"/>
      <c r="L502" s="83"/>
      <c r="M502" s="83"/>
      <c r="N502" s="83"/>
      <c r="O502" s="83"/>
      <c r="P502" s="83"/>
      <c r="Q502" s="83"/>
      <c r="R502" s="83"/>
      <c r="S502" s="83"/>
      <c r="T502" s="83"/>
      <c r="U502" s="83"/>
      <c r="V502" s="83"/>
      <c r="W502" s="83"/>
    </row>
    <row r="503" spans="1:23" ht="12.75" customHeight="1" x14ac:dyDescent="0.3">
      <c r="A503" s="83"/>
      <c r="B503" s="83"/>
      <c r="C503" s="83"/>
      <c r="D503" s="83"/>
      <c r="E503" s="83"/>
      <c r="F503" s="83"/>
      <c r="G503" s="83"/>
      <c r="H503" s="83"/>
      <c r="I503" s="83"/>
      <c r="J503" s="83"/>
      <c r="K503" s="83"/>
      <c r="L503" s="83"/>
      <c r="M503" s="83"/>
      <c r="N503" s="83"/>
      <c r="O503" s="83"/>
      <c r="P503" s="83"/>
      <c r="Q503" s="83"/>
      <c r="R503" s="83"/>
      <c r="S503" s="83"/>
      <c r="T503" s="83"/>
      <c r="U503" s="83"/>
      <c r="V503" s="83"/>
      <c r="W503" s="83"/>
    </row>
    <row r="504" spans="1:23" ht="12.75" customHeight="1" x14ac:dyDescent="0.3">
      <c r="A504" s="83"/>
      <c r="B504" s="83"/>
      <c r="C504" s="83"/>
      <c r="D504" s="83"/>
      <c r="E504" s="83"/>
      <c r="F504" s="83"/>
      <c r="G504" s="83"/>
      <c r="H504" s="83"/>
      <c r="I504" s="83"/>
      <c r="J504" s="83"/>
      <c r="K504" s="83"/>
      <c r="L504" s="83"/>
      <c r="M504" s="83"/>
      <c r="N504" s="83"/>
      <c r="O504" s="83"/>
      <c r="P504" s="83"/>
      <c r="Q504" s="83"/>
      <c r="R504" s="83"/>
      <c r="S504" s="83"/>
      <c r="T504" s="83"/>
      <c r="U504" s="83"/>
      <c r="V504" s="83"/>
      <c r="W504" s="83"/>
    </row>
    <row r="505" spans="1:23" ht="12.75" customHeight="1" x14ac:dyDescent="0.3">
      <c r="A505" s="83"/>
      <c r="B505" s="83"/>
      <c r="C505" s="83"/>
      <c r="D505" s="83"/>
      <c r="E505" s="83"/>
      <c r="F505" s="83"/>
      <c r="G505" s="83"/>
      <c r="H505" s="83"/>
      <c r="I505" s="83"/>
      <c r="J505" s="83"/>
      <c r="K505" s="83"/>
      <c r="L505" s="83"/>
      <c r="M505" s="83"/>
      <c r="N505" s="83"/>
      <c r="O505" s="83"/>
      <c r="P505" s="83"/>
      <c r="Q505" s="83"/>
      <c r="R505" s="83"/>
      <c r="S505" s="83"/>
      <c r="T505" s="83"/>
      <c r="U505" s="83"/>
      <c r="V505" s="83"/>
      <c r="W505" s="83"/>
    </row>
    <row r="506" spans="1:23" ht="12.75" customHeight="1" x14ac:dyDescent="0.3">
      <c r="A506" s="83"/>
      <c r="B506" s="83"/>
      <c r="C506" s="83"/>
      <c r="D506" s="83"/>
      <c r="E506" s="83"/>
      <c r="F506" s="83"/>
      <c r="G506" s="83"/>
      <c r="H506" s="83"/>
      <c r="I506" s="83"/>
      <c r="J506" s="83"/>
      <c r="K506" s="83"/>
      <c r="L506" s="83"/>
      <c r="M506" s="83"/>
      <c r="N506" s="83"/>
      <c r="O506" s="83"/>
      <c r="P506" s="83"/>
      <c r="Q506" s="83"/>
      <c r="R506" s="83"/>
      <c r="S506" s="83"/>
      <c r="T506" s="83"/>
      <c r="U506" s="83"/>
      <c r="V506" s="83"/>
      <c r="W506" s="83"/>
    </row>
    <row r="507" spans="1:23" ht="12.75" customHeight="1" x14ac:dyDescent="0.3">
      <c r="A507" s="83"/>
      <c r="B507" s="83"/>
      <c r="C507" s="83"/>
      <c r="D507" s="83"/>
      <c r="E507" s="83"/>
      <c r="F507" s="83"/>
      <c r="G507" s="83"/>
      <c r="H507" s="83"/>
      <c r="I507" s="83"/>
      <c r="J507" s="83"/>
      <c r="K507" s="83"/>
      <c r="L507" s="83"/>
      <c r="M507" s="83"/>
      <c r="N507" s="83"/>
      <c r="O507" s="83"/>
      <c r="P507" s="83"/>
      <c r="Q507" s="83"/>
      <c r="R507" s="83"/>
      <c r="S507" s="83"/>
      <c r="T507" s="83"/>
      <c r="U507" s="83"/>
      <c r="V507" s="83"/>
      <c r="W507" s="83"/>
    </row>
    <row r="508" spans="1:23" ht="12.75" customHeight="1" x14ac:dyDescent="0.3">
      <c r="A508" s="83"/>
      <c r="B508" s="83"/>
      <c r="C508" s="83"/>
      <c r="D508" s="83"/>
      <c r="E508" s="83"/>
      <c r="F508" s="83"/>
      <c r="G508" s="83"/>
      <c r="H508" s="83"/>
      <c r="I508" s="83"/>
      <c r="J508" s="83"/>
      <c r="K508" s="83"/>
      <c r="L508" s="83"/>
      <c r="M508" s="83"/>
      <c r="N508" s="83"/>
      <c r="O508" s="83"/>
      <c r="P508" s="83"/>
      <c r="Q508" s="83"/>
      <c r="R508" s="83"/>
      <c r="S508" s="83"/>
      <c r="T508" s="83"/>
      <c r="U508" s="83"/>
      <c r="V508" s="83"/>
      <c r="W508" s="83"/>
    </row>
    <row r="509" spans="1:23" ht="12.75" customHeight="1" x14ac:dyDescent="0.3">
      <c r="A509" s="83"/>
      <c r="B509" s="83"/>
      <c r="C509" s="83"/>
      <c r="D509" s="83"/>
      <c r="E509" s="83"/>
      <c r="F509" s="83"/>
      <c r="G509" s="83"/>
      <c r="H509" s="83"/>
      <c r="I509" s="83"/>
      <c r="J509" s="83"/>
      <c r="K509" s="83"/>
      <c r="L509" s="83"/>
      <c r="M509" s="83"/>
      <c r="N509" s="83"/>
      <c r="O509" s="83"/>
      <c r="P509" s="83"/>
      <c r="Q509" s="83"/>
      <c r="R509" s="83"/>
      <c r="S509" s="83"/>
      <c r="T509" s="83"/>
      <c r="U509" s="83"/>
      <c r="V509" s="83"/>
      <c r="W509" s="83"/>
    </row>
    <row r="510" spans="1:23" ht="12.75" customHeight="1" x14ac:dyDescent="0.3">
      <c r="A510" s="83"/>
      <c r="B510" s="83"/>
      <c r="C510" s="83"/>
      <c r="D510" s="83"/>
      <c r="E510" s="83"/>
      <c r="F510" s="83"/>
      <c r="G510" s="83"/>
      <c r="H510" s="83"/>
      <c r="I510" s="83"/>
      <c r="J510" s="83"/>
      <c r="K510" s="83"/>
      <c r="L510" s="83"/>
      <c r="M510" s="83"/>
      <c r="N510" s="83"/>
      <c r="O510" s="83"/>
      <c r="P510" s="83"/>
      <c r="Q510" s="83"/>
      <c r="R510" s="83"/>
      <c r="S510" s="83"/>
      <c r="T510" s="83"/>
      <c r="U510" s="83"/>
      <c r="V510" s="83"/>
      <c r="W510" s="83"/>
    </row>
    <row r="511" spans="1:23" ht="12.75" customHeight="1" x14ac:dyDescent="0.3">
      <c r="A511" s="83"/>
      <c r="B511" s="83"/>
      <c r="C511" s="83"/>
      <c r="D511" s="83"/>
      <c r="E511" s="83"/>
      <c r="F511" s="83"/>
      <c r="G511" s="83"/>
      <c r="H511" s="83"/>
      <c r="I511" s="83"/>
      <c r="J511" s="83"/>
      <c r="K511" s="83"/>
      <c r="L511" s="83"/>
      <c r="M511" s="83"/>
      <c r="N511" s="83"/>
      <c r="O511" s="83"/>
      <c r="P511" s="83"/>
      <c r="Q511" s="83"/>
      <c r="R511" s="83"/>
      <c r="S511" s="83"/>
      <c r="T511" s="83"/>
      <c r="U511" s="83"/>
      <c r="V511" s="83"/>
      <c r="W511" s="83"/>
    </row>
    <row r="512" spans="1:23" ht="12.75" customHeight="1" x14ac:dyDescent="0.3">
      <c r="A512" s="83"/>
      <c r="B512" s="83"/>
      <c r="C512" s="83"/>
      <c r="D512" s="83"/>
      <c r="E512" s="83"/>
      <c r="F512" s="83"/>
      <c r="G512" s="83"/>
      <c r="H512" s="83"/>
      <c r="I512" s="83"/>
      <c r="J512" s="83"/>
      <c r="K512" s="83"/>
      <c r="L512" s="83"/>
      <c r="M512" s="83"/>
      <c r="N512" s="83"/>
      <c r="O512" s="83"/>
      <c r="P512" s="83"/>
      <c r="Q512" s="83"/>
      <c r="R512" s="83"/>
      <c r="S512" s="83"/>
      <c r="T512" s="83"/>
      <c r="U512" s="83"/>
      <c r="V512" s="83"/>
      <c r="W512" s="83"/>
    </row>
    <row r="513" spans="1:23" ht="12.75" customHeight="1" x14ac:dyDescent="0.3">
      <c r="A513" s="83"/>
      <c r="B513" s="83"/>
      <c r="C513" s="83"/>
      <c r="D513" s="83"/>
      <c r="E513" s="83"/>
      <c r="F513" s="83"/>
      <c r="G513" s="83"/>
      <c r="H513" s="83"/>
      <c r="I513" s="83"/>
      <c r="J513" s="83"/>
      <c r="K513" s="83"/>
      <c r="L513" s="83"/>
      <c r="M513" s="83"/>
      <c r="N513" s="83"/>
      <c r="O513" s="83"/>
      <c r="P513" s="83"/>
      <c r="Q513" s="83"/>
      <c r="R513" s="83"/>
      <c r="S513" s="83"/>
      <c r="T513" s="83"/>
      <c r="U513" s="83"/>
      <c r="V513" s="83"/>
      <c r="W513" s="83"/>
    </row>
    <row r="514" spans="1:23" ht="12.75" customHeight="1" x14ac:dyDescent="0.3">
      <c r="A514" s="83"/>
      <c r="B514" s="83"/>
      <c r="C514" s="83"/>
      <c r="D514" s="83"/>
      <c r="E514" s="83"/>
      <c r="F514" s="83"/>
      <c r="G514" s="83"/>
      <c r="H514" s="83"/>
      <c r="I514" s="83"/>
      <c r="J514" s="83"/>
      <c r="K514" s="83"/>
      <c r="L514" s="83"/>
      <c r="M514" s="83"/>
      <c r="N514" s="83"/>
      <c r="O514" s="83"/>
      <c r="P514" s="83"/>
      <c r="Q514" s="83"/>
      <c r="R514" s="83"/>
      <c r="S514" s="83"/>
      <c r="T514" s="83"/>
      <c r="U514" s="83"/>
      <c r="V514" s="83"/>
      <c r="W514" s="83"/>
    </row>
    <row r="515" spans="1:23" ht="12.75" customHeight="1" x14ac:dyDescent="0.3">
      <c r="A515" s="83"/>
      <c r="B515" s="83"/>
      <c r="C515" s="83"/>
      <c r="D515" s="83"/>
      <c r="E515" s="83"/>
      <c r="F515" s="83"/>
      <c r="G515" s="83"/>
      <c r="H515" s="83"/>
      <c r="I515" s="83"/>
      <c r="J515" s="83"/>
      <c r="K515" s="83"/>
      <c r="L515" s="83"/>
      <c r="M515" s="83"/>
      <c r="N515" s="83"/>
      <c r="O515" s="83"/>
      <c r="P515" s="83"/>
      <c r="Q515" s="83"/>
      <c r="R515" s="83"/>
      <c r="S515" s="83"/>
      <c r="T515" s="83"/>
      <c r="U515" s="83"/>
      <c r="V515" s="83"/>
      <c r="W515" s="83"/>
    </row>
    <row r="516" spans="1:23" ht="12.75" customHeight="1" x14ac:dyDescent="0.3">
      <c r="A516" s="83"/>
      <c r="B516" s="83"/>
      <c r="C516" s="83"/>
      <c r="D516" s="83"/>
      <c r="E516" s="83"/>
      <c r="F516" s="83"/>
      <c r="G516" s="83"/>
      <c r="H516" s="83"/>
      <c r="I516" s="83"/>
      <c r="J516" s="83"/>
      <c r="K516" s="83"/>
      <c r="L516" s="83"/>
      <c r="M516" s="83"/>
      <c r="N516" s="83"/>
      <c r="O516" s="83"/>
      <c r="P516" s="83"/>
      <c r="Q516" s="83"/>
      <c r="R516" s="83"/>
      <c r="S516" s="83"/>
      <c r="T516" s="83"/>
      <c r="U516" s="83"/>
      <c r="V516" s="83"/>
      <c r="W516" s="83"/>
    </row>
    <row r="517" spans="1:23" ht="12.75" customHeight="1" x14ac:dyDescent="0.3">
      <c r="A517" s="83"/>
      <c r="B517" s="83"/>
      <c r="C517" s="83"/>
      <c r="D517" s="83"/>
      <c r="E517" s="83"/>
      <c r="F517" s="83"/>
      <c r="G517" s="83"/>
      <c r="H517" s="83"/>
      <c r="I517" s="83"/>
      <c r="J517" s="83"/>
      <c r="K517" s="83"/>
      <c r="L517" s="83"/>
      <c r="M517" s="83"/>
      <c r="N517" s="83"/>
      <c r="O517" s="83"/>
      <c r="P517" s="83"/>
      <c r="Q517" s="83"/>
      <c r="R517" s="83"/>
      <c r="S517" s="83"/>
      <c r="T517" s="83"/>
      <c r="U517" s="83"/>
      <c r="V517" s="83"/>
      <c r="W517" s="83"/>
    </row>
    <row r="518" spans="1:23" ht="12.75" customHeight="1" x14ac:dyDescent="0.3">
      <c r="A518" s="83"/>
      <c r="B518" s="83"/>
      <c r="C518" s="83"/>
      <c r="D518" s="83"/>
      <c r="E518" s="83"/>
      <c r="F518" s="83"/>
      <c r="G518" s="83"/>
      <c r="H518" s="83"/>
      <c r="I518" s="83"/>
      <c r="J518" s="83"/>
      <c r="K518" s="83"/>
      <c r="L518" s="83"/>
      <c r="M518" s="83"/>
      <c r="N518" s="83"/>
      <c r="O518" s="83"/>
      <c r="P518" s="83"/>
      <c r="Q518" s="83"/>
      <c r="R518" s="83"/>
      <c r="S518" s="83"/>
      <c r="T518" s="83"/>
      <c r="U518" s="83"/>
      <c r="V518" s="83"/>
      <c r="W518" s="83"/>
    </row>
    <row r="519" spans="1:23" ht="12.75" customHeight="1" x14ac:dyDescent="0.3">
      <c r="A519" s="83"/>
      <c r="B519" s="83"/>
      <c r="C519" s="83"/>
      <c r="D519" s="83"/>
      <c r="E519" s="83"/>
      <c r="F519" s="83"/>
      <c r="G519" s="83"/>
      <c r="H519" s="83"/>
      <c r="I519" s="83"/>
      <c r="J519" s="83"/>
      <c r="K519" s="83"/>
      <c r="L519" s="83"/>
      <c r="M519" s="83"/>
      <c r="N519" s="83"/>
      <c r="O519" s="83"/>
      <c r="P519" s="83"/>
      <c r="Q519" s="83"/>
      <c r="R519" s="83"/>
      <c r="S519" s="83"/>
      <c r="T519" s="83"/>
      <c r="U519" s="83"/>
      <c r="V519" s="83"/>
      <c r="W519" s="83"/>
    </row>
    <row r="520" spans="1:23" ht="12.75" customHeight="1" x14ac:dyDescent="0.3">
      <c r="A520" s="83"/>
      <c r="B520" s="83"/>
      <c r="C520" s="83"/>
      <c r="D520" s="83"/>
      <c r="E520" s="83"/>
      <c r="F520" s="83"/>
      <c r="G520" s="83"/>
      <c r="H520" s="83"/>
      <c r="I520" s="83"/>
      <c r="J520" s="83"/>
      <c r="K520" s="83"/>
      <c r="L520" s="83"/>
      <c r="M520" s="83"/>
      <c r="N520" s="83"/>
      <c r="O520" s="83"/>
      <c r="P520" s="83"/>
      <c r="Q520" s="83"/>
      <c r="R520" s="83"/>
      <c r="S520" s="83"/>
      <c r="T520" s="83"/>
      <c r="U520" s="83"/>
      <c r="V520" s="83"/>
      <c r="W520" s="83"/>
    </row>
    <row r="521" spans="1:23" ht="12.75" customHeight="1" x14ac:dyDescent="0.3">
      <c r="A521" s="83"/>
      <c r="B521" s="83"/>
      <c r="C521" s="83"/>
      <c r="D521" s="83"/>
      <c r="E521" s="83"/>
      <c r="F521" s="83"/>
      <c r="G521" s="83"/>
      <c r="H521" s="83"/>
      <c r="I521" s="83"/>
      <c r="J521" s="83"/>
      <c r="K521" s="83"/>
      <c r="L521" s="83"/>
      <c r="M521" s="83"/>
      <c r="N521" s="83"/>
      <c r="O521" s="83"/>
      <c r="P521" s="83"/>
      <c r="Q521" s="83"/>
      <c r="R521" s="83"/>
      <c r="S521" s="83"/>
      <c r="T521" s="83"/>
      <c r="U521" s="83"/>
      <c r="V521" s="83"/>
      <c r="W521" s="83"/>
    </row>
    <row r="522" spans="1:23" ht="12.75" customHeight="1" x14ac:dyDescent="0.3">
      <c r="A522" s="83"/>
      <c r="B522" s="83"/>
      <c r="C522" s="83"/>
      <c r="D522" s="83"/>
      <c r="E522" s="83"/>
      <c r="F522" s="83"/>
      <c r="G522" s="83"/>
      <c r="H522" s="83"/>
      <c r="I522" s="83"/>
      <c r="J522" s="83"/>
      <c r="K522" s="83"/>
      <c r="L522" s="83"/>
      <c r="M522" s="83"/>
      <c r="N522" s="83"/>
      <c r="O522" s="83"/>
      <c r="P522" s="83"/>
      <c r="Q522" s="83"/>
      <c r="R522" s="83"/>
      <c r="S522" s="83"/>
      <c r="T522" s="83"/>
      <c r="U522" s="83"/>
      <c r="V522" s="83"/>
      <c r="W522" s="83"/>
    </row>
    <row r="523" spans="1:23" ht="12.75" customHeight="1" x14ac:dyDescent="0.3">
      <c r="A523" s="83"/>
      <c r="B523" s="83"/>
      <c r="C523" s="83"/>
      <c r="D523" s="83"/>
      <c r="E523" s="83"/>
      <c r="F523" s="83"/>
      <c r="G523" s="83"/>
      <c r="H523" s="83"/>
      <c r="I523" s="83"/>
      <c r="J523" s="83"/>
      <c r="K523" s="83"/>
      <c r="L523" s="83"/>
      <c r="M523" s="83"/>
      <c r="N523" s="83"/>
      <c r="O523" s="83"/>
      <c r="P523" s="83"/>
      <c r="Q523" s="83"/>
      <c r="R523" s="83"/>
      <c r="S523" s="83"/>
      <c r="T523" s="83"/>
      <c r="U523" s="83"/>
      <c r="V523" s="83"/>
      <c r="W523" s="83"/>
    </row>
    <row r="524" spans="1:23" ht="12.75" customHeight="1" x14ac:dyDescent="0.3">
      <c r="A524" s="83"/>
      <c r="B524" s="83"/>
      <c r="C524" s="83"/>
      <c r="D524" s="83"/>
      <c r="E524" s="83"/>
      <c r="F524" s="83"/>
      <c r="G524" s="83"/>
      <c r="H524" s="83"/>
      <c r="I524" s="83"/>
      <c r="J524" s="83"/>
      <c r="K524" s="83"/>
      <c r="L524" s="83"/>
      <c r="M524" s="83"/>
      <c r="N524" s="83"/>
      <c r="O524" s="83"/>
      <c r="P524" s="83"/>
      <c r="Q524" s="83"/>
      <c r="R524" s="83"/>
      <c r="S524" s="83"/>
      <c r="T524" s="83"/>
      <c r="U524" s="83"/>
      <c r="V524" s="83"/>
      <c r="W524" s="83"/>
    </row>
    <row r="525" spans="1:23" ht="12.75" customHeight="1" x14ac:dyDescent="0.3">
      <c r="A525" s="83"/>
      <c r="B525" s="83"/>
      <c r="C525" s="83"/>
      <c r="D525" s="83"/>
      <c r="E525" s="83"/>
      <c r="F525" s="83"/>
      <c r="G525" s="83"/>
      <c r="H525" s="83"/>
      <c r="I525" s="83"/>
      <c r="J525" s="83"/>
      <c r="K525" s="83"/>
      <c r="L525" s="83"/>
      <c r="M525" s="83"/>
      <c r="N525" s="83"/>
      <c r="O525" s="83"/>
      <c r="P525" s="83"/>
      <c r="Q525" s="83"/>
      <c r="R525" s="83"/>
      <c r="S525" s="83"/>
      <c r="T525" s="83"/>
      <c r="U525" s="83"/>
      <c r="V525" s="83"/>
      <c r="W525" s="83"/>
    </row>
    <row r="526" spans="1:23" ht="12.75" customHeight="1" x14ac:dyDescent="0.3">
      <c r="A526" s="83"/>
      <c r="B526" s="83"/>
      <c r="C526" s="83"/>
      <c r="D526" s="83"/>
      <c r="E526" s="83"/>
      <c r="F526" s="83"/>
      <c r="G526" s="83"/>
      <c r="H526" s="83"/>
      <c r="I526" s="83"/>
      <c r="J526" s="83"/>
      <c r="K526" s="83"/>
      <c r="L526" s="83"/>
      <c r="M526" s="83"/>
      <c r="N526" s="83"/>
      <c r="O526" s="83"/>
      <c r="P526" s="83"/>
      <c r="Q526" s="83"/>
      <c r="R526" s="83"/>
      <c r="S526" s="83"/>
      <c r="T526" s="83"/>
      <c r="U526" s="83"/>
      <c r="V526" s="83"/>
      <c r="W526" s="83"/>
    </row>
    <row r="527" spans="1:23" ht="12.75" customHeight="1" x14ac:dyDescent="0.3">
      <c r="A527" s="83"/>
      <c r="B527" s="83"/>
      <c r="C527" s="83"/>
      <c r="D527" s="83"/>
      <c r="E527" s="83"/>
      <c r="F527" s="83"/>
      <c r="G527" s="83"/>
      <c r="H527" s="83"/>
      <c r="I527" s="83"/>
      <c r="J527" s="83"/>
      <c r="K527" s="83"/>
      <c r="L527" s="83"/>
      <c r="M527" s="83"/>
      <c r="N527" s="83"/>
      <c r="O527" s="83"/>
      <c r="P527" s="83"/>
      <c r="Q527" s="83"/>
      <c r="R527" s="83"/>
      <c r="S527" s="83"/>
      <c r="T527" s="83"/>
      <c r="U527" s="83"/>
      <c r="V527" s="83"/>
      <c r="W527" s="83"/>
    </row>
    <row r="528" spans="1:23" ht="12.75" customHeight="1" x14ac:dyDescent="0.3">
      <c r="A528" s="83"/>
      <c r="B528" s="83"/>
      <c r="C528" s="83"/>
      <c r="D528" s="83"/>
      <c r="E528" s="83"/>
      <c r="F528" s="83"/>
      <c r="G528" s="83"/>
      <c r="H528" s="83"/>
      <c r="I528" s="83"/>
      <c r="J528" s="83"/>
      <c r="K528" s="83"/>
      <c r="L528" s="83"/>
      <c r="M528" s="83"/>
      <c r="N528" s="83"/>
      <c r="O528" s="83"/>
      <c r="P528" s="83"/>
      <c r="Q528" s="83"/>
      <c r="R528" s="83"/>
      <c r="S528" s="83"/>
      <c r="T528" s="83"/>
      <c r="U528" s="83"/>
      <c r="V528" s="83"/>
      <c r="W528" s="83"/>
    </row>
    <row r="529" spans="1:23" ht="12.75" customHeight="1" x14ac:dyDescent="0.3">
      <c r="A529" s="83"/>
      <c r="B529" s="83"/>
      <c r="C529" s="83"/>
      <c r="D529" s="83"/>
      <c r="E529" s="83"/>
      <c r="F529" s="83"/>
      <c r="G529" s="83"/>
      <c r="H529" s="83"/>
      <c r="I529" s="83"/>
      <c r="J529" s="83"/>
      <c r="K529" s="83"/>
      <c r="L529" s="83"/>
      <c r="M529" s="83"/>
      <c r="N529" s="83"/>
      <c r="O529" s="83"/>
      <c r="P529" s="83"/>
      <c r="Q529" s="83"/>
      <c r="R529" s="83"/>
      <c r="S529" s="83"/>
      <c r="T529" s="83"/>
      <c r="U529" s="83"/>
      <c r="V529" s="83"/>
      <c r="W529" s="83"/>
    </row>
    <row r="530" spans="1:23" ht="12.75" customHeight="1" x14ac:dyDescent="0.3">
      <c r="A530" s="83"/>
      <c r="B530" s="83"/>
      <c r="C530" s="83"/>
      <c r="D530" s="83"/>
      <c r="E530" s="83"/>
      <c r="F530" s="83"/>
      <c r="G530" s="83"/>
      <c r="H530" s="83"/>
      <c r="I530" s="83"/>
      <c r="J530" s="83"/>
      <c r="K530" s="83"/>
      <c r="L530" s="83"/>
      <c r="M530" s="83"/>
      <c r="N530" s="83"/>
      <c r="O530" s="83"/>
      <c r="P530" s="83"/>
      <c r="Q530" s="83"/>
      <c r="R530" s="83"/>
      <c r="S530" s="83"/>
      <c r="T530" s="83"/>
      <c r="U530" s="83"/>
      <c r="V530" s="83"/>
      <c r="W530" s="83"/>
    </row>
    <row r="531" spans="1:23" ht="12.75" customHeight="1" x14ac:dyDescent="0.3">
      <c r="A531" s="83"/>
      <c r="B531" s="83"/>
      <c r="C531" s="83"/>
      <c r="D531" s="83"/>
      <c r="E531" s="83"/>
      <c r="F531" s="83"/>
      <c r="G531" s="83"/>
      <c r="H531" s="83"/>
      <c r="I531" s="83"/>
      <c r="J531" s="83"/>
      <c r="K531" s="83"/>
      <c r="L531" s="83"/>
      <c r="M531" s="83"/>
      <c r="N531" s="83"/>
      <c r="O531" s="83"/>
      <c r="P531" s="83"/>
      <c r="Q531" s="83"/>
      <c r="R531" s="83"/>
      <c r="S531" s="83"/>
      <c r="T531" s="83"/>
      <c r="U531" s="83"/>
      <c r="V531" s="83"/>
      <c r="W531" s="83"/>
    </row>
    <row r="532" spans="1:23" ht="12.75" customHeight="1" x14ac:dyDescent="0.3">
      <c r="A532" s="83"/>
      <c r="B532" s="83"/>
      <c r="C532" s="83"/>
      <c r="D532" s="83"/>
      <c r="E532" s="83"/>
      <c r="F532" s="83"/>
      <c r="G532" s="83"/>
      <c r="H532" s="83"/>
      <c r="I532" s="83"/>
      <c r="J532" s="83"/>
      <c r="K532" s="83"/>
      <c r="L532" s="83"/>
      <c r="M532" s="83"/>
      <c r="N532" s="83"/>
      <c r="O532" s="83"/>
      <c r="P532" s="83"/>
      <c r="Q532" s="83"/>
      <c r="R532" s="83"/>
      <c r="S532" s="83"/>
      <c r="T532" s="83"/>
      <c r="U532" s="83"/>
      <c r="V532" s="83"/>
      <c r="W532" s="83"/>
    </row>
    <row r="533" spans="1:23" ht="12.75" customHeight="1" x14ac:dyDescent="0.3">
      <c r="A533" s="83"/>
      <c r="B533" s="83"/>
      <c r="C533" s="83"/>
      <c r="D533" s="83"/>
      <c r="E533" s="83"/>
      <c r="F533" s="83"/>
      <c r="G533" s="83"/>
      <c r="H533" s="83"/>
      <c r="I533" s="83"/>
      <c r="J533" s="83"/>
      <c r="K533" s="83"/>
      <c r="L533" s="83"/>
      <c r="M533" s="83"/>
      <c r="N533" s="83"/>
      <c r="O533" s="83"/>
      <c r="P533" s="83"/>
      <c r="Q533" s="83"/>
      <c r="R533" s="83"/>
      <c r="S533" s="83"/>
      <c r="T533" s="83"/>
      <c r="U533" s="83"/>
      <c r="V533" s="83"/>
      <c r="W533" s="83"/>
    </row>
    <row r="534" spans="1:23" ht="12.75" customHeight="1" x14ac:dyDescent="0.3">
      <c r="A534" s="83"/>
      <c r="B534" s="83"/>
      <c r="C534" s="83"/>
      <c r="D534" s="83"/>
      <c r="E534" s="83"/>
      <c r="F534" s="83"/>
      <c r="G534" s="83"/>
      <c r="H534" s="83"/>
      <c r="I534" s="83"/>
      <c r="J534" s="83"/>
      <c r="K534" s="83"/>
      <c r="L534" s="83"/>
      <c r="M534" s="83"/>
      <c r="N534" s="83"/>
      <c r="O534" s="83"/>
      <c r="P534" s="83"/>
      <c r="Q534" s="83"/>
      <c r="R534" s="83"/>
      <c r="S534" s="83"/>
      <c r="T534" s="83"/>
      <c r="U534" s="83"/>
      <c r="V534" s="83"/>
      <c r="W534" s="83"/>
    </row>
    <row r="535" spans="1:23" ht="12.75" customHeight="1" x14ac:dyDescent="0.3">
      <c r="A535" s="83"/>
      <c r="B535" s="83"/>
      <c r="C535" s="83"/>
      <c r="D535" s="83"/>
      <c r="E535" s="83"/>
      <c r="F535" s="83"/>
      <c r="G535" s="83"/>
      <c r="H535" s="83"/>
      <c r="I535" s="83"/>
      <c r="J535" s="83"/>
      <c r="K535" s="83"/>
      <c r="L535" s="83"/>
      <c r="M535" s="83"/>
      <c r="N535" s="83"/>
      <c r="O535" s="83"/>
      <c r="P535" s="83"/>
      <c r="Q535" s="83"/>
      <c r="R535" s="83"/>
      <c r="S535" s="83"/>
      <c r="T535" s="83"/>
      <c r="U535" s="83"/>
      <c r="V535" s="83"/>
      <c r="W535" s="83"/>
    </row>
    <row r="536" spans="1:23" ht="12.75" customHeight="1" x14ac:dyDescent="0.3">
      <c r="A536" s="83"/>
      <c r="B536" s="83"/>
      <c r="C536" s="83"/>
      <c r="D536" s="83"/>
      <c r="E536" s="83"/>
      <c r="F536" s="83"/>
      <c r="G536" s="83"/>
      <c r="H536" s="83"/>
      <c r="I536" s="83"/>
      <c r="J536" s="83"/>
      <c r="K536" s="83"/>
      <c r="L536" s="83"/>
      <c r="M536" s="83"/>
      <c r="N536" s="83"/>
      <c r="O536" s="83"/>
      <c r="P536" s="83"/>
      <c r="Q536" s="83"/>
      <c r="R536" s="83"/>
      <c r="S536" s="83"/>
      <c r="T536" s="83"/>
      <c r="U536" s="83"/>
      <c r="V536" s="83"/>
      <c r="W536" s="83"/>
    </row>
    <row r="537" spans="1:23" ht="12.75" customHeight="1" x14ac:dyDescent="0.3">
      <c r="A537" s="83"/>
      <c r="B537" s="83"/>
      <c r="C537" s="83"/>
      <c r="D537" s="83"/>
      <c r="E537" s="83"/>
      <c r="F537" s="83"/>
      <c r="G537" s="83"/>
      <c r="H537" s="83"/>
      <c r="I537" s="83"/>
      <c r="J537" s="83"/>
      <c r="K537" s="83"/>
      <c r="L537" s="83"/>
      <c r="M537" s="83"/>
      <c r="N537" s="83"/>
      <c r="O537" s="83"/>
      <c r="P537" s="83"/>
      <c r="Q537" s="83"/>
      <c r="R537" s="83"/>
      <c r="S537" s="83"/>
      <c r="T537" s="83"/>
      <c r="U537" s="83"/>
      <c r="V537" s="83"/>
      <c r="W537" s="83"/>
    </row>
    <row r="538" spans="1:23" ht="12.75" customHeight="1" x14ac:dyDescent="0.3">
      <c r="A538" s="83"/>
      <c r="B538" s="83"/>
      <c r="C538" s="83"/>
      <c r="D538" s="83"/>
      <c r="E538" s="83"/>
      <c r="F538" s="83"/>
      <c r="G538" s="83"/>
      <c r="H538" s="83"/>
      <c r="I538" s="83"/>
      <c r="J538" s="83"/>
      <c r="K538" s="83"/>
      <c r="L538" s="83"/>
      <c r="M538" s="83"/>
      <c r="N538" s="83"/>
      <c r="O538" s="83"/>
      <c r="P538" s="83"/>
      <c r="Q538" s="83"/>
      <c r="R538" s="83"/>
      <c r="S538" s="83"/>
      <c r="T538" s="83"/>
      <c r="U538" s="83"/>
      <c r="V538" s="83"/>
      <c r="W538" s="83"/>
    </row>
    <row r="539" spans="1:23" ht="12.75" customHeight="1" x14ac:dyDescent="0.3">
      <c r="A539" s="83"/>
      <c r="B539" s="83"/>
      <c r="C539" s="83"/>
      <c r="D539" s="83"/>
      <c r="E539" s="83"/>
      <c r="F539" s="83"/>
      <c r="G539" s="83"/>
      <c r="H539" s="83"/>
      <c r="I539" s="83"/>
      <c r="J539" s="83"/>
      <c r="K539" s="83"/>
      <c r="L539" s="83"/>
      <c r="M539" s="83"/>
      <c r="N539" s="83"/>
      <c r="O539" s="83"/>
      <c r="P539" s="83"/>
      <c r="Q539" s="83"/>
      <c r="R539" s="83"/>
      <c r="S539" s="83"/>
      <c r="T539" s="83"/>
      <c r="U539" s="83"/>
      <c r="V539" s="83"/>
      <c r="W539" s="83"/>
    </row>
    <row r="540" spans="1:23" ht="12.75" customHeight="1" x14ac:dyDescent="0.3">
      <c r="A540" s="83"/>
      <c r="B540" s="83"/>
      <c r="C540" s="83"/>
      <c r="D540" s="83"/>
      <c r="E540" s="83"/>
      <c r="F540" s="83"/>
      <c r="G540" s="83"/>
      <c r="H540" s="83"/>
      <c r="I540" s="83"/>
      <c r="J540" s="83"/>
      <c r="K540" s="83"/>
      <c r="L540" s="83"/>
      <c r="M540" s="83"/>
      <c r="N540" s="83"/>
      <c r="O540" s="83"/>
      <c r="P540" s="83"/>
      <c r="Q540" s="83"/>
      <c r="R540" s="83"/>
      <c r="S540" s="83"/>
      <c r="T540" s="83"/>
      <c r="U540" s="83"/>
      <c r="V540" s="83"/>
      <c r="W540" s="83"/>
    </row>
    <row r="541" spans="1:23" ht="12.75" customHeight="1" x14ac:dyDescent="0.3">
      <c r="A541" s="83"/>
      <c r="B541" s="83"/>
      <c r="C541" s="83"/>
      <c r="D541" s="83"/>
      <c r="E541" s="83"/>
      <c r="F541" s="83"/>
      <c r="G541" s="83"/>
      <c r="H541" s="83"/>
      <c r="I541" s="83"/>
      <c r="J541" s="83"/>
      <c r="K541" s="83"/>
      <c r="L541" s="83"/>
      <c r="M541" s="83"/>
      <c r="N541" s="83"/>
      <c r="O541" s="83"/>
      <c r="P541" s="83"/>
      <c r="Q541" s="83"/>
      <c r="R541" s="83"/>
      <c r="S541" s="83"/>
      <c r="T541" s="83"/>
      <c r="U541" s="83"/>
      <c r="V541" s="83"/>
      <c r="W541" s="83"/>
    </row>
    <row r="542" spans="1:23" ht="12.75" customHeight="1" x14ac:dyDescent="0.3">
      <c r="A542" s="83"/>
      <c r="B542" s="83"/>
      <c r="C542" s="83"/>
      <c r="D542" s="83"/>
      <c r="E542" s="83"/>
      <c r="F542" s="83"/>
      <c r="G542" s="83"/>
      <c r="H542" s="83"/>
      <c r="I542" s="83"/>
      <c r="J542" s="83"/>
      <c r="K542" s="83"/>
      <c r="L542" s="83"/>
      <c r="M542" s="83"/>
      <c r="N542" s="83"/>
      <c r="O542" s="83"/>
      <c r="P542" s="83"/>
      <c r="Q542" s="83"/>
      <c r="R542" s="83"/>
      <c r="S542" s="83"/>
      <c r="T542" s="83"/>
      <c r="U542" s="83"/>
      <c r="V542" s="83"/>
      <c r="W542" s="83"/>
    </row>
    <row r="543" spans="1:23" ht="12.75" customHeight="1" x14ac:dyDescent="0.3">
      <c r="A543" s="83"/>
      <c r="B543" s="83"/>
      <c r="C543" s="83"/>
      <c r="D543" s="83"/>
      <c r="E543" s="83"/>
      <c r="F543" s="83"/>
      <c r="G543" s="83"/>
      <c r="H543" s="83"/>
      <c r="I543" s="83"/>
      <c r="J543" s="83"/>
      <c r="K543" s="83"/>
      <c r="L543" s="83"/>
      <c r="M543" s="83"/>
      <c r="N543" s="83"/>
      <c r="O543" s="83"/>
      <c r="P543" s="83"/>
      <c r="Q543" s="83"/>
      <c r="R543" s="83"/>
      <c r="S543" s="83"/>
      <c r="T543" s="83"/>
      <c r="U543" s="83"/>
      <c r="V543" s="83"/>
      <c r="W543" s="83"/>
    </row>
    <row r="544" spans="1:23" ht="12.75" customHeight="1" x14ac:dyDescent="0.3">
      <c r="A544" s="83"/>
      <c r="B544" s="83"/>
      <c r="C544" s="83"/>
      <c r="D544" s="83"/>
      <c r="E544" s="83"/>
      <c r="F544" s="83"/>
      <c r="G544" s="83"/>
      <c r="H544" s="83"/>
      <c r="I544" s="83"/>
      <c r="J544" s="83"/>
      <c r="K544" s="83"/>
      <c r="L544" s="83"/>
      <c r="M544" s="83"/>
      <c r="N544" s="83"/>
      <c r="O544" s="83"/>
      <c r="P544" s="83"/>
      <c r="Q544" s="83"/>
      <c r="R544" s="83"/>
      <c r="S544" s="83"/>
      <c r="T544" s="83"/>
      <c r="U544" s="83"/>
      <c r="V544" s="83"/>
      <c r="W544" s="83"/>
    </row>
    <row r="545" spans="1:23" ht="12.75" customHeight="1" x14ac:dyDescent="0.3">
      <c r="A545" s="83"/>
      <c r="B545" s="83"/>
      <c r="C545" s="83"/>
      <c r="D545" s="83"/>
      <c r="E545" s="83"/>
      <c r="F545" s="83"/>
      <c r="G545" s="83"/>
      <c r="H545" s="83"/>
      <c r="I545" s="83"/>
      <c r="J545" s="83"/>
      <c r="K545" s="83"/>
      <c r="L545" s="83"/>
      <c r="M545" s="83"/>
      <c r="N545" s="83"/>
      <c r="O545" s="83"/>
      <c r="P545" s="83"/>
      <c r="Q545" s="83"/>
      <c r="R545" s="83"/>
      <c r="S545" s="83"/>
      <c r="T545" s="83"/>
      <c r="U545" s="83"/>
      <c r="V545" s="83"/>
      <c r="W545" s="83"/>
    </row>
    <row r="546" spans="1:23" ht="12.75" customHeight="1" x14ac:dyDescent="0.3">
      <c r="A546" s="83"/>
      <c r="B546" s="83"/>
      <c r="C546" s="83"/>
      <c r="D546" s="83"/>
      <c r="E546" s="83"/>
      <c r="F546" s="83"/>
      <c r="G546" s="83"/>
      <c r="H546" s="83"/>
      <c r="I546" s="83"/>
      <c r="J546" s="83"/>
      <c r="K546" s="83"/>
      <c r="L546" s="83"/>
      <c r="M546" s="83"/>
      <c r="N546" s="83"/>
      <c r="O546" s="83"/>
      <c r="P546" s="83"/>
      <c r="Q546" s="83"/>
      <c r="R546" s="83"/>
      <c r="S546" s="83"/>
      <c r="T546" s="83"/>
      <c r="U546" s="83"/>
      <c r="V546" s="83"/>
      <c r="W546" s="83"/>
    </row>
    <row r="547" spans="1:23" ht="12.75" customHeight="1" x14ac:dyDescent="0.3">
      <c r="A547" s="83"/>
      <c r="B547" s="83"/>
      <c r="C547" s="83"/>
      <c r="D547" s="83"/>
      <c r="E547" s="83"/>
      <c r="F547" s="83"/>
      <c r="G547" s="83"/>
      <c r="H547" s="83"/>
      <c r="I547" s="83"/>
      <c r="J547" s="83"/>
      <c r="K547" s="83"/>
      <c r="L547" s="83"/>
      <c r="M547" s="83"/>
      <c r="N547" s="83"/>
      <c r="O547" s="83"/>
      <c r="P547" s="83"/>
      <c r="Q547" s="83"/>
      <c r="R547" s="83"/>
      <c r="S547" s="83"/>
      <c r="T547" s="83"/>
      <c r="U547" s="83"/>
      <c r="V547" s="83"/>
      <c r="W547" s="83"/>
    </row>
    <row r="548" spans="1:23" ht="12.75" customHeight="1" x14ac:dyDescent="0.3">
      <c r="A548" s="83"/>
      <c r="B548" s="83"/>
      <c r="C548" s="83"/>
      <c r="D548" s="83"/>
      <c r="E548" s="83"/>
      <c r="F548" s="83"/>
      <c r="G548" s="83"/>
      <c r="H548" s="83"/>
      <c r="I548" s="83"/>
      <c r="J548" s="83"/>
      <c r="K548" s="83"/>
      <c r="L548" s="83"/>
      <c r="M548" s="83"/>
      <c r="N548" s="83"/>
      <c r="O548" s="83"/>
      <c r="P548" s="83"/>
      <c r="Q548" s="83"/>
      <c r="R548" s="83"/>
      <c r="S548" s="83"/>
      <c r="T548" s="83"/>
      <c r="U548" s="83"/>
      <c r="V548" s="83"/>
      <c r="W548" s="83"/>
    </row>
    <row r="549" spans="1:23" ht="12.75" customHeight="1" x14ac:dyDescent="0.3">
      <c r="A549" s="83"/>
      <c r="B549" s="83"/>
      <c r="C549" s="83"/>
      <c r="D549" s="83"/>
      <c r="E549" s="83"/>
      <c r="F549" s="83"/>
      <c r="G549" s="83"/>
      <c r="H549" s="83"/>
      <c r="I549" s="83"/>
      <c r="J549" s="83"/>
      <c r="K549" s="83"/>
      <c r="L549" s="83"/>
      <c r="M549" s="83"/>
      <c r="N549" s="83"/>
      <c r="O549" s="83"/>
      <c r="P549" s="83"/>
      <c r="Q549" s="83"/>
      <c r="R549" s="83"/>
      <c r="S549" s="83"/>
      <c r="T549" s="83"/>
      <c r="U549" s="83"/>
      <c r="V549" s="83"/>
      <c r="W549" s="83"/>
    </row>
    <row r="550" spans="1:23" ht="12.75" customHeight="1" x14ac:dyDescent="0.3">
      <c r="A550" s="83"/>
      <c r="B550" s="83"/>
      <c r="C550" s="83"/>
      <c r="D550" s="83"/>
      <c r="E550" s="83"/>
      <c r="F550" s="83"/>
      <c r="G550" s="83"/>
      <c r="H550" s="83"/>
      <c r="I550" s="83"/>
      <c r="J550" s="83"/>
      <c r="K550" s="83"/>
      <c r="L550" s="83"/>
      <c r="M550" s="83"/>
      <c r="N550" s="83"/>
      <c r="O550" s="83"/>
      <c r="P550" s="83"/>
      <c r="Q550" s="83"/>
      <c r="R550" s="83"/>
      <c r="S550" s="83"/>
      <c r="T550" s="83"/>
      <c r="U550" s="83"/>
      <c r="V550" s="83"/>
      <c r="W550" s="83"/>
    </row>
    <row r="551" spans="1:23" ht="12.75" customHeight="1" x14ac:dyDescent="0.3">
      <c r="A551" s="83"/>
      <c r="B551" s="83"/>
      <c r="C551" s="83"/>
      <c r="D551" s="83"/>
      <c r="E551" s="83"/>
      <c r="F551" s="83"/>
      <c r="G551" s="83"/>
      <c r="H551" s="83"/>
      <c r="I551" s="83"/>
      <c r="J551" s="83"/>
      <c r="K551" s="83"/>
      <c r="L551" s="83"/>
      <c r="M551" s="83"/>
      <c r="N551" s="83"/>
      <c r="O551" s="83"/>
      <c r="P551" s="83"/>
      <c r="Q551" s="83"/>
      <c r="R551" s="83"/>
      <c r="S551" s="83"/>
      <c r="T551" s="83"/>
      <c r="U551" s="83"/>
      <c r="V551" s="83"/>
      <c r="W551" s="83"/>
    </row>
    <row r="552" spans="1:23" ht="12.75" customHeight="1" x14ac:dyDescent="0.3">
      <c r="A552" s="83"/>
      <c r="B552" s="83"/>
      <c r="C552" s="83"/>
      <c r="D552" s="83"/>
      <c r="E552" s="83"/>
      <c r="F552" s="83"/>
      <c r="G552" s="83"/>
      <c r="H552" s="83"/>
      <c r="I552" s="83"/>
      <c r="J552" s="83"/>
      <c r="K552" s="83"/>
      <c r="L552" s="83"/>
      <c r="M552" s="83"/>
      <c r="N552" s="83"/>
      <c r="O552" s="83"/>
      <c r="P552" s="83"/>
      <c r="Q552" s="83"/>
      <c r="R552" s="83"/>
      <c r="S552" s="83"/>
      <c r="T552" s="83"/>
      <c r="U552" s="83"/>
      <c r="V552" s="83"/>
      <c r="W552" s="83"/>
    </row>
    <row r="553" spans="1:23" ht="12.75" customHeight="1" x14ac:dyDescent="0.3">
      <c r="A553" s="83"/>
      <c r="B553" s="83"/>
      <c r="C553" s="83"/>
      <c r="D553" s="83"/>
      <c r="E553" s="83"/>
      <c r="F553" s="83"/>
      <c r="G553" s="83"/>
      <c r="H553" s="83"/>
      <c r="I553" s="83"/>
      <c r="J553" s="83"/>
      <c r="K553" s="83"/>
      <c r="L553" s="83"/>
      <c r="M553" s="83"/>
      <c r="N553" s="83"/>
      <c r="O553" s="83"/>
      <c r="P553" s="83"/>
      <c r="Q553" s="83"/>
      <c r="R553" s="83"/>
      <c r="S553" s="83"/>
      <c r="T553" s="83"/>
      <c r="U553" s="83"/>
      <c r="V553" s="83"/>
      <c r="W553" s="83"/>
    </row>
    <row r="554" spans="1:23" ht="12.75" customHeight="1" x14ac:dyDescent="0.3">
      <c r="A554" s="83"/>
      <c r="B554" s="83"/>
      <c r="C554" s="83"/>
      <c r="D554" s="83"/>
      <c r="E554" s="83"/>
      <c r="F554" s="83"/>
      <c r="G554" s="83"/>
      <c r="H554" s="83"/>
      <c r="I554" s="83"/>
      <c r="J554" s="83"/>
      <c r="K554" s="83"/>
      <c r="L554" s="83"/>
      <c r="M554" s="83"/>
      <c r="N554" s="83"/>
      <c r="O554" s="83"/>
      <c r="P554" s="83"/>
      <c r="Q554" s="83"/>
      <c r="R554" s="83"/>
      <c r="S554" s="83"/>
      <c r="T554" s="83"/>
      <c r="U554" s="83"/>
      <c r="V554" s="83"/>
      <c r="W554" s="83"/>
    </row>
    <row r="555" spans="1:23" ht="12.75" customHeight="1" x14ac:dyDescent="0.3">
      <c r="A555" s="83"/>
      <c r="B555" s="83"/>
      <c r="C555" s="83"/>
      <c r="D555" s="83"/>
      <c r="E555" s="83"/>
      <c r="F555" s="83"/>
      <c r="G555" s="83"/>
      <c r="H555" s="83"/>
      <c r="I555" s="83"/>
      <c r="J555" s="83"/>
      <c r="K555" s="83"/>
      <c r="L555" s="83"/>
      <c r="M555" s="83"/>
      <c r="N555" s="83"/>
      <c r="O555" s="83"/>
      <c r="P555" s="83"/>
      <c r="Q555" s="83"/>
      <c r="R555" s="83"/>
      <c r="S555" s="83"/>
      <c r="T555" s="83"/>
      <c r="U555" s="83"/>
      <c r="V555" s="83"/>
      <c r="W555" s="83"/>
    </row>
    <row r="556" spans="1:23" ht="12.75" customHeight="1" x14ac:dyDescent="0.3">
      <c r="A556" s="83"/>
      <c r="B556" s="83"/>
      <c r="C556" s="83"/>
      <c r="D556" s="83"/>
      <c r="E556" s="83"/>
      <c r="F556" s="83"/>
      <c r="G556" s="83"/>
      <c r="H556" s="83"/>
      <c r="I556" s="83"/>
      <c r="J556" s="83"/>
      <c r="K556" s="83"/>
      <c r="L556" s="83"/>
      <c r="M556" s="83"/>
      <c r="N556" s="83"/>
      <c r="O556" s="83"/>
      <c r="P556" s="83"/>
      <c r="Q556" s="83"/>
      <c r="R556" s="83"/>
      <c r="S556" s="83"/>
      <c r="T556" s="83"/>
      <c r="U556" s="83"/>
      <c r="V556" s="83"/>
      <c r="W556" s="83"/>
    </row>
    <row r="557" spans="1:23" ht="12.75" customHeight="1" x14ac:dyDescent="0.3">
      <c r="A557" s="83"/>
      <c r="B557" s="83"/>
      <c r="C557" s="83"/>
      <c r="D557" s="83"/>
      <c r="E557" s="83"/>
      <c r="F557" s="83"/>
      <c r="G557" s="83"/>
      <c r="H557" s="83"/>
      <c r="I557" s="83"/>
      <c r="J557" s="83"/>
      <c r="K557" s="83"/>
      <c r="L557" s="83"/>
      <c r="M557" s="83"/>
      <c r="N557" s="83"/>
      <c r="O557" s="83"/>
      <c r="P557" s="83"/>
      <c r="Q557" s="83"/>
      <c r="R557" s="83"/>
      <c r="S557" s="83"/>
      <c r="T557" s="83"/>
      <c r="U557" s="83"/>
      <c r="V557" s="83"/>
      <c r="W557" s="83"/>
    </row>
    <row r="558" spans="1:23" ht="12.75" customHeight="1" x14ac:dyDescent="0.3">
      <c r="A558" s="83"/>
      <c r="B558" s="83"/>
      <c r="C558" s="83"/>
      <c r="D558" s="83"/>
      <c r="E558" s="83"/>
      <c r="F558" s="83"/>
      <c r="G558" s="83"/>
      <c r="H558" s="83"/>
      <c r="I558" s="83"/>
      <c r="J558" s="83"/>
      <c r="K558" s="83"/>
      <c r="L558" s="83"/>
      <c r="M558" s="83"/>
      <c r="N558" s="83"/>
      <c r="O558" s="83"/>
      <c r="P558" s="83"/>
      <c r="Q558" s="83"/>
      <c r="R558" s="83"/>
      <c r="S558" s="83"/>
      <c r="T558" s="83"/>
      <c r="U558" s="83"/>
      <c r="V558" s="83"/>
      <c r="W558" s="83"/>
    </row>
    <row r="559" spans="1:23" ht="12.75" customHeight="1" x14ac:dyDescent="0.3">
      <c r="A559" s="83"/>
      <c r="B559" s="83"/>
      <c r="C559" s="83"/>
      <c r="D559" s="83"/>
      <c r="E559" s="83"/>
      <c r="F559" s="83"/>
      <c r="G559" s="83"/>
      <c r="H559" s="83"/>
      <c r="I559" s="83"/>
      <c r="J559" s="83"/>
      <c r="K559" s="83"/>
      <c r="L559" s="83"/>
      <c r="M559" s="83"/>
      <c r="N559" s="83"/>
      <c r="O559" s="83"/>
      <c r="P559" s="83"/>
      <c r="Q559" s="83"/>
      <c r="R559" s="83"/>
      <c r="S559" s="83"/>
      <c r="T559" s="83"/>
      <c r="U559" s="83"/>
      <c r="V559" s="83"/>
      <c r="W559" s="83"/>
    </row>
    <row r="560" spans="1:23" ht="12.75" customHeight="1" x14ac:dyDescent="0.3">
      <c r="A560" s="83"/>
      <c r="B560" s="83"/>
      <c r="C560" s="83"/>
      <c r="D560" s="83"/>
      <c r="E560" s="83"/>
      <c r="F560" s="83"/>
      <c r="G560" s="83"/>
      <c r="H560" s="83"/>
      <c r="I560" s="83"/>
      <c r="J560" s="83"/>
      <c r="K560" s="83"/>
      <c r="L560" s="83"/>
      <c r="M560" s="83"/>
      <c r="N560" s="83"/>
      <c r="O560" s="83"/>
      <c r="P560" s="83"/>
      <c r="Q560" s="83"/>
      <c r="R560" s="83"/>
      <c r="S560" s="83"/>
      <c r="T560" s="83"/>
      <c r="U560" s="83"/>
      <c r="V560" s="83"/>
      <c r="W560" s="83"/>
    </row>
    <row r="561" spans="1:23" ht="12.75" customHeight="1" x14ac:dyDescent="0.3">
      <c r="A561" s="83"/>
      <c r="B561" s="83"/>
      <c r="C561" s="83"/>
      <c r="D561" s="83"/>
      <c r="E561" s="83"/>
      <c r="F561" s="83"/>
      <c r="G561" s="83"/>
      <c r="H561" s="83"/>
      <c r="I561" s="83"/>
      <c r="J561" s="83"/>
      <c r="K561" s="83"/>
      <c r="L561" s="83"/>
      <c r="M561" s="83"/>
      <c r="N561" s="83"/>
      <c r="O561" s="83"/>
      <c r="P561" s="83"/>
      <c r="Q561" s="83"/>
      <c r="R561" s="83"/>
      <c r="S561" s="83"/>
      <c r="T561" s="83"/>
      <c r="U561" s="83"/>
      <c r="V561" s="83"/>
      <c r="W561" s="83"/>
    </row>
    <row r="562" spans="1:23" ht="12.75" customHeight="1" x14ac:dyDescent="0.3">
      <c r="A562" s="83"/>
      <c r="B562" s="83"/>
      <c r="C562" s="83"/>
      <c r="D562" s="83"/>
      <c r="E562" s="83"/>
      <c r="F562" s="83"/>
      <c r="G562" s="83"/>
      <c r="H562" s="83"/>
      <c r="I562" s="83"/>
      <c r="J562" s="83"/>
      <c r="K562" s="83"/>
      <c r="L562" s="83"/>
      <c r="M562" s="83"/>
      <c r="N562" s="83"/>
      <c r="O562" s="83"/>
      <c r="P562" s="83"/>
      <c r="Q562" s="83"/>
      <c r="R562" s="83"/>
      <c r="S562" s="83"/>
      <c r="T562" s="83"/>
      <c r="U562" s="83"/>
      <c r="V562" s="83"/>
      <c r="W562" s="83"/>
    </row>
    <row r="563" spans="1:23" ht="12.75" customHeight="1" x14ac:dyDescent="0.3">
      <c r="A563" s="83"/>
      <c r="B563" s="83"/>
      <c r="C563" s="83"/>
      <c r="D563" s="83"/>
      <c r="E563" s="83"/>
      <c r="F563" s="83"/>
      <c r="G563" s="83"/>
      <c r="H563" s="83"/>
      <c r="I563" s="83"/>
      <c r="J563" s="83"/>
      <c r="K563" s="83"/>
      <c r="L563" s="83"/>
      <c r="M563" s="83"/>
      <c r="N563" s="83"/>
      <c r="O563" s="83"/>
      <c r="P563" s="83"/>
      <c r="Q563" s="83"/>
      <c r="R563" s="83"/>
      <c r="S563" s="83"/>
      <c r="T563" s="83"/>
      <c r="U563" s="83"/>
      <c r="V563" s="83"/>
      <c r="W563" s="83"/>
    </row>
    <row r="564" spans="1:23" ht="12.75" customHeight="1" x14ac:dyDescent="0.3">
      <c r="A564" s="83"/>
      <c r="B564" s="83"/>
      <c r="C564" s="83"/>
      <c r="D564" s="83"/>
      <c r="E564" s="83"/>
      <c r="F564" s="83"/>
      <c r="G564" s="83"/>
      <c r="H564" s="83"/>
      <c r="I564" s="83"/>
      <c r="J564" s="83"/>
      <c r="K564" s="83"/>
      <c r="L564" s="83"/>
      <c r="M564" s="83"/>
      <c r="N564" s="83"/>
      <c r="O564" s="83"/>
      <c r="P564" s="83"/>
      <c r="Q564" s="83"/>
      <c r="R564" s="83"/>
      <c r="S564" s="83"/>
      <c r="T564" s="83"/>
      <c r="U564" s="83"/>
      <c r="V564" s="83"/>
      <c r="W564" s="83"/>
    </row>
    <row r="565" spans="1:23" ht="12.75" customHeight="1" x14ac:dyDescent="0.3">
      <c r="A565" s="83"/>
      <c r="B565" s="83"/>
      <c r="C565" s="83"/>
      <c r="D565" s="83"/>
      <c r="E565" s="83"/>
      <c r="F565" s="83"/>
      <c r="G565" s="83"/>
      <c r="H565" s="83"/>
      <c r="I565" s="83"/>
      <c r="J565" s="83"/>
      <c r="K565" s="83"/>
      <c r="L565" s="83"/>
      <c r="M565" s="83"/>
      <c r="N565" s="83"/>
      <c r="O565" s="83"/>
      <c r="P565" s="83"/>
      <c r="Q565" s="83"/>
      <c r="R565" s="83"/>
      <c r="S565" s="83"/>
      <c r="T565" s="83"/>
      <c r="U565" s="83"/>
      <c r="V565" s="83"/>
      <c r="W565" s="83"/>
    </row>
    <row r="566" spans="1:23" ht="12.75" customHeight="1" x14ac:dyDescent="0.3">
      <c r="A566" s="83"/>
      <c r="B566" s="83"/>
      <c r="C566" s="83"/>
      <c r="D566" s="83"/>
      <c r="E566" s="83"/>
      <c r="F566" s="83"/>
      <c r="G566" s="83"/>
      <c r="H566" s="83"/>
      <c r="I566" s="83"/>
      <c r="J566" s="83"/>
      <c r="K566" s="83"/>
      <c r="L566" s="83"/>
      <c r="M566" s="83"/>
      <c r="N566" s="83"/>
      <c r="O566" s="83"/>
      <c r="P566" s="83"/>
      <c r="Q566" s="83"/>
      <c r="R566" s="83"/>
      <c r="S566" s="83"/>
      <c r="T566" s="83"/>
      <c r="U566" s="83"/>
      <c r="V566" s="83"/>
      <c r="W566" s="83"/>
    </row>
    <row r="567" spans="1:23" ht="12.75" customHeight="1" x14ac:dyDescent="0.3">
      <c r="A567" s="83"/>
      <c r="B567" s="83"/>
      <c r="C567" s="83"/>
      <c r="D567" s="83"/>
      <c r="E567" s="83"/>
      <c r="F567" s="83"/>
      <c r="G567" s="83"/>
      <c r="H567" s="83"/>
      <c r="I567" s="83"/>
      <c r="J567" s="83"/>
      <c r="K567" s="83"/>
      <c r="L567" s="83"/>
      <c r="M567" s="83"/>
      <c r="N567" s="83"/>
      <c r="O567" s="83"/>
      <c r="P567" s="83"/>
      <c r="Q567" s="83"/>
      <c r="R567" s="83"/>
      <c r="S567" s="83"/>
      <c r="T567" s="83"/>
      <c r="U567" s="83"/>
      <c r="V567" s="83"/>
      <c r="W567" s="83"/>
    </row>
    <row r="568" spans="1:23" ht="12.75" customHeight="1" x14ac:dyDescent="0.3">
      <c r="A568" s="83"/>
      <c r="B568" s="83"/>
      <c r="C568" s="83"/>
      <c r="D568" s="83"/>
      <c r="E568" s="83"/>
      <c r="F568" s="83"/>
      <c r="G568" s="83"/>
      <c r="H568" s="83"/>
      <c r="I568" s="83"/>
      <c r="J568" s="83"/>
      <c r="K568" s="83"/>
      <c r="L568" s="83"/>
      <c r="M568" s="83"/>
      <c r="N568" s="83"/>
      <c r="O568" s="83"/>
      <c r="P568" s="83"/>
      <c r="Q568" s="83"/>
      <c r="R568" s="83"/>
      <c r="S568" s="83"/>
      <c r="T568" s="83"/>
      <c r="U568" s="83"/>
      <c r="V568" s="83"/>
      <c r="W568" s="83"/>
    </row>
    <row r="569" spans="1:23" ht="12.75" customHeight="1" x14ac:dyDescent="0.3">
      <c r="A569" s="83"/>
      <c r="B569" s="83"/>
      <c r="C569" s="83"/>
      <c r="D569" s="83"/>
      <c r="E569" s="83"/>
      <c r="F569" s="83"/>
      <c r="G569" s="83"/>
      <c r="H569" s="83"/>
      <c r="I569" s="83"/>
      <c r="J569" s="83"/>
      <c r="K569" s="83"/>
      <c r="L569" s="83"/>
      <c r="M569" s="83"/>
      <c r="N569" s="83"/>
      <c r="O569" s="83"/>
      <c r="P569" s="83"/>
      <c r="Q569" s="83"/>
      <c r="R569" s="83"/>
      <c r="S569" s="83"/>
      <c r="T569" s="83"/>
      <c r="U569" s="83"/>
      <c r="V569" s="83"/>
      <c r="W569" s="83"/>
    </row>
    <row r="570" spans="1:23" ht="12.75" customHeight="1" x14ac:dyDescent="0.3">
      <c r="A570" s="83"/>
      <c r="B570" s="83"/>
      <c r="C570" s="83"/>
      <c r="D570" s="83"/>
      <c r="E570" s="83"/>
      <c r="F570" s="83"/>
      <c r="G570" s="83"/>
      <c r="H570" s="83"/>
      <c r="I570" s="83"/>
      <c r="J570" s="83"/>
      <c r="K570" s="83"/>
      <c r="L570" s="83"/>
      <c r="M570" s="83"/>
      <c r="N570" s="83"/>
      <c r="O570" s="83"/>
      <c r="P570" s="83"/>
      <c r="Q570" s="83"/>
      <c r="R570" s="83"/>
      <c r="S570" s="83"/>
      <c r="T570" s="83"/>
      <c r="U570" s="83"/>
      <c r="V570" s="83"/>
      <c r="W570" s="83"/>
    </row>
    <row r="571" spans="1:23" ht="12.75" customHeight="1" x14ac:dyDescent="0.3">
      <c r="A571" s="83"/>
      <c r="B571" s="83"/>
      <c r="C571" s="83"/>
      <c r="D571" s="83"/>
      <c r="E571" s="83"/>
      <c r="F571" s="83"/>
      <c r="G571" s="83"/>
      <c r="H571" s="83"/>
      <c r="I571" s="83"/>
      <c r="J571" s="83"/>
      <c r="K571" s="83"/>
      <c r="L571" s="83"/>
      <c r="M571" s="83"/>
      <c r="N571" s="83"/>
      <c r="O571" s="83"/>
      <c r="P571" s="83"/>
      <c r="Q571" s="83"/>
      <c r="R571" s="83"/>
      <c r="S571" s="83"/>
      <c r="T571" s="83"/>
      <c r="U571" s="83"/>
      <c r="V571" s="83"/>
      <c r="W571" s="83"/>
    </row>
    <row r="572" spans="1:23" ht="12.75" customHeight="1" x14ac:dyDescent="0.3">
      <c r="A572" s="83"/>
      <c r="B572" s="83"/>
      <c r="C572" s="83"/>
      <c r="D572" s="83"/>
      <c r="E572" s="83"/>
      <c r="F572" s="83"/>
      <c r="G572" s="83"/>
      <c r="H572" s="83"/>
      <c r="I572" s="83"/>
      <c r="J572" s="83"/>
      <c r="K572" s="83"/>
      <c r="L572" s="83"/>
      <c r="M572" s="83"/>
      <c r="N572" s="83"/>
      <c r="O572" s="83"/>
      <c r="P572" s="83"/>
      <c r="Q572" s="83"/>
      <c r="R572" s="83"/>
      <c r="S572" s="83"/>
      <c r="T572" s="83"/>
      <c r="U572" s="83"/>
      <c r="V572" s="83"/>
      <c r="W572" s="83"/>
    </row>
    <row r="573" spans="1:23" ht="12.75" customHeight="1" x14ac:dyDescent="0.3">
      <c r="A573" s="83"/>
      <c r="B573" s="83"/>
      <c r="C573" s="83"/>
      <c r="D573" s="83"/>
      <c r="E573" s="83"/>
      <c r="F573" s="83"/>
      <c r="G573" s="83"/>
      <c r="H573" s="83"/>
      <c r="I573" s="83"/>
      <c r="J573" s="83"/>
      <c r="K573" s="83"/>
      <c r="L573" s="83"/>
      <c r="M573" s="83"/>
      <c r="N573" s="83"/>
      <c r="O573" s="83"/>
      <c r="P573" s="83"/>
      <c r="Q573" s="83"/>
      <c r="R573" s="83"/>
      <c r="S573" s="83"/>
      <c r="T573" s="83"/>
      <c r="U573" s="83"/>
      <c r="V573" s="83"/>
      <c r="W573" s="83"/>
    </row>
    <row r="574" spans="1:23" ht="12.75" customHeight="1" x14ac:dyDescent="0.3">
      <c r="A574" s="83"/>
      <c r="B574" s="83"/>
      <c r="C574" s="83"/>
      <c r="D574" s="83"/>
      <c r="E574" s="83"/>
      <c r="F574" s="83"/>
      <c r="G574" s="83"/>
      <c r="H574" s="83"/>
      <c r="I574" s="83"/>
      <c r="J574" s="83"/>
      <c r="K574" s="83"/>
      <c r="L574" s="83"/>
      <c r="M574" s="83"/>
      <c r="N574" s="83"/>
      <c r="O574" s="83"/>
      <c r="P574" s="83"/>
      <c r="Q574" s="83"/>
      <c r="R574" s="83"/>
      <c r="S574" s="83"/>
      <c r="T574" s="83"/>
      <c r="U574" s="83"/>
      <c r="V574" s="83"/>
      <c r="W574" s="83"/>
    </row>
    <row r="575" spans="1:23" ht="12.75" customHeight="1" x14ac:dyDescent="0.3">
      <c r="A575" s="83"/>
      <c r="B575" s="83"/>
      <c r="C575" s="83"/>
      <c r="D575" s="83"/>
      <c r="E575" s="83"/>
      <c r="F575" s="83"/>
      <c r="G575" s="83"/>
      <c r="H575" s="83"/>
      <c r="I575" s="83"/>
      <c r="J575" s="83"/>
      <c r="K575" s="83"/>
      <c r="L575" s="83"/>
      <c r="M575" s="83"/>
      <c r="N575" s="83"/>
      <c r="O575" s="83"/>
      <c r="P575" s="83"/>
      <c r="Q575" s="83"/>
      <c r="R575" s="83"/>
      <c r="S575" s="83"/>
      <c r="T575" s="83"/>
      <c r="U575" s="83"/>
      <c r="V575" s="83"/>
      <c r="W575" s="83"/>
    </row>
    <row r="576" spans="1:23" ht="12.75" customHeight="1" x14ac:dyDescent="0.3">
      <c r="A576" s="83"/>
      <c r="B576" s="83"/>
      <c r="C576" s="83"/>
      <c r="D576" s="83"/>
      <c r="E576" s="83"/>
      <c r="F576" s="83"/>
      <c r="G576" s="83"/>
      <c r="H576" s="83"/>
      <c r="I576" s="83"/>
      <c r="J576" s="83"/>
      <c r="K576" s="83"/>
      <c r="L576" s="83"/>
      <c r="M576" s="83"/>
      <c r="N576" s="83"/>
      <c r="O576" s="83"/>
      <c r="P576" s="83"/>
      <c r="Q576" s="83"/>
      <c r="R576" s="83"/>
      <c r="S576" s="83"/>
      <c r="T576" s="83"/>
      <c r="U576" s="83"/>
      <c r="V576" s="83"/>
      <c r="W576" s="83"/>
    </row>
    <row r="577" spans="1:23" ht="12.75" customHeight="1" x14ac:dyDescent="0.3">
      <c r="A577" s="83"/>
      <c r="B577" s="83"/>
      <c r="C577" s="83"/>
      <c r="D577" s="83"/>
      <c r="E577" s="83"/>
      <c r="F577" s="83"/>
      <c r="G577" s="83"/>
      <c r="H577" s="83"/>
      <c r="I577" s="83"/>
      <c r="J577" s="83"/>
      <c r="K577" s="83"/>
      <c r="L577" s="83"/>
      <c r="M577" s="83"/>
      <c r="N577" s="83"/>
      <c r="O577" s="83"/>
      <c r="P577" s="83"/>
      <c r="Q577" s="83"/>
      <c r="R577" s="83"/>
      <c r="S577" s="83"/>
      <c r="T577" s="83"/>
      <c r="U577" s="83"/>
      <c r="V577" s="83"/>
      <c r="W577" s="83"/>
    </row>
    <row r="578" spans="1:23" ht="12.75" customHeight="1" x14ac:dyDescent="0.3">
      <c r="A578" s="83"/>
      <c r="B578" s="83"/>
      <c r="C578" s="83"/>
      <c r="D578" s="83"/>
      <c r="E578" s="83"/>
      <c r="F578" s="83"/>
      <c r="G578" s="83"/>
      <c r="H578" s="83"/>
      <c r="I578" s="83"/>
      <c r="J578" s="83"/>
      <c r="K578" s="83"/>
      <c r="L578" s="83"/>
      <c r="M578" s="83"/>
      <c r="N578" s="83"/>
      <c r="O578" s="83"/>
      <c r="P578" s="83"/>
      <c r="Q578" s="83"/>
      <c r="R578" s="83"/>
      <c r="S578" s="83"/>
      <c r="T578" s="83"/>
      <c r="U578" s="83"/>
      <c r="V578" s="83"/>
      <c r="W578" s="83"/>
    </row>
    <row r="579" spans="1:23" ht="12.75" customHeight="1" x14ac:dyDescent="0.3">
      <c r="A579" s="83"/>
      <c r="B579" s="83"/>
      <c r="C579" s="83"/>
      <c r="D579" s="83"/>
      <c r="E579" s="83"/>
      <c r="F579" s="83"/>
      <c r="G579" s="83"/>
      <c r="H579" s="83"/>
      <c r="I579" s="83"/>
      <c r="J579" s="83"/>
      <c r="K579" s="83"/>
      <c r="L579" s="83"/>
      <c r="M579" s="83"/>
      <c r="N579" s="83"/>
      <c r="O579" s="83"/>
      <c r="P579" s="83"/>
      <c r="Q579" s="83"/>
      <c r="R579" s="83"/>
      <c r="S579" s="83"/>
      <c r="T579" s="83"/>
      <c r="U579" s="83"/>
      <c r="V579" s="83"/>
      <c r="W579" s="83"/>
    </row>
    <row r="580" spans="1:23" ht="12.75" customHeight="1" x14ac:dyDescent="0.3">
      <c r="A580" s="83"/>
      <c r="B580" s="83"/>
      <c r="C580" s="83"/>
      <c r="D580" s="83"/>
      <c r="E580" s="83"/>
      <c r="F580" s="83"/>
      <c r="G580" s="83"/>
      <c r="H580" s="83"/>
      <c r="I580" s="83"/>
      <c r="J580" s="83"/>
      <c r="K580" s="83"/>
      <c r="L580" s="83"/>
      <c r="M580" s="83"/>
      <c r="N580" s="83"/>
      <c r="O580" s="83"/>
      <c r="P580" s="83"/>
      <c r="Q580" s="83"/>
      <c r="R580" s="83"/>
      <c r="S580" s="83"/>
      <c r="T580" s="83"/>
      <c r="U580" s="83"/>
      <c r="V580" s="83"/>
      <c r="W580" s="83"/>
    </row>
    <row r="581" spans="1:23" ht="12.75" customHeight="1" x14ac:dyDescent="0.3">
      <c r="A581" s="83"/>
      <c r="B581" s="83"/>
      <c r="C581" s="83"/>
      <c r="D581" s="83"/>
      <c r="E581" s="83"/>
      <c r="F581" s="83"/>
      <c r="G581" s="83"/>
      <c r="H581" s="83"/>
      <c r="I581" s="83"/>
      <c r="J581" s="83"/>
      <c r="K581" s="83"/>
      <c r="L581" s="83"/>
      <c r="M581" s="83"/>
      <c r="N581" s="83"/>
      <c r="O581" s="83"/>
      <c r="P581" s="83"/>
      <c r="Q581" s="83"/>
      <c r="R581" s="83"/>
      <c r="S581" s="83"/>
      <c r="T581" s="83"/>
      <c r="U581" s="83"/>
      <c r="V581" s="83"/>
      <c r="W581" s="83"/>
    </row>
    <row r="582" spans="1:23" ht="12.75" customHeight="1" x14ac:dyDescent="0.3">
      <c r="A582" s="83"/>
      <c r="B582" s="83"/>
      <c r="C582" s="83"/>
      <c r="D582" s="83"/>
      <c r="E582" s="83"/>
      <c r="F582" s="83"/>
      <c r="G582" s="83"/>
      <c r="H582" s="83"/>
      <c r="I582" s="83"/>
      <c r="J582" s="83"/>
      <c r="K582" s="83"/>
      <c r="L582" s="83"/>
      <c r="M582" s="83"/>
      <c r="N582" s="83"/>
      <c r="O582" s="83"/>
      <c r="P582" s="83"/>
      <c r="Q582" s="83"/>
      <c r="R582" s="83"/>
      <c r="S582" s="83"/>
      <c r="T582" s="83"/>
      <c r="U582" s="83"/>
      <c r="V582" s="83"/>
      <c r="W582" s="83"/>
    </row>
    <row r="583" spans="1:23" ht="12.75" customHeight="1" x14ac:dyDescent="0.3">
      <c r="A583" s="83"/>
      <c r="B583" s="83"/>
      <c r="C583" s="83"/>
      <c r="D583" s="83"/>
      <c r="E583" s="83"/>
      <c r="F583" s="83"/>
      <c r="G583" s="83"/>
      <c r="H583" s="83"/>
      <c r="I583" s="83"/>
      <c r="J583" s="83"/>
      <c r="K583" s="83"/>
      <c r="L583" s="83"/>
      <c r="M583" s="83"/>
      <c r="N583" s="83"/>
      <c r="O583" s="83"/>
      <c r="P583" s="83"/>
      <c r="Q583" s="83"/>
      <c r="R583" s="83"/>
      <c r="S583" s="83"/>
      <c r="T583" s="83"/>
      <c r="U583" s="83"/>
      <c r="V583" s="83"/>
      <c r="W583" s="83"/>
    </row>
    <row r="584" spans="1:23" ht="12.75" customHeight="1" x14ac:dyDescent="0.3">
      <c r="A584" s="83"/>
      <c r="B584" s="83"/>
      <c r="C584" s="83"/>
      <c r="D584" s="83"/>
      <c r="E584" s="83"/>
      <c r="F584" s="83"/>
      <c r="G584" s="83"/>
      <c r="H584" s="83"/>
      <c r="I584" s="83"/>
      <c r="J584" s="83"/>
      <c r="K584" s="83"/>
      <c r="L584" s="83"/>
      <c r="M584" s="83"/>
      <c r="N584" s="83"/>
      <c r="O584" s="83"/>
      <c r="P584" s="83"/>
      <c r="Q584" s="83"/>
      <c r="R584" s="83"/>
      <c r="S584" s="83"/>
      <c r="T584" s="83"/>
      <c r="U584" s="83"/>
      <c r="V584" s="83"/>
      <c r="W584" s="83"/>
    </row>
    <row r="585" spans="1:23" ht="12.75" customHeight="1" x14ac:dyDescent="0.3">
      <c r="A585" s="83"/>
      <c r="B585" s="83"/>
      <c r="C585" s="83"/>
      <c r="D585" s="83"/>
      <c r="E585" s="83"/>
      <c r="F585" s="83"/>
      <c r="G585" s="83"/>
      <c r="H585" s="83"/>
      <c r="I585" s="83"/>
      <c r="J585" s="83"/>
      <c r="K585" s="83"/>
      <c r="L585" s="83"/>
      <c r="M585" s="83"/>
      <c r="N585" s="83"/>
      <c r="O585" s="83"/>
      <c r="P585" s="83"/>
      <c r="Q585" s="83"/>
      <c r="R585" s="83"/>
      <c r="S585" s="83"/>
      <c r="T585" s="83"/>
      <c r="U585" s="83"/>
      <c r="V585" s="83"/>
      <c r="W585" s="83"/>
    </row>
    <row r="586" spans="1:23" ht="12.75" customHeight="1" x14ac:dyDescent="0.3">
      <c r="A586" s="83"/>
      <c r="B586" s="83"/>
      <c r="C586" s="83"/>
      <c r="D586" s="83"/>
      <c r="E586" s="83"/>
      <c r="F586" s="83"/>
      <c r="G586" s="83"/>
      <c r="H586" s="83"/>
      <c r="I586" s="83"/>
      <c r="J586" s="83"/>
      <c r="K586" s="83"/>
      <c r="L586" s="83"/>
      <c r="M586" s="83"/>
      <c r="N586" s="83"/>
      <c r="O586" s="83"/>
      <c r="P586" s="83"/>
      <c r="Q586" s="83"/>
      <c r="R586" s="83"/>
      <c r="S586" s="83"/>
      <c r="T586" s="83"/>
      <c r="U586" s="83"/>
      <c r="V586" s="83"/>
      <c r="W586" s="83"/>
    </row>
    <row r="587" spans="1:23" ht="12.75" customHeight="1" x14ac:dyDescent="0.3">
      <c r="A587" s="83"/>
      <c r="B587" s="83"/>
      <c r="C587" s="83"/>
      <c r="D587" s="83"/>
      <c r="E587" s="83"/>
      <c r="F587" s="83"/>
      <c r="G587" s="83"/>
      <c r="H587" s="83"/>
      <c r="I587" s="83"/>
      <c r="J587" s="83"/>
      <c r="K587" s="83"/>
      <c r="L587" s="83"/>
      <c r="M587" s="83"/>
      <c r="N587" s="83"/>
      <c r="O587" s="83"/>
      <c r="P587" s="83"/>
      <c r="Q587" s="83"/>
      <c r="R587" s="83"/>
      <c r="S587" s="83"/>
      <c r="T587" s="83"/>
      <c r="U587" s="83"/>
      <c r="V587" s="83"/>
      <c r="W587" s="83"/>
    </row>
    <row r="588" spans="1:23" ht="12.75" customHeight="1" x14ac:dyDescent="0.3">
      <c r="A588" s="83"/>
      <c r="B588" s="83"/>
      <c r="C588" s="83"/>
      <c r="D588" s="83"/>
      <c r="E588" s="83"/>
      <c r="F588" s="83"/>
      <c r="G588" s="83"/>
      <c r="H588" s="83"/>
      <c r="I588" s="83"/>
      <c r="J588" s="83"/>
      <c r="K588" s="83"/>
      <c r="L588" s="83"/>
      <c r="M588" s="83"/>
      <c r="N588" s="83"/>
      <c r="O588" s="83"/>
      <c r="P588" s="83"/>
      <c r="Q588" s="83"/>
      <c r="R588" s="83"/>
      <c r="S588" s="83"/>
      <c r="T588" s="83"/>
      <c r="U588" s="83"/>
      <c r="V588" s="83"/>
      <c r="W588" s="83"/>
    </row>
    <row r="589" spans="1:23" ht="12.75" customHeight="1" x14ac:dyDescent="0.3">
      <c r="A589" s="83"/>
      <c r="B589" s="83"/>
      <c r="C589" s="83"/>
      <c r="D589" s="83"/>
      <c r="E589" s="83"/>
      <c r="F589" s="83"/>
      <c r="G589" s="83"/>
      <c r="H589" s="83"/>
      <c r="I589" s="83"/>
      <c r="J589" s="83"/>
      <c r="K589" s="83"/>
      <c r="L589" s="83"/>
      <c r="M589" s="83"/>
      <c r="N589" s="83"/>
      <c r="O589" s="83"/>
      <c r="P589" s="83"/>
      <c r="Q589" s="83"/>
      <c r="R589" s="83"/>
      <c r="S589" s="83"/>
      <c r="T589" s="83"/>
      <c r="U589" s="83"/>
      <c r="V589" s="83"/>
      <c r="W589" s="83"/>
    </row>
    <row r="590" spans="1:23" ht="12.75" customHeight="1" x14ac:dyDescent="0.3">
      <c r="A590" s="83"/>
      <c r="B590" s="83"/>
      <c r="C590" s="83"/>
      <c r="D590" s="83"/>
      <c r="E590" s="83"/>
      <c r="F590" s="83"/>
      <c r="G590" s="83"/>
      <c r="H590" s="83"/>
      <c r="I590" s="83"/>
      <c r="J590" s="83"/>
      <c r="K590" s="83"/>
      <c r="L590" s="83"/>
      <c r="M590" s="83"/>
      <c r="N590" s="83"/>
      <c r="O590" s="83"/>
      <c r="P590" s="83"/>
      <c r="Q590" s="83"/>
      <c r="R590" s="83"/>
      <c r="S590" s="83"/>
      <c r="T590" s="83"/>
      <c r="U590" s="83"/>
      <c r="V590" s="83"/>
      <c r="W590" s="83"/>
    </row>
    <row r="591" spans="1:23" ht="12.75" customHeight="1" x14ac:dyDescent="0.3">
      <c r="A591" s="83"/>
      <c r="B591" s="83"/>
      <c r="C591" s="83"/>
      <c r="D591" s="83"/>
      <c r="E591" s="83"/>
      <c r="F591" s="83"/>
      <c r="G591" s="83"/>
      <c r="H591" s="83"/>
      <c r="I591" s="83"/>
      <c r="J591" s="83"/>
      <c r="K591" s="83"/>
      <c r="L591" s="83"/>
      <c r="M591" s="83"/>
      <c r="N591" s="83"/>
      <c r="O591" s="83"/>
      <c r="P591" s="83"/>
      <c r="Q591" s="83"/>
      <c r="R591" s="83"/>
      <c r="S591" s="83"/>
      <c r="T591" s="83"/>
      <c r="U591" s="83"/>
      <c r="V591" s="83"/>
      <c r="W591" s="83"/>
    </row>
    <row r="592" spans="1:23" ht="12.75" customHeight="1" x14ac:dyDescent="0.3">
      <c r="A592" s="83"/>
      <c r="B592" s="83"/>
      <c r="C592" s="83"/>
      <c r="D592" s="83"/>
      <c r="E592" s="83"/>
      <c r="F592" s="83"/>
      <c r="G592" s="83"/>
      <c r="H592" s="83"/>
      <c r="I592" s="83"/>
      <c r="J592" s="83"/>
      <c r="K592" s="83"/>
      <c r="L592" s="83"/>
      <c r="M592" s="83"/>
      <c r="N592" s="83"/>
      <c r="O592" s="83"/>
      <c r="P592" s="83"/>
      <c r="Q592" s="83"/>
      <c r="R592" s="83"/>
      <c r="S592" s="83"/>
      <c r="T592" s="83"/>
      <c r="U592" s="83"/>
      <c r="V592" s="83"/>
      <c r="W592" s="83"/>
    </row>
    <row r="593" spans="1:23" ht="12.75" customHeight="1" x14ac:dyDescent="0.3">
      <c r="A593" s="83"/>
      <c r="B593" s="83"/>
      <c r="C593" s="83"/>
      <c r="D593" s="83"/>
      <c r="E593" s="83"/>
      <c r="F593" s="83"/>
      <c r="G593" s="83"/>
      <c r="H593" s="83"/>
      <c r="I593" s="83"/>
      <c r="J593" s="83"/>
      <c r="K593" s="83"/>
      <c r="L593" s="83"/>
      <c r="M593" s="83"/>
      <c r="N593" s="83"/>
      <c r="O593" s="83"/>
      <c r="P593" s="83"/>
      <c r="Q593" s="83"/>
      <c r="R593" s="83"/>
      <c r="S593" s="83"/>
      <c r="T593" s="83"/>
      <c r="U593" s="83"/>
      <c r="V593" s="83"/>
      <c r="W593" s="83"/>
    </row>
    <row r="594" spans="1:23" ht="12.75" customHeight="1" x14ac:dyDescent="0.3">
      <c r="A594" s="83"/>
      <c r="B594" s="83"/>
      <c r="C594" s="83"/>
      <c r="D594" s="83"/>
      <c r="E594" s="83"/>
      <c r="F594" s="83"/>
      <c r="G594" s="83"/>
      <c r="H594" s="83"/>
      <c r="I594" s="83"/>
      <c r="J594" s="83"/>
      <c r="K594" s="83"/>
      <c r="L594" s="83"/>
      <c r="M594" s="83"/>
      <c r="N594" s="83"/>
      <c r="O594" s="83"/>
      <c r="P594" s="83"/>
      <c r="Q594" s="83"/>
      <c r="R594" s="83"/>
      <c r="S594" s="83"/>
      <c r="T594" s="83"/>
      <c r="U594" s="83"/>
      <c r="V594" s="83"/>
      <c r="W594" s="83"/>
    </row>
    <row r="595" spans="1:23" ht="12.75" customHeight="1" x14ac:dyDescent="0.3">
      <c r="A595" s="83"/>
      <c r="B595" s="83"/>
      <c r="C595" s="83"/>
      <c r="D595" s="83"/>
      <c r="E595" s="83"/>
      <c r="F595" s="83"/>
      <c r="G595" s="83"/>
      <c r="H595" s="83"/>
      <c r="I595" s="83"/>
      <c r="J595" s="83"/>
      <c r="K595" s="83"/>
      <c r="L595" s="83"/>
      <c r="M595" s="83"/>
      <c r="N595" s="83"/>
      <c r="O595" s="83"/>
      <c r="P595" s="83"/>
      <c r="Q595" s="83"/>
      <c r="R595" s="83"/>
      <c r="S595" s="83"/>
      <c r="T595" s="83"/>
      <c r="U595" s="83"/>
      <c r="V595" s="83"/>
      <c r="W595" s="83"/>
    </row>
    <row r="596" spans="1:23" ht="12.75" customHeight="1" x14ac:dyDescent="0.3">
      <c r="A596" s="83"/>
      <c r="B596" s="83"/>
      <c r="C596" s="83"/>
      <c r="D596" s="83"/>
      <c r="E596" s="83"/>
      <c r="F596" s="83"/>
      <c r="G596" s="83"/>
      <c r="H596" s="83"/>
      <c r="I596" s="83"/>
      <c r="J596" s="83"/>
      <c r="K596" s="83"/>
      <c r="L596" s="83"/>
      <c r="M596" s="83"/>
      <c r="N596" s="83"/>
      <c r="O596" s="83"/>
      <c r="P596" s="83"/>
      <c r="Q596" s="83"/>
      <c r="R596" s="83"/>
      <c r="S596" s="83"/>
      <c r="T596" s="83"/>
      <c r="U596" s="83"/>
      <c r="V596" s="83"/>
      <c r="W596" s="83"/>
    </row>
    <row r="597" spans="1:23" ht="12.75" customHeight="1" x14ac:dyDescent="0.3">
      <c r="A597" s="83"/>
      <c r="B597" s="83"/>
      <c r="C597" s="83"/>
      <c r="D597" s="83"/>
      <c r="E597" s="83"/>
      <c r="F597" s="83"/>
      <c r="G597" s="83"/>
      <c r="H597" s="83"/>
      <c r="I597" s="83"/>
      <c r="J597" s="83"/>
      <c r="K597" s="83"/>
      <c r="L597" s="83"/>
      <c r="M597" s="83"/>
      <c r="N597" s="83"/>
      <c r="O597" s="83"/>
      <c r="P597" s="83"/>
      <c r="Q597" s="83"/>
      <c r="R597" s="83"/>
      <c r="S597" s="83"/>
      <c r="T597" s="83"/>
      <c r="U597" s="83"/>
      <c r="V597" s="83"/>
      <c r="W597" s="83"/>
    </row>
    <row r="598" spans="1:23" ht="12.75" customHeight="1" x14ac:dyDescent="0.3">
      <c r="A598" s="83"/>
      <c r="B598" s="83"/>
      <c r="C598" s="83"/>
      <c r="D598" s="83"/>
      <c r="E598" s="83"/>
      <c r="F598" s="83"/>
      <c r="G598" s="83"/>
      <c r="H598" s="83"/>
      <c r="I598" s="83"/>
      <c r="J598" s="83"/>
      <c r="K598" s="83"/>
      <c r="L598" s="83"/>
      <c r="M598" s="83"/>
      <c r="N598" s="83"/>
      <c r="O598" s="83"/>
      <c r="P598" s="83"/>
      <c r="Q598" s="83"/>
      <c r="R598" s="83"/>
      <c r="S598" s="83"/>
      <c r="T598" s="83"/>
      <c r="U598" s="83"/>
      <c r="V598" s="83"/>
      <c r="W598" s="83"/>
    </row>
    <row r="599" spans="1:23" ht="12.75" customHeight="1" x14ac:dyDescent="0.3">
      <c r="A599" s="83"/>
      <c r="B599" s="83"/>
      <c r="C599" s="83"/>
      <c r="D599" s="83"/>
      <c r="E599" s="83"/>
      <c r="F599" s="83"/>
      <c r="G599" s="83"/>
      <c r="H599" s="83"/>
      <c r="I599" s="83"/>
      <c r="J599" s="83"/>
      <c r="K599" s="83"/>
      <c r="L599" s="83"/>
      <c r="M599" s="83"/>
      <c r="N599" s="83"/>
      <c r="O599" s="83"/>
      <c r="P599" s="83"/>
      <c r="Q599" s="83"/>
      <c r="R599" s="83"/>
      <c r="S599" s="83"/>
      <c r="T599" s="83"/>
      <c r="U599" s="83"/>
      <c r="V599" s="83"/>
      <c r="W599" s="83"/>
    </row>
    <row r="600" spans="1:23" ht="12.75" customHeight="1" x14ac:dyDescent="0.3">
      <c r="A600" s="83"/>
      <c r="B600" s="83"/>
      <c r="C600" s="83"/>
      <c r="D600" s="83"/>
      <c r="E600" s="83"/>
      <c r="F600" s="83"/>
      <c r="G600" s="83"/>
      <c r="H600" s="83"/>
      <c r="I600" s="83"/>
      <c r="J600" s="83"/>
      <c r="K600" s="83"/>
      <c r="L600" s="83"/>
      <c r="M600" s="83"/>
      <c r="N600" s="83"/>
      <c r="O600" s="83"/>
      <c r="P600" s="83"/>
      <c r="Q600" s="83"/>
      <c r="R600" s="83"/>
      <c r="S600" s="83"/>
      <c r="T600" s="83"/>
      <c r="U600" s="83"/>
      <c r="V600" s="83"/>
      <c r="W600" s="83"/>
    </row>
    <row r="601" spans="1:23" ht="12.75" customHeight="1" x14ac:dyDescent="0.3">
      <c r="A601" s="83"/>
      <c r="B601" s="83"/>
      <c r="C601" s="83"/>
      <c r="D601" s="83"/>
      <c r="E601" s="83"/>
      <c r="F601" s="83"/>
      <c r="G601" s="83"/>
      <c r="H601" s="83"/>
      <c r="I601" s="83"/>
      <c r="J601" s="83"/>
      <c r="K601" s="83"/>
      <c r="L601" s="83"/>
      <c r="M601" s="83"/>
      <c r="N601" s="83"/>
      <c r="O601" s="83"/>
      <c r="P601" s="83"/>
      <c r="Q601" s="83"/>
      <c r="R601" s="83"/>
      <c r="S601" s="83"/>
      <c r="T601" s="83"/>
      <c r="U601" s="83"/>
      <c r="V601" s="83"/>
      <c r="W601" s="83"/>
    </row>
    <row r="602" spans="1:23" ht="12.75" customHeight="1" x14ac:dyDescent="0.3">
      <c r="A602" s="83"/>
      <c r="B602" s="83"/>
      <c r="C602" s="83"/>
      <c r="D602" s="83"/>
      <c r="E602" s="83"/>
      <c r="F602" s="83"/>
      <c r="G602" s="83"/>
      <c r="H602" s="83"/>
      <c r="I602" s="83"/>
      <c r="J602" s="83"/>
      <c r="K602" s="83"/>
      <c r="L602" s="83"/>
      <c r="M602" s="83"/>
      <c r="N602" s="83"/>
      <c r="O602" s="83"/>
      <c r="P602" s="83"/>
      <c r="Q602" s="83"/>
      <c r="R602" s="83"/>
      <c r="S602" s="83"/>
      <c r="T602" s="83"/>
      <c r="U602" s="83"/>
      <c r="V602" s="83"/>
      <c r="W602" s="83"/>
    </row>
    <row r="603" spans="1:23" ht="12.75" customHeight="1" x14ac:dyDescent="0.3">
      <c r="A603" s="83"/>
      <c r="B603" s="83"/>
      <c r="C603" s="83"/>
      <c r="D603" s="83"/>
      <c r="E603" s="83"/>
      <c r="F603" s="83"/>
      <c r="G603" s="83"/>
      <c r="H603" s="83"/>
      <c r="I603" s="83"/>
      <c r="J603" s="83"/>
      <c r="K603" s="83"/>
      <c r="L603" s="83"/>
      <c r="M603" s="83"/>
      <c r="N603" s="83"/>
      <c r="O603" s="83"/>
      <c r="P603" s="83"/>
      <c r="Q603" s="83"/>
      <c r="R603" s="83"/>
      <c r="S603" s="83"/>
      <c r="T603" s="83"/>
      <c r="U603" s="83"/>
      <c r="V603" s="83"/>
      <c r="W603" s="83"/>
    </row>
    <row r="604" spans="1:23" ht="12.75" customHeight="1" x14ac:dyDescent="0.3">
      <c r="A604" s="83"/>
      <c r="B604" s="83"/>
      <c r="C604" s="83"/>
      <c r="D604" s="83"/>
      <c r="E604" s="83"/>
      <c r="F604" s="83"/>
      <c r="G604" s="83"/>
      <c r="H604" s="83"/>
      <c r="I604" s="83"/>
      <c r="J604" s="83"/>
      <c r="K604" s="83"/>
      <c r="L604" s="83"/>
      <c r="M604" s="83"/>
      <c r="N604" s="83"/>
      <c r="O604" s="83"/>
      <c r="P604" s="83"/>
      <c r="Q604" s="83"/>
      <c r="R604" s="83"/>
      <c r="S604" s="83"/>
      <c r="T604" s="83"/>
      <c r="U604" s="83"/>
      <c r="V604" s="83"/>
      <c r="W604" s="83"/>
    </row>
    <row r="605" spans="1:23" ht="12.75" customHeight="1" x14ac:dyDescent="0.3">
      <c r="A605" s="83"/>
      <c r="B605" s="83"/>
      <c r="C605" s="83"/>
      <c r="D605" s="83"/>
      <c r="E605" s="83"/>
      <c r="F605" s="83"/>
      <c r="G605" s="83"/>
      <c r="H605" s="83"/>
      <c r="I605" s="83"/>
      <c r="J605" s="83"/>
      <c r="K605" s="83"/>
      <c r="L605" s="83"/>
      <c r="M605" s="83"/>
      <c r="N605" s="83"/>
      <c r="O605" s="83"/>
      <c r="P605" s="83"/>
      <c r="Q605" s="83"/>
      <c r="R605" s="83"/>
      <c r="S605" s="83"/>
      <c r="T605" s="83"/>
      <c r="U605" s="83"/>
      <c r="V605" s="83"/>
      <c r="W605" s="83"/>
    </row>
    <row r="606" spans="1:23" ht="12.75" customHeight="1" x14ac:dyDescent="0.3">
      <c r="A606" s="83"/>
      <c r="B606" s="83"/>
      <c r="C606" s="83"/>
      <c r="D606" s="83"/>
      <c r="E606" s="83"/>
      <c r="F606" s="83"/>
      <c r="G606" s="83"/>
      <c r="H606" s="83"/>
      <c r="I606" s="83"/>
      <c r="J606" s="83"/>
      <c r="K606" s="83"/>
      <c r="L606" s="83"/>
      <c r="M606" s="83"/>
      <c r="N606" s="83"/>
      <c r="O606" s="83"/>
      <c r="P606" s="83"/>
      <c r="Q606" s="83"/>
      <c r="R606" s="83"/>
      <c r="S606" s="83"/>
      <c r="T606" s="83"/>
      <c r="U606" s="83"/>
      <c r="V606" s="83"/>
      <c r="W606" s="83"/>
    </row>
    <row r="607" spans="1:23" ht="12.75" customHeight="1" x14ac:dyDescent="0.3">
      <c r="A607" s="83"/>
      <c r="B607" s="83"/>
      <c r="C607" s="83"/>
      <c r="D607" s="83"/>
      <c r="E607" s="83"/>
      <c r="F607" s="83"/>
      <c r="G607" s="83"/>
      <c r="H607" s="83"/>
      <c r="I607" s="83"/>
      <c r="J607" s="83"/>
      <c r="K607" s="83"/>
      <c r="L607" s="83"/>
      <c r="M607" s="83"/>
      <c r="N607" s="83"/>
      <c r="O607" s="83"/>
      <c r="P607" s="83"/>
      <c r="Q607" s="83"/>
      <c r="R607" s="83"/>
      <c r="S607" s="83"/>
      <c r="T607" s="83"/>
      <c r="U607" s="83"/>
      <c r="V607" s="83"/>
      <c r="W607" s="83"/>
    </row>
    <row r="608" spans="1:23" ht="12.75" customHeight="1" x14ac:dyDescent="0.3">
      <c r="A608" s="83"/>
      <c r="B608" s="83"/>
      <c r="C608" s="83"/>
      <c r="D608" s="83"/>
      <c r="E608" s="83"/>
      <c r="F608" s="83"/>
      <c r="G608" s="83"/>
      <c r="H608" s="83"/>
      <c r="I608" s="83"/>
      <c r="J608" s="83"/>
      <c r="K608" s="83"/>
      <c r="L608" s="83"/>
      <c r="M608" s="83"/>
      <c r="N608" s="83"/>
      <c r="O608" s="83"/>
      <c r="P608" s="83"/>
      <c r="Q608" s="83"/>
      <c r="R608" s="83"/>
      <c r="S608" s="83"/>
      <c r="T608" s="83"/>
      <c r="U608" s="83"/>
      <c r="V608" s="83"/>
      <c r="W608" s="83"/>
    </row>
    <row r="609" spans="1:23" ht="12.75" customHeight="1" x14ac:dyDescent="0.3">
      <c r="A609" s="83"/>
      <c r="B609" s="83"/>
      <c r="C609" s="83"/>
      <c r="D609" s="83"/>
      <c r="E609" s="83"/>
      <c r="F609" s="83"/>
      <c r="G609" s="83"/>
      <c r="H609" s="83"/>
      <c r="I609" s="83"/>
      <c r="J609" s="83"/>
      <c r="K609" s="83"/>
      <c r="L609" s="83"/>
      <c r="M609" s="83"/>
      <c r="N609" s="83"/>
      <c r="O609" s="83"/>
      <c r="P609" s="83"/>
      <c r="Q609" s="83"/>
      <c r="R609" s="83"/>
      <c r="S609" s="83"/>
      <c r="T609" s="83"/>
      <c r="U609" s="83"/>
      <c r="V609" s="83"/>
      <c r="W609" s="83"/>
    </row>
    <row r="610" spans="1:23" ht="12.75" customHeight="1" x14ac:dyDescent="0.3">
      <c r="A610" s="83"/>
      <c r="B610" s="83"/>
      <c r="C610" s="83"/>
      <c r="D610" s="83"/>
      <c r="E610" s="83"/>
      <c r="F610" s="83"/>
      <c r="G610" s="83"/>
      <c r="H610" s="83"/>
      <c r="I610" s="83"/>
      <c r="J610" s="83"/>
      <c r="K610" s="83"/>
      <c r="L610" s="83"/>
      <c r="M610" s="83"/>
      <c r="N610" s="83"/>
      <c r="O610" s="83"/>
      <c r="P610" s="83"/>
      <c r="Q610" s="83"/>
      <c r="R610" s="83"/>
      <c r="S610" s="83"/>
      <c r="T610" s="83"/>
      <c r="U610" s="83"/>
      <c r="V610" s="83"/>
      <c r="W610" s="83"/>
    </row>
    <row r="611" spans="1:23" ht="12.75" customHeight="1" x14ac:dyDescent="0.3">
      <c r="A611" s="83"/>
      <c r="B611" s="83"/>
      <c r="C611" s="83"/>
      <c r="D611" s="83"/>
      <c r="E611" s="83"/>
      <c r="F611" s="83"/>
      <c r="G611" s="83"/>
      <c r="H611" s="83"/>
      <c r="I611" s="83"/>
      <c r="J611" s="83"/>
      <c r="K611" s="83"/>
      <c r="L611" s="83"/>
      <c r="M611" s="83"/>
      <c r="N611" s="83"/>
      <c r="O611" s="83"/>
      <c r="P611" s="83"/>
      <c r="Q611" s="83"/>
      <c r="R611" s="83"/>
      <c r="S611" s="83"/>
      <c r="T611" s="83"/>
      <c r="U611" s="83"/>
      <c r="V611" s="83"/>
      <c r="W611" s="83"/>
    </row>
    <row r="612" spans="1:23" ht="12.75" customHeight="1" x14ac:dyDescent="0.3">
      <c r="A612" s="83"/>
      <c r="B612" s="83"/>
      <c r="C612" s="83"/>
      <c r="D612" s="83"/>
      <c r="E612" s="83"/>
      <c r="F612" s="83"/>
      <c r="G612" s="83"/>
      <c r="H612" s="83"/>
      <c r="I612" s="83"/>
      <c r="J612" s="83"/>
      <c r="K612" s="83"/>
      <c r="L612" s="83"/>
      <c r="M612" s="83"/>
      <c r="N612" s="83"/>
      <c r="O612" s="83"/>
      <c r="P612" s="83"/>
      <c r="Q612" s="83"/>
      <c r="R612" s="83"/>
      <c r="S612" s="83"/>
      <c r="T612" s="83"/>
      <c r="U612" s="83"/>
      <c r="V612" s="83"/>
      <c r="W612" s="83"/>
    </row>
    <row r="613" spans="1:23" ht="12.75" customHeight="1" x14ac:dyDescent="0.3">
      <c r="A613" s="83"/>
      <c r="B613" s="83"/>
      <c r="C613" s="83"/>
      <c r="D613" s="83"/>
      <c r="E613" s="83"/>
      <c r="F613" s="83"/>
      <c r="G613" s="83"/>
      <c r="H613" s="83"/>
      <c r="I613" s="83"/>
      <c r="J613" s="83"/>
      <c r="K613" s="83"/>
      <c r="L613" s="83"/>
      <c r="M613" s="83"/>
      <c r="N613" s="83"/>
      <c r="O613" s="83"/>
      <c r="P613" s="83"/>
      <c r="Q613" s="83"/>
      <c r="R613" s="83"/>
      <c r="S613" s="83"/>
      <c r="T613" s="83"/>
      <c r="U613" s="83"/>
      <c r="V613" s="83"/>
      <c r="W613" s="83"/>
    </row>
    <row r="614" spans="1:23" ht="12.75" customHeight="1" x14ac:dyDescent="0.3">
      <c r="A614" s="83"/>
      <c r="B614" s="83"/>
      <c r="C614" s="83"/>
      <c r="D614" s="83"/>
      <c r="E614" s="83"/>
      <c r="F614" s="83"/>
      <c r="G614" s="83"/>
      <c r="H614" s="83"/>
      <c r="I614" s="83"/>
      <c r="J614" s="83"/>
      <c r="K614" s="83"/>
      <c r="L614" s="83"/>
      <c r="M614" s="83"/>
      <c r="N614" s="83"/>
      <c r="O614" s="83"/>
      <c r="P614" s="83"/>
      <c r="Q614" s="83"/>
      <c r="R614" s="83"/>
      <c r="S614" s="83"/>
      <c r="T614" s="83"/>
      <c r="U614" s="83"/>
      <c r="V614" s="83"/>
      <c r="W614" s="83"/>
    </row>
    <row r="615" spans="1:23" ht="12.75" customHeight="1" x14ac:dyDescent="0.3">
      <c r="A615" s="83"/>
      <c r="B615" s="83"/>
      <c r="C615" s="83"/>
      <c r="D615" s="83"/>
      <c r="E615" s="83"/>
      <c r="F615" s="83"/>
      <c r="G615" s="83"/>
      <c r="H615" s="83"/>
      <c r="I615" s="83"/>
      <c r="J615" s="83"/>
      <c r="K615" s="83"/>
      <c r="L615" s="83"/>
      <c r="M615" s="83"/>
      <c r="N615" s="83"/>
      <c r="O615" s="83"/>
      <c r="P615" s="83"/>
      <c r="Q615" s="83"/>
      <c r="R615" s="83"/>
      <c r="S615" s="83"/>
      <c r="T615" s="83"/>
      <c r="U615" s="83"/>
      <c r="V615" s="83"/>
      <c r="W615" s="83"/>
    </row>
    <row r="616" spans="1:23" ht="12.75" customHeight="1" x14ac:dyDescent="0.3">
      <c r="A616" s="83"/>
      <c r="B616" s="83"/>
      <c r="C616" s="83"/>
      <c r="D616" s="83"/>
      <c r="E616" s="83"/>
      <c r="F616" s="83"/>
      <c r="G616" s="83"/>
      <c r="H616" s="83"/>
      <c r="I616" s="83"/>
      <c r="J616" s="83"/>
      <c r="K616" s="83"/>
      <c r="L616" s="83"/>
      <c r="M616" s="83"/>
      <c r="N616" s="83"/>
      <c r="O616" s="83"/>
      <c r="P616" s="83"/>
      <c r="Q616" s="83"/>
      <c r="R616" s="83"/>
      <c r="S616" s="83"/>
      <c r="T616" s="83"/>
      <c r="U616" s="83"/>
      <c r="V616" s="83"/>
      <c r="W616" s="83"/>
    </row>
    <row r="617" spans="1:23" ht="12.75" customHeight="1" x14ac:dyDescent="0.3">
      <c r="A617" s="83"/>
      <c r="B617" s="83"/>
      <c r="C617" s="83"/>
      <c r="D617" s="83"/>
      <c r="E617" s="83"/>
      <c r="F617" s="83"/>
      <c r="G617" s="83"/>
      <c r="H617" s="83"/>
      <c r="I617" s="83"/>
      <c r="J617" s="83"/>
      <c r="K617" s="83"/>
      <c r="L617" s="83"/>
      <c r="M617" s="83"/>
      <c r="N617" s="83"/>
      <c r="O617" s="83"/>
      <c r="P617" s="83"/>
      <c r="Q617" s="83"/>
      <c r="R617" s="83"/>
      <c r="S617" s="83"/>
      <c r="T617" s="83"/>
      <c r="U617" s="83"/>
      <c r="V617" s="83"/>
      <c r="W617" s="83"/>
    </row>
    <row r="618" spans="1:23" ht="12.75" customHeight="1" x14ac:dyDescent="0.3">
      <c r="A618" s="83"/>
      <c r="B618" s="83"/>
      <c r="C618" s="83"/>
      <c r="D618" s="83"/>
      <c r="E618" s="83"/>
      <c r="F618" s="83"/>
      <c r="G618" s="83"/>
      <c r="H618" s="83"/>
      <c r="I618" s="83"/>
      <c r="J618" s="83"/>
      <c r="K618" s="83"/>
      <c r="L618" s="83"/>
      <c r="M618" s="83"/>
      <c r="N618" s="83"/>
      <c r="O618" s="83"/>
      <c r="P618" s="83"/>
      <c r="Q618" s="83"/>
      <c r="R618" s="83"/>
      <c r="S618" s="83"/>
      <c r="T618" s="83"/>
      <c r="U618" s="83"/>
      <c r="V618" s="83"/>
      <c r="W618" s="83"/>
    </row>
    <row r="619" spans="1:23" ht="12.75" customHeight="1" x14ac:dyDescent="0.3">
      <c r="A619" s="83"/>
      <c r="B619" s="83"/>
      <c r="C619" s="83"/>
      <c r="D619" s="83"/>
      <c r="E619" s="83"/>
      <c r="F619" s="83"/>
      <c r="G619" s="83"/>
      <c r="H619" s="83"/>
      <c r="I619" s="83"/>
      <c r="J619" s="83"/>
      <c r="K619" s="83"/>
      <c r="L619" s="83"/>
      <c r="M619" s="83"/>
      <c r="N619" s="83"/>
      <c r="O619" s="83"/>
      <c r="P619" s="83"/>
      <c r="Q619" s="83"/>
      <c r="R619" s="83"/>
      <c r="S619" s="83"/>
      <c r="T619" s="83"/>
      <c r="U619" s="83"/>
      <c r="V619" s="83"/>
      <c r="W619" s="83"/>
    </row>
    <row r="620" spans="1:23" ht="12.75" customHeight="1" x14ac:dyDescent="0.3">
      <c r="A620" s="83"/>
      <c r="B620" s="83"/>
      <c r="C620" s="83"/>
      <c r="D620" s="83"/>
      <c r="E620" s="83"/>
      <c r="F620" s="83"/>
      <c r="G620" s="83"/>
      <c r="H620" s="83"/>
      <c r="I620" s="83"/>
      <c r="J620" s="83"/>
      <c r="K620" s="83"/>
      <c r="L620" s="83"/>
      <c r="M620" s="83"/>
      <c r="N620" s="83"/>
      <c r="O620" s="83"/>
      <c r="P620" s="83"/>
      <c r="Q620" s="83"/>
      <c r="R620" s="83"/>
      <c r="S620" s="83"/>
      <c r="T620" s="83"/>
      <c r="U620" s="83"/>
      <c r="V620" s="83"/>
      <c r="W620" s="83"/>
    </row>
    <row r="621" spans="1:23" ht="12.75" customHeight="1" x14ac:dyDescent="0.3">
      <c r="A621" s="83"/>
      <c r="B621" s="83"/>
      <c r="C621" s="83"/>
      <c r="D621" s="83"/>
      <c r="E621" s="83"/>
      <c r="F621" s="83"/>
      <c r="G621" s="83"/>
      <c r="H621" s="83"/>
      <c r="I621" s="83"/>
      <c r="J621" s="83"/>
      <c r="K621" s="83"/>
      <c r="L621" s="83"/>
      <c r="M621" s="83"/>
      <c r="N621" s="83"/>
      <c r="O621" s="83"/>
      <c r="P621" s="83"/>
      <c r="Q621" s="83"/>
      <c r="R621" s="83"/>
      <c r="S621" s="83"/>
      <c r="T621" s="83"/>
      <c r="U621" s="83"/>
      <c r="V621" s="83"/>
      <c r="W621" s="83"/>
    </row>
    <row r="622" spans="1:23" ht="12.75" customHeight="1" x14ac:dyDescent="0.3">
      <c r="A622" s="83"/>
      <c r="B622" s="83"/>
      <c r="C622" s="83"/>
      <c r="D622" s="83"/>
      <c r="E622" s="83"/>
      <c r="F622" s="83"/>
      <c r="G622" s="83"/>
      <c r="H622" s="83"/>
      <c r="I622" s="83"/>
      <c r="J622" s="83"/>
      <c r="K622" s="83"/>
      <c r="L622" s="83"/>
      <c r="M622" s="83"/>
      <c r="N622" s="83"/>
      <c r="O622" s="83"/>
      <c r="P622" s="83"/>
      <c r="Q622" s="83"/>
      <c r="R622" s="83"/>
      <c r="S622" s="83"/>
      <c r="T622" s="83"/>
      <c r="U622" s="83"/>
      <c r="V622" s="83"/>
      <c r="W622" s="83"/>
    </row>
    <row r="623" spans="1:23" ht="12.75" customHeight="1" x14ac:dyDescent="0.3">
      <c r="A623" s="83"/>
      <c r="B623" s="83"/>
      <c r="C623" s="83"/>
      <c r="D623" s="83"/>
      <c r="E623" s="83"/>
      <c r="F623" s="83"/>
      <c r="G623" s="83"/>
      <c r="H623" s="83"/>
      <c r="I623" s="83"/>
      <c r="J623" s="83"/>
      <c r="K623" s="83"/>
      <c r="L623" s="83"/>
      <c r="M623" s="83"/>
      <c r="N623" s="83"/>
      <c r="O623" s="83"/>
      <c r="P623" s="83"/>
      <c r="Q623" s="83"/>
      <c r="R623" s="83"/>
      <c r="S623" s="83"/>
      <c r="T623" s="83"/>
      <c r="U623" s="83"/>
      <c r="V623" s="83"/>
      <c r="W623" s="83"/>
    </row>
    <row r="624" spans="1:23" ht="12.75" customHeight="1" x14ac:dyDescent="0.3">
      <c r="A624" s="83"/>
      <c r="B624" s="83"/>
      <c r="C624" s="83"/>
      <c r="D624" s="83"/>
      <c r="E624" s="83"/>
      <c r="F624" s="83"/>
      <c r="G624" s="83"/>
      <c r="H624" s="83"/>
      <c r="I624" s="83"/>
      <c r="J624" s="83"/>
      <c r="K624" s="83"/>
      <c r="L624" s="83"/>
      <c r="M624" s="83"/>
      <c r="N624" s="83"/>
      <c r="O624" s="83"/>
      <c r="P624" s="83"/>
      <c r="Q624" s="83"/>
      <c r="R624" s="83"/>
      <c r="S624" s="83"/>
      <c r="T624" s="83"/>
      <c r="U624" s="83"/>
      <c r="V624" s="83"/>
      <c r="W624" s="83"/>
    </row>
    <row r="625" spans="1:23" ht="12.75" customHeight="1" x14ac:dyDescent="0.3">
      <c r="A625" s="83"/>
      <c r="B625" s="83"/>
      <c r="C625" s="83"/>
      <c r="D625" s="83"/>
      <c r="E625" s="83"/>
      <c r="F625" s="83"/>
      <c r="G625" s="83"/>
      <c r="H625" s="83"/>
      <c r="I625" s="83"/>
      <c r="J625" s="83"/>
      <c r="K625" s="83"/>
      <c r="L625" s="83"/>
      <c r="M625" s="83"/>
      <c r="N625" s="83"/>
      <c r="O625" s="83"/>
      <c r="P625" s="83"/>
      <c r="Q625" s="83"/>
      <c r="R625" s="83"/>
      <c r="S625" s="83"/>
      <c r="T625" s="83"/>
      <c r="U625" s="83"/>
      <c r="V625" s="83"/>
      <c r="W625" s="83"/>
    </row>
    <row r="626" spans="1:23" ht="12.75" customHeight="1" x14ac:dyDescent="0.3">
      <c r="A626" s="83"/>
      <c r="B626" s="83"/>
      <c r="C626" s="83"/>
      <c r="D626" s="83"/>
      <c r="E626" s="83"/>
      <c r="F626" s="83"/>
      <c r="G626" s="83"/>
      <c r="H626" s="83"/>
      <c r="I626" s="83"/>
      <c r="J626" s="83"/>
      <c r="K626" s="83"/>
      <c r="L626" s="83"/>
      <c r="M626" s="83"/>
      <c r="N626" s="83"/>
      <c r="O626" s="83"/>
      <c r="P626" s="83"/>
      <c r="Q626" s="83"/>
      <c r="R626" s="83"/>
      <c r="S626" s="83"/>
      <c r="T626" s="83"/>
      <c r="U626" s="83"/>
      <c r="V626" s="83"/>
      <c r="W626" s="83"/>
    </row>
    <row r="627" spans="1:23" ht="12.75" customHeight="1" x14ac:dyDescent="0.3">
      <c r="A627" s="83"/>
      <c r="B627" s="83"/>
      <c r="C627" s="83"/>
      <c r="D627" s="83"/>
      <c r="E627" s="83"/>
      <c r="F627" s="83"/>
      <c r="G627" s="83"/>
      <c r="H627" s="83"/>
      <c r="I627" s="83"/>
      <c r="J627" s="83"/>
      <c r="K627" s="83"/>
      <c r="L627" s="83"/>
      <c r="M627" s="83"/>
      <c r="N627" s="83"/>
      <c r="O627" s="83"/>
      <c r="P627" s="83"/>
      <c r="Q627" s="83"/>
      <c r="R627" s="83"/>
      <c r="S627" s="83"/>
      <c r="T627" s="83"/>
      <c r="U627" s="83"/>
      <c r="V627" s="83"/>
      <c r="W627" s="83"/>
    </row>
    <row r="628" spans="1:23" ht="12.75" customHeight="1" x14ac:dyDescent="0.3">
      <c r="A628" s="83"/>
      <c r="B628" s="83"/>
      <c r="C628" s="83"/>
      <c r="D628" s="83"/>
      <c r="E628" s="83"/>
      <c r="F628" s="83"/>
      <c r="G628" s="83"/>
      <c r="H628" s="83"/>
      <c r="I628" s="83"/>
      <c r="J628" s="83"/>
      <c r="K628" s="83"/>
      <c r="L628" s="83"/>
      <c r="M628" s="83"/>
      <c r="N628" s="83"/>
      <c r="O628" s="83"/>
      <c r="P628" s="83"/>
      <c r="Q628" s="83"/>
      <c r="R628" s="83"/>
      <c r="S628" s="83"/>
      <c r="T628" s="83"/>
      <c r="U628" s="83"/>
      <c r="V628" s="83"/>
      <c r="W628" s="83"/>
    </row>
    <row r="629" spans="1:23" ht="12.75" customHeight="1" x14ac:dyDescent="0.3">
      <c r="A629" s="83"/>
      <c r="B629" s="83"/>
      <c r="C629" s="83"/>
      <c r="D629" s="83"/>
      <c r="E629" s="83"/>
      <c r="F629" s="83"/>
      <c r="G629" s="83"/>
      <c r="H629" s="83"/>
      <c r="I629" s="83"/>
      <c r="J629" s="83"/>
      <c r="K629" s="83"/>
      <c r="L629" s="83"/>
      <c r="M629" s="83"/>
      <c r="N629" s="83"/>
      <c r="O629" s="83"/>
      <c r="P629" s="83"/>
      <c r="Q629" s="83"/>
      <c r="R629" s="83"/>
      <c r="S629" s="83"/>
      <c r="T629" s="83"/>
      <c r="U629" s="83"/>
      <c r="V629" s="83"/>
      <c r="W629" s="83"/>
    </row>
    <row r="630" spans="1:23" ht="12.75" customHeight="1" x14ac:dyDescent="0.3">
      <c r="A630" s="83"/>
      <c r="B630" s="83"/>
      <c r="C630" s="83"/>
      <c r="D630" s="83"/>
      <c r="E630" s="83"/>
      <c r="F630" s="83"/>
      <c r="G630" s="83"/>
      <c r="H630" s="83"/>
      <c r="I630" s="83"/>
      <c r="J630" s="83"/>
      <c r="K630" s="83"/>
      <c r="L630" s="83"/>
      <c r="M630" s="83"/>
      <c r="N630" s="83"/>
      <c r="O630" s="83"/>
      <c r="P630" s="83"/>
      <c r="Q630" s="83"/>
      <c r="R630" s="83"/>
      <c r="S630" s="83"/>
      <c r="T630" s="83"/>
      <c r="U630" s="83"/>
      <c r="V630" s="83"/>
      <c r="W630" s="83"/>
    </row>
    <row r="631" spans="1:23" ht="12.75" customHeight="1" x14ac:dyDescent="0.3">
      <c r="A631" s="83"/>
      <c r="B631" s="83"/>
      <c r="C631" s="83"/>
      <c r="D631" s="83"/>
      <c r="E631" s="83"/>
      <c r="F631" s="83"/>
      <c r="G631" s="83"/>
      <c r="H631" s="83"/>
      <c r="I631" s="83"/>
      <c r="J631" s="83"/>
      <c r="K631" s="83"/>
      <c r="L631" s="83"/>
      <c r="M631" s="83"/>
      <c r="N631" s="83"/>
      <c r="O631" s="83"/>
      <c r="P631" s="83"/>
      <c r="Q631" s="83"/>
      <c r="R631" s="83"/>
      <c r="S631" s="83"/>
      <c r="T631" s="83"/>
      <c r="U631" s="83"/>
      <c r="V631" s="83"/>
      <c r="W631" s="83"/>
    </row>
    <row r="632" spans="1:23" ht="12.75" customHeight="1" x14ac:dyDescent="0.3">
      <c r="A632" s="83"/>
      <c r="B632" s="83"/>
      <c r="C632" s="83"/>
      <c r="D632" s="83"/>
      <c r="E632" s="83"/>
      <c r="F632" s="83"/>
      <c r="G632" s="83"/>
      <c r="H632" s="83"/>
      <c r="I632" s="83"/>
      <c r="J632" s="83"/>
      <c r="K632" s="83"/>
      <c r="L632" s="83"/>
      <c r="M632" s="83"/>
      <c r="N632" s="83"/>
      <c r="O632" s="83"/>
      <c r="P632" s="83"/>
      <c r="Q632" s="83"/>
      <c r="R632" s="83"/>
      <c r="S632" s="83"/>
      <c r="T632" s="83"/>
      <c r="U632" s="83"/>
      <c r="V632" s="83"/>
      <c r="W632" s="83"/>
    </row>
    <row r="633" spans="1:23" ht="12.75" customHeight="1" x14ac:dyDescent="0.3">
      <c r="A633" s="83"/>
      <c r="B633" s="83"/>
      <c r="C633" s="83"/>
      <c r="D633" s="83"/>
      <c r="E633" s="83"/>
      <c r="F633" s="83"/>
      <c r="G633" s="83"/>
      <c r="H633" s="83"/>
      <c r="I633" s="83"/>
      <c r="J633" s="83"/>
      <c r="K633" s="83"/>
      <c r="L633" s="83"/>
      <c r="M633" s="83"/>
      <c r="N633" s="83"/>
      <c r="O633" s="83"/>
      <c r="P633" s="83"/>
      <c r="Q633" s="83"/>
      <c r="R633" s="83"/>
      <c r="S633" s="83"/>
      <c r="T633" s="83"/>
      <c r="U633" s="83"/>
      <c r="V633" s="83"/>
      <c r="W633" s="83"/>
    </row>
    <row r="634" spans="1:23" ht="12.75" customHeight="1" x14ac:dyDescent="0.3">
      <c r="A634" s="83"/>
      <c r="B634" s="83"/>
      <c r="C634" s="83"/>
      <c r="D634" s="83"/>
      <c r="E634" s="83"/>
      <c r="F634" s="83"/>
      <c r="G634" s="83"/>
      <c r="H634" s="83"/>
      <c r="I634" s="83"/>
      <c r="J634" s="83"/>
      <c r="K634" s="83"/>
      <c r="L634" s="83"/>
      <c r="M634" s="83"/>
      <c r="N634" s="83"/>
      <c r="O634" s="83"/>
      <c r="P634" s="83"/>
      <c r="Q634" s="83"/>
      <c r="R634" s="83"/>
      <c r="S634" s="83"/>
      <c r="T634" s="83"/>
      <c r="U634" s="83"/>
      <c r="V634" s="83"/>
      <c r="W634" s="83"/>
    </row>
    <row r="635" spans="1:23" ht="12.75" customHeight="1" x14ac:dyDescent="0.3">
      <c r="A635" s="83"/>
      <c r="B635" s="83"/>
      <c r="C635" s="83"/>
      <c r="D635" s="83"/>
      <c r="E635" s="83"/>
      <c r="F635" s="83"/>
      <c r="G635" s="83"/>
      <c r="H635" s="83"/>
      <c r="I635" s="83"/>
      <c r="J635" s="83"/>
      <c r="K635" s="83"/>
      <c r="L635" s="83"/>
      <c r="M635" s="83"/>
      <c r="N635" s="83"/>
      <c r="O635" s="83"/>
      <c r="P635" s="83"/>
      <c r="Q635" s="83"/>
      <c r="R635" s="83"/>
      <c r="S635" s="83"/>
      <c r="T635" s="83"/>
      <c r="U635" s="83"/>
      <c r="V635" s="83"/>
      <c r="W635" s="83"/>
    </row>
    <row r="636" spans="1:23" ht="12.75" customHeight="1" x14ac:dyDescent="0.3">
      <c r="A636" s="83"/>
      <c r="B636" s="83"/>
      <c r="C636" s="83"/>
      <c r="D636" s="83"/>
      <c r="E636" s="83"/>
      <c r="F636" s="83"/>
      <c r="G636" s="83"/>
      <c r="H636" s="83"/>
      <c r="I636" s="83"/>
      <c r="J636" s="83"/>
      <c r="K636" s="83"/>
      <c r="L636" s="83"/>
      <c r="M636" s="83"/>
      <c r="N636" s="83"/>
      <c r="O636" s="83"/>
      <c r="P636" s="83"/>
      <c r="Q636" s="83"/>
      <c r="R636" s="83"/>
      <c r="S636" s="83"/>
      <c r="T636" s="83"/>
      <c r="U636" s="83"/>
      <c r="V636" s="83"/>
      <c r="W636" s="83"/>
    </row>
    <row r="637" spans="1:23" ht="12.75" customHeight="1" x14ac:dyDescent="0.3">
      <c r="A637" s="83"/>
      <c r="B637" s="83"/>
      <c r="C637" s="83"/>
      <c r="D637" s="83"/>
      <c r="E637" s="83"/>
      <c r="F637" s="83"/>
      <c r="G637" s="83"/>
      <c r="H637" s="83"/>
      <c r="I637" s="83"/>
      <c r="J637" s="83"/>
      <c r="K637" s="83"/>
      <c r="L637" s="83"/>
      <c r="M637" s="83"/>
      <c r="N637" s="83"/>
      <c r="O637" s="83"/>
      <c r="P637" s="83"/>
      <c r="Q637" s="83"/>
      <c r="R637" s="83"/>
      <c r="S637" s="83"/>
      <c r="T637" s="83"/>
      <c r="U637" s="83"/>
      <c r="V637" s="83"/>
      <c r="W637" s="83"/>
    </row>
    <row r="638" spans="1:23" ht="12.75" customHeight="1" x14ac:dyDescent="0.3">
      <c r="A638" s="83"/>
      <c r="B638" s="83"/>
      <c r="C638" s="83"/>
      <c r="D638" s="83"/>
      <c r="E638" s="83"/>
      <c r="F638" s="83"/>
      <c r="G638" s="83"/>
      <c r="H638" s="83"/>
      <c r="I638" s="83"/>
      <c r="J638" s="83"/>
      <c r="K638" s="83"/>
      <c r="L638" s="83"/>
      <c r="M638" s="83"/>
      <c r="N638" s="83"/>
      <c r="O638" s="83"/>
      <c r="P638" s="83"/>
      <c r="Q638" s="83"/>
      <c r="R638" s="83"/>
      <c r="S638" s="83"/>
      <c r="T638" s="83"/>
      <c r="U638" s="83"/>
      <c r="V638" s="83"/>
      <c r="W638" s="83"/>
    </row>
    <row r="639" spans="1:23" ht="12.75" customHeight="1" x14ac:dyDescent="0.3">
      <c r="A639" s="83"/>
      <c r="B639" s="83"/>
      <c r="C639" s="83"/>
      <c r="D639" s="83"/>
      <c r="E639" s="83"/>
      <c r="F639" s="83"/>
      <c r="G639" s="83"/>
      <c r="H639" s="83"/>
      <c r="I639" s="83"/>
      <c r="J639" s="83"/>
      <c r="K639" s="83"/>
      <c r="L639" s="83"/>
      <c r="M639" s="83"/>
      <c r="N639" s="83"/>
      <c r="O639" s="83"/>
      <c r="P639" s="83"/>
      <c r="Q639" s="83"/>
      <c r="R639" s="83"/>
      <c r="S639" s="83"/>
      <c r="T639" s="83"/>
      <c r="U639" s="83"/>
      <c r="V639" s="83"/>
      <c r="W639" s="83"/>
    </row>
    <row r="640" spans="1:23" ht="12.75" customHeight="1" x14ac:dyDescent="0.3">
      <c r="A640" s="83"/>
      <c r="B640" s="83"/>
      <c r="C640" s="83"/>
      <c r="D640" s="83"/>
      <c r="E640" s="83"/>
      <c r="F640" s="83"/>
      <c r="G640" s="83"/>
      <c r="H640" s="83"/>
      <c r="I640" s="83"/>
      <c r="J640" s="83"/>
      <c r="K640" s="83"/>
      <c r="L640" s="83"/>
      <c r="M640" s="83"/>
      <c r="N640" s="83"/>
      <c r="O640" s="83"/>
      <c r="P640" s="83"/>
      <c r="Q640" s="83"/>
      <c r="R640" s="83"/>
      <c r="S640" s="83"/>
      <c r="T640" s="83"/>
      <c r="U640" s="83"/>
      <c r="V640" s="83"/>
      <c r="W640" s="83"/>
    </row>
    <row r="641" spans="1:23" ht="12.75" customHeight="1" x14ac:dyDescent="0.3">
      <c r="A641" s="83"/>
      <c r="B641" s="83"/>
      <c r="C641" s="83"/>
      <c r="D641" s="83"/>
      <c r="E641" s="83"/>
      <c r="F641" s="83"/>
      <c r="G641" s="83"/>
      <c r="H641" s="83"/>
      <c r="I641" s="83"/>
      <c r="J641" s="83"/>
      <c r="K641" s="83"/>
      <c r="L641" s="83"/>
      <c r="M641" s="83"/>
      <c r="N641" s="83"/>
      <c r="O641" s="83"/>
      <c r="P641" s="83"/>
      <c r="Q641" s="83"/>
      <c r="R641" s="83"/>
      <c r="S641" s="83"/>
      <c r="T641" s="83"/>
      <c r="U641" s="83"/>
      <c r="V641" s="83"/>
      <c r="W641" s="83"/>
    </row>
    <row r="642" spans="1:23" ht="12.75" customHeight="1" x14ac:dyDescent="0.3">
      <c r="A642" s="83"/>
      <c r="B642" s="83"/>
      <c r="C642" s="83"/>
      <c r="D642" s="83"/>
      <c r="E642" s="83"/>
      <c r="F642" s="83"/>
      <c r="G642" s="83"/>
      <c r="H642" s="83"/>
      <c r="I642" s="83"/>
      <c r="J642" s="83"/>
      <c r="K642" s="83"/>
      <c r="L642" s="83"/>
      <c r="M642" s="83"/>
      <c r="N642" s="83"/>
      <c r="O642" s="83"/>
      <c r="P642" s="83"/>
      <c r="Q642" s="83"/>
      <c r="R642" s="83"/>
      <c r="S642" s="83"/>
      <c r="T642" s="83"/>
      <c r="U642" s="83"/>
      <c r="V642" s="83"/>
      <c r="W642" s="83"/>
    </row>
    <row r="643" spans="1:23" ht="12.75" customHeight="1" x14ac:dyDescent="0.3">
      <c r="A643" s="83"/>
      <c r="B643" s="83"/>
      <c r="C643" s="83"/>
      <c r="D643" s="83"/>
      <c r="E643" s="83"/>
      <c r="F643" s="83"/>
      <c r="G643" s="83"/>
      <c r="H643" s="83"/>
      <c r="I643" s="83"/>
      <c r="J643" s="83"/>
      <c r="K643" s="83"/>
      <c r="L643" s="83"/>
      <c r="M643" s="83"/>
      <c r="N643" s="83"/>
      <c r="O643" s="83"/>
      <c r="P643" s="83"/>
      <c r="Q643" s="83"/>
      <c r="R643" s="83"/>
      <c r="S643" s="83"/>
      <c r="T643" s="83"/>
      <c r="U643" s="83"/>
      <c r="V643" s="83"/>
      <c r="W643" s="83"/>
    </row>
    <row r="644" spans="1:23" ht="12.75" customHeight="1" x14ac:dyDescent="0.3">
      <c r="A644" s="83"/>
      <c r="B644" s="83"/>
      <c r="C644" s="83"/>
      <c r="D644" s="83"/>
      <c r="E644" s="83"/>
      <c r="F644" s="83"/>
      <c r="G644" s="83"/>
      <c r="H644" s="83"/>
      <c r="I644" s="83"/>
      <c r="J644" s="83"/>
      <c r="K644" s="83"/>
      <c r="L644" s="83"/>
      <c r="M644" s="83"/>
      <c r="N644" s="83"/>
      <c r="O644" s="83"/>
      <c r="P644" s="83"/>
      <c r="Q644" s="83"/>
      <c r="R644" s="83"/>
      <c r="S644" s="83"/>
      <c r="T644" s="83"/>
      <c r="U644" s="83"/>
      <c r="V644" s="83"/>
      <c r="W644" s="83"/>
    </row>
    <row r="645" spans="1:23" ht="12.75" customHeight="1" x14ac:dyDescent="0.3">
      <c r="A645" s="83"/>
      <c r="B645" s="83"/>
      <c r="C645" s="83"/>
      <c r="D645" s="83"/>
      <c r="E645" s="83"/>
      <c r="F645" s="83"/>
      <c r="G645" s="83"/>
      <c r="H645" s="83"/>
      <c r="I645" s="83"/>
      <c r="J645" s="83"/>
      <c r="K645" s="83"/>
      <c r="L645" s="83"/>
      <c r="M645" s="83"/>
      <c r="N645" s="83"/>
      <c r="O645" s="83"/>
      <c r="P645" s="83"/>
      <c r="Q645" s="83"/>
      <c r="R645" s="83"/>
      <c r="S645" s="83"/>
      <c r="T645" s="83"/>
      <c r="U645" s="83"/>
      <c r="V645" s="83"/>
      <c r="W645" s="83"/>
    </row>
    <row r="646" spans="1:23" ht="12.75" customHeight="1" x14ac:dyDescent="0.3">
      <c r="A646" s="83"/>
      <c r="B646" s="83"/>
      <c r="C646" s="83"/>
      <c r="D646" s="83"/>
      <c r="E646" s="83"/>
      <c r="F646" s="83"/>
      <c r="G646" s="83"/>
      <c r="H646" s="83"/>
      <c r="I646" s="83"/>
      <c r="J646" s="83"/>
      <c r="K646" s="83"/>
      <c r="L646" s="83"/>
      <c r="M646" s="83"/>
      <c r="N646" s="83"/>
      <c r="O646" s="83"/>
      <c r="P646" s="83"/>
      <c r="Q646" s="83"/>
      <c r="R646" s="83"/>
      <c r="S646" s="83"/>
      <c r="T646" s="83"/>
      <c r="U646" s="83"/>
      <c r="V646" s="83"/>
      <c r="W646" s="83"/>
    </row>
    <row r="647" spans="1:23" ht="12.75" customHeight="1" x14ac:dyDescent="0.3">
      <c r="A647" s="83"/>
      <c r="B647" s="83"/>
      <c r="C647" s="83"/>
      <c r="D647" s="83"/>
      <c r="E647" s="83"/>
      <c r="F647" s="83"/>
      <c r="G647" s="83"/>
      <c r="H647" s="83"/>
      <c r="I647" s="83"/>
      <c r="J647" s="83"/>
      <c r="K647" s="83"/>
      <c r="L647" s="83"/>
      <c r="M647" s="83"/>
      <c r="N647" s="83"/>
      <c r="O647" s="83"/>
      <c r="P647" s="83"/>
      <c r="Q647" s="83"/>
      <c r="R647" s="83"/>
      <c r="S647" s="83"/>
      <c r="T647" s="83"/>
      <c r="U647" s="83"/>
      <c r="V647" s="83"/>
      <c r="W647" s="83"/>
    </row>
    <row r="648" spans="1:23" ht="12.75" customHeight="1" x14ac:dyDescent="0.3">
      <c r="A648" s="83"/>
      <c r="B648" s="83"/>
      <c r="C648" s="83"/>
      <c r="D648" s="83"/>
      <c r="E648" s="83"/>
      <c r="F648" s="83"/>
      <c r="G648" s="83"/>
      <c r="H648" s="83"/>
      <c r="I648" s="83"/>
      <c r="J648" s="83"/>
      <c r="K648" s="83"/>
      <c r="L648" s="83"/>
      <c r="M648" s="83"/>
      <c r="N648" s="83"/>
      <c r="O648" s="83"/>
      <c r="P648" s="83"/>
      <c r="Q648" s="83"/>
      <c r="R648" s="83"/>
      <c r="S648" s="83"/>
      <c r="T648" s="83"/>
      <c r="U648" s="83"/>
      <c r="V648" s="83"/>
      <c r="W648" s="83"/>
    </row>
    <row r="649" spans="1:23" ht="12.75" customHeight="1" x14ac:dyDescent="0.3">
      <c r="A649" s="83"/>
      <c r="B649" s="83"/>
      <c r="C649" s="83"/>
      <c r="D649" s="83"/>
      <c r="E649" s="83"/>
      <c r="F649" s="83"/>
      <c r="G649" s="83"/>
      <c r="H649" s="83"/>
      <c r="I649" s="83"/>
      <c r="J649" s="83"/>
      <c r="K649" s="83"/>
      <c r="L649" s="83"/>
      <c r="M649" s="83"/>
      <c r="N649" s="83"/>
      <c r="O649" s="83"/>
      <c r="P649" s="83"/>
      <c r="Q649" s="83"/>
      <c r="R649" s="83"/>
      <c r="S649" s="83"/>
      <c r="T649" s="83"/>
      <c r="U649" s="83"/>
      <c r="V649" s="83"/>
      <c r="W649" s="83"/>
    </row>
    <row r="650" spans="1:23" ht="12.75" customHeight="1" x14ac:dyDescent="0.3">
      <c r="A650" s="83"/>
      <c r="B650" s="83"/>
      <c r="C650" s="83"/>
      <c r="D650" s="83"/>
      <c r="E650" s="83"/>
      <c r="F650" s="83"/>
      <c r="G650" s="83"/>
      <c r="H650" s="83"/>
      <c r="I650" s="83"/>
      <c r="J650" s="83"/>
      <c r="K650" s="83"/>
      <c r="L650" s="83"/>
      <c r="M650" s="83"/>
      <c r="N650" s="83"/>
      <c r="O650" s="83"/>
      <c r="P650" s="83"/>
      <c r="Q650" s="83"/>
      <c r="R650" s="83"/>
      <c r="S650" s="83"/>
      <c r="T650" s="83"/>
      <c r="U650" s="83"/>
      <c r="V650" s="83"/>
      <c r="W650" s="83"/>
    </row>
    <row r="651" spans="1:23" ht="12.75" customHeight="1" x14ac:dyDescent="0.3">
      <c r="A651" s="83"/>
      <c r="B651" s="83"/>
      <c r="C651" s="83"/>
      <c r="D651" s="83"/>
      <c r="E651" s="83"/>
      <c r="F651" s="83"/>
      <c r="G651" s="83"/>
      <c r="H651" s="83"/>
      <c r="I651" s="83"/>
      <c r="J651" s="83"/>
      <c r="K651" s="83"/>
      <c r="L651" s="83"/>
      <c r="M651" s="83"/>
      <c r="N651" s="83"/>
      <c r="O651" s="83"/>
      <c r="P651" s="83"/>
      <c r="Q651" s="83"/>
      <c r="R651" s="83"/>
      <c r="S651" s="83"/>
      <c r="T651" s="83"/>
      <c r="U651" s="83"/>
      <c r="V651" s="83"/>
      <c r="W651" s="83"/>
    </row>
    <row r="652" spans="1:23" ht="12.75" customHeight="1" x14ac:dyDescent="0.3">
      <c r="A652" s="83"/>
      <c r="B652" s="83"/>
      <c r="C652" s="83"/>
      <c r="D652" s="83"/>
      <c r="E652" s="83"/>
      <c r="F652" s="83"/>
      <c r="G652" s="83"/>
      <c r="H652" s="83"/>
      <c r="I652" s="83"/>
      <c r="J652" s="83"/>
      <c r="K652" s="83"/>
      <c r="L652" s="83"/>
      <c r="M652" s="83"/>
      <c r="N652" s="83"/>
      <c r="O652" s="83"/>
      <c r="P652" s="83"/>
      <c r="Q652" s="83"/>
      <c r="R652" s="83"/>
      <c r="S652" s="83"/>
      <c r="T652" s="83"/>
      <c r="U652" s="83"/>
      <c r="V652" s="83"/>
      <c r="W652" s="83"/>
    </row>
    <row r="653" spans="1:23" ht="12.75" customHeight="1" x14ac:dyDescent="0.3">
      <c r="A653" s="83"/>
      <c r="B653" s="83"/>
      <c r="C653" s="83"/>
      <c r="D653" s="83"/>
      <c r="E653" s="83"/>
      <c r="F653" s="83"/>
      <c r="G653" s="83"/>
      <c r="H653" s="83"/>
      <c r="I653" s="83"/>
      <c r="J653" s="83"/>
      <c r="K653" s="83"/>
      <c r="L653" s="83"/>
      <c r="M653" s="83"/>
      <c r="N653" s="83"/>
      <c r="O653" s="83"/>
      <c r="P653" s="83"/>
      <c r="Q653" s="83"/>
      <c r="R653" s="83"/>
      <c r="S653" s="83"/>
      <c r="T653" s="83"/>
      <c r="U653" s="83"/>
      <c r="V653" s="83"/>
      <c r="W653" s="83"/>
    </row>
    <row r="654" spans="1:23" ht="12.75" customHeight="1" x14ac:dyDescent="0.3">
      <c r="A654" s="83"/>
      <c r="B654" s="83"/>
      <c r="C654" s="83"/>
      <c r="D654" s="83"/>
      <c r="E654" s="83"/>
      <c r="F654" s="83"/>
      <c r="G654" s="83"/>
      <c r="H654" s="83"/>
      <c r="I654" s="83"/>
      <c r="J654" s="83"/>
      <c r="K654" s="83"/>
      <c r="L654" s="83"/>
      <c r="M654" s="83"/>
      <c r="N654" s="83"/>
      <c r="O654" s="83"/>
      <c r="P654" s="83"/>
      <c r="Q654" s="83"/>
      <c r="R654" s="83"/>
      <c r="S654" s="83"/>
      <c r="T654" s="83"/>
      <c r="U654" s="83"/>
      <c r="V654" s="83"/>
      <c r="W654" s="83"/>
    </row>
    <row r="655" spans="1:23" ht="12.75" customHeight="1" x14ac:dyDescent="0.3">
      <c r="A655" s="83"/>
      <c r="B655" s="83"/>
      <c r="C655" s="83"/>
      <c r="D655" s="83"/>
      <c r="E655" s="83"/>
      <c r="F655" s="83"/>
      <c r="G655" s="83"/>
      <c r="H655" s="83"/>
      <c r="I655" s="83"/>
      <c r="J655" s="83"/>
      <c r="K655" s="83"/>
      <c r="L655" s="83"/>
      <c r="M655" s="83"/>
      <c r="N655" s="83"/>
      <c r="O655" s="83"/>
      <c r="P655" s="83"/>
      <c r="Q655" s="83"/>
      <c r="R655" s="83"/>
      <c r="S655" s="83"/>
      <c r="T655" s="83"/>
      <c r="U655" s="83"/>
      <c r="V655" s="83"/>
      <c r="W655" s="83"/>
    </row>
    <row r="656" spans="1:23" ht="12.75" customHeight="1" x14ac:dyDescent="0.3">
      <c r="A656" s="83"/>
      <c r="B656" s="83"/>
      <c r="C656" s="83"/>
      <c r="D656" s="83"/>
      <c r="E656" s="83"/>
      <c r="F656" s="83"/>
      <c r="G656" s="83"/>
      <c r="H656" s="83"/>
      <c r="I656" s="83"/>
      <c r="J656" s="83"/>
      <c r="K656" s="83"/>
      <c r="L656" s="83"/>
      <c r="M656" s="83"/>
      <c r="N656" s="83"/>
      <c r="O656" s="83"/>
      <c r="P656" s="83"/>
      <c r="Q656" s="83"/>
      <c r="R656" s="83"/>
      <c r="S656" s="83"/>
      <c r="T656" s="83"/>
      <c r="U656" s="83"/>
      <c r="V656" s="83"/>
      <c r="W656" s="83"/>
    </row>
    <row r="657" spans="1:23" ht="12.75" customHeight="1" x14ac:dyDescent="0.3">
      <c r="A657" s="83"/>
      <c r="B657" s="83"/>
      <c r="C657" s="83"/>
      <c r="D657" s="83"/>
      <c r="E657" s="83"/>
      <c r="F657" s="83"/>
      <c r="G657" s="83"/>
      <c r="H657" s="83"/>
      <c r="I657" s="83"/>
      <c r="J657" s="83"/>
      <c r="K657" s="83"/>
      <c r="L657" s="83"/>
      <c r="M657" s="83"/>
      <c r="N657" s="83"/>
      <c r="O657" s="83"/>
      <c r="P657" s="83"/>
      <c r="Q657" s="83"/>
      <c r="R657" s="83"/>
      <c r="S657" s="83"/>
      <c r="T657" s="83"/>
      <c r="U657" s="83"/>
      <c r="V657" s="83"/>
      <c r="W657" s="83"/>
    </row>
    <row r="658" spans="1:23" ht="12.75" customHeight="1" x14ac:dyDescent="0.3">
      <c r="A658" s="83"/>
      <c r="B658" s="83"/>
      <c r="C658" s="83"/>
      <c r="D658" s="83"/>
      <c r="E658" s="83"/>
      <c r="F658" s="83"/>
      <c r="G658" s="83"/>
      <c r="H658" s="83"/>
      <c r="I658" s="83"/>
      <c r="J658" s="83"/>
      <c r="K658" s="83"/>
      <c r="L658" s="83"/>
      <c r="M658" s="83"/>
      <c r="N658" s="83"/>
      <c r="O658" s="83"/>
      <c r="P658" s="83"/>
      <c r="Q658" s="83"/>
      <c r="R658" s="83"/>
      <c r="S658" s="83"/>
      <c r="T658" s="83"/>
      <c r="U658" s="83"/>
      <c r="V658" s="83"/>
      <c r="W658" s="83"/>
    </row>
    <row r="659" spans="1:23" ht="12.75" customHeight="1" x14ac:dyDescent="0.3">
      <c r="A659" s="83"/>
      <c r="B659" s="83"/>
      <c r="C659" s="83"/>
      <c r="D659" s="83"/>
      <c r="E659" s="83"/>
      <c r="F659" s="83"/>
      <c r="G659" s="83"/>
      <c r="H659" s="83"/>
      <c r="I659" s="83"/>
      <c r="J659" s="83"/>
      <c r="K659" s="83"/>
      <c r="L659" s="83"/>
      <c r="M659" s="83"/>
      <c r="N659" s="83"/>
      <c r="O659" s="83"/>
      <c r="P659" s="83"/>
      <c r="Q659" s="83"/>
      <c r="R659" s="83"/>
      <c r="S659" s="83"/>
      <c r="T659" s="83"/>
      <c r="U659" s="83"/>
      <c r="V659" s="83"/>
      <c r="W659" s="83"/>
    </row>
    <row r="660" spans="1:23" ht="12.75" customHeight="1" x14ac:dyDescent="0.3">
      <c r="A660" s="83"/>
      <c r="B660" s="83"/>
      <c r="C660" s="83"/>
      <c r="D660" s="83"/>
      <c r="E660" s="83"/>
      <c r="F660" s="83"/>
      <c r="G660" s="83"/>
      <c r="H660" s="83"/>
      <c r="I660" s="83"/>
      <c r="J660" s="83"/>
      <c r="K660" s="83"/>
      <c r="L660" s="83"/>
      <c r="M660" s="83"/>
      <c r="N660" s="83"/>
      <c r="O660" s="83"/>
      <c r="P660" s="83"/>
      <c r="Q660" s="83"/>
      <c r="R660" s="83"/>
      <c r="S660" s="83"/>
      <c r="T660" s="83"/>
      <c r="U660" s="83"/>
      <c r="V660" s="83"/>
      <c r="W660" s="83"/>
    </row>
    <row r="661" spans="1:23" ht="12.75" customHeight="1" x14ac:dyDescent="0.3">
      <c r="A661" s="83"/>
      <c r="B661" s="83"/>
      <c r="C661" s="83"/>
      <c r="D661" s="83"/>
      <c r="E661" s="83"/>
      <c r="F661" s="83"/>
      <c r="G661" s="83"/>
      <c r="H661" s="83"/>
      <c r="I661" s="83"/>
      <c r="J661" s="83"/>
      <c r="K661" s="83"/>
      <c r="L661" s="83"/>
      <c r="M661" s="83"/>
      <c r="N661" s="83"/>
      <c r="O661" s="83"/>
      <c r="P661" s="83"/>
      <c r="Q661" s="83"/>
      <c r="R661" s="83"/>
      <c r="S661" s="83"/>
      <c r="T661" s="83"/>
      <c r="U661" s="83"/>
      <c r="V661" s="83"/>
      <c r="W661" s="83"/>
    </row>
    <row r="662" spans="1:23" ht="12.75" customHeight="1" x14ac:dyDescent="0.3">
      <c r="A662" s="83"/>
      <c r="B662" s="83"/>
      <c r="C662" s="83"/>
      <c r="D662" s="83"/>
      <c r="E662" s="83"/>
      <c r="F662" s="83"/>
      <c r="G662" s="83"/>
      <c r="H662" s="83"/>
      <c r="I662" s="83"/>
      <c r="J662" s="83"/>
      <c r="K662" s="83"/>
      <c r="L662" s="83"/>
      <c r="M662" s="83"/>
      <c r="N662" s="83"/>
      <c r="O662" s="83"/>
      <c r="P662" s="83"/>
      <c r="Q662" s="83"/>
      <c r="R662" s="83"/>
      <c r="S662" s="83"/>
      <c r="T662" s="83"/>
      <c r="U662" s="83"/>
      <c r="V662" s="83"/>
      <c r="W662" s="83"/>
    </row>
    <row r="663" spans="1:23" ht="12.75" customHeight="1" x14ac:dyDescent="0.3">
      <c r="A663" s="83"/>
      <c r="B663" s="83"/>
      <c r="C663" s="83"/>
      <c r="D663" s="83"/>
      <c r="E663" s="83"/>
      <c r="F663" s="83"/>
      <c r="G663" s="83"/>
      <c r="H663" s="83"/>
      <c r="I663" s="83"/>
      <c r="J663" s="83"/>
      <c r="K663" s="83"/>
      <c r="L663" s="83"/>
      <c r="M663" s="83"/>
      <c r="N663" s="83"/>
      <c r="O663" s="83"/>
      <c r="P663" s="83"/>
      <c r="Q663" s="83"/>
      <c r="R663" s="83"/>
      <c r="S663" s="83"/>
      <c r="T663" s="83"/>
      <c r="U663" s="83"/>
      <c r="V663" s="83"/>
      <c r="W663" s="83"/>
    </row>
    <row r="664" spans="1:23" ht="12.75" customHeight="1" x14ac:dyDescent="0.3">
      <c r="A664" s="83"/>
      <c r="B664" s="83"/>
      <c r="C664" s="83"/>
      <c r="D664" s="83"/>
      <c r="E664" s="83"/>
      <c r="F664" s="83"/>
      <c r="G664" s="83"/>
      <c r="H664" s="83"/>
      <c r="I664" s="83"/>
      <c r="J664" s="83"/>
      <c r="K664" s="83"/>
      <c r="L664" s="83"/>
      <c r="M664" s="83"/>
      <c r="N664" s="83"/>
      <c r="O664" s="83"/>
      <c r="P664" s="83"/>
      <c r="Q664" s="83"/>
      <c r="R664" s="83"/>
      <c r="S664" s="83"/>
      <c r="T664" s="83"/>
      <c r="U664" s="83"/>
      <c r="V664" s="83"/>
      <c r="W664" s="83"/>
    </row>
    <row r="665" spans="1:23" ht="12.75" customHeight="1" x14ac:dyDescent="0.3">
      <c r="A665" s="83"/>
      <c r="B665" s="83"/>
      <c r="C665" s="83"/>
      <c r="D665" s="83"/>
      <c r="E665" s="83"/>
      <c r="F665" s="83"/>
      <c r="G665" s="83"/>
      <c r="H665" s="83"/>
      <c r="I665" s="83"/>
      <c r="J665" s="83"/>
      <c r="K665" s="83"/>
      <c r="L665" s="83"/>
      <c r="M665" s="83"/>
      <c r="N665" s="83"/>
      <c r="O665" s="83"/>
      <c r="P665" s="83"/>
      <c r="Q665" s="83"/>
      <c r="R665" s="83"/>
      <c r="S665" s="83"/>
      <c r="T665" s="83"/>
      <c r="U665" s="83"/>
      <c r="V665" s="83"/>
      <c r="W665" s="83"/>
    </row>
    <row r="666" spans="1:23" ht="12.75" customHeight="1" x14ac:dyDescent="0.3">
      <c r="A666" s="83"/>
      <c r="B666" s="83"/>
      <c r="C666" s="83"/>
      <c r="D666" s="83"/>
      <c r="E666" s="83"/>
      <c r="F666" s="83"/>
      <c r="G666" s="83"/>
      <c r="H666" s="83"/>
      <c r="I666" s="83"/>
      <c r="J666" s="83"/>
      <c r="K666" s="83"/>
      <c r="L666" s="83"/>
      <c r="M666" s="83"/>
      <c r="N666" s="83"/>
      <c r="O666" s="83"/>
      <c r="P666" s="83"/>
      <c r="Q666" s="83"/>
      <c r="R666" s="83"/>
      <c r="S666" s="83"/>
      <c r="T666" s="83"/>
      <c r="U666" s="83"/>
      <c r="V666" s="83"/>
      <c r="W666" s="83"/>
    </row>
    <row r="667" spans="1:23" ht="12.75" customHeight="1" x14ac:dyDescent="0.3">
      <c r="A667" s="83"/>
      <c r="B667" s="83"/>
      <c r="C667" s="83"/>
      <c r="D667" s="83"/>
      <c r="E667" s="83"/>
      <c r="F667" s="83"/>
      <c r="G667" s="83"/>
      <c r="H667" s="83"/>
      <c r="I667" s="83"/>
      <c r="J667" s="83"/>
      <c r="K667" s="83"/>
      <c r="L667" s="83"/>
      <c r="M667" s="83"/>
      <c r="N667" s="83"/>
      <c r="O667" s="83"/>
      <c r="P667" s="83"/>
      <c r="Q667" s="83"/>
      <c r="R667" s="83"/>
      <c r="S667" s="83"/>
      <c r="T667" s="83"/>
      <c r="U667" s="83"/>
      <c r="V667" s="83"/>
      <c r="W667" s="83"/>
    </row>
    <row r="668" spans="1:23" ht="12.75" customHeight="1" x14ac:dyDescent="0.3">
      <c r="A668" s="83"/>
      <c r="B668" s="83"/>
      <c r="C668" s="83"/>
      <c r="D668" s="83"/>
      <c r="E668" s="83"/>
      <c r="F668" s="83"/>
      <c r="G668" s="83"/>
      <c r="H668" s="83"/>
      <c r="I668" s="83"/>
      <c r="J668" s="83"/>
      <c r="K668" s="83"/>
      <c r="L668" s="83"/>
      <c r="M668" s="83"/>
      <c r="N668" s="83"/>
      <c r="O668" s="83"/>
      <c r="P668" s="83"/>
      <c r="Q668" s="83"/>
      <c r="R668" s="83"/>
      <c r="S668" s="83"/>
      <c r="T668" s="83"/>
      <c r="U668" s="83"/>
      <c r="V668" s="83"/>
      <c r="W668" s="83"/>
    </row>
    <row r="669" spans="1:23" ht="12.75" customHeight="1" x14ac:dyDescent="0.3">
      <c r="A669" s="83"/>
      <c r="B669" s="83"/>
      <c r="C669" s="83"/>
      <c r="D669" s="83"/>
      <c r="E669" s="83"/>
      <c r="F669" s="83"/>
      <c r="G669" s="83"/>
      <c r="H669" s="83"/>
      <c r="I669" s="83"/>
      <c r="J669" s="83"/>
      <c r="K669" s="83"/>
      <c r="L669" s="83"/>
      <c r="M669" s="83"/>
      <c r="N669" s="83"/>
      <c r="O669" s="83"/>
      <c r="P669" s="83"/>
      <c r="Q669" s="83"/>
      <c r="R669" s="83"/>
      <c r="S669" s="83"/>
      <c r="T669" s="83"/>
      <c r="U669" s="83"/>
      <c r="V669" s="83"/>
      <c r="W669" s="83"/>
    </row>
    <row r="670" spans="1:23" ht="12.75" customHeight="1" x14ac:dyDescent="0.3">
      <c r="A670" s="83"/>
      <c r="B670" s="83"/>
      <c r="C670" s="83"/>
      <c r="D670" s="83"/>
      <c r="E670" s="83"/>
      <c r="F670" s="83"/>
      <c r="G670" s="83"/>
      <c r="H670" s="83"/>
      <c r="I670" s="83"/>
      <c r="J670" s="83"/>
      <c r="K670" s="83"/>
      <c r="L670" s="83"/>
      <c r="M670" s="83"/>
      <c r="N670" s="83"/>
      <c r="O670" s="83"/>
      <c r="P670" s="83"/>
      <c r="Q670" s="83"/>
      <c r="R670" s="83"/>
      <c r="S670" s="83"/>
      <c r="T670" s="83"/>
      <c r="U670" s="83"/>
      <c r="V670" s="83"/>
      <c r="W670" s="83"/>
    </row>
    <row r="671" spans="1:23" ht="12.75" customHeight="1" x14ac:dyDescent="0.3">
      <c r="A671" s="83"/>
      <c r="B671" s="83"/>
      <c r="C671" s="83"/>
      <c r="D671" s="83"/>
      <c r="E671" s="83"/>
      <c r="F671" s="83"/>
      <c r="G671" s="83"/>
      <c r="H671" s="83"/>
      <c r="I671" s="83"/>
      <c r="J671" s="83"/>
      <c r="K671" s="83"/>
      <c r="L671" s="83"/>
      <c r="M671" s="83"/>
      <c r="N671" s="83"/>
      <c r="O671" s="83"/>
      <c r="P671" s="83"/>
      <c r="Q671" s="83"/>
      <c r="R671" s="83"/>
      <c r="S671" s="83"/>
      <c r="T671" s="83"/>
      <c r="U671" s="83"/>
      <c r="V671" s="83"/>
      <c r="W671" s="83"/>
    </row>
    <row r="672" spans="1:23" ht="12.75" customHeight="1" x14ac:dyDescent="0.3">
      <c r="A672" s="83"/>
      <c r="B672" s="83"/>
      <c r="C672" s="83"/>
      <c r="D672" s="83"/>
      <c r="E672" s="83"/>
      <c r="F672" s="83"/>
      <c r="G672" s="83"/>
      <c r="H672" s="83"/>
      <c r="I672" s="83"/>
      <c r="J672" s="83"/>
      <c r="K672" s="83"/>
      <c r="L672" s="83"/>
      <c r="M672" s="83"/>
      <c r="N672" s="83"/>
      <c r="O672" s="83"/>
      <c r="P672" s="83"/>
      <c r="Q672" s="83"/>
      <c r="R672" s="83"/>
      <c r="S672" s="83"/>
      <c r="T672" s="83"/>
      <c r="U672" s="83"/>
      <c r="V672" s="83"/>
      <c r="W672" s="83"/>
    </row>
    <row r="673" spans="1:23" ht="12.75" customHeight="1" x14ac:dyDescent="0.3">
      <c r="A673" s="83"/>
      <c r="B673" s="83"/>
      <c r="C673" s="83"/>
      <c r="D673" s="83"/>
      <c r="E673" s="83"/>
      <c r="F673" s="83"/>
      <c r="G673" s="83"/>
      <c r="H673" s="83"/>
      <c r="I673" s="83"/>
      <c r="J673" s="83"/>
      <c r="K673" s="83"/>
      <c r="L673" s="83"/>
      <c r="M673" s="83"/>
      <c r="N673" s="83"/>
      <c r="O673" s="83"/>
      <c r="P673" s="83"/>
      <c r="Q673" s="83"/>
      <c r="R673" s="83"/>
      <c r="S673" s="83"/>
      <c r="T673" s="83"/>
      <c r="U673" s="83"/>
      <c r="V673" s="83"/>
      <c r="W673" s="83"/>
    </row>
    <row r="674" spans="1:23" ht="12.75" customHeight="1" x14ac:dyDescent="0.3">
      <c r="A674" s="83"/>
      <c r="B674" s="83"/>
      <c r="C674" s="83"/>
      <c r="D674" s="83"/>
      <c r="E674" s="83"/>
      <c r="F674" s="83"/>
      <c r="G674" s="83"/>
      <c r="H674" s="83"/>
      <c r="I674" s="83"/>
      <c r="J674" s="83"/>
      <c r="K674" s="83"/>
      <c r="L674" s="83"/>
      <c r="M674" s="83"/>
      <c r="N674" s="83"/>
      <c r="O674" s="83"/>
      <c r="P674" s="83"/>
      <c r="Q674" s="83"/>
      <c r="R674" s="83"/>
      <c r="S674" s="83"/>
      <c r="T674" s="83"/>
      <c r="U674" s="83"/>
      <c r="V674" s="83"/>
      <c r="W674" s="83"/>
    </row>
    <row r="675" spans="1:23" ht="12.75" customHeight="1" x14ac:dyDescent="0.3">
      <c r="A675" s="83"/>
      <c r="B675" s="83"/>
      <c r="C675" s="83"/>
      <c r="D675" s="83"/>
      <c r="E675" s="83"/>
      <c r="F675" s="83"/>
      <c r="G675" s="83"/>
      <c r="H675" s="83"/>
      <c r="I675" s="83"/>
      <c r="J675" s="83"/>
      <c r="K675" s="83"/>
      <c r="L675" s="83"/>
      <c r="M675" s="83"/>
      <c r="N675" s="83"/>
      <c r="O675" s="83"/>
      <c r="P675" s="83"/>
      <c r="Q675" s="83"/>
      <c r="R675" s="83"/>
      <c r="S675" s="83"/>
      <c r="T675" s="83"/>
      <c r="U675" s="83"/>
      <c r="V675" s="83"/>
      <c r="W675" s="83"/>
    </row>
    <row r="676" spans="1:23" ht="12.75" customHeight="1" x14ac:dyDescent="0.3">
      <c r="A676" s="83"/>
      <c r="B676" s="83"/>
      <c r="C676" s="83"/>
      <c r="D676" s="83"/>
      <c r="E676" s="83"/>
      <c r="F676" s="83"/>
      <c r="G676" s="83"/>
      <c r="H676" s="83"/>
      <c r="I676" s="83"/>
      <c r="J676" s="83"/>
      <c r="K676" s="83"/>
      <c r="L676" s="83"/>
      <c r="M676" s="83"/>
      <c r="N676" s="83"/>
      <c r="O676" s="83"/>
      <c r="P676" s="83"/>
      <c r="Q676" s="83"/>
      <c r="R676" s="83"/>
      <c r="S676" s="83"/>
      <c r="T676" s="83"/>
      <c r="U676" s="83"/>
      <c r="V676" s="83"/>
      <c r="W676" s="83"/>
    </row>
    <row r="677" spans="1:23" ht="12.75" customHeight="1" x14ac:dyDescent="0.3">
      <c r="A677" s="83"/>
      <c r="B677" s="83"/>
      <c r="C677" s="83"/>
      <c r="D677" s="83"/>
      <c r="E677" s="83"/>
      <c r="F677" s="83"/>
      <c r="G677" s="83"/>
      <c r="H677" s="83"/>
      <c r="I677" s="83"/>
      <c r="J677" s="83"/>
      <c r="K677" s="83"/>
      <c r="L677" s="83"/>
      <c r="M677" s="83"/>
      <c r="N677" s="83"/>
      <c r="O677" s="83"/>
      <c r="P677" s="83"/>
      <c r="Q677" s="83"/>
      <c r="R677" s="83"/>
      <c r="S677" s="83"/>
      <c r="T677" s="83"/>
      <c r="U677" s="83"/>
      <c r="V677" s="83"/>
      <c r="W677" s="83"/>
    </row>
    <row r="678" spans="1:23" ht="12.75" customHeight="1" x14ac:dyDescent="0.3">
      <c r="A678" s="83"/>
      <c r="B678" s="83"/>
      <c r="C678" s="83"/>
      <c r="D678" s="83"/>
      <c r="E678" s="83"/>
      <c r="F678" s="83"/>
      <c r="G678" s="83"/>
      <c r="H678" s="83"/>
      <c r="I678" s="83"/>
      <c r="J678" s="83"/>
      <c r="K678" s="83"/>
      <c r="L678" s="83"/>
      <c r="M678" s="83"/>
      <c r="N678" s="83"/>
      <c r="O678" s="83"/>
      <c r="P678" s="83"/>
      <c r="Q678" s="83"/>
      <c r="R678" s="83"/>
      <c r="S678" s="83"/>
      <c r="T678" s="83"/>
      <c r="U678" s="83"/>
      <c r="V678" s="83"/>
      <c r="W678" s="83"/>
    </row>
    <row r="679" spans="1:23" ht="12.75" customHeight="1" x14ac:dyDescent="0.3">
      <c r="A679" s="83"/>
      <c r="B679" s="83"/>
      <c r="C679" s="83"/>
      <c r="D679" s="83"/>
      <c r="E679" s="83"/>
      <c r="F679" s="83"/>
      <c r="G679" s="83"/>
      <c r="H679" s="83"/>
      <c r="I679" s="83"/>
      <c r="J679" s="83"/>
      <c r="K679" s="83"/>
      <c r="L679" s="83"/>
      <c r="M679" s="83"/>
      <c r="N679" s="83"/>
      <c r="O679" s="83"/>
      <c r="P679" s="83"/>
      <c r="Q679" s="83"/>
      <c r="R679" s="83"/>
      <c r="S679" s="83"/>
      <c r="T679" s="83"/>
      <c r="U679" s="83"/>
      <c r="V679" s="83"/>
      <c r="W679" s="83"/>
    </row>
    <row r="680" spans="1:23" ht="12.75" customHeight="1" x14ac:dyDescent="0.3">
      <c r="A680" s="83"/>
      <c r="B680" s="83"/>
      <c r="C680" s="83"/>
      <c r="D680" s="83"/>
      <c r="E680" s="83"/>
      <c r="F680" s="83"/>
      <c r="G680" s="83"/>
      <c r="H680" s="83"/>
      <c r="I680" s="83"/>
      <c r="J680" s="83"/>
      <c r="K680" s="83"/>
      <c r="L680" s="83"/>
      <c r="M680" s="83"/>
      <c r="N680" s="83"/>
      <c r="O680" s="83"/>
      <c r="P680" s="83"/>
      <c r="Q680" s="83"/>
      <c r="R680" s="83"/>
      <c r="S680" s="83"/>
      <c r="T680" s="83"/>
      <c r="U680" s="83"/>
      <c r="V680" s="83"/>
      <c r="W680" s="83"/>
    </row>
    <row r="681" spans="1:23" ht="12.75" customHeight="1" x14ac:dyDescent="0.3">
      <c r="A681" s="83"/>
      <c r="B681" s="83"/>
      <c r="C681" s="83"/>
      <c r="D681" s="83"/>
      <c r="E681" s="83"/>
      <c r="F681" s="83"/>
      <c r="G681" s="83"/>
      <c r="H681" s="83"/>
      <c r="I681" s="83"/>
      <c r="J681" s="83"/>
      <c r="K681" s="83"/>
      <c r="L681" s="83"/>
      <c r="M681" s="83"/>
      <c r="N681" s="83"/>
      <c r="O681" s="83"/>
      <c r="P681" s="83"/>
      <c r="Q681" s="83"/>
      <c r="R681" s="83"/>
      <c r="S681" s="83"/>
      <c r="T681" s="83"/>
      <c r="U681" s="83"/>
      <c r="V681" s="83"/>
      <c r="W681" s="83"/>
    </row>
    <row r="682" spans="1:23" ht="12.75" customHeight="1" x14ac:dyDescent="0.3">
      <c r="A682" s="83"/>
      <c r="B682" s="83"/>
      <c r="C682" s="83"/>
      <c r="D682" s="83"/>
      <c r="E682" s="83"/>
      <c r="F682" s="83"/>
      <c r="G682" s="83"/>
      <c r="H682" s="83"/>
      <c r="I682" s="83"/>
      <c r="J682" s="83"/>
      <c r="K682" s="83"/>
      <c r="L682" s="83"/>
      <c r="M682" s="83"/>
      <c r="N682" s="83"/>
      <c r="O682" s="83"/>
      <c r="P682" s="83"/>
      <c r="Q682" s="83"/>
      <c r="R682" s="83"/>
      <c r="S682" s="83"/>
      <c r="T682" s="83"/>
      <c r="U682" s="83"/>
      <c r="V682" s="83"/>
      <c r="W682" s="83"/>
    </row>
    <row r="683" spans="1:23" ht="12.75" customHeight="1" x14ac:dyDescent="0.3">
      <c r="A683" s="83"/>
      <c r="B683" s="83"/>
      <c r="C683" s="83"/>
      <c r="D683" s="83"/>
      <c r="E683" s="83"/>
      <c r="F683" s="83"/>
      <c r="G683" s="83"/>
      <c r="H683" s="83"/>
      <c r="I683" s="83"/>
      <c r="J683" s="83"/>
      <c r="K683" s="83"/>
      <c r="L683" s="83"/>
      <c r="M683" s="83"/>
      <c r="N683" s="83"/>
      <c r="O683" s="83"/>
      <c r="P683" s="83"/>
      <c r="Q683" s="83"/>
      <c r="R683" s="83"/>
      <c r="S683" s="83"/>
      <c r="T683" s="83"/>
      <c r="U683" s="83"/>
      <c r="V683" s="83"/>
      <c r="W683" s="83"/>
    </row>
    <row r="684" spans="1:23" ht="12.75" customHeight="1" x14ac:dyDescent="0.3">
      <c r="A684" s="83"/>
      <c r="B684" s="83"/>
      <c r="C684" s="83"/>
      <c r="D684" s="83"/>
      <c r="E684" s="83"/>
      <c r="F684" s="83"/>
      <c r="G684" s="83"/>
      <c r="H684" s="83"/>
      <c r="I684" s="83"/>
      <c r="J684" s="83"/>
      <c r="K684" s="83"/>
      <c r="L684" s="83"/>
      <c r="M684" s="83"/>
      <c r="N684" s="83"/>
      <c r="O684" s="83"/>
      <c r="P684" s="83"/>
      <c r="Q684" s="83"/>
      <c r="R684" s="83"/>
      <c r="S684" s="83"/>
      <c r="T684" s="83"/>
      <c r="U684" s="83"/>
      <c r="V684" s="83"/>
      <c r="W684" s="83"/>
    </row>
    <row r="685" spans="1:23" ht="12.75" customHeight="1" x14ac:dyDescent="0.3">
      <c r="A685" s="83"/>
      <c r="B685" s="83"/>
      <c r="C685" s="83"/>
      <c r="D685" s="83"/>
      <c r="E685" s="83"/>
      <c r="F685" s="83"/>
      <c r="G685" s="83"/>
      <c r="H685" s="83"/>
      <c r="I685" s="83"/>
      <c r="J685" s="83"/>
      <c r="K685" s="83"/>
      <c r="L685" s="83"/>
      <c r="M685" s="83"/>
      <c r="N685" s="83"/>
      <c r="O685" s="83"/>
      <c r="P685" s="83"/>
      <c r="Q685" s="83"/>
      <c r="R685" s="83"/>
      <c r="S685" s="83"/>
      <c r="T685" s="83"/>
      <c r="U685" s="83"/>
      <c r="V685" s="83"/>
      <c r="W685" s="83"/>
    </row>
    <row r="686" spans="1:23" ht="12.75" customHeight="1" x14ac:dyDescent="0.3">
      <c r="A686" s="83"/>
      <c r="B686" s="83"/>
      <c r="C686" s="83"/>
      <c r="D686" s="83"/>
      <c r="E686" s="83"/>
      <c r="F686" s="83"/>
      <c r="G686" s="83"/>
      <c r="H686" s="83"/>
      <c r="I686" s="83"/>
      <c r="J686" s="83"/>
      <c r="K686" s="83"/>
      <c r="L686" s="83"/>
      <c r="M686" s="83"/>
      <c r="N686" s="83"/>
      <c r="O686" s="83"/>
      <c r="P686" s="83"/>
      <c r="Q686" s="83"/>
      <c r="R686" s="83"/>
      <c r="S686" s="83"/>
      <c r="T686" s="83"/>
      <c r="U686" s="83"/>
      <c r="V686" s="83"/>
      <c r="W686" s="83"/>
    </row>
    <row r="687" spans="1:23" ht="12.75" customHeight="1" x14ac:dyDescent="0.3">
      <c r="A687" s="83"/>
      <c r="B687" s="83"/>
      <c r="C687" s="83"/>
      <c r="D687" s="83"/>
      <c r="E687" s="83"/>
      <c r="F687" s="83"/>
      <c r="G687" s="83"/>
      <c r="H687" s="83"/>
      <c r="I687" s="83"/>
      <c r="J687" s="83"/>
      <c r="K687" s="83"/>
      <c r="L687" s="83"/>
      <c r="M687" s="83"/>
      <c r="N687" s="83"/>
      <c r="O687" s="83"/>
      <c r="P687" s="83"/>
      <c r="Q687" s="83"/>
      <c r="R687" s="83"/>
      <c r="S687" s="83"/>
      <c r="T687" s="83"/>
      <c r="U687" s="83"/>
      <c r="V687" s="83"/>
      <c r="W687" s="83"/>
    </row>
    <row r="688" spans="1:23" ht="12.75" customHeight="1" x14ac:dyDescent="0.3">
      <c r="A688" s="83"/>
      <c r="B688" s="83"/>
      <c r="C688" s="83"/>
      <c r="D688" s="83"/>
      <c r="E688" s="83"/>
      <c r="F688" s="83"/>
      <c r="G688" s="83"/>
      <c r="H688" s="83"/>
      <c r="I688" s="83"/>
      <c r="J688" s="83"/>
      <c r="K688" s="83"/>
      <c r="L688" s="83"/>
      <c r="M688" s="83"/>
      <c r="N688" s="83"/>
      <c r="O688" s="83"/>
      <c r="P688" s="83"/>
      <c r="Q688" s="83"/>
      <c r="R688" s="83"/>
      <c r="S688" s="83"/>
      <c r="T688" s="83"/>
      <c r="U688" s="83"/>
      <c r="V688" s="83"/>
      <c r="W688" s="83"/>
    </row>
    <row r="689" spans="1:23" ht="12.75" customHeight="1" x14ac:dyDescent="0.3">
      <c r="A689" s="83"/>
      <c r="B689" s="83"/>
      <c r="C689" s="83"/>
      <c r="D689" s="83"/>
      <c r="E689" s="83"/>
      <c r="F689" s="83"/>
      <c r="G689" s="83"/>
      <c r="H689" s="83"/>
      <c r="I689" s="83"/>
      <c r="J689" s="83"/>
      <c r="K689" s="83"/>
      <c r="L689" s="83"/>
      <c r="M689" s="83"/>
      <c r="N689" s="83"/>
      <c r="O689" s="83"/>
      <c r="P689" s="83"/>
      <c r="Q689" s="83"/>
      <c r="R689" s="83"/>
      <c r="S689" s="83"/>
      <c r="T689" s="83"/>
      <c r="U689" s="83"/>
      <c r="V689" s="83"/>
      <c r="W689" s="83"/>
    </row>
    <row r="690" spans="1:23" ht="12.75" customHeight="1" x14ac:dyDescent="0.3">
      <c r="A690" s="83"/>
      <c r="B690" s="83"/>
      <c r="C690" s="83"/>
      <c r="D690" s="83"/>
      <c r="E690" s="83"/>
      <c r="F690" s="83"/>
      <c r="G690" s="83"/>
      <c r="H690" s="83"/>
      <c r="I690" s="83"/>
      <c r="J690" s="83"/>
      <c r="K690" s="83"/>
      <c r="L690" s="83"/>
      <c r="M690" s="83"/>
      <c r="N690" s="83"/>
      <c r="O690" s="83"/>
      <c r="P690" s="83"/>
      <c r="Q690" s="83"/>
      <c r="R690" s="83"/>
      <c r="S690" s="83"/>
      <c r="T690" s="83"/>
      <c r="U690" s="83"/>
      <c r="V690" s="83"/>
      <c r="W690" s="83"/>
    </row>
    <row r="691" spans="1:23" ht="12.75" customHeight="1" x14ac:dyDescent="0.3">
      <c r="A691" s="83"/>
      <c r="B691" s="83"/>
      <c r="C691" s="83"/>
      <c r="D691" s="83"/>
      <c r="E691" s="83"/>
      <c r="F691" s="83"/>
      <c r="G691" s="83"/>
      <c r="H691" s="83"/>
      <c r="I691" s="83"/>
      <c r="J691" s="83"/>
      <c r="K691" s="83"/>
      <c r="L691" s="83"/>
      <c r="M691" s="83"/>
      <c r="N691" s="83"/>
      <c r="O691" s="83"/>
      <c r="P691" s="83"/>
      <c r="Q691" s="83"/>
      <c r="R691" s="83"/>
      <c r="S691" s="83"/>
      <c r="T691" s="83"/>
      <c r="U691" s="83"/>
      <c r="V691" s="83"/>
      <c r="W691" s="83"/>
    </row>
    <row r="692" spans="1:23" ht="12.75" customHeight="1" x14ac:dyDescent="0.3">
      <c r="A692" s="83"/>
      <c r="B692" s="83"/>
      <c r="C692" s="83"/>
      <c r="D692" s="83"/>
      <c r="E692" s="83"/>
      <c r="F692" s="83"/>
      <c r="G692" s="83"/>
      <c r="H692" s="83"/>
      <c r="I692" s="83"/>
      <c r="J692" s="83"/>
      <c r="K692" s="83"/>
      <c r="L692" s="83"/>
      <c r="M692" s="83"/>
      <c r="N692" s="83"/>
      <c r="O692" s="83"/>
      <c r="P692" s="83"/>
      <c r="Q692" s="83"/>
      <c r="R692" s="83"/>
      <c r="S692" s="83"/>
      <c r="T692" s="83"/>
      <c r="U692" s="83"/>
      <c r="V692" s="83"/>
      <c r="W692" s="83"/>
    </row>
    <row r="693" spans="1:23" ht="12.75" customHeight="1" x14ac:dyDescent="0.3">
      <c r="A693" s="83"/>
      <c r="B693" s="83"/>
      <c r="C693" s="83"/>
      <c r="D693" s="83"/>
      <c r="E693" s="83"/>
      <c r="F693" s="83"/>
      <c r="G693" s="83"/>
      <c r="H693" s="83"/>
      <c r="I693" s="83"/>
      <c r="J693" s="83"/>
      <c r="K693" s="83"/>
      <c r="L693" s="83"/>
      <c r="M693" s="83"/>
      <c r="N693" s="83"/>
      <c r="O693" s="83"/>
      <c r="P693" s="83"/>
      <c r="Q693" s="83"/>
      <c r="R693" s="83"/>
      <c r="S693" s="83"/>
      <c r="T693" s="83"/>
      <c r="U693" s="83"/>
      <c r="V693" s="83"/>
      <c r="W693" s="83"/>
    </row>
    <row r="694" spans="1:23" ht="12.75" customHeight="1" x14ac:dyDescent="0.3">
      <c r="A694" s="83"/>
      <c r="B694" s="83"/>
      <c r="C694" s="83"/>
      <c r="D694" s="83"/>
      <c r="E694" s="83"/>
      <c r="F694" s="83"/>
      <c r="G694" s="83"/>
      <c r="H694" s="83"/>
      <c r="I694" s="83"/>
      <c r="J694" s="83"/>
      <c r="K694" s="83"/>
      <c r="L694" s="83"/>
      <c r="M694" s="83"/>
      <c r="N694" s="83"/>
      <c r="O694" s="83"/>
      <c r="P694" s="83"/>
      <c r="Q694" s="83"/>
      <c r="R694" s="83"/>
      <c r="S694" s="83"/>
      <c r="T694" s="83"/>
      <c r="U694" s="83"/>
      <c r="V694" s="83"/>
      <c r="W694" s="83"/>
    </row>
    <row r="695" spans="1:23" ht="12.75" customHeight="1" x14ac:dyDescent="0.3">
      <c r="A695" s="83"/>
      <c r="B695" s="83"/>
      <c r="C695" s="83"/>
      <c r="D695" s="83"/>
      <c r="E695" s="83"/>
      <c r="F695" s="83"/>
      <c r="G695" s="83"/>
      <c r="H695" s="83"/>
      <c r="I695" s="83"/>
      <c r="J695" s="83"/>
      <c r="K695" s="83"/>
      <c r="L695" s="83"/>
      <c r="M695" s="83"/>
      <c r="N695" s="83"/>
      <c r="O695" s="83"/>
      <c r="P695" s="83"/>
      <c r="Q695" s="83"/>
      <c r="R695" s="83"/>
      <c r="S695" s="83"/>
      <c r="T695" s="83"/>
      <c r="U695" s="83"/>
      <c r="V695" s="83"/>
      <c r="W695" s="83"/>
    </row>
    <row r="696" spans="1:23" ht="12.75" customHeight="1" x14ac:dyDescent="0.3">
      <c r="A696" s="83"/>
      <c r="B696" s="83"/>
      <c r="C696" s="83"/>
      <c r="D696" s="83"/>
      <c r="E696" s="83"/>
      <c r="F696" s="83"/>
      <c r="G696" s="83"/>
      <c r="H696" s="83"/>
      <c r="I696" s="83"/>
      <c r="J696" s="83"/>
      <c r="K696" s="83"/>
      <c r="L696" s="83"/>
      <c r="M696" s="83"/>
      <c r="N696" s="83"/>
      <c r="O696" s="83"/>
      <c r="P696" s="83"/>
      <c r="Q696" s="83"/>
      <c r="R696" s="83"/>
      <c r="S696" s="83"/>
      <c r="T696" s="83"/>
      <c r="U696" s="83"/>
      <c r="V696" s="83"/>
      <c r="W696" s="83"/>
    </row>
    <row r="697" spans="1:23" ht="12.75" customHeight="1" x14ac:dyDescent="0.3">
      <c r="A697" s="83"/>
      <c r="B697" s="83"/>
      <c r="C697" s="83"/>
      <c r="D697" s="83"/>
      <c r="E697" s="83"/>
      <c r="F697" s="83"/>
      <c r="G697" s="83"/>
      <c r="H697" s="83"/>
      <c r="I697" s="83"/>
      <c r="J697" s="83"/>
      <c r="K697" s="83"/>
      <c r="L697" s="83"/>
      <c r="M697" s="83"/>
      <c r="N697" s="83"/>
      <c r="O697" s="83"/>
      <c r="P697" s="83"/>
      <c r="Q697" s="83"/>
      <c r="R697" s="83"/>
      <c r="S697" s="83"/>
      <c r="T697" s="83"/>
      <c r="U697" s="83"/>
      <c r="V697" s="83"/>
      <c r="W697" s="83"/>
    </row>
    <row r="698" spans="1:23" ht="12.75" customHeight="1" x14ac:dyDescent="0.3">
      <c r="A698" s="83"/>
      <c r="B698" s="83"/>
      <c r="C698" s="83"/>
      <c r="D698" s="83"/>
      <c r="E698" s="83"/>
      <c r="F698" s="83"/>
      <c r="G698" s="83"/>
      <c r="H698" s="83"/>
      <c r="I698" s="83"/>
      <c r="J698" s="83"/>
      <c r="K698" s="83"/>
      <c r="L698" s="83"/>
      <c r="M698" s="83"/>
      <c r="N698" s="83"/>
      <c r="O698" s="83"/>
      <c r="P698" s="83"/>
      <c r="Q698" s="83"/>
      <c r="R698" s="83"/>
      <c r="S698" s="83"/>
      <c r="T698" s="83"/>
      <c r="U698" s="83"/>
      <c r="V698" s="83"/>
      <c r="W698" s="83"/>
    </row>
    <row r="699" spans="1:23" ht="12.75" customHeight="1" x14ac:dyDescent="0.3">
      <c r="A699" s="83"/>
      <c r="B699" s="83"/>
      <c r="C699" s="83"/>
      <c r="D699" s="83"/>
      <c r="E699" s="83"/>
      <c r="F699" s="83"/>
      <c r="G699" s="83"/>
      <c r="H699" s="83"/>
      <c r="I699" s="83"/>
      <c r="J699" s="83"/>
      <c r="K699" s="83"/>
      <c r="L699" s="83"/>
      <c r="M699" s="83"/>
      <c r="N699" s="83"/>
      <c r="O699" s="83"/>
      <c r="P699" s="83"/>
      <c r="Q699" s="83"/>
      <c r="R699" s="83"/>
      <c r="S699" s="83"/>
      <c r="T699" s="83"/>
      <c r="U699" s="83"/>
      <c r="V699" s="83"/>
      <c r="W699" s="83"/>
    </row>
    <row r="700" spans="1:23" ht="12.75" customHeight="1" x14ac:dyDescent="0.3">
      <c r="A700" s="83"/>
      <c r="B700" s="83"/>
      <c r="C700" s="83"/>
      <c r="D700" s="83"/>
      <c r="E700" s="83"/>
      <c r="F700" s="83"/>
      <c r="G700" s="83"/>
      <c r="H700" s="83"/>
      <c r="I700" s="83"/>
      <c r="J700" s="83"/>
      <c r="K700" s="83"/>
      <c r="L700" s="83"/>
      <c r="M700" s="83"/>
      <c r="N700" s="83"/>
      <c r="O700" s="83"/>
      <c r="P700" s="83"/>
      <c r="Q700" s="83"/>
      <c r="R700" s="83"/>
      <c r="S700" s="83"/>
      <c r="T700" s="83"/>
      <c r="U700" s="83"/>
      <c r="V700" s="83"/>
      <c r="W700" s="83"/>
    </row>
    <row r="701" spans="1:23" ht="12.75" customHeight="1" x14ac:dyDescent="0.3">
      <c r="A701" s="83"/>
      <c r="B701" s="83"/>
      <c r="C701" s="83"/>
      <c r="D701" s="83"/>
      <c r="E701" s="83"/>
      <c r="F701" s="83"/>
      <c r="G701" s="83"/>
      <c r="H701" s="83"/>
      <c r="I701" s="83"/>
      <c r="J701" s="83"/>
      <c r="K701" s="83"/>
      <c r="L701" s="83"/>
      <c r="M701" s="83"/>
      <c r="N701" s="83"/>
      <c r="O701" s="83"/>
      <c r="P701" s="83"/>
      <c r="Q701" s="83"/>
      <c r="R701" s="83"/>
      <c r="S701" s="83"/>
      <c r="T701" s="83"/>
      <c r="U701" s="83"/>
      <c r="V701" s="83"/>
      <c r="W701" s="83"/>
    </row>
    <row r="702" spans="1:23" ht="12.75" customHeight="1" x14ac:dyDescent="0.3">
      <c r="A702" s="83"/>
      <c r="B702" s="83"/>
      <c r="C702" s="83"/>
      <c r="D702" s="83"/>
      <c r="E702" s="83"/>
      <c r="F702" s="83"/>
      <c r="G702" s="83"/>
      <c r="H702" s="83"/>
      <c r="I702" s="83"/>
      <c r="J702" s="83"/>
      <c r="K702" s="83"/>
      <c r="L702" s="83"/>
      <c r="M702" s="83"/>
      <c r="N702" s="83"/>
      <c r="O702" s="83"/>
      <c r="P702" s="83"/>
      <c r="Q702" s="83"/>
      <c r="R702" s="83"/>
      <c r="S702" s="83"/>
      <c r="T702" s="83"/>
      <c r="U702" s="83"/>
      <c r="V702" s="83"/>
      <c r="W702" s="83"/>
    </row>
    <row r="703" spans="1:23" ht="12.75" customHeight="1" x14ac:dyDescent="0.3">
      <c r="A703" s="83"/>
      <c r="B703" s="83"/>
      <c r="C703" s="83"/>
      <c r="D703" s="83"/>
      <c r="E703" s="83"/>
      <c r="F703" s="83"/>
      <c r="G703" s="83"/>
      <c r="H703" s="83"/>
      <c r="I703" s="83"/>
      <c r="J703" s="83"/>
      <c r="K703" s="83"/>
      <c r="L703" s="83"/>
      <c r="M703" s="83"/>
      <c r="N703" s="83"/>
      <c r="O703" s="83"/>
      <c r="P703" s="83"/>
      <c r="Q703" s="83"/>
      <c r="R703" s="83"/>
      <c r="S703" s="83"/>
      <c r="T703" s="83"/>
      <c r="U703" s="83"/>
      <c r="V703" s="83"/>
      <c r="W703" s="83"/>
    </row>
    <row r="704" spans="1:23" ht="12.75" customHeight="1" x14ac:dyDescent="0.3">
      <c r="A704" s="83"/>
      <c r="B704" s="83"/>
      <c r="C704" s="83"/>
      <c r="D704" s="83"/>
      <c r="E704" s="83"/>
      <c r="F704" s="83"/>
      <c r="G704" s="83"/>
      <c r="H704" s="83"/>
      <c r="I704" s="83"/>
      <c r="J704" s="83"/>
      <c r="K704" s="83"/>
      <c r="L704" s="83"/>
      <c r="M704" s="83"/>
      <c r="N704" s="83"/>
      <c r="O704" s="83"/>
      <c r="P704" s="83"/>
      <c r="Q704" s="83"/>
      <c r="R704" s="83"/>
      <c r="S704" s="83"/>
      <c r="T704" s="83"/>
      <c r="U704" s="83"/>
      <c r="V704" s="83"/>
      <c r="W704" s="83"/>
    </row>
    <row r="705" spans="1:23" ht="12.75" customHeight="1" x14ac:dyDescent="0.3">
      <c r="A705" s="83"/>
      <c r="B705" s="83"/>
      <c r="C705" s="83"/>
      <c r="D705" s="83"/>
      <c r="E705" s="83"/>
      <c r="F705" s="83"/>
      <c r="G705" s="83"/>
      <c r="H705" s="83"/>
      <c r="I705" s="83"/>
      <c r="J705" s="83"/>
      <c r="K705" s="83"/>
      <c r="L705" s="83"/>
      <c r="M705" s="83"/>
      <c r="N705" s="83"/>
      <c r="O705" s="83"/>
      <c r="P705" s="83"/>
      <c r="Q705" s="83"/>
      <c r="R705" s="83"/>
      <c r="S705" s="83"/>
      <c r="T705" s="83"/>
      <c r="U705" s="83"/>
      <c r="V705" s="83"/>
      <c r="W705" s="83"/>
    </row>
    <row r="706" spans="1:23" ht="12.75" customHeight="1" x14ac:dyDescent="0.3">
      <c r="A706" s="83"/>
      <c r="B706" s="83"/>
      <c r="C706" s="83"/>
      <c r="D706" s="83"/>
      <c r="E706" s="83"/>
      <c r="F706" s="83"/>
      <c r="G706" s="83"/>
      <c r="H706" s="83"/>
      <c r="I706" s="83"/>
      <c r="J706" s="83"/>
      <c r="K706" s="83"/>
      <c r="L706" s="83"/>
      <c r="M706" s="83"/>
      <c r="N706" s="83"/>
      <c r="O706" s="83"/>
      <c r="P706" s="83"/>
      <c r="Q706" s="83"/>
      <c r="R706" s="83"/>
      <c r="S706" s="83"/>
      <c r="T706" s="83"/>
      <c r="U706" s="83"/>
      <c r="V706" s="83"/>
      <c r="W706" s="83"/>
    </row>
    <row r="707" spans="1:23" ht="12.75" customHeight="1" x14ac:dyDescent="0.3">
      <c r="A707" s="83"/>
      <c r="B707" s="83"/>
      <c r="C707" s="83"/>
      <c r="D707" s="83"/>
      <c r="E707" s="83"/>
      <c r="F707" s="83"/>
      <c r="G707" s="83"/>
      <c r="H707" s="83"/>
      <c r="I707" s="83"/>
      <c r="J707" s="83"/>
      <c r="K707" s="83"/>
      <c r="L707" s="83"/>
      <c r="M707" s="83"/>
      <c r="N707" s="83"/>
      <c r="O707" s="83"/>
      <c r="P707" s="83"/>
      <c r="Q707" s="83"/>
      <c r="R707" s="83"/>
      <c r="S707" s="83"/>
      <c r="T707" s="83"/>
      <c r="U707" s="83"/>
      <c r="V707" s="83"/>
      <c r="W707" s="83"/>
    </row>
    <row r="708" spans="1:23" ht="12.75" customHeight="1" x14ac:dyDescent="0.3">
      <c r="A708" s="83"/>
      <c r="B708" s="83"/>
      <c r="C708" s="83"/>
      <c r="D708" s="83"/>
      <c r="E708" s="83"/>
      <c r="F708" s="83"/>
      <c r="G708" s="83"/>
      <c r="H708" s="83"/>
      <c r="I708" s="83"/>
      <c r="J708" s="83"/>
      <c r="K708" s="83"/>
      <c r="L708" s="83"/>
      <c r="M708" s="83"/>
      <c r="N708" s="83"/>
      <c r="O708" s="83"/>
      <c r="P708" s="83"/>
      <c r="Q708" s="83"/>
      <c r="R708" s="83"/>
      <c r="S708" s="83"/>
      <c r="T708" s="83"/>
      <c r="U708" s="83"/>
      <c r="V708" s="83"/>
      <c r="W708" s="83"/>
    </row>
    <row r="709" spans="1:23" ht="12.75" customHeight="1" x14ac:dyDescent="0.3">
      <c r="A709" s="83"/>
      <c r="B709" s="83"/>
      <c r="C709" s="83"/>
      <c r="D709" s="83"/>
      <c r="E709" s="83"/>
      <c r="F709" s="83"/>
      <c r="G709" s="83"/>
      <c r="H709" s="83"/>
      <c r="I709" s="83"/>
      <c r="J709" s="83"/>
      <c r="K709" s="83"/>
      <c r="L709" s="83"/>
      <c r="M709" s="83"/>
      <c r="N709" s="83"/>
      <c r="O709" s="83"/>
      <c r="P709" s="83"/>
      <c r="Q709" s="83"/>
      <c r="R709" s="83"/>
      <c r="S709" s="83"/>
      <c r="T709" s="83"/>
      <c r="U709" s="83"/>
      <c r="V709" s="83"/>
      <c r="W709" s="83"/>
    </row>
    <row r="710" spans="1:23" ht="12.75" customHeight="1" x14ac:dyDescent="0.3">
      <c r="A710" s="83"/>
      <c r="B710" s="83"/>
      <c r="C710" s="83"/>
      <c r="D710" s="83"/>
      <c r="E710" s="83"/>
      <c r="F710" s="83"/>
      <c r="G710" s="83"/>
      <c r="H710" s="83"/>
      <c r="I710" s="83"/>
      <c r="J710" s="83"/>
      <c r="K710" s="83"/>
      <c r="L710" s="83"/>
      <c r="M710" s="83"/>
      <c r="N710" s="83"/>
      <c r="O710" s="83"/>
      <c r="P710" s="83"/>
      <c r="Q710" s="83"/>
      <c r="R710" s="83"/>
      <c r="S710" s="83"/>
      <c r="T710" s="83"/>
      <c r="U710" s="83"/>
      <c r="V710" s="83"/>
      <c r="W710" s="83"/>
    </row>
    <row r="711" spans="1:23" ht="12.75" customHeight="1" x14ac:dyDescent="0.3">
      <c r="A711" s="83"/>
      <c r="B711" s="83"/>
      <c r="C711" s="83"/>
      <c r="D711" s="83"/>
      <c r="E711" s="83"/>
      <c r="F711" s="83"/>
      <c r="G711" s="83"/>
      <c r="H711" s="83"/>
      <c r="I711" s="83"/>
      <c r="J711" s="83"/>
      <c r="K711" s="83"/>
      <c r="L711" s="83"/>
      <c r="M711" s="83"/>
      <c r="N711" s="83"/>
      <c r="O711" s="83"/>
      <c r="P711" s="83"/>
      <c r="Q711" s="83"/>
      <c r="R711" s="83"/>
      <c r="S711" s="83"/>
      <c r="T711" s="83"/>
      <c r="U711" s="83"/>
      <c r="V711" s="83"/>
      <c r="W711" s="83"/>
    </row>
    <row r="712" spans="1:23" ht="12.75" customHeight="1" x14ac:dyDescent="0.3">
      <c r="A712" s="83"/>
      <c r="B712" s="83"/>
      <c r="C712" s="83"/>
      <c r="D712" s="83"/>
      <c r="E712" s="83"/>
      <c r="F712" s="83"/>
      <c r="G712" s="83"/>
      <c r="H712" s="83"/>
      <c r="I712" s="83"/>
      <c r="J712" s="83"/>
      <c r="K712" s="83"/>
      <c r="L712" s="83"/>
      <c r="M712" s="83"/>
      <c r="N712" s="83"/>
      <c r="O712" s="83"/>
      <c r="P712" s="83"/>
      <c r="Q712" s="83"/>
      <c r="R712" s="83"/>
      <c r="S712" s="83"/>
      <c r="T712" s="83"/>
      <c r="U712" s="83"/>
      <c r="V712" s="83"/>
      <c r="W712" s="83"/>
    </row>
    <row r="713" spans="1:23" ht="12.75" customHeight="1" x14ac:dyDescent="0.3">
      <c r="A713" s="83"/>
      <c r="B713" s="83"/>
      <c r="C713" s="83"/>
      <c r="D713" s="83"/>
      <c r="E713" s="83"/>
      <c r="F713" s="83"/>
      <c r="G713" s="83"/>
      <c r="H713" s="83"/>
      <c r="I713" s="83"/>
      <c r="J713" s="83"/>
      <c r="K713" s="83"/>
      <c r="L713" s="83"/>
      <c r="M713" s="83"/>
      <c r="N713" s="83"/>
      <c r="O713" s="83"/>
      <c r="P713" s="83"/>
      <c r="Q713" s="83"/>
      <c r="R713" s="83"/>
      <c r="S713" s="83"/>
      <c r="T713" s="83"/>
      <c r="U713" s="83"/>
      <c r="V713" s="83"/>
      <c r="W713" s="83"/>
    </row>
    <row r="714" spans="1:23" ht="12.75" customHeight="1" x14ac:dyDescent="0.3">
      <c r="A714" s="83"/>
      <c r="B714" s="83"/>
      <c r="C714" s="83"/>
      <c r="D714" s="83"/>
      <c r="E714" s="83"/>
      <c r="F714" s="83"/>
      <c r="G714" s="83"/>
      <c r="H714" s="83"/>
      <c r="I714" s="83"/>
      <c r="J714" s="83"/>
      <c r="K714" s="83"/>
      <c r="L714" s="83"/>
      <c r="M714" s="83"/>
      <c r="N714" s="83"/>
      <c r="O714" s="83"/>
      <c r="P714" s="83"/>
      <c r="Q714" s="83"/>
      <c r="R714" s="83"/>
      <c r="S714" s="83"/>
      <c r="T714" s="83"/>
      <c r="U714" s="83"/>
      <c r="V714" s="83"/>
      <c r="W714" s="83"/>
    </row>
    <row r="715" spans="1:23" ht="12.75" customHeight="1" x14ac:dyDescent="0.3">
      <c r="A715" s="83"/>
      <c r="B715" s="83"/>
      <c r="C715" s="83"/>
      <c r="D715" s="83"/>
      <c r="E715" s="83"/>
      <c r="F715" s="83"/>
      <c r="G715" s="83"/>
      <c r="H715" s="83"/>
      <c r="I715" s="83"/>
      <c r="J715" s="83"/>
      <c r="K715" s="83"/>
      <c r="L715" s="83"/>
      <c r="M715" s="83"/>
      <c r="N715" s="83"/>
      <c r="O715" s="83"/>
      <c r="P715" s="83"/>
      <c r="Q715" s="83"/>
      <c r="R715" s="83"/>
      <c r="S715" s="83"/>
      <c r="T715" s="83"/>
      <c r="U715" s="83"/>
      <c r="V715" s="83"/>
      <c r="W715" s="83"/>
    </row>
    <row r="716" spans="1:23" ht="12.75" customHeight="1" x14ac:dyDescent="0.3">
      <c r="A716" s="83"/>
      <c r="B716" s="83"/>
      <c r="C716" s="83"/>
      <c r="D716" s="83"/>
      <c r="E716" s="83"/>
      <c r="F716" s="83"/>
      <c r="G716" s="83"/>
      <c r="H716" s="83"/>
      <c r="I716" s="83"/>
      <c r="J716" s="83"/>
      <c r="K716" s="83"/>
      <c r="L716" s="83"/>
      <c r="M716" s="83"/>
      <c r="N716" s="83"/>
      <c r="O716" s="83"/>
      <c r="P716" s="83"/>
      <c r="Q716" s="83"/>
      <c r="R716" s="83"/>
      <c r="S716" s="83"/>
      <c r="T716" s="83"/>
      <c r="U716" s="83"/>
      <c r="V716" s="83"/>
      <c r="W716" s="83"/>
    </row>
    <row r="717" spans="1:23" ht="12.75" customHeight="1" x14ac:dyDescent="0.3">
      <c r="A717" s="83"/>
      <c r="B717" s="83"/>
      <c r="C717" s="83"/>
      <c r="D717" s="83"/>
      <c r="E717" s="83"/>
      <c r="F717" s="83"/>
      <c r="G717" s="83"/>
      <c r="H717" s="83"/>
      <c r="I717" s="83"/>
      <c r="J717" s="83"/>
      <c r="K717" s="83"/>
      <c r="L717" s="83"/>
      <c r="M717" s="83"/>
      <c r="N717" s="83"/>
      <c r="O717" s="83"/>
      <c r="P717" s="83"/>
      <c r="Q717" s="83"/>
      <c r="R717" s="83"/>
      <c r="S717" s="83"/>
      <c r="T717" s="83"/>
      <c r="U717" s="83"/>
      <c r="V717" s="83"/>
      <c r="W717" s="83"/>
    </row>
    <row r="718" spans="1:23" ht="12.75" customHeight="1" x14ac:dyDescent="0.3">
      <c r="A718" s="83"/>
      <c r="B718" s="83"/>
      <c r="C718" s="83"/>
      <c r="D718" s="83"/>
      <c r="E718" s="83"/>
      <c r="F718" s="83"/>
      <c r="G718" s="83"/>
      <c r="H718" s="83"/>
      <c r="I718" s="83"/>
      <c r="J718" s="83"/>
      <c r="K718" s="83"/>
      <c r="L718" s="83"/>
      <c r="M718" s="83"/>
      <c r="N718" s="83"/>
      <c r="O718" s="83"/>
      <c r="P718" s="83"/>
      <c r="Q718" s="83"/>
      <c r="R718" s="83"/>
      <c r="S718" s="83"/>
      <c r="T718" s="83"/>
      <c r="U718" s="83"/>
      <c r="V718" s="83"/>
      <c r="W718" s="83"/>
    </row>
    <row r="719" spans="1:23" ht="12.75" customHeight="1" x14ac:dyDescent="0.3">
      <c r="A719" s="83"/>
      <c r="B719" s="83"/>
      <c r="C719" s="83"/>
      <c r="D719" s="83"/>
      <c r="E719" s="83"/>
      <c r="F719" s="83"/>
      <c r="G719" s="83"/>
      <c r="H719" s="83"/>
      <c r="I719" s="83"/>
      <c r="J719" s="83"/>
      <c r="K719" s="83"/>
      <c r="L719" s="83"/>
      <c r="M719" s="83"/>
      <c r="N719" s="83"/>
      <c r="O719" s="83"/>
      <c r="P719" s="83"/>
      <c r="Q719" s="83"/>
      <c r="R719" s="83"/>
      <c r="S719" s="83"/>
      <c r="T719" s="83"/>
      <c r="U719" s="83"/>
      <c r="V719" s="83"/>
      <c r="W719" s="83"/>
    </row>
    <row r="720" spans="1:23" ht="12.75" customHeight="1" x14ac:dyDescent="0.3">
      <c r="A720" s="83"/>
      <c r="B720" s="83"/>
      <c r="C720" s="83"/>
      <c r="D720" s="83"/>
      <c r="E720" s="83"/>
      <c r="F720" s="83"/>
      <c r="G720" s="83"/>
      <c r="H720" s="83"/>
      <c r="I720" s="83"/>
      <c r="J720" s="83"/>
      <c r="K720" s="83"/>
      <c r="L720" s="83"/>
      <c r="M720" s="83"/>
      <c r="N720" s="83"/>
      <c r="O720" s="83"/>
      <c r="P720" s="83"/>
      <c r="Q720" s="83"/>
      <c r="R720" s="83"/>
      <c r="S720" s="83"/>
      <c r="T720" s="83"/>
      <c r="U720" s="83"/>
      <c r="V720" s="83"/>
      <c r="W720" s="83"/>
    </row>
    <row r="721" spans="1:23" ht="12.75" customHeight="1" x14ac:dyDescent="0.3">
      <c r="A721" s="83"/>
      <c r="B721" s="83"/>
      <c r="C721" s="83"/>
      <c r="D721" s="83"/>
      <c r="E721" s="83"/>
      <c r="F721" s="83"/>
      <c r="G721" s="83"/>
      <c r="H721" s="83"/>
      <c r="I721" s="83"/>
      <c r="J721" s="83"/>
      <c r="K721" s="83"/>
      <c r="L721" s="83"/>
      <c r="M721" s="83"/>
      <c r="N721" s="83"/>
      <c r="O721" s="83"/>
      <c r="P721" s="83"/>
      <c r="Q721" s="83"/>
      <c r="R721" s="83"/>
      <c r="S721" s="83"/>
      <c r="T721" s="83"/>
      <c r="U721" s="83"/>
      <c r="V721" s="83"/>
      <c r="W721" s="83"/>
    </row>
    <row r="722" spans="1:23" ht="12.75" customHeight="1" x14ac:dyDescent="0.3">
      <c r="A722" s="83"/>
      <c r="B722" s="83"/>
      <c r="C722" s="83"/>
      <c r="D722" s="83"/>
      <c r="E722" s="83"/>
      <c r="F722" s="83"/>
      <c r="G722" s="83"/>
      <c r="H722" s="83"/>
      <c r="I722" s="83"/>
      <c r="J722" s="83"/>
      <c r="K722" s="83"/>
      <c r="L722" s="83"/>
      <c r="M722" s="83"/>
      <c r="N722" s="83"/>
      <c r="O722" s="83"/>
      <c r="P722" s="83"/>
      <c r="Q722" s="83"/>
      <c r="R722" s="83"/>
      <c r="S722" s="83"/>
      <c r="T722" s="83"/>
      <c r="U722" s="83"/>
      <c r="V722" s="83"/>
      <c r="W722" s="83"/>
    </row>
    <row r="723" spans="1:23" ht="12.75" customHeight="1" x14ac:dyDescent="0.3">
      <c r="A723" s="83"/>
      <c r="B723" s="83"/>
      <c r="C723" s="83"/>
      <c r="D723" s="83"/>
      <c r="E723" s="83"/>
      <c r="F723" s="83"/>
      <c r="G723" s="83"/>
      <c r="H723" s="83"/>
      <c r="I723" s="83"/>
      <c r="J723" s="83"/>
      <c r="K723" s="83"/>
      <c r="L723" s="83"/>
      <c r="M723" s="83"/>
      <c r="N723" s="83"/>
      <c r="O723" s="83"/>
      <c r="P723" s="83"/>
      <c r="Q723" s="83"/>
      <c r="R723" s="83"/>
      <c r="S723" s="83"/>
      <c r="T723" s="83"/>
      <c r="U723" s="83"/>
      <c r="V723" s="83"/>
      <c r="W723" s="83"/>
    </row>
    <row r="724" spans="1:23" ht="12.75" customHeight="1" x14ac:dyDescent="0.3">
      <c r="A724" s="83"/>
      <c r="B724" s="83"/>
      <c r="C724" s="83"/>
      <c r="D724" s="83"/>
      <c r="E724" s="83"/>
      <c r="F724" s="83"/>
      <c r="G724" s="83"/>
      <c r="H724" s="83"/>
      <c r="I724" s="83"/>
      <c r="J724" s="83"/>
      <c r="K724" s="83"/>
      <c r="L724" s="83"/>
      <c r="M724" s="83"/>
      <c r="N724" s="83"/>
      <c r="O724" s="83"/>
      <c r="P724" s="83"/>
      <c r="Q724" s="83"/>
      <c r="R724" s="83"/>
      <c r="S724" s="83"/>
      <c r="T724" s="83"/>
      <c r="U724" s="83"/>
      <c r="V724" s="83"/>
      <c r="W724" s="83"/>
    </row>
    <row r="725" spans="1:23" ht="12.75" customHeight="1" x14ac:dyDescent="0.3">
      <c r="A725" s="83"/>
      <c r="B725" s="83"/>
      <c r="C725" s="83"/>
      <c r="D725" s="83"/>
      <c r="E725" s="83"/>
      <c r="F725" s="83"/>
      <c r="G725" s="83"/>
      <c r="H725" s="83"/>
      <c r="I725" s="83"/>
      <c r="J725" s="83"/>
      <c r="K725" s="83"/>
      <c r="L725" s="83"/>
      <c r="M725" s="83"/>
      <c r="N725" s="83"/>
      <c r="O725" s="83"/>
      <c r="P725" s="83"/>
      <c r="Q725" s="83"/>
      <c r="R725" s="83"/>
      <c r="S725" s="83"/>
      <c r="T725" s="83"/>
      <c r="U725" s="83"/>
      <c r="V725" s="83"/>
      <c r="W725" s="83"/>
    </row>
    <row r="726" spans="1:23" ht="12.75" customHeight="1" x14ac:dyDescent="0.3">
      <c r="A726" s="83"/>
      <c r="B726" s="83"/>
      <c r="C726" s="83"/>
      <c r="D726" s="83"/>
      <c r="E726" s="83"/>
      <c r="F726" s="83"/>
      <c r="G726" s="83"/>
      <c r="H726" s="83"/>
      <c r="I726" s="83"/>
      <c r="J726" s="83"/>
      <c r="K726" s="83"/>
      <c r="L726" s="83"/>
      <c r="M726" s="83"/>
      <c r="N726" s="83"/>
      <c r="O726" s="83"/>
      <c r="P726" s="83"/>
      <c r="Q726" s="83"/>
      <c r="R726" s="83"/>
      <c r="S726" s="83"/>
      <c r="T726" s="83"/>
      <c r="U726" s="83"/>
      <c r="V726" s="83"/>
      <c r="W726" s="83"/>
    </row>
    <row r="727" spans="1:23" ht="12.75" customHeight="1" x14ac:dyDescent="0.3">
      <c r="A727" s="83"/>
      <c r="B727" s="83"/>
      <c r="C727" s="83"/>
      <c r="D727" s="83"/>
      <c r="E727" s="83"/>
      <c r="F727" s="83"/>
      <c r="G727" s="83"/>
      <c r="H727" s="83"/>
      <c r="I727" s="83"/>
      <c r="J727" s="83"/>
      <c r="K727" s="83"/>
      <c r="L727" s="83"/>
      <c r="M727" s="83"/>
      <c r="N727" s="83"/>
      <c r="O727" s="83"/>
      <c r="P727" s="83"/>
      <c r="Q727" s="83"/>
      <c r="R727" s="83"/>
      <c r="S727" s="83"/>
      <c r="T727" s="83"/>
      <c r="U727" s="83"/>
      <c r="V727" s="83"/>
      <c r="W727" s="83"/>
    </row>
    <row r="728" spans="1:23" ht="12.75" customHeight="1" x14ac:dyDescent="0.3">
      <c r="A728" s="83"/>
      <c r="B728" s="83"/>
      <c r="C728" s="83"/>
      <c r="D728" s="83"/>
      <c r="E728" s="83"/>
      <c r="F728" s="83"/>
      <c r="G728" s="83"/>
      <c r="H728" s="83"/>
      <c r="I728" s="83"/>
      <c r="J728" s="83"/>
      <c r="K728" s="83"/>
      <c r="L728" s="83"/>
      <c r="M728" s="83"/>
      <c r="N728" s="83"/>
      <c r="O728" s="83"/>
      <c r="P728" s="83"/>
      <c r="Q728" s="83"/>
      <c r="R728" s="83"/>
      <c r="S728" s="83"/>
      <c r="T728" s="83"/>
      <c r="U728" s="83"/>
      <c r="V728" s="83"/>
      <c r="W728" s="83"/>
    </row>
    <row r="729" spans="1:23" ht="12.75" customHeight="1" x14ac:dyDescent="0.3">
      <c r="A729" s="83"/>
      <c r="B729" s="83"/>
      <c r="C729" s="83"/>
      <c r="D729" s="83"/>
      <c r="E729" s="83"/>
      <c r="F729" s="83"/>
      <c r="G729" s="83"/>
      <c r="H729" s="83"/>
      <c r="I729" s="83"/>
      <c r="J729" s="83"/>
      <c r="K729" s="83"/>
      <c r="L729" s="83"/>
      <c r="M729" s="83"/>
      <c r="N729" s="83"/>
      <c r="O729" s="83"/>
      <c r="P729" s="83"/>
      <c r="Q729" s="83"/>
      <c r="R729" s="83"/>
      <c r="S729" s="83"/>
      <c r="T729" s="83"/>
      <c r="U729" s="83"/>
      <c r="V729" s="83"/>
      <c r="W729" s="83"/>
    </row>
    <row r="730" spans="1:23" ht="12.75" customHeight="1" x14ac:dyDescent="0.3">
      <c r="A730" s="83"/>
      <c r="B730" s="83"/>
      <c r="C730" s="83"/>
      <c r="D730" s="83"/>
      <c r="E730" s="83"/>
      <c r="F730" s="83"/>
      <c r="G730" s="83"/>
      <c r="H730" s="83"/>
      <c r="I730" s="83"/>
      <c r="J730" s="83"/>
      <c r="K730" s="83"/>
      <c r="L730" s="83"/>
      <c r="M730" s="83"/>
      <c r="N730" s="83"/>
      <c r="O730" s="83"/>
      <c r="P730" s="83"/>
      <c r="Q730" s="83"/>
      <c r="R730" s="83"/>
      <c r="S730" s="83"/>
      <c r="T730" s="83"/>
      <c r="U730" s="83"/>
      <c r="V730" s="83"/>
      <c r="W730" s="83"/>
    </row>
    <row r="731" spans="1:23" ht="12.75" customHeight="1" x14ac:dyDescent="0.3">
      <c r="A731" s="83"/>
      <c r="B731" s="83"/>
      <c r="C731" s="83"/>
      <c r="D731" s="83"/>
      <c r="E731" s="83"/>
      <c r="F731" s="83"/>
      <c r="G731" s="83"/>
      <c r="H731" s="83"/>
      <c r="I731" s="83"/>
      <c r="J731" s="83"/>
      <c r="K731" s="83"/>
      <c r="L731" s="83"/>
      <c r="M731" s="83"/>
      <c r="N731" s="83"/>
      <c r="O731" s="83"/>
      <c r="P731" s="83"/>
      <c r="Q731" s="83"/>
      <c r="R731" s="83"/>
      <c r="S731" s="83"/>
      <c r="T731" s="83"/>
      <c r="U731" s="83"/>
      <c r="V731" s="83"/>
      <c r="W731" s="83"/>
    </row>
    <row r="732" spans="1:23" ht="12.75" customHeight="1" x14ac:dyDescent="0.3">
      <c r="A732" s="83"/>
      <c r="B732" s="83"/>
      <c r="C732" s="83"/>
      <c r="D732" s="83"/>
      <c r="E732" s="83"/>
      <c r="F732" s="83"/>
      <c r="G732" s="83"/>
      <c r="H732" s="83"/>
      <c r="I732" s="83"/>
      <c r="J732" s="83"/>
      <c r="K732" s="83"/>
      <c r="L732" s="83"/>
      <c r="M732" s="83"/>
      <c r="N732" s="83"/>
      <c r="O732" s="83"/>
      <c r="P732" s="83"/>
      <c r="Q732" s="83"/>
      <c r="R732" s="83"/>
      <c r="S732" s="83"/>
      <c r="T732" s="83"/>
      <c r="U732" s="83"/>
      <c r="V732" s="83"/>
      <c r="W732" s="83"/>
    </row>
    <row r="733" spans="1:23" ht="12.75" customHeight="1" x14ac:dyDescent="0.3">
      <c r="A733" s="83"/>
      <c r="B733" s="83"/>
      <c r="C733" s="83"/>
      <c r="D733" s="83"/>
      <c r="E733" s="83"/>
      <c r="F733" s="83"/>
      <c r="G733" s="83"/>
      <c r="H733" s="83"/>
      <c r="I733" s="83"/>
      <c r="J733" s="83"/>
      <c r="K733" s="83"/>
      <c r="L733" s="83"/>
      <c r="M733" s="83"/>
      <c r="N733" s="83"/>
      <c r="O733" s="83"/>
      <c r="P733" s="83"/>
      <c r="Q733" s="83"/>
      <c r="R733" s="83"/>
      <c r="S733" s="83"/>
      <c r="T733" s="83"/>
      <c r="U733" s="83"/>
      <c r="V733" s="83"/>
      <c r="W733" s="83"/>
    </row>
    <row r="734" spans="1:23" ht="12.75" customHeight="1" x14ac:dyDescent="0.3">
      <c r="A734" s="83"/>
      <c r="B734" s="83"/>
      <c r="C734" s="83"/>
      <c r="D734" s="83"/>
      <c r="E734" s="83"/>
      <c r="F734" s="83"/>
      <c r="G734" s="83"/>
      <c r="H734" s="83"/>
      <c r="I734" s="83"/>
      <c r="J734" s="83"/>
      <c r="K734" s="83"/>
      <c r="L734" s="83"/>
      <c r="M734" s="83"/>
      <c r="N734" s="83"/>
      <c r="O734" s="83"/>
      <c r="P734" s="83"/>
      <c r="Q734" s="83"/>
      <c r="R734" s="83"/>
      <c r="S734" s="83"/>
      <c r="T734" s="83"/>
      <c r="U734" s="83"/>
      <c r="V734" s="83"/>
      <c r="W734" s="83"/>
    </row>
    <row r="735" spans="1:23" ht="12.75" customHeight="1" x14ac:dyDescent="0.3">
      <c r="A735" s="83"/>
      <c r="B735" s="83"/>
      <c r="C735" s="83"/>
      <c r="D735" s="83"/>
      <c r="E735" s="83"/>
      <c r="F735" s="83"/>
      <c r="G735" s="83"/>
      <c r="H735" s="83"/>
      <c r="I735" s="83"/>
      <c r="J735" s="83"/>
      <c r="K735" s="83"/>
      <c r="L735" s="83"/>
      <c r="M735" s="83"/>
      <c r="N735" s="83"/>
      <c r="O735" s="83"/>
      <c r="P735" s="83"/>
      <c r="Q735" s="83"/>
      <c r="R735" s="83"/>
      <c r="S735" s="83"/>
      <c r="T735" s="83"/>
      <c r="U735" s="83"/>
      <c r="V735" s="83"/>
      <c r="W735" s="83"/>
    </row>
    <row r="736" spans="1:23" ht="12.75" customHeight="1" x14ac:dyDescent="0.3">
      <c r="A736" s="83"/>
      <c r="B736" s="83"/>
      <c r="C736" s="83"/>
      <c r="D736" s="83"/>
      <c r="E736" s="83"/>
      <c r="F736" s="83"/>
      <c r="G736" s="83"/>
      <c r="H736" s="83"/>
      <c r="I736" s="83"/>
      <c r="J736" s="83"/>
      <c r="K736" s="83"/>
      <c r="L736" s="83"/>
      <c r="M736" s="83"/>
      <c r="N736" s="83"/>
      <c r="O736" s="83"/>
      <c r="P736" s="83"/>
      <c r="Q736" s="83"/>
      <c r="R736" s="83"/>
      <c r="S736" s="83"/>
      <c r="T736" s="83"/>
      <c r="U736" s="83"/>
      <c r="V736" s="83"/>
      <c r="W736" s="83"/>
    </row>
    <row r="737" spans="1:23" ht="12.75" customHeight="1" x14ac:dyDescent="0.3">
      <c r="A737" s="83"/>
      <c r="B737" s="83"/>
      <c r="C737" s="83"/>
      <c r="D737" s="83"/>
      <c r="E737" s="83"/>
      <c r="F737" s="83"/>
      <c r="G737" s="83"/>
      <c r="H737" s="83"/>
      <c r="I737" s="83"/>
      <c r="J737" s="83"/>
      <c r="K737" s="83"/>
      <c r="L737" s="83"/>
      <c r="M737" s="83"/>
      <c r="N737" s="83"/>
      <c r="O737" s="83"/>
      <c r="P737" s="83"/>
      <c r="Q737" s="83"/>
      <c r="R737" s="83"/>
      <c r="S737" s="83"/>
      <c r="T737" s="83"/>
      <c r="U737" s="83"/>
      <c r="V737" s="83"/>
      <c r="W737" s="83"/>
    </row>
    <row r="738" spans="1:23" ht="12.75" customHeight="1" x14ac:dyDescent="0.3">
      <c r="A738" s="83"/>
      <c r="B738" s="83"/>
      <c r="C738" s="83"/>
      <c r="D738" s="83"/>
      <c r="E738" s="83"/>
      <c r="F738" s="83"/>
      <c r="G738" s="83"/>
      <c r="H738" s="83"/>
      <c r="I738" s="83"/>
      <c r="J738" s="83"/>
      <c r="K738" s="83"/>
      <c r="L738" s="83"/>
      <c r="M738" s="83"/>
      <c r="N738" s="83"/>
      <c r="O738" s="83"/>
      <c r="P738" s="83"/>
      <c r="Q738" s="83"/>
      <c r="R738" s="83"/>
      <c r="S738" s="83"/>
      <c r="T738" s="83"/>
      <c r="U738" s="83"/>
      <c r="V738" s="83"/>
      <c r="W738" s="83"/>
    </row>
    <row r="739" spans="1:23" ht="12.75" customHeight="1" x14ac:dyDescent="0.3">
      <c r="A739" s="83"/>
      <c r="B739" s="83"/>
      <c r="C739" s="83"/>
      <c r="D739" s="83"/>
      <c r="E739" s="83"/>
      <c r="F739" s="83"/>
      <c r="G739" s="83"/>
      <c r="H739" s="83"/>
      <c r="I739" s="83"/>
      <c r="J739" s="83"/>
      <c r="K739" s="83"/>
      <c r="L739" s="83"/>
      <c r="M739" s="83"/>
      <c r="N739" s="83"/>
      <c r="O739" s="83"/>
      <c r="P739" s="83"/>
      <c r="Q739" s="83"/>
      <c r="R739" s="83"/>
      <c r="S739" s="83"/>
      <c r="T739" s="83"/>
      <c r="U739" s="83"/>
      <c r="V739" s="83"/>
      <c r="W739" s="83"/>
    </row>
    <row r="740" spans="1:23" ht="12.75" customHeight="1" x14ac:dyDescent="0.3">
      <c r="A740" s="83"/>
      <c r="B740" s="83"/>
      <c r="C740" s="83"/>
      <c r="D740" s="83"/>
      <c r="E740" s="83"/>
      <c r="F740" s="83"/>
      <c r="G740" s="83"/>
      <c r="H740" s="83"/>
      <c r="I740" s="83"/>
      <c r="J740" s="83"/>
      <c r="K740" s="83"/>
      <c r="L740" s="83"/>
      <c r="M740" s="83"/>
      <c r="N740" s="83"/>
      <c r="O740" s="83"/>
      <c r="P740" s="83"/>
      <c r="Q740" s="83"/>
      <c r="R740" s="83"/>
      <c r="S740" s="83"/>
      <c r="T740" s="83"/>
      <c r="U740" s="83"/>
      <c r="V740" s="83"/>
      <c r="W740" s="83"/>
    </row>
    <row r="741" spans="1:23" ht="12.75" customHeight="1" x14ac:dyDescent="0.3">
      <c r="A741" s="83"/>
      <c r="B741" s="83"/>
      <c r="C741" s="83"/>
      <c r="D741" s="83"/>
      <c r="E741" s="83"/>
      <c r="F741" s="83"/>
      <c r="G741" s="83"/>
      <c r="H741" s="83"/>
      <c r="I741" s="83"/>
      <c r="J741" s="83"/>
      <c r="K741" s="83"/>
      <c r="L741" s="83"/>
      <c r="M741" s="83"/>
      <c r="N741" s="83"/>
      <c r="O741" s="83"/>
      <c r="P741" s="83"/>
      <c r="Q741" s="83"/>
      <c r="R741" s="83"/>
      <c r="S741" s="83"/>
      <c r="T741" s="83"/>
      <c r="U741" s="83"/>
      <c r="V741" s="83"/>
      <c r="W741" s="83"/>
    </row>
    <row r="742" spans="1:23" ht="12.75" customHeight="1" x14ac:dyDescent="0.3">
      <c r="A742" s="83"/>
      <c r="B742" s="83"/>
      <c r="C742" s="83"/>
      <c r="D742" s="83"/>
      <c r="E742" s="83"/>
      <c r="F742" s="83"/>
      <c r="G742" s="83"/>
      <c r="H742" s="83"/>
      <c r="I742" s="83"/>
      <c r="J742" s="83"/>
      <c r="K742" s="83"/>
      <c r="L742" s="83"/>
      <c r="M742" s="83"/>
      <c r="N742" s="83"/>
      <c r="O742" s="83"/>
      <c r="P742" s="83"/>
      <c r="Q742" s="83"/>
      <c r="R742" s="83"/>
      <c r="S742" s="83"/>
      <c r="T742" s="83"/>
      <c r="U742" s="83"/>
      <c r="V742" s="83"/>
      <c r="W742" s="83"/>
    </row>
    <row r="743" spans="1:23" ht="12.75" customHeight="1" x14ac:dyDescent="0.3">
      <c r="A743" s="83"/>
      <c r="B743" s="83"/>
      <c r="C743" s="83"/>
      <c r="D743" s="83"/>
      <c r="E743" s="83"/>
      <c r="F743" s="83"/>
      <c r="G743" s="83"/>
      <c r="H743" s="83"/>
      <c r="I743" s="83"/>
      <c r="J743" s="83"/>
      <c r="K743" s="83"/>
      <c r="L743" s="83"/>
      <c r="M743" s="83"/>
      <c r="N743" s="83"/>
      <c r="O743" s="83"/>
      <c r="P743" s="83"/>
      <c r="Q743" s="83"/>
      <c r="R743" s="83"/>
      <c r="S743" s="83"/>
      <c r="T743" s="83"/>
      <c r="U743" s="83"/>
      <c r="V743" s="83"/>
      <c r="W743" s="83"/>
    </row>
    <row r="744" spans="1:23" ht="12.75" customHeight="1" x14ac:dyDescent="0.3">
      <c r="A744" s="83"/>
      <c r="B744" s="83"/>
      <c r="C744" s="83"/>
      <c r="D744" s="83"/>
      <c r="E744" s="83"/>
      <c r="F744" s="83"/>
      <c r="G744" s="83"/>
      <c r="H744" s="83"/>
      <c r="I744" s="83"/>
      <c r="J744" s="83"/>
      <c r="K744" s="83"/>
      <c r="L744" s="83"/>
      <c r="M744" s="83"/>
      <c r="N744" s="83"/>
      <c r="O744" s="83"/>
      <c r="P744" s="83"/>
      <c r="Q744" s="83"/>
      <c r="R744" s="83"/>
      <c r="S744" s="83"/>
      <c r="T744" s="83"/>
      <c r="U744" s="83"/>
      <c r="V744" s="83"/>
      <c r="W744" s="83"/>
    </row>
    <row r="745" spans="1:23" ht="12.75" customHeight="1" x14ac:dyDescent="0.3">
      <c r="A745" s="83"/>
      <c r="B745" s="83"/>
      <c r="C745" s="83"/>
      <c r="D745" s="83"/>
      <c r="E745" s="83"/>
      <c r="F745" s="83"/>
      <c r="G745" s="83"/>
      <c r="H745" s="83"/>
      <c r="I745" s="83"/>
      <c r="J745" s="83"/>
      <c r="K745" s="83"/>
      <c r="L745" s="83"/>
      <c r="M745" s="83"/>
      <c r="N745" s="83"/>
      <c r="O745" s="83"/>
      <c r="P745" s="83"/>
      <c r="Q745" s="83"/>
      <c r="R745" s="83"/>
      <c r="S745" s="83"/>
      <c r="T745" s="83"/>
      <c r="U745" s="83"/>
      <c r="V745" s="83"/>
      <c r="W745" s="83"/>
    </row>
    <row r="746" spans="1:23" ht="12.75" customHeight="1" x14ac:dyDescent="0.3">
      <c r="A746" s="83"/>
      <c r="B746" s="83"/>
      <c r="C746" s="83"/>
      <c r="D746" s="83"/>
      <c r="E746" s="83"/>
      <c r="F746" s="83"/>
      <c r="G746" s="83"/>
      <c r="H746" s="83"/>
      <c r="I746" s="83"/>
      <c r="J746" s="83"/>
      <c r="K746" s="83"/>
      <c r="L746" s="83"/>
      <c r="M746" s="83"/>
      <c r="N746" s="83"/>
      <c r="O746" s="83"/>
      <c r="P746" s="83"/>
      <c r="Q746" s="83"/>
      <c r="R746" s="83"/>
      <c r="S746" s="83"/>
      <c r="T746" s="83"/>
      <c r="U746" s="83"/>
      <c r="V746" s="83"/>
      <c r="W746" s="83"/>
    </row>
    <row r="747" spans="1:23" ht="12.75" customHeight="1" x14ac:dyDescent="0.3">
      <c r="A747" s="83"/>
      <c r="B747" s="83"/>
      <c r="C747" s="83"/>
      <c r="D747" s="83"/>
      <c r="E747" s="83"/>
      <c r="F747" s="83"/>
      <c r="G747" s="83"/>
      <c r="H747" s="83"/>
      <c r="I747" s="83"/>
      <c r="J747" s="83"/>
      <c r="K747" s="83"/>
      <c r="L747" s="83"/>
      <c r="M747" s="83"/>
      <c r="N747" s="83"/>
      <c r="O747" s="83"/>
      <c r="P747" s="83"/>
      <c r="Q747" s="83"/>
      <c r="R747" s="83"/>
      <c r="S747" s="83"/>
      <c r="T747" s="83"/>
      <c r="U747" s="83"/>
      <c r="V747" s="83"/>
      <c r="W747" s="83"/>
    </row>
    <row r="748" spans="1:23" ht="12.75" customHeight="1" x14ac:dyDescent="0.3">
      <c r="A748" s="83"/>
      <c r="B748" s="83"/>
      <c r="C748" s="83"/>
      <c r="D748" s="83"/>
      <c r="E748" s="83"/>
      <c r="F748" s="83"/>
      <c r="G748" s="83"/>
      <c r="H748" s="83"/>
      <c r="I748" s="83"/>
      <c r="J748" s="83"/>
      <c r="K748" s="83"/>
      <c r="L748" s="83"/>
      <c r="M748" s="83"/>
      <c r="N748" s="83"/>
      <c r="O748" s="83"/>
      <c r="P748" s="83"/>
      <c r="Q748" s="83"/>
      <c r="R748" s="83"/>
      <c r="S748" s="83"/>
      <c r="T748" s="83"/>
      <c r="U748" s="83"/>
      <c r="V748" s="83"/>
      <c r="W748" s="83"/>
    </row>
    <row r="749" spans="1:23" ht="12.75" customHeight="1" x14ac:dyDescent="0.3">
      <c r="A749" s="83"/>
      <c r="B749" s="83"/>
      <c r="C749" s="83"/>
      <c r="D749" s="83"/>
      <c r="E749" s="83"/>
      <c r="F749" s="83"/>
      <c r="G749" s="83"/>
      <c r="H749" s="83"/>
      <c r="I749" s="83"/>
      <c r="J749" s="83"/>
      <c r="K749" s="83"/>
      <c r="L749" s="83"/>
      <c r="M749" s="83"/>
      <c r="N749" s="83"/>
      <c r="O749" s="83"/>
      <c r="P749" s="83"/>
      <c r="Q749" s="83"/>
      <c r="R749" s="83"/>
      <c r="S749" s="83"/>
      <c r="T749" s="83"/>
      <c r="U749" s="83"/>
      <c r="V749" s="83"/>
      <c r="W749" s="83"/>
    </row>
    <row r="750" spans="1:23" ht="12.75" customHeight="1" x14ac:dyDescent="0.3">
      <c r="A750" s="83"/>
      <c r="B750" s="83"/>
      <c r="C750" s="83"/>
      <c r="D750" s="83"/>
      <c r="E750" s="83"/>
      <c r="F750" s="83"/>
      <c r="G750" s="83"/>
      <c r="H750" s="83"/>
      <c r="I750" s="83"/>
      <c r="J750" s="83"/>
      <c r="K750" s="83"/>
      <c r="L750" s="83"/>
      <c r="M750" s="83"/>
      <c r="N750" s="83"/>
      <c r="O750" s="83"/>
      <c r="P750" s="83"/>
      <c r="Q750" s="83"/>
      <c r="R750" s="83"/>
      <c r="S750" s="83"/>
      <c r="T750" s="83"/>
      <c r="U750" s="83"/>
      <c r="V750" s="83"/>
      <c r="W750" s="83"/>
    </row>
    <row r="751" spans="1:23" ht="12.75" customHeight="1" x14ac:dyDescent="0.3">
      <c r="A751" s="83"/>
      <c r="B751" s="83"/>
      <c r="C751" s="83"/>
      <c r="D751" s="83"/>
      <c r="E751" s="83"/>
      <c r="F751" s="83"/>
      <c r="G751" s="83"/>
      <c r="H751" s="83"/>
      <c r="I751" s="83"/>
      <c r="J751" s="83"/>
      <c r="K751" s="83"/>
      <c r="L751" s="83"/>
      <c r="M751" s="83"/>
      <c r="N751" s="83"/>
      <c r="O751" s="83"/>
      <c r="P751" s="83"/>
      <c r="Q751" s="83"/>
      <c r="R751" s="83"/>
      <c r="S751" s="83"/>
      <c r="T751" s="83"/>
      <c r="U751" s="83"/>
      <c r="V751" s="83"/>
      <c r="W751" s="83"/>
    </row>
    <row r="752" spans="1:23" ht="12.75" customHeight="1" x14ac:dyDescent="0.3">
      <c r="A752" s="83"/>
      <c r="B752" s="83"/>
      <c r="C752" s="83"/>
      <c r="D752" s="83"/>
      <c r="E752" s="83"/>
      <c r="F752" s="83"/>
      <c r="G752" s="83"/>
      <c r="H752" s="83"/>
      <c r="I752" s="83"/>
      <c r="J752" s="83"/>
      <c r="K752" s="83"/>
      <c r="L752" s="83"/>
      <c r="M752" s="83"/>
      <c r="N752" s="83"/>
      <c r="O752" s="83"/>
      <c r="P752" s="83"/>
      <c r="Q752" s="83"/>
      <c r="R752" s="83"/>
      <c r="S752" s="83"/>
      <c r="T752" s="83"/>
      <c r="U752" s="83"/>
      <c r="V752" s="83"/>
      <c r="W752" s="83"/>
    </row>
    <row r="753" spans="1:23" ht="12.75" customHeight="1" x14ac:dyDescent="0.3">
      <c r="A753" s="83"/>
      <c r="B753" s="83"/>
      <c r="C753" s="83"/>
      <c r="D753" s="83"/>
      <c r="E753" s="83"/>
      <c r="F753" s="83"/>
      <c r="G753" s="83"/>
      <c r="H753" s="83"/>
      <c r="I753" s="83"/>
      <c r="J753" s="83"/>
      <c r="K753" s="83"/>
      <c r="L753" s="83"/>
      <c r="M753" s="83"/>
      <c r="N753" s="83"/>
      <c r="O753" s="83"/>
      <c r="P753" s="83"/>
      <c r="Q753" s="83"/>
      <c r="R753" s="83"/>
      <c r="S753" s="83"/>
      <c r="T753" s="83"/>
      <c r="U753" s="83"/>
      <c r="V753" s="83"/>
      <c r="W753" s="83"/>
    </row>
    <row r="754" spans="1:23" ht="12.75" customHeight="1" x14ac:dyDescent="0.3">
      <c r="A754" s="83"/>
      <c r="B754" s="83"/>
      <c r="C754" s="83"/>
      <c r="D754" s="83"/>
      <c r="E754" s="83"/>
      <c r="F754" s="83"/>
      <c r="G754" s="83"/>
      <c r="H754" s="83"/>
      <c r="I754" s="83"/>
      <c r="J754" s="83"/>
      <c r="K754" s="83"/>
      <c r="L754" s="83"/>
      <c r="M754" s="83"/>
      <c r="N754" s="83"/>
      <c r="O754" s="83"/>
      <c r="P754" s="83"/>
      <c r="Q754" s="83"/>
      <c r="R754" s="83"/>
      <c r="S754" s="83"/>
      <c r="T754" s="83"/>
      <c r="U754" s="83"/>
      <c r="V754" s="83"/>
      <c r="W754" s="83"/>
    </row>
    <row r="755" spans="1:23" ht="12.75" customHeight="1" x14ac:dyDescent="0.3">
      <c r="A755" s="83"/>
      <c r="B755" s="83"/>
      <c r="C755" s="83"/>
      <c r="D755" s="83"/>
      <c r="E755" s="83"/>
      <c r="F755" s="83"/>
      <c r="G755" s="83"/>
      <c r="H755" s="83"/>
      <c r="I755" s="83"/>
      <c r="J755" s="83"/>
      <c r="K755" s="83"/>
      <c r="L755" s="83"/>
      <c r="M755" s="83"/>
      <c r="N755" s="83"/>
      <c r="O755" s="83"/>
      <c r="P755" s="83"/>
      <c r="Q755" s="83"/>
      <c r="R755" s="83"/>
      <c r="S755" s="83"/>
      <c r="T755" s="83"/>
      <c r="U755" s="83"/>
      <c r="V755" s="83"/>
      <c r="W755" s="83"/>
    </row>
    <row r="756" spans="1:23" ht="12.75" customHeight="1" x14ac:dyDescent="0.3">
      <c r="A756" s="83"/>
      <c r="B756" s="83"/>
      <c r="C756" s="83"/>
      <c r="D756" s="83"/>
      <c r="E756" s="83"/>
      <c r="F756" s="83"/>
      <c r="G756" s="83"/>
      <c r="H756" s="83"/>
      <c r="I756" s="83"/>
      <c r="J756" s="83"/>
      <c r="K756" s="83"/>
      <c r="L756" s="83"/>
      <c r="M756" s="83"/>
      <c r="N756" s="83"/>
      <c r="O756" s="83"/>
      <c r="P756" s="83"/>
      <c r="Q756" s="83"/>
      <c r="R756" s="83"/>
      <c r="S756" s="83"/>
      <c r="T756" s="83"/>
      <c r="U756" s="83"/>
      <c r="V756" s="83"/>
      <c r="W756" s="83"/>
    </row>
    <row r="757" spans="1:23" ht="12.75" customHeight="1" x14ac:dyDescent="0.3">
      <c r="A757" s="83"/>
      <c r="B757" s="83"/>
      <c r="C757" s="83"/>
      <c r="D757" s="83"/>
      <c r="E757" s="83"/>
      <c r="F757" s="83"/>
      <c r="G757" s="83"/>
      <c r="H757" s="83"/>
      <c r="I757" s="83"/>
      <c r="J757" s="83"/>
      <c r="K757" s="83"/>
      <c r="L757" s="83"/>
      <c r="M757" s="83"/>
      <c r="N757" s="83"/>
      <c r="O757" s="83"/>
      <c r="P757" s="83"/>
      <c r="Q757" s="83"/>
      <c r="R757" s="83"/>
      <c r="S757" s="83"/>
      <c r="T757" s="83"/>
      <c r="U757" s="83"/>
      <c r="V757" s="83"/>
      <c r="W757" s="83"/>
    </row>
    <row r="758" spans="1:23" ht="12.75" customHeight="1" x14ac:dyDescent="0.3">
      <c r="A758" s="83"/>
      <c r="B758" s="83"/>
      <c r="C758" s="83"/>
      <c r="D758" s="83"/>
      <c r="E758" s="83"/>
      <c r="F758" s="83"/>
      <c r="G758" s="83"/>
      <c r="H758" s="83"/>
      <c r="I758" s="83"/>
      <c r="J758" s="83"/>
      <c r="K758" s="83"/>
      <c r="L758" s="83"/>
      <c r="M758" s="83"/>
      <c r="N758" s="83"/>
      <c r="O758" s="83"/>
      <c r="P758" s="83"/>
      <c r="Q758" s="83"/>
      <c r="R758" s="83"/>
      <c r="S758" s="83"/>
      <c r="T758" s="83"/>
      <c r="U758" s="83"/>
      <c r="V758" s="83"/>
      <c r="W758" s="83"/>
    </row>
    <row r="759" spans="1:23" ht="12.75" customHeight="1" x14ac:dyDescent="0.3">
      <c r="A759" s="83"/>
      <c r="B759" s="83"/>
      <c r="C759" s="83"/>
      <c r="D759" s="83"/>
      <c r="E759" s="83"/>
      <c r="F759" s="83"/>
      <c r="G759" s="83"/>
      <c r="H759" s="83"/>
      <c r="I759" s="83"/>
      <c r="J759" s="83"/>
      <c r="K759" s="83"/>
      <c r="L759" s="83"/>
      <c r="M759" s="83"/>
      <c r="N759" s="83"/>
      <c r="O759" s="83"/>
      <c r="P759" s="83"/>
      <c r="Q759" s="83"/>
      <c r="R759" s="83"/>
      <c r="S759" s="83"/>
      <c r="T759" s="83"/>
      <c r="U759" s="83"/>
      <c r="V759" s="83"/>
      <c r="W759" s="83"/>
    </row>
    <row r="760" spans="1:23" ht="12.75" customHeight="1" x14ac:dyDescent="0.3">
      <c r="A760" s="83"/>
      <c r="B760" s="83"/>
      <c r="C760" s="83"/>
      <c r="D760" s="83"/>
      <c r="E760" s="83"/>
      <c r="F760" s="83"/>
      <c r="G760" s="83"/>
      <c r="H760" s="83"/>
      <c r="I760" s="83"/>
      <c r="J760" s="83"/>
      <c r="K760" s="83"/>
      <c r="L760" s="83"/>
      <c r="M760" s="83"/>
      <c r="N760" s="83"/>
      <c r="O760" s="83"/>
      <c r="P760" s="83"/>
      <c r="Q760" s="83"/>
      <c r="R760" s="83"/>
      <c r="S760" s="83"/>
      <c r="T760" s="83"/>
      <c r="U760" s="83"/>
      <c r="V760" s="83"/>
      <c r="W760" s="83"/>
    </row>
    <row r="761" spans="1:23" ht="12.75" customHeight="1" x14ac:dyDescent="0.3">
      <c r="A761" s="83"/>
      <c r="B761" s="83"/>
      <c r="C761" s="83"/>
      <c r="D761" s="83"/>
      <c r="E761" s="83"/>
      <c r="F761" s="83"/>
      <c r="G761" s="83"/>
      <c r="H761" s="83"/>
      <c r="I761" s="83"/>
      <c r="J761" s="83"/>
      <c r="K761" s="83"/>
      <c r="L761" s="83"/>
      <c r="M761" s="83"/>
      <c r="N761" s="83"/>
      <c r="O761" s="83"/>
      <c r="P761" s="83"/>
      <c r="Q761" s="83"/>
      <c r="R761" s="83"/>
      <c r="S761" s="83"/>
      <c r="T761" s="83"/>
      <c r="U761" s="83"/>
      <c r="V761" s="83"/>
      <c r="W761" s="83"/>
    </row>
    <row r="762" spans="1:23" ht="12.75" customHeight="1" x14ac:dyDescent="0.3">
      <c r="A762" s="83"/>
      <c r="B762" s="83"/>
      <c r="C762" s="83"/>
      <c r="D762" s="83"/>
      <c r="E762" s="83"/>
      <c r="F762" s="83"/>
      <c r="G762" s="83"/>
      <c r="H762" s="83"/>
      <c r="I762" s="83"/>
      <c r="J762" s="83"/>
      <c r="K762" s="83"/>
      <c r="L762" s="83"/>
      <c r="M762" s="83"/>
      <c r="N762" s="83"/>
      <c r="O762" s="83"/>
      <c r="P762" s="83"/>
      <c r="Q762" s="83"/>
      <c r="R762" s="83"/>
      <c r="S762" s="83"/>
      <c r="T762" s="83"/>
      <c r="U762" s="83"/>
      <c r="V762" s="83"/>
      <c r="W762" s="83"/>
    </row>
    <row r="763" spans="1:23" ht="12.75" customHeight="1" x14ac:dyDescent="0.3">
      <c r="A763" s="83"/>
      <c r="B763" s="83"/>
      <c r="C763" s="83"/>
      <c r="D763" s="83"/>
      <c r="E763" s="83"/>
      <c r="F763" s="83"/>
      <c r="G763" s="83"/>
      <c r="H763" s="83"/>
      <c r="I763" s="83"/>
      <c r="J763" s="83"/>
      <c r="K763" s="83"/>
      <c r="L763" s="83"/>
      <c r="M763" s="83"/>
      <c r="N763" s="83"/>
      <c r="O763" s="83"/>
      <c r="P763" s="83"/>
      <c r="Q763" s="83"/>
      <c r="R763" s="83"/>
      <c r="S763" s="83"/>
      <c r="T763" s="83"/>
      <c r="U763" s="83"/>
      <c r="V763" s="83"/>
      <c r="W763" s="83"/>
    </row>
    <row r="764" spans="1:23" ht="12.75" customHeight="1" x14ac:dyDescent="0.3">
      <c r="A764" s="83"/>
      <c r="B764" s="83"/>
      <c r="C764" s="83"/>
      <c r="D764" s="83"/>
      <c r="E764" s="83"/>
      <c r="F764" s="83"/>
      <c r="G764" s="83"/>
      <c r="H764" s="83"/>
      <c r="I764" s="83"/>
      <c r="J764" s="83"/>
      <c r="K764" s="83"/>
      <c r="L764" s="83"/>
      <c r="M764" s="83"/>
      <c r="N764" s="83"/>
      <c r="O764" s="83"/>
      <c r="P764" s="83"/>
      <c r="Q764" s="83"/>
      <c r="R764" s="83"/>
      <c r="S764" s="83"/>
      <c r="T764" s="83"/>
      <c r="U764" s="83"/>
      <c r="V764" s="83"/>
      <c r="W764" s="83"/>
    </row>
    <row r="765" spans="1:23" ht="12.75" customHeight="1" x14ac:dyDescent="0.3">
      <c r="A765" s="83"/>
      <c r="B765" s="83"/>
      <c r="C765" s="83"/>
      <c r="D765" s="83"/>
      <c r="E765" s="83"/>
      <c r="F765" s="83"/>
      <c r="G765" s="83"/>
      <c r="H765" s="83"/>
      <c r="I765" s="83"/>
      <c r="J765" s="83"/>
      <c r="K765" s="83"/>
      <c r="L765" s="83"/>
      <c r="M765" s="83"/>
      <c r="N765" s="83"/>
      <c r="O765" s="83"/>
      <c r="P765" s="83"/>
      <c r="Q765" s="83"/>
      <c r="R765" s="83"/>
      <c r="S765" s="83"/>
      <c r="T765" s="83"/>
      <c r="U765" s="83"/>
      <c r="V765" s="83"/>
      <c r="W765" s="83"/>
    </row>
    <row r="766" spans="1:23" ht="12.75" customHeight="1" x14ac:dyDescent="0.3">
      <c r="A766" s="83"/>
      <c r="B766" s="83"/>
      <c r="C766" s="83"/>
      <c r="D766" s="83"/>
      <c r="E766" s="83"/>
      <c r="F766" s="83"/>
      <c r="G766" s="83"/>
      <c r="H766" s="83"/>
      <c r="I766" s="83"/>
      <c r="J766" s="83"/>
      <c r="K766" s="83"/>
      <c r="L766" s="83"/>
      <c r="M766" s="83"/>
      <c r="N766" s="83"/>
      <c r="O766" s="83"/>
      <c r="P766" s="83"/>
      <c r="Q766" s="83"/>
      <c r="R766" s="83"/>
      <c r="S766" s="83"/>
      <c r="T766" s="83"/>
      <c r="U766" s="83"/>
      <c r="V766" s="83"/>
      <c r="W766" s="83"/>
    </row>
    <row r="767" spans="1:23" ht="12.75" customHeight="1" x14ac:dyDescent="0.3">
      <c r="A767" s="83"/>
      <c r="B767" s="83"/>
      <c r="C767" s="83"/>
      <c r="D767" s="83"/>
      <c r="E767" s="83"/>
      <c r="F767" s="83"/>
      <c r="G767" s="83"/>
      <c r="H767" s="83"/>
      <c r="I767" s="83"/>
      <c r="J767" s="83"/>
      <c r="K767" s="83"/>
      <c r="L767" s="83"/>
      <c r="M767" s="83"/>
      <c r="N767" s="83"/>
      <c r="O767" s="83"/>
      <c r="P767" s="83"/>
      <c r="Q767" s="83"/>
      <c r="R767" s="83"/>
      <c r="S767" s="83"/>
      <c r="T767" s="83"/>
      <c r="U767" s="83"/>
      <c r="V767" s="83"/>
      <c r="W767" s="83"/>
    </row>
    <row r="768" spans="1:23" ht="12.75" customHeight="1" x14ac:dyDescent="0.3">
      <c r="A768" s="83"/>
      <c r="B768" s="83"/>
      <c r="C768" s="83"/>
      <c r="D768" s="83"/>
      <c r="E768" s="83"/>
      <c r="F768" s="83"/>
      <c r="G768" s="83"/>
      <c r="H768" s="83"/>
      <c r="I768" s="83"/>
      <c r="J768" s="83"/>
      <c r="K768" s="83"/>
      <c r="L768" s="83"/>
      <c r="M768" s="83"/>
      <c r="N768" s="83"/>
      <c r="O768" s="83"/>
      <c r="P768" s="83"/>
      <c r="Q768" s="83"/>
      <c r="R768" s="83"/>
      <c r="S768" s="83"/>
      <c r="T768" s="83"/>
      <c r="U768" s="83"/>
      <c r="V768" s="83"/>
      <c r="W768" s="83"/>
    </row>
    <row r="769" spans="1:23" ht="12.75" customHeight="1" x14ac:dyDescent="0.3">
      <c r="A769" s="83"/>
      <c r="B769" s="83"/>
      <c r="C769" s="83"/>
      <c r="D769" s="83"/>
      <c r="E769" s="83"/>
      <c r="F769" s="83"/>
      <c r="G769" s="83"/>
      <c r="H769" s="83"/>
      <c r="I769" s="83"/>
      <c r="J769" s="83"/>
      <c r="K769" s="83"/>
      <c r="L769" s="83"/>
      <c r="M769" s="83"/>
      <c r="N769" s="83"/>
      <c r="O769" s="83"/>
      <c r="P769" s="83"/>
      <c r="Q769" s="83"/>
      <c r="R769" s="83"/>
      <c r="S769" s="83"/>
      <c r="T769" s="83"/>
      <c r="U769" s="83"/>
      <c r="V769" s="83"/>
      <c r="W769" s="83"/>
    </row>
    <row r="770" spans="1:23" ht="12.75" customHeight="1" x14ac:dyDescent="0.3">
      <c r="A770" s="83"/>
      <c r="B770" s="83"/>
      <c r="C770" s="83"/>
      <c r="D770" s="83"/>
      <c r="E770" s="83"/>
      <c r="F770" s="83"/>
      <c r="G770" s="83"/>
      <c r="H770" s="83"/>
      <c r="I770" s="83"/>
      <c r="J770" s="83"/>
      <c r="K770" s="83"/>
      <c r="L770" s="83"/>
      <c r="M770" s="83"/>
      <c r="N770" s="83"/>
      <c r="O770" s="83"/>
      <c r="P770" s="83"/>
      <c r="Q770" s="83"/>
      <c r="R770" s="83"/>
      <c r="S770" s="83"/>
      <c r="T770" s="83"/>
      <c r="U770" s="83"/>
      <c r="V770" s="83"/>
      <c r="W770" s="83"/>
    </row>
    <row r="771" spans="1:23" ht="12.75" customHeight="1" x14ac:dyDescent="0.3">
      <c r="A771" s="83"/>
      <c r="B771" s="83"/>
      <c r="C771" s="83"/>
      <c r="D771" s="83"/>
      <c r="E771" s="83"/>
      <c r="F771" s="83"/>
      <c r="G771" s="83"/>
      <c r="H771" s="83"/>
      <c r="I771" s="83"/>
      <c r="J771" s="83"/>
      <c r="K771" s="83"/>
      <c r="L771" s="83"/>
      <c r="M771" s="83"/>
      <c r="N771" s="83"/>
      <c r="O771" s="83"/>
      <c r="P771" s="83"/>
      <c r="Q771" s="83"/>
      <c r="R771" s="83"/>
      <c r="S771" s="83"/>
      <c r="T771" s="83"/>
      <c r="U771" s="83"/>
      <c r="V771" s="83"/>
      <c r="W771" s="83"/>
    </row>
    <row r="772" spans="1:23" ht="12.75" customHeight="1" x14ac:dyDescent="0.3">
      <c r="A772" s="83"/>
      <c r="B772" s="83"/>
      <c r="C772" s="83"/>
      <c r="D772" s="83"/>
      <c r="E772" s="83"/>
      <c r="F772" s="83"/>
      <c r="G772" s="83"/>
      <c r="H772" s="83"/>
      <c r="I772" s="83"/>
      <c r="J772" s="83"/>
      <c r="K772" s="83"/>
      <c r="L772" s="83"/>
      <c r="M772" s="83"/>
      <c r="N772" s="83"/>
      <c r="O772" s="83"/>
      <c r="P772" s="83"/>
      <c r="Q772" s="83"/>
      <c r="R772" s="83"/>
      <c r="S772" s="83"/>
      <c r="T772" s="83"/>
      <c r="U772" s="83"/>
      <c r="V772" s="83"/>
      <c r="W772" s="83"/>
    </row>
    <row r="773" spans="1:23" ht="12.75" customHeight="1" x14ac:dyDescent="0.3">
      <c r="A773" s="83"/>
      <c r="B773" s="83"/>
      <c r="C773" s="83"/>
      <c r="D773" s="83"/>
      <c r="E773" s="83"/>
      <c r="F773" s="83"/>
      <c r="G773" s="83"/>
      <c r="H773" s="83"/>
      <c r="I773" s="83"/>
      <c r="J773" s="83"/>
      <c r="K773" s="83"/>
      <c r="L773" s="83"/>
      <c r="M773" s="83"/>
      <c r="N773" s="83"/>
      <c r="O773" s="83"/>
      <c r="P773" s="83"/>
      <c r="Q773" s="83"/>
      <c r="R773" s="83"/>
      <c r="S773" s="83"/>
      <c r="T773" s="83"/>
      <c r="U773" s="83"/>
      <c r="V773" s="83"/>
      <c r="W773" s="83"/>
    </row>
    <row r="774" spans="1:23" ht="12.75" customHeight="1" x14ac:dyDescent="0.3">
      <c r="A774" s="83"/>
      <c r="B774" s="83"/>
      <c r="C774" s="83"/>
      <c r="D774" s="83"/>
      <c r="E774" s="83"/>
      <c r="F774" s="83"/>
      <c r="G774" s="83"/>
      <c r="H774" s="83"/>
      <c r="I774" s="83"/>
      <c r="J774" s="83"/>
      <c r="K774" s="83"/>
      <c r="L774" s="83"/>
      <c r="M774" s="83"/>
      <c r="N774" s="83"/>
      <c r="O774" s="83"/>
      <c r="P774" s="83"/>
      <c r="Q774" s="83"/>
      <c r="R774" s="83"/>
      <c r="S774" s="83"/>
      <c r="T774" s="83"/>
      <c r="U774" s="83"/>
      <c r="V774" s="83"/>
      <c r="W774" s="83"/>
    </row>
    <row r="775" spans="1:23" ht="12.75" customHeight="1" x14ac:dyDescent="0.3">
      <c r="A775" s="83"/>
      <c r="B775" s="83"/>
      <c r="C775" s="83"/>
      <c r="D775" s="83"/>
      <c r="E775" s="83"/>
      <c r="F775" s="83"/>
      <c r="G775" s="83"/>
      <c r="H775" s="83"/>
      <c r="I775" s="83"/>
      <c r="J775" s="83"/>
      <c r="K775" s="83"/>
      <c r="L775" s="83"/>
      <c r="M775" s="83"/>
      <c r="N775" s="83"/>
      <c r="O775" s="83"/>
      <c r="P775" s="83"/>
      <c r="Q775" s="83"/>
      <c r="R775" s="83"/>
      <c r="S775" s="83"/>
      <c r="T775" s="83"/>
      <c r="U775" s="83"/>
      <c r="V775" s="83"/>
      <c r="W775" s="83"/>
    </row>
    <row r="776" spans="1:23" ht="12.75" customHeight="1" x14ac:dyDescent="0.3">
      <c r="A776" s="83"/>
      <c r="B776" s="83"/>
      <c r="C776" s="83"/>
      <c r="D776" s="83"/>
      <c r="E776" s="83"/>
      <c r="F776" s="83"/>
      <c r="G776" s="83"/>
      <c r="H776" s="83"/>
      <c r="I776" s="83"/>
      <c r="J776" s="83"/>
      <c r="K776" s="83"/>
      <c r="L776" s="83"/>
      <c r="M776" s="83"/>
      <c r="N776" s="83"/>
      <c r="O776" s="83"/>
      <c r="P776" s="83"/>
      <c r="Q776" s="83"/>
      <c r="R776" s="83"/>
      <c r="S776" s="83"/>
      <c r="T776" s="83"/>
      <c r="U776" s="83"/>
      <c r="V776" s="83"/>
      <c r="W776" s="83"/>
    </row>
    <row r="777" spans="1:23" ht="12.75" customHeight="1" x14ac:dyDescent="0.3">
      <c r="A777" s="83"/>
      <c r="B777" s="83"/>
      <c r="C777" s="83"/>
      <c r="D777" s="83"/>
      <c r="E777" s="83"/>
      <c r="F777" s="83"/>
      <c r="G777" s="83"/>
      <c r="H777" s="83"/>
      <c r="I777" s="83"/>
      <c r="J777" s="83"/>
      <c r="K777" s="83"/>
      <c r="L777" s="83"/>
      <c r="M777" s="83"/>
      <c r="N777" s="83"/>
      <c r="O777" s="83"/>
      <c r="P777" s="83"/>
      <c r="Q777" s="83"/>
      <c r="R777" s="83"/>
      <c r="S777" s="83"/>
      <c r="T777" s="83"/>
      <c r="U777" s="83"/>
      <c r="V777" s="83"/>
      <c r="W777" s="83"/>
    </row>
    <row r="778" spans="1:23" ht="12.75" customHeight="1" x14ac:dyDescent="0.3">
      <c r="A778" s="83"/>
      <c r="B778" s="83"/>
      <c r="C778" s="83"/>
      <c r="D778" s="83"/>
      <c r="E778" s="83"/>
      <c r="F778" s="83"/>
      <c r="G778" s="83"/>
      <c r="H778" s="83"/>
      <c r="I778" s="83"/>
      <c r="J778" s="83"/>
      <c r="K778" s="83"/>
      <c r="L778" s="83"/>
      <c r="M778" s="83"/>
      <c r="N778" s="83"/>
      <c r="O778" s="83"/>
      <c r="P778" s="83"/>
      <c r="Q778" s="83"/>
      <c r="R778" s="83"/>
      <c r="S778" s="83"/>
      <c r="T778" s="83"/>
      <c r="U778" s="83"/>
      <c r="V778" s="83"/>
      <c r="W778" s="83"/>
    </row>
    <row r="779" spans="1:23" ht="12.75" customHeight="1" x14ac:dyDescent="0.3">
      <c r="A779" s="83"/>
      <c r="B779" s="83"/>
      <c r="C779" s="83"/>
      <c r="D779" s="83"/>
      <c r="E779" s="83"/>
      <c r="F779" s="83"/>
      <c r="G779" s="83"/>
      <c r="H779" s="83"/>
      <c r="I779" s="83"/>
      <c r="J779" s="83"/>
      <c r="K779" s="83"/>
      <c r="L779" s="83"/>
      <c r="M779" s="83"/>
      <c r="N779" s="83"/>
      <c r="O779" s="83"/>
      <c r="P779" s="83"/>
      <c r="Q779" s="83"/>
      <c r="R779" s="83"/>
      <c r="S779" s="83"/>
      <c r="T779" s="83"/>
      <c r="U779" s="83"/>
      <c r="V779" s="83"/>
      <c r="W779" s="83"/>
    </row>
    <row r="780" spans="1:23" ht="12.75" customHeight="1" x14ac:dyDescent="0.3">
      <c r="A780" s="83"/>
      <c r="B780" s="83"/>
      <c r="C780" s="83"/>
      <c r="D780" s="83"/>
      <c r="E780" s="83"/>
      <c r="F780" s="83"/>
      <c r="G780" s="83"/>
      <c r="H780" s="83"/>
      <c r="I780" s="83"/>
      <c r="J780" s="83"/>
      <c r="K780" s="83"/>
      <c r="L780" s="83"/>
      <c r="M780" s="83"/>
      <c r="N780" s="83"/>
      <c r="O780" s="83"/>
      <c r="P780" s="83"/>
      <c r="Q780" s="83"/>
      <c r="R780" s="83"/>
      <c r="S780" s="83"/>
      <c r="T780" s="83"/>
      <c r="U780" s="83"/>
      <c r="V780" s="83"/>
      <c r="W780" s="83"/>
    </row>
    <row r="781" spans="1:23" ht="12.75" customHeight="1" x14ac:dyDescent="0.3">
      <c r="A781" s="83"/>
      <c r="B781" s="83"/>
      <c r="C781" s="83"/>
      <c r="D781" s="83"/>
      <c r="E781" s="83"/>
      <c r="F781" s="83"/>
      <c r="G781" s="83"/>
      <c r="H781" s="83"/>
      <c r="I781" s="83"/>
      <c r="J781" s="83"/>
      <c r="K781" s="83"/>
      <c r="L781" s="83"/>
      <c r="M781" s="83"/>
      <c r="N781" s="83"/>
      <c r="O781" s="83"/>
      <c r="P781" s="83"/>
      <c r="Q781" s="83"/>
      <c r="R781" s="83"/>
      <c r="S781" s="83"/>
      <c r="T781" s="83"/>
      <c r="U781" s="83"/>
      <c r="V781" s="83"/>
      <c r="W781" s="83"/>
    </row>
    <row r="782" spans="1:23" ht="12.75" customHeight="1" x14ac:dyDescent="0.3">
      <c r="A782" s="83"/>
      <c r="B782" s="83"/>
      <c r="C782" s="83"/>
      <c r="D782" s="83"/>
      <c r="E782" s="83"/>
      <c r="F782" s="83"/>
      <c r="G782" s="83"/>
      <c r="H782" s="83"/>
      <c r="I782" s="83"/>
      <c r="J782" s="83"/>
      <c r="K782" s="83"/>
      <c r="L782" s="83"/>
      <c r="M782" s="83"/>
      <c r="N782" s="83"/>
      <c r="O782" s="83"/>
      <c r="P782" s="83"/>
      <c r="Q782" s="83"/>
      <c r="R782" s="83"/>
      <c r="S782" s="83"/>
      <c r="T782" s="83"/>
      <c r="U782" s="83"/>
      <c r="V782" s="83"/>
      <c r="W782" s="83"/>
    </row>
    <row r="783" spans="1:23" ht="12.75" customHeight="1" x14ac:dyDescent="0.3">
      <c r="A783" s="83"/>
      <c r="B783" s="83"/>
      <c r="C783" s="83"/>
      <c r="D783" s="83"/>
      <c r="E783" s="83"/>
      <c r="F783" s="83"/>
      <c r="G783" s="83"/>
      <c r="H783" s="83"/>
      <c r="I783" s="83"/>
      <c r="J783" s="83"/>
      <c r="K783" s="83"/>
      <c r="L783" s="83"/>
      <c r="M783" s="83"/>
      <c r="N783" s="83"/>
      <c r="O783" s="83"/>
      <c r="P783" s="83"/>
      <c r="Q783" s="83"/>
      <c r="R783" s="83"/>
      <c r="S783" s="83"/>
      <c r="T783" s="83"/>
      <c r="U783" s="83"/>
      <c r="V783" s="83"/>
      <c r="W783" s="83"/>
    </row>
    <row r="784" spans="1:23" ht="12.75" customHeight="1" x14ac:dyDescent="0.3">
      <c r="A784" s="83"/>
      <c r="B784" s="83"/>
      <c r="C784" s="83"/>
      <c r="D784" s="83"/>
      <c r="E784" s="83"/>
      <c r="F784" s="83"/>
      <c r="G784" s="83"/>
      <c r="H784" s="83"/>
      <c r="I784" s="83"/>
      <c r="J784" s="83"/>
      <c r="K784" s="83"/>
      <c r="L784" s="83"/>
      <c r="M784" s="83"/>
      <c r="N784" s="83"/>
      <c r="O784" s="83"/>
      <c r="P784" s="83"/>
      <c r="Q784" s="83"/>
      <c r="R784" s="83"/>
      <c r="S784" s="83"/>
      <c r="T784" s="83"/>
      <c r="U784" s="83"/>
      <c r="V784" s="83"/>
      <c r="W784" s="83"/>
    </row>
    <row r="785" spans="1:23" ht="12.75" customHeight="1" x14ac:dyDescent="0.3">
      <c r="A785" s="83"/>
      <c r="B785" s="83"/>
      <c r="C785" s="83"/>
      <c r="D785" s="83"/>
      <c r="E785" s="83"/>
      <c r="F785" s="83"/>
      <c r="G785" s="83"/>
      <c r="H785" s="83"/>
      <c r="I785" s="83"/>
      <c r="J785" s="83"/>
      <c r="K785" s="83"/>
      <c r="L785" s="83"/>
      <c r="M785" s="83"/>
      <c r="N785" s="83"/>
      <c r="O785" s="83"/>
      <c r="P785" s="83"/>
      <c r="Q785" s="83"/>
      <c r="R785" s="83"/>
      <c r="S785" s="83"/>
      <c r="T785" s="83"/>
      <c r="U785" s="83"/>
      <c r="V785" s="83"/>
      <c r="W785" s="83"/>
    </row>
    <row r="786" spans="1:23" ht="12.75" customHeight="1" x14ac:dyDescent="0.3">
      <c r="A786" s="83"/>
      <c r="B786" s="83"/>
      <c r="C786" s="83"/>
      <c r="D786" s="83"/>
      <c r="E786" s="83"/>
      <c r="F786" s="83"/>
      <c r="G786" s="83"/>
      <c r="H786" s="83"/>
      <c r="I786" s="83"/>
      <c r="J786" s="83"/>
      <c r="K786" s="83"/>
      <c r="L786" s="83"/>
      <c r="M786" s="83"/>
      <c r="N786" s="83"/>
      <c r="O786" s="83"/>
      <c r="P786" s="83"/>
      <c r="Q786" s="83"/>
      <c r="R786" s="83"/>
      <c r="S786" s="83"/>
      <c r="T786" s="83"/>
      <c r="U786" s="83"/>
      <c r="V786" s="83"/>
      <c r="W786" s="83"/>
    </row>
    <row r="787" spans="1:23" ht="12.75" customHeight="1" x14ac:dyDescent="0.3">
      <c r="A787" s="83"/>
      <c r="B787" s="83"/>
      <c r="C787" s="83"/>
      <c r="D787" s="83"/>
      <c r="E787" s="83"/>
      <c r="F787" s="83"/>
      <c r="G787" s="83"/>
      <c r="H787" s="83"/>
      <c r="I787" s="83"/>
      <c r="J787" s="83"/>
      <c r="K787" s="83"/>
      <c r="L787" s="83"/>
      <c r="M787" s="83"/>
      <c r="N787" s="83"/>
      <c r="O787" s="83"/>
      <c r="P787" s="83"/>
      <c r="Q787" s="83"/>
      <c r="R787" s="83"/>
      <c r="S787" s="83"/>
      <c r="T787" s="83"/>
      <c r="U787" s="83"/>
      <c r="V787" s="83"/>
      <c r="W787" s="83"/>
    </row>
    <row r="788" spans="1:23" ht="12.75" customHeight="1" x14ac:dyDescent="0.3">
      <c r="A788" s="83"/>
      <c r="B788" s="83"/>
      <c r="C788" s="83"/>
      <c r="D788" s="83"/>
      <c r="E788" s="83"/>
      <c r="F788" s="83"/>
      <c r="G788" s="83"/>
      <c r="H788" s="83"/>
      <c r="I788" s="83"/>
      <c r="J788" s="83"/>
      <c r="K788" s="83"/>
      <c r="L788" s="83"/>
      <c r="M788" s="83"/>
      <c r="N788" s="83"/>
      <c r="O788" s="83"/>
      <c r="P788" s="83"/>
      <c r="Q788" s="83"/>
      <c r="R788" s="83"/>
      <c r="S788" s="83"/>
      <c r="T788" s="83"/>
      <c r="U788" s="83"/>
      <c r="V788" s="83"/>
      <c r="W788" s="83"/>
    </row>
    <row r="789" spans="1:23" ht="12.75" customHeight="1" x14ac:dyDescent="0.3">
      <c r="A789" s="83"/>
      <c r="B789" s="83"/>
      <c r="C789" s="83"/>
      <c r="D789" s="83"/>
      <c r="E789" s="83"/>
      <c r="F789" s="83"/>
      <c r="G789" s="83"/>
      <c r="H789" s="83"/>
      <c r="I789" s="83"/>
      <c r="J789" s="83"/>
      <c r="K789" s="83"/>
      <c r="L789" s="83"/>
      <c r="M789" s="83"/>
      <c r="N789" s="83"/>
      <c r="O789" s="83"/>
      <c r="P789" s="83"/>
      <c r="Q789" s="83"/>
      <c r="R789" s="83"/>
      <c r="S789" s="83"/>
      <c r="T789" s="83"/>
      <c r="U789" s="83"/>
      <c r="V789" s="83"/>
      <c r="W789" s="83"/>
    </row>
    <row r="790" spans="1:23" ht="12.75" customHeight="1" x14ac:dyDescent="0.3">
      <c r="A790" s="83"/>
      <c r="B790" s="83"/>
      <c r="C790" s="83"/>
      <c r="D790" s="83"/>
      <c r="E790" s="83"/>
      <c r="F790" s="83"/>
      <c r="G790" s="83"/>
      <c r="H790" s="83"/>
      <c r="I790" s="83"/>
      <c r="J790" s="83"/>
      <c r="K790" s="83"/>
      <c r="L790" s="83"/>
      <c r="M790" s="83"/>
      <c r="N790" s="83"/>
      <c r="O790" s="83"/>
      <c r="P790" s="83"/>
      <c r="Q790" s="83"/>
      <c r="R790" s="83"/>
      <c r="S790" s="83"/>
      <c r="T790" s="83"/>
      <c r="U790" s="83"/>
      <c r="V790" s="83"/>
      <c r="W790" s="83"/>
    </row>
    <row r="791" spans="1:23" ht="12.75" customHeight="1" x14ac:dyDescent="0.3">
      <c r="A791" s="83"/>
      <c r="B791" s="83"/>
      <c r="C791" s="83"/>
      <c r="D791" s="83"/>
      <c r="E791" s="83"/>
      <c r="F791" s="83"/>
      <c r="G791" s="83"/>
      <c r="H791" s="83"/>
      <c r="I791" s="83"/>
      <c r="J791" s="83"/>
      <c r="K791" s="83"/>
      <c r="L791" s="83"/>
      <c r="M791" s="83"/>
      <c r="N791" s="83"/>
      <c r="O791" s="83"/>
      <c r="P791" s="83"/>
      <c r="Q791" s="83"/>
      <c r="R791" s="83"/>
      <c r="S791" s="83"/>
      <c r="T791" s="83"/>
      <c r="U791" s="83"/>
      <c r="V791" s="83"/>
      <c r="W791" s="83"/>
    </row>
    <row r="792" spans="1:23" ht="12.75" customHeight="1" x14ac:dyDescent="0.3">
      <c r="A792" s="83"/>
      <c r="B792" s="83"/>
      <c r="C792" s="83"/>
      <c r="D792" s="83"/>
      <c r="E792" s="83"/>
      <c r="F792" s="83"/>
      <c r="G792" s="83"/>
      <c r="H792" s="83"/>
      <c r="I792" s="83"/>
      <c r="J792" s="83"/>
      <c r="K792" s="83"/>
      <c r="L792" s="83"/>
      <c r="M792" s="83"/>
      <c r="N792" s="83"/>
      <c r="O792" s="83"/>
      <c r="P792" s="83"/>
      <c r="Q792" s="83"/>
      <c r="R792" s="83"/>
      <c r="S792" s="83"/>
      <c r="T792" s="83"/>
      <c r="U792" s="83"/>
      <c r="V792" s="83"/>
      <c r="W792" s="83"/>
    </row>
    <row r="793" spans="1:23" ht="12.75" customHeight="1" x14ac:dyDescent="0.3">
      <c r="A793" s="83"/>
      <c r="B793" s="83"/>
      <c r="C793" s="83"/>
      <c r="D793" s="83"/>
      <c r="E793" s="83"/>
      <c r="F793" s="83"/>
      <c r="G793" s="83"/>
      <c r="H793" s="83"/>
      <c r="I793" s="83"/>
      <c r="J793" s="83"/>
      <c r="K793" s="83"/>
      <c r="L793" s="83"/>
      <c r="M793" s="83"/>
      <c r="N793" s="83"/>
      <c r="O793" s="83"/>
      <c r="P793" s="83"/>
      <c r="Q793" s="83"/>
      <c r="R793" s="83"/>
      <c r="S793" s="83"/>
      <c r="T793" s="83"/>
      <c r="U793" s="83"/>
      <c r="V793" s="83"/>
      <c r="W793" s="83"/>
    </row>
    <row r="794" spans="1:23" ht="12.75" customHeight="1" x14ac:dyDescent="0.3">
      <c r="A794" s="83"/>
      <c r="B794" s="83"/>
      <c r="C794" s="83"/>
      <c r="D794" s="83"/>
      <c r="E794" s="83"/>
      <c r="F794" s="83"/>
      <c r="G794" s="83"/>
      <c r="H794" s="83"/>
      <c r="I794" s="83"/>
      <c r="J794" s="83"/>
      <c r="K794" s="83"/>
      <c r="L794" s="83"/>
      <c r="M794" s="83"/>
      <c r="N794" s="83"/>
      <c r="O794" s="83"/>
      <c r="P794" s="83"/>
      <c r="Q794" s="83"/>
      <c r="R794" s="83"/>
      <c r="S794" s="83"/>
      <c r="T794" s="83"/>
      <c r="U794" s="83"/>
      <c r="V794" s="83"/>
      <c r="W794" s="83"/>
    </row>
    <row r="795" spans="1:23" ht="12.75" customHeight="1" x14ac:dyDescent="0.3">
      <c r="A795" s="83"/>
      <c r="B795" s="83"/>
      <c r="C795" s="83"/>
      <c r="D795" s="83"/>
      <c r="E795" s="83"/>
      <c r="F795" s="83"/>
      <c r="G795" s="83"/>
      <c r="H795" s="83"/>
      <c r="I795" s="83"/>
      <c r="J795" s="83"/>
      <c r="K795" s="83"/>
      <c r="L795" s="83"/>
      <c r="M795" s="83"/>
      <c r="N795" s="83"/>
      <c r="O795" s="83"/>
      <c r="P795" s="83"/>
      <c r="Q795" s="83"/>
      <c r="R795" s="83"/>
      <c r="S795" s="83"/>
      <c r="T795" s="83"/>
      <c r="U795" s="83"/>
      <c r="V795" s="83"/>
      <c r="W795" s="83"/>
    </row>
    <row r="796" spans="1:23" ht="12.75" customHeight="1" x14ac:dyDescent="0.3">
      <c r="A796" s="83"/>
      <c r="B796" s="83"/>
      <c r="C796" s="83"/>
      <c r="D796" s="83"/>
      <c r="E796" s="83"/>
      <c r="F796" s="83"/>
      <c r="G796" s="83"/>
      <c r="H796" s="83"/>
      <c r="I796" s="83"/>
      <c r="J796" s="83"/>
      <c r="K796" s="83"/>
      <c r="L796" s="83"/>
      <c r="M796" s="83"/>
      <c r="N796" s="83"/>
      <c r="O796" s="83"/>
      <c r="P796" s="83"/>
      <c r="Q796" s="83"/>
      <c r="R796" s="83"/>
      <c r="S796" s="83"/>
      <c r="T796" s="83"/>
      <c r="U796" s="83"/>
      <c r="V796" s="83"/>
      <c r="W796" s="83"/>
    </row>
    <row r="797" spans="1:23" ht="12.75" customHeight="1" x14ac:dyDescent="0.3">
      <c r="A797" s="83"/>
      <c r="B797" s="83"/>
      <c r="C797" s="83"/>
      <c r="D797" s="83"/>
      <c r="E797" s="83"/>
      <c r="F797" s="83"/>
      <c r="G797" s="83"/>
      <c r="H797" s="83"/>
      <c r="I797" s="83"/>
      <c r="J797" s="83"/>
      <c r="K797" s="83"/>
      <c r="L797" s="83"/>
      <c r="M797" s="83"/>
      <c r="N797" s="83"/>
      <c r="O797" s="83"/>
      <c r="P797" s="83"/>
      <c r="Q797" s="83"/>
      <c r="R797" s="83"/>
      <c r="S797" s="83"/>
      <c r="T797" s="83"/>
      <c r="U797" s="83"/>
      <c r="V797" s="83"/>
      <c r="W797" s="83"/>
    </row>
    <row r="798" spans="1:23" ht="12.75" customHeight="1" x14ac:dyDescent="0.3">
      <c r="A798" s="83"/>
      <c r="B798" s="83"/>
      <c r="C798" s="83"/>
      <c r="D798" s="83"/>
      <c r="E798" s="83"/>
      <c r="F798" s="83"/>
      <c r="G798" s="83"/>
      <c r="H798" s="83"/>
      <c r="I798" s="83"/>
      <c r="J798" s="83"/>
      <c r="K798" s="83"/>
      <c r="L798" s="83"/>
      <c r="M798" s="83"/>
      <c r="N798" s="83"/>
      <c r="O798" s="83"/>
      <c r="P798" s="83"/>
      <c r="Q798" s="83"/>
      <c r="R798" s="83"/>
      <c r="S798" s="83"/>
      <c r="T798" s="83"/>
      <c r="U798" s="83"/>
      <c r="V798" s="83"/>
      <c r="W798" s="83"/>
    </row>
    <row r="799" spans="1:23" ht="12.75" customHeight="1" x14ac:dyDescent="0.3">
      <c r="A799" s="83"/>
      <c r="B799" s="83"/>
      <c r="C799" s="83"/>
      <c r="D799" s="83"/>
      <c r="E799" s="83"/>
      <c r="F799" s="83"/>
      <c r="G799" s="83"/>
      <c r="H799" s="83"/>
      <c r="I799" s="83"/>
      <c r="J799" s="83"/>
      <c r="K799" s="83"/>
      <c r="L799" s="83"/>
      <c r="M799" s="83"/>
      <c r="N799" s="83"/>
      <c r="O799" s="83"/>
      <c r="P799" s="83"/>
      <c r="Q799" s="83"/>
      <c r="R799" s="83"/>
      <c r="S799" s="83"/>
      <c r="T799" s="83"/>
      <c r="U799" s="83"/>
      <c r="V799" s="83"/>
      <c r="W799" s="83"/>
    </row>
    <row r="800" spans="1:23" ht="12.75" customHeight="1" x14ac:dyDescent="0.3">
      <c r="A800" s="83"/>
      <c r="B800" s="83"/>
      <c r="C800" s="83"/>
      <c r="D800" s="83"/>
      <c r="E800" s="83"/>
      <c r="F800" s="83"/>
      <c r="G800" s="83"/>
      <c r="H800" s="83"/>
      <c r="I800" s="83"/>
      <c r="J800" s="83"/>
      <c r="K800" s="83"/>
      <c r="L800" s="83"/>
      <c r="M800" s="83"/>
      <c r="N800" s="83"/>
      <c r="O800" s="83"/>
      <c r="P800" s="83"/>
      <c r="Q800" s="83"/>
      <c r="R800" s="83"/>
      <c r="S800" s="83"/>
      <c r="T800" s="83"/>
      <c r="U800" s="83"/>
      <c r="V800" s="83"/>
      <c r="W800" s="83"/>
    </row>
    <row r="801" spans="1:23" ht="12.75" customHeight="1" x14ac:dyDescent="0.3">
      <c r="A801" s="83"/>
      <c r="B801" s="83"/>
      <c r="C801" s="83"/>
      <c r="D801" s="83"/>
      <c r="E801" s="83"/>
      <c r="F801" s="83"/>
      <c r="G801" s="83"/>
      <c r="H801" s="83"/>
      <c r="I801" s="83"/>
      <c r="J801" s="83"/>
      <c r="K801" s="83"/>
      <c r="L801" s="83"/>
      <c r="M801" s="83"/>
      <c r="N801" s="83"/>
      <c r="O801" s="83"/>
      <c r="P801" s="83"/>
      <c r="Q801" s="83"/>
      <c r="R801" s="83"/>
      <c r="S801" s="83"/>
      <c r="T801" s="83"/>
      <c r="U801" s="83"/>
      <c r="V801" s="83"/>
      <c r="W801" s="83"/>
    </row>
    <row r="802" spans="1:23" ht="12.75" customHeight="1" x14ac:dyDescent="0.3">
      <c r="A802" s="83"/>
      <c r="B802" s="83"/>
      <c r="C802" s="83"/>
      <c r="D802" s="83"/>
      <c r="E802" s="83"/>
      <c r="F802" s="83"/>
      <c r="G802" s="83"/>
      <c r="H802" s="83"/>
      <c r="I802" s="83"/>
      <c r="J802" s="83"/>
      <c r="K802" s="83"/>
      <c r="L802" s="83"/>
      <c r="M802" s="83"/>
      <c r="N802" s="83"/>
      <c r="O802" s="83"/>
      <c r="P802" s="83"/>
      <c r="Q802" s="83"/>
      <c r="R802" s="83"/>
      <c r="S802" s="83"/>
      <c r="T802" s="83"/>
      <c r="U802" s="83"/>
      <c r="V802" s="83"/>
      <c r="W802" s="83"/>
    </row>
    <row r="803" spans="1:23" ht="12.75" customHeight="1" x14ac:dyDescent="0.3">
      <c r="A803" s="83"/>
      <c r="B803" s="83"/>
      <c r="C803" s="83"/>
      <c r="D803" s="83"/>
      <c r="E803" s="83"/>
      <c r="F803" s="83"/>
      <c r="G803" s="83"/>
      <c r="H803" s="83"/>
      <c r="I803" s="83"/>
      <c r="J803" s="83"/>
      <c r="K803" s="83"/>
      <c r="L803" s="83"/>
      <c r="M803" s="83"/>
      <c r="N803" s="83"/>
      <c r="O803" s="83"/>
      <c r="P803" s="83"/>
      <c r="Q803" s="83"/>
      <c r="R803" s="83"/>
      <c r="S803" s="83"/>
      <c r="T803" s="83"/>
      <c r="U803" s="83"/>
      <c r="V803" s="83"/>
      <c r="W803" s="83"/>
    </row>
    <row r="804" spans="1:23" ht="12.75" customHeight="1" x14ac:dyDescent="0.3">
      <c r="A804" s="83"/>
      <c r="B804" s="83"/>
      <c r="C804" s="83"/>
      <c r="D804" s="83"/>
      <c r="E804" s="83"/>
      <c r="F804" s="83"/>
      <c r="G804" s="83"/>
      <c r="H804" s="83"/>
      <c r="I804" s="83"/>
      <c r="J804" s="83"/>
      <c r="K804" s="83"/>
      <c r="L804" s="83"/>
      <c r="M804" s="83"/>
      <c r="N804" s="83"/>
      <c r="O804" s="83"/>
      <c r="P804" s="83"/>
      <c r="Q804" s="83"/>
      <c r="R804" s="83"/>
      <c r="S804" s="83"/>
      <c r="T804" s="83"/>
      <c r="U804" s="83"/>
      <c r="V804" s="83"/>
      <c r="W804" s="83"/>
    </row>
    <row r="805" spans="1:23" ht="12.75" customHeight="1" x14ac:dyDescent="0.3">
      <c r="A805" s="83"/>
      <c r="B805" s="83"/>
      <c r="C805" s="83"/>
      <c r="D805" s="83"/>
      <c r="E805" s="83"/>
      <c r="F805" s="83"/>
      <c r="G805" s="83"/>
      <c r="H805" s="83"/>
      <c r="I805" s="83"/>
      <c r="J805" s="83"/>
      <c r="K805" s="83"/>
      <c r="L805" s="83"/>
      <c r="M805" s="83"/>
      <c r="N805" s="83"/>
      <c r="O805" s="83"/>
      <c r="P805" s="83"/>
      <c r="Q805" s="83"/>
      <c r="R805" s="83"/>
      <c r="S805" s="83"/>
      <c r="T805" s="83"/>
      <c r="U805" s="83"/>
      <c r="V805" s="83"/>
      <c r="W805" s="83"/>
    </row>
    <row r="806" spans="1:23" ht="12.75" customHeight="1" x14ac:dyDescent="0.3">
      <c r="A806" s="83"/>
      <c r="B806" s="83"/>
      <c r="C806" s="83"/>
      <c r="D806" s="83"/>
      <c r="E806" s="83"/>
      <c r="F806" s="83"/>
      <c r="G806" s="83"/>
      <c r="H806" s="83"/>
      <c r="I806" s="83"/>
      <c r="J806" s="83"/>
      <c r="K806" s="83"/>
      <c r="L806" s="83"/>
      <c r="M806" s="83"/>
      <c r="N806" s="83"/>
      <c r="O806" s="83"/>
      <c r="P806" s="83"/>
      <c r="Q806" s="83"/>
      <c r="R806" s="83"/>
      <c r="S806" s="83"/>
      <c r="T806" s="83"/>
      <c r="U806" s="83"/>
      <c r="V806" s="83"/>
      <c r="W806" s="83"/>
    </row>
    <row r="807" spans="1:23" ht="12.75" customHeight="1" x14ac:dyDescent="0.3">
      <c r="A807" s="83"/>
      <c r="B807" s="83"/>
      <c r="C807" s="83"/>
      <c r="D807" s="83"/>
      <c r="E807" s="83"/>
      <c r="F807" s="83"/>
      <c r="G807" s="83"/>
      <c r="H807" s="83"/>
      <c r="I807" s="83"/>
      <c r="J807" s="83"/>
      <c r="K807" s="83"/>
      <c r="L807" s="83"/>
      <c r="M807" s="83"/>
      <c r="N807" s="83"/>
      <c r="O807" s="83"/>
      <c r="P807" s="83"/>
      <c r="Q807" s="83"/>
      <c r="R807" s="83"/>
      <c r="S807" s="83"/>
      <c r="T807" s="83"/>
      <c r="U807" s="83"/>
      <c r="V807" s="83"/>
      <c r="W807" s="83"/>
    </row>
    <row r="808" spans="1:23" ht="12.75" customHeight="1" x14ac:dyDescent="0.3">
      <c r="A808" s="83"/>
      <c r="B808" s="83"/>
      <c r="C808" s="83"/>
      <c r="D808" s="83"/>
      <c r="E808" s="83"/>
      <c r="F808" s="83"/>
      <c r="G808" s="83"/>
      <c r="H808" s="83"/>
      <c r="I808" s="83"/>
      <c r="J808" s="83"/>
      <c r="K808" s="83"/>
      <c r="L808" s="83"/>
      <c r="M808" s="83"/>
      <c r="N808" s="83"/>
      <c r="O808" s="83"/>
      <c r="P808" s="83"/>
      <c r="Q808" s="83"/>
      <c r="R808" s="83"/>
      <c r="S808" s="83"/>
      <c r="T808" s="83"/>
      <c r="U808" s="83"/>
      <c r="V808" s="83"/>
      <c r="W808" s="83"/>
    </row>
    <row r="809" spans="1:23" ht="12.75" customHeight="1" x14ac:dyDescent="0.3">
      <c r="A809" s="83"/>
      <c r="B809" s="83"/>
      <c r="C809" s="83"/>
      <c r="D809" s="83"/>
      <c r="E809" s="83"/>
      <c r="F809" s="83"/>
      <c r="G809" s="83"/>
      <c r="H809" s="83"/>
      <c r="I809" s="83"/>
      <c r="J809" s="83"/>
      <c r="K809" s="83"/>
      <c r="L809" s="83"/>
      <c r="M809" s="83"/>
      <c r="N809" s="83"/>
      <c r="O809" s="83"/>
      <c r="P809" s="83"/>
      <c r="Q809" s="83"/>
      <c r="R809" s="83"/>
      <c r="S809" s="83"/>
      <c r="T809" s="83"/>
      <c r="U809" s="83"/>
      <c r="V809" s="83"/>
      <c r="W809" s="83"/>
    </row>
    <row r="810" spans="1:23" ht="12.75" customHeight="1" x14ac:dyDescent="0.3">
      <c r="A810" s="83"/>
      <c r="B810" s="83"/>
      <c r="C810" s="83"/>
      <c r="D810" s="83"/>
      <c r="E810" s="83"/>
      <c r="F810" s="83"/>
      <c r="G810" s="83"/>
      <c r="H810" s="83"/>
      <c r="I810" s="83"/>
      <c r="J810" s="83"/>
      <c r="K810" s="83"/>
      <c r="L810" s="83"/>
      <c r="M810" s="83"/>
      <c r="N810" s="83"/>
      <c r="O810" s="83"/>
      <c r="P810" s="83"/>
      <c r="Q810" s="83"/>
      <c r="R810" s="83"/>
      <c r="S810" s="83"/>
      <c r="T810" s="83"/>
      <c r="U810" s="83"/>
      <c r="V810" s="83"/>
      <c r="W810" s="83"/>
    </row>
    <row r="811" spans="1:23" ht="12.75" customHeight="1" x14ac:dyDescent="0.3">
      <c r="A811" s="83"/>
      <c r="B811" s="83"/>
      <c r="C811" s="83"/>
      <c r="D811" s="83"/>
      <c r="E811" s="83"/>
      <c r="F811" s="83"/>
      <c r="G811" s="83"/>
      <c r="H811" s="83"/>
      <c r="I811" s="83"/>
      <c r="J811" s="83"/>
      <c r="K811" s="83"/>
      <c r="L811" s="83"/>
      <c r="M811" s="83"/>
      <c r="N811" s="83"/>
      <c r="O811" s="83"/>
      <c r="P811" s="83"/>
      <c r="Q811" s="83"/>
      <c r="R811" s="83"/>
      <c r="S811" s="83"/>
      <c r="T811" s="83"/>
      <c r="U811" s="83"/>
      <c r="V811" s="83"/>
      <c r="W811" s="83"/>
    </row>
    <row r="812" spans="1:23" ht="12.75" customHeight="1" x14ac:dyDescent="0.3">
      <c r="A812" s="83"/>
      <c r="B812" s="83"/>
      <c r="C812" s="83"/>
      <c r="D812" s="83"/>
      <c r="E812" s="83"/>
      <c r="F812" s="83"/>
      <c r="G812" s="83"/>
      <c r="H812" s="83"/>
      <c r="I812" s="83"/>
      <c r="J812" s="83"/>
      <c r="K812" s="83"/>
      <c r="L812" s="83"/>
      <c r="M812" s="83"/>
      <c r="N812" s="83"/>
      <c r="O812" s="83"/>
      <c r="P812" s="83"/>
      <c r="Q812" s="83"/>
      <c r="R812" s="83"/>
      <c r="S812" s="83"/>
      <c r="T812" s="83"/>
      <c r="U812" s="83"/>
      <c r="V812" s="83"/>
      <c r="W812" s="83"/>
    </row>
    <row r="813" spans="1:23" ht="12.75" customHeight="1" x14ac:dyDescent="0.3">
      <c r="A813" s="83"/>
      <c r="B813" s="83"/>
      <c r="C813" s="83"/>
      <c r="D813" s="83"/>
      <c r="E813" s="83"/>
      <c r="F813" s="83"/>
      <c r="G813" s="83"/>
      <c r="H813" s="83"/>
      <c r="I813" s="83"/>
      <c r="J813" s="83"/>
      <c r="K813" s="83"/>
      <c r="L813" s="83"/>
      <c r="M813" s="83"/>
      <c r="N813" s="83"/>
      <c r="O813" s="83"/>
      <c r="P813" s="83"/>
      <c r="Q813" s="83"/>
      <c r="R813" s="83"/>
      <c r="S813" s="83"/>
      <c r="T813" s="83"/>
      <c r="U813" s="83"/>
      <c r="V813" s="83"/>
      <c r="W813" s="83"/>
    </row>
    <row r="814" spans="1:23" ht="12.75" customHeight="1" x14ac:dyDescent="0.3">
      <c r="A814" s="83"/>
      <c r="B814" s="83"/>
      <c r="C814" s="83"/>
      <c r="D814" s="83"/>
      <c r="E814" s="83"/>
      <c r="F814" s="83"/>
      <c r="G814" s="83"/>
      <c r="H814" s="83"/>
      <c r="I814" s="83"/>
      <c r="J814" s="83"/>
      <c r="K814" s="83"/>
      <c r="L814" s="83"/>
      <c r="M814" s="83"/>
      <c r="N814" s="83"/>
      <c r="O814" s="83"/>
      <c r="P814" s="83"/>
      <c r="Q814" s="83"/>
      <c r="R814" s="83"/>
      <c r="S814" s="83"/>
      <c r="T814" s="83"/>
      <c r="U814" s="83"/>
      <c r="V814" s="83"/>
      <c r="W814" s="83"/>
    </row>
    <row r="815" spans="1:23" ht="12.75" customHeight="1" x14ac:dyDescent="0.3">
      <c r="A815" s="83"/>
      <c r="B815" s="83"/>
      <c r="C815" s="83"/>
      <c r="D815" s="83"/>
      <c r="E815" s="83"/>
      <c r="F815" s="83"/>
      <c r="G815" s="83"/>
      <c r="H815" s="83"/>
      <c r="I815" s="83"/>
      <c r="J815" s="83"/>
      <c r="K815" s="83"/>
      <c r="L815" s="83"/>
      <c r="M815" s="83"/>
      <c r="N815" s="83"/>
      <c r="O815" s="83"/>
      <c r="P815" s="83"/>
      <c r="Q815" s="83"/>
      <c r="R815" s="83"/>
      <c r="S815" s="83"/>
      <c r="T815" s="83"/>
      <c r="U815" s="83"/>
      <c r="V815" s="83"/>
      <c r="W815" s="83"/>
    </row>
    <row r="816" spans="1:23" ht="12.75" customHeight="1" x14ac:dyDescent="0.3">
      <c r="A816" s="83"/>
      <c r="B816" s="83"/>
      <c r="C816" s="83"/>
      <c r="D816" s="83"/>
      <c r="E816" s="83"/>
      <c r="F816" s="83"/>
      <c r="G816" s="83"/>
      <c r="H816" s="83"/>
      <c r="I816" s="83"/>
      <c r="J816" s="83"/>
      <c r="K816" s="83"/>
      <c r="L816" s="83"/>
      <c r="M816" s="83"/>
      <c r="N816" s="83"/>
      <c r="O816" s="83"/>
      <c r="P816" s="83"/>
      <c r="Q816" s="83"/>
      <c r="R816" s="83"/>
      <c r="S816" s="83"/>
      <c r="T816" s="83"/>
      <c r="U816" s="83"/>
      <c r="V816" s="83"/>
      <c r="W816" s="83"/>
    </row>
    <row r="817" spans="1:23" ht="12.75" customHeight="1" x14ac:dyDescent="0.3">
      <c r="A817" s="83"/>
      <c r="B817" s="83"/>
      <c r="C817" s="83"/>
      <c r="D817" s="83"/>
      <c r="E817" s="83"/>
      <c r="F817" s="83"/>
      <c r="G817" s="83"/>
      <c r="H817" s="83"/>
      <c r="I817" s="83"/>
      <c r="J817" s="83"/>
      <c r="K817" s="83"/>
      <c r="L817" s="83"/>
      <c r="M817" s="83"/>
      <c r="N817" s="83"/>
      <c r="O817" s="83"/>
      <c r="P817" s="83"/>
      <c r="Q817" s="83"/>
      <c r="R817" s="83"/>
      <c r="S817" s="83"/>
      <c r="T817" s="83"/>
      <c r="U817" s="83"/>
      <c r="V817" s="83"/>
      <c r="W817" s="83"/>
    </row>
    <row r="818" spans="1:23" ht="12.75" customHeight="1" x14ac:dyDescent="0.3">
      <c r="A818" s="83"/>
      <c r="B818" s="83"/>
      <c r="C818" s="83"/>
      <c r="D818" s="83"/>
      <c r="E818" s="83"/>
      <c r="F818" s="83"/>
      <c r="G818" s="83"/>
      <c r="H818" s="83"/>
      <c r="I818" s="83"/>
      <c r="J818" s="83"/>
      <c r="K818" s="83"/>
      <c r="L818" s="83"/>
      <c r="M818" s="83"/>
      <c r="N818" s="83"/>
      <c r="O818" s="83"/>
      <c r="P818" s="83"/>
      <c r="Q818" s="83"/>
      <c r="R818" s="83"/>
      <c r="S818" s="83"/>
      <c r="T818" s="83"/>
      <c r="U818" s="83"/>
      <c r="V818" s="83"/>
      <c r="W818" s="83"/>
    </row>
    <row r="819" spans="1:23" ht="12.75" customHeight="1" x14ac:dyDescent="0.3">
      <c r="A819" s="83"/>
      <c r="B819" s="83"/>
      <c r="C819" s="83"/>
      <c r="D819" s="83"/>
      <c r="E819" s="83"/>
      <c r="F819" s="83"/>
      <c r="G819" s="83"/>
      <c r="H819" s="83"/>
      <c r="I819" s="83"/>
      <c r="J819" s="83"/>
      <c r="K819" s="83"/>
      <c r="L819" s="83"/>
      <c r="M819" s="83"/>
      <c r="N819" s="83"/>
      <c r="O819" s="83"/>
      <c r="P819" s="83"/>
      <c r="Q819" s="83"/>
      <c r="R819" s="83"/>
      <c r="S819" s="83"/>
      <c r="T819" s="83"/>
      <c r="U819" s="83"/>
      <c r="V819" s="83"/>
      <c r="W819" s="83"/>
    </row>
    <row r="820" spans="1:23" ht="12.75" customHeight="1" x14ac:dyDescent="0.3">
      <c r="A820" s="83"/>
      <c r="B820" s="83"/>
      <c r="C820" s="83"/>
      <c r="D820" s="83"/>
      <c r="E820" s="83"/>
      <c r="F820" s="83"/>
      <c r="G820" s="83"/>
      <c r="H820" s="83"/>
      <c r="I820" s="83"/>
      <c r="J820" s="83"/>
      <c r="K820" s="83"/>
      <c r="L820" s="83"/>
      <c r="M820" s="83"/>
      <c r="N820" s="83"/>
      <c r="O820" s="83"/>
      <c r="P820" s="83"/>
      <c r="Q820" s="83"/>
      <c r="R820" s="83"/>
      <c r="S820" s="83"/>
      <c r="T820" s="83"/>
      <c r="U820" s="83"/>
      <c r="V820" s="83"/>
      <c r="W820" s="83"/>
    </row>
    <row r="821" spans="1:23" ht="12.75" customHeight="1" x14ac:dyDescent="0.3">
      <c r="A821" s="83"/>
      <c r="B821" s="83"/>
      <c r="C821" s="83"/>
      <c r="D821" s="83"/>
      <c r="E821" s="83"/>
      <c r="F821" s="83"/>
      <c r="G821" s="83"/>
      <c r="H821" s="83"/>
      <c r="I821" s="83"/>
      <c r="J821" s="83"/>
      <c r="K821" s="83"/>
      <c r="L821" s="83"/>
      <c r="M821" s="83"/>
      <c r="N821" s="83"/>
      <c r="O821" s="83"/>
      <c r="P821" s="83"/>
      <c r="Q821" s="83"/>
      <c r="R821" s="83"/>
      <c r="S821" s="83"/>
      <c r="T821" s="83"/>
      <c r="U821" s="83"/>
      <c r="V821" s="83"/>
      <c r="W821" s="83"/>
    </row>
    <row r="822" spans="1:23" ht="12.75" customHeight="1" x14ac:dyDescent="0.3">
      <c r="A822" s="83"/>
      <c r="B822" s="83"/>
      <c r="C822" s="83"/>
      <c r="D822" s="83"/>
      <c r="E822" s="83"/>
      <c r="F822" s="83"/>
      <c r="G822" s="83"/>
      <c r="H822" s="83"/>
      <c r="I822" s="83"/>
      <c r="J822" s="83"/>
      <c r="K822" s="83"/>
      <c r="L822" s="83"/>
      <c r="M822" s="83"/>
      <c r="N822" s="83"/>
      <c r="O822" s="83"/>
      <c r="P822" s="83"/>
      <c r="Q822" s="83"/>
      <c r="R822" s="83"/>
      <c r="S822" s="83"/>
      <c r="T822" s="83"/>
      <c r="U822" s="83"/>
      <c r="V822" s="83"/>
      <c r="W822" s="83"/>
    </row>
    <row r="823" spans="1:23" ht="12.75" customHeight="1" x14ac:dyDescent="0.3">
      <c r="A823" s="83"/>
      <c r="B823" s="83"/>
      <c r="C823" s="83"/>
      <c r="D823" s="83"/>
      <c r="E823" s="83"/>
      <c r="F823" s="83"/>
      <c r="G823" s="83"/>
      <c r="H823" s="83"/>
      <c r="I823" s="83"/>
      <c r="J823" s="83"/>
      <c r="K823" s="83"/>
      <c r="L823" s="83"/>
      <c r="M823" s="83"/>
      <c r="N823" s="83"/>
      <c r="O823" s="83"/>
      <c r="P823" s="83"/>
      <c r="Q823" s="83"/>
      <c r="R823" s="83"/>
      <c r="S823" s="83"/>
      <c r="T823" s="83"/>
      <c r="U823" s="83"/>
      <c r="V823" s="83"/>
      <c r="W823" s="83"/>
    </row>
    <row r="824" spans="1:23" ht="12.75" customHeight="1" x14ac:dyDescent="0.3">
      <c r="A824" s="83"/>
      <c r="B824" s="83"/>
      <c r="C824" s="83"/>
      <c r="D824" s="83"/>
      <c r="E824" s="83"/>
      <c r="F824" s="83"/>
      <c r="G824" s="83"/>
      <c r="H824" s="83"/>
      <c r="I824" s="83"/>
      <c r="J824" s="83"/>
      <c r="K824" s="83"/>
      <c r="L824" s="83"/>
      <c r="M824" s="83"/>
      <c r="N824" s="83"/>
      <c r="O824" s="83"/>
      <c r="P824" s="83"/>
      <c r="Q824" s="83"/>
      <c r="R824" s="83"/>
      <c r="S824" s="83"/>
      <c r="T824" s="83"/>
      <c r="U824" s="83"/>
      <c r="V824" s="83"/>
      <c r="W824" s="83"/>
    </row>
    <row r="825" spans="1:23" ht="12.75" customHeight="1" x14ac:dyDescent="0.3">
      <c r="A825" s="83"/>
      <c r="B825" s="83"/>
      <c r="C825" s="83"/>
      <c r="D825" s="83"/>
      <c r="E825" s="83"/>
      <c r="F825" s="83"/>
      <c r="G825" s="83"/>
      <c r="H825" s="83"/>
      <c r="I825" s="83"/>
      <c r="J825" s="83"/>
      <c r="K825" s="83"/>
      <c r="L825" s="83"/>
      <c r="M825" s="83"/>
      <c r="N825" s="83"/>
      <c r="O825" s="83"/>
      <c r="P825" s="83"/>
      <c r="Q825" s="83"/>
      <c r="R825" s="83"/>
      <c r="S825" s="83"/>
      <c r="T825" s="83"/>
      <c r="U825" s="83"/>
      <c r="V825" s="83"/>
      <c r="W825" s="83"/>
    </row>
    <row r="826" spans="1:23" ht="12.75" customHeight="1" x14ac:dyDescent="0.3">
      <c r="A826" s="83"/>
      <c r="B826" s="83"/>
      <c r="C826" s="83"/>
      <c r="D826" s="83"/>
      <c r="E826" s="83"/>
      <c r="F826" s="83"/>
      <c r="G826" s="83"/>
      <c r="H826" s="83"/>
      <c r="I826" s="83"/>
      <c r="J826" s="83"/>
      <c r="K826" s="83"/>
      <c r="L826" s="83"/>
      <c r="M826" s="83"/>
      <c r="N826" s="83"/>
      <c r="O826" s="83"/>
      <c r="P826" s="83"/>
      <c r="Q826" s="83"/>
      <c r="R826" s="83"/>
      <c r="S826" s="83"/>
      <c r="T826" s="83"/>
      <c r="U826" s="83"/>
      <c r="V826" s="83"/>
      <c r="W826" s="83"/>
    </row>
    <row r="827" spans="1:23" ht="12.75" customHeight="1" x14ac:dyDescent="0.3">
      <c r="A827" s="83"/>
      <c r="B827" s="83"/>
      <c r="C827" s="83"/>
      <c r="D827" s="83"/>
      <c r="E827" s="83"/>
      <c r="F827" s="83"/>
      <c r="G827" s="83"/>
      <c r="H827" s="83"/>
      <c r="I827" s="83"/>
      <c r="J827" s="83"/>
      <c r="K827" s="83"/>
      <c r="L827" s="83"/>
      <c r="M827" s="83"/>
      <c r="N827" s="83"/>
      <c r="O827" s="83"/>
      <c r="P827" s="83"/>
      <c r="Q827" s="83"/>
      <c r="R827" s="83"/>
      <c r="S827" s="83"/>
      <c r="T827" s="83"/>
      <c r="U827" s="83"/>
      <c r="V827" s="83"/>
      <c r="W827" s="83"/>
    </row>
    <row r="828" spans="1:23" ht="12.75" customHeight="1" x14ac:dyDescent="0.3">
      <c r="A828" s="83"/>
      <c r="B828" s="83"/>
      <c r="C828" s="83"/>
      <c r="D828" s="83"/>
      <c r="E828" s="83"/>
      <c r="F828" s="83"/>
      <c r="G828" s="83"/>
      <c r="H828" s="83"/>
      <c r="I828" s="83"/>
      <c r="J828" s="83"/>
      <c r="K828" s="83"/>
      <c r="L828" s="83"/>
      <c r="M828" s="83"/>
      <c r="N828" s="83"/>
      <c r="O828" s="83"/>
      <c r="P828" s="83"/>
      <c r="Q828" s="83"/>
      <c r="R828" s="83"/>
      <c r="S828" s="83"/>
      <c r="T828" s="83"/>
      <c r="U828" s="83"/>
      <c r="V828" s="83"/>
      <c r="W828" s="83"/>
    </row>
    <row r="829" spans="1:23" ht="12.75" customHeight="1" x14ac:dyDescent="0.3">
      <c r="A829" s="83"/>
      <c r="B829" s="83"/>
      <c r="C829" s="83"/>
      <c r="D829" s="83"/>
      <c r="E829" s="83"/>
      <c r="F829" s="83"/>
      <c r="G829" s="83"/>
      <c r="H829" s="83"/>
      <c r="I829" s="83"/>
      <c r="J829" s="83"/>
      <c r="K829" s="83"/>
      <c r="L829" s="83"/>
      <c r="M829" s="83"/>
      <c r="N829" s="83"/>
      <c r="O829" s="83"/>
      <c r="P829" s="83"/>
      <c r="Q829" s="83"/>
      <c r="R829" s="83"/>
      <c r="S829" s="83"/>
      <c r="T829" s="83"/>
      <c r="U829" s="83"/>
      <c r="V829" s="83"/>
      <c r="W829" s="83"/>
    </row>
    <row r="830" spans="1:23" ht="12.75" customHeight="1" x14ac:dyDescent="0.3">
      <c r="A830" s="83"/>
      <c r="B830" s="83"/>
      <c r="C830" s="83"/>
      <c r="D830" s="83"/>
      <c r="E830" s="83"/>
      <c r="F830" s="83"/>
      <c r="G830" s="83"/>
      <c r="H830" s="83"/>
      <c r="I830" s="83"/>
      <c r="J830" s="83"/>
      <c r="K830" s="83"/>
      <c r="L830" s="83"/>
      <c r="M830" s="83"/>
      <c r="N830" s="83"/>
      <c r="O830" s="83"/>
      <c r="P830" s="83"/>
      <c r="Q830" s="83"/>
      <c r="R830" s="83"/>
      <c r="S830" s="83"/>
      <c r="T830" s="83"/>
      <c r="U830" s="83"/>
      <c r="V830" s="83"/>
      <c r="W830" s="83"/>
    </row>
    <row r="831" spans="1:23" ht="12.75" customHeight="1" x14ac:dyDescent="0.3">
      <c r="A831" s="83"/>
      <c r="B831" s="83"/>
      <c r="C831" s="83"/>
      <c r="D831" s="83"/>
      <c r="E831" s="83"/>
      <c r="F831" s="83"/>
      <c r="G831" s="83"/>
      <c r="H831" s="83"/>
      <c r="I831" s="83"/>
      <c r="J831" s="83"/>
      <c r="K831" s="83"/>
      <c r="L831" s="83"/>
      <c r="M831" s="83"/>
      <c r="N831" s="83"/>
      <c r="O831" s="83"/>
      <c r="P831" s="83"/>
      <c r="Q831" s="83"/>
      <c r="R831" s="83"/>
      <c r="S831" s="83"/>
      <c r="T831" s="83"/>
      <c r="U831" s="83"/>
      <c r="V831" s="83"/>
      <c r="W831" s="83"/>
    </row>
    <row r="832" spans="1:23" ht="12.75" customHeight="1" x14ac:dyDescent="0.3">
      <c r="A832" s="83"/>
      <c r="B832" s="83"/>
      <c r="C832" s="83"/>
      <c r="D832" s="83"/>
      <c r="E832" s="83"/>
      <c r="F832" s="83"/>
      <c r="G832" s="83"/>
      <c r="H832" s="83"/>
      <c r="I832" s="83"/>
      <c r="J832" s="83"/>
      <c r="K832" s="83"/>
      <c r="L832" s="83"/>
      <c r="M832" s="83"/>
      <c r="N832" s="83"/>
      <c r="O832" s="83"/>
      <c r="P832" s="83"/>
      <c r="Q832" s="83"/>
      <c r="R832" s="83"/>
      <c r="S832" s="83"/>
      <c r="T832" s="83"/>
      <c r="U832" s="83"/>
      <c r="V832" s="83"/>
      <c r="W832" s="83"/>
    </row>
    <row r="833" spans="1:23" ht="12.75" customHeight="1" x14ac:dyDescent="0.3">
      <c r="A833" s="83"/>
      <c r="B833" s="83"/>
      <c r="C833" s="83"/>
      <c r="D833" s="83"/>
      <c r="E833" s="83"/>
      <c r="F833" s="83"/>
      <c r="G833" s="83"/>
      <c r="H833" s="83"/>
      <c r="I833" s="83"/>
      <c r="J833" s="83"/>
      <c r="K833" s="83"/>
      <c r="L833" s="83"/>
      <c r="M833" s="83"/>
      <c r="N833" s="83"/>
      <c r="O833" s="83"/>
      <c r="P833" s="83"/>
      <c r="Q833" s="83"/>
      <c r="R833" s="83"/>
      <c r="S833" s="83"/>
      <c r="T833" s="83"/>
      <c r="U833" s="83"/>
      <c r="V833" s="83"/>
      <c r="W833" s="83"/>
    </row>
    <row r="834" spans="1:23" ht="12.75" customHeight="1" x14ac:dyDescent="0.3">
      <c r="A834" s="83"/>
      <c r="B834" s="83"/>
      <c r="C834" s="83"/>
      <c r="D834" s="83"/>
      <c r="E834" s="83"/>
      <c r="F834" s="83"/>
      <c r="G834" s="83"/>
      <c r="H834" s="83"/>
      <c r="I834" s="83"/>
      <c r="J834" s="83"/>
      <c r="K834" s="83"/>
      <c r="L834" s="83"/>
      <c r="M834" s="83"/>
      <c r="N834" s="83"/>
      <c r="O834" s="83"/>
      <c r="P834" s="83"/>
      <c r="Q834" s="83"/>
      <c r="R834" s="83"/>
      <c r="S834" s="83"/>
      <c r="T834" s="83"/>
      <c r="U834" s="83"/>
      <c r="V834" s="83"/>
      <c r="W834" s="83"/>
    </row>
    <row r="835" spans="1:23" ht="12.75" customHeight="1" x14ac:dyDescent="0.3">
      <c r="A835" s="83"/>
      <c r="B835" s="83"/>
      <c r="C835" s="83"/>
      <c r="D835" s="83"/>
      <c r="E835" s="83"/>
      <c r="F835" s="83"/>
      <c r="G835" s="83"/>
      <c r="H835" s="83"/>
      <c r="I835" s="83"/>
      <c r="J835" s="83"/>
      <c r="K835" s="83"/>
      <c r="L835" s="83"/>
      <c r="M835" s="83"/>
      <c r="N835" s="83"/>
      <c r="O835" s="83"/>
      <c r="P835" s="83"/>
      <c r="Q835" s="83"/>
      <c r="R835" s="83"/>
      <c r="S835" s="83"/>
      <c r="T835" s="83"/>
      <c r="U835" s="83"/>
      <c r="V835" s="83"/>
      <c r="W835" s="83"/>
    </row>
    <row r="836" spans="1:23" ht="12.75" customHeight="1" x14ac:dyDescent="0.3">
      <c r="A836" s="83"/>
      <c r="B836" s="83"/>
      <c r="C836" s="83"/>
      <c r="D836" s="83"/>
      <c r="E836" s="83"/>
      <c r="F836" s="83"/>
      <c r="G836" s="83"/>
      <c r="H836" s="83"/>
      <c r="I836" s="83"/>
      <c r="J836" s="83"/>
      <c r="K836" s="83"/>
      <c r="L836" s="83"/>
      <c r="M836" s="83"/>
      <c r="N836" s="83"/>
      <c r="O836" s="83"/>
      <c r="P836" s="83"/>
      <c r="Q836" s="83"/>
      <c r="R836" s="83"/>
      <c r="S836" s="83"/>
      <c r="T836" s="83"/>
      <c r="U836" s="83"/>
      <c r="V836" s="83"/>
      <c r="W836" s="83"/>
    </row>
    <row r="837" spans="1:23" ht="12.75" customHeight="1" x14ac:dyDescent="0.3">
      <c r="A837" s="83"/>
      <c r="B837" s="83"/>
      <c r="C837" s="83"/>
      <c r="D837" s="83"/>
      <c r="E837" s="83"/>
      <c r="F837" s="83"/>
      <c r="G837" s="83"/>
      <c r="H837" s="83"/>
      <c r="I837" s="83"/>
      <c r="J837" s="83"/>
      <c r="K837" s="83"/>
      <c r="L837" s="83"/>
      <c r="M837" s="83"/>
      <c r="N837" s="83"/>
      <c r="O837" s="83"/>
      <c r="P837" s="83"/>
      <c r="Q837" s="83"/>
      <c r="R837" s="83"/>
      <c r="S837" s="83"/>
      <c r="T837" s="83"/>
      <c r="U837" s="83"/>
      <c r="V837" s="83"/>
      <c r="W837" s="83"/>
    </row>
    <row r="838" spans="1:23" ht="12.75" customHeight="1" x14ac:dyDescent="0.3">
      <c r="A838" s="83"/>
      <c r="B838" s="83"/>
      <c r="C838" s="83"/>
      <c r="D838" s="83"/>
      <c r="E838" s="83"/>
      <c r="F838" s="83"/>
      <c r="G838" s="83"/>
      <c r="H838" s="83"/>
      <c r="I838" s="83"/>
      <c r="J838" s="83"/>
      <c r="K838" s="83"/>
      <c r="L838" s="83"/>
      <c r="M838" s="83"/>
      <c r="N838" s="83"/>
      <c r="O838" s="83"/>
      <c r="P838" s="83"/>
      <c r="Q838" s="83"/>
      <c r="R838" s="83"/>
      <c r="S838" s="83"/>
      <c r="T838" s="83"/>
      <c r="U838" s="83"/>
      <c r="V838" s="83"/>
      <c r="W838" s="83"/>
    </row>
    <row r="839" spans="1:23" ht="12.75" customHeight="1" x14ac:dyDescent="0.3">
      <c r="A839" s="83"/>
      <c r="B839" s="83"/>
      <c r="C839" s="83"/>
      <c r="D839" s="83"/>
      <c r="E839" s="83"/>
      <c r="F839" s="83"/>
      <c r="G839" s="83"/>
      <c r="H839" s="83"/>
      <c r="I839" s="83"/>
      <c r="J839" s="83"/>
      <c r="K839" s="83"/>
      <c r="L839" s="83"/>
      <c r="M839" s="83"/>
      <c r="N839" s="83"/>
      <c r="O839" s="83"/>
      <c r="P839" s="83"/>
      <c r="Q839" s="83"/>
      <c r="R839" s="83"/>
      <c r="S839" s="83"/>
      <c r="T839" s="83"/>
      <c r="U839" s="83"/>
      <c r="V839" s="83"/>
      <c r="W839" s="83"/>
    </row>
    <row r="840" spans="1:23" ht="12.75" customHeight="1" x14ac:dyDescent="0.3">
      <c r="A840" s="83"/>
      <c r="B840" s="83"/>
      <c r="C840" s="83"/>
      <c r="D840" s="83"/>
      <c r="E840" s="83"/>
      <c r="F840" s="83"/>
      <c r="G840" s="83"/>
      <c r="H840" s="83"/>
      <c r="I840" s="83"/>
      <c r="J840" s="83"/>
      <c r="K840" s="83"/>
      <c r="L840" s="83"/>
      <c r="M840" s="83"/>
      <c r="N840" s="83"/>
      <c r="O840" s="83"/>
      <c r="P840" s="83"/>
      <c r="Q840" s="83"/>
      <c r="R840" s="83"/>
      <c r="S840" s="83"/>
      <c r="T840" s="83"/>
      <c r="U840" s="83"/>
      <c r="V840" s="83"/>
      <c r="W840" s="83"/>
    </row>
    <row r="841" spans="1:23" ht="12.75" customHeight="1" x14ac:dyDescent="0.3">
      <c r="A841" s="83"/>
      <c r="B841" s="83"/>
      <c r="C841" s="83"/>
      <c r="D841" s="83"/>
      <c r="E841" s="83"/>
      <c r="F841" s="83"/>
      <c r="G841" s="83"/>
      <c r="H841" s="83"/>
      <c r="I841" s="83"/>
      <c r="J841" s="83"/>
      <c r="K841" s="83"/>
      <c r="L841" s="83"/>
      <c r="M841" s="83"/>
      <c r="N841" s="83"/>
      <c r="O841" s="83"/>
      <c r="P841" s="83"/>
      <c r="Q841" s="83"/>
      <c r="R841" s="83"/>
      <c r="S841" s="83"/>
      <c r="T841" s="83"/>
      <c r="U841" s="83"/>
      <c r="V841" s="83"/>
      <c r="W841" s="83"/>
    </row>
    <row r="842" spans="1:23" ht="12.75" customHeight="1" x14ac:dyDescent="0.3">
      <c r="A842" s="83"/>
      <c r="B842" s="83"/>
      <c r="C842" s="83"/>
      <c r="D842" s="83"/>
      <c r="E842" s="83"/>
      <c r="F842" s="83"/>
      <c r="G842" s="83"/>
      <c r="H842" s="83"/>
      <c r="I842" s="83"/>
      <c r="J842" s="83"/>
      <c r="K842" s="83"/>
      <c r="L842" s="83"/>
      <c r="M842" s="83"/>
      <c r="N842" s="83"/>
      <c r="O842" s="83"/>
      <c r="P842" s="83"/>
      <c r="Q842" s="83"/>
      <c r="R842" s="83"/>
      <c r="S842" s="83"/>
      <c r="T842" s="83"/>
      <c r="U842" s="83"/>
      <c r="V842" s="83"/>
      <c r="W842" s="83"/>
    </row>
    <row r="843" spans="1:23" ht="12.75" customHeight="1" x14ac:dyDescent="0.3">
      <c r="A843" s="83"/>
      <c r="B843" s="83"/>
      <c r="C843" s="83"/>
      <c r="D843" s="83"/>
      <c r="E843" s="83"/>
      <c r="F843" s="83"/>
      <c r="G843" s="83"/>
      <c r="H843" s="83"/>
      <c r="I843" s="83"/>
      <c r="J843" s="83"/>
      <c r="K843" s="83"/>
      <c r="L843" s="83"/>
      <c r="M843" s="83"/>
      <c r="N843" s="83"/>
      <c r="O843" s="83"/>
      <c r="P843" s="83"/>
      <c r="Q843" s="83"/>
      <c r="R843" s="83"/>
      <c r="S843" s="83"/>
      <c r="T843" s="83"/>
      <c r="U843" s="83"/>
      <c r="V843" s="83"/>
      <c r="W843" s="83"/>
    </row>
    <row r="844" spans="1:23" ht="12.75" customHeight="1" x14ac:dyDescent="0.3">
      <c r="A844" s="83"/>
      <c r="B844" s="83"/>
      <c r="C844" s="83"/>
      <c r="D844" s="83"/>
      <c r="E844" s="83"/>
      <c r="F844" s="83"/>
      <c r="G844" s="83"/>
      <c r="H844" s="83"/>
      <c r="I844" s="83"/>
      <c r="J844" s="83"/>
      <c r="K844" s="83"/>
      <c r="L844" s="83"/>
      <c r="M844" s="83"/>
      <c r="N844" s="83"/>
      <c r="O844" s="83"/>
      <c r="P844" s="83"/>
      <c r="Q844" s="83"/>
      <c r="R844" s="83"/>
      <c r="S844" s="83"/>
      <c r="T844" s="83"/>
      <c r="U844" s="83"/>
      <c r="V844" s="83"/>
      <c r="W844" s="83"/>
    </row>
    <row r="845" spans="1:23" ht="12.75" customHeight="1" x14ac:dyDescent="0.3">
      <c r="A845" s="83"/>
      <c r="B845" s="83"/>
      <c r="C845" s="83"/>
      <c r="D845" s="83"/>
      <c r="E845" s="83"/>
      <c r="F845" s="83"/>
      <c r="G845" s="83"/>
      <c r="H845" s="83"/>
      <c r="I845" s="83"/>
      <c r="J845" s="83"/>
      <c r="K845" s="83"/>
      <c r="L845" s="83"/>
      <c r="M845" s="83"/>
      <c r="N845" s="83"/>
      <c r="O845" s="83"/>
      <c r="P845" s="83"/>
      <c r="Q845" s="83"/>
      <c r="R845" s="83"/>
      <c r="S845" s="83"/>
      <c r="T845" s="83"/>
      <c r="U845" s="83"/>
      <c r="V845" s="83"/>
      <c r="W845" s="83"/>
    </row>
    <row r="846" spans="1:23" ht="12.75" customHeight="1" x14ac:dyDescent="0.3">
      <c r="A846" s="83"/>
      <c r="B846" s="83"/>
      <c r="C846" s="83"/>
      <c r="D846" s="83"/>
      <c r="E846" s="83"/>
      <c r="F846" s="83"/>
      <c r="G846" s="83"/>
      <c r="H846" s="83"/>
      <c r="I846" s="83"/>
      <c r="J846" s="83"/>
      <c r="K846" s="83"/>
      <c r="L846" s="83"/>
      <c r="M846" s="83"/>
      <c r="N846" s="83"/>
      <c r="O846" s="83"/>
      <c r="P846" s="83"/>
      <c r="Q846" s="83"/>
      <c r="R846" s="83"/>
      <c r="S846" s="83"/>
      <c r="T846" s="83"/>
      <c r="U846" s="83"/>
      <c r="V846" s="83"/>
      <c r="W846" s="83"/>
    </row>
    <row r="847" spans="1:23" ht="12.75" customHeight="1" x14ac:dyDescent="0.3">
      <c r="A847" s="83"/>
      <c r="B847" s="83"/>
      <c r="C847" s="83"/>
      <c r="D847" s="83"/>
      <c r="E847" s="83"/>
      <c r="F847" s="83"/>
      <c r="G847" s="83"/>
      <c r="H847" s="83"/>
      <c r="I847" s="83"/>
      <c r="J847" s="83"/>
      <c r="K847" s="83"/>
      <c r="L847" s="83"/>
      <c r="M847" s="83"/>
      <c r="N847" s="83"/>
      <c r="O847" s="83"/>
      <c r="P847" s="83"/>
      <c r="Q847" s="83"/>
      <c r="R847" s="83"/>
      <c r="S847" s="83"/>
      <c r="T847" s="83"/>
      <c r="U847" s="83"/>
      <c r="V847" s="83"/>
      <c r="W847" s="83"/>
    </row>
    <row r="848" spans="1:23" ht="12.75" customHeight="1" x14ac:dyDescent="0.3">
      <c r="A848" s="83"/>
      <c r="B848" s="83"/>
      <c r="C848" s="83"/>
      <c r="D848" s="83"/>
      <c r="E848" s="83"/>
      <c r="F848" s="83"/>
      <c r="G848" s="83"/>
      <c r="H848" s="83"/>
      <c r="I848" s="83"/>
      <c r="J848" s="83"/>
      <c r="K848" s="83"/>
      <c r="L848" s="83"/>
      <c r="M848" s="83"/>
      <c r="N848" s="83"/>
      <c r="O848" s="83"/>
      <c r="P848" s="83"/>
      <c r="Q848" s="83"/>
      <c r="R848" s="83"/>
      <c r="S848" s="83"/>
      <c r="T848" s="83"/>
      <c r="U848" s="83"/>
      <c r="V848" s="83"/>
      <c r="W848" s="83"/>
    </row>
    <row r="849" spans="1:23" ht="12.75" customHeight="1" x14ac:dyDescent="0.3">
      <c r="A849" s="83"/>
      <c r="B849" s="83"/>
      <c r="C849" s="83"/>
      <c r="D849" s="83"/>
      <c r="E849" s="83"/>
      <c r="F849" s="83"/>
      <c r="G849" s="83"/>
      <c r="H849" s="83"/>
      <c r="I849" s="83"/>
      <c r="J849" s="83"/>
      <c r="K849" s="83"/>
      <c r="L849" s="83"/>
      <c r="M849" s="83"/>
      <c r="N849" s="83"/>
      <c r="O849" s="83"/>
      <c r="P849" s="83"/>
      <c r="Q849" s="83"/>
      <c r="R849" s="83"/>
      <c r="S849" s="83"/>
      <c r="T849" s="83"/>
      <c r="U849" s="83"/>
      <c r="V849" s="83"/>
      <c r="W849" s="83"/>
    </row>
    <row r="850" spans="1:23" ht="12.75" customHeight="1" x14ac:dyDescent="0.3">
      <c r="A850" s="83"/>
      <c r="B850" s="83"/>
      <c r="C850" s="83"/>
      <c r="D850" s="83"/>
      <c r="E850" s="83"/>
      <c r="F850" s="83"/>
      <c r="G850" s="83"/>
      <c r="H850" s="83"/>
      <c r="I850" s="83"/>
      <c r="J850" s="83"/>
      <c r="K850" s="83"/>
      <c r="L850" s="83"/>
      <c r="M850" s="83"/>
      <c r="N850" s="83"/>
      <c r="O850" s="83"/>
      <c r="P850" s="83"/>
      <c r="Q850" s="83"/>
      <c r="R850" s="83"/>
      <c r="S850" s="83"/>
      <c r="T850" s="83"/>
      <c r="U850" s="83"/>
      <c r="V850" s="83"/>
      <c r="W850" s="83"/>
    </row>
    <row r="851" spans="1:23" ht="12.75" customHeight="1" x14ac:dyDescent="0.3">
      <c r="A851" s="83"/>
      <c r="B851" s="83"/>
      <c r="C851" s="83"/>
      <c r="D851" s="83"/>
      <c r="E851" s="83"/>
      <c r="F851" s="83"/>
      <c r="G851" s="83"/>
      <c r="H851" s="83"/>
      <c r="I851" s="83"/>
      <c r="J851" s="83"/>
      <c r="K851" s="83"/>
      <c r="L851" s="83"/>
      <c r="M851" s="83"/>
      <c r="N851" s="83"/>
      <c r="O851" s="83"/>
      <c r="P851" s="83"/>
      <c r="Q851" s="83"/>
      <c r="R851" s="83"/>
      <c r="S851" s="83"/>
      <c r="T851" s="83"/>
      <c r="U851" s="83"/>
      <c r="V851" s="83"/>
      <c r="W851" s="83"/>
    </row>
    <row r="852" spans="1:23" ht="12.75" customHeight="1" x14ac:dyDescent="0.3">
      <c r="A852" s="83"/>
      <c r="B852" s="83"/>
      <c r="C852" s="83"/>
      <c r="D852" s="83"/>
      <c r="E852" s="83"/>
      <c r="F852" s="83"/>
      <c r="G852" s="83"/>
      <c r="H852" s="83"/>
      <c r="I852" s="83"/>
      <c r="J852" s="83"/>
      <c r="K852" s="83"/>
      <c r="L852" s="83"/>
      <c r="M852" s="83"/>
      <c r="N852" s="83"/>
      <c r="O852" s="83"/>
      <c r="P852" s="83"/>
      <c r="Q852" s="83"/>
      <c r="R852" s="83"/>
      <c r="S852" s="83"/>
      <c r="T852" s="83"/>
      <c r="U852" s="83"/>
      <c r="V852" s="83"/>
      <c r="W852" s="83"/>
    </row>
    <row r="853" spans="1:23" ht="12.75" customHeight="1" x14ac:dyDescent="0.3">
      <c r="A853" s="83"/>
      <c r="B853" s="83"/>
      <c r="C853" s="83"/>
      <c r="D853" s="83"/>
      <c r="E853" s="83"/>
      <c r="F853" s="83"/>
      <c r="G853" s="83"/>
      <c r="H853" s="83"/>
      <c r="I853" s="83"/>
      <c r="J853" s="83"/>
      <c r="K853" s="83"/>
      <c r="L853" s="83"/>
      <c r="M853" s="83"/>
      <c r="N853" s="83"/>
      <c r="O853" s="83"/>
      <c r="P853" s="83"/>
      <c r="Q853" s="83"/>
      <c r="R853" s="83"/>
      <c r="S853" s="83"/>
      <c r="T853" s="83"/>
      <c r="U853" s="83"/>
      <c r="V853" s="83"/>
      <c r="W853" s="83"/>
    </row>
    <row r="854" spans="1:23" ht="12.75" customHeight="1" x14ac:dyDescent="0.3">
      <c r="A854" s="83"/>
      <c r="B854" s="83"/>
      <c r="C854" s="83"/>
      <c r="D854" s="83"/>
      <c r="E854" s="83"/>
      <c r="F854" s="83"/>
      <c r="G854" s="83"/>
      <c r="H854" s="83"/>
      <c r="I854" s="83"/>
      <c r="J854" s="83"/>
      <c r="K854" s="83"/>
      <c r="L854" s="83"/>
      <c r="M854" s="83"/>
      <c r="N854" s="83"/>
      <c r="O854" s="83"/>
      <c r="P854" s="83"/>
      <c r="Q854" s="83"/>
      <c r="R854" s="83"/>
      <c r="S854" s="83"/>
      <c r="T854" s="83"/>
      <c r="U854" s="83"/>
      <c r="V854" s="83"/>
      <c r="W854" s="83"/>
    </row>
    <row r="855" spans="1:23" ht="12.75" customHeight="1" x14ac:dyDescent="0.3">
      <c r="A855" s="83"/>
      <c r="B855" s="83"/>
      <c r="C855" s="83"/>
      <c r="D855" s="83"/>
      <c r="E855" s="83"/>
      <c r="F855" s="83"/>
      <c r="G855" s="83"/>
      <c r="H855" s="83"/>
      <c r="I855" s="83"/>
      <c r="J855" s="83"/>
      <c r="K855" s="83"/>
      <c r="L855" s="83"/>
      <c r="M855" s="83"/>
      <c r="N855" s="83"/>
      <c r="O855" s="83"/>
      <c r="P855" s="83"/>
      <c r="Q855" s="83"/>
      <c r="R855" s="83"/>
      <c r="S855" s="83"/>
      <c r="T855" s="83"/>
      <c r="U855" s="83"/>
      <c r="V855" s="83"/>
      <c r="W855" s="83"/>
    </row>
    <row r="856" spans="1:23" ht="12.75" customHeight="1" x14ac:dyDescent="0.3">
      <c r="A856" s="83"/>
      <c r="B856" s="83"/>
      <c r="C856" s="83"/>
      <c r="D856" s="83"/>
      <c r="E856" s="83"/>
      <c r="F856" s="83"/>
      <c r="G856" s="83"/>
      <c r="H856" s="83"/>
      <c r="I856" s="83"/>
      <c r="J856" s="83"/>
      <c r="K856" s="83"/>
      <c r="L856" s="83"/>
      <c r="M856" s="83"/>
      <c r="N856" s="83"/>
      <c r="O856" s="83"/>
      <c r="P856" s="83"/>
      <c r="Q856" s="83"/>
      <c r="R856" s="83"/>
      <c r="S856" s="83"/>
      <c r="T856" s="83"/>
      <c r="U856" s="83"/>
      <c r="V856" s="83"/>
      <c r="W856" s="83"/>
    </row>
    <row r="857" spans="1:23" ht="12.75" customHeight="1" x14ac:dyDescent="0.3">
      <c r="A857" s="83"/>
      <c r="B857" s="83"/>
      <c r="C857" s="83"/>
      <c r="D857" s="83"/>
      <c r="E857" s="83"/>
      <c r="F857" s="83"/>
      <c r="G857" s="83"/>
      <c r="H857" s="83"/>
      <c r="I857" s="83"/>
      <c r="J857" s="83"/>
      <c r="K857" s="83"/>
      <c r="L857" s="83"/>
      <c r="M857" s="83"/>
      <c r="N857" s="83"/>
      <c r="O857" s="83"/>
      <c r="P857" s="83"/>
      <c r="Q857" s="83"/>
      <c r="R857" s="83"/>
      <c r="S857" s="83"/>
      <c r="T857" s="83"/>
      <c r="U857" s="83"/>
      <c r="V857" s="83"/>
      <c r="W857" s="83"/>
    </row>
    <row r="858" spans="1:23" ht="12.75" customHeight="1" x14ac:dyDescent="0.3">
      <c r="A858" s="83"/>
      <c r="B858" s="83"/>
      <c r="C858" s="83"/>
      <c r="D858" s="83"/>
      <c r="E858" s="83"/>
      <c r="F858" s="83"/>
      <c r="G858" s="83"/>
      <c r="H858" s="83"/>
      <c r="I858" s="83"/>
      <c r="J858" s="83"/>
      <c r="K858" s="83"/>
      <c r="L858" s="83"/>
      <c r="M858" s="83"/>
      <c r="N858" s="83"/>
      <c r="O858" s="83"/>
      <c r="P858" s="83"/>
      <c r="Q858" s="83"/>
      <c r="R858" s="83"/>
      <c r="S858" s="83"/>
      <c r="T858" s="83"/>
      <c r="U858" s="83"/>
      <c r="V858" s="83"/>
      <c r="W858" s="83"/>
    </row>
    <row r="859" spans="1:23" ht="12.75" customHeight="1" x14ac:dyDescent="0.3">
      <c r="A859" s="83"/>
      <c r="B859" s="83"/>
      <c r="C859" s="83"/>
      <c r="D859" s="83"/>
      <c r="E859" s="83"/>
      <c r="F859" s="83"/>
      <c r="G859" s="83"/>
      <c r="H859" s="83"/>
      <c r="I859" s="83"/>
      <c r="J859" s="83"/>
      <c r="K859" s="83"/>
      <c r="L859" s="83"/>
      <c r="M859" s="83"/>
      <c r="N859" s="83"/>
      <c r="O859" s="83"/>
      <c r="P859" s="83"/>
      <c r="Q859" s="83"/>
      <c r="R859" s="83"/>
      <c r="S859" s="83"/>
      <c r="T859" s="83"/>
      <c r="U859" s="83"/>
      <c r="V859" s="83"/>
      <c r="W859" s="83"/>
    </row>
    <row r="860" spans="1:23" ht="12.75" customHeight="1" x14ac:dyDescent="0.3">
      <c r="A860" s="83"/>
      <c r="B860" s="83"/>
      <c r="C860" s="83"/>
      <c r="D860" s="83"/>
      <c r="E860" s="83"/>
      <c r="F860" s="83"/>
      <c r="G860" s="83"/>
      <c r="H860" s="83"/>
      <c r="I860" s="83"/>
      <c r="J860" s="83"/>
      <c r="K860" s="83"/>
      <c r="L860" s="83"/>
      <c r="M860" s="83"/>
      <c r="N860" s="83"/>
      <c r="O860" s="83"/>
      <c r="P860" s="83"/>
      <c r="Q860" s="83"/>
      <c r="R860" s="83"/>
      <c r="S860" s="83"/>
      <c r="T860" s="83"/>
      <c r="U860" s="83"/>
      <c r="V860" s="83"/>
      <c r="W860" s="83"/>
    </row>
    <row r="861" spans="1:23" ht="12.75" customHeight="1" x14ac:dyDescent="0.3">
      <c r="A861" s="83"/>
      <c r="B861" s="83"/>
      <c r="C861" s="83"/>
      <c r="D861" s="83"/>
      <c r="E861" s="83"/>
      <c r="F861" s="83"/>
      <c r="G861" s="83"/>
      <c r="H861" s="83"/>
      <c r="I861" s="83"/>
      <c r="J861" s="83"/>
      <c r="K861" s="83"/>
      <c r="L861" s="83"/>
      <c r="M861" s="83"/>
      <c r="N861" s="83"/>
      <c r="O861" s="83"/>
      <c r="P861" s="83"/>
      <c r="Q861" s="83"/>
      <c r="R861" s="83"/>
      <c r="S861" s="83"/>
      <c r="T861" s="83"/>
      <c r="U861" s="83"/>
      <c r="V861" s="83"/>
      <c r="W861" s="83"/>
    </row>
    <row r="862" spans="1:23" ht="12.75" customHeight="1" x14ac:dyDescent="0.3">
      <c r="A862" s="83"/>
      <c r="B862" s="83"/>
      <c r="C862" s="83"/>
      <c r="D862" s="83"/>
      <c r="E862" s="83"/>
      <c r="F862" s="83"/>
      <c r="G862" s="83"/>
      <c r="H862" s="83"/>
      <c r="I862" s="83"/>
      <c r="J862" s="83"/>
      <c r="K862" s="83"/>
      <c r="L862" s="83"/>
      <c r="M862" s="83"/>
      <c r="N862" s="83"/>
      <c r="O862" s="83"/>
      <c r="P862" s="83"/>
      <c r="Q862" s="83"/>
      <c r="R862" s="83"/>
      <c r="S862" s="83"/>
      <c r="T862" s="83"/>
      <c r="U862" s="83"/>
      <c r="V862" s="83"/>
      <c r="W862" s="83"/>
    </row>
    <row r="863" spans="1:23" ht="12.75" customHeight="1" x14ac:dyDescent="0.3">
      <c r="A863" s="83"/>
      <c r="B863" s="83"/>
      <c r="C863" s="83"/>
      <c r="D863" s="83"/>
      <c r="E863" s="83"/>
      <c r="F863" s="83"/>
      <c r="G863" s="83"/>
      <c r="H863" s="83"/>
      <c r="I863" s="83"/>
      <c r="J863" s="83"/>
      <c r="K863" s="83"/>
      <c r="L863" s="83"/>
      <c r="M863" s="83"/>
      <c r="N863" s="83"/>
      <c r="O863" s="83"/>
      <c r="P863" s="83"/>
      <c r="Q863" s="83"/>
      <c r="R863" s="83"/>
      <c r="S863" s="83"/>
      <c r="T863" s="83"/>
      <c r="U863" s="83"/>
      <c r="V863" s="83"/>
      <c r="W863" s="83"/>
    </row>
    <row r="864" spans="1:23" ht="12.75" customHeight="1" x14ac:dyDescent="0.3">
      <c r="A864" s="83"/>
      <c r="B864" s="83"/>
      <c r="C864" s="83"/>
      <c r="D864" s="83"/>
      <c r="E864" s="83"/>
      <c r="F864" s="83"/>
      <c r="G864" s="83"/>
      <c r="H864" s="83"/>
      <c r="I864" s="83"/>
      <c r="J864" s="83"/>
      <c r="K864" s="83"/>
      <c r="L864" s="83"/>
      <c r="M864" s="83"/>
      <c r="N864" s="83"/>
      <c r="O864" s="83"/>
      <c r="P864" s="83"/>
      <c r="Q864" s="83"/>
      <c r="R864" s="83"/>
      <c r="S864" s="83"/>
      <c r="T864" s="83"/>
      <c r="U864" s="83"/>
      <c r="V864" s="83"/>
      <c r="W864" s="83"/>
    </row>
    <row r="865" spans="1:23" ht="12.75" customHeight="1" x14ac:dyDescent="0.3">
      <c r="A865" s="83"/>
      <c r="B865" s="83"/>
      <c r="C865" s="83"/>
      <c r="D865" s="83"/>
      <c r="E865" s="83"/>
      <c r="F865" s="83"/>
      <c r="G865" s="83"/>
      <c r="H865" s="83"/>
      <c r="I865" s="83"/>
      <c r="J865" s="83"/>
      <c r="K865" s="83"/>
      <c r="L865" s="83"/>
      <c r="M865" s="83"/>
      <c r="N865" s="83"/>
      <c r="O865" s="83"/>
      <c r="P865" s="83"/>
      <c r="Q865" s="83"/>
      <c r="R865" s="83"/>
      <c r="S865" s="83"/>
      <c r="T865" s="83"/>
      <c r="U865" s="83"/>
      <c r="V865" s="83"/>
      <c r="W865" s="83"/>
    </row>
    <row r="866" spans="1:23" ht="12.75" customHeight="1" x14ac:dyDescent="0.3">
      <c r="A866" s="83"/>
      <c r="B866" s="83"/>
      <c r="C866" s="83"/>
      <c r="D866" s="83"/>
      <c r="E866" s="83"/>
      <c r="F866" s="83"/>
      <c r="G866" s="83"/>
      <c r="H866" s="83"/>
      <c r="I866" s="83"/>
      <c r="J866" s="83"/>
      <c r="K866" s="83"/>
      <c r="L866" s="83"/>
      <c r="M866" s="83"/>
      <c r="N866" s="83"/>
      <c r="O866" s="83"/>
      <c r="P866" s="83"/>
      <c r="Q866" s="83"/>
      <c r="R866" s="83"/>
      <c r="S866" s="83"/>
      <c r="T866" s="83"/>
      <c r="U866" s="83"/>
      <c r="V866" s="83"/>
      <c r="W866" s="83"/>
    </row>
    <row r="867" spans="1:23" ht="12.75" customHeight="1" x14ac:dyDescent="0.3">
      <c r="A867" s="83"/>
      <c r="B867" s="83"/>
      <c r="C867" s="83"/>
      <c r="D867" s="83"/>
      <c r="E867" s="83"/>
      <c r="F867" s="83"/>
      <c r="G867" s="83"/>
      <c r="H867" s="83"/>
      <c r="I867" s="83"/>
      <c r="J867" s="83"/>
      <c r="K867" s="83"/>
      <c r="L867" s="83"/>
      <c r="M867" s="83"/>
      <c r="N867" s="83"/>
      <c r="O867" s="83"/>
      <c r="P867" s="83"/>
      <c r="Q867" s="83"/>
      <c r="R867" s="83"/>
      <c r="S867" s="83"/>
      <c r="T867" s="83"/>
      <c r="U867" s="83"/>
      <c r="V867" s="83"/>
      <c r="W867" s="83"/>
    </row>
    <row r="868" spans="1:23" ht="12.75" customHeight="1" x14ac:dyDescent="0.3">
      <c r="A868" s="83"/>
      <c r="B868" s="83"/>
      <c r="C868" s="83"/>
      <c r="D868" s="83"/>
      <c r="E868" s="83"/>
      <c r="F868" s="83"/>
      <c r="G868" s="83"/>
      <c r="H868" s="83"/>
      <c r="I868" s="83"/>
      <c r="J868" s="83"/>
      <c r="K868" s="83"/>
      <c r="L868" s="83"/>
      <c r="M868" s="83"/>
      <c r="N868" s="83"/>
      <c r="O868" s="83"/>
      <c r="P868" s="83"/>
      <c r="Q868" s="83"/>
      <c r="R868" s="83"/>
      <c r="S868" s="83"/>
      <c r="T868" s="83"/>
      <c r="U868" s="83"/>
      <c r="V868" s="83"/>
      <c r="W868" s="83"/>
    </row>
    <row r="869" spans="1:23" ht="12.75" customHeight="1" x14ac:dyDescent="0.3">
      <c r="A869" s="83"/>
      <c r="B869" s="83"/>
      <c r="C869" s="83"/>
      <c r="D869" s="83"/>
      <c r="E869" s="83"/>
      <c r="F869" s="83"/>
      <c r="G869" s="83"/>
      <c r="H869" s="83"/>
      <c r="I869" s="83"/>
      <c r="J869" s="83"/>
      <c r="K869" s="83"/>
      <c r="L869" s="83"/>
      <c r="M869" s="83"/>
      <c r="N869" s="83"/>
      <c r="O869" s="83"/>
      <c r="P869" s="83"/>
      <c r="Q869" s="83"/>
      <c r="R869" s="83"/>
      <c r="S869" s="83"/>
      <c r="T869" s="83"/>
      <c r="U869" s="83"/>
      <c r="V869" s="83"/>
      <c r="W869" s="83"/>
    </row>
    <row r="870" spans="1:23" ht="12.75" customHeight="1" x14ac:dyDescent="0.3">
      <c r="A870" s="83"/>
      <c r="B870" s="83"/>
      <c r="C870" s="83"/>
      <c r="D870" s="83"/>
      <c r="E870" s="83"/>
      <c r="F870" s="83"/>
      <c r="G870" s="83"/>
      <c r="H870" s="83"/>
      <c r="I870" s="83"/>
      <c r="J870" s="83"/>
      <c r="K870" s="83"/>
      <c r="L870" s="83"/>
      <c r="M870" s="83"/>
      <c r="N870" s="83"/>
      <c r="O870" s="83"/>
      <c r="P870" s="83"/>
      <c r="Q870" s="83"/>
      <c r="R870" s="83"/>
      <c r="S870" s="83"/>
      <c r="T870" s="83"/>
      <c r="U870" s="83"/>
      <c r="V870" s="83"/>
      <c r="W870" s="83"/>
    </row>
    <row r="871" spans="1:23" ht="12.75" customHeight="1" x14ac:dyDescent="0.3">
      <c r="A871" s="83"/>
      <c r="B871" s="83"/>
      <c r="C871" s="83"/>
      <c r="D871" s="83"/>
      <c r="E871" s="83"/>
      <c r="F871" s="83"/>
      <c r="G871" s="83"/>
      <c r="H871" s="83"/>
      <c r="I871" s="83"/>
      <c r="J871" s="83"/>
      <c r="K871" s="83"/>
      <c r="L871" s="83"/>
      <c r="M871" s="83"/>
      <c r="N871" s="83"/>
      <c r="O871" s="83"/>
      <c r="P871" s="83"/>
      <c r="Q871" s="83"/>
      <c r="R871" s="83"/>
      <c r="S871" s="83"/>
      <c r="T871" s="83"/>
      <c r="U871" s="83"/>
      <c r="V871" s="83"/>
      <c r="W871" s="83"/>
    </row>
    <row r="872" spans="1:23" ht="12.75" customHeight="1" x14ac:dyDescent="0.3">
      <c r="A872" s="83"/>
      <c r="B872" s="83"/>
      <c r="C872" s="83"/>
      <c r="D872" s="83"/>
      <c r="E872" s="83"/>
      <c r="F872" s="83"/>
      <c r="G872" s="83"/>
      <c r="H872" s="83"/>
      <c r="I872" s="83"/>
      <c r="J872" s="83"/>
      <c r="K872" s="83"/>
      <c r="L872" s="83"/>
      <c r="M872" s="83"/>
      <c r="N872" s="83"/>
      <c r="O872" s="83"/>
      <c r="P872" s="83"/>
      <c r="Q872" s="83"/>
      <c r="R872" s="83"/>
      <c r="S872" s="83"/>
      <c r="T872" s="83"/>
      <c r="U872" s="83"/>
      <c r="V872" s="83"/>
      <c r="W872" s="83"/>
    </row>
    <row r="873" spans="1:23" ht="12.75" customHeight="1" x14ac:dyDescent="0.3">
      <c r="A873" s="83"/>
      <c r="B873" s="83"/>
      <c r="C873" s="83"/>
      <c r="D873" s="83"/>
      <c r="E873" s="83"/>
      <c r="F873" s="83"/>
      <c r="G873" s="83"/>
      <c r="H873" s="83"/>
      <c r="I873" s="83"/>
      <c r="J873" s="83"/>
      <c r="K873" s="83"/>
      <c r="L873" s="83"/>
      <c r="M873" s="83"/>
      <c r="N873" s="83"/>
      <c r="O873" s="83"/>
      <c r="P873" s="83"/>
      <c r="Q873" s="83"/>
      <c r="R873" s="83"/>
      <c r="S873" s="83"/>
      <c r="T873" s="83"/>
      <c r="U873" s="83"/>
      <c r="V873" s="83"/>
      <c r="W873" s="83"/>
    </row>
    <row r="874" spans="1:23" ht="12.75" customHeight="1" x14ac:dyDescent="0.3">
      <c r="A874" s="83"/>
      <c r="B874" s="83"/>
      <c r="C874" s="83"/>
      <c r="D874" s="83"/>
      <c r="E874" s="83"/>
      <c r="F874" s="83"/>
      <c r="G874" s="83"/>
      <c r="H874" s="83"/>
      <c r="I874" s="83"/>
      <c r="J874" s="83"/>
      <c r="K874" s="83"/>
      <c r="L874" s="83"/>
      <c r="M874" s="83"/>
      <c r="N874" s="83"/>
      <c r="O874" s="83"/>
      <c r="P874" s="83"/>
      <c r="Q874" s="83"/>
      <c r="R874" s="83"/>
      <c r="S874" s="83"/>
      <c r="T874" s="83"/>
      <c r="U874" s="83"/>
      <c r="V874" s="83"/>
      <c r="W874" s="83"/>
    </row>
    <row r="875" spans="1:23" ht="12.75" customHeight="1" x14ac:dyDescent="0.3">
      <c r="A875" s="83"/>
      <c r="B875" s="83"/>
      <c r="C875" s="83"/>
      <c r="D875" s="83"/>
      <c r="E875" s="83"/>
      <c r="F875" s="83"/>
      <c r="G875" s="83"/>
      <c r="H875" s="83"/>
      <c r="I875" s="83"/>
      <c r="J875" s="83"/>
      <c r="K875" s="83"/>
      <c r="L875" s="83"/>
      <c r="M875" s="83"/>
      <c r="N875" s="83"/>
      <c r="O875" s="83"/>
      <c r="P875" s="83"/>
      <c r="Q875" s="83"/>
      <c r="R875" s="83"/>
      <c r="S875" s="83"/>
      <c r="T875" s="83"/>
      <c r="U875" s="83"/>
      <c r="V875" s="83"/>
      <c r="W875" s="83"/>
    </row>
    <row r="876" spans="1:23" ht="12.75" customHeight="1" x14ac:dyDescent="0.3">
      <c r="A876" s="83"/>
      <c r="B876" s="83"/>
      <c r="C876" s="83"/>
      <c r="D876" s="83"/>
      <c r="E876" s="83"/>
      <c r="F876" s="83"/>
      <c r="G876" s="83"/>
      <c r="H876" s="83"/>
      <c r="I876" s="83"/>
      <c r="J876" s="83"/>
      <c r="K876" s="83"/>
      <c r="L876" s="83"/>
      <c r="M876" s="83"/>
      <c r="N876" s="83"/>
      <c r="O876" s="83"/>
      <c r="P876" s="83"/>
      <c r="Q876" s="83"/>
      <c r="R876" s="83"/>
      <c r="S876" s="83"/>
      <c r="T876" s="83"/>
      <c r="U876" s="83"/>
      <c r="V876" s="83"/>
      <c r="W876" s="83"/>
    </row>
    <row r="877" spans="1:23" ht="12.75" customHeight="1" x14ac:dyDescent="0.3">
      <c r="A877" s="83"/>
      <c r="B877" s="83"/>
      <c r="C877" s="83"/>
      <c r="D877" s="83"/>
      <c r="E877" s="83"/>
      <c r="F877" s="83"/>
      <c r="G877" s="83"/>
      <c r="H877" s="83"/>
      <c r="I877" s="83"/>
      <c r="J877" s="83"/>
      <c r="K877" s="83"/>
      <c r="L877" s="83"/>
      <c r="M877" s="83"/>
      <c r="N877" s="83"/>
      <c r="O877" s="83"/>
      <c r="P877" s="83"/>
      <c r="Q877" s="83"/>
      <c r="R877" s="83"/>
      <c r="S877" s="83"/>
      <c r="T877" s="83"/>
      <c r="U877" s="83"/>
      <c r="V877" s="83"/>
      <c r="W877" s="83"/>
    </row>
    <row r="878" spans="1:23" ht="12.75" customHeight="1" x14ac:dyDescent="0.3">
      <c r="A878" s="83"/>
      <c r="B878" s="83"/>
      <c r="C878" s="83"/>
      <c r="D878" s="83"/>
      <c r="E878" s="83"/>
      <c r="F878" s="83"/>
      <c r="G878" s="83"/>
      <c r="H878" s="83"/>
      <c r="I878" s="83"/>
      <c r="J878" s="83"/>
      <c r="K878" s="83"/>
      <c r="L878" s="83"/>
      <c r="M878" s="83"/>
      <c r="N878" s="83"/>
      <c r="O878" s="83"/>
      <c r="P878" s="83"/>
      <c r="Q878" s="83"/>
      <c r="R878" s="83"/>
      <c r="S878" s="83"/>
      <c r="T878" s="83"/>
      <c r="U878" s="83"/>
      <c r="V878" s="83"/>
      <c r="W878" s="83"/>
    </row>
    <row r="879" spans="1:23" ht="12.75" customHeight="1" x14ac:dyDescent="0.3">
      <c r="A879" s="83"/>
      <c r="B879" s="83"/>
      <c r="C879" s="83"/>
      <c r="D879" s="83"/>
      <c r="E879" s="83"/>
      <c r="F879" s="83"/>
      <c r="G879" s="83"/>
      <c r="H879" s="83"/>
      <c r="I879" s="83"/>
      <c r="J879" s="83"/>
      <c r="K879" s="83"/>
      <c r="L879" s="83"/>
      <c r="M879" s="83"/>
      <c r="N879" s="83"/>
      <c r="O879" s="83"/>
      <c r="P879" s="83"/>
      <c r="Q879" s="83"/>
      <c r="R879" s="83"/>
      <c r="S879" s="83"/>
      <c r="T879" s="83"/>
      <c r="U879" s="83"/>
      <c r="V879" s="83"/>
      <c r="W879" s="83"/>
    </row>
    <row r="880" spans="1:23" ht="12.75" customHeight="1" x14ac:dyDescent="0.3">
      <c r="A880" s="83"/>
      <c r="B880" s="83"/>
      <c r="C880" s="83"/>
      <c r="D880" s="83"/>
      <c r="E880" s="83"/>
      <c r="F880" s="83"/>
      <c r="G880" s="83"/>
      <c r="H880" s="83"/>
      <c r="I880" s="83"/>
      <c r="J880" s="83"/>
      <c r="K880" s="83"/>
      <c r="L880" s="83"/>
      <c r="M880" s="83"/>
      <c r="N880" s="83"/>
      <c r="O880" s="83"/>
      <c r="P880" s="83"/>
      <c r="Q880" s="83"/>
      <c r="R880" s="83"/>
      <c r="S880" s="83"/>
      <c r="T880" s="83"/>
      <c r="U880" s="83"/>
      <c r="V880" s="83"/>
      <c r="W880" s="83"/>
    </row>
    <row r="881" spans="1:23" ht="12.75" customHeight="1" x14ac:dyDescent="0.3">
      <c r="A881" s="83"/>
      <c r="B881" s="83"/>
      <c r="C881" s="83"/>
      <c r="D881" s="83"/>
      <c r="E881" s="83"/>
      <c r="F881" s="83"/>
      <c r="G881" s="83"/>
      <c r="H881" s="83"/>
      <c r="I881" s="83"/>
      <c r="J881" s="83"/>
      <c r="K881" s="83"/>
      <c r="L881" s="83"/>
      <c r="M881" s="83"/>
      <c r="N881" s="83"/>
      <c r="O881" s="83"/>
      <c r="P881" s="83"/>
      <c r="Q881" s="83"/>
      <c r="R881" s="83"/>
      <c r="S881" s="83"/>
      <c r="T881" s="83"/>
      <c r="U881" s="83"/>
      <c r="V881" s="83"/>
      <c r="W881" s="83"/>
    </row>
    <row r="882" spans="1:23" ht="12.75" customHeight="1" x14ac:dyDescent="0.3">
      <c r="A882" s="83"/>
      <c r="B882" s="83"/>
      <c r="C882" s="83"/>
      <c r="D882" s="83"/>
      <c r="E882" s="83"/>
      <c r="F882" s="83"/>
      <c r="G882" s="83"/>
      <c r="H882" s="83"/>
      <c r="I882" s="83"/>
      <c r="J882" s="83"/>
      <c r="K882" s="83"/>
      <c r="L882" s="83"/>
      <c r="M882" s="83"/>
      <c r="N882" s="83"/>
      <c r="O882" s="83"/>
      <c r="P882" s="83"/>
      <c r="Q882" s="83"/>
      <c r="R882" s="83"/>
      <c r="S882" s="83"/>
      <c r="T882" s="83"/>
      <c r="U882" s="83"/>
      <c r="V882" s="83"/>
      <c r="W882" s="83"/>
    </row>
    <row r="883" spans="1:23" ht="12.75" customHeight="1" x14ac:dyDescent="0.3">
      <c r="A883" s="83"/>
      <c r="B883" s="83"/>
      <c r="C883" s="83"/>
      <c r="D883" s="83"/>
      <c r="E883" s="83"/>
      <c r="F883" s="83"/>
      <c r="G883" s="83"/>
      <c r="H883" s="83"/>
      <c r="I883" s="83"/>
      <c r="J883" s="83"/>
      <c r="K883" s="83"/>
      <c r="L883" s="83"/>
      <c r="M883" s="83"/>
      <c r="N883" s="83"/>
      <c r="O883" s="83"/>
      <c r="P883" s="83"/>
      <c r="Q883" s="83"/>
      <c r="R883" s="83"/>
      <c r="S883" s="83"/>
      <c r="T883" s="83"/>
      <c r="U883" s="83"/>
      <c r="V883" s="83"/>
      <c r="W883" s="83"/>
    </row>
    <row r="884" spans="1:23" ht="12.75" customHeight="1" x14ac:dyDescent="0.3">
      <c r="A884" s="83"/>
      <c r="B884" s="83"/>
      <c r="C884" s="83"/>
      <c r="D884" s="83"/>
      <c r="E884" s="83"/>
      <c r="F884" s="83"/>
      <c r="G884" s="83"/>
      <c r="H884" s="83"/>
      <c r="I884" s="83"/>
      <c r="J884" s="83"/>
      <c r="K884" s="83"/>
      <c r="L884" s="83"/>
      <c r="M884" s="83"/>
      <c r="N884" s="83"/>
      <c r="O884" s="83"/>
      <c r="P884" s="83"/>
      <c r="Q884" s="83"/>
      <c r="R884" s="83"/>
      <c r="S884" s="83"/>
      <c r="T884" s="83"/>
      <c r="U884" s="83"/>
      <c r="V884" s="83"/>
      <c r="W884" s="83"/>
    </row>
    <row r="885" spans="1:23" ht="12.75" customHeight="1" x14ac:dyDescent="0.3">
      <c r="A885" s="83"/>
      <c r="B885" s="83"/>
      <c r="C885" s="83"/>
      <c r="D885" s="83"/>
      <c r="E885" s="83"/>
      <c r="F885" s="83"/>
      <c r="G885" s="83"/>
      <c r="H885" s="83"/>
      <c r="I885" s="83"/>
      <c r="J885" s="83"/>
      <c r="K885" s="83"/>
      <c r="L885" s="83"/>
      <c r="M885" s="83"/>
      <c r="N885" s="83"/>
      <c r="O885" s="83"/>
      <c r="P885" s="83"/>
      <c r="Q885" s="83"/>
      <c r="R885" s="83"/>
      <c r="S885" s="83"/>
      <c r="T885" s="83"/>
      <c r="U885" s="83"/>
      <c r="V885" s="83"/>
      <c r="W885" s="83"/>
    </row>
    <row r="886" spans="1:23" ht="12.75" customHeight="1" x14ac:dyDescent="0.3">
      <c r="A886" s="83"/>
      <c r="B886" s="83"/>
      <c r="C886" s="83"/>
      <c r="D886" s="83"/>
      <c r="E886" s="83"/>
      <c r="F886" s="83"/>
      <c r="G886" s="83"/>
      <c r="H886" s="83"/>
      <c r="I886" s="83"/>
      <c r="J886" s="83"/>
      <c r="K886" s="83"/>
      <c r="L886" s="83"/>
      <c r="M886" s="83"/>
      <c r="N886" s="83"/>
      <c r="O886" s="83"/>
      <c r="P886" s="83"/>
      <c r="Q886" s="83"/>
      <c r="R886" s="83"/>
      <c r="S886" s="83"/>
      <c r="T886" s="83"/>
      <c r="U886" s="83"/>
      <c r="V886" s="83"/>
      <c r="W886" s="83"/>
    </row>
    <row r="887" spans="1:23" ht="12.75" customHeight="1" x14ac:dyDescent="0.3">
      <c r="A887" s="83"/>
      <c r="B887" s="83"/>
      <c r="C887" s="83"/>
      <c r="D887" s="83"/>
      <c r="E887" s="83"/>
      <c r="F887" s="83"/>
      <c r="G887" s="83"/>
      <c r="H887" s="83"/>
      <c r="I887" s="83"/>
      <c r="J887" s="83"/>
      <c r="K887" s="83"/>
      <c r="L887" s="83"/>
      <c r="M887" s="83"/>
      <c r="N887" s="83"/>
      <c r="O887" s="83"/>
      <c r="P887" s="83"/>
      <c r="Q887" s="83"/>
      <c r="R887" s="83"/>
      <c r="S887" s="83"/>
      <c r="T887" s="83"/>
      <c r="U887" s="83"/>
      <c r="V887" s="83"/>
      <c r="W887" s="83"/>
    </row>
    <row r="888" spans="1:23" ht="12.75" customHeight="1" x14ac:dyDescent="0.3">
      <c r="A888" s="83"/>
      <c r="B888" s="83"/>
      <c r="C888" s="83"/>
      <c r="D888" s="83"/>
      <c r="E888" s="83"/>
      <c r="F888" s="83"/>
      <c r="G888" s="83"/>
      <c r="H888" s="83"/>
      <c r="I888" s="83"/>
      <c r="J888" s="83"/>
      <c r="K888" s="83"/>
      <c r="L888" s="83"/>
      <c r="M888" s="83"/>
      <c r="N888" s="83"/>
      <c r="O888" s="83"/>
      <c r="P888" s="83"/>
      <c r="Q888" s="83"/>
      <c r="R888" s="83"/>
      <c r="S888" s="83"/>
      <c r="T888" s="83"/>
      <c r="U888" s="83"/>
      <c r="V888" s="83"/>
      <c r="W888" s="83"/>
    </row>
    <row r="889" spans="1:23" ht="12.75" customHeight="1" x14ac:dyDescent="0.3">
      <c r="A889" s="83"/>
      <c r="B889" s="83"/>
      <c r="C889" s="83"/>
      <c r="D889" s="83"/>
      <c r="E889" s="83"/>
      <c r="F889" s="83"/>
      <c r="G889" s="83"/>
      <c r="H889" s="83"/>
      <c r="I889" s="83"/>
      <c r="J889" s="83"/>
      <c r="K889" s="83"/>
      <c r="L889" s="83"/>
      <c r="M889" s="83"/>
      <c r="N889" s="83"/>
      <c r="O889" s="83"/>
      <c r="P889" s="83"/>
      <c r="Q889" s="83"/>
      <c r="R889" s="83"/>
      <c r="S889" s="83"/>
      <c r="T889" s="83"/>
      <c r="U889" s="83"/>
      <c r="V889" s="83"/>
      <c r="W889" s="83"/>
    </row>
    <row r="890" spans="1:23" ht="12.75" customHeight="1" x14ac:dyDescent="0.3">
      <c r="A890" s="83"/>
      <c r="B890" s="83"/>
      <c r="C890" s="83"/>
      <c r="D890" s="83"/>
      <c r="E890" s="83"/>
      <c r="F890" s="83"/>
      <c r="G890" s="83"/>
      <c r="H890" s="83"/>
      <c r="I890" s="83"/>
      <c r="J890" s="83"/>
      <c r="K890" s="83"/>
      <c r="L890" s="83"/>
      <c r="M890" s="83"/>
      <c r="N890" s="83"/>
      <c r="O890" s="83"/>
      <c r="P890" s="83"/>
      <c r="Q890" s="83"/>
      <c r="R890" s="83"/>
      <c r="S890" s="83"/>
      <c r="T890" s="83"/>
      <c r="U890" s="83"/>
      <c r="V890" s="83"/>
      <c r="W890" s="83"/>
    </row>
    <row r="891" spans="1:23" ht="12.75" customHeight="1" x14ac:dyDescent="0.3">
      <c r="A891" s="83"/>
      <c r="B891" s="83"/>
      <c r="C891" s="83"/>
      <c r="D891" s="83"/>
      <c r="E891" s="83"/>
      <c r="F891" s="83"/>
      <c r="G891" s="83"/>
      <c r="H891" s="83"/>
      <c r="I891" s="83"/>
      <c r="J891" s="83"/>
      <c r="K891" s="83"/>
      <c r="L891" s="83"/>
      <c r="M891" s="83"/>
      <c r="N891" s="83"/>
      <c r="O891" s="83"/>
      <c r="P891" s="83"/>
      <c r="Q891" s="83"/>
      <c r="R891" s="83"/>
      <c r="S891" s="83"/>
      <c r="T891" s="83"/>
      <c r="U891" s="83"/>
      <c r="V891" s="83"/>
      <c r="W891" s="83"/>
    </row>
    <row r="892" spans="1:23" ht="12.75" customHeight="1" x14ac:dyDescent="0.3">
      <c r="A892" s="83"/>
      <c r="B892" s="83"/>
      <c r="C892" s="83"/>
      <c r="D892" s="83"/>
      <c r="E892" s="83"/>
      <c r="F892" s="83"/>
      <c r="G892" s="83"/>
      <c r="H892" s="83"/>
      <c r="I892" s="83"/>
      <c r="J892" s="83"/>
      <c r="K892" s="83"/>
      <c r="L892" s="83"/>
      <c r="M892" s="83"/>
      <c r="N892" s="83"/>
      <c r="O892" s="83"/>
      <c r="P892" s="83"/>
      <c r="Q892" s="83"/>
      <c r="R892" s="83"/>
      <c r="S892" s="83"/>
      <c r="T892" s="83"/>
      <c r="U892" s="83"/>
      <c r="V892" s="83"/>
      <c r="W892" s="83"/>
    </row>
    <row r="893" spans="1:23" ht="12.75" customHeight="1" x14ac:dyDescent="0.3">
      <c r="A893" s="83"/>
      <c r="B893" s="83"/>
      <c r="C893" s="83"/>
      <c r="D893" s="83"/>
      <c r="E893" s="83"/>
      <c r="F893" s="83"/>
      <c r="G893" s="83"/>
      <c r="H893" s="83"/>
      <c r="I893" s="83"/>
      <c r="J893" s="83"/>
      <c r="K893" s="83"/>
      <c r="L893" s="83"/>
      <c r="M893" s="83"/>
      <c r="N893" s="83"/>
      <c r="O893" s="83"/>
      <c r="P893" s="83"/>
      <c r="Q893" s="83"/>
      <c r="R893" s="83"/>
      <c r="S893" s="83"/>
      <c r="T893" s="83"/>
      <c r="U893" s="83"/>
      <c r="V893" s="83"/>
      <c r="W893" s="83"/>
    </row>
    <row r="894" spans="1:23" ht="12.75" customHeight="1" x14ac:dyDescent="0.3">
      <c r="A894" s="83"/>
      <c r="B894" s="83"/>
      <c r="C894" s="83"/>
      <c r="D894" s="83"/>
      <c r="E894" s="83"/>
      <c r="F894" s="83"/>
      <c r="G894" s="83"/>
      <c r="H894" s="83"/>
      <c r="I894" s="83"/>
      <c r="J894" s="83"/>
      <c r="K894" s="83"/>
      <c r="L894" s="83"/>
      <c r="M894" s="83"/>
      <c r="N894" s="83"/>
      <c r="O894" s="83"/>
      <c r="P894" s="83"/>
      <c r="Q894" s="83"/>
      <c r="R894" s="83"/>
      <c r="S894" s="83"/>
      <c r="T894" s="83"/>
      <c r="U894" s="83"/>
      <c r="V894" s="83"/>
      <c r="W894" s="83"/>
    </row>
    <row r="895" spans="1:23" ht="12.75" customHeight="1" x14ac:dyDescent="0.3">
      <c r="A895" s="83"/>
      <c r="B895" s="83"/>
      <c r="C895" s="83"/>
      <c r="D895" s="83"/>
      <c r="E895" s="83"/>
      <c r="F895" s="83"/>
      <c r="G895" s="83"/>
      <c r="H895" s="83"/>
      <c r="I895" s="83"/>
      <c r="J895" s="83"/>
      <c r="K895" s="83"/>
      <c r="L895" s="83"/>
      <c r="M895" s="83"/>
      <c r="N895" s="83"/>
      <c r="O895" s="83"/>
      <c r="P895" s="83"/>
      <c r="Q895" s="83"/>
      <c r="R895" s="83"/>
      <c r="S895" s="83"/>
      <c r="T895" s="83"/>
      <c r="U895" s="83"/>
      <c r="V895" s="83"/>
      <c r="W895" s="83"/>
    </row>
    <row r="896" spans="1:23" ht="12.75" customHeight="1" x14ac:dyDescent="0.3">
      <c r="A896" s="83"/>
      <c r="B896" s="83"/>
      <c r="C896" s="83"/>
      <c r="D896" s="83"/>
      <c r="E896" s="83"/>
      <c r="F896" s="83"/>
      <c r="G896" s="83"/>
      <c r="H896" s="83"/>
      <c r="I896" s="83"/>
      <c r="J896" s="83"/>
      <c r="K896" s="83"/>
      <c r="L896" s="83"/>
      <c r="M896" s="83"/>
      <c r="N896" s="83"/>
      <c r="O896" s="83"/>
      <c r="P896" s="83"/>
      <c r="Q896" s="83"/>
      <c r="R896" s="83"/>
      <c r="S896" s="83"/>
      <c r="T896" s="83"/>
      <c r="U896" s="83"/>
      <c r="V896" s="83"/>
      <c r="W896" s="83"/>
    </row>
    <row r="897" spans="1:23" ht="12.75" customHeight="1" x14ac:dyDescent="0.3">
      <c r="A897" s="83"/>
      <c r="B897" s="83"/>
      <c r="C897" s="83"/>
      <c r="D897" s="83"/>
      <c r="E897" s="83"/>
      <c r="F897" s="83"/>
      <c r="G897" s="83"/>
      <c r="H897" s="83"/>
      <c r="I897" s="83"/>
      <c r="J897" s="83"/>
      <c r="K897" s="83"/>
      <c r="L897" s="83"/>
      <c r="M897" s="83"/>
      <c r="N897" s="83"/>
      <c r="O897" s="83"/>
      <c r="P897" s="83"/>
      <c r="Q897" s="83"/>
      <c r="R897" s="83"/>
      <c r="S897" s="83"/>
      <c r="T897" s="83"/>
      <c r="U897" s="83"/>
      <c r="V897" s="83"/>
      <c r="W897" s="83"/>
    </row>
    <row r="898" spans="1:23" ht="12.75" customHeight="1" x14ac:dyDescent="0.3">
      <c r="A898" s="83"/>
      <c r="B898" s="83"/>
      <c r="C898" s="83"/>
      <c r="D898" s="83"/>
      <c r="E898" s="83"/>
      <c r="F898" s="83"/>
      <c r="G898" s="83"/>
      <c r="H898" s="83"/>
      <c r="I898" s="83"/>
      <c r="J898" s="83"/>
      <c r="K898" s="83"/>
      <c r="L898" s="83"/>
      <c r="M898" s="83"/>
      <c r="N898" s="83"/>
      <c r="O898" s="83"/>
      <c r="P898" s="83"/>
      <c r="Q898" s="83"/>
      <c r="R898" s="83"/>
      <c r="S898" s="83"/>
      <c r="T898" s="83"/>
      <c r="U898" s="83"/>
      <c r="V898" s="83"/>
      <c r="W898" s="83"/>
    </row>
    <row r="899" spans="1:23" ht="12.75" customHeight="1" x14ac:dyDescent="0.3">
      <c r="A899" s="83"/>
      <c r="B899" s="83"/>
      <c r="C899" s="83"/>
      <c r="D899" s="83"/>
      <c r="E899" s="83"/>
      <c r="F899" s="83"/>
      <c r="G899" s="83"/>
      <c r="H899" s="83"/>
      <c r="I899" s="83"/>
      <c r="J899" s="83"/>
      <c r="K899" s="83"/>
      <c r="L899" s="83"/>
      <c r="M899" s="83"/>
      <c r="N899" s="83"/>
      <c r="O899" s="83"/>
      <c r="P899" s="83"/>
      <c r="Q899" s="83"/>
      <c r="R899" s="83"/>
      <c r="S899" s="83"/>
      <c r="T899" s="83"/>
      <c r="U899" s="83"/>
      <c r="V899" s="83"/>
      <c r="W899" s="83"/>
    </row>
    <row r="900" spans="1:23" ht="12.75" customHeight="1" x14ac:dyDescent="0.3">
      <c r="A900" s="83"/>
      <c r="B900" s="83"/>
      <c r="C900" s="83"/>
      <c r="D900" s="83"/>
      <c r="E900" s="83"/>
      <c r="F900" s="83"/>
      <c r="G900" s="83"/>
      <c r="H900" s="83"/>
      <c r="I900" s="83"/>
      <c r="J900" s="83"/>
      <c r="K900" s="83"/>
      <c r="L900" s="83"/>
      <c r="M900" s="83"/>
      <c r="N900" s="83"/>
      <c r="O900" s="83"/>
      <c r="P900" s="83"/>
      <c r="Q900" s="83"/>
      <c r="R900" s="83"/>
      <c r="S900" s="83"/>
      <c r="T900" s="83"/>
      <c r="U900" s="83"/>
      <c r="V900" s="83"/>
      <c r="W900" s="83"/>
    </row>
    <row r="901" spans="1:23" ht="12.75" customHeight="1" x14ac:dyDescent="0.3">
      <c r="A901" s="83"/>
      <c r="B901" s="83"/>
      <c r="C901" s="83"/>
      <c r="D901" s="83"/>
      <c r="E901" s="83"/>
      <c r="F901" s="83"/>
      <c r="G901" s="83"/>
      <c r="H901" s="83"/>
      <c r="I901" s="83"/>
      <c r="J901" s="83"/>
      <c r="K901" s="83"/>
      <c r="L901" s="83"/>
      <c r="M901" s="83"/>
      <c r="N901" s="83"/>
      <c r="O901" s="83"/>
      <c r="P901" s="83"/>
      <c r="Q901" s="83"/>
      <c r="R901" s="83"/>
      <c r="S901" s="83"/>
      <c r="T901" s="83"/>
      <c r="U901" s="83"/>
      <c r="V901" s="83"/>
      <c r="W901" s="83"/>
    </row>
    <row r="902" spans="1:23" ht="12.75" customHeight="1" x14ac:dyDescent="0.3">
      <c r="A902" s="83"/>
      <c r="B902" s="83"/>
      <c r="C902" s="83"/>
      <c r="D902" s="83"/>
      <c r="E902" s="83"/>
      <c r="F902" s="83"/>
      <c r="G902" s="83"/>
      <c r="H902" s="83"/>
      <c r="I902" s="83"/>
      <c r="J902" s="83"/>
      <c r="K902" s="83"/>
      <c r="L902" s="83"/>
      <c r="M902" s="83"/>
      <c r="N902" s="83"/>
      <c r="O902" s="83"/>
      <c r="P902" s="83"/>
      <c r="Q902" s="83"/>
      <c r="R902" s="83"/>
      <c r="S902" s="83"/>
      <c r="T902" s="83"/>
      <c r="U902" s="83"/>
      <c r="V902" s="83"/>
      <c r="W902" s="83"/>
    </row>
    <row r="903" spans="1:23" ht="12.75" customHeight="1" x14ac:dyDescent="0.3">
      <c r="A903" s="83"/>
      <c r="B903" s="83"/>
      <c r="C903" s="83"/>
      <c r="D903" s="83"/>
      <c r="E903" s="83"/>
      <c r="F903" s="83"/>
      <c r="G903" s="83"/>
      <c r="H903" s="83"/>
      <c r="I903" s="83"/>
      <c r="J903" s="83"/>
      <c r="K903" s="83"/>
      <c r="L903" s="83"/>
      <c r="M903" s="83"/>
      <c r="N903" s="83"/>
      <c r="O903" s="83"/>
      <c r="P903" s="83"/>
      <c r="Q903" s="83"/>
      <c r="R903" s="83"/>
      <c r="S903" s="83"/>
      <c r="T903" s="83"/>
      <c r="U903" s="83"/>
      <c r="V903" s="83"/>
      <c r="W903" s="83"/>
    </row>
    <row r="904" spans="1:23" ht="12.75" customHeight="1" x14ac:dyDescent="0.3">
      <c r="A904" s="83"/>
      <c r="B904" s="83"/>
      <c r="C904" s="83"/>
      <c r="D904" s="83"/>
      <c r="E904" s="83"/>
      <c r="F904" s="83"/>
      <c r="G904" s="83"/>
      <c r="H904" s="83"/>
      <c r="I904" s="83"/>
      <c r="J904" s="83"/>
      <c r="K904" s="83"/>
      <c r="L904" s="83"/>
      <c r="M904" s="83"/>
      <c r="N904" s="83"/>
      <c r="O904" s="83"/>
      <c r="P904" s="83"/>
      <c r="Q904" s="83"/>
      <c r="R904" s="83"/>
      <c r="S904" s="83"/>
      <c r="T904" s="83"/>
      <c r="U904" s="83"/>
      <c r="V904" s="83"/>
      <c r="W904" s="83"/>
    </row>
    <row r="905" spans="1:23" ht="12.75" customHeight="1" x14ac:dyDescent="0.3">
      <c r="A905" s="83"/>
      <c r="B905" s="83"/>
      <c r="C905" s="83"/>
      <c r="D905" s="83"/>
      <c r="E905" s="83"/>
      <c r="F905" s="83"/>
      <c r="G905" s="83"/>
      <c r="H905" s="83"/>
      <c r="I905" s="83"/>
      <c r="J905" s="83"/>
      <c r="K905" s="83"/>
      <c r="L905" s="83"/>
      <c r="M905" s="83"/>
      <c r="N905" s="83"/>
      <c r="O905" s="83"/>
      <c r="P905" s="83"/>
      <c r="Q905" s="83"/>
      <c r="R905" s="83"/>
      <c r="S905" s="83"/>
      <c r="T905" s="83"/>
      <c r="U905" s="83"/>
      <c r="V905" s="83"/>
      <c r="W905" s="83"/>
    </row>
    <row r="906" spans="1:23" ht="12.75" customHeight="1" x14ac:dyDescent="0.3">
      <c r="A906" s="83"/>
      <c r="B906" s="83"/>
      <c r="C906" s="83"/>
      <c r="D906" s="83"/>
      <c r="E906" s="83"/>
      <c r="F906" s="83"/>
      <c r="G906" s="83"/>
      <c r="H906" s="83"/>
      <c r="I906" s="83"/>
      <c r="J906" s="83"/>
      <c r="K906" s="83"/>
      <c r="L906" s="83"/>
      <c r="M906" s="83"/>
      <c r="N906" s="83"/>
      <c r="O906" s="83"/>
      <c r="P906" s="83"/>
      <c r="Q906" s="83"/>
      <c r="R906" s="83"/>
      <c r="S906" s="83"/>
      <c r="T906" s="83"/>
      <c r="U906" s="83"/>
      <c r="V906" s="83"/>
      <c r="W906" s="83"/>
    </row>
    <row r="907" spans="1:23" ht="12.75" customHeight="1" x14ac:dyDescent="0.3">
      <c r="A907" s="83"/>
      <c r="B907" s="83"/>
      <c r="C907" s="83"/>
      <c r="D907" s="83"/>
      <c r="E907" s="83"/>
      <c r="F907" s="83"/>
      <c r="G907" s="83"/>
      <c r="H907" s="83"/>
      <c r="I907" s="83"/>
      <c r="J907" s="83"/>
      <c r="K907" s="83"/>
      <c r="L907" s="83"/>
      <c r="M907" s="83"/>
      <c r="N907" s="83"/>
      <c r="O907" s="83"/>
      <c r="P907" s="83"/>
      <c r="Q907" s="83"/>
      <c r="R907" s="83"/>
      <c r="S907" s="83"/>
      <c r="T907" s="83"/>
      <c r="U907" s="83"/>
      <c r="V907" s="83"/>
      <c r="W907" s="83"/>
    </row>
    <row r="908" spans="1:23" ht="12.75" customHeight="1" x14ac:dyDescent="0.3">
      <c r="A908" s="83"/>
      <c r="B908" s="83"/>
      <c r="C908" s="83"/>
      <c r="D908" s="83"/>
      <c r="E908" s="83"/>
      <c r="F908" s="83"/>
      <c r="G908" s="83"/>
      <c r="H908" s="83"/>
      <c r="I908" s="83"/>
      <c r="J908" s="83"/>
      <c r="K908" s="83"/>
      <c r="L908" s="83"/>
      <c r="M908" s="83"/>
      <c r="N908" s="83"/>
      <c r="O908" s="83"/>
      <c r="P908" s="83"/>
      <c r="Q908" s="83"/>
      <c r="R908" s="83"/>
      <c r="S908" s="83"/>
      <c r="T908" s="83"/>
      <c r="U908" s="83"/>
      <c r="V908" s="83"/>
      <c r="W908" s="83"/>
    </row>
    <row r="909" spans="1:23" ht="12.75" customHeight="1" x14ac:dyDescent="0.3">
      <c r="A909" s="83"/>
      <c r="B909" s="83"/>
      <c r="C909" s="83"/>
      <c r="D909" s="83"/>
      <c r="E909" s="83"/>
      <c r="F909" s="83"/>
      <c r="G909" s="83"/>
      <c r="H909" s="83"/>
      <c r="I909" s="83"/>
      <c r="J909" s="83"/>
      <c r="K909" s="83"/>
      <c r="L909" s="83"/>
      <c r="M909" s="83"/>
      <c r="N909" s="83"/>
      <c r="O909" s="83"/>
      <c r="P909" s="83"/>
      <c r="Q909" s="83"/>
      <c r="R909" s="83"/>
      <c r="S909" s="83"/>
      <c r="T909" s="83"/>
      <c r="U909" s="83"/>
      <c r="V909" s="83"/>
      <c r="W909" s="83"/>
    </row>
    <row r="910" spans="1:23" ht="12.75" customHeight="1" x14ac:dyDescent="0.3">
      <c r="A910" s="83"/>
      <c r="B910" s="83"/>
      <c r="C910" s="83"/>
      <c r="D910" s="83"/>
      <c r="E910" s="83"/>
      <c r="F910" s="83"/>
      <c r="G910" s="83"/>
      <c r="H910" s="83"/>
      <c r="I910" s="83"/>
      <c r="J910" s="83"/>
      <c r="K910" s="83"/>
      <c r="L910" s="83"/>
      <c r="M910" s="83"/>
      <c r="N910" s="83"/>
      <c r="O910" s="83"/>
      <c r="P910" s="83"/>
      <c r="Q910" s="83"/>
      <c r="R910" s="83"/>
      <c r="S910" s="83"/>
      <c r="T910" s="83"/>
      <c r="U910" s="83"/>
      <c r="V910" s="83"/>
      <c r="W910" s="83"/>
    </row>
    <row r="911" spans="1:23" ht="12.75" customHeight="1" x14ac:dyDescent="0.3">
      <c r="A911" s="83"/>
      <c r="B911" s="83"/>
      <c r="C911" s="83"/>
      <c r="D911" s="83"/>
      <c r="E911" s="83"/>
      <c r="F911" s="83"/>
      <c r="G911" s="83"/>
      <c r="H911" s="83"/>
      <c r="I911" s="83"/>
      <c r="J911" s="83"/>
      <c r="K911" s="83"/>
      <c r="L911" s="83"/>
      <c r="M911" s="83"/>
      <c r="N911" s="83"/>
      <c r="O911" s="83"/>
      <c r="P911" s="83"/>
      <c r="Q911" s="83"/>
      <c r="R911" s="83"/>
      <c r="S911" s="83"/>
      <c r="T911" s="83"/>
      <c r="U911" s="83"/>
      <c r="V911" s="83"/>
      <c r="W911" s="83"/>
    </row>
    <row r="912" spans="1:23" ht="12.75" customHeight="1" x14ac:dyDescent="0.3">
      <c r="A912" s="83"/>
      <c r="B912" s="83"/>
      <c r="C912" s="83"/>
      <c r="D912" s="83"/>
      <c r="E912" s="83"/>
      <c r="F912" s="83"/>
      <c r="G912" s="83"/>
      <c r="H912" s="83"/>
      <c r="I912" s="83"/>
      <c r="J912" s="83"/>
      <c r="K912" s="83"/>
      <c r="L912" s="83"/>
      <c r="M912" s="83"/>
      <c r="N912" s="83"/>
      <c r="O912" s="83"/>
      <c r="P912" s="83"/>
      <c r="Q912" s="83"/>
      <c r="R912" s="83"/>
      <c r="S912" s="83"/>
      <c r="T912" s="83"/>
      <c r="U912" s="83"/>
      <c r="V912" s="83"/>
      <c r="W912" s="83"/>
    </row>
    <row r="913" spans="1:23" ht="12.75" customHeight="1" x14ac:dyDescent="0.3">
      <c r="A913" s="83"/>
      <c r="B913" s="83"/>
      <c r="C913" s="83"/>
      <c r="D913" s="83"/>
      <c r="E913" s="83"/>
      <c r="F913" s="83"/>
      <c r="G913" s="83"/>
      <c r="H913" s="83"/>
      <c r="I913" s="83"/>
      <c r="J913" s="83"/>
      <c r="K913" s="83"/>
      <c r="L913" s="83"/>
      <c r="M913" s="83"/>
      <c r="N913" s="83"/>
      <c r="O913" s="83"/>
      <c r="P913" s="83"/>
      <c r="Q913" s="83"/>
      <c r="R913" s="83"/>
      <c r="S913" s="83"/>
      <c r="T913" s="83"/>
      <c r="U913" s="83"/>
      <c r="V913" s="83"/>
      <c r="W913" s="83"/>
    </row>
    <row r="914" spans="1:23" ht="12.75" customHeight="1" x14ac:dyDescent="0.3">
      <c r="A914" s="83"/>
      <c r="B914" s="83"/>
      <c r="C914" s="83"/>
      <c r="D914" s="83"/>
      <c r="E914" s="83"/>
      <c r="F914" s="83"/>
      <c r="G914" s="83"/>
      <c r="H914" s="83"/>
      <c r="I914" s="83"/>
      <c r="J914" s="83"/>
      <c r="K914" s="83"/>
      <c r="L914" s="83"/>
      <c r="M914" s="83"/>
      <c r="N914" s="83"/>
      <c r="O914" s="83"/>
      <c r="P914" s="83"/>
      <c r="Q914" s="83"/>
      <c r="R914" s="83"/>
      <c r="S914" s="83"/>
      <c r="T914" s="83"/>
      <c r="U914" s="83"/>
      <c r="V914" s="83"/>
      <c r="W914" s="83"/>
    </row>
    <row r="915" spans="1:23" ht="12.75" customHeight="1" x14ac:dyDescent="0.3">
      <c r="A915" s="83"/>
      <c r="B915" s="83"/>
      <c r="C915" s="83"/>
      <c r="D915" s="83"/>
      <c r="E915" s="83"/>
      <c r="F915" s="83"/>
      <c r="G915" s="83"/>
      <c r="H915" s="83"/>
      <c r="I915" s="83"/>
      <c r="J915" s="83"/>
      <c r="K915" s="83"/>
      <c r="L915" s="83"/>
      <c r="M915" s="83"/>
      <c r="N915" s="83"/>
      <c r="O915" s="83"/>
      <c r="P915" s="83"/>
      <c r="Q915" s="83"/>
      <c r="R915" s="83"/>
      <c r="S915" s="83"/>
      <c r="T915" s="83"/>
      <c r="U915" s="83"/>
      <c r="V915" s="83"/>
      <c r="W915" s="83"/>
    </row>
    <row r="916" spans="1:23" ht="12.75" customHeight="1" x14ac:dyDescent="0.3">
      <c r="A916" s="83"/>
      <c r="B916" s="83"/>
      <c r="C916" s="83"/>
      <c r="D916" s="83"/>
      <c r="E916" s="83"/>
      <c r="F916" s="83"/>
      <c r="G916" s="83"/>
      <c r="H916" s="83"/>
      <c r="I916" s="83"/>
      <c r="J916" s="83"/>
      <c r="K916" s="83"/>
      <c r="L916" s="83"/>
      <c r="M916" s="83"/>
      <c r="N916" s="83"/>
      <c r="O916" s="83"/>
      <c r="P916" s="83"/>
      <c r="Q916" s="83"/>
      <c r="R916" s="83"/>
      <c r="S916" s="83"/>
      <c r="T916" s="83"/>
      <c r="U916" s="83"/>
      <c r="V916" s="83"/>
      <c r="W916" s="83"/>
    </row>
    <row r="917" spans="1:23" ht="12.75" customHeight="1" x14ac:dyDescent="0.3">
      <c r="A917" s="83"/>
      <c r="B917" s="83"/>
      <c r="C917" s="83"/>
      <c r="D917" s="83"/>
      <c r="E917" s="83"/>
      <c r="F917" s="83"/>
      <c r="G917" s="83"/>
      <c r="H917" s="83"/>
      <c r="I917" s="83"/>
      <c r="J917" s="83"/>
      <c r="K917" s="83"/>
      <c r="L917" s="83"/>
      <c r="M917" s="83"/>
      <c r="N917" s="83"/>
      <c r="O917" s="83"/>
      <c r="P917" s="83"/>
      <c r="Q917" s="83"/>
      <c r="R917" s="83"/>
      <c r="S917" s="83"/>
      <c r="T917" s="83"/>
      <c r="U917" s="83"/>
      <c r="V917" s="83"/>
      <c r="W917" s="83"/>
    </row>
    <row r="918" spans="1:23" ht="12.75" customHeight="1" x14ac:dyDescent="0.3">
      <c r="A918" s="83"/>
      <c r="B918" s="83"/>
      <c r="C918" s="83"/>
      <c r="D918" s="83"/>
      <c r="E918" s="83"/>
      <c r="F918" s="83"/>
      <c r="G918" s="83"/>
      <c r="H918" s="83"/>
      <c r="I918" s="83"/>
      <c r="J918" s="83"/>
      <c r="K918" s="83"/>
      <c r="L918" s="83"/>
      <c r="M918" s="83"/>
      <c r="N918" s="83"/>
      <c r="O918" s="83"/>
      <c r="P918" s="83"/>
      <c r="Q918" s="83"/>
      <c r="R918" s="83"/>
      <c r="S918" s="83"/>
      <c r="T918" s="83"/>
      <c r="U918" s="83"/>
      <c r="V918" s="83"/>
      <c r="W918" s="83"/>
    </row>
    <row r="919" spans="1:23" ht="12.75" customHeight="1" x14ac:dyDescent="0.3">
      <c r="A919" s="83"/>
      <c r="B919" s="83"/>
      <c r="C919" s="83"/>
      <c r="D919" s="83"/>
      <c r="E919" s="83"/>
      <c r="F919" s="83"/>
      <c r="G919" s="83"/>
      <c r="H919" s="83"/>
      <c r="I919" s="83"/>
      <c r="J919" s="83"/>
      <c r="K919" s="83"/>
      <c r="L919" s="83"/>
      <c r="M919" s="83"/>
      <c r="N919" s="83"/>
      <c r="O919" s="83"/>
      <c r="P919" s="83"/>
      <c r="Q919" s="83"/>
      <c r="R919" s="83"/>
      <c r="S919" s="83"/>
      <c r="T919" s="83"/>
      <c r="U919" s="83"/>
      <c r="V919" s="83"/>
      <c r="W919" s="83"/>
    </row>
    <row r="920" spans="1:23" ht="12.75" customHeight="1" x14ac:dyDescent="0.3">
      <c r="A920" s="83"/>
      <c r="B920" s="83"/>
      <c r="C920" s="83"/>
      <c r="D920" s="83"/>
      <c r="E920" s="83"/>
      <c r="F920" s="83"/>
      <c r="G920" s="83"/>
      <c r="H920" s="83"/>
      <c r="I920" s="83"/>
      <c r="J920" s="83"/>
      <c r="K920" s="83"/>
      <c r="L920" s="83"/>
      <c r="M920" s="83"/>
      <c r="N920" s="83"/>
      <c r="O920" s="83"/>
      <c r="P920" s="83"/>
      <c r="Q920" s="83"/>
      <c r="R920" s="83"/>
      <c r="S920" s="83"/>
      <c r="T920" s="83"/>
      <c r="U920" s="83"/>
      <c r="V920" s="83"/>
      <c r="W920" s="83"/>
    </row>
    <row r="921" spans="1:23" ht="12.75" customHeight="1" x14ac:dyDescent="0.3">
      <c r="A921" s="83"/>
      <c r="B921" s="83"/>
      <c r="C921" s="83"/>
      <c r="D921" s="83"/>
      <c r="E921" s="83"/>
      <c r="F921" s="83"/>
      <c r="G921" s="83"/>
      <c r="H921" s="83"/>
      <c r="I921" s="83"/>
      <c r="J921" s="83"/>
      <c r="K921" s="83"/>
      <c r="L921" s="83"/>
      <c r="M921" s="83"/>
      <c r="N921" s="83"/>
      <c r="O921" s="83"/>
      <c r="P921" s="83"/>
      <c r="Q921" s="83"/>
      <c r="R921" s="83"/>
      <c r="S921" s="83"/>
      <c r="T921" s="83"/>
      <c r="U921" s="83"/>
      <c r="V921" s="83"/>
      <c r="W921" s="83"/>
    </row>
    <row r="922" spans="1:23" ht="12.75" customHeight="1" x14ac:dyDescent="0.3">
      <c r="A922" s="83"/>
      <c r="B922" s="83"/>
      <c r="C922" s="83"/>
      <c r="D922" s="83"/>
      <c r="E922" s="83"/>
      <c r="F922" s="83"/>
      <c r="G922" s="83"/>
      <c r="H922" s="83"/>
      <c r="I922" s="83"/>
      <c r="J922" s="83"/>
      <c r="K922" s="83"/>
      <c r="L922" s="83"/>
      <c r="M922" s="83"/>
      <c r="N922" s="83"/>
      <c r="O922" s="83"/>
      <c r="P922" s="83"/>
      <c r="Q922" s="83"/>
      <c r="R922" s="83"/>
      <c r="S922" s="83"/>
      <c r="T922" s="83"/>
      <c r="U922" s="83"/>
      <c r="V922" s="83"/>
      <c r="W922" s="83"/>
    </row>
    <row r="923" spans="1:23" ht="12.75" customHeight="1" x14ac:dyDescent="0.3">
      <c r="A923" s="83"/>
      <c r="B923" s="83"/>
      <c r="C923" s="83"/>
      <c r="D923" s="83"/>
      <c r="E923" s="83"/>
      <c r="F923" s="83"/>
      <c r="G923" s="83"/>
      <c r="H923" s="83"/>
      <c r="I923" s="83"/>
      <c r="J923" s="83"/>
      <c r="K923" s="83"/>
      <c r="L923" s="83"/>
      <c r="M923" s="83"/>
      <c r="N923" s="83"/>
      <c r="O923" s="83"/>
      <c r="P923" s="83"/>
      <c r="Q923" s="83"/>
      <c r="R923" s="83"/>
      <c r="S923" s="83"/>
      <c r="T923" s="83"/>
      <c r="U923" s="83"/>
      <c r="V923" s="83"/>
      <c r="W923" s="83"/>
    </row>
    <row r="924" spans="1:23" ht="12.75" customHeight="1" x14ac:dyDescent="0.3">
      <c r="A924" s="83"/>
      <c r="B924" s="83"/>
      <c r="C924" s="83"/>
      <c r="D924" s="83"/>
      <c r="E924" s="83"/>
      <c r="F924" s="83"/>
      <c r="G924" s="83"/>
      <c r="H924" s="83"/>
      <c r="I924" s="83"/>
      <c r="J924" s="83"/>
      <c r="K924" s="83"/>
      <c r="L924" s="83"/>
      <c r="M924" s="83"/>
      <c r="N924" s="83"/>
      <c r="O924" s="83"/>
      <c r="P924" s="83"/>
      <c r="Q924" s="83"/>
      <c r="R924" s="83"/>
      <c r="S924" s="83"/>
      <c r="T924" s="83"/>
      <c r="U924" s="83"/>
      <c r="V924" s="83"/>
      <c r="W924" s="83"/>
    </row>
    <row r="925" spans="1:23" ht="12.75" customHeight="1" x14ac:dyDescent="0.3">
      <c r="A925" s="83"/>
      <c r="B925" s="83"/>
      <c r="C925" s="83"/>
      <c r="D925" s="83"/>
      <c r="E925" s="83"/>
      <c r="F925" s="83"/>
      <c r="G925" s="83"/>
      <c r="H925" s="83"/>
      <c r="I925" s="83"/>
      <c r="J925" s="83"/>
      <c r="K925" s="83"/>
      <c r="L925" s="83"/>
      <c r="M925" s="83"/>
      <c r="N925" s="83"/>
      <c r="O925" s="83"/>
      <c r="P925" s="83"/>
      <c r="Q925" s="83"/>
      <c r="R925" s="83"/>
      <c r="S925" s="83"/>
      <c r="T925" s="83"/>
      <c r="U925" s="83"/>
      <c r="V925" s="83"/>
      <c r="W925" s="83"/>
    </row>
    <row r="926" spans="1:23" ht="12.75" customHeight="1" x14ac:dyDescent="0.3">
      <c r="A926" s="83"/>
      <c r="B926" s="83"/>
      <c r="C926" s="83"/>
      <c r="D926" s="83"/>
      <c r="E926" s="83"/>
      <c r="F926" s="83"/>
      <c r="G926" s="83"/>
      <c r="H926" s="83"/>
      <c r="I926" s="83"/>
      <c r="J926" s="83"/>
      <c r="K926" s="83"/>
      <c r="L926" s="83"/>
      <c r="M926" s="83"/>
      <c r="N926" s="83"/>
      <c r="O926" s="83"/>
      <c r="P926" s="83"/>
      <c r="Q926" s="83"/>
      <c r="R926" s="83"/>
      <c r="S926" s="83"/>
      <c r="T926" s="83"/>
      <c r="U926" s="83"/>
      <c r="V926" s="83"/>
      <c r="W926" s="83"/>
    </row>
    <row r="927" spans="1:23" ht="12.75" customHeight="1" x14ac:dyDescent="0.3">
      <c r="A927" s="83"/>
      <c r="B927" s="83"/>
      <c r="C927" s="83"/>
      <c r="D927" s="83"/>
      <c r="E927" s="83"/>
      <c r="F927" s="83"/>
      <c r="G927" s="83"/>
      <c r="H927" s="83"/>
      <c r="I927" s="83"/>
      <c r="J927" s="83"/>
      <c r="K927" s="83"/>
      <c r="L927" s="83"/>
      <c r="M927" s="83"/>
      <c r="N927" s="83"/>
      <c r="O927" s="83"/>
      <c r="P927" s="83"/>
      <c r="Q927" s="83"/>
      <c r="R927" s="83"/>
      <c r="S927" s="83"/>
      <c r="T927" s="83"/>
      <c r="U927" s="83"/>
      <c r="V927" s="83"/>
      <c r="W927" s="83"/>
    </row>
    <row r="928" spans="1:23" ht="12.75" customHeight="1" x14ac:dyDescent="0.3">
      <c r="A928" s="83"/>
      <c r="B928" s="83"/>
      <c r="C928" s="83"/>
      <c r="D928" s="83"/>
      <c r="E928" s="83"/>
      <c r="F928" s="83"/>
      <c r="G928" s="83"/>
      <c r="H928" s="83"/>
      <c r="I928" s="83"/>
      <c r="J928" s="83"/>
      <c r="K928" s="83"/>
      <c r="L928" s="83"/>
      <c r="M928" s="83"/>
      <c r="N928" s="83"/>
      <c r="O928" s="83"/>
      <c r="P928" s="83"/>
      <c r="Q928" s="83"/>
      <c r="R928" s="83"/>
      <c r="S928" s="83"/>
      <c r="T928" s="83"/>
      <c r="U928" s="83"/>
      <c r="V928" s="83"/>
      <c r="W928" s="83"/>
    </row>
    <row r="929" spans="1:23" ht="12.75" customHeight="1" x14ac:dyDescent="0.3">
      <c r="A929" s="83"/>
      <c r="B929" s="83"/>
      <c r="C929" s="83"/>
      <c r="D929" s="83"/>
      <c r="E929" s="83"/>
      <c r="F929" s="83"/>
      <c r="G929" s="83"/>
      <c r="H929" s="83"/>
      <c r="I929" s="83"/>
      <c r="J929" s="83"/>
      <c r="K929" s="83"/>
      <c r="L929" s="83"/>
      <c r="M929" s="83"/>
      <c r="N929" s="83"/>
      <c r="O929" s="83"/>
      <c r="P929" s="83"/>
      <c r="Q929" s="83"/>
      <c r="R929" s="83"/>
      <c r="S929" s="83"/>
      <c r="T929" s="83"/>
      <c r="U929" s="83"/>
      <c r="V929" s="83"/>
      <c r="W929" s="83"/>
    </row>
    <row r="930" spans="1:23" ht="12.75" customHeight="1" x14ac:dyDescent="0.3">
      <c r="A930" s="83"/>
      <c r="B930" s="83"/>
      <c r="C930" s="83"/>
      <c r="D930" s="83"/>
      <c r="E930" s="83"/>
      <c r="F930" s="83"/>
      <c r="G930" s="83"/>
      <c r="H930" s="83"/>
      <c r="I930" s="83"/>
      <c r="J930" s="83"/>
      <c r="K930" s="83"/>
      <c r="L930" s="83"/>
      <c r="M930" s="83"/>
      <c r="N930" s="83"/>
      <c r="O930" s="83"/>
      <c r="P930" s="83"/>
      <c r="Q930" s="83"/>
      <c r="R930" s="83"/>
      <c r="S930" s="83"/>
      <c r="T930" s="83"/>
      <c r="U930" s="83"/>
      <c r="V930" s="83"/>
      <c r="W930" s="83"/>
    </row>
    <row r="931" spans="1:23" ht="12.75" customHeight="1" x14ac:dyDescent="0.3">
      <c r="A931" s="83"/>
      <c r="B931" s="83"/>
      <c r="C931" s="83"/>
      <c r="D931" s="83"/>
      <c r="E931" s="83"/>
      <c r="F931" s="83"/>
      <c r="G931" s="83"/>
      <c r="H931" s="83"/>
      <c r="I931" s="83"/>
      <c r="J931" s="83"/>
      <c r="K931" s="83"/>
      <c r="L931" s="83"/>
      <c r="M931" s="83"/>
      <c r="N931" s="83"/>
      <c r="O931" s="83"/>
      <c r="P931" s="83"/>
      <c r="Q931" s="83"/>
      <c r="R931" s="83"/>
      <c r="S931" s="83"/>
      <c r="T931" s="83"/>
      <c r="U931" s="83"/>
      <c r="V931" s="83"/>
      <c r="W931" s="83"/>
    </row>
    <row r="932" spans="1:23" ht="12.75" customHeight="1" x14ac:dyDescent="0.3">
      <c r="A932" s="83"/>
      <c r="B932" s="83"/>
      <c r="C932" s="83"/>
      <c r="D932" s="83"/>
      <c r="E932" s="83"/>
      <c r="F932" s="83"/>
      <c r="G932" s="83"/>
      <c r="H932" s="83"/>
      <c r="I932" s="83"/>
      <c r="J932" s="83"/>
      <c r="K932" s="83"/>
      <c r="L932" s="83"/>
      <c r="M932" s="83"/>
      <c r="N932" s="83"/>
      <c r="O932" s="83"/>
      <c r="P932" s="83"/>
      <c r="Q932" s="83"/>
      <c r="R932" s="83"/>
      <c r="S932" s="83"/>
      <c r="T932" s="83"/>
      <c r="U932" s="83"/>
      <c r="V932" s="83"/>
      <c r="W932" s="83"/>
    </row>
    <row r="933" spans="1:23" ht="12.75" customHeight="1" x14ac:dyDescent="0.3">
      <c r="A933" s="83"/>
      <c r="B933" s="83"/>
      <c r="C933" s="83"/>
      <c r="D933" s="83"/>
      <c r="E933" s="83"/>
      <c r="F933" s="83"/>
      <c r="G933" s="83"/>
      <c r="H933" s="83"/>
      <c r="I933" s="83"/>
      <c r="J933" s="83"/>
      <c r="K933" s="83"/>
      <c r="L933" s="83"/>
      <c r="M933" s="83"/>
      <c r="N933" s="83"/>
      <c r="O933" s="83"/>
      <c r="P933" s="83"/>
      <c r="Q933" s="83"/>
      <c r="R933" s="83"/>
      <c r="S933" s="83"/>
      <c r="T933" s="83"/>
      <c r="U933" s="83"/>
      <c r="V933" s="83"/>
      <c r="W933" s="83"/>
    </row>
    <row r="934" spans="1:23" ht="12.75" customHeight="1" x14ac:dyDescent="0.3">
      <c r="A934" s="83"/>
      <c r="B934" s="83"/>
      <c r="C934" s="83"/>
      <c r="D934" s="83"/>
      <c r="E934" s="83"/>
      <c r="F934" s="83"/>
      <c r="G934" s="83"/>
      <c r="H934" s="83"/>
      <c r="I934" s="83"/>
      <c r="J934" s="83"/>
      <c r="K934" s="83"/>
      <c r="L934" s="83"/>
      <c r="M934" s="83"/>
      <c r="N934" s="83"/>
      <c r="O934" s="83"/>
      <c r="P934" s="83"/>
      <c r="Q934" s="83"/>
      <c r="R934" s="83"/>
      <c r="S934" s="83"/>
      <c r="T934" s="83"/>
      <c r="U934" s="83"/>
      <c r="V934" s="83"/>
      <c r="W934" s="83"/>
    </row>
    <row r="935" spans="1:23" ht="12.75" customHeight="1" x14ac:dyDescent="0.3">
      <c r="A935" s="83"/>
      <c r="B935" s="83"/>
      <c r="C935" s="83"/>
      <c r="D935" s="83"/>
      <c r="E935" s="83"/>
      <c r="F935" s="83"/>
      <c r="G935" s="83"/>
      <c r="H935" s="83"/>
      <c r="I935" s="83"/>
      <c r="J935" s="83"/>
      <c r="K935" s="83"/>
      <c r="L935" s="83"/>
      <c r="M935" s="83"/>
      <c r="N935" s="83"/>
      <c r="O935" s="83"/>
      <c r="P935" s="83"/>
      <c r="Q935" s="83"/>
      <c r="R935" s="83"/>
      <c r="S935" s="83"/>
      <c r="T935" s="83"/>
      <c r="U935" s="83"/>
      <c r="V935" s="83"/>
      <c r="W935" s="83"/>
    </row>
    <row r="936" spans="1:23" ht="12.75" customHeight="1" x14ac:dyDescent="0.3">
      <c r="A936" s="83"/>
      <c r="B936" s="83"/>
      <c r="C936" s="83"/>
      <c r="D936" s="83"/>
      <c r="E936" s="83"/>
      <c r="F936" s="83"/>
      <c r="G936" s="83"/>
      <c r="H936" s="83"/>
      <c r="I936" s="83"/>
      <c r="J936" s="83"/>
      <c r="K936" s="83"/>
      <c r="L936" s="83"/>
      <c r="M936" s="83"/>
      <c r="N936" s="83"/>
      <c r="O936" s="83"/>
      <c r="P936" s="83"/>
      <c r="Q936" s="83"/>
      <c r="R936" s="83"/>
      <c r="S936" s="83"/>
      <c r="T936" s="83"/>
      <c r="U936" s="83"/>
      <c r="V936" s="83"/>
      <c r="W936" s="83"/>
    </row>
    <row r="937" spans="1:23" ht="12.75" customHeight="1" x14ac:dyDescent="0.3">
      <c r="A937" s="83"/>
      <c r="B937" s="83"/>
      <c r="C937" s="83"/>
      <c r="D937" s="83"/>
      <c r="E937" s="83"/>
      <c r="F937" s="83"/>
      <c r="G937" s="83"/>
      <c r="H937" s="83"/>
      <c r="I937" s="83"/>
      <c r="J937" s="83"/>
      <c r="K937" s="83"/>
      <c r="L937" s="83"/>
      <c r="M937" s="83"/>
      <c r="N937" s="83"/>
      <c r="O937" s="83"/>
      <c r="P937" s="83"/>
      <c r="Q937" s="83"/>
      <c r="R937" s="83"/>
      <c r="S937" s="83"/>
      <c r="T937" s="83"/>
      <c r="U937" s="83"/>
      <c r="V937" s="83"/>
      <c r="W937" s="83"/>
    </row>
    <row r="938" spans="1:23" ht="12.75" customHeight="1" x14ac:dyDescent="0.3">
      <c r="A938" s="83"/>
      <c r="B938" s="83"/>
      <c r="C938" s="83"/>
      <c r="D938" s="83"/>
      <c r="E938" s="83"/>
      <c r="F938" s="83"/>
      <c r="G938" s="83"/>
      <c r="H938" s="83"/>
      <c r="I938" s="83"/>
      <c r="J938" s="83"/>
      <c r="K938" s="83"/>
      <c r="L938" s="83"/>
      <c r="M938" s="83"/>
      <c r="N938" s="83"/>
      <c r="O938" s="83"/>
      <c r="P938" s="83"/>
      <c r="Q938" s="83"/>
      <c r="R938" s="83"/>
      <c r="S938" s="83"/>
      <c r="T938" s="83"/>
      <c r="U938" s="83"/>
      <c r="V938" s="83"/>
      <c r="W938" s="83"/>
    </row>
    <row r="939" spans="1:23" ht="12.75" customHeight="1" x14ac:dyDescent="0.3">
      <c r="A939" s="83"/>
      <c r="B939" s="83"/>
      <c r="C939" s="83"/>
      <c r="D939" s="83"/>
      <c r="E939" s="83"/>
      <c r="F939" s="83"/>
      <c r="G939" s="83"/>
      <c r="H939" s="83"/>
      <c r="I939" s="83"/>
      <c r="J939" s="83"/>
      <c r="K939" s="83"/>
      <c r="L939" s="83"/>
      <c r="M939" s="83"/>
      <c r="N939" s="83"/>
      <c r="O939" s="83"/>
      <c r="P939" s="83"/>
      <c r="Q939" s="83"/>
      <c r="R939" s="83"/>
      <c r="S939" s="83"/>
      <c r="T939" s="83"/>
      <c r="U939" s="83"/>
      <c r="V939" s="83"/>
      <c r="W939" s="83"/>
    </row>
    <row r="940" spans="1:23" ht="12.75" customHeight="1" x14ac:dyDescent="0.3">
      <c r="A940" s="83"/>
      <c r="B940" s="83"/>
      <c r="C940" s="83"/>
      <c r="D940" s="83"/>
      <c r="E940" s="83"/>
      <c r="F940" s="83"/>
      <c r="G940" s="83"/>
      <c r="H940" s="83"/>
      <c r="I940" s="83"/>
      <c r="J940" s="83"/>
      <c r="K940" s="83"/>
      <c r="L940" s="83"/>
      <c r="M940" s="83"/>
      <c r="N940" s="83"/>
      <c r="O940" s="83"/>
      <c r="P940" s="83"/>
      <c r="Q940" s="83"/>
      <c r="R940" s="83"/>
      <c r="S940" s="83"/>
      <c r="T940" s="83"/>
      <c r="U940" s="83"/>
      <c r="V940" s="83"/>
      <c r="W940" s="83"/>
    </row>
    <row r="941" spans="1:23" ht="12.75" customHeight="1" x14ac:dyDescent="0.3">
      <c r="A941" s="83"/>
      <c r="B941" s="83"/>
      <c r="C941" s="83"/>
      <c r="D941" s="83"/>
      <c r="E941" s="83"/>
      <c r="F941" s="83"/>
      <c r="G941" s="83"/>
      <c r="H941" s="83"/>
      <c r="I941" s="83"/>
      <c r="J941" s="83"/>
      <c r="K941" s="83"/>
      <c r="L941" s="83"/>
      <c r="M941" s="83"/>
      <c r="N941" s="83"/>
      <c r="O941" s="83"/>
      <c r="P941" s="83"/>
      <c r="Q941" s="83"/>
      <c r="R941" s="83"/>
      <c r="S941" s="83"/>
      <c r="T941" s="83"/>
      <c r="U941" s="83"/>
      <c r="V941" s="83"/>
      <c r="W941" s="83"/>
    </row>
    <row r="942" spans="1:23" ht="12.75" customHeight="1" x14ac:dyDescent="0.3">
      <c r="A942" s="83"/>
      <c r="B942" s="83"/>
      <c r="C942" s="83"/>
      <c r="D942" s="83"/>
      <c r="E942" s="83"/>
      <c r="F942" s="83"/>
      <c r="G942" s="83"/>
      <c r="H942" s="83"/>
      <c r="I942" s="83"/>
      <c r="J942" s="83"/>
      <c r="K942" s="83"/>
      <c r="L942" s="83"/>
      <c r="M942" s="83"/>
      <c r="N942" s="83"/>
      <c r="O942" s="83"/>
      <c r="P942" s="83"/>
      <c r="Q942" s="83"/>
      <c r="R942" s="83"/>
      <c r="S942" s="83"/>
      <c r="T942" s="83"/>
      <c r="U942" s="83"/>
      <c r="V942" s="83"/>
      <c r="W942" s="83"/>
    </row>
    <row r="943" spans="1:23" ht="12.75" customHeight="1" x14ac:dyDescent="0.3">
      <c r="A943" s="83"/>
      <c r="B943" s="83"/>
      <c r="C943" s="83"/>
      <c r="D943" s="83"/>
      <c r="E943" s="83"/>
      <c r="F943" s="83"/>
      <c r="G943" s="83"/>
      <c r="H943" s="83"/>
      <c r="I943" s="83"/>
      <c r="J943" s="83"/>
      <c r="K943" s="83"/>
      <c r="L943" s="83"/>
      <c r="M943" s="83"/>
      <c r="N943" s="83"/>
      <c r="O943" s="83"/>
      <c r="P943" s="83"/>
      <c r="Q943" s="83"/>
      <c r="R943" s="83"/>
      <c r="S943" s="83"/>
      <c r="T943" s="83"/>
      <c r="U943" s="83"/>
      <c r="V943" s="83"/>
      <c r="W943" s="83"/>
    </row>
    <row r="944" spans="1:23" ht="12.75" customHeight="1" x14ac:dyDescent="0.3">
      <c r="A944" s="83"/>
      <c r="B944" s="83"/>
      <c r="C944" s="83"/>
      <c r="D944" s="83"/>
      <c r="E944" s="83"/>
      <c r="F944" s="83"/>
      <c r="G944" s="83"/>
      <c r="H944" s="83"/>
      <c r="I944" s="83"/>
      <c r="J944" s="83"/>
      <c r="K944" s="83"/>
      <c r="L944" s="83"/>
      <c r="M944" s="83"/>
      <c r="N944" s="83"/>
      <c r="O944" s="83"/>
      <c r="P944" s="83"/>
      <c r="Q944" s="83"/>
      <c r="R944" s="83"/>
      <c r="S944" s="83"/>
      <c r="T944" s="83"/>
      <c r="U944" s="83"/>
      <c r="V944" s="83"/>
      <c r="W944" s="83"/>
    </row>
    <row r="945" spans="1:23" ht="12.75" customHeight="1" x14ac:dyDescent="0.3">
      <c r="A945" s="83"/>
      <c r="B945" s="83"/>
      <c r="C945" s="83"/>
      <c r="D945" s="83"/>
      <c r="E945" s="83"/>
      <c r="F945" s="83"/>
      <c r="G945" s="83"/>
      <c r="H945" s="83"/>
      <c r="I945" s="83"/>
      <c r="J945" s="83"/>
      <c r="K945" s="83"/>
      <c r="L945" s="83"/>
      <c r="M945" s="83"/>
      <c r="N945" s="83"/>
      <c r="O945" s="83"/>
      <c r="P945" s="83"/>
      <c r="Q945" s="83"/>
      <c r="R945" s="83"/>
      <c r="S945" s="83"/>
      <c r="T945" s="83"/>
      <c r="U945" s="83"/>
      <c r="V945" s="83"/>
      <c r="W945" s="83"/>
    </row>
    <row r="946" spans="1:23" ht="12.75" customHeight="1" x14ac:dyDescent="0.3">
      <c r="A946" s="83"/>
      <c r="B946" s="83"/>
      <c r="C946" s="83"/>
      <c r="D946" s="83"/>
      <c r="E946" s="83"/>
      <c r="F946" s="83"/>
      <c r="G946" s="83"/>
      <c r="H946" s="83"/>
      <c r="I946" s="83"/>
      <c r="J946" s="83"/>
      <c r="K946" s="83"/>
      <c r="L946" s="83"/>
      <c r="M946" s="83"/>
      <c r="N946" s="83"/>
      <c r="O946" s="83"/>
      <c r="P946" s="83"/>
      <c r="Q946" s="83"/>
      <c r="R946" s="83"/>
      <c r="S946" s="83"/>
      <c r="T946" s="83"/>
      <c r="U946" s="83"/>
      <c r="V946" s="83"/>
      <c r="W946" s="83"/>
    </row>
    <row r="947" spans="1:23" ht="12.75" customHeight="1" x14ac:dyDescent="0.3">
      <c r="A947" s="83"/>
      <c r="B947" s="83"/>
      <c r="C947" s="83"/>
      <c r="D947" s="83"/>
      <c r="E947" s="83"/>
      <c r="F947" s="83"/>
      <c r="G947" s="83"/>
      <c r="H947" s="83"/>
      <c r="I947" s="83"/>
      <c r="J947" s="83"/>
      <c r="K947" s="83"/>
      <c r="L947" s="83"/>
      <c r="M947" s="83"/>
      <c r="N947" s="83"/>
      <c r="O947" s="83"/>
      <c r="P947" s="83"/>
      <c r="Q947" s="83"/>
      <c r="R947" s="83"/>
      <c r="S947" s="83"/>
      <c r="T947" s="83"/>
      <c r="U947" s="83"/>
      <c r="V947" s="83"/>
      <c r="W947" s="83"/>
    </row>
    <row r="948" spans="1:23" ht="12.75" customHeight="1" x14ac:dyDescent="0.3">
      <c r="A948" s="83"/>
      <c r="B948" s="83"/>
      <c r="C948" s="83"/>
      <c r="D948" s="83"/>
      <c r="E948" s="83"/>
      <c r="F948" s="83"/>
      <c r="G948" s="83"/>
      <c r="H948" s="83"/>
      <c r="I948" s="83"/>
      <c r="J948" s="83"/>
      <c r="K948" s="83"/>
      <c r="L948" s="83"/>
      <c r="M948" s="83"/>
      <c r="N948" s="83"/>
      <c r="O948" s="83"/>
      <c r="P948" s="83"/>
      <c r="Q948" s="83"/>
      <c r="R948" s="83"/>
      <c r="S948" s="83"/>
      <c r="T948" s="83"/>
      <c r="U948" s="83"/>
      <c r="V948" s="83"/>
      <c r="W948" s="83"/>
    </row>
    <row r="949" spans="1:23" ht="12.75" customHeight="1" x14ac:dyDescent="0.3">
      <c r="A949" s="83"/>
      <c r="B949" s="83"/>
      <c r="C949" s="83"/>
      <c r="D949" s="83"/>
      <c r="E949" s="83"/>
      <c r="F949" s="83"/>
      <c r="G949" s="83"/>
      <c r="H949" s="83"/>
      <c r="I949" s="83"/>
      <c r="J949" s="83"/>
      <c r="K949" s="83"/>
      <c r="L949" s="83"/>
      <c r="M949" s="83"/>
      <c r="N949" s="83"/>
      <c r="O949" s="83"/>
      <c r="P949" s="83"/>
      <c r="Q949" s="83"/>
      <c r="R949" s="83"/>
      <c r="S949" s="83"/>
      <c r="T949" s="83"/>
      <c r="U949" s="83"/>
      <c r="V949" s="83"/>
      <c r="W949" s="83"/>
    </row>
    <row r="950" spans="1:23" ht="12.75" customHeight="1" x14ac:dyDescent="0.3">
      <c r="A950" s="83"/>
      <c r="B950" s="83"/>
      <c r="C950" s="83"/>
      <c r="D950" s="83"/>
      <c r="E950" s="83"/>
      <c r="F950" s="83"/>
      <c r="G950" s="83"/>
      <c r="H950" s="83"/>
      <c r="I950" s="83"/>
      <c r="J950" s="83"/>
      <c r="K950" s="83"/>
      <c r="L950" s="83"/>
      <c r="M950" s="83"/>
      <c r="N950" s="83"/>
      <c r="O950" s="83"/>
      <c r="P950" s="83"/>
      <c r="Q950" s="83"/>
      <c r="R950" s="83"/>
      <c r="S950" s="83"/>
      <c r="T950" s="83"/>
      <c r="U950" s="83"/>
      <c r="V950" s="83"/>
      <c r="W950" s="83"/>
    </row>
    <row r="951" spans="1:23" ht="12.75" customHeight="1" x14ac:dyDescent="0.3">
      <c r="A951" s="83"/>
      <c r="B951" s="83"/>
      <c r="C951" s="83"/>
      <c r="D951" s="83"/>
      <c r="E951" s="83"/>
      <c r="F951" s="83"/>
      <c r="G951" s="83"/>
      <c r="H951" s="83"/>
      <c r="I951" s="83"/>
      <c r="J951" s="83"/>
      <c r="K951" s="83"/>
      <c r="L951" s="83"/>
      <c r="M951" s="83"/>
      <c r="N951" s="83"/>
      <c r="O951" s="83"/>
      <c r="P951" s="83"/>
      <c r="Q951" s="83"/>
      <c r="R951" s="83"/>
      <c r="S951" s="83"/>
      <c r="T951" s="83"/>
      <c r="U951" s="83"/>
      <c r="V951" s="83"/>
      <c r="W951" s="83"/>
    </row>
    <row r="952" spans="1:23" ht="12.75" customHeight="1" x14ac:dyDescent="0.3">
      <c r="A952" s="83"/>
      <c r="B952" s="83"/>
      <c r="C952" s="83"/>
      <c r="D952" s="83"/>
      <c r="E952" s="83"/>
      <c r="F952" s="83"/>
      <c r="G952" s="83"/>
      <c r="H952" s="83"/>
      <c r="I952" s="83"/>
      <c r="J952" s="83"/>
      <c r="K952" s="83"/>
      <c r="L952" s="83"/>
      <c r="M952" s="83"/>
      <c r="N952" s="83"/>
      <c r="O952" s="83"/>
      <c r="P952" s="83"/>
      <c r="Q952" s="83"/>
      <c r="R952" s="83"/>
      <c r="S952" s="83"/>
      <c r="T952" s="83"/>
      <c r="U952" s="83"/>
      <c r="V952" s="83"/>
      <c r="W952" s="83"/>
    </row>
    <row r="953" spans="1:23" ht="12.75" customHeight="1" x14ac:dyDescent="0.3">
      <c r="A953" s="83"/>
      <c r="B953" s="83"/>
      <c r="C953" s="83"/>
      <c r="D953" s="83"/>
      <c r="E953" s="83"/>
      <c r="F953" s="83"/>
      <c r="G953" s="83"/>
      <c r="H953" s="83"/>
      <c r="I953" s="83"/>
      <c r="J953" s="83"/>
      <c r="K953" s="83"/>
      <c r="L953" s="83"/>
      <c r="M953" s="83"/>
      <c r="N953" s="83"/>
      <c r="O953" s="83"/>
      <c r="P953" s="83"/>
      <c r="Q953" s="83"/>
      <c r="R953" s="83"/>
      <c r="S953" s="83"/>
      <c r="T953" s="83"/>
      <c r="U953" s="83"/>
      <c r="V953" s="83"/>
      <c r="W953" s="83"/>
    </row>
    <row r="954" spans="1:23" ht="12.75" customHeight="1" x14ac:dyDescent="0.3">
      <c r="A954" s="83"/>
      <c r="B954" s="83"/>
      <c r="C954" s="83"/>
      <c r="D954" s="83"/>
      <c r="E954" s="83"/>
      <c r="F954" s="83"/>
      <c r="G954" s="83"/>
      <c r="H954" s="83"/>
      <c r="I954" s="83"/>
      <c r="J954" s="83"/>
      <c r="K954" s="83"/>
      <c r="L954" s="83"/>
      <c r="M954" s="83"/>
      <c r="N954" s="83"/>
      <c r="O954" s="83"/>
      <c r="P954" s="83"/>
      <c r="Q954" s="83"/>
      <c r="R954" s="83"/>
      <c r="S954" s="83"/>
      <c r="T954" s="83"/>
      <c r="U954" s="83"/>
      <c r="V954" s="83"/>
      <c r="W954" s="83"/>
    </row>
    <row r="955" spans="1:23" ht="12.75" customHeight="1" x14ac:dyDescent="0.3">
      <c r="A955" s="83"/>
      <c r="B955" s="83"/>
      <c r="C955" s="83"/>
      <c r="D955" s="83"/>
      <c r="E955" s="83"/>
      <c r="F955" s="83"/>
      <c r="G955" s="83"/>
      <c r="H955" s="83"/>
      <c r="I955" s="83"/>
      <c r="J955" s="83"/>
      <c r="K955" s="83"/>
      <c r="L955" s="83"/>
      <c r="M955" s="83"/>
      <c r="N955" s="83"/>
      <c r="O955" s="83"/>
      <c r="P955" s="83"/>
      <c r="Q955" s="83"/>
      <c r="R955" s="83"/>
      <c r="S955" s="83"/>
      <c r="T955" s="83"/>
      <c r="U955" s="83"/>
      <c r="V955" s="83"/>
      <c r="W955" s="83"/>
    </row>
    <row r="956" spans="1:23" ht="12.75" customHeight="1" x14ac:dyDescent="0.3">
      <c r="A956" s="83"/>
      <c r="B956" s="83"/>
      <c r="C956" s="83"/>
      <c r="D956" s="83"/>
      <c r="E956" s="83"/>
      <c r="F956" s="83"/>
      <c r="G956" s="83"/>
      <c r="H956" s="83"/>
      <c r="I956" s="83"/>
      <c r="J956" s="83"/>
      <c r="K956" s="83"/>
      <c r="L956" s="83"/>
      <c r="M956" s="83"/>
      <c r="N956" s="83"/>
      <c r="O956" s="83"/>
      <c r="P956" s="83"/>
      <c r="Q956" s="83"/>
      <c r="R956" s="83"/>
      <c r="S956" s="83"/>
      <c r="T956" s="83"/>
      <c r="U956" s="83"/>
      <c r="V956" s="83"/>
      <c r="W956" s="83"/>
    </row>
    <row r="957" spans="1:23" ht="12.75" customHeight="1" x14ac:dyDescent="0.3">
      <c r="A957" s="83"/>
      <c r="B957" s="83"/>
      <c r="C957" s="83"/>
      <c r="D957" s="83"/>
      <c r="E957" s="83"/>
      <c r="F957" s="83"/>
      <c r="G957" s="83"/>
      <c r="H957" s="83"/>
      <c r="I957" s="83"/>
      <c r="J957" s="83"/>
      <c r="K957" s="83"/>
      <c r="L957" s="83"/>
      <c r="M957" s="83"/>
      <c r="N957" s="83"/>
      <c r="O957" s="83"/>
      <c r="P957" s="83"/>
      <c r="Q957" s="83"/>
      <c r="R957" s="83"/>
      <c r="S957" s="83"/>
      <c r="T957" s="83"/>
      <c r="U957" s="83"/>
      <c r="V957" s="83"/>
      <c r="W957" s="83"/>
    </row>
    <row r="958" spans="1:23" ht="12.75" customHeight="1" x14ac:dyDescent="0.3">
      <c r="A958" s="83"/>
      <c r="B958" s="83"/>
      <c r="C958" s="83"/>
      <c r="D958" s="83"/>
      <c r="E958" s="83"/>
      <c r="F958" s="83"/>
      <c r="G958" s="83"/>
      <c r="H958" s="83"/>
      <c r="I958" s="83"/>
      <c r="J958" s="83"/>
      <c r="K958" s="83"/>
      <c r="L958" s="83"/>
      <c r="M958" s="83"/>
      <c r="N958" s="83"/>
      <c r="O958" s="83"/>
      <c r="P958" s="83"/>
      <c r="Q958" s="83"/>
      <c r="R958" s="83"/>
      <c r="S958" s="83"/>
      <c r="T958" s="83"/>
      <c r="U958" s="83"/>
      <c r="V958" s="83"/>
      <c r="W958" s="83"/>
    </row>
    <row r="959" spans="1:23" ht="12.75" customHeight="1" x14ac:dyDescent="0.3">
      <c r="A959" s="83"/>
      <c r="B959" s="83"/>
      <c r="C959" s="83"/>
      <c r="D959" s="83"/>
      <c r="E959" s="83"/>
      <c r="F959" s="83"/>
      <c r="G959" s="83"/>
      <c r="H959" s="83"/>
      <c r="I959" s="83"/>
      <c r="J959" s="83"/>
      <c r="K959" s="83"/>
      <c r="L959" s="83"/>
      <c r="M959" s="83"/>
      <c r="N959" s="83"/>
      <c r="O959" s="83"/>
      <c r="P959" s="83"/>
      <c r="Q959" s="83"/>
      <c r="R959" s="83"/>
      <c r="S959" s="83"/>
      <c r="T959" s="83"/>
      <c r="U959" s="83"/>
      <c r="V959" s="83"/>
      <c r="W959" s="83"/>
    </row>
    <row r="960" spans="1:23" ht="12.75" customHeight="1" x14ac:dyDescent="0.3">
      <c r="A960" s="83"/>
      <c r="B960" s="83"/>
      <c r="C960" s="83"/>
      <c r="D960" s="83"/>
      <c r="E960" s="83"/>
      <c r="F960" s="83"/>
      <c r="G960" s="83"/>
      <c r="H960" s="83"/>
      <c r="I960" s="83"/>
      <c r="J960" s="83"/>
      <c r="K960" s="83"/>
      <c r="L960" s="83"/>
      <c r="M960" s="83"/>
      <c r="N960" s="83"/>
      <c r="O960" s="83"/>
      <c r="P960" s="83"/>
      <c r="Q960" s="83"/>
      <c r="R960" s="83"/>
      <c r="S960" s="83"/>
      <c r="T960" s="83"/>
      <c r="U960" s="83"/>
      <c r="V960" s="83"/>
      <c r="W960" s="83"/>
    </row>
    <row r="961" spans="1:23" ht="12.75" customHeight="1" x14ac:dyDescent="0.3">
      <c r="A961" s="83"/>
      <c r="B961" s="83"/>
      <c r="C961" s="83"/>
      <c r="D961" s="83"/>
      <c r="E961" s="83"/>
      <c r="F961" s="83"/>
      <c r="G961" s="83"/>
      <c r="H961" s="83"/>
      <c r="I961" s="83"/>
      <c r="J961" s="83"/>
      <c r="K961" s="83"/>
      <c r="L961" s="83"/>
      <c r="M961" s="83"/>
      <c r="N961" s="83"/>
      <c r="O961" s="83"/>
      <c r="P961" s="83"/>
      <c r="Q961" s="83"/>
      <c r="R961" s="83"/>
      <c r="S961" s="83"/>
      <c r="T961" s="83"/>
      <c r="U961" s="83"/>
      <c r="V961" s="83"/>
      <c r="W961" s="83"/>
    </row>
    <row r="962" spans="1:23" ht="12.75" customHeight="1" x14ac:dyDescent="0.3">
      <c r="A962" s="83"/>
      <c r="B962" s="83"/>
      <c r="C962" s="83"/>
      <c r="D962" s="83"/>
      <c r="E962" s="83"/>
      <c r="F962" s="83"/>
      <c r="G962" s="83"/>
      <c r="H962" s="83"/>
      <c r="I962" s="83"/>
      <c r="J962" s="83"/>
      <c r="K962" s="83"/>
      <c r="L962" s="83"/>
      <c r="M962" s="83"/>
      <c r="N962" s="83"/>
      <c r="O962" s="83"/>
      <c r="P962" s="83"/>
      <c r="Q962" s="83"/>
      <c r="R962" s="83"/>
      <c r="S962" s="83"/>
      <c r="T962" s="83"/>
      <c r="U962" s="83"/>
      <c r="V962" s="83"/>
      <c r="W962" s="83"/>
    </row>
    <row r="963" spans="1:23" ht="12.75" customHeight="1" x14ac:dyDescent="0.3">
      <c r="A963" s="83"/>
      <c r="B963" s="83"/>
      <c r="C963" s="83"/>
      <c r="D963" s="83"/>
      <c r="E963" s="83"/>
      <c r="F963" s="83"/>
      <c r="G963" s="83"/>
      <c r="H963" s="83"/>
      <c r="I963" s="83"/>
      <c r="J963" s="83"/>
      <c r="K963" s="83"/>
      <c r="L963" s="83"/>
      <c r="M963" s="83"/>
      <c r="N963" s="83"/>
      <c r="O963" s="83"/>
      <c r="P963" s="83"/>
      <c r="Q963" s="83"/>
      <c r="R963" s="83"/>
      <c r="S963" s="83"/>
      <c r="T963" s="83"/>
      <c r="U963" s="83"/>
      <c r="V963" s="83"/>
      <c r="W963" s="83"/>
    </row>
    <row r="964" spans="1:23" ht="12.75" customHeight="1" x14ac:dyDescent="0.3">
      <c r="A964" s="83"/>
      <c r="B964" s="83"/>
      <c r="C964" s="83"/>
      <c r="D964" s="83"/>
      <c r="E964" s="83"/>
      <c r="F964" s="83"/>
      <c r="G964" s="83"/>
      <c r="H964" s="83"/>
      <c r="I964" s="83"/>
      <c r="J964" s="83"/>
      <c r="K964" s="83"/>
      <c r="L964" s="83"/>
      <c r="M964" s="83"/>
      <c r="N964" s="83"/>
      <c r="O964" s="83"/>
      <c r="P964" s="83"/>
      <c r="Q964" s="83"/>
      <c r="R964" s="83"/>
      <c r="S964" s="83"/>
      <c r="T964" s="83"/>
      <c r="U964" s="83"/>
      <c r="V964" s="83"/>
      <c r="W964" s="83"/>
    </row>
    <row r="965" spans="1:23" ht="12.75" customHeight="1" x14ac:dyDescent="0.3">
      <c r="A965" s="83"/>
      <c r="B965" s="83"/>
      <c r="C965" s="83"/>
      <c r="D965" s="83"/>
      <c r="E965" s="83"/>
      <c r="F965" s="83"/>
      <c r="G965" s="83"/>
      <c r="H965" s="83"/>
      <c r="I965" s="83"/>
      <c r="J965" s="83"/>
      <c r="K965" s="83"/>
      <c r="L965" s="83"/>
      <c r="M965" s="83"/>
      <c r="N965" s="83"/>
      <c r="O965" s="83"/>
      <c r="P965" s="83"/>
      <c r="Q965" s="83"/>
      <c r="R965" s="83"/>
      <c r="S965" s="83"/>
      <c r="T965" s="83"/>
      <c r="U965" s="83"/>
      <c r="V965" s="83"/>
      <c r="W965" s="83"/>
    </row>
    <row r="966" spans="1:23" ht="12.75" customHeight="1" x14ac:dyDescent="0.3">
      <c r="A966" s="83"/>
      <c r="B966" s="83"/>
      <c r="C966" s="83"/>
      <c r="D966" s="83"/>
      <c r="E966" s="83"/>
      <c r="F966" s="83"/>
      <c r="G966" s="83"/>
      <c r="H966" s="83"/>
      <c r="I966" s="83"/>
      <c r="J966" s="83"/>
      <c r="K966" s="83"/>
      <c r="L966" s="83"/>
      <c r="M966" s="83"/>
      <c r="N966" s="83"/>
      <c r="O966" s="83"/>
      <c r="P966" s="83"/>
      <c r="Q966" s="83"/>
      <c r="R966" s="83"/>
      <c r="S966" s="83"/>
      <c r="T966" s="83"/>
      <c r="U966" s="83"/>
      <c r="V966" s="83"/>
      <c r="W966" s="83"/>
    </row>
    <row r="967" spans="1:23" ht="12.75" customHeight="1" x14ac:dyDescent="0.3">
      <c r="A967" s="83"/>
      <c r="B967" s="83"/>
      <c r="C967" s="83"/>
      <c r="D967" s="83"/>
      <c r="E967" s="83"/>
      <c r="F967" s="83"/>
      <c r="G967" s="83"/>
      <c r="H967" s="83"/>
      <c r="I967" s="83"/>
      <c r="J967" s="83"/>
      <c r="K967" s="83"/>
      <c r="L967" s="83"/>
      <c r="M967" s="83"/>
      <c r="N967" s="83"/>
      <c r="O967" s="83"/>
      <c r="P967" s="83"/>
      <c r="Q967" s="83"/>
      <c r="R967" s="83"/>
      <c r="S967" s="83"/>
      <c r="T967" s="83"/>
      <c r="U967" s="83"/>
      <c r="V967" s="83"/>
      <c r="W967" s="83"/>
    </row>
    <row r="968" spans="1:23" ht="12.75" customHeight="1" x14ac:dyDescent="0.3">
      <c r="A968" s="83"/>
      <c r="B968" s="83"/>
      <c r="C968" s="83"/>
      <c r="D968" s="83"/>
      <c r="E968" s="83"/>
      <c r="F968" s="83"/>
      <c r="G968" s="83"/>
      <c r="H968" s="83"/>
      <c r="I968" s="83"/>
      <c r="J968" s="83"/>
      <c r="K968" s="83"/>
      <c r="L968" s="83"/>
      <c r="M968" s="83"/>
      <c r="N968" s="83"/>
      <c r="O968" s="83"/>
      <c r="P968" s="83"/>
      <c r="Q968" s="83"/>
      <c r="R968" s="83"/>
      <c r="S968" s="83"/>
      <c r="T968" s="83"/>
      <c r="U968" s="83"/>
      <c r="V968" s="83"/>
      <c r="W968" s="83"/>
    </row>
    <row r="969" spans="1:23" ht="12.75" customHeight="1" x14ac:dyDescent="0.3">
      <c r="A969" s="83"/>
      <c r="B969" s="83"/>
      <c r="C969" s="83"/>
      <c r="D969" s="83"/>
      <c r="E969" s="83"/>
      <c r="F969" s="83"/>
      <c r="G969" s="83"/>
      <c r="H969" s="83"/>
      <c r="I969" s="83"/>
      <c r="J969" s="83"/>
      <c r="K969" s="83"/>
      <c r="L969" s="83"/>
      <c r="M969" s="83"/>
      <c r="N969" s="83"/>
      <c r="O969" s="83"/>
      <c r="P969" s="83"/>
      <c r="Q969" s="83"/>
      <c r="R969" s="83"/>
      <c r="S969" s="83"/>
      <c r="T969" s="83"/>
      <c r="U969" s="83"/>
      <c r="V969" s="83"/>
      <c r="W969" s="83"/>
    </row>
    <row r="970" spans="1:23" ht="12.75" customHeight="1" x14ac:dyDescent="0.3">
      <c r="A970" s="83"/>
      <c r="B970" s="83"/>
      <c r="C970" s="83"/>
      <c r="D970" s="83"/>
      <c r="E970" s="83"/>
      <c r="F970" s="83"/>
      <c r="G970" s="83"/>
      <c r="H970" s="83"/>
      <c r="I970" s="83"/>
      <c r="J970" s="83"/>
      <c r="K970" s="83"/>
      <c r="L970" s="83"/>
      <c r="M970" s="83"/>
      <c r="N970" s="83"/>
      <c r="O970" s="83"/>
      <c r="P970" s="83"/>
      <c r="Q970" s="83"/>
      <c r="R970" s="83"/>
      <c r="S970" s="83"/>
      <c r="T970" s="83"/>
      <c r="U970" s="83"/>
      <c r="V970" s="83"/>
      <c r="W970" s="83"/>
    </row>
    <row r="971" spans="1:23" ht="12.75" customHeight="1" x14ac:dyDescent="0.3">
      <c r="A971" s="83"/>
      <c r="B971" s="83"/>
      <c r="C971" s="83"/>
      <c r="D971" s="83"/>
      <c r="E971" s="83"/>
      <c r="F971" s="83"/>
      <c r="G971" s="83"/>
      <c r="H971" s="83"/>
      <c r="I971" s="83"/>
      <c r="J971" s="83"/>
      <c r="K971" s="83"/>
      <c r="L971" s="83"/>
      <c r="M971" s="83"/>
      <c r="N971" s="83"/>
      <c r="O971" s="83"/>
      <c r="P971" s="83"/>
      <c r="Q971" s="83"/>
      <c r="R971" s="83"/>
      <c r="S971" s="83"/>
      <c r="T971" s="83"/>
      <c r="U971" s="83"/>
      <c r="V971" s="83"/>
      <c r="W971" s="83"/>
    </row>
    <row r="972" spans="1:23" ht="12.75" customHeight="1" x14ac:dyDescent="0.3">
      <c r="A972" s="83"/>
      <c r="B972" s="83"/>
      <c r="C972" s="83"/>
      <c r="D972" s="83"/>
      <c r="E972" s="83"/>
      <c r="F972" s="83"/>
      <c r="G972" s="83"/>
      <c r="H972" s="83"/>
      <c r="I972" s="83"/>
      <c r="J972" s="83"/>
      <c r="K972" s="83"/>
      <c r="L972" s="83"/>
      <c r="M972" s="83"/>
      <c r="N972" s="83"/>
      <c r="O972" s="83"/>
      <c r="P972" s="83"/>
      <c r="Q972" s="83"/>
      <c r="R972" s="83"/>
      <c r="S972" s="83"/>
      <c r="T972" s="83"/>
      <c r="U972" s="83"/>
      <c r="V972" s="83"/>
      <c r="W972" s="83"/>
    </row>
    <row r="973" spans="1:23" ht="12.75" customHeight="1" x14ac:dyDescent="0.3">
      <c r="A973" s="83"/>
      <c r="B973" s="83"/>
      <c r="C973" s="83"/>
      <c r="D973" s="83"/>
      <c r="E973" s="83"/>
      <c r="F973" s="83"/>
      <c r="G973" s="83"/>
      <c r="H973" s="83"/>
      <c r="I973" s="83"/>
      <c r="J973" s="83"/>
      <c r="K973" s="83"/>
      <c r="L973" s="83"/>
      <c r="M973" s="83"/>
      <c r="N973" s="83"/>
      <c r="O973" s="83"/>
      <c r="P973" s="83"/>
      <c r="Q973" s="83"/>
      <c r="R973" s="83"/>
      <c r="S973" s="83"/>
      <c r="T973" s="83"/>
      <c r="U973" s="83"/>
      <c r="V973" s="83"/>
      <c r="W973" s="83"/>
    </row>
    <row r="974" spans="1:23" ht="12.75" customHeight="1" x14ac:dyDescent="0.3">
      <c r="A974" s="83"/>
      <c r="B974" s="83"/>
      <c r="C974" s="83"/>
      <c r="D974" s="83"/>
      <c r="E974" s="83"/>
      <c r="F974" s="83"/>
      <c r="G974" s="83"/>
      <c r="H974" s="83"/>
      <c r="I974" s="83"/>
      <c r="J974" s="83"/>
      <c r="K974" s="83"/>
      <c r="L974" s="83"/>
      <c r="M974" s="83"/>
      <c r="N974" s="83"/>
      <c r="O974" s="83"/>
      <c r="P974" s="83"/>
      <c r="Q974" s="83"/>
      <c r="R974" s="83"/>
      <c r="S974" s="83"/>
      <c r="T974" s="83"/>
      <c r="U974" s="83"/>
      <c r="V974" s="83"/>
      <c r="W974" s="83"/>
    </row>
    <row r="975" spans="1:23" ht="12.75" customHeight="1" x14ac:dyDescent="0.3">
      <c r="A975" s="83"/>
      <c r="B975" s="83"/>
      <c r="C975" s="83"/>
      <c r="D975" s="83"/>
      <c r="E975" s="83"/>
      <c r="F975" s="83"/>
      <c r="G975" s="83"/>
      <c r="H975" s="83"/>
      <c r="I975" s="83"/>
      <c r="J975" s="83"/>
      <c r="K975" s="83"/>
      <c r="L975" s="83"/>
      <c r="M975" s="83"/>
      <c r="N975" s="83"/>
      <c r="O975" s="83"/>
      <c r="P975" s="83"/>
      <c r="Q975" s="83"/>
      <c r="R975" s="83"/>
      <c r="S975" s="83"/>
      <c r="T975" s="83"/>
      <c r="U975" s="83"/>
      <c r="V975" s="83"/>
      <c r="W975" s="83"/>
    </row>
    <row r="976" spans="1:23" ht="12.75" customHeight="1" x14ac:dyDescent="0.3">
      <c r="A976" s="83"/>
      <c r="B976" s="83"/>
      <c r="C976" s="83"/>
      <c r="D976" s="83"/>
      <c r="E976" s="83"/>
      <c r="F976" s="83"/>
      <c r="G976" s="83"/>
      <c r="H976" s="83"/>
      <c r="I976" s="83"/>
      <c r="J976" s="83"/>
      <c r="K976" s="83"/>
      <c r="L976" s="83"/>
      <c r="M976" s="83"/>
      <c r="N976" s="83"/>
      <c r="O976" s="83"/>
      <c r="P976" s="83"/>
      <c r="Q976" s="83"/>
      <c r="R976" s="83"/>
      <c r="S976" s="83"/>
      <c r="T976" s="83"/>
      <c r="U976" s="83"/>
      <c r="V976" s="83"/>
      <c r="W976" s="83"/>
    </row>
    <row r="977" spans="1:23" ht="12.75" customHeight="1" x14ac:dyDescent="0.3">
      <c r="A977" s="83"/>
      <c r="B977" s="83"/>
      <c r="C977" s="83"/>
      <c r="D977" s="83"/>
      <c r="E977" s="83"/>
      <c r="F977" s="83"/>
      <c r="G977" s="83"/>
      <c r="H977" s="83"/>
      <c r="I977" s="83"/>
      <c r="J977" s="83"/>
      <c r="K977" s="83"/>
      <c r="L977" s="83"/>
      <c r="M977" s="83"/>
      <c r="N977" s="83"/>
      <c r="O977" s="83"/>
      <c r="P977" s="83"/>
      <c r="Q977" s="83"/>
      <c r="R977" s="83"/>
      <c r="S977" s="83"/>
      <c r="T977" s="83"/>
      <c r="U977" s="83"/>
      <c r="V977" s="83"/>
      <c r="W977" s="83"/>
    </row>
    <row r="978" spans="1:23" ht="12.75" customHeight="1" x14ac:dyDescent="0.3">
      <c r="A978" s="83"/>
      <c r="B978" s="83"/>
      <c r="C978" s="83"/>
      <c r="D978" s="83"/>
      <c r="E978" s="83"/>
      <c r="F978" s="83"/>
      <c r="G978" s="83"/>
      <c r="H978" s="83"/>
      <c r="I978" s="83"/>
      <c r="J978" s="83"/>
      <c r="K978" s="83"/>
      <c r="L978" s="83"/>
      <c r="M978" s="83"/>
      <c r="N978" s="83"/>
      <c r="O978" s="83"/>
      <c r="P978" s="83"/>
      <c r="Q978" s="83"/>
      <c r="R978" s="83"/>
      <c r="S978" s="83"/>
      <c r="T978" s="83"/>
      <c r="U978" s="83"/>
      <c r="V978" s="83"/>
      <c r="W978" s="83"/>
    </row>
    <row r="979" spans="1:23" ht="12.75" customHeight="1" x14ac:dyDescent="0.3">
      <c r="A979" s="83"/>
      <c r="B979" s="83"/>
      <c r="C979" s="83"/>
      <c r="D979" s="83"/>
      <c r="E979" s="83"/>
      <c r="F979" s="83"/>
      <c r="G979" s="83"/>
      <c r="H979" s="83"/>
      <c r="I979" s="83"/>
      <c r="J979" s="83"/>
      <c r="K979" s="83"/>
      <c r="L979" s="83"/>
      <c r="M979" s="83"/>
      <c r="N979" s="83"/>
      <c r="O979" s="83"/>
      <c r="P979" s="83"/>
      <c r="Q979" s="83"/>
      <c r="R979" s="83"/>
      <c r="S979" s="83"/>
      <c r="T979" s="83"/>
      <c r="U979" s="83"/>
      <c r="V979" s="83"/>
      <c r="W979" s="83"/>
    </row>
    <row r="980" spans="1:23" ht="12.75" customHeight="1" x14ac:dyDescent="0.3">
      <c r="A980" s="83"/>
      <c r="B980" s="83"/>
      <c r="C980" s="83"/>
      <c r="D980" s="83"/>
      <c r="E980" s="83"/>
      <c r="F980" s="83"/>
      <c r="G980" s="83"/>
      <c r="H980" s="83"/>
      <c r="I980" s="83"/>
      <c r="J980" s="83"/>
      <c r="K980" s="83"/>
      <c r="L980" s="83"/>
      <c r="M980" s="83"/>
      <c r="N980" s="83"/>
      <c r="O980" s="83"/>
      <c r="P980" s="83"/>
      <c r="Q980" s="83"/>
      <c r="R980" s="83"/>
      <c r="S980" s="83"/>
      <c r="T980" s="83"/>
      <c r="U980" s="83"/>
      <c r="V980" s="83"/>
      <c r="W980" s="83"/>
    </row>
    <row r="981" spans="1:23" ht="12.75" customHeight="1" x14ac:dyDescent="0.3">
      <c r="A981" s="83"/>
      <c r="B981" s="83"/>
      <c r="C981" s="83"/>
      <c r="D981" s="83"/>
      <c r="E981" s="83"/>
      <c r="F981" s="83"/>
      <c r="G981" s="83"/>
      <c r="H981" s="83"/>
      <c r="I981" s="83"/>
      <c r="J981" s="83"/>
      <c r="K981" s="83"/>
      <c r="L981" s="83"/>
      <c r="M981" s="83"/>
      <c r="N981" s="83"/>
      <c r="O981" s="83"/>
      <c r="P981" s="83"/>
      <c r="Q981" s="83"/>
      <c r="R981" s="83"/>
      <c r="S981" s="83"/>
      <c r="T981" s="83"/>
      <c r="U981" s="83"/>
      <c r="V981" s="83"/>
      <c r="W981" s="83"/>
    </row>
    <row r="982" spans="1:23" ht="12.75" customHeight="1" x14ac:dyDescent="0.3">
      <c r="A982" s="83"/>
      <c r="B982" s="83"/>
      <c r="C982" s="83"/>
      <c r="D982" s="83"/>
      <c r="E982" s="83"/>
      <c r="F982" s="83"/>
      <c r="G982" s="83"/>
      <c r="H982" s="83"/>
      <c r="I982" s="83"/>
      <c r="J982" s="83"/>
      <c r="K982" s="83"/>
      <c r="L982" s="83"/>
      <c r="M982" s="83"/>
      <c r="N982" s="83"/>
      <c r="O982" s="83"/>
      <c r="P982" s="83"/>
      <c r="Q982" s="83"/>
      <c r="R982" s="83"/>
      <c r="S982" s="83"/>
      <c r="T982" s="83"/>
      <c r="U982" s="83"/>
      <c r="V982" s="83"/>
      <c r="W982" s="83"/>
    </row>
    <row r="983" spans="1:23" ht="12.75" customHeight="1" x14ac:dyDescent="0.3">
      <c r="A983" s="83"/>
      <c r="B983" s="83"/>
      <c r="C983" s="83"/>
      <c r="D983" s="83"/>
      <c r="E983" s="83"/>
      <c r="F983" s="83"/>
      <c r="G983" s="83"/>
      <c r="H983" s="83"/>
      <c r="I983" s="83"/>
      <c r="J983" s="83"/>
      <c r="K983" s="83"/>
      <c r="L983" s="83"/>
      <c r="M983" s="83"/>
      <c r="N983" s="83"/>
      <c r="O983" s="83"/>
      <c r="P983" s="83"/>
      <c r="Q983" s="83"/>
      <c r="R983" s="83"/>
      <c r="S983" s="83"/>
      <c r="T983" s="83"/>
      <c r="U983" s="83"/>
      <c r="V983" s="83"/>
      <c r="W983" s="83"/>
    </row>
    <row r="984" spans="1:23" ht="12.75" customHeight="1" x14ac:dyDescent="0.3">
      <c r="A984" s="83"/>
      <c r="B984" s="83"/>
      <c r="C984" s="83"/>
      <c r="D984" s="83"/>
      <c r="E984" s="83"/>
      <c r="F984" s="83"/>
      <c r="G984" s="83"/>
      <c r="H984" s="83"/>
      <c r="I984" s="83"/>
      <c r="J984" s="83"/>
      <c r="K984" s="83"/>
      <c r="L984" s="83"/>
      <c r="M984" s="83"/>
      <c r="N984" s="83"/>
      <c r="O984" s="83"/>
      <c r="P984" s="83"/>
      <c r="Q984" s="83"/>
      <c r="R984" s="83"/>
      <c r="S984" s="83"/>
      <c r="T984" s="83"/>
      <c r="U984" s="83"/>
      <c r="V984" s="83"/>
      <c r="W984" s="83"/>
    </row>
    <row r="985" spans="1:23" ht="12.75" customHeight="1" x14ac:dyDescent="0.3">
      <c r="A985" s="83"/>
      <c r="B985" s="83"/>
      <c r="C985" s="83"/>
      <c r="D985" s="83"/>
      <c r="E985" s="83"/>
      <c r="F985" s="83"/>
      <c r="G985" s="83"/>
      <c r="H985" s="83"/>
      <c r="I985" s="83"/>
      <c r="J985" s="83"/>
      <c r="K985" s="83"/>
      <c r="L985" s="83"/>
      <c r="M985" s="83"/>
      <c r="N985" s="83"/>
      <c r="O985" s="83"/>
      <c r="P985" s="83"/>
      <c r="Q985" s="83"/>
      <c r="R985" s="83"/>
      <c r="S985" s="83"/>
      <c r="T985" s="83"/>
      <c r="U985" s="83"/>
      <c r="V985" s="83"/>
      <c r="W985" s="83"/>
    </row>
    <row r="986" spans="1:23" ht="12.75" customHeight="1" x14ac:dyDescent="0.3">
      <c r="A986" s="83"/>
      <c r="B986" s="83"/>
      <c r="C986" s="83"/>
      <c r="D986" s="83"/>
      <c r="E986" s="83"/>
      <c r="F986" s="83"/>
      <c r="G986" s="83"/>
      <c r="H986" s="83"/>
      <c r="I986" s="83"/>
      <c r="J986" s="83"/>
      <c r="K986" s="83"/>
      <c r="L986" s="83"/>
      <c r="M986" s="83"/>
      <c r="N986" s="83"/>
      <c r="O986" s="83"/>
      <c r="P986" s="83"/>
      <c r="Q986" s="83"/>
      <c r="R986" s="83"/>
      <c r="S986" s="83"/>
      <c r="T986" s="83"/>
      <c r="U986" s="83"/>
      <c r="V986" s="83"/>
      <c r="W986" s="83"/>
    </row>
    <row r="987" spans="1:23" ht="12.75" customHeight="1" x14ac:dyDescent="0.3">
      <c r="A987" s="83"/>
      <c r="B987" s="83"/>
      <c r="C987" s="83"/>
      <c r="D987" s="83"/>
      <c r="E987" s="83"/>
      <c r="F987" s="83"/>
      <c r="G987" s="83"/>
      <c r="H987" s="83"/>
      <c r="I987" s="83"/>
      <c r="J987" s="83"/>
      <c r="K987" s="83"/>
      <c r="L987" s="83"/>
      <c r="M987" s="83"/>
      <c r="N987" s="83"/>
      <c r="O987" s="83"/>
      <c r="P987" s="83"/>
      <c r="Q987" s="83"/>
      <c r="R987" s="83"/>
      <c r="S987" s="83"/>
      <c r="T987" s="83"/>
      <c r="U987" s="83"/>
      <c r="V987" s="83"/>
      <c r="W987" s="83"/>
    </row>
    <row r="988" spans="1:23" ht="12.75" customHeight="1" x14ac:dyDescent="0.3">
      <c r="A988" s="83"/>
      <c r="B988" s="83"/>
      <c r="C988" s="83"/>
      <c r="D988" s="83"/>
      <c r="E988" s="83"/>
      <c r="F988" s="83"/>
      <c r="G988" s="83"/>
      <c r="H988" s="83"/>
      <c r="I988" s="83"/>
      <c r="J988" s="83"/>
      <c r="K988" s="83"/>
      <c r="L988" s="83"/>
      <c r="M988" s="83"/>
      <c r="N988" s="83"/>
      <c r="O988" s="83"/>
      <c r="P988" s="83"/>
      <c r="Q988" s="83"/>
      <c r="R988" s="83"/>
      <c r="S988" s="83"/>
      <c r="T988" s="83"/>
      <c r="U988" s="83"/>
      <c r="V988" s="83"/>
      <c r="W988" s="83"/>
    </row>
    <row r="989" spans="1:23" ht="12.75" customHeight="1" x14ac:dyDescent="0.3">
      <c r="A989" s="83"/>
      <c r="B989" s="83"/>
      <c r="C989" s="83"/>
      <c r="D989" s="83"/>
      <c r="E989" s="83"/>
      <c r="F989" s="83"/>
      <c r="G989" s="83"/>
      <c r="H989" s="83"/>
      <c r="I989" s="83"/>
      <c r="J989" s="83"/>
      <c r="K989" s="83"/>
      <c r="L989" s="83"/>
      <c r="M989" s="83"/>
      <c r="N989" s="83"/>
      <c r="O989" s="83"/>
      <c r="P989" s="83"/>
      <c r="Q989" s="83"/>
      <c r="R989" s="83"/>
      <c r="S989" s="83"/>
      <c r="T989" s="83"/>
      <c r="U989" s="83"/>
      <c r="V989" s="83"/>
      <c r="W989" s="83"/>
    </row>
    <row r="990" spans="1:23" ht="12.75" customHeight="1" x14ac:dyDescent="0.3">
      <c r="A990" s="83"/>
      <c r="B990" s="83"/>
      <c r="C990" s="83"/>
      <c r="D990" s="83"/>
      <c r="E990" s="83"/>
      <c r="F990" s="83"/>
      <c r="G990" s="83"/>
      <c r="H990" s="83"/>
      <c r="I990" s="83"/>
      <c r="J990" s="83"/>
      <c r="K990" s="83"/>
      <c r="L990" s="83"/>
      <c r="M990" s="83"/>
      <c r="N990" s="83"/>
      <c r="O990" s="83"/>
      <c r="P990" s="83"/>
      <c r="Q990" s="83"/>
      <c r="R990" s="83"/>
      <c r="S990" s="83"/>
      <c r="T990" s="83"/>
      <c r="U990" s="83"/>
      <c r="V990" s="83"/>
      <c r="W990" s="83"/>
    </row>
    <row r="991" spans="1:23" ht="12.75" customHeight="1" x14ac:dyDescent="0.3">
      <c r="A991" s="83"/>
      <c r="B991" s="83"/>
      <c r="C991" s="83"/>
      <c r="D991" s="83"/>
      <c r="E991" s="83"/>
      <c r="F991" s="83"/>
      <c r="G991" s="83"/>
      <c r="H991" s="83"/>
      <c r="I991" s="83"/>
      <c r="J991" s="83"/>
      <c r="K991" s="83"/>
      <c r="L991" s="83"/>
      <c r="M991" s="83"/>
      <c r="N991" s="83"/>
      <c r="O991" s="83"/>
      <c r="P991" s="83"/>
      <c r="Q991" s="83"/>
      <c r="R991" s="83"/>
      <c r="S991" s="83"/>
      <c r="T991" s="83"/>
      <c r="U991" s="83"/>
      <c r="V991" s="83"/>
      <c r="W991" s="83"/>
    </row>
  </sheetData>
  <mergeCells count="10">
    <mergeCell ref="H13:K13"/>
    <mergeCell ref="H14:I14"/>
    <mergeCell ref="J14:K14"/>
    <mergeCell ref="A1:H3"/>
    <mergeCell ref="I1:K1"/>
    <mergeCell ref="I2:K2"/>
    <mergeCell ref="I3:K3"/>
    <mergeCell ref="A4:H4"/>
    <mergeCell ref="I4:K4"/>
    <mergeCell ref="A12:K12"/>
  </mergeCells>
  <printOptions horizontalCentered="1"/>
  <pageMargins left="0.23622047244094491" right="0.23622047244094491" top="0.74803149606299213" bottom="0.74803149606299213" header="0" footer="0"/>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pageSetUpPr fitToPage="1"/>
  </sheetPr>
  <dimension ref="A1:Z982"/>
  <sheetViews>
    <sheetView tabSelected="1" view="pageBreakPreview" topLeftCell="A4" zoomScale="85" zoomScaleNormal="100" zoomScaleSheetLayoutView="85" workbookViewId="0">
      <selection activeCell="E21" sqref="E21"/>
    </sheetView>
  </sheetViews>
  <sheetFormatPr defaultColWidth="14.44140625" defaultRowHeight="15" customHeight="1" x14ac:dyDescent="0.3"/>
  <cols>
    <col min="1" max="1" width="10.5546875" customWidth="1"/>
    <col min="2" max="3" width="11.6640625" customWidth="1"/>
    <col min="4" max="4" width="9.44140625" customWidth="1"/>
    <col min="5" max="5" width="14" customWidth="1"/>
    <col min="6" max="6" width="11.33203125" customWidth="1"/>
    <col min="7" max="7" width="77.5546875" customWidth="1"/>
    <col min="8" max="8" width="8" customWidth="1"/>
    <col min="9" max="9" width="11.5546875" customWidth="1"/>
    <col min="10" max="10" width="12.88671875" customWidth="1"/>
    <col min="11" max="11" width="14.88671875" customWidth="1"/>
    <col min="12" max="12" width="18.5546875" customWidth="1"/>
    <col min="13" max="13" width="17.33203125" hidden="1" customWidth="1"/>
    <col min="14" max="14" width="17.5546875" hidden="1" customWidth="1"/>
    <col min="15" max="15" width="9.109375" hidden="1" customWidth="1"/>
    <col min="16" max="16" width="16.5546875" hidden="1" customWidth="1"/>
    <col min="17" max="18" width="9.109375" hidden="1" customWidth="1"/>
    <col min="19" max="19" width="25.44140625" customWidth="1"/>
    <col min="20" max="20" width="9.109375" customWidth="1"/>
    <col min="21" max="21" width="15.33203125" customWidth="1"/>
    <col min="22" max="22" width="11.77734375" customWidth="1"/>
    <col min="23" max="26" width="9.109375" customWidth="1"/>
  </cols>
  <sheetData>
    <row r="1" spans="1:26" ht="22.5" customHeight="1" x14ac:dyDescent="0.3">
      <c r="A1" s="565"/>
      <c r="B1" s="455"/>
      <c r="C1" s="455"/>
      <c r="D1" s="455"/>
      <c r="E1" s="566" t="s">
        <v>21377</v>
      </c>
      <c r="F1" s="455"/>
      <c r="G1" s="455"/>
      <c r="H1" s="455"/>
      <c r="I1" s="455"/>
      <c r="J1" s="531"/>
      <c r="K1" s="567" t="s">
        <v>124</v>
      </c>
      <c r="L1" s="568"/>
      <c r="M1" s="2"/>
      <c r="N1" s="2"/>
      <c r="O1" s="2"/>
      <c r="P1" s="2"/>
      <c r="Q1" s="2"/>
      <c r="R1" s="2"/>
      <c r="S1" s="2"/>
      <c r="T1" s="2"/>
      <c r="U1" s="2"/>
      <c r="V1" s="2"/>
      <c r="W1" s="2"/>
      <c r="X1" s="2"/>
      <c r="Y1" s="2"/>
      <c r="Z1" s="2"/>
    </row>
    <row r="2" spans="1:26" ht="70.5" customHeight="1" x14ac:dyDescent="0.3">
      <c r="A2" s="456"/>
      <c r="B2" s="457"/>
      <c r="C2" s="457"/>
      <c r="D2" s="457"/>
      <c r="E2" s="456"/>
      <c r="F2" s="457"/>
      <c r="G2" s="457"/>
      <c r="H2" s="457"/>
      <c r="I2" s="457"/>
      <c r="J2" s="532"/>
      <c r="K2" s="539" t="s">
        <v>21390</v>
      </c>
      <c r="L2" s="540"/>
      <c r="M2" s="2"/>
      <c r="N2" s="2"/>
      <c r="O2" s="2"/>
      <c r="P2" s="2"/>
      <c r="Q2" s="2"/>
      <c r="R2" s="2"/>
      <c r="S2" s="2"/>
      <c r="T2" s="2"/>
      <c r="U2" s="2"/>
      <c r="V2" s="2"/>
      <c r="W2" s="2"/>
      <c r="X2" s="2"/>
      <c r="Y2" s="2"/>
      <c r="Z2" s="2"/>
    </row>
    <row r="3" spans="1:26" ht="27.6" x14ac:dyDescent="0.3">
      <c r="A3" s="120" t="s">
        <v>149</v>
      </c>
      <c r="B3" s="121"/>
      <c r="C3" s="569" t="s">
        <v>21373</v>
      </c>
      <c r="D3" s="455"/>
      <c r="E3" s="455"/>
      <c r="F3" s="455"/>
      <c r="G3" s="455"/>
      <c r="H3" s="122"/>
      <c r="I3" s="122"/>
      <c r="J3" s="123" t="s">
        <v>125</v>
      </c>
      <c r="K3" s="121" t="s">
        <v>150</v>
      </c>
      <c r="L3" s="124" t="s">
        <v>21391</v>
      </c>
      <c r="M3" s="2"/>
      <c r="N3" s="2"/>
      <c r="O3" s="2"/>
      <c r="P3" s="2"/>
      <c r="Q3" s="2"/>
      <c r="R3" s="2"/>
      <c r="S3" s="379"/>
      <c r="T3" s="2"/>
      <c r="U3" s="2"/>
      <c r="V3" s="2"/>
      <c r="W3" s="2"/>
      <c r="X3" s="2"/>
      <c r="Y3" s="2"/>
      <c r="Z3" s="2"/>
    </row>
    <row r="4" spans="1:26" ht="27.6" x14ac:dyDescent="0.3">
      <c r="A4" s="125" t="s">
        <v>151</v>
      </c>
      <c r="B4" s="126"/>
      <c r="C4" s="570" t="s">
        <v>21393</v>
      </c>
      <c r="D4" s="570"/>
      <c r="E4" s="570"/>
      <c r="F4" s="570"/>
      <c r="G4" s="570"/>
      <c r="H4" s="570"/>
      <c r="I4" s="126"/>
      <c r="J4" s="127"/>
      <c r="K4" s="128" t="s">
        <v>126</v>
      </c>
      <c r="L4" s="129" t="s">
        <v>21392</v>
      </c>
      <c r="M4" s="2"/>
      <c r="N4" s="2"/>
      <c r="O4" s="2"/>
      <c r="P4" s="2"/>
      <c r="Q4" s="2"/>
      <c r="R4" s="2"/>
      <c r="S4" s="2"/>
      <c r="T4" s="2"/>
      <c r="U4" s="2"/>
      <c r="V4" s="2"/>
      <c r="W4" s="2"/>
      <c r="X4" s="2"/>
      <c r="Y4" s="2"/>
      <c r="Z4" s="2"/>
    </row>
    <row r="5" spans="1:26" ht="21.75" customHeight="1" x14ac:dyDescent="0.3">
      <c r="A5" s="125" t="s">
        <v>152</v>
      </c>
      <c r="B5" s="128"/>
      <c r="C5" s="559" t="s">
        <v>21374</v>
      </c>
      <c r="D5" s="560"/>
      <c r="E5" s="560"/>
      <c r="F5" s="560"/>
      <c r="G5" s="560"/>
      <c r="H5" s="2"/>
      <c r="I5" s="2"/>
      <c r="L5" s="130"/>
      <c r="M5" s="2"/>
      <c r="N5" s="2"/>
      <c r="O5" s="2"/>
      <c r="P5" s="2"/>
      <c r="Q5" s="2"/>
      <c r="R5" s="2"/>
      <c r="S5" s="2"/>
      <c r="T5" s="2"/>
      <c r="U5" s="2"/>
      <c r="V5" s="2"/>
      <c r="W5" s="2"/>
      <c r="X5" s="2"/>
      <c r="Y5" s="2"/>
      <c r="Z5" s="2"/>
    </row>
    <row r="6" spans="1:26" ht="21.75" customHeight="1" x14ac:dyDescent="0.3">
      <c r="A6" s="125" t="s">
        <v>153</v>
      </c>
      <c r="B6" s="128"/>
      <c r="C6" s="559" t="s">
        <v>21375</v>
      </c>
      <c r="D6" s="560"/>
      <c r="E6" s="560"/>
      <c r="F6" s="560"/>
      <c r="G6" s="560"/>
      <c r="H6" s="2"/>
      <c r="I6" s="2"/>
      <c r="J6" s="127" t="s">
        <v>154</v>
      </c>
      <c r="K6" s="131">
        <f>ROUND(BDI!K45,2)/100</f>
        <v>0.24149999999999999</v>
      </c>
      <c r="L6" s="130"/>
      <c r="M6" s="2"/>
      <c r="N6" s="2"/>
      <c r="O6" s="2"/>
      <c r="P6" s="2"/>
      <c r="Q6" s="2"/>
      <c r="R6" s="2"/>
      <c r="S6" s="2"/>
      <c r="T6" s="2"/>
      <c r="U6" s="2"/>
      <c r="V6" s="2"/>
      <c r="W6" s="2"/>
      <c r="X6" s="2"/>
      <c r="Y6" s="2"/>
      <c r="Z6" s="2"/>
    </row>
    <row r="7" spans="1:26" ht="21.75" customHeight="1" x14ac:dyDescent="0.3">
      <c r="A7" s="125" t="s">
        <v>155</v>
      </c>
      <c r="B7" s="128"/>
      <c r="C7" s="561" t="s">
        <v>21376</v>
      </c>
      <c r="D7" s="560"/>
      <c r="E7" s="560"/>
      <c r="F7" s="560"/>
      <c r="G7" s="560"/>
      <c r="H7" s="132"/>
      <c r="I7" s="132"/>
      <c r="J7" s="127"/>
      <c r="K7" s="131"/>
      <c r="L7" s="133"/>
      <c r="M7" s="2"/>
      <c r="N7" s="2"/>
      <c r="O7" s="2"/>
      <c r="P7" s="2"/>
      <c r="Q7" s="2"/>
      <c r="R7" s="2"/>
      <c r="S7" s="2"/>
      <c r="T7" s="2"/>
      <c r="U7" s="2"/>
      <c r="V7" s="2"/>
      <c r="W7" s="2"/>
      <c r="X7" s="2"/>
      <c r="Y7" s="2"/>
      <c r="Z7" s="2"/>
    </row>
    <row r="8" spans="1:26" ht="21.75" customHeight="1" x14ac:dyDescent="0.3">
      <c r="A8" s="134" t="s">
        <v>156</v>
      </c>
      <c r="B8" s="135"/>
      <c r="C8" s="136">
        <v>6</v>
      </c>
      <c r="D8" s="137"/>
      <c r="E8" s="137"/>
      <c r="F8" s="137"/>
      <c r="G8" s="137"/>
      <c r="H8" s="137"/>
      <c r="I8" s="137"/>
      <c r="J8" s="138"/>
      <c r="K8" s="139"/>
      <c r="L8" s="140"/>
      <c r="M8" s="2"/>
      <c r="N8" s="2"/>
      <c r="O8" s="2"/>
      <c r="P8" s="2"/>
      <c r="Q8" s="2"/>
      <c r="R8" s="51" t="s">
        <v>157</v>
      </c>
      <c r="S8" s="2"/>
      <c r="T8" s="2"/>
      <c r="U8" s="2"/>
      <c r="V8" s="2"/>
      <c r="W8" s="2"/>
      <c r="X8" s="2"/>
      <c r="Y8" s="2"/>
      <c r="Z8" s="2"/>
    </row>
    <row r="9" spans="1:26" ht="27.6" x14ac:dyDescent="0.3">
      <c r="A9" s="141" t="s">
        <v>158</v>
      </c>
      <c r="B9" s="141" t="s">
        <v>159</v>
      </c>
      <c r="C9" s="141" t="s">
        <v>160</v>
      </c>
      <c r="D9" s="141" t="s">
        <v>161</v>
      </c>
      <c r="E9" s="141" t="s">
        <v>162</v>
      </c>
      <c r="F9" s="141" t="s">
        <v>163</v>
      </c>
      <c r="G9" s="141" t="s">
        <v>164</v>
      </c>
      <c r="H9" s="141" t="s">
        <v>165</v>
      </c>
      <c r="I9" s="141" t="s">
        <v>166</v>
      </c>
      <c r="J9" s="141" t="s">
        <v>167</v>
      </c>
      <c r="K9" s="141" t="s">
        <v>168</v>
      </c>
      <c r="L9" s="141" t="s">
        <v>169</v>
      </c>
      <c r="M9" s="142"/>
      <c r="N9" s="142"/>
      <c r="O9" s="142"/>
      <c r="P9" s="142"/>
      <c r="Q9" s="142"/>
      <c r="R9" s="51" t="s">
        <v>170</v>
      </c>
      <c r="S9" s="142"/>
      <c r="T9" s="142"/>
      <c r="U9" s="142"/>
      <c r="V9" s="142"/>
      <c r="W9" s="142"/>
      <c r="X9" s="142"/>
      <c r="Y9" s="142"/>
      <c r="Z9" s="142"/>
    </row>
    <row r="10" spans="1:26" ht="14.4" hidden="1" x14ac:dyDescent="0.3">
      <c r="A10" s="143"/>
      <c r="B10" s="143"/>
      <c r="C10" s="143"/>
      <c r="D10" s="144"/>
      <c r="E10" s="144"/>
      <c r="F10" s="144"/>
      <c r="G10" s="144"/>
      <c r="H10" s="144"/>
      <c r="I10" s="144"/>
      <c r="J10" s="144"/>
      <c r="K10" s="144"/>
      <c r="L10" s="144"/>
      <c r="M10" s="142"/>
      <c r="N10" s="142"/>
      <c r="O10" s="142"/>
      <c r="P10" s="142"/>
      <c r="Q10" s="142"/>
      <c r="R10" s="51" t="s">
        <v>171</v>
      </c>
      <c r="S10" s="142"/>
      <c r="T10" s="142"/>
      <c r="U10" s="142"/>
      <c r="V10" s="142"/>
      <c r="W10" s="142"/>
      <c r="X10" s="142"/>
      <c r="Y10" s="142"/>
      <c r="Z10" s="142"/>
    </row>
    <row r="11" spans="1:26" ht="14.4" hidden="1" x14ac:dyDescent="0.3">
      <c r="A11" s="145">
        <v>1</v>
      </c>
      <c r="B11" s="145"/>
      <c r="C11" s="145"/>
      <c r="D11" s="144"/>
      <c r="E11" s="144"/>
      <c r="F11" s="144"/>
      <c r="G11" s="146" t="str">
        <f>C3</f>
        <v>TRECHO MA-138 ATE 3 BOCAS</v>
      </c>
      <c r="H11" s="144" t="s">
        <v>23</v>
      </c>
      <c r="I11" s="147">
        <v>1</v>
      </c>
      <c r="J11" s="144"/>
      <c r="K11" s="144"/>
      <c r="L11" s="144"/>
      <c r="M11" s="142"/>
      <c r="N11" s="142"/>
      <c r="O11" s="142"/>
      <c r="P11" s="142"/>
      <c r="Q11" s="142"/>
      <c r="R11" s="51" t="s">
        <v>172</v>
      </c>
      <c r="S11" s="142"/>
      <c r="T11" s="142"/>
      <c r="U11" s="142"/>
      <c r="V11" s="142"/>
      <c r="W11" s="142"/>
      <c r="X11" s="142"/>
      <c r="Y11" s="142"/>
      <c r="Z11" s="142"/>
    </row>
    <row r="12" spans="1:26" ht="14.4" hidden="1" x14ac:dyDescent="0.3">
      <c r="A12" s="145"/>
      <c r="B12" s="145"/>
      <c r="C12" s="145"/>
      <c r="D12" s="144"/>
      <c r="E12" s="144"/>
      <c r="F12" s="144"/>
      <c r="G12" s="146"/>
      <c r="H12" s="144"/>
      <c r="I12" s="147"/>
      <c r="J12" s="144"/>
      <c r="K12" s="144"/>
      <c r="L12" s="144"/>
      <c r="M12" s="142"/>
      <c r="N12" s="142"/>
      <c r="O12" s="142"/>
      <c r="P12" s="142"/>
      <c r="Q12" s="142"/>
      <c r="R12" s="51" t="s">
        <v>173</v>
      </c>
      <c r="S12" s="142"/>
      <c r="T12" s="142"/>
      <c r="U12" s="142"/>
      <c r="V12" s="142"/>
      <c r="W12" s="142"/>
      <c r="X12" s="142"/>
      <c r="Y12" s="142"/>
      <c r="Z12" s="142"/>
    </row>
    <row r="13" spans="1:26" ht="14.4" hidden="1" x14ac:dyDescent="0.3">
      <c r="A13" s="145"/>
      <c r="B13" s="145">
        <v>1</v>
      </c>
      <c r="C13" s="145"/>
      <c r="D13" s="144"/>
      <c r="E13" s="144"/>
      <c r="F13" s="144"/>
      <c r="G13" s="146" t="str">
        <f>C3</f>
        <v>TRECHO MA-138 ATE 3 BOCAS</v>
      </c>
      <c r="H13" s="144" t="s">
        <v>23</v>
      </c>
      <c r="I13" s="147">
        <v>1</v>
      </c>
      <c r="J13" s="144"/>
      <c r="K13" s="144"/>
      <c r="L13" s="144"/>
      <c r="M13" s="142"/>
      <c r="N13" s="142"/>
      <c r="O13" s="142"/>
      <c r="P13" s="142"/>
      <c r="Q13" s="142"/>
      <c r="R13" s="51" t="s">
        <v>174</v>
      </c>
      <c r="S13" s="142"/>
      <c r="T13" s="142"/>
      <c r="U13" s="142"/>
      <c r="V13" s="142"/>
      <c r="W13" s="142"/>
      <c r="X13" s="142"/>
      <c r="Y13" s="142"/>
      <c r="Z13" s="142"/>
    </row>
    <row r="14" spans="1:26" ht="14.4" hidden="1" x14ac:dyDescent="0.3">
      <c r="A14" s="145"/>
      <c r="B14" s="145"/>
      <c r="C14" s="145"/>
      <c r="D14" s="144"/>
      <c r="E14" s="144"/>
      <c r="F14" s="144"/>
      <c r="G14" s="144"/>
      <c r="H14" s="144"/>
      <c r="I14" s="144"/>
      <c r="J14" s="144"/>
      <c r="K14" s="144"/>
      <c r="L14" s="144"/>
      <c r="M14" s="142"/>
      <c r="N14" s="142"/>
      <c r="O14" s="142"/>
      <c r="P14" s="142"/>
      <c r="Q14" s="142"/>
      <c r="R14" s="51" t="s">
        <v>175</v>
      </c>
      <c r="S14" s="142"/>
      <c r="T14" s="142"/>
      <c r="U14" s="142"/>
      <c r="V14" s="142"/>
      <c r="W14" s="142"/>
      <c r="X14" s="142"/>
      <c r="Y14" s="142"/>
      <c r="Z14" s="142"/>
    </row>
    <row r="15" spans="1:26" ht="19.5" customHeight="1" x14ac:dyDescent="0.3">
      <c r="A15" s="148"/>
      <c r="B15" s="148"/>
      <c r="C15" s="149">
        <v>1</v>
      </c>
      <c r="D15" s="150"/>
      <c r="E15" s="150"/>
      <c r="F15" s="150"/>
      <c r="G15" s="151" t="s">
        <v>176</v>
      </c>
      <c r="H15" s="150"/>
      <c r="I15" s="152"/>
      <c r="J15" s="153"/>
      <c r="K15" s="153"/>
      <c r="L15" s="153">
        <f>ROUND(SUM(L16),2)</f>
        <v>55535.22</v>
      </c>
      <c r="M15" s="2"/>
      <c r="N15" s="154">
        <f>L15/L33</f>
        <v>6.87150955361856E-2</v>
      </c>
      <c r="O15" s="2"/>
      <c r="P15" s="2"/>
      <c r="Q15" s="2"/>
      <c r="R15" s="51" t="s">
        <v>177</v>
      </c>
      <c r="S15" s="2"/>
      <c r="T15" s="2"/>
      <c r="U15" s="2"/>
      <c r="V15" s="2"/>
      <c r="W15" s="2"/>
      <c r="X15" s="2"/>
      <c r="Y15" s="2"/>
      <c r="Z15" s="2"/>
    </row>
    <row r="16" spans="1:26" ht="19.5" customHeight="1" x14ac:dyDescent="0.3">
      <c r="A16" s="155"/>
      <c r="B16" s="155"/>
      <c r="C16" s="145"/>
      <c r="D16" s="156" t="s">
        <v>178</v>
      </c>
      <c r="E16" s="156" t="s">
        <v>179</v>
      </c>
      <c r="F16" s="156" t="s">
        <v>180</v>
      </c>
      <c r="G16" s="157" t="s">
        <v>181</v>
      </c>
      <c r="H16" s="156" t="s">
        <v>6963</v>
      </c>
      <c r="I16" s="158">
        <v>6</v>
      </c>
      <c r="J16" s="159">
        <f>'ORÇAMENTO ANALÍTICO'!J8</f>
        <v>7455.39</v>
      </c>
      <c r="K16" s="160">
        <f>ROUND($J16*(1+(BDI!$K$45/100)),2)</f>
        <v>9255.8700000000008</v>
      </c>
      <c r="L16" s="160">
        <f>IFERROR(ROUND(I16*K16,2),0)</f>
        <v>55535.22</v>
      </c>
      <c r="M16" s="2"/>
      <c r="N16" s="2"/>
      <c r="O16" s="2"/>
      <c r="P16" s="2"/>
      <c r="Q16" s="2"/>
      <c r="R16" s="51" t="s">
        <v>183</v>
      </c>
      <c r="S16" s="392">
        <f>L16/L33</f>
        <v>6.87150955361856E-2</v>
      </c>
      <c r="T16" s="2"/>
      <c r="U16" s="447">
        <v>39021.760000000002</v>
      </c>
      <c r="V16" s="2"/>
      <c r="W16" s="2"/>
      <c r="X16" s="2"/>
      <c r="Y16" s="2"/>
      <c r="Z16" s="2"/>
    </row>
    <row r="17" spans="1:26" ht="19.5" customHeight="1" x14ac:dyDescent="0.3">
      <c r="A17" s="148"/>
      <c r="B17" s="148"/>
      <c r="C17" s="149">
        <v>2</v>
      </c>
      <c r="D17" s="150"/>
      <c r="E17" s="150"/>
      <c r="F17" s="150"/>
      <c r="G17" s="151" t="s">
        <v>184</v>
      </c>
      <c r="H17" s="150"/>
      <c r="I17" s="152"/>
      <c r="J17" s="153"/>
      <c r="K17" s="153"/>
      <c r="L17" s="153">
        <f>ROUND(SUM(L18:L23),2)</f>
        <v>58618.96</v>
      </c>
      <c r="M17" s="2"/>
      <c r="N17" s="2"/>
      <c r="O17" s="2"/>
      <c r="P17" s="2"/>
      <c r="Q17" s="2"/>
      <c r="R17" s="51" t="s">
        <v>185</v>
      </c>
      <c r="S17" s="2"/>
      <c r="T17" s="2"/>
      <c r="U17" s="2"/>
      <c r="V17" s="2"/>
      <c r="W17" s="2"/>
      <c r="X17" s="2"/>
      <c r="Y17" s="2"/>
      <c r="Z17" s="2"/>
    </row>
    <row r="18" spans="1:26" ht="34.5" customHeight="1" x14ac:dyDescent="0.3">
      <c r="A18" s="155"/>
      <c r="B18" s="155"/>
      <c r="C18" s="145"/>
      <c r="D18" s="156" t="s">
        <v>186</v>
      </c>
      <c r="E18" s="156" t="s">
        <v>187</v>
      </c>
      <c r="F18" s="156" t="s">
        <v>180</v>
      </c>
      <c r="G18" s="161" t="s">
        <v>188</v>
      </c>
      <c r="H18" s="156" t="s">
        <v>182</v>
      </c>
      <c r="I18" s="158">
        <v>1</v>
      </c>
      <c r="J18" s="159">
        <f>'Mobilização e Desmobilização'!Q18</f>
        <v>29710.39</v>
      </c>
      <c r="K18" s="160">
        <f>ROUND($J18*(1+(BDI!$K$45/100)),2)</f>
        <v>36885.449999999997</v>
      </c>
      <c r="L18" s="160">
        <f t="shared" ref="L18:L23" si="0">IFERROR(ROUND(I18*K18,2),0)</f>
        <v>36885.449999999997</v>
      </c>
      <c r="M18" s="154">
        <f>L18/L17</f>
        <v>0.62924094866234404</v>
      </c>
      <c r="N18" s="2"/>
      <c r="O18" s="154">
        <f>M18/2</f>
        <v>0.31462047433117202</v>
      </c>
      <c r="P18" s="154">
        <f>O18+O20</f>
        <v>0.34781361695942747</v>
      </c>
      <c r="Q18" s="2"/>
      <c r="R18" s="51" t="s">
        <v>189</v>
      </c>
      <c r="S18" s="442">
        <f>ROUND(L18/2,2)</f>
        <v>18442.73</v>
      </c>
      <c r="T18" s="395"/>
      <c r="U18" s="442">
        <f>ROUND(L18/2,2)</f>
        <v>18442.73</v>
      </c>
      <c r="V18" s="2"/>
      <c r="W18" s="2"/>
      <c r="X18" s="2"/>
      <c r="Y18" s="2"/>
      <c r="Z18" s="2"/>
    </row>
    <row r="19" spans="1:26" ht="41.4" x14ac:dyDescent="0.3">
      <c r="A19" s="155"/>
      <c r="B19" s="155"/>
      <c r="C19" s="145"/>
      <c r="D19" s="156" t="s">
        <v>190</v>
      </c>
      <c r="E19" s="156">
        <v>10775</v>
      </c>
      <c r="F19" s="156" t="s">
        <v>126</v>
      </c>
      <c r="G19" s="161" t="str">
        <f>'ORÇAMENTO ANALÍTICO'!D23</f>
        <v>LOCACAO DE CONTAINER 2,30 X 6,00 M, ALT. 2,50 M, COM 1 SANITARIO, PARA ESCRITORIO, COMPLETO, SEM DIVISORIAS INTERNAS (NAO INCLUI MOBILIZACAO/DESMOBILIZACAO)</v>
      </c>
      <c r="H19" s="162" t="str">
        <f>'ORÇAMENTO ANALÍTICO'!G23</f>
        <v>MÊS</v>
      </c>
      <c r="I19" s="158">
        <f>'Memória de Cálculo'!L21</f>
        <v>6</v>
      </c>
      <c r="J19" s="163">
        <v>928.75</v>
      </c>
      <c r="K19" s="160">
        <f>ROUND($J19*(1+(BDI!$K$45/100)),2)</f>
        <v>1153.04</v>
      </c>
      <c r="L19" s="160">
        <f t="shared" si="0"/>
        <v>6918.24</v>
      </c>
      <c r="M19" s="2"/>
      <c r="N19" s="2"/>
      <c r="O19" s="2"/>
      <c r="P19" s="2"/>
      <c r="Q19" s="2"/>
      <c r="R19" s="51" t="s">
        <v>191</v>
      </c>
      <c r="S19" s="442">
        <f>ROUND(L19/6,2)</f>
        <v>1153.04</v>
      </c>
      <c r="T19" s="395"/>
      <c r="U19" s="442">
        <f>ROUND(L19/6,2)</f>
        <v>1153.04</v>
      </c>
      <c r="V19" s="2"/>
      <c r="W19" s="2"/>
      <c r="X19" s="2"/>
      <c r="Y19" s="2"/>
      <c r="Z19" s="2"/>
    </row>
    <row r="20" spans="1:26" ht="41.4" x14ac:dyDescent="0.3">
      <c r="A20" s="155"/>
      <c r="B20" s="155"/>
      <c r="C20" s="145"/>
      <c r="D20" s="156" t="s">
        <v>192</v>
      </c>
      <c r="E20" s="156">
        <v>10779</v>
      </c>
      <c r="F20" s="156" t="s">
        <v>126</v>
      </c>
      <c r="G20" s="161" t="str">
        <f>'ORÇAMENTO ANALÍTICO'!D30</f>
        <v>LOCACAO DE CONTAINER 2,30 X 4,30 M, ALT. 2,50 M, P/ SANITARIO, C/ 5 BACIAS, 1 LAVATORIO E 4 MICTORIOS (NAO INCLUI MOBILIZACAO/DESMOBILIZACAO)</v>
      </c>
      <c r="H20" s="162" t="str">
        <f>'ORÇAMENTO ANALÍTICO'!G30</f>
        <v>MÊS</v>
      </c>
      <c r="I20" s="158">
        <f>'Memória de Cálculo'!L25</f>
        <v>6</v>
      </c>
      <c r="J20" s="163">
        <v>1160.93</v>
      </c>
      <c r="K20" s="160">
        <f>ROUND($J20*(1+(BDI!$K$45/100)),2)</f>
        <v>1441.29</v>
      </c>
      <c r="L20" s="160">
        <f t="shared" si="0"/>
        <v>8647.74</v>
      </c>
      <c r="M20" s="154">
        <f>N20/L17</f>
        <v>0.26554514102604343</v>
      </c>
      <c r="N20" s="164">
        <f>SUM(L19:L20)</f>
        <v>15565.98</v>
      </c>
      <c r="O20" s="154">
        <f>M20/8</f>
        <v>3.3193142628255429E-2</v>
      </c>
      <c r="P20" s="2"/>
      <c r="Q20" s="2"/>
      <c r="R20" s="51" t="s">
        <v>193</v>
      </c>
      <c r="S20" s="442">
        <f>ROUND(L20/6,2)</f>
        <v>1441.29</v>
      </c>
      <c r="T20" s="395"/>
      <c r="U20" s="442">
        <f>ROUND(L20/6,2)</f>
        <v>1441.29</v>
      </c>
      <c r="V20" s="2"/>
      <c r="W20" s="2"/>
      <c r="X20" s="2"/>
      <c r="Y20" s="2"/>
      <c r="Z20" s="2"/>
    </row>
    <row r="21" spans="1:26" ht="34.5" customHeight="1" x14ac:dyDescent="0.3">
      <c r="A21" s="155"/>
      <c r="B21" s="155"/>
      <c r="C21" s="145"/>
      <c r="D21" s="156" t="s">
        <v>194</v>
      </c>
      <c r="E21" s="156">
        <v>105115</v>
      </c>
      <c r="F21" s="156" t="s">
        <v>126</v>
      </c>
      <c r="G21" s="161" t="str">
        <f>IFERROR(VLOOKUP(E21,'SINAPI SD'!$1:$1048576,2,0),(VLOOKUP(E21,'SICRO SD SINTÉTICO'!$1:$1048576,2,0)))</f>
        <v>INSTALAÇÃO E DESINSTALAÇÃO MECANIZADA DE CONTÊINER OU MÓDULO HABITÁVEL DE USOS DIVERSOS. AF_03/2024</v>
      </c>
      <c r="H21" s="162" t="str">
        <f>IFERROR(VLOOKUP(E21,'SINAPI SD'!$1:$1048576,3,0),(VLOOKUP(E21,'SICRO SD SINTÉTICO'!$1:$1048576,3,0)))</f>
        <v>UN</v>
      </c>
      <c r="I21" s="158">
        <f>IFERROR(VLOOKUP(D21,'Memória de Cálculo'!$D$13:$L$1172,9,0),0)</f>
        <v>2</v>
      </c>
      <c r="J21" s="163">
        <v>126.35</v>
      </c>
      <c r="K21" s="160">
        <f>ROUND($J21*(1+(BDI!$K$45/100)),2)</f>
        <v>156.86000000000001</v>
      </c>
      <c r="L21" s="160">
        <f t="shared" si="0"/>
        <v>313.72000000000003</v>
      </c>
      <c r="M21" s="154"/>
      <c r="N21" s="164"/>
      <c r="O21" s="154"/>
      <c r="P21" s="2"/>
      <c r="Q21" s="2"/>
      <c r="R21" s="51" t="s">
        <v>195</v>
      </c>
      <c r="S21" s="442">
        <f t="shared" ref="S21" si="1">ROUND(L21/2,2)</f>
        <v>156.86000000000001</v>
      </c>
      <c r="T21" s="395"/>
      <c r="U21" s="442">
        <f>ROUND(L21/2,2)</f>
        <v>156.86000000000001</v>
      </c>
      <c r="V21" s="2"/>
      <c r="W21" s="2"/>
      <c r="X21" s="2"/>
      <c r="Y21" s="2"/>
      <c r="Z21" s="2"/>
    </row>
    <row r="22" spans="1:26" ht="34.5" customHeight="1" x14ac:dyDescent="0.3">
      <c r="A22" s="155"/>
      <c r="B22" s="155"/>
      <c r="C22" s="145"/>
      <c r="D22" s="156" t="s">
        <v>196</v>
      </c>
      <c r="E22" s="156">
        <v>105114</v>
      </c>
      <c r="F22" s="156" t="s">
        <v>126</v>
      </c>
      <c r="G22" s="161" t="str">
        <f>IFERROR(VLOOKUP(E22,'SINAPI SD'!$1:$1048576,2,0),(VLOOKUP(E22,'SICRO SD SINTÉTICO'!$1:$1048576,2,0)))</f>
        <v>EXECUÇÃO DOS APOIOS PARA CONTÊINER OU MÓDULO HABITÁVEL. AF_03/2024</v>
      </c>
      <c r="H22" s="162" t="str">
        <f>IFERROR(VLOOKUP(E22,'SINAPI SD'!$1:$1048576,3,0),(VLOOKUP(E22,'SICRO SD SINTÉTICO'!$1:$1048576,3,0)))</f>
        <v>M3</v>
      </c>
      <c r="I22" s="158">
        <v>0.86</v>
      </c>
      <c r="J22" s="163">
        <v>1968.21</v>
      </c>
      <c r="K22" s="160">
        <f>ROUND($J22*(1+(BDI!$K$45/100)),2)</f>
        <v>2443.5300000000002</v>
      </c>
      <c r="L22" s="160">
        <f t="shared" si="0"/>
        <v>2101.44</v>
      </c>
      <c r="M22" s="154"/>
      <c r="N22" s="164"/>
      <c r="O22" s="154"/>
      <c r="P22" s="2"/>
      <c r="Q22" s="2"/>
      <c r="R22" s="51" t="s">
        <v>197</v>
      </c>
      <c r="S22" s="442">
        <f>ROUND(L22/1,2)</f>
        <v>2101.44</v>
      </c>
      <c r="T22" s="395"/>
      <c r="U22" s="442"/>
      <c r="V22" s="2"/>
      <c r="W22" s="2"/>
      <c r="X22" s="2"/>
      <c r="Y22" s="2"/>
      <c r="Z22" s="2"/>
    </row>
    <row r="23" spans="1:26" ht="34.5" customHeight="1" x14ac:dyDescent="0.3">
      <c r="A23" s="155"/>
      <c r="B23" s="155"/>
      <c r="C23" s="145"/>
      <c r="D23" s="156" t="s">
        <v>198</v>
      </c>
      <c r="E23" s="156">
        <v>103689</v>
      </c>
      <c r="F23" s="156" t="s">
        <v>126</v>
      </c>
      <c r="G23" s="161" t="str">
        <f>IFERROR(VLOOKUP(E23,'SINAPI SD'!$1:$1048576,2,0),(VLOOKUP(E23,'SICRO SD SINTÉTICO'!$1:$1048576,2,0)))</f>
        <v>FORNECIMENTO E INSTALAÇÃO DE PLACA DE OBRA COM CHAPA GALVANIZADA E ESTRUTURA DE MADEIRA. AF_03/2022_PS</v>
      </c>
      <c r="H23" s="162" t="str">
        <f>IFERROR(VLOOKUP(E23,'SINAPI SD'!$1:$1048576,3,0),(VLOOKUP(E23,'SICRO SD SINTÉTICO'!$1:$1048576,3,0)))</f>
        <v>M2</v>
      </c>
      <c r="I23" s="158">
        <f>IFERROR(VLOOKUP(D23,'Memória de Cálculo'!$D$13:$L$1172,9,0),0)</f>
        <v>6.48</v>
      </c>
      <c r="J23" s="163">
        <v>466.43</v>
      </c>
      <c r="K23" s="160">
        <f>ROUND($J23*(1+(BDI!$K$45/100)),2)</f>
        <v>579.07000000000005</v>
      </c>
      <c r="L23" s="160">
        <f t="shared" si="0"/>
        <v>3752.37</v>
      </c>
      <c r="M23" s="154"/>
      <c r="N23" s="164"/>
      <c r="O23" s="154"/>
      <c r="P23" s="2"/>
      <c r="Q23" s="2"/>
      <c r="R23" s="51" t="s">
        <v>199</v>
      </c>
      <c r="S23" s="442">
        <f>ROUND(L23/1,2)</f>
        <v>3752.37</v>
      </c>
      <c r="T23" s="395"/>
      <c r="U23" s="442"/>
      <c r="V23" s="2"/>
      <c r="W23" s="2"/>
      <c r="X23" s="2"/>
      <c r="Y23" s="2"/>
      <c r="Z23" s="2"/>
    </row>
    <row r="24" spans="1:26" ht="19.5" customHeight="1" x14ac:dyDescent="0.3">
      <c r="A24" s="148"/>
      <c r="B24" s="148"/>
      <c r="C24" s="149">
        <v>3</v>
      </c>
      <c r="D24" s="150"/>
      <c r="E24" s="150"/>
      <c r="F24" s="150"/>
      <c r="G24" s="151" t="s">
        <v>200</v>
      </c>
      <c r="H24" s="150"/>
      <c r="I24" s="152"/>
      <c r="J24" s="153"/>
      <c r="K24" s="153"/>
      <c r="L24" s="153">
        <f>ROUND(SUM(L25:L28),2)</f>
        <v>525309.16</v>
      </c>
      <c r="M24" s="2"/>
      <c r="N24" s="2"/>
      <c r="O24" s="2"/>
      <c r="P24" s="2"/>
      <c r="Q24" s="2"/>
      <c r="R24" s="51" t="s">
        <v>201</v>
      </c>
      <c r="S24" s="445">
        <f>SUM(S18:S23)</f>
        <v>27047.73</v>
      </c>
      <c r="T24" s="395">
        <f>ROUND(S24/L17,4)</f>
        <v>0.46139999999999998</v>
      </c>
      <c r="U24" s="443">
        <f>SUM(U18:U23)</f>
        <v>21193.920000000002</v>
      </c>
      <c r="V24" s="444">
        <f>ROUND(U24/L17,4)</f>
        <v>0.36159999999999998</v>
      </c>
      <c r="W24" s="2"/>
      <c r="X24" s="2"/>
      <c r="Y24" s="2"/>
      <c r="Z24" s="2"/>
    </row>
    <row r="25" spans="1:26" ht="34.5" customHeight="1" x14ac:dyDescent="0.3">
      <c r="A25" s="155"/>
      <c r="B25" s="155"/>
      <c r="C25" s="145"/>
      <c r="D25" s="156" t="s">
        <v>202</v>
      </c>
      <c r="E25" s="156">
        <v>4011209</v>
      </c>
      <c r="F25" s="156" t="s">
        <v>150</v>
      </c>
      <c r="G25" s="161" t="str">
        <f>IFERROR(VLOOKUP(E25,'SINAPI SD'!$1:$1048576,2,0),(VLOOKUP(E25,'SICRO SD SINTÉTICO'!$1:$1048576,2,0)))</f>
        <v>Regularização do subleito - 100% Proctor intermediário</v>
      </c>
      <c r="H25" s="162" t="str">
        <f>IFERROR(VLOOKUP(E25,'SINAPI SD'!$1:$1048576,3,0),(VLOOKUP(E25,'SICRO SD SINTÉTICO'!$1:$1048576,3,0)))</f>
        <v>m²</v>
      </c>
      <c r="I25" s="158">
        <f>IFERROR(VLOOKUP(D25,'Memória de Cálculo'!$D$13:$L$1172,9,0),0)</f>
        <v>68800</v>
      </c>
      <c r="J25" s="163">
        <v>1.86</v>
      </c>
      <c r="K25" s="160">
        <f>ROUND($J25*(1+(BDI!$K$45/100)),2)</f>
        <v>2.31</v>
      </c>
      <c r="L25" s="160">
        <f t="shared" ref="L25:L26" si="2">IFERROR(ROUND(I25*K25,2),0)</f>
        <v>158928</v>
      </c>
      <c r="M25" s="2"/>
      <c r="N25" s="2"/>
      <c r="O25" s="2"/>
      <c r="P25" s="2"/>
      <c r="Q25" s="2"/>
      <c r="R25" s="51" t="s">
        <v>203</v>
      </c>
      <c r="S25" s="2"/>
      <c r="T25" s="2"/>
      <c r="U25" s="2"/>
      <c r="V25" s="2"/>
      <c r="W25" s="2"/>
      <c r="X25" s="2"/>
      <c r="Y25" s="2"/>
      <c r="Z25" s="2"/>
    </row>
    <row r="26" spans="1:26" ht="34.5" customHeight="1" x14ac:dyDescent="0.3">
      <c r="A26" s="155"/>
      <c r="B26" s="155"/>
      <c r="C26" s="145"/>
      <c r="D26" s="156" t="s">
        <v>204</v>
      </c>
      <c r="E26" s="156">
        <v>5501700</v>
      </c>
      <c r="F26" s="156" t="s">
        <v>150</v>
      </c>
      <c r="G26" s="161" t="str">
        <f>IFERROR(VLOOKUP(E26,'SINAPI SD'!$1:$1048576,2,0),(VLOOKUP(E26,'SICRO SD SINTÉTICO'!$1:$1048576,2,0)))</f>
        <v>Desmatamento, destocamento e limpeza de área com árvores de diâmetro até 0,15 m</v>
      </c>
      <c r="H26" s="162" t="str">
        <f>IFERROR(VLOOKUP(E26,'SINAPI SD'!$1:$1048576,3,0),(VLOOKUP(E26,'SICRO SD SINTÉTICO'!$1:$1048576,3,0)))</f>
        <v>m²</v>
      </c>
      <c r="I26" s="158">
        <f>IFERROR(VLOOKUP(D26,'Memória de Cálculo'!$D$13:$L$1172,9,0),0)</f>
        <v>17200</v>
      </c>
      <c r="J26" s="163">
        <v>0.75</v>
      </c>
      <c r="K26" s="160">
        <f>ROUND($J26*(1+(BDI!$K$45/100)),2)</f>
        <v>0.93</v>
      </c>
      <c r="L26" s="160">
        <f t="shared" si="2"/>
        <v>15996</v>
      </c>
      <c r="M26" s="2"/>
      <c r="N26" s="2"/>
      <c r="O26" s="2"/>
      <c r="P26" s="2"/>
      <c r="Q26" s="2"/>
      <c r="R26" s="2"/>
      <c r="S26" s="2"/>
      <c r="T26" s="2"/>
      <c r="U26" s="2"/>
      <c r="V26" s="2"/>
      <c r="W26" s="2"/>
      <c r="X26" s="2"/>
      <c r="Y26" s="2"/>
      <c r="Z26" s="2"/>
    </row>
    <row r="27" spans="1:26" ht="34.5" customHeight="1" x14ac:dyDescent="0.3">
      <c r="A27" s="155"/>
      <c r="B27" s="155"/>
      <c r="C27" s="145"/>
      <c r="D27" s="156" t="s">
        <v>205</v>
      </c>
      <c r="E27" s="156">
        <v>5901638</v>
      </c>
      <c r="F27" s="156" t="s">
        <v>150</v>
      </c>
      <c r="G27" s="161" t="str">
        <f>IFERROR(VLOOKUP(E27,'SINAPI SD'!$1:$1048576,2,0),(VLOOKUP(E27,'SICRO SD SINTÉTICO'!$1:$1048576,2,0)))</f>
        <v>Transporte com caminhão basculante com caçamba estanque com capacidade de 14 m³ - rodovia em revestimento primário</v>
      </c>
      <c r="H27" s="162" t="str">
        <f>IFERROR(VLOOKUP(E27,'SINAPI SD'!$1:$1048576,3,0),(VLOOKUP(E27,'SICRO SD SINTÉTICO'!$1:$1048576,3,0)))</f>
        <v>tkm</v>
      </c>
      <c r="I27" s="158">
        <f>IFERROR(VLOOKUP(D27,'Memória de Cálculo'!$D$13:$L$1172,9,0),0)</f>
        <v>117493.20000000001</v>
      </c>
      <c r="J27" s="163">
        <v>0.75</v>
      </c>
      <c r="K27" s="160">
        <f>ROUND($J27*(1+(BDI!$K$45/100)),2)</f>
        <v>0.93</v>
      </c>
      <c r="L27" s="160">
        <f>IFERROR(ROUND(I27*K27,2),0)</f>
        <v>109268.68</v>
      </c>
      <c r="M27" s="2"/>
      <c r="N27" s="2"/>
      <c r="O27" s="2"/>
      <c r="P27" s="2"/>
      <c r="Q27" s="2"/>
      <c r="R27" s="2"/>
      <c r="S27" s="2"/>
      <c r="T27" s="2"/>
      <c r="U27" s="2"/>
      <c r="V27" s="2"/>
      <c r="W27" s="2"/>
      <c r="X27" s="2"/>
      <c r="Y27" s="2"/>
      <c r="Z27" s="2"/>
    </row>
    <row r="28" spans="1:26" ht="34.5" customHeight="1" x14ac:dyDescent="0.3">
      <c r="A28" s="155"/>
      <c r="B28" s="155"/>
      <c r="C28" s="145"/>
      <c r="D28" s="156" t="s">
        <v>206</v>
      </c>
      <c r="E28" s="156">
        <v>4015612</v>
      </c>
      <c r="F28" s="156" t="s">
        <v>150</v>
      </c>
      <c r="G28" s="161" t="str">
        <f>IFERROR(VLOOKUP(E28,'SINAPI SD'!$1:$1048576,2,0),(VLOOKUP(E28,'SICRO SD SINTÉTICO'!$1:$1048576,2,0)))</f>
        <v>Execução de revestimento primário com material de jazida - 100% Proctor intermediário</v>
      </c>
      <c r="H28" s="162" t="str">
        <f>IFERROR(VLOOKUP(E28,'SINAPI SD'!$1:$1048576,3,0),(VLOOKUP(E28,'SICRO SD SINTÉTICO'!$1:$1048576,3,0)))</f>
        <v>m³</v>
      </c>
      <c r="I28" s="158">
        <f>IFERROR(VLOOKUP(D28,'Memória de Cálculo'!$D$13:$L$1172,9,0),0)</f>
        <v>12384</v>
      </c>
      <c r="J28" s="163">
        <v>15.68</v>
      </c>
      <c r="K28" s="160">
        <f>ROUND($J28*(1+(BDI!$K$45/100)),2)</f>
        <v>19.47</v>
      </c>
      <c r="L28" s="160">
        <f>IFERROR(ROUND(I28*K28,2),0)</f>
        <v>241116.48</v>
      </c>
      <c r="M28" s="2"/>
      <c r="N28" s="2"/>
      <c r="O28" s="2"/>
      <c r="P28" s="2"/>
      <c r="Q28" s="2"/>
      <c r="R28" s="2"/>
      <c r="S28" s="2"/>
      <c r="T28" s="2"/>
      <c r="U28" s="2"/>
      <c r="V28" s="2"/>
      <c r="W28" s="2"/>
      <c r="X28" s="2"/>
      <c r="Y28" s="2"/>
      <c r="Z28" s="2"/>
    </row>
    <row r="29" spans="1:26" ht="19.5" customHeight="1" x14ac:dyDescent="0.3">
      <c r="A29" s="148"/>
      <c r="B29" s="148"/>
      <c r="C29" s="149">
        <v>4</v>
      </c>
      <c r="D29" s="150"/>
      <c r="E29" s="150"/>
      <c r="F29" s="150"/>
      <c r="G29" s="151" t="s">
        <v>207</v>
      </c>
      <c r="H29" s="150"/>
      <c r="I29" s="152"/>
      <c r="J29" s="153"/>
      <c r="K29" s="153"/>
      <c r="L29" s="153">
        <f>ROUND(SUM(L30),2)</f>
        <v>168732</v>
      </c>
      <c r="M29" s="2"/>
      <c r="N29" s="2"/>
      <c r="O29" s="2"/>
      <c r="P29" s="2"/>
      <c r="Q29" s="2"/>
      <c r="R29" s="2"/>
      <c r="S29" s="2"/>
      <c r="T29" s="2"/>
      <c r="U29" s="2"/>
      <c r="V29" s="2"/>
      <c r="W29" s="2"/>
      <c r="X29" s="2"/>
      <c r="Y29" s="2"/>
      <c r="Z29" s="2"/>
    </row>
    <row r="30" spans="1:26" ht="34.5" customHeight="1" x14ac:dyDescent="0.3">
      <c r="A30" s="155"/>
      <c r="B30" s="155"/>
      <c r="C30" s="145"/>
      <c r="D30" s="156" t="s">
        <v>208</v>
      </c>
      <c r="E30" s="156">
        <v>2003933</v>
      </c>
      <c r="F30" s="156" t="s">
        <v>150</v>
      </c>
      <c r="G30" s="161" t="str">
        <f>IFERROR(VLOOKUP(E30,'SINAPI SD'!$1:$1048576,2,0),(VLOOKUP(E30,'SICRO SD SINTÉTICO'!$1:$1048576,2,0)))</f>
        <v>Sarjeta trapezoidal sem revestimento - SZT 60-20 - escavação mecânica</v>
      </c>
      <c r="H30" s="162" t="str">
        <f>IFERROR(VLOOKUP(E30,'SINAPI SD'!$1:$1048576,3,0),(VLOOKUP(E30,'SICRO SD SINTÉTICO'!$1:$1048576,3,0)))</f>
        <v>m</v>
      </c>
      <c r="I30" s="158">
        <f>VLOOKUP(D30,'Memória de Cálculo'!$D$13:$L$1172,9,0)</f>
        <v>17200</v>
      </c>
      <c r="J30" s="163">
        <v>7.9</v>
      </c>
      <c r="K30" s="160">
        <f>ROUND($J30*(1+(BDI!$K$45/100)),2)</f>
        <v>9.81</v>
      </c>
      <c r="L30" s="160">
        <f t="shared" ref="L30" si="3">ROUND(I30*K30,2)</f>
        <v>168732</v>
      </c>
      <c r="M30" s="2"/>
      <c r="N30" s="2"/>
      <c r="O30" s="2"/>
      <c r="P30" s="2"/>
      <c r="Q30" s="2"/>
      <c r="R30" s="2"/>
      <c r="S30" s="2"/>
      <c r="T30" s="2"/>
      <c r="U30" s="2"/>
      <c r="V30" s="2"/>
      <c r="W30" s="2"/>
      <c r="X30" s="2"/>
      <c r="Y30" s="2"/>
      <c r="Z30" s="2"/>
    </row>
    <row r="31" spans="1:26" ht="21" customHeight="1" x14ac:dyDescent="0.3">
      <c r="A31" s="562" t="s">
        <v>133</v>
      </c>
      <c r="B31" s="524"/>
      <c r="C31" s="524"/>
      <c r="D31" s="524"/>
      <c r="E31" s="524"/>
      <c r="F31" s="524"/>
      <c r="G31" s="524"/>
      <c r="H31" s="524"/>
      <c r="I31" s="524"/>
      <c r="J31" s="524"/>
      <c r="K31" s="525"/>
      <c r="L31" s="165">
        <f>ROUND(((L33)/(1+(BDI!K45/100))),2)</f>
        <v>650982.96</v>
      </c>
      <c r="M31" s="2"/>
      <c r="N31" s="2"/>
      <c r="O31" s="2"/>
      <c r="P31" s="2"/>
      <c r="Q31" s="2"/>
      <c r="R31" s="2"/>
      <c r="S31" s="2"/>
      <c r="T31" s="2"/>
      <c r="U31" s="2"/>
      <c r="V31" s="2"/>
      <c r="W31" s="2"/>
      <c r="X31" s="2"/>
      <c r="Y31" s="2"/>
      <c r="Z31" s="2"/>
    </row>
    <row r="32" spans="1:26" ht="21" customHeight="1" x14ac:dyDescent="0.3">
      <c r="A32" s="563" t="s">
        <v>209</v>
      </c>
      <c r="B32" s="461"/>
      <c r="C32" s="461"/>
      <c r="D32" s="461"/>
      <c r="E32" s="461"/>
      <c r="F32" s="461"/>
      <c r="G32" s="461"/>
      <c r="H32" s="461"/>
      <c r="I32" s="461"/>
      <c r="J32" s="461"/>
      <c r="K32" s="166" t="str">
        <f>(""&amp;BDI!K45&amp;" %")</f>
        <v>24,15 %</v>
      </c>
      <c r="L32" s="167">
        <f>ROUND(L33-L31,2)</f>
        <v>157212.38</v>
      </c>
      <c r="M32" s="2"/>
      <c r="N32" s="2"/>
      <c r="O32" s="2"/>
      <c r="P32" s="2"/>
      <c r="Q32" s="2"/>
      <c r="R32" s="2"/>
      <c r="S32" s="2"/>
      <c r="T32" s="2"/>
      <c r="U32" s="2"/>
      <c r="V32" s="2"/>
      <c r="W32" s="2"/>
      <c r="X32" s="2"/>
      <c r="Y32" s="2"/>
      <c r="Z32" s="2"/>
    </row>
    <row r="33" spans="1:26" ht="21" customHeight="1" x14ac:dyDescent="0.3">
      <c r="A33" s="564" t="s">
        <v>210</v>
      </c>
      <c r="B33" s="528"/>
      <c r="C33" s="528"/>
      <c r="D33" s="528"/>
      <c r="E33" s="528"/>
      <c r="F33" s="528"/>
      <c r="G33" s="528"/>
      <c r="H33" s="528"/>
      <c r="I33" s="528"/>
      <c r="J33" s="528"/>
      <c r="K33" s="529"/>
      <c r="L33" s="168">
        <f>ROUND(SUM(L15,L24,L29,L17),2)</f>
        <v>808195.34</v>
      </c>
      <c r="M33" s="169"/>
      <c r="N33" s="170"/>
      <c r="O33" s="2"/>
      <c r="P33" s="169"/>
      <c r="Q33" s="2"/>
      <c r="R33" s="2"/>
      <c r="S33" s="169">
        <f>L33*5%</f>
        <v>40409.767</v>
      </c>
      <c r="T33" s="2"/>
      <c r="U33" s="2"/>
      <c r="V33" s="2"/>
      <c r="W33" s="2"/>
      <c r="X33" s="2"/>
      <c r="Y33" s="2"/>
      <c r="Z33" s="2"/>
    </row>
    <row r="34" spans="1:26" ht="21" customHeight="1" x14ac:dyDescent="0.3">
      <c r="A34" s="128"/>
      <c r="B34" s="128"/>
      <c r="C34" s="171"/>
      <c r="D34" s="2"/>
      <c r="E34" s="2"/>
      <c r="F34" s="2"/>
      <c r="G34" s="2"/>
      <c r="H34" s="2"/>
      <c r="I34" s="2"/>
      <c r="J34" s="2"/>
      <c r="K34" s="2"/>
      <c r="L34" s="2"/>
      <c r="M34" s="2"/>
      <c r="N34" s="2"/>
      <c r="O34" s="2"/>
      <c r="P34" s="2"/>
      <c r="Q34" s="2"/>
      <c r="R34" s="2"/>
      <c r="S34" s="2"/>
      <c r="T34" s="2"/>
      <c r="U34" s="2"/>
      <c r="V34" s="2"/>
      <c r="W34" s="2"/>
      <c r="X34" s="2"/>
      <c r="Y34" s="2"/>
      <c r="Z34" s="2"/>
    </row>
    <row r="35" spans="1:26" ht="15.75" customHeight="1" x14ac:dyDescent="0.3">
      <c r="A35" s="128"/>
      <c r="B35" s="128"/>
      <c r="C35" s="171"/>
      <c r="D35" s="128"/>
      <c r="E35" s="128"/>
      <c r="F35" s="128"/>
      <c r="G35" s="2"/>
      <c r="H35" s="128"/>
      <c r="I35" s="172"/>
      <c r="J35" s="172"/>
      <c r="K35" s="172"/>
      <c r="L35" s="172"/>
      <c r="M35" s="2"/>
      <c r="N35" s="2"/>
      <c r="O35" s="2"/>
      <c r="P35" s="2"/>
      <c r="Q35" s="2"/>
      <c r="R35" s="2"/>
      <c r="S35" s="2"/>
      <c r="T35" s="2"/>
      <c r="U35" s="2"/>
      <c r="V35" s="2"/>
      <c r="W35" s="2"/>
      <c r="X35" s="2"/>
      <c r="Y35" s="2"/>
      <c r="Z35" s="2"/>
    </row>
    <row r="36" spans="1:26" ht="15.75" customHeight="1" x14ac:dyDescent="0.3">
      <c r="A36" s="128"/>
      <c r="B36" s="128"/>
      <c r="C36" s="171"/>
      <c r="D36" s="128"/>
      <c r="E36" s="128"/>
      <c r="F36" s="128"/>
      <c r="G36" s="2"/>
      <c r="H36" s="128"/>
      <c r="I36" s="172"/>
      <c r="J36" s="172"/>
      <c r="K36" s="172"/>
      <c r="L36" s="172"/>
      <c r="M36" s="2"/>
      <c r="N36" s="2"/>
      <c r="O36" s="2"/>
      <c r="P36" s="2"/>
      <c r="Q36" s="2"/>
      <c r="R36" s="2"/>
      <c r="S36" s="2"/>
      <c r="T36" s="2"/>
      <c r="U36" s="2"/>
      <c r="V36" s="2"/>
      <c r="W36" s="2"/>
      <c r="X36" s="2"/>
      <c r="Y36" s="2"/>
      <c r="Z36" s="2"/>
    </row>
    <row r="37" spans="1:26" ht="15.75" customHeight="1" x14ac:dyDescent="0.3">
      <c r="A37" s="128"/>
      <c r="B37" s="128"/>
      <c r="C37" s="171"/>
      <c r="D37" s="128"/>
      <c r="E37" s="128"/>
      <c r="F37" s="128"/>
      <c r="G37" s="2"/>
      <c r="H37" s="128"/>
      <c r="I37" s="172"/>
      <c r="J37" s="172"/>
      <c r="K37" s="172"/>
      <c r="L37" s="172"/>
      <c r="M37" s="2"/>
      <c r="N37" s="2"/>
      <c r="O37" s="2"/>
      <c r="P37" s="2"/>
      <c r="Q37" s="2"/>
      <c r="R37" s="2"/>
      <c r="S37" s="2"/>
      <c r="T37" s="2"/>
      <c r="U37" s="2"/>
      <c r="V37" s="2"/>
      <c r="W37" s="2"/>
      <c r="X37" s="2"/>
      <c r="Y37" s="2"/>
      <c r="Z37" s="2"/>
    </row>
    <row r="38" spans="1:26" ht="15.75" customHeight="1" x14ac:dyDescent="0.3">
      <c r="A38" s="128"/>
      <c r="B38" s="128"/>
      <c r="C38" s="171"/>
      <c r="D38" s="128"/>
      <c r="E38" s="128"/>
      <c r="F38" s="128"/>
      <c r="G38" s="2"/>
      <c r="H38" s="128"/>
      <c r="I38" s="172"/>
      <c r="J38" s="172"/>
      <c r="K38" s="172"/>
      <c r="L38" s="172"/>
      <c r="M38" s="2"/>
      <c r="N38" s="2"/>
      <c r="O38" s="2"/>
      <c r="P38" s="2"/>
      <c r="Q38" s="2"/>
      <c r="R38" s="2"/>
      <c r="S38" s="2"/>
      <c r="T38" s="2"/>
      <c r="U38" s="2"/>
      <c r="V38" s="2"/>
      <c r="W38" s="2"/>
      <c r="X38" s="2"/>
      <c r="Y38" s="2"/>
      <c r="Z38" s="2"/>
    </row>
    <row r="39" spans="1:26" ht="15.75" customHeight="1" x14ac:dyDescent="0.3">
      <c r="A39" s="128"/>
      <c r="B39" s="128"/>
      <c r="C39" s="171"/>
      <c r="D39" s="128"/>
      <c r="E39" s="128"/>
      <c r="F39" s="128"/>
      <c r="G39" s="2"/>
      <c r="H39" s="128"/>
      <c r="I39" s="172"/>
      <c r="J39" s="172"/>
      <c r="K39" s="172"/>
      <c r="L39" s="172"/>
      <c r="M39" s="2"/>
      <c r="N39" s="2"/>
      <c r="O39" s="2"/>
      <c r="P39" s="2"/>
      <c r="Q39" s="2"/>
      <c r="R39" s="2"/>
      <c r="S39" s="2"/>
      <c r="T39" s="2"/>
      <c r="U39" s="2"/>
      <c r="V39" s="2"/>
      <c r="W39" s="2"/>
      <c r="X39" s="2"/>
      <c r="Y39" s="2"/>
      <c r="Z39" s="2"/>
    </row>
    <row r="40" spans="1:26" ht="15.75" customHeight="1" x14ac:dyDescent="0.3">
      <c r="A40" s="128"/>
      <c r="B40" s="128"/>
      <c r="C40" s="171"/>
      <c r="D40" s="128"/>
      <c r="E40" s="128"/>
      <c r="F40" s="128"/>
      <c r="G40" s="2"/>
      <c r="H40" s="128"/>
      <c r="I40" s="172"/>
      <c r="J40" s="172"/>
      <c r="K40" s="172"/>
      <c r="L40" s="172"/>
      <c r="M40" s="2"/>
      <c r="N40" s="2"/>
      <c r="O40" s="2"/>
      <c r="P40" s="2"/>
      <c r="Q40" s="2"/>
      <c r="R40" s="2"/>
      <c r="S40" s="2"/>
      <c r="T40" s="2"/>
      <c r="U40" s="2"/>
      <c r="V40" s="2"/>
      <c r="W40" s="2"/>
      <c r="X40" s="2"/>
      <c r="Y40" s="2"/>
      <c r="Z40" s="2"/>
    </row>
    <row r="41" spans="1:26" ht="15.75" customHeight="1" x14ac:dyDescent="0.3">
      <c r="A41" s="128"/>
      <c r="B41" s="128"/>
      <c r="C41" s="171"/>
      <c r="D41" s="128"/>
      <c r="E41" s="128"/>
      <c r="F41" s="128"/>
      <c r="G41" s="2"/>
      <c r="H41" s="128"/>
      <c r="I41" s="172"/>
      <c r="J41" s="172"/>
      <c r="K41" s="172"/>
      <c r="L41" s="172"/>
      <c r="M41" s="2"/>
      <c r="N41" s="2"/>
      <c r="O41" s="2"/>
      <c r="P41" s="2"/>
      <c r="Q41" s="2"/>
      <c r="R41" s="2"/>
      <c r="S41" s="2"/>
      <c r="T41" s="2"/>
      <c r="U41" s="2"/>
      <c r="V41" s="2"/>
      <c r="W41" s="2"/>
      <c r="X41" s="2"/>
      <c r="Y41" s="2"/>
      <c r="Z41" s="2"/>
    </row>
    <row r="42" spans="1:26" ht="15.75" customHeight="1" x14ac:dyDescent="0.3">
      <c r="A42" s="128"/>
      <c r="B42" s="128"/>
      <c r="C42" s="171"/>
      <c r="D42" s="128"/>
      <c r="E42" s="128"/>
      <c r="F42" s="128"/>
      <c r="G42" s="2"/>
      <c r="H42" s="128"/>
      <c r="I42" s="172"/>
      <c r="J42" s="172"/>
      <c r="K42" s="172"/>
      <c r="L42" s="172"/>
      <c r="M42" s="2"/>
      <c r="N42" s="2"/>
      <c r="O42" s="2"/>
      <c r="P42" s="2"/>
      <c r="Q42" s="2"/>
      <c r="R42" s="2"/>
      <c r="S42" s="2"/>
      <c r="T42" s="2"/>
      <c r="U42" s="2"/>
      <c r="V42" s="2"/>
      <c r="W42" s="2"/>
      <c r="X42" s="2"/>
      <c r="Y42" s="2"/>
      <c r="Z42" s="2"/>
    </row>
    <row r="43" spans="1:26" ht="15.75" customHeight="1" x14ac:dyDescent="0.3">
      <c r="A43" s="128"/>
      <c r="B43" s="128"/>
      <c r="C43" s="171"/>
      <c r="D43" s="128"/>
      <c r="E43" s="128"/>
      <c r="F43" s="128"/>
      <c r="G43" s="2"/>
      <c r="H43" s="128"/>
      <c r="I43" s="172"/>
      <c r="J43" s="172"/>
      <c r="K43" s="172"/>
      <c r="L43" s="172"/>
      <c r="M43" s="2"/>
      <c r="N43" s="2"/>
      <c r="O43" s="2"/>
      <c r="P43" s="2"/>
      <c r="Q43" s="2"/>
      <c r="R43" s="2"/>
      <c r="S43" s="2"/>
      <c r="T43" s="2"/>
      <c r="U43" s="2"/>
      <c r="V43" s="2"/>
      <c r="W43" s="2"/>
      <c r="X43" s="2"/>
      <c r="Y43" s="2"/>
      <c r="Z43" s="2"/>
    </row>
    <row r="44" spans="1:26" ht="15.75" customHeight="1" x14ac:dyDescent="0.3">
      <c r="A44" s="128"/>
      <c r="B44" s="128"/>
      <c r="C44" s="171"/>
      <c r="D44" s="128"/>
      <c r="E44" s="128"/>
      <c r="F44" s="128"/>
      <c r="G44" s="2"/>
      <c r="H44" s="128"/>
      <c r="I44" s="172"/>
      <c r="J44" s="172"/>
      <c r="K44" s="172"/>
      <c r="L44" s="172"/>
      <c r="M44" s="2"/>
      <c r="N44" s="2"/>
      <c r="O44" s="2"/>
      <c r="P44" s="2"/>
      <c r="Q44" s="2"/>
      <c r="R44" s="2"/>
      <c r="S44" s="2"/>
      <c r="T44" s="2"/>
      <c r="U44" s="2"/>
      <c r="V44" s="2"/>
      <c r="W44" s="2"/>
      <c r="X44" s="2"/>
      <c r="Y44" s="2"/>
      <c r="Z44" s="2"/>
    </row>
    <row r="45" spans="1:26" ht="15.75" customHeight="1" x14ac:dyDescent="0.3">
      <c r="A45" s="128"/>
      <c r="B45" s="128"/>
      <c r="C45" s="171"/>
      <c r="D45" s="128"/>
      <c r="E45" s="128"/>
      <c r="F45" s="128"/>
      <c r="G45" s="2"/>
      <c r="H45" s="128"/>
      <c r="I45" s="172"/>
      <c r="J45" s="172"/>
      <c r="K45" s="172"/>
      <c r="L45" s="172"/>
      <c r="M45" s="2"/>
      <c r="N45" s="2"/>
      <c r="O45" s="2"/>
      <c r="P45" s="2"/>
      <c r="Q45" s="2"/>
      <c r="R45" s="2"/>
      <c r="S45" s="2"/>
      <c r="T45" s="2"/>
      <c r="U45" s="2"/>
      <c r="V45" s="2"/>
      <c r="W45" s="2"/>
      <c r="X45" s="2"/>
      <c r="Y45" s="2"/>
      <c r="Z45" s="2"/>
    </row>
    <row r="46" spans="1:26" ht="15.75" customHeight="1" x14ac:dyDescent="0.3">
      <c r="A46" s="128"/>
      <c r="B46" s="128"/>
      <c r="C46" s="171"/>
      <c r="D46" s="128"/>
      <c r="E46" s="128"/>
      <c r="F46" s="128"/>
      <c r="G46" s="2"/>
      <c r="H46" s="128"/>
      <c r="I46" s="172"/>
      <c r="J46" s="172"/>
      <c r="K46" s="172"/>
      <c r="L46" s="172"/>
      <c r="M46" s="2"/>
      <c r="N46" s="2"/>
      <c r="O46" s="2"/>
      <c r="P46" s="2"/>
      <c r="Q46" s="2"/>
      <c r="R46" s="2"/>
      <c r="S46" s="2"/>
      <c r="T46" s="2"/>
      <c r="U46" s="2"/>
      <c r="V46" s="2"/>
      <c r="W46" s="2"/>
      <c r="X46" s="2"/>
      <c r="Y46" s="2"/>
      <c r="Z46" s="2"/>
    </row>
    <row r="47" spans="1:26" ht="15.75" customHeight="1" x14ac:dyDescent="0.3">
      <c r="A47" s="128"/>
      <c r="B47" s="128"/>
      <c r="C47" s="171"/>
      <c r="D47" s="128"/>
      <c r="E47" s="128"/>
      <c r="F47" s="128"/>
      <c r="G47" s="2"/>
      <c r="H47" s="128"/>
      <c r="I47" s="172"/>
      <c r="J47" s="172"/>
      <c r="K47" s="172"/>
      <c r="L47" s="172"/>
      <c r="M47" s="2"/>
      <c r="N47" s="2"/>
      <c r="O47" s="2"/>
      <c r="P47" s="2"/>
      <c r="Q47" s="2"/>
      <c r="R47" s="2"/>
      <c r="S47" s="2"/>
      <c r="T47" s="2"/>
      <c r="U47" s="2"/>
      <c r="V47" s="2"/>
      <c r="W47" s="2"/>
      <c r="X47" s="2"/>
      <c r="Y47" s="2"/>
      <c r="Z47" s="2"/>
    </row>
    <row r="48" spans="1:26" ht="15.75" customHeight="1" x14ac:dyDescent="0.3">
      <c r="A48" s="128"/>
      <c r="B48" s="128"/>
      <c r="C48" s="171"/>
      <c r="D48" s="128"/>
      <c r="E48" s="128"/>
      <c r="F48" s="128"/>
      <c r="G48" s="2"/>
      <c r="H48" s="128"/>
      <c r="I48" s="172"/>
      <c r="J48" s="172"/>
      <c r="K48" s="172"/>
      <c r="L48" s="172"/>
      <c r="M48" s="2"/>
      <c r="N48" s="2"/>
      <c r="O48" s="2"/>
      <c r="P48" s="2"/>
      <c r="Q48" s="2"/>
      <c r="R48" s="2"/>
      <c r="S48" s="2"/>
      <c r="T48" s="2"/>
      <c r="U48" s="2"/>
      <c r="V48" s="2"/>
      <c r="W48" s="2"/>
      <c r="X48" s="2"/>
      <c r="Y48" s="2"/>
      <c r="Z48" s="2"/>
    </row>
    <row r="49" spans="1:26" ht="15.75" customHeight="1" x14ac:dyDescent="0.3">
      <c r="A49" s="128"/>
      <c r="B49" s="128"/>
      <c r="C49" s="171"/>
      <c r="D49" s="128"/>
      <c r="E49" s="128"/>
      <c r="F49" s="128"/>
      <c r="G49" s="2"/>
      <c r="H49" s="128"/>
      <c r="I49" s="172"/>
      <c r="J49" s="172"/>
      <c r="K49" s="172"/>
      <c r="L49" s="172"/>
      <c r="M49" s="2"/>
      <c r="N49" s="2"/>
      <c r="O49" s="2"/>
      <c r="P49" s="2"/>
      <c r="Q49" s="2"/>
      <c r="R49" s="2"/>
      <c r="S49" s="2"/>
      <c r="T49" s="2"/>
      <c r="U49" s="2"/>
      <c r="V49" s="2"/>
      <c r="W49" s="2"/>
      <c r="X49" s="2"/>
      <c r="Y49" s="2"/>
      <c r="Z49" s="2"/>
    </row>
    <row r="50" spans="1:26" ht="15.75" customHeight="1" x14ac:dyDescent="0.3">
      <c r="A50" s="128"/>
      <c r="B50" s="128"/>
      <c r="C50" s="171"/>
      <c r="D50" s="128"/>
      <c r="E50" s="128"/>
      <c r="F50" s="128"/>
      <c r="G50" s="2"/>
      <c r="H50" s="128"/>
      <c r="I50" s="172"/>
      <c r="J50" s="172"/>
      <c r="K50" s="172"/>
      <c r="L50" s="172"/>
      <c r="M50" s="2"/>
      <c r="N50" s="2"/>
      <c r="O50" s="2"/>
      <c r="P50" s="2"/>
      <c r="Q50" s="2"/>
      <c r="R50" s="2"/>
      <c r="S50" s="2"/>
      <c r="T50" s="2"/>
      <c r="U50" s="2"/>
      <c r="V50" s="2"/>
      <c r="W50" s="2"/>
      <c r="X50" s="2"/>
      <c r="Y50" s="2"/>
      <c r="Z50" s="2"/>
    </row>
    <row r="51" spans="1:26" ht="15.75" customHeight="1" x14ac:dyDescent="0.3">
      <c r="A51" s="128"/>
      <c r="B51" s="128"/>
      <c r="C51" s="171"/>
      <c r="D51" s="128"/>
      <c r="E51" s="128"/>
      <c r="F51" s="128"/>
      <c r="G51" s="2"/>
      <c r="H51" s="128"/>
      <c r="I51" s="172"/>
      <c r="J51" s="172"/>
      <c r="K51" s="172"/>
      <c r="L51" s="172"/>
      <c r="M51" s="2"/>
      <c r="N51" s="2"/>
      <c r="O51" s="2"/>
      <c r="P51" s="2"/>
      <c r="Q51" s="2"/>
      <c r="R51" s="2"/>
      <c r="S51" s="2"/>
      <c r="T51" s="2"/>
      <c r="U51" s="2"/>
      <c r="V51" s="2"/>
      <c r="W51" s="2"/>
      <c r="X51" s="2"/>
      <c r="Y51" s="2"/>
      <c r="Z51" s="2"/>
    </row>
    <row r="52" spans="1:26" ht="15.75" customHeight="1" x14ac:dyDescent="0.3">
      <c r="A52" s="128"/>
      <c r="B52" s="128"/>
      <c r="C52" s="171"/>
      <c r="D52" s="128"/>
      <c r="E52" s="128"/>
      <c r="F52" s="128"/>
      <c r="G52" s="2"/>
      <c r="H52" s="128"/>
      <c r="I52" s="172"/>
      <c r="J52" s="172"/>
      <c r="K52" s="172"/>
      <c r="L52" s="172"/>
      <c r="M52" s="2"/>
      <c r="N52" s="2"/>
      <c r="O52" s="2"/>
      <c r="P52" s="2"/>
      <c r="Q52" s="2"/>
      <c r="R52" s="2"/>
      <c r="S52" s="2"/>
      <c r="T52" s="2"/>
      <c r="U52" s="2"/>
      <c r="V52" s="2"/>
      <c r="W52" s="2"/>
      <c r="X52" s="2"/>
      <c r="Y52" s="2"/>
      <c r="Z52" s="2"/>
    </row>
    <row r="53" spans="1:26" ht="15.75" customHeight="1" x14ac:dyDescent="0.3">
      <c r="A53" s="128"/>
      <c r="B53" s="128"/>
      <c r="C53" s="171"/>
      <c r="D53" s="128"/>
      <c r="E53" s="128"/>
      <c r="F53" s="128"/>
      <c r="G53" s="2"/>
      <c r="H53" s="128"/>
      <c r="I53" s="172"/>
      <c r="J53" s="172"/>
      <c r="K53" s="172"/>
      <c r="L53" s="172"/>
      <c r="M53" s="2"/>
      <c r="N53" s="2"/>
      <c r="O53" s="2"/>
      <c r="P53" s="2"/>
      <c r="Q53" s="2"/>
      <c r="R53" s="2"/>
      <c r="S53" s="2"/>
      <c r="T53" s="2"/>
      <c r="U53" s="2"/>
      <c r="V53" s="2"/>
      <c r="W53" s="2"/>
      <c r="X53" s="2"/>
      <c r="Y53" s="2"/>
      <c r="Z53" s="2"/>
    </row>
    <row r="54" spans="1:26" ht="15.75" customHeight="1" x14ac:dyDescent="0.3">
      <c r="A54" s="128"/>
      <c r="B54" s="128"/>
      <c r="C54" s="171"/>
      <c r="D54" s="128"/>
      <c r="E54" s="128"/>
      <c r="F54" s="128"/>
      <c r="G54" s="2"/>
      <c r="H54" s="128"/>
      <c r="I54" s="172"/>
      <c r="J54" s="172"/>
      <c r="K54" s="172"/>
      <c r="L54" s="172"/>
      <c r="M54" s="2"/>
      <c r="N54" s="2"/>
      <c r="O54" s="2"/>
      <c r="P54" s="2"/>
      <c r="Q54" s="2"/>
      <c r="R54" s="2"/>
      <c r="S54" s="2"/>
      <c r="T54" s="2"/>
      <c r="U54" s="2"/>
      <c r="V54" s="2"/>
      <c r="W54" s="2"/>
      <c r="X54" s="2"/>
      <c r="Y54" s="2"/>
      <c r="Z54" s="2"/>
    </row>
    <row r="55" spans="1:26" ht="15.75" customHeight="1" x14ac:dyDescent="0.3">
      <c r="A55" s="128"/>
      <c r="B55" s="128"/>
      <c r="C55" s="171"/>
      <c r="D55" s="128"/>
      <c r="E55" s="128"/>
      <c r="F55" s="128"/>
      <c r="G55" s="2"/>
      <c r="H55" s="128"/>
      <c r="I55" s="172"/>
      <c r="J55" s="172"/>
      <c r="K55" s="172"/>
      <c r="L55" s="172"/>
      <c r="M55" s="2"/>
      <c r="N55" s="2"/>
      <c r="O55" s="2"/>
      <c r="P55" s="2"/>
      <c r="Q55" s="2"/>
      <c r="R55" s="2"/>
      <c r="S55" s="2"/>
      <c r="T55" s="2"/>
      <c r="U55" s="2"/>
      <c r="V55" s="2"/>
      <c r="W55" s="2"/>
      <c r="X55" s="2"/>
      <c r="Y55" s="2"/>
      <c r="Z55" s="2"/>
    </row>
    <row r="56" spans="1:26" ht="15.75" customHeight="1" x14ac:dyDescent="0.3">
      <c r="A56" s="128"/>
      <c r="B56" s="128"/>
      <c r="C56" s="171"/>
      <c r="D56" s="128"/>
      <c r="E56" s="128"/>
      <c r="F56" s="128"/>
      <c r="G56" s="2"/>
      <c r="H56" s="128"/>
      <c r="I56" s="172"/>
      <c r="J56" s="172"/>
      <c r="K56" s="172"/>
      <c r="L56" s="172"/>
      <c r="M56" s="2"/>
      <c r="N56" s="2"/>
      <c r="O56" s="2"/>
      <c r="P56" s="2"/>
      <c r="Q56" s="2"/>
      <c r="R56" s="2"/>
      <c r="S56" s="2"/>
      <c r="T56" s="2"/>
      <c r="U56" s="2"/>
      <c r="V56" s="2"/>
      <c r="W56" s="2"/>
      <c r="X56" s="2"/>
      <c r="Y56" s="2"/>
      <c r="Z56" s="2"/>
    </row>
    <row r="57" spans="1:26" ht="15.75" customHeight="1" x14ac:dyDescent="0.3">
      <c r="A57" s="128"/>
      <c r="B57" s="128"/>
      <c r="C57" s="171"/>
      <c r="D57" s="128"/>
      <c r="E57" s="128"/>
      <c r="F57" s="128"/>
      <c r="G57" s="2"/>
      <c r="H57" s="128"/>
      <c r="I57" s="172"/>
      <c r="J57" s="172"/>
      <c r="K57" s="172"/>
      <c r="L57" s="172"/>
      <c r="M57" s="2"/>
      <c r="N57" s="2"/>
      <c r="O57" s="2"/>
      <c r="P57" s="2"/>
      <c r="Q57" s="2"/>
      <c r="R57" s="2"/>
      <c r="S57" s="2"/>
      <c r="T57" s="2"/>
      <c r="U57" s="2"/>
      <c r="V57" s="2"/>
      <c r="W57" s="2"/>
      <c r="X57" s="2"/>
      <c r="Y57" s="2"/>
      <c r="Z57" s="2"/>
    </row>
    <row r="58" spans="1:26" ht="15.75" customHeight="1" x14ac:dyDescent="0.3">
      <c r="A58" s="128"/>
      <c r="B58" s="128"/>
      <c r="C58" s="171"/>
      <c r="D58" s="128"/>
      <c r="E58" s="128"/>
      <c r="F58" s="128"/>
      <c r="G58" s="2"/>
      <c r="H58" s="128"/>
      <c r="I58" s="172"/>
      <c r="J58" s="172"/>
      <c r="K58" s="172"/>
      <c r="L58" s="172"/>
      <c r="M58" s="2"/>
      <c r="N58" s="2"/>
      <c r="O58" s="2"/>
      <c r="P58" s="2"/>
      <c r="Q58" s="2"/>
      <c r="R58" s="2"/>
      <c r="S58" s="2"/>
      <c r="T58" s="2"/>
      <c r="U58" s="2"/>
      <c r="V58" s="2"/>
      <c r="W58" s="2"/>
      <c r="X58" s="2"/>
      <c r="Y58" s="2"/>
      <c r="Z58" s="2"/>
    </row>
    <row r="59" spans="1:26" ht="15.75" customHeight="1" x14ac:dyDescent="0.3">
      <c r="A59" s="128"/>
      <c r="B59" s="128"/>
      <c r="C59" s="171"/>
      <c r="D59" s="128"/>
      <c r="E59" s="128"/>
      <c r="F59" s="128"/>
      <c r="G59" s="2"/>
      <c r="H59" s="128"/>
      <c r="I59" s="172"/>
      <c r="J59" s="172"/>
      <c r="K59" s="172"/>
      <c r="L59" s="172"/>
      <c r="M59" s="2"/>
      <c r="N59" s="2"/>
      <c r="O59" s="2"/>
      <c r="P59" s="2"/>
      <c r="Q59" s="2"/>
      <c r="R59" s="2"/>
      <c r="S59" s="2"/>
      <c r="T59" s="2"/>
      <c r="U59" s="2"/>
      <c r="V59" s="2"/>
      <c r="W59" s="2"/>
      <c r="X59" s="2"/>
      <c r="Y59" s="2"/>
      <c r="Z59" s="2"/>
    </row>
    <row r="60" spans="1:26" ht="15.75" customHeight="1" x14ac:dyDescent="0.3">
      <c r="A60" s="128"/>
      <c r="B60" s="128"/>
      <c r="C60" s="171"/>
      <c r="D60" s="128"/>
      <c r="E60" s="128"/>
      <c r="F60" s="128"/>
      <c r="G60" s="2"/>
      <c r="H60" s="128"/>
      <c r="I60" s="172"/>
      <c r="J60" s="172"/>
      <c r="K60" s="172"/>
      <c r="L60" s="172"/>
      <c r="M60" s="2"/>
      <c r="N60" s="2"/>
      <c r="O60" s="2"/>
      <c r="P60" s="2"/>
      <c r="Q60" s="2"/>
      <c r="R60" s="2"/>
      <c r="S60" s="2"/>
      <c r="T60" s="2"/>
      <c r="U60" s="2"/>
      <c r="V60" s="2"/>
      <c r="W60" s="2"/>
      <c r="X60" s="2"/>
      <c r="Y60" s="2"/>
      <c r="Z60" s="2"/>
    </row>
    <row r="61" spans="1:26" ht="15.75" customHeight="1" x14ac:dyDescent="0.3">
      <c r="A61" s="128"/>
      <c r="B61" s="128"/>
      <c r="C61" s="171"/>
      <c r="D61" s="128"/>
      <c r="E61" s="128"/>
      <c r="F61" s="128"/>
      <c r="G61" s="2"/>
      <c r="H61" s="128"/>
      <c r="I61" s="172"/>
      <c r="J61" s="172"/>
      <c r="K61" s="172"/>
      <c r="L61" s="172"/>
      <c r="M61" s="2"/>
      <c r="N61" s="2"/>
      <c r="O61" s="2"/>
      <c r="P61" s="2"/>
      <c r="Q61" s="2"/>
      <c r="R61" s="2"/>
      <c r="S61" s="2"/>
      <c r="T61" s="2"/>
      <c r="U61" s="2"/>
      <c r="V61" s="2"/>
      <c r="W61" s="2"/>
      <c r="X61" s="2"/>
      <c r="Y61" s="2"/>
      <c r="Z61" s="2"/>
    </row>
    <row r="62" spans="1:26" ht="15.75" customHeight="1" x14ac:dyDescent="0.3">
      <c r="A62" s="128"/>
      <c r="B62" s="128"/>
      <c r="C62" s="171"/>
      <c r="D62" s="128"/>
      <c r="E62" s="128"/>
      <c r="F62" s="128"/>
      <c r="G62" s="2"/>
      <c r="H62" s="128"/>
      <c r="I62" s="172"/>
      <c r="J62" s="172"/>
      <c r="K62" s="172"/>
      <c r="L62" s="172"/>
      <c r="M62" s="2"/>
      <c r="N62" s="2"/>
      <c r="O62" s="2"/>
      <c r="P62" s="2"/>
      <c r="Q62" s="2"/>
      <c r="R62" s="2"/>
      <c r="S62" s="2"/>
      <c r="T62" s="2"/>
      <c r="U62" s="2"/>
      <c r="V62" s="2"/>
      <c r="W62" s="2"/>
      <c r="X62" s="2"/>
      <c r="Y62" s="2"/>
      <c r="Z62" s="2"/>
    </row>
    <row r="63" spans="1:26" ht="15.75" customHeight="1" x14ac:dyDescent="0.3">
      <c r="A63" s="128"/>
      <c r="B63" s="128"/>
      <c r="C63" s="171"/>
      <c r="D63" s="128"/>
      <c r="E63" s="128"/>
      <c r="F63" s="128"/>
      <c r="G63" s="2"/>
      <c r="H63" s="128"/>
      <c r="I63" s="172"/>
      <c r="J63" s="172"/>
      <c r="K63" s="172"/>
      <c r="L63" s="172"/>
      <c r="M63" s="2"/>
      <c r="N63" s="2"/>
      <c r="O63" s="2"/>
      <c r="P63" s="2"/>
      <c r="Q63" s="2"/>
      <c r="R63" s="2"/>
      <c r="S63" s="2"/>
      <c r="T63" s="2"/>
      <c r="U63" s="2"/>
      <c r="V63" s="2"/>
      <c r="W63" s="2"/>
      <c r="X63" s="2"/>
      <c r="Y63" s="2"/>
      <c r="Z63" s="2"/>
    </row>
    <row r="64" spans="1:26" ht="15.75" customHeight="1" x14ac:dyDescent="0.3">
      <c r="A64" s="128"/>
      <c r="B64" s="128"/>
      <c r="C64" s="171"/>
      <c r="D64" s="128"/>
      <c r="E64" s="128"/>
      <c r="F64" s="128"/>
      <c r="G64" s="2"/>
      <c r="H64" s="128"/>
      <c r="I64" s="172"/>
      <c r="J64" s="172"/>
      <c r="K64" s="172"/>
      <c r="L64" s="172"/>
      <c r="M64" s="2"/>
      <c r="N64" s="2"/>
      <c r="O64" s="2"/>
      <c r="P64" s="2"/>
      <c r="Q64" s="2"/>
      <c r="R64" s="2"/>
      <c r="S64" s="2"/>
      <c r="T64" s="2"/>
      <c r="U64" s="2"/>
      <c r="V64" s="2"/>
      <c r="W64" s="2"/>
      <c r="X64" s="2"/>
      <c r="Y64" s="2"/>
      <c r="Z64" s="2"/>
    </row>
    <row r="65" spans="1:26" ht="15.75" customHeight="1" x14ac:dyDescent="0.3">
      <c r="A65" s="128"/>
      <c r="B65" s="128"/>
      <c r="C65" s="171"/>
      <c r="D65" s="128"/>
      <c r="E65" s="128"/>
      <c r="F65" s="128"/>
      <c r="G65" s="2"/>
      <c r="H65" s="128"/>
      <c r="I65" s="172"/>
      <c r="J65" s="172"/>
      <c r="K65" s="172"/>
      <c r="L65" s="172"/>
      <c r="M65" s="2"/>
      <c r="N65" s="2"/>
      <c r="O65" s="2"/>
      <c r="P65" s="2"/>
      <c r="Q65" s="2"/>
      <c r="R65" s="2"/>
      <c r="S65" s="2"/>
      <c r="T65" s="2"/>
      <c r="U65" s="2"/>
      <c r="V65" s="2"/>
      <c r="W65" s="2"/>
      <c r="X65" s="2"/>
      <c r="Y65" s="2"/>
      <c r="Z65" s="2"/>
    </row>
    <row r="66" spans="1:26" ht="15.75" customHeight="1" x14ac:dyDescent="0.3">
      <c r="A66" s="128"/>
      <c r="B66" s="128"/>
      <c r="C66" s="171"/>
      <c r="D66" s="128"/>
      <c r="E66" s="128"/>
      <c r="F66" s="128"/>
      <c r="G66" s="2"/>
      <c r="H66" s="128"/>
      <c r="I66" s="172"/>
      <c r="J66" s="172"/>
      <c r="K66" s="172"/>
      <c r="L66" s="172"/>
      <c r="M66" s="2"/>
      <c r="N66" s="2"/>
      <c r="O66" s="2"/>
      <c r="P66" s="2"/>
      <c r="Q66" s="2"/>
      <c r="R66" s="2"/>
      <c r="S66" s="2"/>
      <c r="T66" s="2"/>
      <c r="U66" s="2"/>
      <c r="V66" s="2"/>
      <c r="W66" s="2"/>
      <c r="X66" s="2"/>
      <c r="Y66" s="2"/>
      <c r="Z66" s="2"/>
    </row>
    <row r="67" spans="1:26" ht="15.75" customHeight="1" x14ac:dyDescent="0.3">
      <c r="A67" s="128"/>
      <c r="B67" s="128"/>
      <c r="C67" s="171"/>
      <c r="D67" s="128"/>
      <c r="E67" s="128"/>
      <c r="F67" s="128"/>
      <c r="G67" s="2"/>
      <c r="H67" s="128"/>
      <c r="I67" s="172"/>
      <c r="J67" s="172"/>
      <c r="K67" s="172"/>
      <c r="L67" s="172"/>
      <c r="M67" s="2"/>
      <c r="N67" s="2"/>
      <c r="O67" s="2"/>
      <c r="P67" s="2"/>
      <c r="Q67" s="2"/>
      <c r="R67" s="2"/>
      <c r="S67" s="2"/>
      <c r="T67" s="2"/>
      <c r="U67" s="2"/>
      <c r="V67" s="2"/>
      <c r="W67" s="2"/>
      <c r="X67" s="2"/>
      <c r="Y67" s="2"/>
      <c r="Z67" s="2"/>
    </row>
    <row r="68" spans="1:26" ht="15.75" customHeight="1" x14ac:dyDescent="0.3">
      <c r="A68" s="128"/>
      <c r="B68" s="128"/>
      <c r="C68" s="171"/>
      <c r="D68" s="128"/>
      <c r="E68" s="128"/>
      <c r="F68" s="128"/>
      <c r="G68" s="2"/>
      <c r="H68" s="128"/>
      <c r="I68" s="172"/>
      <c r="J68" s="172"/>
      <c r="K68" s="172"/>
      <c r="L68" s="172"/>
      <c r="M68" s="2"/>
      <c r="N68" s="2"/>
      <c r="O68" s="2"/>
      <c r="P68" s="2"/>
      <c r="Q68" s="2"/>
      <c r="R68" s="2"/>
      <c r="S68" s="2"/>
      <c r="T68" s="2"/>
      <c r="U68" s="2"/>
      <c r="V68" s="2"/>
      <c r="W68" s="2"/>
      <c r="X68" s="2"/>
      <c r="Y68" s="2"/>
      <c r="Z68" s="2"/>
    </row>
    <row r="69" spans="1:26" ht="15.75" customHeight="1" x14ac:dyDescent="0.3">
      <c r="A69" s="128"/>
      <c r="B69" s="128"/>
      <c r="C69" s="171"/>
      <c r="D69" s="128"/>
      <c r="E69" s="128"/>
      <c r="F69" s="128"/>
      <c r="G69" s="2"/>
      <c r="H69" s="128"/>
      <c r="I69" s="172"/>
      <c r="J69" s="172"/>
      <c r="K69" s="172"/>
      <c r="L69" s="172"/>
      <c r="M69" s="2"/>
      <c r="N69" s="2"/>
      <c r="O69" s="2"/>
      <c r="P69" s="2"/>
      <c r="Q69" s="2"/>
      <c r="R69" s="2"/>
      <c r="S69" s="2"/>
      <c r="T69" s="2"/>
      <c r="U69" s="2"/>
      <c r="V69" s="2"/>
      <c r="W69" s="2"/>
      <c r="X69" s="2"/>
      <c r="Y69" s="2"/>
      <c r="Z69" s="2"/>
    </row>
    <row r="70" spans="1:26" ht="15.75" customHeight="1" x14ac:dyDescent="0.3">
      <c r="A70" s="128"/>
      <c r="B70" s="128"/>
      <c r="C70" s="171"/>
      <c r="D70" s="128"/>
      <c r="E70" s="128"/>
      <c r="F70" s="128"/>
      <c r="G70" s="2"/>
      <c r="H70" s="128"/>
      <c r="I70" s="172"/>
      <c r="J70" s="172"/>
      <c r="K70" s="172"/>
      <c r="L70" s="172"/>
      <c r="M70" s="2"/>
      <c r="N70" s="2"/>
      <c r="O70" s="2"/>
      <c r="P70" s="2"/>
      <c r="Q70" s="2"/>
      <c r="R70" s="2"/>
      <c r="S70" s="2"/>
      <c r="T70" s="2"/>
      <c r="U70" s="2"/>
      <c r="V70" s="2"/>
      <c r="W70" s="2"/>
      <c r="X70" s="2"/>
      <c r="Y70" s="2"/>
      <c r="Z70" s="2"/>
    </row>
    <row r="71" spans="1:26" ht="15.75" customHeight="1" x14ac:dyDescent="0.3">
      <c r="A71" s="128"/>
      <c r="B71" s="128"/>
      <c r="C71" s="171"/>
      <c r="D71" s="128"/>
      <c r="E71" s="128"/>
      <c r="F71" s="128"/>
      <c r="G71" s="2"/>
      <c r="H71" s="128"/>
      <c r="I71" s="172"/>
      <c r="J71" s="172"/>
      <c r="K71" s="172"/>
      <c r="L71" s="172"/>
      <c r="M71" s="2"/>
      <c r="N71" s="2"/>
      <c r="O71" s="2"/>
      <c r="P71" s="2"/>
      <c r="Q71" s="2"/>
      <c r="R71" s="2"/>
      <c r="S71" s="2"/>
      <c r="T71" s="2"/>
      <c r="U71" s="2"/>
      <c r="V71" s="2"/>
      <c r="W71" s="2"/>
      <c r="X71" s="2"/>
      <c r="Y71" s="2"/>
      <c r="Z71" s="2"/>
    </row>
    <row r="72" spans="1:26" ht="15.75" customHeight="1" x14ac:dyDescent="0.3">
      <c r="A72" s="128"/>
      <c r="B72" s="128"/>
      <c r="C72" s="171"/>
      <c r="D72" s="128"/>
      <c r="E72" s="128"/>
      <c r="F72" s="128"/>
      <c r="G72" s="2"/>
      <c r="H72" s="128"/>
      <c r="I72" s="172"/>
      <c r="J72" s="172"/>
      <c r="K72" s="172"/>
      <c r="L72" s="172"/>
      <c r="M72" s="2"/>
      <c r="N72" s="2"/>
      <c r="O72" s="2"/>
      <c r="P72" s="2"/>
      <c r="Q72" s="2"/>
      <c r="R72" s="2"/>
      <c r="S72" s="2"/>
      <c r="T72" s="2"/>
      <c r="U72" s="2"/>
      <c r="V72" s="2"/>
      <c r="W72" s="2"/>
      <c r="X72" s="2"/>
      <c r="Y72" s="2"/>
      <c r="Z72" s="2"/>
    </row>
    <row r="73" spans="1:26" ht="15.75" customHeight="1" x14ac:dyDescent="0.3">
      <c r="A73" s="128"/>
      <c r="B73" s="128"/>
      <c r="C73" s="171"/>
      <c r="D73" s="128"/>
      <c r="E73" s="128"/>
      <c r="F73" s="128"/>
      <c r="G73" s="2"/>
      <c r="H73" s="128"/>
      <c r="I73" s="172"/>
      <c r="J73" s="172"/>
      <c r="K73" s="172"/>
      <c r="L73" s="172"/>
      <c r="M73" s="2"/>
      <c r="N73" s="2"/>
      <c r="O73" s="2"/>
      <c r="P73" s="2"/>
      <c r="Q73" s="2"/>
      <c r="R73" s="2"/>
      <c r="S73" s="2"/>
      <c r="T73" s="2"/>
      <c r="U73" s="2"/>
      <c r="V73" s="2"/>
      <c r="W73" s="2"/>
      <c r="X73" s="2"/>
      <c r="Y73" s="2"/>
      <c r="Z73" s="2"/>
    </row>
    <row r="74" spans="1:26" ht="15.75" customHeight="1" x14ac:dyDescent="0.3">
      <c r="A74" s="128"/>
      <c r="B74" s="128"/>
      <c r="C74" s="171"/>
      <c r="D74" s="128"/>
      <c r="E74" s="128"/>
      <c r="F74" s="128"/>
      <c r="G74" s="2"/>
      <c r="H74" s="128"/>
      <c r="I74" s="172"/>
      <c r="J74" s="172"/>
      <c r="K74" s="172"/>
      <c r="L74" s="172"/>
      <c r="M74" s="2"/>
      <c r="N74" s="2"/>
      <c r="O74" s="2"/>
      <c r="P74" s="2"/>
      <c r="Q74" s="2"/>
      <c r="R74" s="2"/>
      <c r="S74" s="2"/>
      <c r="T74" s="2"/>
      <c r="U74" s="2"/>
      <c r="V74" s="2"/>
      <c r="W74" s="2"/>
      <c r="X74" s="2"/>
      <c r="Y74" s="2"/>
      <c r="Z74" s="2"/>
    </row>
    <row r="75" spans="1:26" ht="15.75" customHeight="1" x14ac:dyDescent="0.3">
      <c r="A75" s="128"/>
      <c r="B75" s="128"/>
      <c r="C75" s="171"/>
      <c r="D75" s="128"/>
      <c r="E75" s="128"/>
      <c r="F75" s="128"/>
      <c r="G75" s="2"/>
      <c r="H75" s="128"/>
      <c r="I75" s="172"/>
      <c r="J75" s="172"/>
      <c r="K75" s="172"/>
      <c r="L75" s="172"/>
      <c r="M75" s="2"/>
      <c r="N75" s="2"/>
      <c r="O75" s="2"/>
      <c r="P75" s="2"/>
      <c r="Q75" s="2"/>
      <c r="R75" s="2"/>
      <c r="S75" s="2"/>
      <c r="T75" s="2"/>
      <c r="U75" s="2"/>
      <c r="V75" s="2"/>
      <c r="W75" s="2"/>
      <c r="X75" s="2"/>
      <c r="Y75" s="2"/>
      <c r="Z75" s="2"/>
    </row>
    <row r="76" spans="1:26" ht="15.75" customHeight="1" x14ac:dyDescent="0.3">
      <c r="A76" s="128"/>
      <c r="B76" s="128"/>
      <c r="C76" s="171"/>
      <c r="D76" s="128"/>
      <c r="E76" s="128"/>
      <c r="F76" s="128"/>
      <c r="G76" s="2"/>
      <c r="H76" s="128"/>
      <c r="I76" s="172"/>
      <c r="J76" s="172"/>
      <c r="K76" s="172"/>
      <c r="L76" s="172"/>
      <c r="M76" s="2"/>
      <c r="N76" s="2"/>
      <c r="O76" s="2"/>
      <c r="P76" s="2"/>
      <c r="Q76" s="2"/>
      <c r="R76" s="2"/>
      <c r="S76" s="2"/>
      <c r="T76" s="2"/>
      <c r="U76" s="2"/>
      <c r="V76" s="2"/>
      <c r="W76" s="2"/>
      <c r="X76" s="2"/>
      <c r="Y76" s="2"/>
      <c r="Z76" s="2"/>
    </row>
    <row r="77" spans="1:26" ht="15.75" customHeight="1" x14ac:dyDescent="0.3">
      <c r="A77" s="128"/>
      <c r="B77" s="128"/>
      <c r="C77" s="171"/>
      <c r="D77" s="128"/>
      <c r="E77" s="128"/>
      <c r="F77" s="128"/>
      <c r="G77" s="2"/>
      <c r="H77" s="128"/>
      <c r="I77" s="172"/>
      <c r="J77" s="172"/>
      <c r="K77" s="172"/>
      <c r="L77" s="172"/>
      <c r="M77" s="2"/>
      <c r="N77" s="2"/>
      <c r="O77" s="2"/>
      <c r="P77" s="2"/>
      <c r="Q77" s="2"/>
      <c r="R77" s="2"/>
      <c r="S77" s="2"/>
      <c r="T77" s="2"/>
      <c r="U77" s="2"/>
      <c r="V77" s="2"/>
      <c r="W77" s="2"/>
      <c r="X77" s="2"/>
      <c r="Y77" s="2"/>
      <c r="Z77" s="2"/>
    </row>
    <row r="78" spans="1:26" ht="15.75" customHeight="1" x14ac:dyDescent="0.3">
      <c r="A78" s="128"/>
      <c r="B78" s="128"/>
      <c r="C78" s="171"/>
      <c r="D78" s="128"/>
      <c r="E78" s="128"/>
      <c r="F78" s="128"/>
      <c r="G78" s="2"/>
      <c r="H78" s="128"/>
      <c r="I78" s="172"/>
      <c r="J78" s="172"/>
      <c r="K78" s="172"/>
      <c r="L78" s="172"/>
      <c r="M78" s="2"/>
      <c r="N78" s="2"/>
      <c r="O78" s="2"/>
      <c r="P78" s="2"/>
      <c r="Q78" s="2"/>
      <c r="R78" s="2"/>
      <c r="S78" s="2"/>
      <c r="T78" s="2"/>
      <c r="U78" s="2"/>
      <c r="V78" s="2"/>
      <c r="W78" s="2"/>
      <c r="X78" s="2"/>
      <c r="Y78" s="2"/>
      <c r="Z78" s="2"/>
    </row>
    <row r="79" spans="1:26" ht="15.75" customHeight="1" x14ac:dyDescent="0.3">
      <c r="A79" s="128"/>
      <c r="B79" s="128"/>
      <c r="C79" s="171"/>
      <c r="D79" s="128"/>
      <c r="E79" s="128"/>
      <c r="F79" s="128"/>
      <c r="G79" s="2"/>
      <c r="H79" s="128"/>
      <c r="I79" s="172"/>
      <c r="J79" s="172"/>
      <c r="K79" s="172"/>
      <c r="L79" s="172"/>
      <c r="M79" s="2"/>
      <c r="N79" s="2"/>
      <c r="O79" s="2"/>
      <c r="P79" s="2"/>
      <c r="Q79" s="2"/>
      <c r="R79" s="2"/>
      <c r="S79" s="2"/>
      <c r="T79" s="2"/>
      <c r="U79" s="2"/>
      <c r="V79" s="2"/>
      <c r="W79" s="2"/>
      <c r="X79" s="2"/>
      <c r="Y79" s="2"/>
      <c r="Z79" s="2"/>
    </row>
    <row r="80" spans="1:26" ht="15.75" customHeight="1" x14ac:dyDescent="0.3">
      <c r="A80" s="128"/>
      <c r="B80" s="128"/>
      <c r="C80" s="171"/>
      <c r="D80" s="128"/>
      <c r="E80" s="128"/>
      <c r="F80" s="128"/>
      <c r="G80" s="2"/>
      <c r="H80" s="128"/>
      <c r="I80" s="172"/>
      <c r="J80" s="172"/>
      <c r="K80" s="172"/>
      <c r="L80" s="172"/>
      <c r="M80" s="2"/>
      <c r="N80" s="2"/>
      <c r="O80" s="2"/>
      <c r="P80" s="2"/>
      <c r="Q80" s="2"/>
      <c r="R80" s="2"/>
      <c r="S80" s="2"/>
      <c r="T80" s="2"/>
      <c r="U80" s="2"/>
      <c r="V80" s="2"/>
      <c r="W80" s="2"/>
      <c r="X80" s="2"/>
      <c r="Y80" s="2"/>
      <c r="Z80" s="2"/>
    </row>
    <row r="81" spans="1:26" ht="15.75" customHeight="1" x14ac:dyDescent="0.3">
      <c r="A81" s="128"/>
      <c r="B81" s="128"/>
      <c r="C81" s="171"/>
      <c r="D81" s="128"/>
      <c r="E81" s="128"/>
      <c r="F81" s="128"/>
      <c r="G81" s="2"/>
      <c r="H81" s="128"/>
      <c r="I81" s="172"/>
      <c r="J81" s="172"/>
      <c r="K81" s="172"/>
      <c r="L81" s="172"/>
      <c r="M81" s="2"/>
      <c r="N81" s="2"/>
      <c r="O81" s="2"/>
      <c r="P81" s="2"/>
      <c r="Q81" s="2"/>
      <c r="R81" s="2"/>
      <c r="S81" s="2"/>
      <c r="T81" s="2"/>
      <c r="U81" s="2"/>
      <c r="V81" s="2"/>
      <c r="W81" s="2"/>
      <c r="X81" s="2"/>
      <c r="Y81" s="2"/>
      <c r="Z81" s="2"/>
    </row>
    <row r="82" spans="1:26" ht="15.75" customHeight="1" x14ac:dyDescent="0.3">
      <c r="A82" s="128"/>
      <c r="B82" s="128"/>
      <c r="C82" s="171"/>
      <c r="D82" s="128"/>
      <c r="E82" s="128"/>
      <c r="F82" s="128"/>
      <c r="G82" s="2"/>
      <c r="H82" s="128"/>
      <c r="I82" s="172"/>
      <c r="J82" s="172"/>
      <c r="K82" s="172"/>
      <c r="L82" s="172"/>
      <c r="M82" s="2"/>
      <c r="N82" s="2"/>
      <c r="O82" s="2"/>
      <c r="P82" s="2"/>
      <c r="Q82" s="2"/>
      <c r="R82" s="2"/>
      <c r="S82" s="2"/>
      <c r="T82" s="2"/>
      <c r="U82" s="2"/>
      <c r="V82" s="2"/>
      <c r="W82" s="2"/>
      <c r="X82" s="2"/>
      <c r="Y82" s="2"/>
      <c r="Z82" s="2"/>
    </row>
    <row r="83" spans="1:26" ht="15.75" customHeight="1" x14ac:dyDescent="0.3">
      <c r="A83" s="128"/>
      <c r="B83" s="128"/>
      <c r="C83" s="171"/>
      <c r="D83" s="128"/>
      <c r="E83" s="128"/>
      <c r="F83" s="128"/>
      <c r="G83" s="2"/>
      <c r="H83" s="128"/>
      <c r="I83" s="172"/>
      <c r="J83" s="172"/>
      <c r="K83" s="172"/>
      <c r="L83" s="172"/>
      <c r="M83" s="2"/>
      <c r="N83" s="2"/>
      <c r="O83" s="2"/>
      <c r="P83" s="2"/>
      <c r="Q83" s="2"/>
      <c r="R83" s="2"/>
      <c r="S83" s="2"/>
      <c r="T83" s="2"/>
      <c r="U83" s="2"/>
      <c r="V83" s="2"/>
      <c r="W83" s="2"/>
      <c r="X83" s="2"/>
      <c r="Y83" s="2"/>
      <c r="Z83" s="2"/>
    </row>
    <row r="84" spans="1:26" ht="15.75" customHeight="1" x14ac:dyDescent="0.3">
      <c r="A84" s="128"/>
      <c r="B84" s="128"/>
      <c r="C84" s="171"/>
      <c r="D84" s="128"/>
      <c r="E84" s="128"/>
      <c r="F84" s="128"/>
      <c r="G84" s="2"/>
      <c r="H84" s="128"/>
      <c r="I84" s="172"/>
      <c r="J84" s="172"/>
      <c r="K84" s="172"/>
      <c r="L84" s="172"/>
      <c r="M84" s="2"/>
      <c r="N84" s="2"/>
      <c r="O84" s="2"/>
      <c r="P84" s="2"/>
      <c r="Q84" s="2"/>
      <c r="R84" s="2"/>
      <c r="S84" s="2"/>
      <c r="T84" s="2"/>
      <c r="U84" s="2"/>
      <c r="V84" s="2"/>
      <c r="W84" s="2"/>
      <c r="X84" s="2"/>
      <c r="Y84" s="2"/>
      <c r="Z84" s="2"/>
    </row>
    <row r="85" spans="1:26" ht="15.75" customHeight="1" x14ac:dyDescent="0.3">
      <c r="A85" s="128"/>
      <c r="B85" s="128"/>
      <c r="C85" s="171"/>
      <c r="D85" s="128"/>
      <c r="E85" s="128"/>
      <c r="F85" s="128"/>
      <c r="G85" s="2"/>
      <c r="H85" s="128"/>
      <c r="I85" s="172"/>
      <c r="J85" s="172"/>
      <c r="K85" s="172"/>
      <c r="L85" s="172"/>
      <c r="M85" s="2"/>
      <c r="N85" s="2"/>
      <c r="O85" s="2"/>
      <c r="P85" s="2"/>
      <c r="Q85" s="2"/>
      <c r="R85" s="2"/>
      <c r="S85" s="2"/>
      <c r="T85" s="2"/>
      <c r="U85" s="2"/>
      <c r="V85" s="2"/>
      <c r="W85" s="2"/>
      <c r="X85" s="2"/>
      <c r="Y85" s="2"/>
      <c r="Z85" s="2"/>
    </row>
    <row r="86" spans="1:26" ht="15.75" customHeight="1" x14ac:dyDescent="0.3">
      <c r="A86" s="128"/>
      <c r="B86" s="128"/>
      <c r="C86" s="171"/>
      <c r="D86" s="128"/>
      <c r="E86" s="128"/>
      <c r="F86" s="128"/>
      <c r="G86" s="2"/>
      <c r="H86" s="128"/>
      <c r="I86" s="172"/>
      <c r="J86" s="172"/>
      <c r="K86" s="172"/>
      <c r="L86" s="172"/>
      <c r="M86" s="2"/>
      <c r="N86" s="2"/>
      <c r="O86" s="2"/>
      <c r="P86" s="2"/>
      <c r="Q86" s="2"/>
      <c r="R86" s="2"/>
      <c r="S86" s="2"/>
      <c r="T86" s="2"/>
      <c r="U86" s="2"/>
      <c r="V86" s="2"/>
      <c r="W86" s="2"/>
      <c r="X86" s="2"/>
      <c r="Y86" s="2"/>
      <c r="Z86" s="2"/>
    </row>
    <row r="87" spans="1:26" ht="15.75" customHeight="1" x14ac:dyDescent="0.3">
      <c r="A87" s="128"/>
      <c r="B87" s="128"/>
      <c r="C87" s="171"/>
      <c r="D87" s="128"/>
      <c r="E87" s="128"/>
      <c r="F87" s="128"/>
      <c r="G87" s="2"/>
      <c r="H87" s="128"/>
      <c r="I87" s="172"/>
      <c r="J87" s="172"/>
      <c r="K87" s="172"/>
      <c r="L87" s="172"/>
      <c r="M87" s="2"/>
      <c r="N87" s="2"/>
      <c r="O87" s="2"/>
      <c r="P87" s="2"/>
      <c r="Q87" s="2"/>
      <c r="R87" s="2"/>
      <c r="S87" s="2"/>
      <c r="T87" s="2"/>
      <c r="U87" s="2"/>
      <c r="V87" s="2"/>
      <c r="W87" s="2"/>
      <c r="X87" s="2"/>
      <c r="Y87" s="2"/>
      <c r="Z87" s="2"/>
    </row>
    <row r="88" spans="1:26" ht="15.75" customHeight="1" x14ac:dyDescent="0.3">
      <c r="A88" s="128"/>
      <c r="B88" s="128"/>
      <c r="C88" s="171"/>
      <c r="D88" s="128"/>
      <c r="E88" s="128"/>
      <c r="F88" s="128"/>
      <c r="G88" s="2"/>
      <c r="H88" s="128"/>
      <c r="I88" s="172"/>
      <c r="J88" s="172"/>
      <c r="K88" s="172"/>
      <c r="L88" s="172"/>
      <c r="M88" s="2"/>
      <c r="N88" s="2"/>
      <c r="O88" s="2"/>
      <c r="P88" s="2"/>
      <c r="Q88" s="2"/>
      <c r="R88" s="2"/>
      <c r="S88" s="2"/>
      <c r="T88" s="2"/>
      <c r="U88" s="2"/>
      <c r="V88" s="2"/>
      <c r="W88" s="2"/>
      <c r="X88" s="2"/>
      <c r="Y88" s="2"/>
      <c r="Z88" s="2"/>
    </row>
    <row r="89" spans="1:26" ht="15.75" customHeight="1" x14ac:dyDescent="0.3">
      <c r="A89" s="128"/>
      <c r="B89" s="128"/>
      <c r="C89" s="171"/>
      <c r="D89" s="128"/>
      <c r="E89" s="128"/>
      <c r="F89" s="128"/>
      <c r="G89" s="2"/>
      <c r="H89" s="128"/>
      <c r="I89" s="172"/>
      <c r="J89" s="172"/>
      <c r="K89" s="172"/>
      <c r="L89" s="172"/>
      <c r="M89" s="2"/>
      <c r="N89" s="2"/>
      <c r="O89" s="2"/>
      <c r="P89" s="2"/>
      <c r="Q89" s="2"/>
      <c r="R89" s="2"/>
      <c r="S89" s="2"/>
      <c r="T89" s="2"/>
      <c r="U89" s="2"/>
      <c r="V89" s="2"/>
      <c r="W89" s="2"/>
      <c r="X89" s="2"/>
      <c r="Y89" s="2"/>
      <c r="Z89" s="2"/>
    </row>
    <row r="90" spans="1:26" ht="15.75" customHeight="1" x14ac:dyDescent="0.3">
      <c r="A90" s="128"/>
      <c r="B90" s="128"/>
      <c r="C90" s="171"/>
      <c r="D90" s="128"/>
      <c r="E90" s="128"/>
      <c r="F90" s="128"/>
      <c r="G90" s="2"/>
      <c r="H90" s="128"/>
      <c r="I90" s="172"/>
      <c r="J90" s="172"/>
      <c r="K90" s="172"/>
      <c r="L90" s="172"/>
      <c r="M90" s="2"/>
      <c r="N90" s="2"/>
      <c r="O90" s="2"/>
      <c r="P90" s="2"/>
      <c r="Q90" s="2"/>
      <c r="R90" s="2"/>
      <c r="S90" s="2"/>
      <c r="T90" s="2"/>
      <c r="U90" s="2"/>
      <c r="V90" s="2"/>
      <c r="W90" s="2"/>
      <c r="X90" s="2"/>
      <c r="Y90" s="2"/>
      <c r="Z90" s="2"/>
    </row>
    <row r="91" spans="1:26" ht="15.75" customHeight="1" x14ac:dyDescent="0.3">
      <c r="A91" s="128"/>
      <c r="B91" s="128"/>
      <c r="C91" s="171"/>
      <c r="D91" s="128"/>
      <c r="E91" s="128"/>
      <c r="F91" s="128"/>
      <c r="G91" s="2"/>
      <c r="H91" s="128"/>
      <c r="I91" s="172"/>
      <c r="J91" s="172"/>
      <c r="K91" s="172"/>
      <c r="L91" s="172"/>
      <c r="M91" s="2"/>
      <c r="N91" s="2"/>
      <c r="O91" s="2"/>
      <c r="P91" s="2"/>
      <c r="Q91" s="2"/>
      <c r="R91" s="2"/>
      <c r="S91" s="2"/>
      <c r="T91" s="2"/>
      <c r="U91" s="2"/>
      <c r="V91" s="2"/>
      <c r="W91" s="2"/>
      <c r="X91" s="2"/>
      <c r="Y91" s="2"/>
      <c r="Z91" s="2"/>
    </row>
    <row r="92" spans="1:26" ht="15.75" customHeight="1" x14ac:dyDescent="0.3">
      <c r="A92" s="128"/>
      <c r="B92" s="128"/>
      <c r="C92" s="171"/>
      <c r="D92" s="128"/>
      <c r="E92" s="128"/>
      <c r="F92" s="128"/>
      <c r="G92" s="2"/>
      <c r="H92" s="128"/>
      <c r="I92" s="172"/>
      <c r="J92" s="172"/>
      <c r="K92" s="172"/>
      <c r="L92" s="172"/>
      <c r="M92" s="2"/>
      <c r="N92" s="2"/>
      <c r="O92" s="2"/>
      <c r="P92" s="2"/>
      <c r="Q92" s="2"/>
      <c r="R92" s="2"/>
      <c r="S92" s="2"/>
      <c r="T92" s="2"/>
      <c r="U92" s="2"/>
      <c r="V92" s="2"/>
      <c r="W92" s="2"/>
      <c r="X92" s="2"/>
      <c r="Y92" s="2"/>
      <c r="Z92" s="2"/>
    </row>
    <row r="93" spans="1:26" ht="15.75" customHeight="1" x14ac:dyDescent="0.3">
      <c r="A93" s="128"/>
      <c r="B93" s="128"/>
      <c r="C93" s="171"/>
      <c r="D93" s="128"/>
      <c r="E93" s="128"/>
      <c r="F93" s="128"/>
      <c r="G93" s="2"/>
      <c r="H93" s="128"/>
      <c r="I93" s="172"/>
      <c r="J93" s="172"/>
      <c r="K93" s="172"/>
      <c r="L93" s="172"/>
      <c r="M93" s="2"/>
      <c r="N93" s="2"/>
      <c r="O93" s="2"/>
      <c r="P93" s="2"/>
      <c r="Q93" s="2"/>
      <c r="R93" s="2"/>
      <c r="S93" s="2"/>
      <c r="T93" s="2"/>
      <c r="U93" s="2"/>
      <c r="V93" s="2"/>
      <c r="W93" s="2"/>
      <c r="X93" s="2"/>
      <c r="Y93" s="2"/>
      <c r="Z93" s="2"/>
    </row>
    <row r="94" spans="1:26" ht="15.75" customHeight="1" x14ac:dyDescent="0.3">
      <c r="A94" s="128"/>
      <c r="B94" s="128"/>
      <c r="C94" s="171"/>
      <c r="D94" s="128"/>
      <c r="E94" s="128"/>
      <c r="F94" s="128"/>
      <c r="G94" s="2"/>
      <c r="H94" s="128"/>
      <c r="I94" s="172"/>
      <c r="J94" s="172"/>
      <c r="K94" s="172"/>
      <c r="L94" s="172"/>
      <c r="M94" s="2"/>
      <c r="N94" s="2"/>
      <c r="O94" s="2"/>
      <c r="P94" s="2"/>
      <c r="Q94" s="2"/>
      <c r="R94" s="2"/>
      <c r="S94" s="2"/>
      <c r="T94" s="2"/>
      <c r="U94" s="2"/>
      <c r="V94" s="2"/>
      <c r="W94" s="2"/>
      <c r="X94" s="2"/>
      <c r="Y94" s="2"/>
      <c r="Z94" s="2"/>
    </row>
    <row r="95" spans="1:26" ht="15.75" customHeight="1" x14ac:dyDescent="0.3">
      <c r="A95" s="128"/>
      <c r="B95" s="128"/>
      <c r="C95" s="171"/>
      <c r="D95" s="128"/>
      <c r="E95" s="128"/>
      <c r="F95" s="128"/>
      <c r="G95" s="2"/>
      <c r="H95" s="128"/>
      <c r="I95" s="172"/>
      <c r="J95" s="172"/>
      <c r="K95" s="172"/>
      <c r="L95" s="172"/>
      <c r="M95" s="2"/>
      <c r="N95" s="2"/>
      <c r="O95" s="2"/>
      <c r="P95" s="2"/>
      <c r="Q95" s="2"/>
      <c r="R95" s="2"/>
      <c r="S95" s="2"/>
      <c r="T95" s="2"/>
      <c r="U95" s="2"/>
      <c r="V95" s="2"/>
      <c r="W95" s="2"/>
      <c r="X95" s="2"/>
      <c r="Y95" s="2"/>
      <c r="Z95" s="2"/>
    </row>
    <row r="96" spans="1:26" ht="15.75" customHeight="1" x14ac:dyDescent="0.3">
      <c r="A96" s="128"/>
      <c r="B96" s="128"/>
      <c r="C96" s="171"/>
      <c r="D96" s="128"/>
      <c r="E96" s="128"/>
      <c r="F96" s="128"/>
      <c r="G96" s="2"/>
      <c r="H96" s="128"/>
      <c r="I96" s="172"/>
      <c r="J96" s="172"/>
      <c r="K96" s="172"/>
      <c r="L96" s="172"/>
      <c r="M96" s="2"/>
      <c r="N96" s="2"/>
      <c r="O96" s="2"/>
      <c r="P96" s="2"/>
      <c r="Q96" s="2"/>
      <c r="R96" s="2"/>
      <c r="S96" s="2"/>
      <c r="T96" s="2"/>
      <c r="U96" s="2"/>
      <c r="V96" s="2"/>
      <c r="W96" s="2"/>
      <c r="X96" s="2"/>
      <c r="Y96" s="2"/>
      <c r="Z96" s="2"/>
    </row>
    <row r="97" spans="1:26" ht="15.75" customHeight="1" x14ac:dyDescent="0.3">
      <c r="A97" s="128"/>
      <c r="B97" s="128"/>
      <c r="C97" s="171"/>
      <c r="D97" s="128"/>
      <c r="E97" s="128"/>
      <c r="F97" s="128"/>
      <c r="G97" s="2"/>
      <c r="H97" s="128"/>
      <c r="I97" s="172"/>
      <c r="J97" s="172"/>
      <c r="K97" s="172"/>
      <c r="L97" s="172"/>
      <c r="M97" s="2"/>
      <c r="N97" s="2"/>
      <c r="O97" s="2"/>
      <c r="P97" s="2"/>
      <c r="Q97" s="2"/>
      <c r="R97" s="2"/>
      <c r="S97" s="2"/>
      <c r="T97" s="2"/>
      <c r="U97" s="2"/>
      <c r="V97" s="2"/>
      <c r="W97" s="2"/>
      <c r="X97" s="2"/>
      <c r="Y97" s="2"/>
      <c r="Z97" s="2"/>
    </row>
    <row r="98" spans="1:26" ht="15.75" customHeight="1" x14ac:dyDescent="0.3">
      <c r="A98" s="128"/>
      <c r="B98" s="128"/>
      <c r="C98" s="171"/>
      <c r="D98" s="128"/>
      <c r="E98" s="128"/>
      <c r="F98" s="128"/>
      <c r="G98" s="2"/>
      <c r="H98" s="128"/>
      <c r="I98" s="172"/>
      <c r="J98" s="172"/>
      <c r="K98" s="172"/>
      <c r="L98" s="172"/>
      <c r="M98" s="2"/>
      <c r="N98" s="2"/>
      <c r="O98" s="2"/>
      <c r="P98" s="2"/>
      <c r="Q98" s="2"/>
      <c r="R98" s="2"/>
      <c r="S98" s="2"/>
      <c r="T98" s="2"/>
      <c r="U98" s="2"/>
      <c r="V98" s="2"/>
      <c r="W98" s="2"/>
      <c r="X98" s="2"/>
      <c r="Y98" s="2"/>
      <c r="Z98" s="2"/>
    </row>
    <row r="99" spans="1:26" ht="15.75" customHeight="1" x14ac:dyDescent="0.3">
      <c r="A99" s="128"/>
      <c r="B99" s="128"/>
      <c r="C99" s="171"/>
      <c r="D99" s="128"/>
      <c r="E99" s="128"/>
      <c r="F99" s="128"/>
      <c r="G99" s="2"/>
      <c r="H99" s="128"/>
      <c r="I99" s="172"/>
      <c r="J99" s="172"/>
      <c r="K99" s="172"/>
      <c r="L99" s="172"/>
      <c r="M99" s="2"/>
      <c r="N99" s="2"/>
      <c r="O99" s="2"/>
      <c r="P99" s="2"/>
      <c r="Q99" s="2"/>
      <c r="R99" s="2"/>
      <c r="S99" s="2"/>
      <c r="T99" s="2"/>
      <c r="U99" s="2"/>
      <c r="V99" s="2"/>
      <c r="W99" s="2"/>
      <c r="X99" s="2"/>
      <c r="Y99" s="2"/>
      <c r="Z99" s="2"/>
    </row>
    <row r="100" spans="1:26" ht="15.75" customHeight="1" x14ac:dyDescent="0.3">
      <c r="A100" s="128"/>
      <c r="B100" s="128"/>
      <c r="C100" s="171"/>
      <c r="D100" s="128"/>
      <c r="E100" s="128"/>
      <c r="F100" s="128"/>
      <c r="G100" s="2"/>
      <c r="H100" s="128"/>
      <c r="I100" s="172"/>
      <c r="J100" s="172"/>
      <c r="K100" s="172"/>
      <c r="L100" s="172"/>
      <c r="M100" s="2"/>
      <c r="N100" s="2"/>
      <c r="O100" s="2"/>
      <c r="P100" s="2"/>
      <c r="Q100" s="2"/>
      <c r="R100" s="2"/>
      <c r="S100" s="2"/>
      <c r="T100" s="2"/>
      <c r="U100" s="2"/>
      <c r="V100" s="2"/>
      <c r="W100" s="2"/>
      <c r="X100" s="2"/>
      <c r="Y100" s="2"/>
      <c r="Z100" s="2"/>
    </row>
    <row r="101" spans="1:26" ht="15.75" customHeight="1" x14ac:dyDescent="0.3">
      <c r="A101" s="128"/>
      <c r="B101" s="128"/>
      <c r="C101" s="171"/>
      <c r="D101" s="128"/>
      <c r="E101" s="128"/>
      <c r="F101" s="128"/>
      <c r="G101" s="2"/>
      <c r="H101" s="128"/>
      <c r="I101" s="172"/>
      <c r="J101" s="172"/>
      <c r="K101" s="172"/>
      <c r="L101" s="172"/>
      <c r="M101" s="2"/>
      <c r="N101" s="2"/>
      <c r="O101" s="2"/>
      <c r="P101" s="2"/>
      <c r="Q101" s="2"/>
      <c r="R101" s="2"/>
      <c r="S101" s="2"/>
      <c r="T101" s="2"/>
      <c r="U101" s="2"/>
      <c r="V101" s="2"/>
      <c r="W101" s="2"/>
      <c r="X101" s="2"/>
      <c r="Y101" s="2"/>
      <c r="Z101" s="2"/>
    </row>
    <row r="102" spans="1:26" ht="15.75" customHeight="1" x14ac:dyDescent="0.3">
      <c r="A102" s="128"/>
      <c r="B102" s="128"/>
      <c r="C102" s="171"/>
      <c r="D102" s="128"/>
      <c r="E102" s="128"/>
      <c r="F102" s="128"/>
      <c r="G102" s="2"/>
      <c r="H102" s="128"/>
      <c r="I102" s="172"/>
      <c r="J102" s="172"/>
      <c r="K102" s="172"/>
      <c r="L102" s="172"/>
      <c r="M102" s="2"/>
      <c r="N102" s="2"/>
      <c r="O102" s="2"/>
      <c r="P102" s="2"/>
      <c r="Q102" s="2"/>
      <c r="R102" s="2"/>
      <c r="S102" s="2"/>
      <c r="T102" s="2"/>
      <c r="U102" s="2"/>
      <c r="V102" s="2"/>
      <c r="W102" s="2"/>
      <c r="X102" s="2"/>
      <c r="Y102" s="2"/>
      <c r="Z102" s="2"/>
    </row>
    <row r="103" spans="1:26" ht="15.75" customHeight="1" x14ac:dyDescent="0.3">
      <c r="A103" s="128"/>
      <c r="B103" s="128"/>
      <c r="C103" s="171"/>
      <c r="D103" s="128"/>
      <c r="E103" s="128"/>
      <c r="F103" s="128"/>
      <c r="G103" s="2"/>
      <c r="H103" s="128"/>
      <c r="I103" s="172"/>
      <c r="J103" s="172"/>
      <c r="K103" s="172"/>
      <c r="L103" s="172"/>
      <c r="M103" s="2"/>
      <c r="N103" s="2"/>
      <c r="O103" s="2"/>
      <c r="P103" s="2"/>
      <c r="Q103" s="2"/>
      <c r="R103" s="2"/>
      <c r="S103" s="2"/>
      <c r="T103" s="2"/>
      <c r="U103" s="2"/>
      <c r="V103" s="2"/>
      <c r="W103" s="2"/>
      <c r="X103" s="2"/>
      <c r="Y103" s="2"/>
      <c r="Z103" s="2"/>
    </row>
    <row r="104" spans="1:26" ht="15.75" customHeight="1" x14ac:dyDescent="0.3">
      <c r="A104" s="128"/>
      <c r="B104" s="128"/>
      <c r="C104" s="171"/>
      <c r="D104" s="128"/>
      <c r="E104" s="128"/>
      <c r="F104" s="128"/>
      <c r="G104" s="2"/>
      <c r="H104" s="128"/>
      <c r="I104" s="172"/>
      <c r="J104" s="172"/>
      <c r="K104" s="172"/>
      <c r="L104" s="172"/>
      <c r="M104" s="2"/>
      <c r="N104" s="2"/>
      <c r="O104" s="2"/>
      <c r="P104" s="2"/>
      <c r="Q104" s="2"/>
      <c r="R104" s="2"/>
      <c r="S104" s="2"/>
      <c r="T104" s="2"/>
      <c r="U104" s="2"/>
      <c r="V104" s="2"/>
      <c r="W104" s="2"/>
      <c r="X104" s="2"/>
      <c r="Y104" s="2"/>
      <c r="Z104" s="2"/>
    </row>
    <row r="105" spans="1:26" ht="15.75" customHeight="1" x14ac:dyDescent="0.3">
      <c r="A105" s="128"/>
      <c r="B105" s="128"/>
      <c r="C105" s="171"/>
      <c r="D105" s="128"/>
      <c r="E105" s="128"/>
      <c r="F105" s="128"/>
      <c r="G105" s="2"/>
      <c r="H105" s="128"/>
      <c r="I105" s="172"/>
      <c r="J105" s="172"/>
      <c r="K105" s="172"/>
      <c r="L105" s="172"/>
      <c r="M105" s="2"/>
      <c r="N105" s="2"/>
      <c r="O105" s="2"/>
      <c r="P105" s="2"/>
      <c r="Q105" s="2"/>
      <c r="R105" s="2"/>
      <c r="S105" s="2"/>
      <c r="T105" s="2"/>
      <c r="U105" s="2"/>
      <c r="V105" s="2"/>
      <c r="W105" s="2"/>
      <c r="X105" s="2"/>
      <c r="Y105" s="2"/>
      <c r="Z105" s="2"/>
    </row>
    <row r="106" spans="1:26" ht="15.75" customHeight="1" x14ac:dyDescent="0.3">
      <c r="A106" s="128"/>
      <c r="B106" s="128"/>
      <c r="C106" s="171"/>
      <c r="D106" s="128"/>
      <c r="E106" s="128"/>
      <c r="F106" s="128"/>
      <c r="G106" s="2"/>
      <c r="H106" s="128"/>
      <c r="I106" s="172"/>
      <c r="J106" s="172"/>
      <c r="K106" s="172"/>
      <c r="L106" s="172"/>
      <c r="M106" s="2"/>
      <c r="N106" s="2"/>
      <c r="O106" s="2"/>
      <c r="P106" s="2"/>
      <c r="Q106" s="2"/>
      <c r="R106" s="2"/>
      <c r="S106" s="2"/>
      <c r="T106" s="2"/>
      <c r="U106" s="2"/>
      <c r="V106" s="2"/>
      <c r="W106" s="2"/>
      <c r="X106" s="2"/>
      <c r="Y106" s="2"/>
      <c r="Z106" s="2"/>
    </row>
    <row r="107" spans="1:26" ht="15.75" customHeight="1" x14ac:dyDescent="0.3">
      <c r="A107" s="128"/>
      <c r="B107" s="128"/>
      <c r="C107" s="171"/>
      <c r="D107" s="128"/>
      <c r="E107" s="128"/>
      <c r="F107" s="128"/>
      <c r="G107" s="2"/>
      <c r="H107" s="128"/>
      <c r="I107" s="172"/>
      <c r="J107" s="172"/>
      <c r="K107" s="172"/>
      <c r="L107" s="172"/>
      <c r="M107" s="2"/>
      <c r="N107" s="2"/>
      <c r="O107" s="2"/>
      <c r="P107" s="2"/>
      <c r="Q107" s="2"/>
      <c r="R107" s="2"/>
      <c r="S107" s="2"/>
      <c r="T107" s="2"/>
      <c r="U107" s="2"/>
      <c r="V107" s="2"/>
      <c r="W107" s="2"/>
      <c r="X107" s="2"/>
      <c r="Y107" s="2"/>
      <c r="Z107" s="2"/>
    </row>
    <row r="108" spans="1:26" ht="15.75" customHeight="1" x14ac:dyDescent="0.3">
      <c r="A108" s="128"/>
      <c r="B108" s="128"/>
      <c r="C108" s="171"/>
      <c r="D108" s="128"/>
      <c r="E108" s="128"/>
      <c r="F108" s="128"/>
      <c r="G108" s="2"/>
      <c r="H108" s="128"/>
      <c r="I108" s="172"/>
      <c r="J108" s="172"/>
      <c r="K108" s="172"/>
      <c r="L108" s="172"/>
      <c r="M108" s="2"/>
      <c r="N108" s="2"/>
      <c r="O108" s="2"/>
      <c r="P108" s="2"/>
      <c r="Q108" s="2"/>
      <c r="R108" s="2"/>
      <c r="S108" s="2"/>
      <c r="T108" s="2"/>
      <c r="U108" s="2"/>
      <c r="V108" s="2"/>
      <c r="W108" s="2"/>
      <c r="X108" s="2"/>
      <c r="Y108" s="2"/>
      <c r="Z108" s="2"/>
    </row>
    <row r="109" spans="1:26" ht="15.75" customHeight="1" x14ac:dyDescent="0.3">
      <c r="A109" s="128"/>
      <c r="B109" s="128"/>
      <c r="C109" s="171"/>
      <c r="D109" s="128"/>
      <c r="E109" s="128"/>
      <c r="F109" s="128"/>
      <c r="G109" s="2"/>
      <c r="H109" s="128"/>
      <c r="I109" s="172"/>
      <c r="J109" s="172"/>
      <c r="K109" s="172"/>
      <c r="L109" s="172"/>
      <c r="M109" s="2"/>
      <c r="N109" s="2"/>
      <c r="O109" s="2"/>
      <c r="P109" s="2"/>
      <c r="Q109" s="2"/>
      <c r="R109" s="2"/>
      <c r="S109" s="2"/>
      <c r="T109" s="2"/>
      <c r="U109" s="2"/>
      <c r="V109" s="2"/>
      <c r="W109" s="2"/>
      <c r="X109" s="2"/>
      <c r="Y109" s="2"/>
      <c r="Z109" s="2"/>
    </row>
    <row r="110" spans="1:26" ht="15.75" customHeight="1" x14ac:dyDescent="0.3">
      <c r="A110" s="128"/>
      <c r="B110" s="128"/>
      <c r="C110" s="171"/>
      <c r="D110" s="128"/>
      <c r="E110" s="128"/>
      <c r="F110" s="128"/>
      <c r="G110" s="2"/>
      <c r="H110" s="128"/>
      <c r="I110" s="172"/>
      <c r="J110" s="172"/>
      <c r="K110" s="172"/>
      <c r="L110" s="172"/>
      <c r="M110" s="2"/>
      <c r="N110" s="2"/>
      <c r="O110" s="2"/>
      <c r="P110" s="2"/>
      <c r="Q110" s="2"/>
      <c r="R110" s="2"/>
      <c r="S110" s="2"/>
      <c r="T110" s="2"/>
      <c r="U110" s="2"/>
      <c r="V110" s="2"/>
      <c r="W110" s="2"/>
      <c r="X110" s="2"/>
      <c r="Y110" s="2"/>
      <c r="Z110" s="2"/>
    </row>
    <row r="111" spans="1:26" ht="15.75" customHeight="1" x14ac:dyDescent="0.3">
      <c r="A111" s="128"/>
      <c r="B111" s="128"/>
      <c r="C111" s="171"/>
      <c r="D111" s="128"/>
      <c r="E111" s="128"/>
      <c r="F111" s="128"/>
      <c r="G111" s="2"/>
      <c r="H111" s="128"/>
      <c r="I111" s="172"/>
      <c r="J111" s="172"/>
      <c r="K111" s="172"/>
      <c r="L111" s="172"/>
      <c r="M111" s="2"/>
      <c r="N111" s="2"/>
      <c r="O111" s="2"/>
      <c r="P111" s="2"/>
      <c r="Q111" s="2"/>
      <c r="R111" s="2"/>
      <c r="S111" s="2"/>
      <c r="T111" s="2"/>
      <c r="U111" s="2"/>
      <c r="V111" s="2"/>
      <c r="W111" s="2"/>
      <c r="X111" s="2"/>
      <c r="Y111" s="2"/>
      <c r="Z111" s="2"/>
    </row>
    <row r="112" spans="1:26" ht="15.75" customHeight="1" x14ac:dyDescent="0.3">
      <c r="A112" s="128"/>
      <c r="B112" s="128"/>
      <c r="C112" s="171"/>
      <c r="D112" s="128"/>
      <c r="E112" s="128"/>
      <c r="F112" s="128"/>
      <c r="G112" s="2"/>
      <c r="H112" s="128"/>
      <c r="I112" s="172"/>
      <c r="J112" s="172"/>
      <c r="K112" s="172"/>
      <c r="L112" s="172"/>
      <c r="M112" s="2"/>
      <c r="N112" s="2"/>
      <c r="O112" s="2"/>
      <c r="P112" s="2"/>
      <c r="Q112" s="2"/>
      <c r="R112" s="2"/>
      <c r="S112" s="2"/>
      <c r="T112" s="2"/>
      <c r="U112" s="2"/>
      <c r="V112" s="2"/>
      <c r="W112" s="2"/>
      <c r="X112" s="2"/>
      <c r="Y112" s="2"/>
      <c r="Z112" s="2"/>
    </row>
    <row r="113" spans="1:26" ht="15.75" customHeight="1" x14ac:dyDescent="0.3">
      <c r="A113" s="128"/>
      <c r="B113" s="128"/>
      <c r="C113" s="171"/>
      <c r="D113" s="128"/>
      <c r="E113" s="128"/>
      <c r="F113" s="128"/>
      <c r="G113" s="2"/>
      <c r="H113" s="128"/>
      <c r="I113" s="172"/>
      <c r="J113" s="172"/>
      <c r="K113" s="172"/>
      <c r="L113" s="172"/>
      <c r="M113" s="2"/>
      <c r="N113" s="2"/>
      <c r="O113" s="2"/>
      <c r="P113" s="2"/>
      <c r="Q113" s="2"/>
      <c r="R113" s="2"/>
      <c r="S113" s="2"/>
      <c r="T113" s="2"/>
      <c r="U113" s="2"/>
      <c r="V113" s="2"/>
      <c r="W113" s="2"/>
      <c r="X113" s="2"/>
      <c r="Y113" s="2"/>
      <c r="Z113" s="2"/>
    </row>
    <row r="114" spans="1:26" ht="15.75" customHeight="1" x14ac:dyDescent="0.3">
      <c r="A114" s="128"/>
      <c r="B114" s="128"/>
      <c r="C114" s="171"/>
      <c r="D114" s="128"/>
      <c r="E114" s="128"/>
      <c r="F114" s="128"/>
      <c r="G114" s="2"/>
      <c r="H114" s="128"/>
      <c r="I114" s="172"/>
      <c r="J114" s="172"/>
      <c r="K114" s="172"/>
      <c r="L114" s="172"/>
      <c r="M114" s="2"/>
      <c r="N114" s="2"/>
      <c r="O114" s="2"/>
      <c r="P114" s="2"/>
      <c r="Q114" s="2"/>
      <c r="R114" s="2"/>
      <c r="S114" s="2"/>
      <c r="T114" s="2"/>
      <c r="U114" s="2"/>
      <c r="V114" s="2"/>
      <c r="W114" s="2"/>
      <c r="X114" s="2"/>
      <c r="Y114" s="2"/>
      <c r="Z114" s="2"/>
    </row>
    <row r="115" spans="1:26" ht="15.75" customHeight="1" x14ac:dyDescent="0.3">
      <c r="A115" s="128"/>
      <c r="B115" s="128"/>
      <c r="C115" s="171"/>
      <c r="D115" s="128"/>
      <c r="E115" s="128"/>
      <c r="F115" s="128"/>
      <c r="G115" s="2"/>
      <c r="H115" s="128"/>
      <c r="I115" s="172"/>
      <c r="J115" s="172"/>
      <c r="K115" s="172"/>
      <c r="L115" s="172"/>
      <c r="M115" s="2"/>
      <c r="N115" s="2"/>
      <c r="O115" s="2"/>
      <c r="P115" s="2"/>
      <c r="Q115" s="2"/>
      <c r="R115" s="2"/>
      <c r="S115" s="2"/>
      <c r="T115" s="2"/>
      <c r="U115" s="2"/>
      <c r="V115" s="2"/>
      <c r="W115" s="2"/>
      <c r="X115" s="2"/>
      <c r="Y115" s="2"/>
      <c r="Z115" s="2"/>
    </row>
    <row r="116" spans="1:26" ht="15.75" customHeight="1" x14ac:dyDescent="0.3">
      <c r="A116" s="128"/>
      <c r="B116" s="128"/>
      <c r="C116" s="171"/>
      <c r="D116" s="128"/>
      <c r="E116" s="128"/>
      <c r="F116" s="128"/>
      <c r="G116" s="2"/>
      <c r="H116" s="128"/>
      <c r="I116" s="172"/>
      <c r="J116" s="172"/>
      <c r="K116" s="172"/>
      <c r="L116" s="172"/>
      <c r="M116" s="2"/>
      <c r="N116" s="2"/>
      <c r="O116" s="2"/>
      <c r="P116" s="2"/>
      <c r="Q116" s="2"/>
      <c r="R116" s="2"/>
      <c r="S116" s="2"/>
      <c r="T116" s="2"/>
      <c r="U116" s="2"/>
      <c r="V116" s="2"/>
      <c r="W116" s="2"/>
      <c r="X116" s="2"/>
      <c r="Y116" s="2"/>
      <c r="Z116" s="2"/>
    </row>
    <row r="117" spans="1:26" ht="15.75" customHeight="1" x14ac:dyDescent="0.3">
      <c r="A117" s="128"/>
      <c r="B117" s="128"/>
      <c r="C117" s="171"/>
      <c r="D117" s="128"/>
      <c r="E117" s="128"/>
      <c r="F117" s="128"/>
      <c r="G117" s="2"/>
      <c r="H117" s="128"/>
      <c r="I117" s="172"/>
      <c r="J117" s="172"/>
      <c r="K117" s="172"/>
      <c r="L117" s="172"/>
      <c r="M117" s="2"/>
      <c r="N117" s="2"/>
      <c r="O117" s="2"/>
      <c r="P117" s="2"/>
      <c r="Q117" s="2"/>
      <c r="R117" s="2"/>
      <c r="S117" s="2"/>
      <c r="T117" s="2"/>
      <c r="U117" s="2"/>
      <c r="V117" s="2"/>
      <c r="W117" s="2"/>
      <c r="X117" s="2"/>
      <c r="Y117" s="2"/>
      <c r="Z117" s="2"/>
    </row>
    <row r="118" spans="1:26" ht="15.75" customHeight="1" x14ac:dyDescent="0.3">
      <c r="A118" s="128"/>
      <c r="B118" s="128"/>
      <c r="C118" s="171"/>
      <c r="D118" s="128"/>
      <c r="E118" s="128"/>
      <c r="F118" s="128"/>
      <c r="G118" s="2"/>
      <c r="H118" s="128"/>
      <c r="I118" s="172"/>
      <c r="J118" s="172"/>
      <c r="K118" s="172"/>
      <c r="L118" s="172"/>
      <c r="M118" s="2"/>
      <c r="N118" s="2"/>
      <c r="O118" s="2"/>
      <c r="P118" s="2"/>
      <c r="Q118" s="2"/>
      <c r="R118" s="2"/>
      <c r="S118" s="2"/>
      <c r="T118" s="2"/>
      <c r="U118" s="2"/>
      <c r="V118" s="2"/>
      <c r="W118" s="2"/>
      <c r="X118" s="2"/>
      <c r="Y118" s="2"/>
      <c r="Z118" s="2"/>
    </row>
    <row r="119" spans="1:26" ht="15.75" customHeight="1" x14ac:dyDescent="0.3">
      <c r="A119" s="128"/>
      <c r="B119" s="128"/>
      <c r="C119" s="171"/>
      <c r="D119" s="128"/>
      <c r="E119" s="128"/>
      <c r="F119" s="128"/>
      <c r="G119" s="2"/>
      <c r="H119" s="128"/>
      <c r="I119" s="172"/>
      <c r="J119" s="172"/>
      <c r="K119" s="172"/>
      <c r="L119" s="172"/>
      <c r="M119" s="2"/>
      <c r="N119" s="2"/>
      <c r="O119" s="2"/>
      <c r="P119" s="2"/>
      <c r="Q119" s="2"/>
      <c r="R119" s="2"/>
      <c r="S119" s="2"/>
      <c r="T119" s="2"/>
      <c r="U119" s="2"/>
      <c r="V119" s="2"/>
      <c r="W119" s="2"/>
      <c r="X119" s="2"/>
      <c r="Y119" s="2"/>
      <c r="Z119" s="2"/>
    </row>
    <row r="120" spans="1:26" ht="15.75" customHeight="1" x14ac:dyDescent="0.3">
      <c r="A120" s="128"/>
      <c r="B120" s="128"/>
      <c r="C120" s="171"/>
      <c r="D120" s="128"/>
      <c r="E120" s="128"/>
      <c r="F120" s="128"/>
      <c r="G120" s="2"/>
      <c r="H120" s="128"/>
      <c r="I120" s="172"/>
      <c r="J120" s="172"/>
      <c r="K120" s="172"/>
      <c r="L120" s="172"/>
      <c r="M120" s="2"/>
      <c r="N120" s="2"/>
      <c r="O120" s="2"/>
      <c r="P120" s="2"/>
      <c r="Q120" s="2"/>
      <c r="R120" s="2"/>
      <c r="S120" s="2"/>
      <c r="T120" s="2"/>
      <c r="U120" s="2"/>
      <c r="V120" s="2"/>
      <c r="W120" s="2"/>
      <c r="X120" s="2"/>
      <c r="Y120" s="2"/>
      <c r="Z120" s="2"/>
    </row>
    <row r="121" spans="1:26" ht="15.75" customHeight="1" x14ac:dyDescent="0.3">
      <c r="A121" s="128"/>
      <c r="B121" s="128"/>
      <c r="C121" s="171"/>
      <c r="D121" s="128"/>
      <c r="E121" s="128"/>
      <c r="F121" s="128"/>
      <c r="G121" s="2"/>
      <c r="H121" s="128"/>
      <c r="I121" s="172"/>
      <c r="J121" s="172"/>
      <c r="K121" s="172"/>
      <c r="L121" s="172"/>
      <c r="M121" s="2"/>
      <c r="N121" s="2"/>
      <c r="O121" s="2"/>
      <c r="P121" s="2"/>
      <c r="Q121" s="2"/>
      <c r="R121" s="2"/>
      <c r="S121" s="2"/>
      <c r="T121" s="2"/>
      <c r="U121" s="2"/>
      <c r="V121" s="2"/>
      <c r="W121" s="2"/>
      <c r="X121" s="2"/>
      <c r="Y121" s="2"/>
      <c r="Z121" s="2"/>
    </row>
    <row r="122" spans="1:26" ht="15.75" customHeight="1" x14ac:dyDescent="0.3">
      <c r="A122" s="128"/>
      <c r="B122" s="128"/>
      <c r="C122" s="171"/>
      <c r="D122" s="128"/>
      <c r="E122" s="128"/>
      <c r="F122" s="128"/>
      <c r="G122" s="2"/>
      <c r="H122" s="128"/>
      <c r="I122" s="172"/>
      <c r="J122" s="172"/>
      <c r="K122" s="172"/>
      <c r="L122" s="172"/>
      <c r="M122" s="2"/>
      <c r="N122" s="2"/>
      <c r="O122" s="2"/>
      <c r="P122" s="2"/>
      <c r="Q122" s="2"/>
      <c r="R122" s="2"/>
      <c r="S122" s="2"/>
      <c r="T122" s="2"/>
      <c r="U122" s="2"/>
      <c r="V122" s="2"/>
      <c r="W122" s="2"/>
      <c r="X122" s="2"/>
      <c r="Y122" s="2"/>
      <c r="Z122" s="2"/>
    </row>
    <row r="123" spans="1:26" ht="15.75" customHeight="1" x14ac:dyDescent="0.3">
      <c r="A123" s="128"/>
      <c r="B123" s="128"/>
      <c r="C123" s="171"/>
      <c r="D123" s="128"/>
      <c r="E123" s="128"/>
      <c r="F123" s="128"/>
      <c r="G123" s="2"/>
      <c r="H123" s="128"/>
      <c r="I123" s="172"/>
      <c r="J123" s="172"/>
      <c r="K123" s="172"/>
      <c r="L123" s="172"/>
      <c r="M123" s="2"/>
      <c r="N123" s="2"/>
      <c r="O123" s="2"/>
      <c r="P123" s="2"/>
      <c r="Q123" s="2"/>
      <c r="R123" s="2"/>
      <c r="S123" s="2"/>
      <c r="T123" s="2"/>
      <c r="U123" s="2"/>
      <c r="V123" s="2"/>
      <c r="W123" s="2"/>
      <c r="X123" s="2"/>
      <c r="Y123" s="2"/>
      <c r="Z123" s="2"/>
    </row>
    <row r="124" spans="1:26" ht="15.75" customHeight="1" x14ac:dyDescent="0.3">
      <c r="A124" s="128"/>
      <c r="B124" s="128"/>
      <c r="C124" s="171"/>
      <c r="D124" s="128"/>
      <c r="E124" s="128"/>
      <c r="F124" s="128"/>
      <c r="G124" s="2"/>
      <c r="H124" s="128"/>
      <c r="I124" s="172"/>
      <c r="J124" s="172"/>
      <c r="K124" s="172"/>
      <c r="L124" s="172"/>
      <c r="M124" s="2"/>
      <c r="N124" s="2"/>
      <c r="O124" s="2"/>
      <c r="P124" s="2"/>
      <c r="Q124" s="2"/>
      <c r="R124" s="2"/>
      <c r="S124" s="2"/>
      <c r="T124" s="2"/>
      <c r="U124" s="2"/>
      <c r="V124" s="2"/>
      <c r="W124" s="2"/>
      <c r="X124" s="2"/>
      <c r="Y124" s="2"/>
      <c r="Z124" s="2"/>
    </row>
    <row r="125" spans="1:26" ht="15.75" customHeight="1" x14ac:dyDescent="0.3">
      <c r="A125" s="128"/>
      <c r="B125" s="128"/>
      <c r="C125" s="171"/>
      <c r="D125" s="128"/>
      <c r="E125" s="128"/>
      <c r="F125" s="128"/>
      <c r="G125" s="2"/>
      <c r="H125" s="128"/>
      <c r="I125" s="172"/>
      <c r="J125" s="172"/>
      <c r="K125" s="172"/>
      <c r="L125" s="172"/>
      <c r="M125" s="2"/>
      <c r="N125" s="2"/>
      <c r="O125" s="2"/>
      <c r="P125" s="2"/>
      <c r="Q125" s="2"/>
      <c r="R125" s="2"/>
      <c r="S125" s="2"/>
      <c r="T125" s="2"/>
      <c r="U125" s="2"/>
      <c r="V125" s="2"/>
      <c r="W125" s="2"/>
      <c r="X125" s="2"/>
      <c r="Y125" s="2"/>
      <c r="Z125" s="2"/>
    </row>
    <row r="126" spans="1:26" ht="15.75" customHeight="1" x14ac:dyDescent="0.3">
      <c r="A126" s="128"/>
      <c r="B126" s="128"/>
      <c r="C126" s="171"/>
      <c r="D126" s="128"/>
      <c r="E126" s="128"/>
      <c r="F126" s="128"/>
      <c r="G126" s="2"/>
      <c r="H126" s="128"/>
      <c r="I126" s="172"/>
      <c r="J126" s="172"/>
      <c r="K126" s="172"/>
      <c r="L126" s="172"/>
      <c r="M126" s="2"/>
      <c r="N126" s="2"/>
      <c r="O126" s="2"/>
      <c r="P126" s="2"/>
      <c r="Q126" s="2"/>
      <c r="R126" s="2"/>
      <c r="S126" s="2"/>
      <c r="T126" s="2"/>
      <c r="U126" s="2"/>
      <c r="V126" s="2"/>
      <c r="W126" s="2"/>
      <c r="X126" s="2"/>
      <c r="Y126" s="2"/>
      <c r="Z126" s="2"/>
    </row>
    <row r="127" spans="1:26" ht="15.75" customHeight="1" x14ac:dyDescent="0.3">
      <c r="A127" s="128"/>
      <c r="B127" s="128"/>
      <c r="C127" s="171"/>
      <c r="D127" s="128"/>
      <c r="E127" s="128"/>
      <c r="F127" s="128"/>
      <c r="G127" s="2"/>
      <c r="H127" s="128"/>
      <c r="I127" s="172"/>
      <c r="J127" s="172"/>
      <c r="K127" s="172"/>
      <c r="L127" s="172"/>
      <c r="M127" s="2"/>
      <c r="N127" s="2"/>
      <c r="O127" s="2"/>
      <c r="P127" s="2"/>
      <c r="Q127" s="2"/>
      <c r="R127" s="2"/>
      <c r="S127" s="2"/>
      <c r="T127" s="2"/>
      <c r="U127" s="2"/>
      <c r="V127" s="2"/>
      <c r="W127" s="2"/>
      <c r="X127" s="2"/>
      <c r="Y127" s="2"/>
      <c r="Z127" s="2"/>
    </row>
    <row r="128" spans="1:26" ht="15.75" customHeight="1" x14ac:dyDescent="0.3">
      <c r="A128" s="128"/>
      <c r="B128" s="128"/>
      <c r="C128" s="171"/>
      <c r="D128" s="128"/>
      <c r="E128" s="128"/>
      <c r="F128" s="128"/>
      <c r="G128" s="2"/>
      <c r="H128" s="128"/>
      <c r="I128" s="172"/>
      <c r="J128" s="172"/>
      <c r="K128" s="172"/>
      <c r="L128" s="172"/>
      <c r="M128" s="2"/>
      <c r="N128" s="2"/>
      <c r="O128" s="2"/>
      <c r="P128" s="2"/>
      <c r="Q128" s="2"/>
      <c r="R128" s="2"/>
      <c r="S128" s="2"/>
      <c r="T128" s="2"/>
      <c r="U128" s="2"/>
      <c r="V128" s="2"/>
      <c r="W128" s="2"/>
      <c r="X128" s="2"/>
      <c r="Y128" s="2"/>
      <c r="Z128" s="2"/>
    </row>
    <row r="129" spans="1:26" ht="15.75" customHeight="1" x14ac:dyDescent="0.3">
      <c r="A129" s="128"/>
      <c r="B129" s="128"/>
      <c r="C129" s="171"/>
      <c r="D129" s="128"/>
      <c r="E129" s="128"/>
      <c r="F129" s="128"/>
      <c r="G129" s="2"/>
      <c r="H129" s="128"/>
      <c r="I129" s="172"/>
      <c r="J129" s="172"/>
      <c r="K129" s="172"/>
      <c r="L129" s="172"/>
      <c r="M129" s="2"/>
      <c r="N129" s="2"/>
      <c r="O129" s="2"/>
      <c r="P129" s="2"/>
      <c r="Q129" s="2"/>
      <c r="R129" s="2"/>
      <c r="S129" s="2"/>
      <c r="T129" s="2"/>
      <c r="U129" s="2"/>
      <c r="V129" s="2"/>
      <c r="W129" s="2"/>
      <c r="X129" s="2"/>
      <c r="Y129" s="2"/>
      <c r="Z129" s="2"/>
    </row>
    <row r="130" spans="1:26" ht="15.75" customHeight="1" x14ac:dyDescent="0.3">
      <c r="A130" s="128"/>
      <c r="B130" s="128"/>
      <c r="C130" s="171"/>
      <c r="D130" s="128"/>
      <c r="E130" s="128"/>
      <c r="F130" s="128"/>
      <c r="G130" s="2"/>
      <c r="H130" s="128"/>
      <c r="I130" s="172"/>
      <c r="J130" s="172"/>
      <c r="K130" s="172"/>
      <c r="L130" s="172"/>
      <c r="M130" s="2"/>
      <c r="N130" s="2"/>
      <c r="O130" s="2"/>
      <c r="P130" s="2"/>
      <c r="Q130" s="2"/>
      <c r="R130" s="2"/>
      <c r="S130" s="2"/>
      <c r="T130" s="2"/>
      <c r="U130" s="2"/>
      <c r="V130" s="2"/>
      <c r="W130" s="2"/>
      <c r="X130" s="2"/>
      <c r="Y130" s="2"/>
      <c r="Z130" s="2"/>
    </row>
    <row r="131" spans="1:26" ht="15.75" customHeight="1" x14ac:dyDescent="0.3">
      <c r="A131" s="128"/>
      <c r="B131" s="128"/>
      <c r="C131" s="171"/>
      <c r="D131" s="128"/>
      <c r="E131" s="128"/>
      <c r="F131" s="128"/>
      <c r="G131" s="2"/>
      <c r="H131" s="128"/>
      <c r="I131" s="172"/>
      <c r="J131" s="172"/>
      <c r="K131" s="172"/>
      <c r="L131" s="172"/>
      <c r="M131" s="2"/>
      <c r="N131" s="2"/>
      <c r="O131" s="2"/>
      <c r="P131" s="2"/>
      <c r="Q131" s="2"/>
      <c r="R131" s="2"/>
      <c r="S131" s="2"/>
      <c r="T131" s="2"/>
      <c r="U131" s="2"/>
      <c r="V131" s="2"/>
      <c r="W131" s="2"/>
      <c r="X131" s="2"/>
      <c r="Y131" s="2"/>
      <c r="Z131" s="2"/>
    </row>
    <row r="132" spans="1:26" ht="15.75" customHeight="1" x14ac:dyDescent="0.3">
      <c r="A132" s="128"/>
      <c r="B132" s="128"/>
      <c r="C132" s="171"/>
      <c r="D132" s="128"/>
      <c r="E132" s="128"/>
      <c r="F132" s="128"/>
      <c r="G132" s="2"/>
      <c r="H132" s="128"/>
      <c r="I132" s="172"/>
      <c r="J132" s="172"/>
      <c r="K132" s="172"/>
      <c r="L132" s="172"/>
      <c r="M132" s="2"/>
      <c r="N132" s="2"/>
      <c r="O132" s="2"/>
      <c r="P132" s="2"/>
      <c r="Q132" s="2"/>
      <c r="R132" s="2"/>
      <c r="S132" s="2"/>
      <c r="T132" s="2"/>
      <c r="U132" s="2"/>
      <c r="V132" s="2"/>
      <c r="W132" s="2"/>
      <c r="X132" s="2"/>
      <c r="Y132" s="2"/>
      <c r="Z132" s="2"/>
    </row>
    <row r="133" spans="1:26" ht="15.75" customHeight="1" x14ac:dyDescent="0.3">
      <c r="A133" s="128"/>
      <c r="B133" s="128"/>
      <c r="C133" s="171"/>
      <c r="D133" s="128"/>
      <c r="E133" s="128"/>
      <c r="F133" s="128"/>
      <c r="G133" s="2"/>
      <c r="H133" s="128"/>
      <c r="I133" s="172"/>
      <c r="J133" s="172"/>
      <c r="K133" s="172"/>
      <c r="L133" s="172"/>
      <c r="M133" s="2"/>
      <c r="N133" s="2"/>
      <c r="O133" s="2"/>
      <c r="P133" s="2"/>
      <c r="Q133" s="2"/>
      <c r="R133" s="2"/>
      <c r="S133" s="2"/>
      <c r="T133" s="2"/>
      <c r="U133" s="2"/>
      <c r="V133" s="2"/>
      <c r="W133" s="2"/>
      <c r="X133" s="2"/>
      <c r="Y133" s="2"/>
      <c r="Z133" s="2"/>
    </row>
    <row r="134" spans="1:26" ht="15.75" customHeight="1" x14ac:dyDescent="0.3">
      <c r="A134" s="128"/>
      <c r="B134" s="128"/>
      <c r="C134" s="171"/>
      <c r="D134" s="128"/>
      <c r="E134" s="128"/>
      <c r="F134" s="128"/>
      <c r="G134" s="2"/>
      <c r="H134" s="128"/>
      <c r="I134" s="172"/>
      <c r="J134" s="172"/>
      <c r="K134" s="172"/>
      <c r="L134" s="172"/>
      <c r="M134" s="2"/>
      <c r="N134" s="2"/>
      <c r="O134" s="2"/>
      <c r="P134" s="2"/>
      <c r="Q134" s="2"/>
      <c r="R134" s="2"/>
      <c r="S134" s="2"/>
      <c r="T134" s="2"/>
      <c r="U134" s="2"/>
      <c r="V134" s="2"/>
      <c r="W134" s="2"/>
      <c r="X134" s="2"/>
      <c r="Y134" s="2"/>
      <c r="Z134" s="2"/>
    </row>
    <row r="135" spans="1:26" ht="15.75" customHeight="1" x14ac:dyDescent="0.3">
      <c r="A135" s="128"/>
      <c r="B135" s="128"/>
      <c r="C135" s="171"/>
      <c r="D135" s="128"/>
      <c r="E135" s="128"/>
      <c r="F135" s="128"/>
      <c r="G135" s="2"/>
      <c r="H135" s="128"/>
      <c r="I135" s="172"/>
      <c r="J135" s="172"/>
      <c r="K135" s="172"/>
      <c r="L135" s="172"/>
      <c r="M135" s="2"/>
      <c r="N135" s="2"/>
      <c r="O135" s="2"/>
      <c r="P135" s="2"/>
      <c r="Q135" s="2"/>
      <c r="R135" s="2"/>
      <c r="S135" s="2"/>
      <c r="T135" s="2"/>
      <c r="U135" s="2"/>
      <c r="V135" s="2"/>
      <c r="W135" s="2"/>
      <c r="X135" s="2"/>
      <c r="Y135" s="2"/>
      <c r="Z135" s="2"/>
    </row>
    <row r="136" spans="1:26" ht="15.75" customHeight="1" x14ac:dyDescent="0.3">
      <c r="A136" s="128"/>
      <c r="B136" s="128"/>
      <c r="C136" s="171"/>
      <c r="D136" s="128"/>
      <c r="E136" s="128"/>
      <c r="F136" s="128"/>
      <c r="G136" s="2"/>
      <c r="H136" s="128"/>
      <c r="I136" s="172"/>
      <c r="J136" s="172"/>
      <c r="K136" s="172"/>
      <c r="L136" s="172"/>
      <c r="M136" s="2"/>
      <c r="N136" s="2"/>
      <c r="O136" s="2"/>
      <c r="P136" s="2"/>
      <c r="Q136" s="2"/>
      <c r="R136" s="2"/>
      <c r="S136" s="2"/>
      <c r="T136" s="2"/>
      <c r="U136" s="2"/>
      <c r="V136" s="2"/>
      <c r="W136" s="2"/>
      <c r="X136" s="2"/>
      <c r="Y136" s="2"/>
      <c r="Z136" s="2"/>
    </row>
    <row r="137" spans="1:26" ht="15.75" customHeight="1" x14ac:dyDescent="0.3">
      <c r="A137" s="128"/>
      <c r="B137" s="128"/>
      <c r="C137" s="171"/>
      <c r="D137" s="128"/>
      <c r="E137" s="128"/>
      <c r="F137" s="128"/>
      <c r="G137" s="2"/>
      <c r="H137" s="128"/>
      <c r="I137" s="172"/>
      <c r="J137" s="172"/>
      <c r="K137" s="172"/>
      <c r="L137" s="172"/>
      <c r="M137" s="2"/>
      <c r="N137" s="2"/>
      <c r="O137" s="2"/>
      <c r="P137" s="2"/>
      <c r="Q137" s="2"/>
      <c r="R137" s="2"/>
      <c r="S137" s="2"/>
      <c r="T137" s="2"/>
      <c r="U137" s="2"/>
      <c r="V137" s="2"/>
      <c r="W137" s="2"/>
      <c r="X137" s="2"/>
      <c r="Y137" s="2"/>
      <c r="Z137" s="2"/>
    </row>
    <row r="138" spans="1:26" ht="15.75" customHeight="1" x14ac:dyDescent="0.3">
      <c r="A138" s="128"/>
      <c r="B138" s="128"/>
      <c r="C138" s="171"/>
      <c r="D138" s="128"/>
      <c r="E138" s="128"/>
      <c r="F138" s="128"/>
      <c r="G138" s="2"/>
      <c r="H138" s="128"/>
      <c r="I138" s="172"/>
      <c r="J138" s="172"/>
      <c r="K138" s="172"/>
      <c r="L138" s="172"/>
      <c r="M138" s="2"/>
      <c r="N138" s="2"/>
      <c r="O138" s="2"/>
      <c r="P138" s="2"/>
      <c r="Q138" s="2"/>
      <c r="R138" s="2"/>
      <c r="S138" s="2"/>
      <c r="T138" s="2"/>
      <c r="U138" s="2"/>
      <c r="V138" s="2"/>
      <c r="W138" s="2"/>
      <c r="X138" s="2"/>
      <c r="Y138" s="2"/>
      <c r="Z138" s="2"/>
    </row>
    <row r="139" spans="1:26" ht="15.75" customHeight="1" x14ac:dyDescent="0.3">
      <c r="A139" s="128"/>
      <c r="B139" s="128"/>
      <c r="C139" s="171"/>
      <c r="D139" s="128"/>
      <c r="E139" s="128"/>
      <c r="F139" s="128"/>
      <c r="G139" s="2"/>
      <c r="H139" s="128"/>
      <c r="I139" s="172"/>
      <c r="J139" s="172"/>
      <c r="K139" s="172"/>
      <c r="L139" s="172"/>
      <c r="M139" s="2"/>
      <c r="N139" s="2"/>
      <c r="O139" s="2"/>
      <c r="P139" s="2"/>
      <c r="Q139" s="2"/>
      <c r="R139" s="2"/>
      <c r="S139" s="2"/>
      <c r="T139" s="2"/>
      <c r="U139" s="2"/>
      <c r="V139" s="2"/>
      <c r="W139" s="2"/>
      <c r="X139" s="2"/>
      <c r="Y139" s="2"/>
      <c r="Z139" s="2"/>
    </row>
    <row r="140" spans="1:26" ht="15.75" customHeight="1" x14ac:dyDescent="0.3">
      <c r="A140" s="128"/>
      <c r="B140" s="128"/>
      <c r="C140" s="171"/>
      <c r="D140" s="128"/>
      <c r="E140" s="128"/>
      <c r="F140" s="128"/>
      <c r="G140" s="2"/>
      <c r="H140" s="128"/>
      <c r="I140" s="172"/>
      <c r="J140" s="172"/>
      <c r="K140" s="172"/>
      <c r="L140" s="172"/>
      <c r="M140" s="2"/>
      <c r="N140" s="2"/>
      <c r="O140" s="2"/>
      <c r="P140" s="2"/>
      <c r="Q140" s="2"/>
      <c r="R140" s="2"/>
      <c r="S140" s="2"/>
      <c r="T140" s="2"/>
      <c r="U140" s="2"/>
      <c r="V140" s="2"/>
      <c r="W140" s="2"/>
      <c r="X140" s="2"/>
      <c r="Y140" s="2"/>
      <c r="Z140" s="2"/>
    </row>
    <row r="141" spans="1:26" ht="15.75" customHeight="1" x14ac:dyDescent="0.3">
      <c r="A141" s="128"/>
      <c r="B141" s="128"/>
      <c r="C141" s="171"/>
      <c r="D141" s="128"/>
      <c r="E141" s="128"/>
      <c r="F141" s="128"/>
      <c r="G141" s="2"/>
      <c r="H141" s="128"/>
      <c r="I141" s="172"/>
      <c r="J141" s="172"/>
      <c r="K141" s="172"/>
      <c r="L141" s="172"/>
      <c r="M141" s="2"/>
      <c r="N141" s="2"/>
      <c r="O141" s="2"/>
      <c r="P141" s="2"/>
      <c r="Q141" s="2"/>
      <c r="R141" s="2"/>
      <c r="S141" s="2"/>
      <c r="T141" s="2"/>
      <c r="U141" s="2"/>
      <c r="V141" s="2"/>
      <c r="W141" s="2"/>
      <c r="X141" s="2"/>
      <c r="Y141" s="2"/>
      <c r="Z141" s="2"/>
    </row>
    <row r="142" spans="1:26" ht="15.75" customHeight="1" x14ac:dyDescent="0.3">
      <c r="A142" s="128"/>
      <c r="B142" s="128"/>
      <c r="C142" s="171"/>
      <c r="D142" s="128"/>
      <c r="E142" s="128"/>
      <c r="F142" s="128"/>
      <c r="G142" s="2"/>
      <c r="H142" s="128"/>
      <c r="I142" s="172"/>
      <c r="J142" s="172"/>
      <c r="K142" s="172"/>
      <c r="L142" s="172"/>
      <c r="M142" s="2"/>
      <c r="N142" s="2"/>
      <c r="O142" s="2"/>
      <c r="P142" s="2"/>
      <c r="Q142" s="2"/>
      <c r="R142" s="2"/>
      <c r="S142" s="2"/>
      <c r="T142" s="2"/>
      <c r="U142" s="2"/>
      <c r="V142" s="2"/>
      <c r="W142" s="2"/>
      <c r="X142" s="2"/>
      <c r="Y142" s="2"/>
      <c r="Z142" s="2"/>
    </row>
    <row r="143" spans="1:26" ht="15.75" customHeight="1" x14ac:dyDescent="0.3">
      <c r="A143" s="128"/>
      <c r="B143" s="128"/>
      <c r="C143" s="171"/>
      <c r="D143" s="128"/>
      <c r="E143" s="128"/>
      <c r="F143" s="128"/>
      <c r="G143" s="2"/>
      <c r="H143" s="128"/>
      <c r="I143" s="172"/>
      <c r="J143" s="172"/>
      <c r="K143" s="172"/>
      <c r="L143" s="172"/>
      <c r="M143" s="2"/>
      <c r="N143" s="2"/>
      <c r="O143" s="2"/>
      <c r="P143" s="2"/>
      <c r="Q143" s="2"/>
      <c r="R143" s="2"/>
      <c r="S143" s="2"/>
      <c r="T143" s="2"/>
      <c r="U143" s="2"/>
      <c r="V143" s="2"/>
      <c r="W143" s="2"/>
      <c r="X143" s="2"/>
      <c r="Y143" s="2"/>
      <c r="Z143" s="2"/>
    </row>
    <row r="144" spans="1:26" ht="15.75" customHeight="1" x14ac:dyDescent="0.3">
      <c r="A144" s="128"/>
      <c r="B144" s="128"/>
      <c r="C144" s="171"/>
      <c r="D144" s="128"/>
      <c r="E144" s="128"/>
      <c r="F144" s="128"/>
      <c r="G144" s="2"/>
      <c r="H144" s="128"/>
      <c r="I144" s="172"/>
      <c r="J144" s="172"/>
      <c r="K144" s="172"/>
      <c r="L144" s="172"/>
      <c r="M144" s="2"/>
      <c r="N144" s="2"/>
      <c r="O144" s="2"/>
      <c r="P144" s="2"/>
      <c r="Q144" s="2"/>
      <c r="R144" s="2"/>
      <c r="S144" s="2"/>
      <c r="T144" s="2"/>
      <c r="U144" s="2"/>
      <c r="V144" s="2"/>
      <c r="W144" s="2"/>
      <c r="X144" s="2"/>
      <c r="Y144" s="2"/>
      <c r="Z144" s="2"/>
    </row>
    <row r="145" spans="1:26" ht="15.75" customHeight="1" x14ac:dyDescent="0.3">
      <c r="A145" s="128"/>
      <c r="B145" s="128"/>
      <c r="C145" s="171"/>
      <c r="D145" s="128"/>
      <c r="E145" s="128"/>
      <c r="F145" s="128"/>
      <c r="G145" s="2"/>
      <c r="H145" s="128"/>
      <c r="I145" s="172"/>
      <c r="J145" s="172"/>
      <c r="K145" s="172"/>
      <c r="L145" s="172"/>
      <c r="M145" s="2"/>
      <c r="N145" s="2"/>
      <c r="O145" s="2"/>
      <c r="P145" s="2"/>
      <c r="Q145" s="2"/>
      <c r="R145" s="2"/>
      <c r="S145" s="2"/>
      <c r="T145" s="2"/>
      <c r="U145" s="2"/>
      <c r="V145" s="2"/>
      <c r="W145" s="2"/>
      <c r="X145" s="2"/>
      <c r="Y145" s="2"/>
      <c r="Z145" s="2"/>
    </row>
    <row r="146" spans="1:26" ht="15.75" customHeight="1" x14ac:dyDescent="0.3">
      <c r="A146" s="128"/>
      <c r="B146" s="128"/>
      <c r="C146" s="171"/>
      <c r="D146" s="128"/>
      <c r="E146" s="128"/>
      <c r="F146" s="128"/>
      <c r="G146" s="2"/>
      <c r="H146" s="128"/>
      <c r="I146" s="172"/>
      <c r="J146" s="172"/>
      <c r="K146" s="172"/>
      <c r="L146" s="172"/>
      <c r="M146" s="2"/>
      <c r="N146" s="2"/>
      <c r="O146" s="2"/>
      <c r="P146" s="2"/>
      <c r="Q146" s="2"/>
      <c r="R146" s="2"/>
      <c r="S146" s="2"/>
      <c r="T146" s="2"/>
      <c r="U146" s="2"/>
      <c r="V146" s="2"/>
      <c r="W146" s="2"/>
      <c r="X146" s="2"/>
      <c r="Y146" s="2"/>
      <c r="Z146" s="2"/>
    </row>
    <row r="147" spans="1:26" ht="15.75" customHeight="1" x14ac:dyDescent="0.3">
      <c r="A147" s="128"/>
      <c r="B147" s="128"/>
      <c r="C147" s="171"/>
      <c r="D147" s="128"/>
      <c r="E147" s="128"/>
      <c r="F147" s="128"/>
      <c r="G147" s="2"/>
      <c r="H147" s="128"/>
      <c r="I147" s="172"/>
      <c r="J147" s="172"/>
      <c r="K147" s="172"/>
      <c r="L147" s="172"/>
      <c r="M147" s="2"/>
      <c r="N147" s="2"/>
      <c r="O147" s="2"/>
      <c r="P147" s="2"/>
      <c r="Q147" s="2"/>
      <c r="R147" s="2"/>
      <c r="S147" s="2"/>
      <c r="T147" s="2"/>
      <c r="U147" s="2"/>
      <c r="V147" s="2"/>
      <c r="W147" s="2"/>
      <c r="X147" s="2"/>
      <c r="Y147" s="2"/>
      <c r="Z147" s="2"/>
    </row>
    <row r="148" spans="1:26" ht="15.75" customHeight="1" x14ac:dyDescent="0.3">
      <c r="A148" s="128"/>
      <c r="B148" s="128"/>
      <c r="C148" s="171"/>
      <c r="D148" s="128"/>
      <c r="E148" s="128"/>
      <c r="F148" s="128"/>
      <c r="G148" s="2"/>
      <c r="H148" s="128"/>
      <c r="I148" s="172"/>
      <c r="J148" s="172"/>
      <c r="K148" s="172"/>
      <c r="L148" s="172"/>
      <c r="M148" s="2"/>
      <c r="N148" s="2"/>
      <c r="O148" s="2"/>
      <c r="P148" s="2"/>
      <c r="Q148" s="2"/>
      <c r="R148" s="2"/>
      <c r="S148" s="2"/>
      <c r="T148" s="2"/>
      <c r="U148" s="2"/>
      <c r="V148" s="2"/>
      <c r="W148" s="2"/>
      <c r="X148" s="2"/>
      <c r="Y148" s="2"/>
      <c r="Z148" s="2"/>
    </row>
    <row r="149" spans="1:26" ht="15.75" customHeight="1" x14ac:dyDescent="0.3">
      <c r="A149" s="128"/>
      <c r="B149" s="128"/>
      <c r="C149" s="171"/>
      <c r="D149" s="128"/>
      <c r="E149" s="128"/>
      <c r="F149" s="128"/>
      <c r="G149" s="2"/>
      <c r="H149" s="128"/>
      <c r="I149" s="172"/>
      <c r="J149" s="172"/>
      <c r="K149" s="172"/>
      <c r="L149" s="172"/>
      <c r="M149" s="2"/>
      <c r="N149" s="2"/>
      <c r="O149" s="2"/>
      <c r="P149" s="2"/>
      <c r="Q149" s="2"/>
      <c r="R149" s="2"/>
      <c r="S149" s="2"/>
      <c r="T149" s="2"/>
      <c r="U149" s="2"/>
      <c r="V149" s="2"/>
      <c r="W149" s="2"/>
      <c r="X149" s="2"/>
      <c r="Y149" s="2"/>
      <c r="Z149" s="2"/>
    </row>
    <row r="150" spans="1:26" ht="15.75" customHeight="1" x14ac:dyDescent="0.3">
      <c r="A150" s="128"/>
      <c r="B150" s="128"/>
      <c r="C150" s="171"/>
      <c r="D150" s="128"/>
      <c r="E150" s="128"/>
      <c r="F150" s="128"/>
      <c r="G150" s="2"/>
      <c r="H150" s="128"/>
      <c r="I150" s="172"/>
      <c r="J150" s="172"/>
      <c r="K150" s="172"/>
      <c r="L150" s="172"/>
      <c r="M150" s="2"/>
      <c r="N150" s="2"/>
      <c r="O150" s="2"/>
      <c r="P150" s="2"/>
      <c r="Q150" s="2"/>
      <c r="R150" s="2"/>
      <c r="S150" s="2"/>
      <c r="T150" s="2"/>
      <c r="U150" s="2"/>
      <c r="V150" s="2"/>
      <c r="W150" s="2"/>
      <c r="X150" s="2"/>
      <c r="Y150" s="2"/>
      <c r="Z150" s="2"/>
    </row>
    <row r="151" spans="1:26" ht="15.75" customHeight="1" x14ac:dyDescent="0.3">
      <c r="A151" s="128"/>
      <c r="B151" s="128"/>
      <c r="C151" s="171"/>
      <c r="D151" s="128"/>
      <c r="E151" s="128"/>
      <c r="F151" s="128"/>
      <c r="G151" s="2"/>
      <c r="H151" s="128"/>
      <c r="I151" s="172"/>
      <c r="J151" s="172"/>
      <c r="K151" s="172"/>
      <c r="L151" s="172"/>
      <c r="M151" s="2"/>
      <c r="N151" s="2"/>
      <c r="O151" s="2"/>
      <c r="P151" s="2"/>
      <c r="Q151" s="2"/>
      <c r="R151" s="2"/>
      <c r="S151" s="2"/>
      <c r="T151" s="2"/>
      <c r="U151" s="2"/>
      <c r="V151" s="2"/>
      <c r="W151" s="2"/>
      <c r="X151" s="2"/>
      <c r="Y151" s="2"/>
      <c r="Z151" s="2"/>
    </row>
    <row r="152" spans="1:26" ht="15.75" customHeight="1" x14ac:dyDescent="0.3">
      <c r="A152" s="128"/>
      <c r="B152" s="128"/>
      <c r="C152" s="171"/>
      <c r="D152" s="128"/>
      <c r="E152" s="128"/>
      <c r="F152" s="128"/>
      <c r="G152" s="2"/>
      <c r="H152" s="128"/>
      <c r="I152" s="172"/>
      <c r="J152" s="172"/>
      <c r="K152" s="172"/>
      <c r="L152" s="172"/>
      <c r="M152" s="2"/>
      <c r="N152" s="2"/>
      <c r="O152" s="2"/>
      <c r="P152" s="2"/>
      <c r="Q152" s="2"/>
      <c r="R152" s="2"/>
      <c r="S152" s="2"/>
      <c r="T152" s="2"/>
      <c r="U152" s="2"/>
      <c r="V152" s="2"/>
      <c r="W152" s="2"/>
      <c r="X152" s="2"/>
      <c r="Y152" s="2"/>
      <c r="Z152" s="2"/>
    </row>
    <row r="153" spans="1:26" ht="15.75" customHeight="1" x14ac:dyDescent="0.3">
      <c r="A153" s="128"/>
      <c r="B153" s="128"/>
      <c r="C153" s="171"/>
      <c r="D153" s="128"/>
      <c r="E153" s="128"/>
      <c r="F153" s="128"/>
      <c r="G153" s="2"/>
      <c r="H153" s="128"/>
      <c r="I153" s="172"/>
      <c r="J153" s="172"/>
      <c r="K153" s="172"/>
      <c r="L153" s="172"/>
      <c r="M153" s="2"/>
      <c r="N153" s="2"/>
      <c r="O153" s="2"/>
      <c r="P153" s="2"/>
      <c r="Q153" s="2"/>
      <c r="R153" s="2"/>
      <c r="S153" s="2"/>
      <c r="T153" s="2"/>
      <c r="U153" s="2"/>
      <c r="V153" s="2"/>
      <c r="W153" s="2"/>
      <c r="X153" s="2"/>
      <c r="Y153" s="2"/>
      <c r="Z153" s="2"/>
    </row>
    <row r="154" spans="1:26" ht="15.75" customHeight="1" x14ac:dyDescent="0.3">
      <c r="A154" s="128"/>
      <c r="B154" s="128"/>
      <c r="C154" s="171"/>
      <c r="D154" s="128"/>
      <c r="E154" s="128"/>
      <c r="F154" s="128"/>
      <c r="G154" s="2"/>
      <c r="H154" s="128"/>
      <c r="I154" s="172"/>
      <c r="J154" s="172"/>
      <c r="K154" s="172"/>
      <c r="L154" s="172"/>
      <c r="M154" s="2"/>
      <c r="N154" s="2"/>
      <c r="O154" s="2"/>
      <c r="P154" s="2"/>
      <c r="Q154" s="2"/>
      <c r="R154" s="2"/>
      <c r="S154" s="2"/>
      <c r="T154" s="2"/>
      <c r="U154" s="2"/>
      <c r="V154" s="2"/>
      <c r="W154" s="2"/>
      <c r="X154" s="2"/>
      <c r="Y154" s="2"/>
      <c r="Z154" s="2"/>
    </row>
    <row r="155" spans="1:26" ht="15.75" customHeight="1" x14ac:dyDescent="0.3">
      <c r="A155" s="128"/>
      <c r="B155" s="128"/>
      <c r="C155" s="171"/>
      <c r="D155" s="128"/>
      <c r="E155" s="128"/>
      <c r="F155" s="128"/>
      <c r="G155" s="2"/>
      <c r="H155" s="128"/>
      <c r="I155" s="172"/>
      <c r="J155" s="172"/>
      <c r="K155" s="172"/>
      <c r="L155" s="172"/>
      <c r="M155" s="2"/>
      <c r="N155" s="2"/>
      <c r="O155" s="2"/>
      <c r="P155" s="2"/>
      <c r="Q155" s="2"/>
      <c r="R155" s="2"/>
      <c r="S155" s="2"/>
      <c r="T155" s="2"/>
      <c r="U155" s="2"/>
      <c r="V155" s="2"/>
      <c r="W155" s="2"/>
      <c r="X155" s="2"/>
      <c r="Y155" s="2"/>
      <c r="Z155" s="2"/>
    </row>
    <row r="156" spans="1:26" ht="15.75" customHeight="1" x14ac:dyDescent="0.3">
      <c r="A156" s="128"/>
      <c r="B156" s="128"/>
      <c r="C156" s="171"/>
      <c r="D156" s="128"/>
      <c r="E156" s="128"/>
      <c r="F156" s="128"/>
      <c r="G156" s="2"/>
      <c r="H156" s="128"/>
      <c r="I156" s="172"/>
      <c r="J156" s="172"/>
      <c r="K156" s="172"/>
      <c r="L156" s="172"/>
      <c r="M156" s="2"/>
      <c r="N156" s="2"/>
      <c r="O156" s="2"/>
      <c r="P156" s="2"/>
      <c r="Q156" s="2"/>
      <c r="R156" s="2"/>
      <c r="S156" s="2"/>
      <c r="T156" s="2"/>
      <c r="U156" s="2"/>
      <c r="V156" s="2"/>
      <c r="W156" s="2"/>
      <c r="X156" s="2"/>
      <c r="Y156" s="2"/>
      <c r="Z156" s="2"/>
    </row>
    <row r="157" spans="1:26" ht="15.75" customHeight="1" x14ac:dyDescent="0.3">
      <c r="A157" s="128"/>
      <c r="B157" s="128"/>
      <c r="C157" s="171"/>
      <c r="D157" s="128"/>
      <c r="E157" s="128"/>
      <c r="F157" s="128"/>
      <c r="G157" s="2"/>
      <c r="H157" s="128"/>
      <c r="I157" s="172"/>
      <c r="J157" s="172"/>
      <c r="K157" s="172"/>
      <c r="L157" s="172"/>
      <c r="M157" s="2"/>
      <c r="N157" s="2"/>
      <c r="O157" s="2"/>
      <c r="P157" s="2"/>
      <c r="Q157" s="2"/>
      <c r="R157" s="2"/>
      <c r="S157" s="2"/>
      <c r="T157" s="2"/>
      <c r="U157" s="2"/>
      <c r="V157" s="2"/>
      <c r="W157" s="2"/>
      <c r="X157" s="2"/>
      <c r="Y157" s="2"/>
      <c r="Z157" s="2"/>
    </row>
    <row r="158" spans="1:26" ht="15.75" customHeight="1" x14ac:dyDescent="0.3">
      <c r="A158" s="128"/>
      <c r="B158" s="128"/>
      <c r="C158" s="171"/>
      <c r="D158" s="128"/>
      <c r="E158" s="128"/>
      <c r="F158" s="128"/>
      <c r="G158" s="2"/>
      <c r="H158" s="128"/>
      <c r="I158" s="172"/>
      <c r="J158" s="172"/>
      <c r="K158" s="172"/>
      <c r="L158" s="172"/>
      <c r="M158" s="2"/>
      <c r="N158" s="2"/>
      <c r="O158" s="2"/>
      <c r="P158" s="2"/>
      <c r="Q158" s="2"/>
      <c r="R158" s="2"/>
      <c r="S158" s="2"/>
      <c r="T158" s="2"/>
      <c r="U158" s="2"/>
      <c r="V158" s="2"/>
      <c r="W158" s="2"/>
      <c r="X158" s="2"/>
      <c r="Y158" s="2"/>
      <c r="Z158" s="2"/>
    </row>
    <row r="159" spans="1:26" ht="15.75" customHeight="1" x14ac:dyDescent="0.3">
      <c r="A159" s="128"/>
      <c r="B159" s="128"/>
      <c r="C159" s="171"/>
      <c r="D159" s="128"/>
      <c r="E159" s="128"/>
      <c r="F159" s="128"/>
      <c r="G159" s="2"/>
      <c r="H159" s="128"/>
      <c r="I159" s="172"/>
      <c r="J159" s="172"/>
      <c r="K159" s="172"/>
      <c r="L159" s="172"/>
      <c r="M159" s="2"/>
      <c r="N159" s="2"/>
      <c r="O159" s="2"/>
      <c r="P159" s="2"/>
      <c r="Q159" s="2"/>
      <c r="R159" s="2"/>
      <c r="S159" s="2"/>
      <c r="T159" s="2"/>
      <c r="U159" s="2"/>
      <c r="V159" s="2"/>
      <c r="W159" s="2"/>
      <c r="X159" s="2"/>
      <c r="Y159" s="2"/>
      <c r="Z159" s="2"/>
    </row>
    <row r="160" spans="1:26" ht="15.75" customHeight="1" x14ac:dyDescent="0.3">
      <c r="A160" s="128"/>
      <c r="B160" s="128"/>
      <c r="C160" s="171"/>
      <c r="D160" s="128"/>
      <c r="E160" s="128"/>
      <c r="F160" s="128"/>
      <c r="G160" s="2"/>
      <c r="H160" s="128"/>
      <c r="I160" s="172"/>
      <c r="J160" s="172"/>
      <c r="K160" s="172"/>
      <c r="L160" s="172"/>
      <c r="M160" s="2"/>
      <c r="N160" s="2"/>
      <c r="O160" s="2"/>
      <c r="P160" s="2"/>
      <c r="Q160" s="2"/>
      <c r="R160" s="2"/>
      <c r="S160" s="2"/>
      <c r="T160" s="2"/>
      <c r="U160" s="2"/>
      <c r="V160" s="2"/>
      <c r="W160" s="2"/>
      <c r="X160" s="2"/>
      <c r="Y160" s="2"/>
      <c r="Z160" s="2"/>
    </row>
    <row r="161" spans="1:26" ht="15.75" customHeight="1" x14ac:dyDescent="0.3">
      <c r="A161" s="128"/>
      <c r="B161" s="128"/>
      <c r="C161" s="171"/>
      <c r="D161" s="128"/>
      <c r="E161" s="128"/>
      <c r="F161" s="128"/>
      <c r="G161" s="2"/>
      <c r="H161" s="128"/>
      <c r="I161" s="172"/>
      <c r="J161" s="172"/>
      <c r="K161" s="172"/>
      <c r="L161" s="172"/>
      <c r="M161" s="2"/>
      <c r="N161" s="2"/>
      <c r="O161" s="2"/>
      <c r="P161" s="2"/>
      <c r="Q161" s="2"/>
      <c r="R161" s="2"/>
      <c r="S161" s="2"/>
      <c r="T161" s="2"/>
      <c r="U161" s="2"/>
      <c r="V161" s="2"/>
      <c r="W161" s="2"/>
      <c r="X161" s="2"/>
      <c r="Y161" s="2"/>
      <c r="Z161" s="2"/>
    </row>
    <row r="162" spans="1:26" ht="15.75" customHeight="1" x14ac:dyDescent="0.3">
      <c r="A162" s="128"/>
      <c r="B162" s="128"/>
      <c r="C162" s="171"/>
      <c r="D162" s="128"/>
      <c r="E162" s="128"/>
      <c r="F162" s="128"/>
      <c r="G162" s="2"/>
      <c r="H162" s="128"/>
      <c r="I162" s="172"/>
      <c r="J162" s="172"/>
      <c r="K162" s="172"/>
      <c r="L162" s="172"/>
      <c r="M162" s="2"/>
      <c r="N162" s="2"/>
      <c r="O162" s="2"/>
      <c r="P162" s="2"/>
      <c r="Q162" s="2"/>
      <c r="R162" s="2"/>
      <c r="S162" s="2"/>
      <c r="T162" s="2"/>
      <c r="U162" s="2"/>
      <c r="V162" s="2"/>
      <c r="W162" s="2"/>
      <c r="X162" s="2"/>
      <c r="Y162" s="2"/>
      <c r="Z162" s="2"/>
    </row>
    <row r="163" spans="1:26" ht="15.75" customHeight="1" x14ac:dyDescent="0.3">
      <c r="A163" s="128"/>
      <c r="B163" s="128"/>
      <c r="C163" s="171"/>
      <c r="D163" s="128"/>
      <c r="E163" s="128"/>
      <c r="F163" s="128"/>
      <c r="G163" s="2"/>
      <c r="H163" s="128"/>
      <c r="I163" s="172"/>
      <c r="J163" s="172"/>
      <c r="K163" s="172"/>
      <c r="L163" s="172"/>
      <c r="M163" s="2"/>
      <c r="N163" s="2"/>
      <c r="O163" s="2"/>
      <c r="P163" s="2"/>
      <c r="Q163" s="2"/>
      <c r="R163" s="2"/>
      <c r="S163" s="2"/>
      <c r="T163" s="2"/>
      <c r="U163" s="2"/>
      <c r="V163" s="2"/>
      <c r="W163" s="2"/>
      <c r="X163" s="2"/>
      <c r="Y163" s="2"/>
      <c r="Z163" s="2"/>
    </row>
    <row r="164" spans="1:26" ht="15.75" customHeight="1" x14ac:dyDescent="0.3">
      <c r="A164" s="128"/>
      <c r="B164" s="128"/>
      <c r="C164" s="171"/>
      <c r="D164" s="128"/>
      <c r="E164" s="128"/>
      <c r="F164" s="128"/>
      <c r="G164" s="2"/>
      <c r="H164" s="128"/>
      <c r="I164" s="172"/>
      <c r="J164" s="172"/>
      <c r="K164" s="172"/>
      <c r="L164" s="172"/>
      <c r="M164" s="2"/>
      <c r="N164" s="2"/>
      <c r="O164" s="2"/>
      <c r="P164" s="2"/>
      <c r="Q164" s="2"/>
      <c r="R164" s="2"/>
      <c r="S164" s="2"/>
      <c r="T164" s="2"/>
      <c r="U164" s="2"/>
      <c r="V164" s="2"/>
      <c r="W164" s="2"/>
      <c r="X164" s="2"/>
      <c r="Y164" s="2"/>
      <c r="Z164" s="2"/>
    </row>
    <row r="165" spans="1:26" ht="15.75" customHeight="1" x14ac:dyDescent="0.3">
      <c r="A165" s="128"/>
      <c r="B165" s="128"/>
      <c r="C165" s="171"/>
      <c r="D165" s="128"/>
      <c r="E165" s="128"/>
      <c r="F165" s="128"/>
      <c r="G165" s="2"/>
      <c r="H165" s="128"/>
      <c r="I165" s="172"/>
      <c r="J165" s="172"/>
      <c r="K165" s="172"/>
      <c r="L165" s="172"/>
      <c r="M165" s="2"/>
      <c r="N165" s="2"/>
      <c r="O165" s="2"/>
      <c r="P165" s="2"/>
      <c r="Q165" s="2"/>
      <c r="R165" s="2"/>
      <c r="S165" s="2"/>
      <c r="T165" s="2"/>
      <c r="U165" s="2"/>
      <c r="V165" s="2"/>
      <c r="W165" s="2"/>
      <c r="X165" s="2"/>
      <c r="Y165" s="2"/>
      <c r="Z165" s="2"/>
    </row>
    <row r="166" spans="1:26" ht="15.75" customHeight="1" x14ac:dyDescent="0.3">
      <c r="A166" s="128"/>
      <c r="B166" s="128"/>
      <c r="C166" s="171"/>
      <c r="D166" s="128"/>
      <c r="E166" s="128"/>
      <c r="F166" s="128"/>
      <c r="G166" s="2"/>
      <c r="H166" s="128"/>
      <c r="I166" s="172"/>
      <c r="J166" s="172"/>
      <c r="K166" s="172"/>
      <c r="L166" s="172"/>
      <c r="M166" s="2"/>
      <c r="N166" s="2"/>
      <c r="O166" s="2"/>
      <c r="P166" s="2"/>
      <c r="Q166" s="2"/>
      <c r="R166" s="2"/>
      <c r="S166" s="2"/>
      <c r="T166" s="2"/>
      <c r="U166" s="2"/>
      <c r="V166" s="2"/>
      <c r="W166" s="2"/>
      <c r="X166" s="2"/>
      <c r="Y166" s="2"/>
      <c r="Z166" s="2"/>
    </row>
    <row r="167" spans="1:26" ht="15.75" customHeight="1" x14ac:dyDescent="0.3">
      <c r="A167" s="128"/>
      <c r="B167" s="128"/>
      <c r="C167" s="171"/>
      <c r="D167" s="128"/>
      <c r="E167" s="128"/>
      <c r="F167" s="128"/>
      <c r="G167" s="2"/>
      <c r="H167" s="128"/>
      <c r="I167" s="172"/>
      <c r="J167" s="172"/>
      <c r="K167" s="172"/>
      <c r="L167" s="172"/>
      <c r="M167" s="2"/>
      <c r="N167" s="2"/>
      <c r="O167" s="2"/>
      <c r="P167" s="2"/>
      <c r="Q167" s="2"/>
      <c r="R167" s="2"/>
      <c r="S167" s="2"/>
      <c r="T167" s="2"/>
      <c r="U167" s="2"/>
      <c r="V167" s="2"/>
      <c r="W167" s="2"/>
      <c r="X167" s="2"/>
      <c r="Y167" s="2"/>
      <c r="Z167" s="2"/>
    </row>
    <row r="168" spans="1:26" ht="15.75" customHeight="1" x14ac:dyDescent="0.3">
      <c r="A168" s="128"/>
      <c r="B168" s="128"/>
      <c r="C168" s="171"/>
      <c r="D168" s="128"/>
      <c r="E168" s="128"/>
      <c r="F168" s="128"/>
      <c r="G168" s="2"/>
      <c r="H168" s="128"/>
      <c r="I168" s="172"/>
      <c r="J168" s="172"/>
      <c r="K168" s="172"/>
      <c r="L168" s="172"/>
      <c r="M168" s="2"/>
      <c r="N168" s="2"/>
      <c r="O168" s="2"/>
      <c r="P168" s="2"/>
      <c r="Q168" s="2"/>
      <c r="R168" s="2"/>
      <c r="S168" s="2"/>
      <c r="T168" s="2"/>
      <c r="U168" s="2"/>
      <c r="V168" s="2"/>
      <c r="W168" s="2"/>
      <c r="X168" s="2"/>
      <c r="Y168" s="2"/>
      <c r="Z168" s="2"/>
    </row>
    <row r="169" spans="1:26" ht="15.75" customHeight="1" x14ac:dyDescent="0.3">
      <c r="A169" s="128"/>
      <c r="B169" s="128"/>
      <c r="C169" s="171"/>
      <c r="D169" s="128"/>
      <c r="E169" s="128"/>
      <c r="F169" s="128"/>
      <c r="G169" s="2"/>
      <c r="H169" s="128"/>
      <c r="I169" s="172"/>
      <c r="J169" s="172"/>
      <c r="K169" s="172"/>
      <c r="L169" s="172"/>
      <c r="M169" s="2"/>
      <c r="N169" s="2"/>
      <c r="O169" s="2"/>
      <c r="P169" s="2"/>
      <c r="Q169" s="2"/>
      <c r="R169" s="2"/>
      <c r="S169" s="2"/>
      <c r="T169" s="2"/>
      <c r="U169" s="2"/>
      <c r="V169" s="2"/>
      <c r="W169" s="2"/>
      <c r="X169" s="2"/>
      <c r="Y169" s="2"/>
      <c r="Z169" s="2"/>
    </row>
    <row r="170" spans="1:26" ht="15.75" customHeight="1" x14ac:dyDescent="0.3">
      <c r="A170" s="128"/>
      <c r="B170" s="128"/>
      <c r="C170" s="171"/>
      <c r="D170" s="128"/>
      <c r="E170" s="128"/>
      <c r="F170" s="128"/>
      <c r="G170" s="2"/>
      <c r="H170" s="128"/>
      <c r="I170" s="172"/>
      <c r="J170" s="172"/>
      <c r="K170" s="172"/>
      <c r="L170" s="172"/>
      <c r="M170" s="2"/>
      <c r="N170" s="2"/>
      <c r="O170" s="2"/>
      <c r="P170" s="2"/>
      <c r="Q170" s="2"/>
      <c r="R170" s="2"/>
      <c r="S170" s="2"/>
      <c r="T170" s="2"/>
      <c r="U170" s="2"/>
      <c r="V170" s="2"/>
      <c r="W170" s="2"/>
      <c r="X170" s="2"/>
      <c r="Y170" s="2"/>
      <c r="Z170" s="2"/>
    </row>
    <row r="171" spans="1:26" ht="15.75" customHeight="1" x14ac:dyDescent="0.3">
      <c r="A171" s="128"/>
      <c r="B171" s="128"/>
      <c r="C171" s="171"/>
      <c r="D171" s="128"/>
      <c r="E171" s="128"/>
      <c r="F171" s="128"/>
      <c r="G171" s="2"/>
      <c r="H171" s="128"/>
      <c r="I171" s="172"/>
      <c r="J171" s="172"/>
      <c r="K171" s="172"/>
      <c r="L171" s="172"/>
      <c r="M171" s="2"/>
      <c r="N171" s="2"/>
      <c r="O171" s="2"/>
      <c r="P171" s="2"/>
      <c r="Q171" s="2"/>
      <c r="R171" s="2"/>
      <c r="S171" s="2"/>
      <c r="T171" s="2"/>
      <c r="U171" s="2"/>
      <c r="V171" s="2"/>
      <c r="W171" s="2"/>
      <c r="X171" s="2"/>
      <c r="Y171" s="2"/>
      <c r="Z171" s="2"/>
    </row>
    <row r="172" spans="1:26" ht="15.75" customHeight="1" x14ac:dyDescent="0.3">
      <c r="A172" s="128"/>
      <c r="B172" s="128"/>
      <c r="C172" s="171"/>
      <c r="D172" s="128"/>
      <c r="E172" s="128"/>
      <c r="F172" s="128"/>
      <c r="G172" s="2"/>
      <c r="H172" s="128"/>
      <c r="I172" s="172"/>
      <c r="J172" s="172"/>
      <c r="K172" s="172"/>
      <c r="L172" s="172"/>
      <c r="M172" s="2"/>
      <c r="N172" s="2"/>
      <c r="O172" s="2"/>
      <c r="P172" s="2"/>
      <c r="Q172" s="2"/>
      <c r="R172" s="2"/>
      <c r="S172" s="2"/>
      <c r="T172" s="2"/>
      <c r="U172" s="2"/>
      <c r="V172" s="2"/>
      <c r="W172" s="2"/>
      <c r="X172" s="2"/>
      <c r="Y172" s="2"/>
      <c r="Z172" s="2"/>
    </row>
    <row r="173" spans="1:26" ht="15.75" customHeight="1" x14ac:dyDescent="0.3">
      <c r="A173" s="128"/>
      <c r="B173" s="128"/>
      <c r="C173" s="171"/>
      <c r="D173" s="128"/>
      <c r="E173" s="128"/>
      <c r="F173" s="128"/>
      <c r="G173" s="2"/>
      <c r="H173" s="128"/>
      <c r="I173" s="172"/>
      <c r="J173" s="172"/>
      <c r="K173" s="172"/>
      <c r="L173" s="172"/>
      <c r="M173" s="2"/>
      <c r="N173" s="2"/>
      <c r="O173" s="2"/>
      <c r="P173" s="2"/>
      <c r="Q173" s="2"/>
      <c r="R173" s="2"/>
      <c r="S173" s="2"/>
      <c r="T173" s="2"/>
      <c r="U173" s="2"/>
      <c r="V173" s="2"/>
      <c r="W173" s="2"/>
      <c r="X173" s="2"/>
      <c r="Y173" s="2"/>
      <c r="Z173" s="2"/>
    </row>
    <row r="174" spans="1:26" ht="15.75" customHeight="1" x14ac:dyDescent="0.3">
      <c r="A174" s="128"/>
      <c r="B174" s="128"/>
      <c r="C174" s="171"/>
      <c r="D174" s="128"/>
      <c r="E174" s="128"/>
      <c r="F174" s="128"/>
      <c r="G174" s="2"/>
      <c r="H174" s="128"/>
      <c r="I174" s="172"/>
      <c r="J174" s="172"/>
      <c r="K174" s="172"/>
      <c r="L174" s="172"/>
      <c r="M174" s="2"/>
      <c r="N174" s="2"/>
      <c r="O174" s="2"/>
      <c r="P174" s="2"/>
      <c r="Q174" s="2"/>
      <c r="R174" s="2"/>
      <c r="S174" s="2"/>
      <c r="T174" s="2"/>
      <c r="U174" s="2"/>
      <c r="V174" s="2"/>
      <c r="W174" s="2"/>
      <c r="X174" s="2"/>
      <c r="Y174" s="2"/>
      <c r="Z174" s="2"/>
    </row>
    <row r="175" spans="1:26" ht="15.75" customHeight="1" x14ac:dyDescent="0.3">
      <c r="A175" s="128"/>
      <c r="B175" s="128"/>
      <c r="C175" s="171"/>
      <c r="D175" s="128"/>
      <c r="E175" s="128"/>
      <c r="F175" s="128"/>
      <c r="G175" s="2"/>
      <c r="H175" s="128"/>
      <c r="I175" s="172"/>
      <c r="J175" s="172"/>
      <c r="K175" s="172"/>
      <c r="L175" s="172"/>
      <c r="M175" s="2"/>
      <c r="N175" s="2"/>
      <c r="O175" s="2"/>
      <c r="P175" s="2"/>
      <c r="Q175" s="2"/>
      <c r="R175" s="2"/>
      <c r="S175" s="2"/>
      <c r="T175" s="2"/>
      <c r="U175" s="2"/>
      <c r="V175" s="2"/>
      <c r="W175" s="2"/>
      <c r="X175" s="2"/>
      <c r="Y175" s="2"/>
      <c r="Z175" s="2"/>
    </row>
    <row r="176" spans="1:26" ht="15.75" customHeight="1" x14ac:dyDescent="0.3">
      <c r="A176" s="128"/>
      <c r="B176" s="128"/>
      <c r="C176" s="171"/>
      <c r="D176" s="128"/>
      <c r="E176" s="128"/>
      <c r="F176" s="128"/>
      <c r="G176" s="2"/>
      <c r="H176" s="128"/>
      <c r="I176" s="172"/>
      <c r="J176" s="172"/>
      <c r="K176" s="172"/>
      <c r="L176" s="172"/>
      <c r="M176" s="2"/>
      <c r="N176" s="2"/>
      <c r="O176" s="2"/>
      <c r="P176" s="2"/>
      <c r="Q176" s="2"/>
      <c r="R176" s="2"/>
      <c r="S176" s="2"/>
      <c r="T176" s="2"/>
      <c r="U176" s="2"/>
      <c r="V176" s="2"/>
      <c r="W176" s="2"/>
      <c r="X176" s="2"/>
      <c r="Y176" s="2"/>
      <c r="Z176" s="2"/>
    </row>
    <row r="177" spans="1:26" ht="15.75" customHeight="1" x14ac:dyDescent="0.3">
      <c r="A177" s="128"/>
      <c r="B177" s="128"/>
      <c r="C177" s="171"/>
      <c r="D177" s="128"/>
      <c r="E177" s="128"/>
      <c r="F177" s="128"/>
      <c r="G177" s="2"/>
      <c r="H177" s="128"/>
      <c r="I177" s="172"/>
      <c r="J177" s="172"/>
      <c r="K177" s="172"/>
      <c r="L177" s="172"/>
      <c r="M177" s="2"/>
      <c r="N177" s="2"/>
      <c r="O177" s="2"/>
      <c r="P177" s="2"/>
      <c r="Q177" s="2"/>
      <c r="R177" s="2"/>
      <c r="S177" s="2"/>
      <c r="T177" s="2"/>
      <c r="U177" s="2"/>
      <c r="V177" s="2"/>
      <c r="W177" s="2"/>
      <c r="X177" s="2"/>
      <c r="Y177" s="2"/>
      <c r="Z177" s="2"/>
    </row>
    <row r="178" spans="1:26" ht="15.75" customHeight="1" x14ac:dyDescent="0.3">
      <c r="A178" s="128"/>
      <c r="B178" s="128"/>
      <c r="C178" s="171"/>
      <c r="D178" s="128"/>
      <c r="E178" s="128"/>
      <c r="F178" s="128"/>
      <c r="G178" s="2"/>
      <c r="H178" s="128"/>
      <c r="I178" s="172"/>
      <c r="J178" s="172"/>
      <c r="K178" s="172"/>
      <c r="L178" s="172"/>
      <c r="M178" s="2"/>
      <c r="N178" s="2"/>
      <c r="O178" s="2"/>
      <c r="P178" s="2"/>
      <c r="Q178" s="2"/>
      <c r="R178" s="2"/>
      <c r="S178" s="2"/>
      <c r="T178" s="2"/>
      <c r="U178" s="2"/>
      <c r="V178" s="2"/>
      <c r="W178" s="2"/>
      <c r="X178" s="2"/>
      <c r="Y178" s="2"/>
      <c r="Z178" s="2"/>
    </row>
    <row r="179" spans="1:26" ht="15.75" customHeight="1" x14ac:dyDescent="0.3">
      <c r="A179" s="128"/>
      <c r="B179" s="128"/>
      <c r="C179" s="171"/>
      <c r="D179" s="128"/>
      <c r="E179" s="128"/>
      <c r="F179" s="128"/>
      <c r="G179" s="2"/>
      <c r="H179" s="128"/>
      <c r="I179" s="172"/>
      <c r="J179" s="172"/>
      <c r="K179" s="172"/>
      <c r="L179" s="172"/>
      <c r="M179" s="2"/>
      <c r="N179" s="2"/>
      <c r="O179" s="2"/>
      <c r="P179" s="2"/>
      <c r="Q179" s="2"/>
      <c r="R179" s="2"/>
      <c r="S179" s="2"/>
      <c r="T179" s="2"/>
      <c r="U179" s="2"/>
      <c r="V179" s="2"/>
      <c r="W179" s="2"/>
      <c r="X179" s="2"/>
      <c r="Y179" s="2"/>
      <c r="Z179" s="2"/>
    </row>
    <row r="180" spans="1:26" ht="15.75" customHeight="1" x14ac:dyDescent="0.3">
      <c r="A180" s="128"/>
      <c r="B180" s="128"/>
      <c r="C180" s="171"/>
      <c r="D180" s="128"/>
      <c r="E180" s="128"/>
      <c r="F180" s="128"/>
      <c r="G180" s="2"/>
      <c r="H180" s="128"/>
      <c r="I180" s="172"/>
      <c r="J180" s="172"/>
      <c r="K180" s="172"/>
      <c r="L180" s="172"/>
      <c r="M180" s="2"/>
      <c r="N180" s="2"/>
      <c r="O180" s="2"/>
      <c r="P180" s="2"/>
      <c r="Q180" s="2"/>
      <c r="R180" s="2"/>
      <c r="S180" s="2"/>
      <c r="T180" s="2"/>
      <c r="U180" s="2"/>
      <c r="V180" s="2"/>
      <c r="W180" s="2"/>
      <c r="X180" s="2"/>
      <c r="Y180" s="2"/>
      <c r="Z180" s="2"/>
    </row>
    <row r="181" spans="1:26" ht="15.75" customHeight="1" x14ac:dyDescent="0.3">
      <c r="A181" s="128"/>
      <c r="B181" s="128"/>
      <c r="C181" s="171"/>
      <c r="D181" s="128"/>
      <c r="E181" s="128"/>
      <c r="F181" s="128"/>
      <c r="G181" s="2"/>
      <c r="H181" s="128"/>
      <c r="I181" s="172"/>
      <c r="J181" s="172"/>
      <c r="K181" s="172"/>
      <c r="L181" s="172"/>
      <c r="M181" s="2"/>
      <c r="N181" s="2"/>
      <c r="O181" s="2"/>
      <c r="P181" s="2"/>
      <c r="Q181" s="2"/>
      <c r="R181" s="2"/>
      <c r="S181" s="2"/>
      <c r="T181" s="2"/>
      <c r="U181" s="2"/>
      <c r="V181" s="2"/>
      <c r="W181" s="2"/>
      <c r="X181" s="2"/>
      <c r="Y181" s="2"/>
      <c r="Z181" s="2"/>
    </row>
    <row r="182" spans="1:26" ht="15.75" customHeight="1" x14ac:dyDescent="0.3">
      <c r="A182" s="128"/>
      <c r="B182" s="128"/>
      <c r="C182" s="171"/>
      <c r="D182" s="128"/>
      <c r="E182" s="128"/>
      <c r="F182" s="128"/>
      <c r="G182" s="2"/>
      <c r="H182" s="128"/>
      <c r="I182" s="172"/>
      <c r="J182" s="172"/>
      <c r="K182" s="172"/>
      <c r="L182" s="172"/>
      <c r="M182" s="2"/>
      <c r="N182" s="2"/>
      <c r="O182" s="2"/>
      <c r="P182" s="2"/>
      <c r="Q182" s="2"/>
      <c r="R182" s="2"/>
      <c r="S182" s="2"/>
      <c r="T182" s="2"/>
      <c r="U182" s="2"/>
      <c r="V182" s="2"/>
      <c r="W182" s="2"/>
      <c r="X182" s="2"/>
      <c r="Y182" s="2"/>
      <c r="Z182" s="2"/>
    </row>
    <row r="183" spans="1:26" ht="15.75" customHeight="1" x14ac:dyDescent="0.3">
      <c r="A183" s="128"/>
      <c r="B183" s="128"/>
      <c r="C183" s="171"/>
      <c r="D183" s="128"/>
      <c r="E183" s="128"/>
      <c r="F183" s="128"/>
      <c r="G183" s="2"/>
      <c r="H183" s="128"/>
      <c r="I183" s="172"/>
      <c r="J183" s="172"/>
      <c r="K183" s="172"/>
      <c r="L183" s="172"/>
      <c r="M183" s="2"/>
      <c r="N183" s="2"/>
      <c r="O183" s="2"/>
      <c r="P183" s="2"/>
      <c r="Q183" s="2"/>
      <c r="R183" s="2"/>
      <c r="S183" s="2"/>
      <c r="T183" s="2"/>
      <c r="U183" s="2"/>
      <c r="V183" s="2"/>
      <c r="W183" s="2"/>
      <c r="X183" s="2"/>
      <c r="Y183" s="2"/>
      <c r="Z183" s="2"/>
    </row>
    <row r="184" spans="1:26" ht="15.75" customHeight="1" x14ac:dyDescent="0.3">
      <c r="A184" s="128"/>
      <c r="B184" s="128"/>
      <c r="C184" s="171"/>
      <c r="D184" s="128"/>
      <c r="E184" s="128"/>
      <c r="F184" s="128"/>
      <c r="G184" s="2"/>
      <c r="H184" s="128"/>
      <c r="I184" s="172"/>
      <c r="J184" s="172"/>
      <c r="K184" s="172"/>
      <c r="L184" s="172"/>
      <c r="M184" s="2"/>
      <c r="N184" s="2"/>
      <c r="O184" s="2"/>
      <c r="P184" s="2"/>
      <c r="Q184" s="2"/>
      <c r="R184" s="2"/>
      <c r="S184" s="2"/>
      <c r="T184" s="2"/>
      <c r="U184" s="2"/>
      <c r="V184" s="2"/>
      <c r="W184" s="2"/>
      <c r="X184" s="2"/>
      <c r="Y184" s="2"/>
      <c r="Z184" s="2"/>
    </row>
    <row r="185" spans="1:26" ht="15.75" customHeight="1" x14ac:dyDescent="0.3">
      <c r="A185" s="128"/>
      <c r="B185" s="128"/>
      <c r="C185" s="171"/>
      <c r="D185" s="128"/>
      <c r="E185" s="128"/>
      <c r="F185" s="128"/>
      <c r="G185" s="2"/>
      <c r="H185" s="128"/>
      <c r="I185" s="172"/>
      <c r="J185" s="172"/>
      <c r="K185" s="172"/>
      <c r="L185" s="172"/>
      <c r="M185" s="2"/>
      <c r="N185" s="2"/>
      <c r="O185" s="2"/>
      <c r="P185" s="2"/>
      <c r="Q185" s="2"/>
      <c r="R185" s="2"/>
      <c r="S185" s="2"/>
      <c r="T185" s="2"/>
      <c r="U185" s="2"/>
      <c r="V185" s="2"/>
      <c r="W185" s="2"/>
      <c r="X185" s="2"/>
      <c r="Y185" s="2"/>
      <c r="Z185" s="2"/>
    </row>
    <row r="186" spans="1:26" ht="15.75" customHeight="1" x14ac:dyDescent="0.3">
      <c r="A186" s="128"/>
      <c r="B186" s="128"/>
      <c r="C186" s="171"/>
      <c r="D186" s="128"/>
      <c r="E186" s="128"/>
      <c r="F186" s="128"/>
      <c r="G186" s="2"/>
      <c r="H186" s="128"/>
      <c r="I186" s="172"/>
      <c r="J186" s="172"/>
      <c r="K186" s="172"/>
      <c r="L186" s="172"/>
      <c r="M186" s="2"/>
      <c r="N186" s="2"/>
      <c r="O186" s="2"/>
      <c r="P186" s="2"/>
      <c r="Q186" s="2"/>
      <c r="R186" s="2"/>
      <c r="S186" s="2"/>
      <c r="T186" s="2"/>
      <c r="U186" s="2"/>
      <c r="V186" s="2"/>
      <c r="W186" s="2"/>
      <c r="X186" s="2"/>
      <c r="Y186" s="2"/>
      <c r="Z186" s="2"/>
    </row>
    <row r="187" spans="1:26" ht="15.75" customHeight="1" x14ac:dyDescent="0.3">
      <c r="A187" s="128"/>
      <c r="B187" s="128"/>
      <c r="C187" s="171"/>
      <c r="D187" s="128"/>
      <c r="E187" s="128"/>
      <c r="F187" s="128"/>
      <c r="G187" s="2"/>
      <c r="H187" s="128"/>
      <c r="I187" s="172"/>
      <c r="J187" s="172"/>
      <c r="K187" s="172"/>
      <c r="L187" s="172"/>
      <c r="M187" s="2"/>
      <c r="N187" s="2"/>
      <c r="O187" s="2"/>
      <c r="P187" s="2"/>
      <c r="Q187" s="2"/>
      <c r="R187" s="2"/>
      <c r="S187" s="2"/>
      <c r="T187" s="2"/>
      <c r="U187" s="2"/>
      <c r="V187" s="2"/>
      <c r="W187" s="2"/>
      <c r="X187" s="2"/>
      <c r="Y187" s="2"/>
      <c r="Z187" s="2"/>
    </row>
    <row r="188" spans="1:26" ht="15.75" customHeight="1" x14ac:dyDescent="0.3">
      <c r="A188" s="128"/>
      <c r="B188" s="128"/>
      <c r="C188" s="171"/>
      <c r="D188" s="128"/>
      <c r="E188" s="128"/>
      <c r="F188" s="128"/>
      <c r="G188" s="2"/>
      <c r="H188" s="128"/>
      <c r="I188" s="172"/>
      <c r="J188" s="172"/>
      <c r="K188" s="172"/>
      <c r="L188" s="172"/>
      <c r="M188" s="2"/>
      <c r="N188" s="2"/>
      <c r="O188" s="2"/>
      <c r="P188" s="2"/>
      <c r="Q188" s="2"/>
      <c r="R188" s="2"/>
      <c r="S188" s="2"/>
      <c r="T188" s="2"/>
      <c r="U188" s="2"/>
      <c r="V188" s="2"/>
      <c r="W188" s="2"/>
      <c r="X188" s="2"/>
      <c r="Y188" s="2"/>
      <c r="Z188" s="2"/>
    </row>
    <row r="189" spans="1:26" ht="15.75" customHeight="1" x14ac:dyDescent="0.3">
      <c r="A189" s="128"/>
      <c r="B189" s="128"/>
      <c r="C189" s="171"/>
      <c r="D189" s="128"/>
      <c r="E189" s="128"/>
      <c r="F189" s="128"/>
      <c r="G189" s="2"/>
      <c r="H189" s="128"/>
      <c r="I189" s="172"/>
      <c r="J189" s="172"/>
      <c r="K189" s="172"/>
      <c r="L189" s="172"/>
      <c r="M189" s="2"/>
      <c r="N189" s="2"/>
      <c r="O189" s="2"/>
      <c r="P189" s="2"/>
      <c r="Q189" s="2"/>
      <c r="R189" s="2"/>
      <c r="S189" s="2"/>
      <c r="T189" s="2"/>
      <c r="U189" s="2"/>
      <c r="V189" s="2"/>
      <c r="W189" s="2"/>
      <c r="X189" s="2"/>
      <c r="Y189" s="2"/>
      <c r="Z189" s="2"/>
    </row>
    <row r="190" spans="1:26" ht="15.75" customHeight="1" x14ac:dyDescent="0.3">
      <c r="A190" s="128"/>
      <c r="B190" s="128"/>
      <c r="C190" s="171"/>
      <c r="D190" s="128"/>
      <c r="E190" s="128"/>
      <c r="F190" s="128"/>
      <c r="G190" s="2"/>
      <c r="H190" s="128"/>
      <c r="I190" s="172"/>
      <c r="J190" s="172"/>
      <c r="K190" s="172"/>
      <c r="L190" s="172"/>
      <c r="M190" s="2"/>
      <c r="N190" s="2"/>
      <c r="O190" s="2"/>
      <c r="P190" s="2"/>
      <c r="Q190" s="2"/>
      <c r="R190" s="2"/>
      <c r="S190" s="2"/>
      <c r="T190" s="2"/>
      <c r="U190" s="2"/>
      <c r="V190" s="2"/>
      <c r="W190" s="2"/>
      <c r="X190" s="2"/>
      <c r="Y190" s="2"/>
      <c r="Z190" s="2"/>
    </row>
    <row r="191" spans="1:26" ht="15.75" customHeight="1" x14ac:dyDescent="0.3">
      <c r="A191" s="128"/>
      <c r="B191" s="128"/>
      <c r="C191" s="171"/>
      <c r="D191" s="128"/>
      <c r="E191" s="128"/>
      <c r="F191" s="128"/>
      <c r="G191" s="2"/>
      <c r="H191" s="128"/>
      <c r="I191" s="172"/>
      <c r="J191" s="172"/>
      <c r="K191" s="172"/>
      <c r="L191" s="172"/>
      <c r="M191" s="2"/>
      <c r="N191" s="2"/>
      <c r="O191" s="2"/>
      <c r="P191" s="2"/>
      <c r="Q191" s="2"/>
      <c r="R191" s="2"/>
      <c r="S191" s="2"/>
      <c r="T191" s="2"/>
      <c r="U191" s="2"/>
      <c r="V191" s="2"/>
      <c r="W191" s="2"/>
      <c r="X191" s="2"/>
      <c r="Y191" s="2"/>
      <c r="Z191" s="2"/>
    </row>
    <row r="192" spans="1:26" ht="15.75" customHeight="1" x14ac:dyDescent="0.3">
      <c r="A192" s="128"/>
      <c r="B192" s="128"/>
      <c r="C192" s="171"/>
      <c r="D192" s="128"/>
      <c r="E192" s="128"/>
      <c r="F192" s="128"/>
      <c r="G192" s="2"/>
      <c r="H192" s="128"/>
      <c r="I192" s="172"/>
      <c r="J192" s="172"/>
      <c r="K192" s="172"/>
      <c r="L192" s="172"/>
      <c r="M192" s="2"/>
      <c r="N192" s="2"/>
      <c r="O192" s="2"/>
      <c r="P192" s="2"/>
      <c r="Q192" s="2"/>
      <c r="R192" s="2"/>
      <c r="S192" s="2"/>
      <c r="T192" s="2"/>
      <c r="U192" s="2"/>
      <c r="V192" s="2"/>
      <c r="W192" s="2"/>
      <c r="X192" s="2"/>
      <c r="Y192" s="2"/>
      <c r="Z192" s="2"/>
    </row>
    <row r="193" spans="1:26" ht="15.75" customHeight="1" x14ac:dyDescent="0.3">
      <c r="A193" s="128"/>
      <c r="B193" s="128"/>
      <c r="C193" s="171"/>
      <c r="D193" s="128"/>
      <c r="E193" s="128"/>
      <c r="F193" s="128"/>
      <c r="G193" s="2"/>
      <c r="H193" s="128"/>
      <c r="I193" s="172"/>
      <c r="J193" s="172"/>
      <c r="K193" s="172"/>
      <c r="L193" s="172"/>
      <c r="M193" s="2"/>
      <c r="N193" s="2"/>
      <c r="O193" s="2"/>
      <c r="P193" s="2"/>
      <c r="Q193" s="2"/>
      <c r="R193" s="2"/>
      <c r="S193" s="2"/>
      <c r="T193" s="2"/>
      <c r="U193" s="2"/>
      <c r="V193" s="2"/>
      <c r="W193" s="2"/>
      <c r="X193" s="2"/>
      <c r="Y193" s="2"/>
      <c r="Z193" s="2"/>
    </row>
    <row r="194" spans="1:26" ht="15.75" customHeight="1" x14ac:dyDescent="0.3">
      <c r="A194" s="128"/>
      <c r="B194" s="128"/>
      <c r="C194" s="171"/>
      <c r="D194" s="128"/>
      <c r="E194" s="128"/>
      <c r="F194" s="128"/>
      <c r="G194" s="2"/>
      <c r="H194" s="128"/>
      <c r="I194" s="172"/>
      <c r="J194" s="172"/>
      <c r="K194" s="172"/>
      <c r="L194" s="172"/>
      <c r="M194" s="2"/>
      <c r="N194" s="2"/>
      <c r="O194" s="2"/>
      <c r="P194" s="2"/>
      <c r="Q194" s="2"/>
      <c r="R194" s="2"/>
      <c r="S194" s="2"/>
      <c r="T194" s="2"/>
      <c r="U194" s="2"/>
      <c r="V194" s="2"/>
      <c r="W194" s="2"/>
      <c r="X194" s="2"/>
      <c r="Y194" s="2"/>
      <c r="Z194" s="2"/>
    </row>
    <row r="195" spans="1:26" ht="15.75" customHeight="1" x14ac:dyDescent="0.3">
      <c r="A195" s="128"/>
      <c r="B195" s="128"/>
      <c r="C195" s="171"/>
      <c r="D195" s="128"/>
      <c r="E195" s="128"/>
      <c r="F195" s="128"/>
      <c r="G195" s="2"/>
      <c r="H195" s="128"/>
      <c r="I195" s="172"/>
      <c r="J195" s="172"/>
      <c r="K195" s="172"/>
      <c r="L195" s="172"/>
      <c r="M195" s="2"/>
      <c r="N195" s="2"/>
      <c r="O195" s="2"/>
      <c r="P195" s="2"/>
      <c r="Q195" s="2"/>
      <c r="R195" s="2"/>
      <c r="S195" s="2"/>
      <c r="T195" s="2"/>
      <c r="U195" s="2"/>
      <c r="V195" s="2"/>
      <c r="W195" s="2"/>
      <c r="X195" s="2"/>
      <c r="Y195" s="2"/>
      <c r="Z195" s="2"/>
    </row>
    <row r="196" spans="1:26" ht="15.75" customHeight="1" x14ac:dyDescent="0.3">
      <c r="A196" s="128"/>
      <c r="B196" s="128"/>
      <c r="C196" s="171"/>
      <c r="D196" s="128"/>
      <c r="E196" s="128"/>
      <c r="F196" s="128"/>
      <c r="G196" s="2"/>
      <c r="H196" s="128"/>
      <c r="I196" s="172"/>
      <c r="J196" s="172"/>
      <c r="K196" s="172"/>
      <c r="L196" s="172"/>
      <c r="M196" s="2"/>
      <c r="N196" s="2"/>
      <c r="O196" s="2"/>
      <c r="P196" s="2"/>
      <c r="Q196" s="2"/>
      <c r="R196" s="2"/>
      <c r="S196" s="2"/>
      <c r="T196" s="2"/>
      <c r="U196" s="2"/>
      <c r="V196" s="2"/>
      <c r="W196" s="2"/>
      <c r="X196" s="2"/>
      <c r="Y196" s="2"/>
      <c r="Z196" s="2"/>
    </row>
    <row r="197" spans="1:26" ht="15.75" customHeight="1" x14ac:dyDescent="0.3">
      <c r="A197" s="128"/>
      <c r="B197" s="128"/>
      <c r="C197" s="171"/>
      <c r="D197" s="128"/>
      <c r="E197" s="128"/>
      <c r="F197" s="128"/>
      <c r="G197" s="2"/>
      <c r="H197" s="128"/>
      <c r="I197" s="172"/>
      <c r="J197" s="172"/>
      <c r="K197" s="172"/>
      <c r="L197" s="172"/>
      <c r="M197" s="2"/>
      <c r="N197" s="2"/>
      <c r="O197" s="2"/>
      <c r="P197" s="2"/>
      <c r="Q197" s="2"/>
      <c r="R197" s="2"/>
      <c r="S197" s="2"/>
      <c r="T197" s="2"/>
      <c r="U197" s="2"/>
      <c r="V197" s="2"/>
      <c r="W197" s="2"/>
      <c r="X197" s="2"/>
      <c r="Y197" s="2"/>
      <c r="Z197" s="2"/>
    </row>
    <row r="198" spans="1:26" ht="15.75" customHeight="1" x14ac:dyDescent="0.3">
      <c r="A198" s="128"/>
      <c r="B198" s="128"/>
      <c r="C198" s="171"/>
      <c r="D198" s="128"/>
      <c r="E198" s="128"/>
      <c r="F198" s="128"/>
      <c r="G198" s="2"/>
      <c r="H198" s="128"/>
      <c r="I198" s="172"/>
      <c r="J198" s="172"/>
      <c r="K198" s="172"/>
      <c r="L198" s="172"/>
      <c r="M198" s="2"/>
      <c r="N198" s="2"/>
      <c r="O198" s="2"/>
      <c r="P198" s="2"/>
      <c r="Q198" s="2"/>
      <c r="R198" s="2"/>
      <c r="S198" s="2"/>
      <c r="T198" s="2"/>
      <c r="U198" s="2"/>
      <c r="V198" s="2"/>
      <c r="W198" s="2"/>
      <c r="X198" s="2"/>
      <c r="Y198" s="2"/>
      <c r="Z198" s="2"/>
    </row>
    <row r="199" spans="1:26" ht="15.75" customHeight="1" x14ac:dyDescent="0.3">
      <c r="A199" s="128"/>
      <c r="B199" s="128"/>
      <c r="C199" s="171"/>
      <c r="D199" s="128"/>
      <c r="E199" s="128"/>
      <c r="F199" s="128"/>
      <c r="G199" s="2"/>
      <c r="H199" s="128"/>
      <c r="I199" s="172"/>
      <c r="J199" s="172"/>
      <c r="K199" s="172"/>
      <c r="L199" s="172"/>
      <c r="M199" s="2"/>
      <c r="N199" s="2"/>
      <c r="O199" s="2"/>
      <c r="P199" s="2"/>
      <c r="Q199" s="2"/>
      <c r="R199" s="2"/>
      <c r="S199" s="2"/>
      <c r="T199" s="2"/>
      <c r="U199" s="2"/>
      <c r="V199" s="2"/>
      <c r="W199" s="2"/>
      <c r="X199" s="2"/>
      <c r="Y199" s="2"/>
      <c r="Z199" s="2"/>
    </row>
    <row r="200" spans="1:26" ht="15.75" customHeight="1" x14ac:dyDescent="0.3">
      <c r="A200" s="128"/>
      <c r="B200" s="128"/>
      <c r="C200" s="171"/>
      <c r="D200" s="128"/>
      <c r="E200" s="128"/>
      <c r="F200" s="128"/>
      <c r="G200" s="2"/>
      <c r="H200" s="128"/>
      <c r="I200" s="172"/>
      <c r="J200" s="172"/>
      <c r="K200" s="172"/>
      <c r="L200" s="172"/>
      <c r="M200" s="2"/>
      <c r="N200" s="2"/>
      <c r="O200" s="2"/>
      <c r="P200" s="2"/>
      <c r="Q200" s="2"/>
      <c r="R200" s="2"/>
      <c r="S200" s="2"/>
      <c r="T200" s="2"/>
      <c r="U200" s="2"/>
      <c r="V200" s="2"/>
      <c r="W200" s="2"/>
      <c r="X200" s="2"/>
      <c r="Y200" s="2"/>
      <c r="Z200" s="2"/>
    </row>
    <row r="201" spans="1:26" ht="15.75" customHeight="1" x14ac:dyDescent="0.3">
      <c r="A201" s="128"/>
      <c r="B201" s="128"/>
      <c r="C201" s="171"/>
      <c r="D201" s="128"/>
      <c r="E201" s="128"/>
      <c r="F201" s="128"/>
      <c r="G201" s="2"/>
      <c r="H201" s="128"/>
      <c r="I201" s="172"/>
      <c r="J201" s="172"/>
      <c r="K201" s="172"/>
      <c r="L201" s="172"/>
      <c r="M201" s="2"/>
      <c r="N201" s="2"/>
      <c r="O201" s="2"/>
      <c r="P201" s="2"/>
      <c r="Q201" s="2"/>
      <c r="R201" s="2"/>
      <c r="S201" s="2"/>
      <c r="T201" s="2"/>
      <c r="U201" s="2"/>
      <c r="V201" s="2"/>
      <c r="W201" s="2"/>
      <c r="X201" s="2"/>
      <c r="Y201" s="2"/>
      <c r="Z201" s="2"/>
    </row>
    <row r="202" spans="1:26" ht="15.75" customHeight="1" x14ac:dyDescent="0.3">
      <c r="A202" s="128"/>
      <c r="B202" s="128"/>
      <c r="C202" s="171"/>
      <c r="D202" s="128"/>
      <c r="E202" s="128"/>
      <c r="F202" s="128"/>
      <c r="G202" s="2"/>
      <c r="H202" s="128"/>
      <c r="I202" s="172"/>
      <c r="J202" s="172"/>
      <c r="K202" s="172"/>
      <c r="L202" s="172"/>
      <c r="M202" s="2"/>
      <c r="N202" s="2"/>
      <c r="O202" s="2"/>
      <c r="P202" s="2"/>
      <c r="Q202" s="2"/>
      <c r="R202" s="2"/>
      <c r="S202" s="2"/>
      <c r="T202" s="2"/>
      <c r="U202" s="2"/>
      <c r="V202" s="2"/>
      <c r="W202" s="2"/>
      <c r="X202" s="2"/>
      <c r="Y202" s="2"/>
      <c r="Z202" s="2"/>
    </row>
    <row r="203" spans="1:26" ht="15.75" customHeight="1" x14ac:dyDescent="0.3">
      <c r="A203" s="128"/>
      <c r="B203" s="128"/>
      <c r="C203" s="171"/>
      <c r="D203" s="128"/>
      <c r="E203" s="128"/>
      <c r="F203" s="128"/>
      <c r="G203" s="2"/>
      <c r="H203" s="128"/>
      <c r="I203" s="172"/>
      <c r="J203" s="172"/>
      <c r="K203" s="172"/>
      <c r="L203" s="172"/>
      <c r="M203" s="2"/>
      <c r="N203" s="2"/>
      <c r="O203" s="2"/>
      <c r="P203" s="2"/>
      <c r="Q203" s="2"/>
      <c r="R203" s="2"/>
      <c r="S203" s="2"/>
      <c r="T203" s="2"/>
      <c r="U203" s="2"/>
      <c r="V203" s="2"/>
      <c r="W203" s="2"/>
      <c r="X203" s="2"/>
      <c r="Y203" s="2"/>
      <c r="Z203" s="2"/>
    </row>
    <row r="204" spans="1:26" ht="15.75" customHeight="1" x14ac:dyDescent="0.3">
      <c r="A204" s="128"/>
      <c r="B204" s="128"/>
      <c r="C204" s="171"/>
      <c r="D204" s="128"/>
      <c r="E204" s="128"/>
      <c r="F204" s="128"/>
      <c r="G204" s="2"/>
      <c r="H204" s="128"/>
      <c r="I204" s="172"/>
      <c r="J204" s="172"/>
      <c r="K204" s="172"/>
      <c r="L204" s="172"/>
      <c r="M204" s="2"/>
      <c r="N204" s="2"/>
      <c r="O204" s="2"/>
      <c r="P204" s="2"/>
      <c r="Q204" s="2"/>
      <c r="R204" s="2"/>
      <c r="S204" s="2"/>
      <c r="T204" s="2"/>
      <c r="U204" s="2"/>
      <c r="V204" s="2"/>
      <c r="W204" s="2"/>
      <c r="X204" s="2"/>
      <c r="Y204" s="2"/>
      <c r="Z204" s="2"/>
    </row>
    <row r="205" spans="1:26" ht="15.75" customHeight="1" x14ac:dyDescent="0.3">
      <c r="A205" s="128"/>
      <c r="B205" s="128"/>
      <c r="C205" s="171"/>
      <c r="D205" s="128"/>
      <c r="E205" s="128"/>
      <c r="F205" s="128"/>
      <c r="G205" s="2"/>
      <c r="H205" s="128"/>
      <c r="I205" s="172"/>
      <c r="J205" s="172"/>
      <c r="K205" s="172"/>
      <c r="L205" s="172"/>
      <c r="M205" s="2"/>
      <c r="N205" s="2"/>
      <c r="O205" s="2"/>
      <c r="P205" s="2"/>
      <c r="Q205" s="2"/>
      <c r="R205" s="2"/>
      <c r="S205" s="2"/>
      <c r="T205" s="2"/>
      <c r="U205" s="2"/>
      <c r="V205" s="2"/>
      <c r="W205" s="2"/>
      <c r="X205" s="2"/>
      <c r="Y205" s="2"/>
      <c r="Z205" s="2"/>
    </row>
    <row r="206" spans="1:26" ht="15.75" customHeight="1" x14ac:dyDescent="0.3">
      <c r="A206" s="128"/>
      <c r="B206" s="128"/>
      <c r="C206" s="171"/>
      <c r="D206" s="128"/>
      <c r="E206" s="128"/>
      <c r="F206" s="128"/>
      <c r="G206" s="2"/>
      <c r="H206" s="128"/>
      <c r="I206" s="172"/>
      <c r="J206" s="172"/>
      <c r="K206" s="172"/>
      <c r="L206" s="172"/>
      <c r="M206" s="2"/>
      <c r="N206" s="2"/>
      <c r="O206" s="2"/>
      <c r="P206" s="2"/>
      <c r="Q206" s="2"/>
      <c r="R206" s="2"/>
      <c r="S206" s="2"/>
      <c r="T206" s="2"/>
      <c r="U206" s="2"/>
      <c r="V206" s="2"/>
      <c r="W206" s="2"/>
      <c r="X206" s="2"/>
      <c r="Y206" s="2"/>
      <c r="Z206" s="2"/>
    </row>
    <row r="207" spans="1:26" ht="15.75" customHeight="1" x14ac:dyDescent="0.3">
      <c r="A207" s="128"/>
      <c r="B207" s="128"/>
      <c r="C207" s="171"/>
      <c r="D207" s="128"/>
      <c r="E207" s="128"/>
      <c r="F207" s="128"/>
      <c r="G207" s="2"/>
      <c r="H207" s="128"/>
      <c r="I207" s="172"/>
      <c r="J207" s="172"/>
      <c r="K207" s="172"/>
      <c r="L207" s="172"/>
      <c r="M207" s="2"/>
      <c r="N207" s="2"/>
      <c r="O207" s="2"/>
      <c r="P207" s="2"/>
      <c r="Q207" s="2"/>
      <c r="R207" s="2"/>
      <c r="S207" s="2"/>
      <c r="T207" s="2"/>
      <c r="U207" s="2"/>
      <c r="V207" s="2"/>
      <c r="W207" s="2"/>
      <c r="X207" s="2"/>
      <c r="Y207" s="2"/>
      <c r="Z207" s="2"/>
    </row>
    <row r="208" spans="1:26" ht="15.75" customHeight="1" x14ac:dyDescent="0.3">
      <c r="A208" s="128"/>
      <c r="B208" s="128"/>
      <c r="C208" s="171"/>
      <c r="D208" s="128"/>
      <c r="E208" s="128"/>
      <c r="F208" s="128"/>
      <c r="G208" s="2"/>
      <c r="H208" s="128"/>
      <c r="I208" s="172"/>
      <c r="J208" s="172"/>
      <c r="K208" s="172"/>
      <c r="L208" s="172"/>
      <c r="M208" s="2"/>
      <c r="N208" s="2"/>
      <c r="O208" s="2"/>
      <c r="P208" s="2"/>
      <c r="Q208" s="2"/>
      <c r="R208" s="2"/>
      <c r="S208" s="2"/>
      <c r="T208" s="2"/>
      <c r="U208" s="2"/>
      <c r="V208" s="2"/>
      <c r="W208" s="2"/>
      <c r="X208" s="2"/>
      <c r="Y208" s="2"/>
      <c r="Z208" s="2"/>
    </row>
    <row r="209" spans="1:26" ht="15.75" customHeight="1" x14ac:dyDescent="0.3">
      <c r="A209" s="128"/>
      <c r="B209" s="128"/>
      <c r="C209" s="171"/>
      <c r="D209" s="128"/>
      <c r="E209" s="128"/>
      <c r="F209" s="128"/>
      <c r="G209" s="2"/>
      <c r="H209" s="128"/>
      <c r="I209" s="172"/>
      <c r="J209" s="172"/>
      <c r="K209" s="172"/>
      <c r="L209" s="172"/>
      <c r="M209" s="2"/>
      <c r="N209" s="2"/>
      <c r="O209" s="2"/>
      <c r="P209" s="2"/>
      <c r="Q209" s="2"/>
      <c r="R209" s="2"/>
      <c r="S209" s="2"/>
      <c r="T209" s="2"/>
      <c r="U209" s="2"/>
      <c r="V209" s="2"/>
      <c r="W209" s="2"/>
      <c r="X209" s="2"/>
      <c r="Y209" s="2"/>
      <c r="Z209" s="2"/>
    </row>
    <row r="210" spans="1:26" ht="15.75" customHeight="1" x14ac:dyDescent="0.3">
      <c r="A210" s="128"/>
      <c r="B210" s="128"/>
      <c r="C210" s="171"/>
      <c r="D210" s="128"/>
      <c r="E210" s="128"/>
      <c r="F210" s="128"/>
      <c r="G210" s="2"/>
      <c r="H210" s="128"/>
      <c r="I210" s="172"/>
      <c r="J210" s="172"/>
      <c r="K210" s="172"/>
      <c r="L210" s="172"/>
      <c r="M210" s="2"/>
      <c r="N210" s="2"/>
      <c r="O210" s="2"/>
      <c r="P210" s="2"/>
      <c r="Q210" s="2"/>
      <c r="R210" s="2"/>
      <c r="S210" s="2"/>
      <c r="T210" s="2"/>
      <c r="U210" s="2"/>
      <c r="V210" s="2"/>
      <c r="W210" s="2"/>
      <c r="X210" s="2"/>
      <c r="Y210" s="2"/>
      <c r="Z210" s="2"/>
    </row>
    <row r="211" spans="1:26" ht="15.75" customHeight="1" x14ac:dyDescent="0.3">
      <c r="A211" s="128"/>
      <c r="B211" s="128"/>
      <c r="C211" s="171"/>
      <c r="D211" s="128"/>
      <c r="E211" s="128"/>
      <c r="F211" s="128"/>
      <c r="G211" s="2"/>
      <c r="H211" s="128"/>
      <c r="I211" s="172"/>
      <c r="J211" s="172"/>
      <c r="K211" s="172"/>
      <c r="L211" s="172"/>
      <c r="M211" s="2"/>
      <c r="N211" s="2"/>
      <c r="O211" s="2"/>
      <c r="P211" s="2"/>
      <c r="Q211" s="2"/>
      <c r="R211" s="2"/>
      <c r="S211" s="2"/>
      <c r="T211" s="2"/>
      <c r="U211" s="2"/>
      <c r="V211" s="2"/>
      <c r="W211" s="2"/>
      <c r="X211" s="2"/>
      <c r="Y211" s="2"/>
      <c r="Z211" s="2"/>
    </row>
    <row r="212" spans="1:26" ht="15.75" customHeight="1" x14ac:dyDescent="0.3">
      <c r="A212" s="128"/>
      <c r="B212" s="128"/>
      <c r="C212" s="171"/>
      <c r="D212" s="128"/>
      <c r="E212" s="128"/>
      <c r="F212" s="128"/>
      <c r="G212" s="2"/>
      <c r="H212" s="128"/>
      <c r="I212" s="172"/>
      <c r="J212" s="172"/>
      <c r="K212" s="172"/>
      <c r="L212" s="172"/>
      <c r="M212" s="2"/>
      <c r="N212" s="2"/>
      <c r="O212" s="2"/>
      <c r="P212" s="2"/>
      <c r="Q212" s="2"/>
      <c r="R212" s="2"/>
      <c r="S212" s="2"/>
      <c r="T212" s="2"/>
      <c r="U212" s="2"/>
      <c r="V212" s="2"/>
      <c r="W212" s="2"/>
      <c r="X212" s="2"/>
      <c r="Y212" s="2"/>
      <c r="Z212" s="2"/>
    </row>
    <row r="213" spans="1:26" ht="15.75" customHeight="1" x14ac:dyDescent="0.3">
      <c r="A213" s="128"/>
      <c r="B213" s="128"/>
      <c r="C213" s="171"/>
      <c r="D213" s="128"/>
      <c r="E213" s="128"/>
      <c r="F213" s="128"/>
      <c r="G213" s="2"/>
      <c r="H213" s="128"/>
      <c r="I213" s="172"/>
      <c r="J213" s="172"/>
      <c r="K213" s="172"/>
      <c r="L213" s="172"/>
      <c r="M213" s="2"/>
      <c r="N213" s="2"/>
      <c r="O213" s="2"/>
      <c r="P213" s="2"/>
      <c r="Q213" s="2"/>
      <c r="R213" s="2"/>
      <c r="S213" s="2"/>
      <c r="T213" s="2"/>
      <c r="U213" s="2"/>
      <c r="V213" s="2"/>
      <c r="W213" s="2"/>
      <c r="X213" s="2"/>
      <c r="Y213" s="2"/>
      <c r="Z213" s="2"/>
    </row>
    <row r="214" spans="1:26" ht="15.75" customHeight="1" x14ac:dyDescent="0.3">
      <c r="A214" s="128"/>
      <c r="B214" s="128"/>
      <c r="C214" s="171"/>
      <c r="D214" s="128"/>
      <c r="E214" s="128"/>
      <c r="F214" s="128"/>
      <c r="G214" s="2"/>
      <c r="H214" s="128"/>
      <c r="I214" s="172"/>
      <c r="J214" s="172"/>
      <c r="K214" s="172"/>
      <c r="L214" s="172"/>
      <c r="M214" s="2"/>
      <c r="N214" s="2"/>
      <c r="O214" s="2"/>
      <c r="P214" s="2"/>
      <c r="Q214" s="2"/>
      <c r="R214" s="2"/>
      <c r="S214" s="2"/>
      <c r="T214" s="2"/>
      <c r="U214" s="2"/>
      <c r="V214" s="2"/>
      <c r="W214" s="2"/>
      <c r="X214" s="2"/>
      <c r="Y214" s="2"/>
      <c r="Z214" s="2"/>
    </row>
    <row r="215" spans="1:26" ht="15.75" customHeight="1" x14ac:dyDescent="0.3">
      <c r="A215" s="128"/>
      <c r="B215" s="128"/>
      <c r="C215" s="171"/>
      <c r="D215" s="128"/>
      <c r="E215" s="128"/>
      <c r="F215" s="128"/>
      <c r="G215" s="2"/>
      <c r="H215" s="128"/>
      <c r="I215" s="172"/>
      <c r="J215" s="172"/>
      <c r="K215" s="172"/>
      <c r="L215" s="172"/>
      <c r="M215" s="2"/>
      <c r="N215" s="2"/>
      <c r="O215" s="2"/>
      <c r="P215" s="2"/>
      <c r="Q215" s="2"/>
      <c r="R215" s="2"/>
      <c r="S215" s="2"/>
      <c r="T215" s="2"/>
      <c r="U215" s="2"/>
      <c r="V215" s="2"/>
      <c r="W215" s="2"/>
      <c r="X215" s="2"/>
      <c r="Y215" s="2"/>
      <c r="Z215" s="2"/>
    </row>
    <row r="216" spans="1:26" ht="15.75" customHeight="1" x14ac:dyDescent="0.3">
      <c r="A216" s="128"/>
      <c r="B216" s="128"/>
      <c r="C216" s="171"/>
      <c r="D216" s="128"/>
      <c r="E216" s="128"/>
      <c r="F216" s="128"/>
      <c r="G216" s="2"/>
      <c r="H216" s="128"/>
      <c r="I216" s="172"/>
      <c r="J216" s="172"/>
      <c r="K216" s="172"/>
      <c r="L216" s="172"/>
      <c r="M216" s="2"/>
      <c r="N216" s="2"/>
      <c r="O216" s="2"/>
      <c r="P216" s="2"/>
      <c r="Q216" s="2"/>
      <c r="R216" s="2"/>
      <c r="S216" s="2"/>
      <c r="T216" s="2"/>
      <c r="U216" s="2"/>
      <c r="V216" s="2"/>
      <c r="W216" s="2"/>
      <c r="X216" s="2"/>
      <c r="Y216" s="2"/>
      <c r="Z216" s="2"/>
    </row>
    <row r="217" spans="1:26" ht="15.75" customHeight="1" x14ac:dyDescent="0.3">
      <c r="A217" s="128"/>
      <c r="B217" s="128"/>
      <c r="C217" s="171"/>
      <c r="D217" s="128"/>
      <c r="E217" s="128"/>
      <c r="F217" s="128"/>
      <c r="G217" s="2"/>
      <c r="H217" s="128"/>
      <c r="I217" s="172"/>
      <c r="J217" s="172"/>
      <c r="K217" s="172"/>
      <c r="L217" s="172"/>
      <c r="M217" s="2"/>
      <c r="N217" s="2"/>
      <c r="O217" s="2"/>
      <c r="P217" s="2"/>
      <c r="Q217" s="2"/>
      <c r="R217" s="2"/>
      <c r="S217" s="2"/>
      <c r="T217" s="2"/>
      <c r="U217" s="2"/>
      <c r="V217" s="2"/>
      <c r="W217" s="2"/>
      <c r="X217" s="2"/>
      <c r="Y217" s="2"/>
      <c r="Z217" s="2"/>
    </row>
    <row r="218" spans="1:26" ht="15.75" customHeight="1" x14ac:dyDescent="0.3">
      <c r="A218" s="128"/>
      <c r="B218" s="128"/>
      <c r="C218" s="171"/>
      <c r="D218" s="128"/>
      <c r="E218" s="128"/>
      <c r="F218" s="128"/>
      <c r="G218" s="2"/>
      <c r="H218" s="128"/>
      <c r="I218" s="172"/>
      <c r="J218" s="172"/>
      <c r="K218" s="172"/>
      <c r="L218" s="172"/>
      <c r="M218" s="2"/>
      <c r="N218" s="2"/>
      <c r="O218" s="2"/>
      <c r="P218" s="2"/>
      <c r="Q218" s="2"/>
      <c r="R218" s="2"/>
      <c r="S218" s="2"/>
      <c r="T218" s="2"/>
      <c r="U218" s="2"/>
      <c r="V218" s="2"/>
      <c r="W218" s="2"/>
      <c r="X218" s="2"/>
      <c r="Y218" s="2"/>
      <c r="Z218" s="2"/>
    </row>
    <row r="219" spans="1:26" ht="15.75" customHeight="1" x14ac:dyDescent="0.3">
      <c r="A219" s="128"/>
      <c r="B219" s="128"/>
      <c r="C219" s="171"/>
      <c r="D219" s="128"/>
      <c r="E219" s="128"/>
      <c r="F219" s="128"/>
      <c r="G219" s="2"/>
      <c r="H219" s="128"/>
      <c r="I219" s="172"/>
      <c r="J219" s="172"/>
      <c r="K219" s="172"/>
      <c r="L219" s="172"/>
      <c r="M219" s="2"/>
      <c r="N219" s="2"/>
      <c r="O219" s="2"/>
      <c r="P219" s="2"/>
      <c r="Q219" s="2"/>
      <c r="R219" s="2"/>
      <c r="S219" s="2"/>
      <c r="T219" s="2"/>
      <c r="U219" s="2"/>
      <c r="V219" s="2"/>
      <c r="W219" s="2"/>
      <c r="X219" s="2"/>
      <c r="Y219" s="2"/>
      <c r="Z219" s="2"/>
    </row>
    <row r="220" spans="1:26" ht="15.75" customHeight="1" x14ac:dyDescent="0.3">
      <c r="A220" s="128"/>
      <c r="B220" s="128"/>
      <c r="C220" s="171"/>
      <c r="D220" s="128"/>
      <c r="E220" s="128"/>
      <c r="F220" s="128"/>
      <c r="G220" s="2"/>
      <c r="H220" s="128"/>
      <c r="I220" s="172"/>
      <c r="J220" s="172"/>
      <c r="K220" s="172"/>
      <c r="L220" s="172"/>
      <c r="M220" s="2"/>
      <c r="N220" s="2"/>
      <c r="O220" s="2"/>
      <c r="P220" s="2"/>
      <c r="Q220" s="2"/>
      <c r="R220" s="2"/>
      <c r="S220" s="2"/>
      <c r="T220" s="2"/>
      <c r="U220" s="2"/>
      <c r="V220" s="2"/>
      <c r="W220" s="2"/>
      <c r="X220" s="2"/>
      <c r="Y220" s="2"/>
      <c r="Z220" s="2"/>
    </row>
    <row r="221" spans="1:26" ht="15.75" customHeight="1" x14ac:dyDescent="0.3">
      <c r="A221" s="128"/>
      <c r="B221" s="128"/>
      <c r="C221" s="171"/>
      <c r="D221" s="128"/>
      <c r="E221" s="128"/>
      <c r="F221" s="128"/>
      <c r="G221" s="2"/>
      <c r="H221" s="128"/>
      <c r="I221" s="172"/>
      <c r="J221" s="172"/>
      <c r="K221" s="172"/>
      <c r="L221" s="172"/>
      <c r="M221" s="2"/>
      <c r="N221" s="2"/>
      <c r="O221" s="2"/>
      <c r="P221" s="2"/>
      <c r="Q221" s="2"/>
      <c r="R221" s="2"/>
      <c r="S221" s="2"/>
      <c r="T221" s="2"/>
      <c r="U221" s="2"/>
      <c r="V221" s="2"/>
      <c r="W221" s="2"/>
      <c r="X221" s="2"/>
      <c r="Y221" s="2"/>
      <c r="Z221" s="2"/>
    </row>
    <row r="222" spans="1:26" ht="15.75" customHeight="1" x14ac:dyDescent="0.3">
      <c r="A222" s="128"/>
      <c r="B222" s="128"/>
      <c r="C222" s="171"/>
      <c r="D222" s="128"/>
      <c r="E222" s="128"/>
      <c r="F222" s="128"/>
      <c r="G222" s="2"/>
      <c r="H222" s="128"/>
      <c r="I222" s="172"/>
      <c r="J222" s="172"/>
      <c r="K222" s="172"/>
      <c r="L222" s="172"/>
      <c r="M222" s="2"/>
      <c r="N222" s="2"/>
      <c r="O222" s="2"/>
      <c r="P222" s="2"/>
      <c r="Q222" s="2"/>
      <c r="R222" s="2"/>
      <c r="S222" s="2"/>
      <c r="T222" s="2"/>
      <c r="U222" s="2"/>
      <c r="V222" s="2"/>
      <c r="W222" s="2"/>
      <c r="X222" s="2"/>
      <c r="Y222" s="2"/>
      <c r="Z222" s="2"/>
    </row>
    <row r="223" spans="1:26" ht="15.75" customHeight="1" x14ac:dyDescent="0.3">
      <c r="A223" s="128"/>
      <c r="B223" s="128"/>
      <c r="C223" s="171"/>
      <c r="D223" s="128"/>
      <c r="E223" s="128"/>
      <c r="F223" s="128"/>
      <c r="G223" s="2"/>
      <c r="H223" s="128"/>
      <c r="I223" s="172"/>
      <c r="J223" s="172"/>
      <c r="K223" s="172"/>
      <c r="L223" s="172"/>
      <c r="M223" s="2"/>
      <c r="N223" s="2"/>
      <c r="O223" s="2"/>
      <c r="P223" s="2"/>
      <c r="Q223" s="2"/>
      <c r="R223" s="2"/>
      <c r="S223" s="2"/>
      <c r="T223" s="2"/>
      <c r="U223" s="2"/>
      <c r="V223" s="2"/>
      <c r="W223" s="2"/>
      <c r="X223" s="2"/>
      <c r="Y223" s="2"/>
      <c r="Z223" s="2"/>
    </row>
    <row r="224" spans="1:26" ht="15.75" customHeight="1" x14ac:dyDescent="0.3">
      <c r="A224" s="128"/>
      <c r="B224" s="128"/>
      <c r="C224" s="171"/>
      <c r="D224" s="128"/>
      <c r="E224" s="128"/>
      <c r="F224" s="128"/>
      <c r="G224" s="2"/>
      <c r="H224" s="128"/>
      <c r="I224" s="172"/>
      <c r="J224" s="172"/>
      <c r="K224" s="172"/>
      <c r="L224" s="172"/>
      <c r="M224" s="2"/>
      <c r="N224" s="2"/>
      <c r="O224" s="2"/>
      <c r="P224" s="2"/>
      <c r="Q224" s="2"/>
      <c r="R224" s="2"/>
      <c r="S224" s="2"/>
      <c r="T224" s="2"/>
      <c r="U224" s="2"/>
      <c r="V224" s="2"/>
      <c r="W224" s="2"/>
      <c r="X224" s="2"/>
      <c r="Y224" s="2"/>
      <c r="Z224" s="2"/>
    </row>
    <row r="225" spans="1:26" ht="15.75" customHeight="1" x14ac:dyDescent="0.3">
      <c r="A225" s="128"/>
      <c r="B225" s="128"/>
      <c r="C225" s="171"/>
      <c r="D225" s="128"/>
      <c r="E225" s="128"/>
      <c r="F225" s="128"/>
      <c r="G225" s="2"/>
      <c r="H225" s="128"/>
      <c r="I225" s="172"/>
      <c r="J225" s="172"/>
      <c r="K225" s="172"/>
      <c r="L225" s="172"/>
      <c r="M225" s="2"/>
      <c r="N225" s="2"/>
      <c r="O225" s="2"/>
      <c r="P225" s="2"/>
      <c r="Q225" s="2"/>
      <c r="R225" s="2"/>
      <c r="S225" s="2"/>
      <c r="T225" s="2"/>
      <c r="U225" s="2"/>
      <c r="V225" s="2"/>
      <c r="W225" s="2"/>
      <c r="X225" s="2"/>
      <c r="Y225" s="2"/>
      <c r="Z225" s="2"/>
    </row>
    <row r="226" spans="1:26" ht="15.75" customHeight="1" x14ac:dyDescent="0.3">
      <c r="A226" s="128"/>
      <c r="B226" s="128"/>
      <c r="C226" s="171"/>
      <c r="D226" s="128"/>
      <c r="E226" s="128"/>
      <c r="F226" s="128"/>
      <c r="G226" s="2"/>
      <c r="H226" s="128"/>
      <c r="I226" s="172"/>
      <c r="J226" s="172"/>
      <c r="K226" s="172"/>
      <c r="L226" s="172"/>
      <c r="M226" s="2"/>
      <c r="N226" s="2"/>
      <c r="O226" s="2"/>
      <c r="P226" s="2"/>
      <c r="Q226" s="2"/>
      <c r="R226" s="2"/>
      <c r="S226" s="2"/>
      <c r="T226" s="2"/>
      <c r="U226" s="2"/>
      <c r="V226" s="2"/>
      <c r="W226" s="2"/>
      <c r="X226" s="2"/>
      <c r="Y226" s="2"/>
      <c r="Z226" s="2"/>
    </row>
    <row r="227" spans="1:26" ht="15.75" customHeight="1" x14ac:dyDescent="0.3">
      <c r="A227" s="128"/>
      <c r="B227" s="128"/>
      <c r="C227" s="171"/>
      <c r="D227" s="128"/>
      <c r="E227" s="128"/>
      <c r="F227" s="128"/>
      <c r="G227" s="2"/>
      <c r="H227" s="128"/>
      <c r="I227" s="172"/>
      <c r="J227" s="172"/>
      <c r="K227" s="172"/>
      <c r="L227" s="172"/>
      <c r="M227" s="2"/>
      <c r="N227" s="2"/>
      <c r="O227" s="2"/>
      <c r="P227" s="2"/>
      <c r="Q227" s="2"/>
      <c r="R227" s="2"/>
      <c r="S227" s="2"/>
      <c r="T227" s="2"/>
      <c r="U227" s="2"/>
      <c r="V227" s="2"/>
      <c r="W227" s="2"/>
      <c r="X227" s="2"/>
      <c r="Y227" s="2"/>
      <c r="Z227" s="2"/>
    </row>
    <row r="228" spans="1:26" ht="15.75" customHeight="1" x14ac:dyDescent="0.3">
      <c r="A228" s="128"/>
      <c r="B228" s="128"/>
      <c r="C228" s="171"/>
      <c r="D228" s="128"/>
      <c r="E228" s="128"/>
      <c r="F228" s="128"/>
      <c r="G228" s="2"/>
      <c r="H228" s="128"/>
      <c r="I228" s="172"/>
      <c r="J228" s="172"/>
      <c r="K228" s="172"/>
      <c r="L228" s="172"/>
      <c r="M228" s="2"/>
      <c r="N228" s="2"/>
      <c r="O228" s="2"/>
      <c r="P228" s="2"/>
      <c r="Q228" s="2"/>
      <c r="R228" s="2"/>
      <c r="S228" s="2"/>
      <c r="T228" s="2"/>
      <c r="U228" s="2"/>
      <c r="V228" s="2"/>
      <c r="W228" s="2"/>
      <c r="X228" s="2"/>
      <c r="Y228" s="2"/>
      <c r="Z228" s="2"/>
    </row>
    <row r="229" spans="1:26" ht="15.75" customHeight="1" x14ac:dyDescent="0.3">
      <c r="A229" s="128"/>
      <c r="B229" s="128"/>
      <c r="C229" s="171"/>
      <c r="D229" s="128"/>
      <c r="E229" s="128"/>
      <c r="F229" s="128"/>
      <c r="G229" s="2"/>
      <c r="H229" s="128"/>
      <c r="I229" s="172"/>
      <c r="J229" s="172"/>
      <c r="K229" s="172"/>
      <c r="L229" s="172"/>
      <c r="M229" s="2"/>
      <c r="N229" s="2"/>
      <c r="O229" s="2"/>
      <c r="P229" s="2"/>
      <c r="Q229" s="2"/>
      <c r="R229" s="2"/>
      <c r="S229" s="2"/>
      <c r="T229" s="2"/>
      <c r="U229" s="2"/>
      <c r="V229" s="2"/>
      <c r="W229" s="2"/>
      <c r="X229" s="2"/>
      <c r="Y229" s="2"/>
      <c r="Z229" s="2"/>
    </row>
    <row r="230" spans="1:26" ht="15.75" customHeight="1" x14ac:dyDescent="0.3">
      <c r="A230" s="128"/>
      <c r="B230" s="128"/>
      <c r="C230" s="171"/>
      <c r="D230" s="128"/>
      <c r="E230" s="128"/>
      <c r="F230" s="128"/>
      <c r="G230" s="2"/>
      <c r="H230" s="128"/>
      <c r="I230" s="172"/>
      <c r="J230" s="172"/>
      <c r="K230" s="172"/>
      <c r="L230" s="172"/>
      <c r="M230" s="2"/>
      <c r="N230" s="2"/>
      <c r="O230" s="2"/>
      <c r="P230" s="2"/>
      <c r="Q230" s="2"/>
      <c r="R230" s="2"/>
      <c r="S230" s="2"/>
      <c r="T230" s="2"/>
      <c r="U230" s="2"/>
      <c r="V230" s="2"/>
      <c r="W230" s="2"/>
      <c r="X230" s="2"/>
      <c r="Y230" s="2"/>
      <c r="Z230" s="2"/>
    </row>
    <row r="231" spans="1:26" ht="15.75" customHeight="1" x14ac:dyDescent="0.3">
      <c r="A231" s="128"/>
      <c r="B231" s="128"/>
      <c r="C231" s="171"/>
      <c r="D231" s="128"/>
      <c r="E231" s="128"/>
      <c r="F231" s="128"/>
      <c r="G231" s="2"/>
      <c r="H231" s="128"/>
      <c r="I231" s="172"/>
      <c r="J231" s="172"/>
      <c r="K231" s="172"/>
      <c r="L231" s="172"/>
      <c r="M231" s="2"/>
      <c r="N231" s="2"/>
      <c r="O231" s="2"/>
      <c r="P231" s="2"/>
      <c r="Q231" s="2"/>
      <c r="R231" s="2"/>
      <c r="S231" s="2"/>
      <c r="T231" s="2"/>
      <c r="U231" s="2"/>
      <c r="V231" s="2"/>
      <c r="W231" s="2"/>
      <c r="X231" s="2"/>
      <c r="Y231" s="2"/>
      <c r="Z231" s="2"/>
    </row>
    <row r="232" spans="1:26" ht="15.75" customHeight="1" x14ac:dyDescent="0.3">
      <c r="A232" s="128"/>
      <c r="B232" s="128"/>
      <c r="C232" s="171"/>
      <c r="D232" s="128"/>
      <c r="E232" s="128"/>
      <c r="F232" s="128"/>
      <c r="G232" s="2"/>
      <c r="H232" s="128"/>
      <c r="I232" s="172"/>
      <c r="J232" s="172"/>
      <c r="K232" s="172"/>
      <c r="L232" s="172"/>
      <c r="M232" s="2"/>
      <c r="N232" s="2"/>
      <c r="O232" s="2"/>
      <c r="P232" s="2"/>
      <c r="Q232" s="2"/>
      <c r="R232" s="2"/>
      <c r="S232" s="2"/>
      <c r="T232" s="2"/>
      <c r="U232" s="2"/>
      <c r="V232" s="2"/>
      <c r="W232" s="2"/>
      <c r="X232" s="2"/>
      <c r="Y232" s="2"/>
      <c r="Z232" s="2"/>
    </row>
    <row r="233" spans="1:26" ht="15.75" customHeight="1" x14ac:dyDescent="0.3">
      <c r="A233" s="128"/>
      <c r="B233" s="128"/>
      <c r="C233" s="171"/>
      <c r="D233" s="128"/>
      <c r="E233" s="128"/>
      <c r="F233" s="128"/>
      <c r="G233" s="2"/>
      <c r="H233" s="128"/>
      <c r="I233" s="172"/>
      <c r="J233" s="172"/>
      <c r="K233" s="172"/>
      <c r="L233" s="172"/>
      <c r="M233" s="2"/>
      <c r="N233" s="2"/>
      <c r="O233" s="2"/>
      <c r="P233" s="2"/>
      <c r="Q233" s="2"/>
      <c r="R233" s="2"/>
      <c r="S233" s="2"/>
      <c r="T233" s="2"/>
      <c r="U233" s="2"/>
      <c r="V233" s="2"/>
      <c r="W233" s="2"/>
      <c r="X233" s="2"/>
      <c r="Y233" s="2"/>
      <c r="Z233" s="2"/>
    </row>
    <row r="234" spans="1:26" ht="15.75" customHeight="1" x14ac:dyDescent="0.3">
      <c r="A234" s="128"/>
      <c r="B234" s="128"/>
      <c r="C234" s="171"/>
      <c r="D234" s="128"/>
      <c r="E234" s="128"/>
      <c r="F234" s="128"/>
      <c r="G234" s="2"/>
      <c r="H234" s="128"/>
      <c r="I234" s="172"/>
      <c r="J234" s="172"/>
      <c r="K234" s="172"/>
      <c r="L234" s="172"/>
      <c r="M234" s="2"/>
      <c r="N234" s="2"/>
      <c r="O234" s="2"/>
      <c r="P234" s="2"/>
      <c r="Q234" s="2"/>
      <c r="R234" s="2"/>
      <c r="S234" s="2"/>
      <c r="T234" s="2"/>
      <c r="U234" s="2"/>
      <c r="V234" s="2"/>
      <c r="W234" s="2"/>
      <c r="X234" s="2"/>
      <c r="Y234" s="2"/>
      <c r="Z234" s="2"/>
    </row>
    <row r="235" spans="1:26" ht="15.75" customHeight="1" x14ac:dyDescent="0.3">
      <c r="A235" s="128"/>
      <c r="B235" s="128"/>
      <c r="C235" s="171"/>
      <c r="D235" s="128"/>
      <c r="E235" s="128"/>
      <c r="F235" s="128"/>
      <c r="G235" s="2"/>
      <c r="H235" s="128"/>
      <c r="I235" s="172"/>
      <c r="J235" s="172"/>
      <c r="K235" s="172"/>
      <c r="L235" s="172"/>
      <c r="M235" s="2"/>
      <c r="N235" s="2"/>
      <c r="O235" s="2"/>
      <c r="P235" s="2"/>
      <c r="Q235" s="2"/>
      <c r="R235" s="2"/>
      <c r="S235" s="2"/>
      <c r="T235" s="2"/>
      <c r="U235" s="2"/>
      <c r="V235" s="2"/>
      <c r="W235" s="2"/>
      <c r="X235" s="2"/>
      <c r="Y235" s="2"/>
      <c r="Z235" s="2"/>
    </row>
    <row r="236" spans="1:26" ht="15.75" customHeight="1" x14ac:dyDescent="0.3">
      <c r="A236" s="128"/>
      <c r="B236" s="128"/>
      <c r="C236" s="171"/>
      <c r="D236" s="128"/>
      <c r="E236" s="128"/>
      <c r="F236" s="128"/>
      <c r="G236" s="2"/>
      <c r="H236" s="128"/>
      <c r="I236" s="172"/>
      <c r="J236" s="172"/>
      <c r="K236" s="172"/>
      <c r="L236" s="172"/>
      <c r="M236" s="2"/>
      <c r="N236" s="2"/>
      <c r="O236" s="2"/>
      <c r="P236" s="2"/>
      <c r="Q236" s="2"/>
      <c r="R236" s="2"/>
      <c r="S236" s="2"/>
      <c r="T236" s="2"/>
      <c r="U236" s="2"/>
      <c r="V236" s="2"/>
      <c r="W236" s="2"/>
      <c r="X236" s="2"/>
      <c r="Y236" s="2"/>
      <c r="Z236" s="2"/>
    </row>
    <row r="237" spans="1:26" ht="15.75" customHeight="1" x14ac:dyDescent="0.3">
      <c r="A237" s="128"/>
      <c r="B237" s="128"/>
      <c r="C237" s="171"/>
      <c r="D237" s="128"/>
      <c r="E237" s="128"/>
      <c r="F237" s="128"/>
      <c r="G237" s="2"/>
      <c r="H237" s="128"/>
      <c r="I237" s="172"/>
      <c r="J237" s="172"/>
      <c r="K237" s="172"/>
      <c r="L237" s="172"/>
      <c r="M237" s="2"/>
      <c r="N237" s="2"/>
      <c r="O237" s="2"/>
      <c r="P237" s="2"/>
      <c r="Q237" s="2"/>
      <c r="R237" s="2"/>
      <c r="S237" s="2"/>
      <c r="T237" s="2"/>
      <c r="U237" s="2"/>
      <c r="V237" s="2"/>
      <c r="W237" s="2"/>
      <c r="X237" s="2"/>
      <c r="Y237" s="2"/>
      <c r="Z237" s="2"/>
    </row>
    <row r="238" spans="1:26" ht="15.75" customHeight="1" x14ac:dyDescent="0.3">
      <c r="A238" s="128"/>
      <c r="B238" s="128"/>
      <c r="C238" s="171"/>
      <c r="D238" s="128"/>
      <c r="E238" s="128"/>
      <c r="F238" s="128"/>
      <c r="G238" s="2"/>
      <c r="H238" s="128"/>
      <c r="I238" s="172"/>
      <c r="J238" s="172"/>
      <c r="K238" s="172"/>
      <c r="L238" s="172"/>
      <c r="M238" s="2"/>
      <c r="N238" s="2"/>
      <c r="O238" s="2"/>
      <c r="P238" s="2"/>
      <c r="Q238" s="2"/>
      <c r="R238" s="2"/>
      <c r="S238" s="2"/>
      <c r="T238" s="2"/>
      <c r="U238" s="2"/>
      <c r="V238" s="2"/>
      <c r="W238" s="2"/>
      <c r="X238" s="2"/>
      <c r="Y238" s="2"/>
      <c r="Z238" s="2"/>
    </row>
    <row r="239" spans="1:26" ht="15.75" customHeight="1" x14ac:dyDescent="0.3">
      <c r="A239" s="128"/>
      <c r="B239" s="128"/>
      <c r="C239" s="171"/>
      <c r="D239" s="128"/>
      <c r="E239" s="128"/>
      <c r="F239" s="128"/>
      <c r="G239" s="2"/>
      <c r="H239" s="128"/>
      <c r="I239" s="172"/>
      <c r="J239" s="172"/>
      <c r="K239" s="172"/>
      <c r="L239" s="172"/>
      <c r="M239" s="2"/>
      <c r="N239" s="2"/>
      <c r="O239" s="2"/>
      <c r="P239" s="2"/>
      <c r="Q239" s="2"/>
      <c r="R239" s="2"/>
      <c r="S239" s="2"/>
      <c r="T239" s="2"/>
      <c r="U239" s="2"/>
      <c r="V239" s="2"/>
      <c r="W239" s="2"/>
      <c r="X239" s="2"/>
      <c r="Y239" s="2"/>
      <c r="Z239" s="2"/>
    </row>
    <row r="240" spans="1:26" ht="15.75" customHeight="1" x14ac:dyDescent="0.3">
      <c r="A240" s="128"/>
      <c r="B240" s="128"/>
      <c r="C240" s="171"/>
      <c r="D240" s="128"/>
      <c r="E240" s="128"/>
      <c r="F240" s="128"/>
      <c r="G240" s="2"/>
      <c r="H240" s="128"/>
      <c r="I240" s="172"/>
      <c r="J240" s="172"/>
      <c r="K240" s="172"/>
      <c r="L240" s="172"/>
      <c r="M240" s="2"/>
      <c r="N240" s="2"/>
      <c r="O240" s="2"/>
      <c r="P240" s="2"/>
      <c r="Q240" s="2"/>
      <c r="R240" s="2"/>
      <c r="S240" s="2"/>
      <c r="T240" s="2"/>
      <c r="U240" s="2"/>
      <c r="V240" s="2"/>
      <c r="W240" s="2"/>
      <c r="X240" s="2"/>
      <c r="Y240" s="2"/>
      <c r="Z240" s="2"/>
    </row>
    <row r="241" spans="1:26" ht="15.75" customHeight="1" x14ac:dyDescent="0.3">
      <c r="A241" s="128"/>
      <c r="B241" s="128"/>
      <c r="C241" s="171"/>
      <c r="D241" s="128"/>
      <c r="E241" s="128"/>
      <c r="F241" s="128"/>
      <c r="G241" s="2"/>
      <c r="H241" s="128"/>
      <c r="I241" s="172"/>
      <c r="J241" s="172"/>
      <c r="K241" s="172"/>
      <c r="L241" s="172"/>
      <c r="M241" s="2"/>
      <c r="N241" s="2"/>
      <c r="O241" s="2"/>
      <c r="P241" s="2"/>
      <c r="Q241" s="2"/>
      <c r="R241" s="2"/>
      <c r="S241" s="2"/>
      <c r="T241" s="2"/>
      <c r="U241" s="2"/>
      <c r="V241" s="2"/>
      <c r="W241" s="2"/>
      <c r="X241" s="2"/>
      <c r="Y241" s="2"/>
      <c r="Z241" s="2"/>
    </row>
    <row r="242" spans="1:26" ht="15.75" customHeight="1" x14ac:dyDescent="0.3">
      <c r="A242" s="128"/>
      <c r="B242" s="128"/>
      <c r="C242" s="171"/>
      <c r="D242" s="128"/>
      <c r="E242" s="128"/>
      <c r="F242" s="128"/>
      <c r="G242" s="2"/>
      <c r="H242" s="128"/>
      <c r="I242" s="172"/>
      <c r="J242" s="172"/>
      <c r="K242" s="172"/>
      <c r="L242" s="172"/>
      <c r="M242" s="2"/>
      <c r="N242" s="2"/>
      <c r="O242" s="2"/>
      <c r="P242" s="2"/>
      <c r="Q242" s="2"/>
      <c r="R242" s="2"/>
      <c r="S242" s="2"/>
      <c r="T242" s="2"/>
      <c r="U242" s="2"/>
      <c r="V242" s="2"/>
      <c r="W242" s="2"/>
      <c r="X242" s="2"/>
      <c r="Y242" s="2"/>
      <c r="Z242" s="2"/>
    </row>
    <row r="243" spans="1:26" ht="15.75" customHeight="1" x14ac:dyDescent="0.3">
      <c r="A243" s="128"/>
      <c r="B243" s="128"/>
      <c r="C243" s="171"/>
      <c r="D243" s="128"/>
      <c r="E243" s="128"/>
      <c r="F243" s="128"/>
      <c r="G243" s="2"/>
      <c r="H243" s="128"/>
      <c r="I243" s="172"/>
      <c r="J243" s="172"/>
      <c r="K243" s="172"/>
      <c r="L243" s="172"/>
      <c r="M243" s="2"/>
      <c r="N243" s="2"/>
      <c r="O243" s="2"/>
      <c r="P243" s="2"/>
      <c r="Q243" s="2"/>
      <c r="R243" s="2"/>
      <c r="S243" s="2"/>
      <c r="T243" s="2"/>
      <c r="U243" s="2"/>
      <c r="V243" s="2"/>
      <c r="W243" s="2"/>
      <c r="X243" s="2"/>
      <c r="Y243" s="2"/>
      <c r="Z243" s="2"/>
    </row>
    <row r="244" spans="1:26" ht="15.75" customHeight="1" x14ac:dyDescent="0.3">
      <c r="A244" s="128"/>
      <c r="B244" s="128"/>
      <c r="C244" s="171"/>
      <c r="D244" s="128"/>
      <c r="E244" s="128"/>
      <c r="F244" s="128"/>
      <c r="G244" s="2"/>
      <c r="H244" s="128"/>
      <c r="I244" s="172"/>
      <c r="J244" s="172"/>
      <c r="K244" s="172"/>
      <c r="L244" s="172"/>
      <c r="M244" s="2"/>
      <c r="N244" s="2"/>
      <c r="O244" s="2"/>
      <c r="P244" s="2"/>
      <c r="Q244" s="2"/>
      <c r="R244" s="2"/>
      <c r="S244" s="2"/>
      <c r="T244" s="2"/>
      <c r="U244" s="2"/>
      <c r="V244" s="2"/>
      <c r="W244" s="2"/>
      <c r="X244" s="2"/>
      <c r="Y244" s="2"/>
      <c r="Z244" s="2"/>
    </row>
    <row r="245" spans="1:26" ht="15.75" customHeight="1" x14ac:dyDescent="0.3">
      <c r="A245" s="128"/>
      <c r="B245" s="128"/>
      <c r="C245" s="171"/>
      <c r="D245" s="128"/>
      <c r="E245" s="128"/>
      <c r="F245" s="128"/>
      <c r="G245" s="2"/>
      <c r="H245" s="128"/>
      <c r="I245" s="172"/>
      <c r="J245" s="172"/>
      <c r="K245" s="172"/>
      <c r="L245" s="172"/>
      <c r="M245" s="2"/>
      <c r="N245" s="2"/>
      <c r="O245" s="2"/>
      <c r="P245" s="2"/>
      <c r="Q245" s="2"/>
      <c r="R245" s="2"/>
      <c r="S245" s="2"/>
      <c r="T245" s="2"/>
      <c r="U245" s="2"/>
      <c r="V245" s="2"/>
      <c r="W245" s="2"/>
      <c r="X245" s="2"/>
      <c r="Y245" s="2"/>
      <c r="Z245" s="2"/>
    </row>
    <row r="246" spans="1:26" ht="15.75" customHeight="1" x14ac:dyDescent="0.3">
      <c r="A246" s="128"/>
      <c r="B246" s="128"/>
      <c r="C246" s="171"/>
      <c r="D246" s="128"/>
      <c r="E246" s="128"/>
      <c r="F246" s="128"/>
      <c r="G246" s="2"/>
      <c r="H246" s="128"/>
      <c r="I246" s="172"/>
      <c r="J246" s="172"/>
      <c r="K246" s="172"/>
      <c r="L246" s="172"/>
      <c r="M246" s="2"/>
      <c r="N246" s="2"/>
      <c r="O246" s="2"/>
      <c r="P246" s="2"/>
      <c r="Q246" s="2"/>
      <c r="R246" s="2"/>
      <c r="S246" s="2"/>
      <c r="T246" s="2"/>
      <c r="U246" s="2"/>
      <c r="V246" s="2"/>
      <c r="W246" s="2"/>
      <c r="X246" s="2"/>
      <c r="Y246" s="2"/>
      <c r="Z246" s="2"/>
    </row>
    <row r="247" spans="1:26" ht="15.75" customHeight="1" x14ac:dyDescent="0.3">
      <c r="A247" s="128"/>
      <c r="B247" s="128"/>
      <c r="C247" s="171"/>
      <c r="D247" s="128"/>
      <c r="E247" s="128"/>
      <c r="F247" s="128"/>
      <c r="G247" s="2"/>
      <c r="H247" s="128"/>
      <c r="I247" s="172"/>
      <c r="J247" s="172"/>
      <c r="K247" s="172"/>
      <c r="L247" s="172"/>
      <c r="M247" s="2"/>
      <c r="N247" s="2"/>
      <c r="O247" s="2"/>
      <c r="P247" s="2"/>
      <c r="Q247" s="2"/>
      <c r="R247" s="2"/>
      <c r="S247" s="2"/>
      <c r="T247" s="2"/>
      <c r="U247" s="2"/>
      <c r="V247" s="2"/>
      <c r="W247" s="2"/>
      <c r="X247" s="2"/>
      <c r="Y247" s="2"/>
      <c r="Z247" s="2"/>
    </row>
    <row r="248" spans="1:26" ht="15.75" customHeight="1" x14ac:dyDescent="0.3">
      <c r="A248" s="128"/>
      <c r="B248" s="128"/>
      <c r="C248" s="171"/>
      <c r="D248" s="128"/>
      <c r="E248" s="128"/>
      <c r="F248" s="128"/>
      <c r="G248" s="2"/>
      <c r="H248" s="128"/>
      <c r="I248" s="172"/>
      <c r="J248" s="172"/>
      <c r="K248" s="172"/>
      <c r="L248" s="172"/>
      <c r="M248" s="2"/>
      <c r="N248" s="2"/>
      <c r="O248" s="2"/>
      <c r="P248" s="2"/>
      <c r="Q248" s="2"/>
      <c r="R248" s="2"/>
      <c r="S248" s="2"/>
      <c r="T248" s="2"/>
      <c r="U248" s="2"/>
      <c r="V248" s="2"/>
      <c r="W248" s="2"/>
      <c r="X248" s="2"/>
      <c r="Y248" s="2"/>
      <c r="Z248" s="2"/>
    </row>
    <row r="249" spans="1:26" ht="15.75" customHeight="1" x14ac:dyDescent="0.3">
      <c r="A249" s="128"/>
      <c r="B249" s="128"/>
      <c r="C249" s="171"/>
      <c r="D249" s="128"/>
      <c r="E249" s="128"/>
      <c r="F249" s="128"/>
      <c r="G249" s="2"/>
      <c r="H249" s="128"/>
      <c r="I249" s="172"/>
      <c r="J249" s="172"/>
      <c r="K249" s="172"/>
      <c r="L249" s="172"/>
      <c r="M249" s="2"/>
      <c r="N249" s="2"/>
      <c r="O249" s="2"/>
      <c r="P249" s="2"/>
      <c r="Q249" s="2"/>
      <c r="R249" s="2"/>
      <c r="S249" s="2"/>
      <c r="T249" s="2"/>
      <c r="U249" s="2"/>
      <c r="V249" s="2"/>
      <c r="W249" s="2"/>
      <c r="X249" s="2"/>
      <c r="Y249" s="2"/>
      <c r="Z249" s="2"/>
    </row>
    <row r="250" spans="1:26" ht="15.75" customHeight="1" x14ac:dyDescent="0.3">
      <c r="A250" s="128"/>
      <c r="B250" s="128"/>
      <c r="C250" s="171"/>
      <c r="D250" s="128"/>
      <c r="E250" s="128"/>
      <c r="F250" s="128"/>
      <c r="G250" s="2"/>
      <c r="H250" s="128"/>
      <c r="I250" s="172"/>
      <c r="J250" s="172"/>
      <c r="K250" s="172"/>
      <c r="L250" s="172"/>
      <c r="M250" s="2"/>
      <c r="N250" s="2"/>
      <c r="O250" s="2"/>
      <c r="P250" s="2"/>
      <c r="Q250" s="2"/>
      <c r="R250" s="2"/>
      <c r="S250" s="2"/>
      <c r="T250" s="2"/>
      <c r="U250" s="2"/>
      <c r="V250" s="2"/>
      <c r="W250" s="2"/>
      <c r="X250" s="2"/>
      <c r="Y250" s="2"/>
      <c r="Z250" s="2"/>
    </row>
    <row r="251" spans="1:26" ht="15.75" customHeight="1" x14ac:dyDescent="0.3">
      <c r="A251" s="128"/>
      <c r="B251" s="128"/>
      <c r="C251" s="171"/>
      <c r="D251" s="128"/>
      <c r="E251" s="128"/>
      <c r="F251" s="128"/>
      <c r="G251" s="2"/>
      <c r="H251" s="128"/>
      <c r="I251" s="172"/>
      <c r="J251" s="172"/>
      <c r="K251" s="172"/>
      <c r="L251" s="172"/>
      <c r="M251" s="2"/>
      <c r="N251" s="2"/>
      <c r="O251" s="2"/>
      <c r="P251" s="2"/>
      <c r="Q251" s="2"/>
      <c r="R251" s="2"/>
      <c r="S251" s="2"/>
      <c r="T251" s="2"/>
      <c r="U251" s="2"/>
      <c r="V251" s="2"/>
      <c r="W251" s="2"/>
      <c r="X251" s="2"/>
      <c r="Y251" s="2"/>
      <c r="Z251" s="2"/>
    </row>
    <row r="252" spans="1:26" ht="15.75" customHeight="1" x14ac:dyDescent="0.3">
      <c r="A252" s="128"/>
      <c r="B252" s="128"/>
      <c r="C252" s="171"/>
      <c r="D252" s="128"/>
      <c r="E252" s="128"/>
      <c r="F252" s="128"/>
      <c r="G252" s="2"/>
      <c r="H252" s="128"/>
      <c r="I252" s="172"/>
      <c r="J252" s="172"/>
      <c r="K252" s="172"/>
      <c r="L252" s="172"/>
      <c r="M252" s="2"/>
      <c r="N252" s="2"/>
      <c r="O252" s="2"/>
      <c r="P252" s="2"/>
      <c r="Q252" s="2"/>
      <c r="R252" s="2"/>
      <c r="S252" s="2"/>
      <c r="T252" s="2"/>
      <c r="U252" s="2"/>
      <c r="V252" s="2"/>
      <c r="W252" s="2"/>
      <c r="X252" s="2"/>
      <c r="Y252" s="2"/>
      <c r="Z252" s="2"/>
    </row>
    <row r="253" spans="1:26" ht="15.75" customHeight="1" x14ac:dyDescent="0.3">
      <c r="A253" s="128"/>
      <c r="B253" s="128"/>
      <c r="C253" s="171"/>
      <c r="D253" s="128"/>
      <c r="E253" s="128"/>
      <c r="F253" s="128"/>
      <c r="G253" s="2"/>
      <c r="H253" s="128"/>
      <c r="I253" s="172"/>
      <c r="J253" s="172"/>
      <c r="K253" s="172"/>
      <c r="L253" s="172"/>
      <c r="M253" s="2"/>
      <c r="N253" s="2"/>
      <c r="O253" s="2"/>
      <c r="P253" s="2"/>
      <c r="Q253" s="2"/>
      <c r="R253" s="2"/>
      <c r="S253" s="2"/>
      <c r="T253" s="2"/>
      <c r="U253" s="2"/>
      <c r="V253" s="2"/>
      <c r="W253" s="2"/>
      <c r="X253" s="2"/>
      <c r="Y253" s="2"/>
      <c r="Z253" s="2"/>
    </row>
    <row r="254" spans="1:26" ht="15.75" customHeight="1" x14ac:dyDescent="0.3">
      <c r="A254" s="128"/>
      <c r="B254" s="128"/>
      <c r="C254" s="171"/>
      <c r="D254" s="128"/>
      <c r="E254" s="128"/>
      <c r="F254" s="128"/>
      <c r="G254" s="2"/>
      <c r="H254" s="128"/>
      <c r="I254" s="172"/>
      <c r="J254" s="172"/>
      <c r="K254" s="172"/>
      <c r="L254" s="172"/>
      <c r="M254" s="2"/>
      <c r="N254" s="2"/>
      <c r="O254" s="2"/>
      <c r="P254" s="2"/>
      <c r="Q254" s="2"/>
      <c r="R254" s="2"/>
      <c r="S254" s="2"/>
      <c r="T254" s="2"/>
      <c r="U254" s="2"/>
      <c r="V254" s="2"/>
      <c r="W254" s="2"/>
      <c r="X254" s="2"/>
      <c r="Y254" s="2"/>
      <c r="Z254" s="2"/>
    </row>
    <row r="255" spans="1:26" ht="15.75" customHeight="1" x14ac:dyDescent="0.3">
      <c r="A255" s="128"/>
      <c r="B255" s="128"/>
      <c r="C255" s="171"/>
      <c r="D255" s="128"/>
      <c r="E255" s="128"/>
      <c r="F255" s="128"/>
      <c r="G255" s="2"/>
      <c r="H255" s="128"/>
      <c r="I255" s="172"/>
      <c r="J255" s="172"/>
      <c r="K255" s="172"/>
      <c r="L255" s="172"/>
      <c r="M255" s="2"/>
      <c r="N255" s="2"/>
      <c r="O255" s="2"/>
      <c r="P255" s="2"/>
      <c r="Q255" s="2"/>
      <c r="R255" s="2"/>
      <c r="S255" s="2"/>
      <c r="T255" s="2"/>
      <c r="U255" s="2"/>
      <c r="V255" s="2"/>
      <c r="W255" s="2"/>
      <c r="X255" s="2"/>
      <c r="Y255" s="2"/>
      <c r="Z255" s="2"/>
    </row>
    <row r="256" spans="1:26" ht="15.75" customHeight="1" x14ac:dyDescent="0.3">
      <c r="A256" s="128"/>
      <c r="B256" s="128"/>
      <c r="C256" s="171"/>
      <c r="D256" s="128"/>
      <c r="E256" s="128"/>
      <c r="F256" s="128"/>
      <c r="G256" s="2"/>
      <c r="H256" s="128"/>
      <c r="I256" s="172"/>
      <c r="J256" s="172"/>
      <c r="K256" s="172"/>
      <c r="L256" s="172"/>
      <c r="M256" s="2"/>
      <c r="N256" s="2"/>
      <c r="O256" s="2"/>
      <c r="P256" s="2"/>
      <c r="Q256" s="2"/>
      <c r="R256" s="2"/>
      <c r="S256" s="2"/>
      <c r="T256" s="2"/>
      <c r="U256" s="2"/>
      <c r="V256" s="2"/>
      <c r="W256" s="2"/>
      <c r="X256" s="2"/>
      <c r="Y256" s="2"/>
      <c r="Z256" s="2"/>
    </row>
    <row r="257" spans="1:26" ht="15.75" customHeight="1" x14ac:dyDescent="0.3">
      <c r="A257" s="128"/>
      <c r="B257" s="128"/>
      <c r="C257" s="171"/>
      <c r="D257" s="128"/>
      <c r="E257" s="128"/>
      <c r="F257" s="128"/>
      <c r="G257" s="2"/>
      <c r="H257" s="128"/>
      <c r="I257" s="172"/>
      <c r="J257" s="172"/>
      <c r="K257" s="172"/>
      <c r="L257" s="172"/>
      <c r="M257" s="2"/>
      <c r="N257" s="2"/>
      <c r="O257" s="2"/>
      <c r="P257" s="2"/>
      <c r="Q257" s="2"/>
      <c r="R257" s="2"/>
      <c r="S257" s="2"/>
      <c r="T257" s="2"/>
      <c r="U257" s="2"/>
      <c r="V257" s="2"/>
      <c r="W257" s="2"/>
      <c r="X257" s="2"/>
      <c r="Y257" s="2"/>
      <c r="Z257" s="2"/>
    </row>
    <row r="258" spans="1:26" ht="15.75" customHeight="1" x14ac:dyDescent="0.3">
      <c r="A258" s="128"/>
      <c r="B258" s="128"/>
      <c r="C258" s="171"/>
      <c r="D258" s="128"/>
      <c r="E258" s="128"/>
      <c r="F258" s="128"/>
      <c r="G258" s="2"/>
      <c r="H258" s="128"/>
      <c r="I258" s="172"/>
      <c r="J258" s="172"/>
      <c r="K258" s="172"/>
      <c r="L258" s="172"/>
      <c r="M258" s="2"/>
      <c r="N258" s="2"/>
      <c r="O258" s="2"/>
      <c r="P258" s="2"/>
      <c r="Q258" s="2"/>
      <c r="R258" s="2"/>
      <c r="S258" s="2"/>
      <c r="T258" s="2"/>
      <c r="U258" s="2"/>
      <c r="V258" s="2"/>
      <c r="W258" s="2"/>
      <c r="X258" s="2"/>
      <c r="Y258" s="2"/>
      <c r="Z258" s="2"/>
    </row>
    <row r="259" spans="1:26" ht="15.75" customHeight="1" x14ac:dyDescent="0.3">
      <c r="A259" s="128"/>
      <c r="B259" s="128"/>
      <c r="C259" s="171"/>
      <c r="D259" s="128"/>
      <c r="E259" s="128"/>
      <c r="F259" s="128"/>
      <c r="G259" s="2"/>
      <c r="H259" s="128"/>
      <c r="I259" s="172"/>
      <c r="J259" s="172"/>
      <c r="K259" s="172"/>
      <c r="L259" s="172"/>
      <c r="M259" s="2"/>
      <c r="N259" s="2"/>
      <c r="O259" s="2"/>
      <c r="P259" s="2"/>
      <c r="Q259" s="2"/>
      <c r="R259" s="2"/>
      <c r="S259" s="2"/>
      <c r="T259" s="2"/>
      <c r="U259" s="2"/>
      <c r="V259" s="2"/>
      <c r="W259" s="2"/>
      <c r="X259" s="2"/>
      <c r="Y259" s="2"/>
      <c r="Z259" s="2"/>
    </row>
    <row r="260" spans="1:26" ht="15.75" customHeight="1" x14ac:dyDescent="0.3">
      <c r="A260" s="128"/>
      <c r="B260" s="128"/>
      <c r="C260" s="171"/>
      <c r="D260" s="128"/>
      <c r="E260" s="128"/>
      <c r="F260" s="128"/>
      <c r="G260" s="2"/>
      <c r="H260" s="128"/>
      <c r="I260" s="172"/>
      <c r="J260" s="172"/>
      <c r="K260" s="172"/>
      <c r="L260" s="172"/>
      <c r="M260" s="2"/>
      <c r="N260" s="2"/>
      <c r="O260" s="2"/>
      <c r="P260" s="2"/>
      <c r="Q260" s="2"/>
      <c r="R260" s="2"/>
      <c r="S260" s="2"/>
      <c r="T260" s="2"/>
      <c r="U260" s="2"/>
      <c r="V260" s="2"/>
      <c r="W260" s="2"/>
      <c r="X260" s="2"/>
      <c r="Y260" s="2"/>
      <c r="Z260" s="2"/>
    </row>
    <row r="261" spans="1:26" ht="15.75" customHeight="1" x14ac:dyDescent="0.3">
      <c r="A261" s="128"/>
      <c r="B261" s="128"/>
      <c r="C261" s="171"/>
      <c r="D261" s="128"/>
      <c r="E261" s="128"/>
      <c r="F261" s="128"/>
      <c r="G261" s="2"/>
      <c r="H261" s="128"/>
      <c r="I261" s="172"/>
      <c r="J261" s="172"/>
      <c r="K261" s="172"/>
      <c r="L261" s="172"/>
      <c r="M261" s="2"/>
      <c r="N261" s="2"/>
      <c r="O261" s="2"/>
      <c r="P261" s="2"/>
      <c r="Q261" s="2"/>
      <c r="R261" s="2"/>
      <c r="S261" s="2"/>
      <c r="T261" s="2"/>
      <c r="U261" s="2"/>
      <c r="V261" s="2"/>
      <c r="W261" s="2"/>
      <c r="X261" s="2"/>
      <c r="Y261" s="2"/>
      <c r="Z261" s="2"/>
    </row>
    <row r="262" spans="1:26" ht="15.75" customHeight="1" x14ac:dyDescent="0.3">
      <c r="A262" s="128"/>
      <c r="B262" s="128"/>
      <c r="C262" s="171"/>
      <c r="D262" s="128"/>
      <c r="E262" s="128"/>
      <c r="F262" s="128"/>
      <c r="G262" s="2"/>
      <c r="H262" s="128"/>
      <c r="I262" s="172"/>
      <c r="J262" s="172"/>
      <c r="K262" s="172"/>
      <c r="L262" s="172"/>
      <c r="M262" s="2"/>
      <c r="N262" s="2"/>
      <c r="O262" s="2"/>
      <c r="P262" s="2"/>
      <c r="Q262" s="2"/>
      <c r="R262" s="2"/>
      <c r="S262" s="2"/>
      <c r="T262" s="2"/>
      <c r="U262" s="2"/>
      <c r="V262" s="2"/>
      <c r="W262" s="2"/>
      <c r="X262" s="2"/>
      <c r="Y262" s="2"/>
      <c r="Z262" s="2"/>
    </row>
    <row r="263" spans="1:26" ht="15.75" customHeight="1" x14ac:dyDescent="0.3">
      <c r="A263" s="128"/>
      <c r="B263" s="128"/>
      <c r="C263" s="171"/>
      <c r="D263" s="128"/>
      <c r="E263" s="128"/>
      <c r="F263" s="128"/>
      <c r="G263" s="2"/>
      <c r="H263" s="128"/>
      <c r="I263" s="172"/>
      <c r="J263" s="172"/>
      <c r="K263" s="172"/>
      <c r="L263" s="172"/>
      <c r="M263" s="2"/>
      <c r="N263" s="2"/>
      <c r="O263" s="2"/>
      <c r="P263" s="2"/>
      <c r="Q263" s="2"/>
      <c r="R263" s="2"/>
      <c r="S263" s="2"/>
      <c r="T263" s="2"/>
      <c r="U263" s="2"/>
      <c r="V263" s="2"/>
      <c r="W263" s="2"/>
      <c r="X263" s="2"/>
      <c r="Y263" s="2"/>
      <c r="Z263" s="2"/>
    </row>
    <row r="264" spans="1:26" ht="15.75" customHeight="1" x14ac:dyDescent="0.3">
      <c r="A264" s="128"/>
      <c r="B264" s="128"/>
      <c r="C264" s="171"/>
      <c r="D264" s="128"/>
      <c r="E264" s="128"/>
      <c r="F264" s="128"/>
      <c r="G264" s="2"/>
      <c r="H264" s="128"/>
      <c r="I264" s="172"/>
      <c r="J264" s="172"/>
      <c r="K264" s="172"/>
      <c r="L264" s="172"/>
      <c r="M264" s="2"/>
      <c r="N264" s="2"/>
      <c r="O264" s="2"/>
      <c r="P264" s="2"/>
      <c r="Q264" s="2"/>
      <c r="R264" s="2"/>
      <c r="S264" s="2"/>
      <c r="T264" s="2"/>
      <c r="U264" s="2"/>
      <c r="V264" s="2"/>
      <c r="W264" s="2"/>
      <c r="X264" s="2"/>
      <c r="Y264" s="2"/>
      <c r="Z264" s="2"/>
    </row>
    <row r="265" spans="1:26" ht="15.75" customHeight="1" x14ac:dyDescent="0.3">
      <c r="A265" s="128"/>
      <c r="B265" s="128"/>
      <c r="C265" s="171"/>
      <c r="D265" s="128"/>
      <c r="E265" s="128"/>
      <c r="F265" s="128"/>
      <c r="G265" s="2"/>
      <c r="H265" s="128"/>
      <c r="I265" s="172"/>
      <c r="J265" s="172"/>
      <c r="K265" s="172"/>
      <c r="L265" s="172"/>
      <c r="M265" s="2"/>
      <c r="N265" s="2"/>
      <c r="O265" s="2"/>
      <c r="P265" s="2"/>
      <c r="Q265" s="2"/>
      <c r="R265" s="2"/>
      <c r="S265" s="2"/>
      <c r="T265" s="2"/>
      <c r="U265" s="2"/>
      <c r="V265" s="2"/>
      <c r="W265" s="2"/>
      <c r="X265" s="2"/>
      <c r="Y265" s="2"/>
      <c r="Z265" s="2"/>
    </row>
    <row r="266" spans="1:26" ht="15.75" customHeight="1" x14ac:dyDescent="0.3">
      <c r="A266" s="128"/>
      <c r="B266" s="128"/>
      <c r="C266" s="171"/>
      <c r="D266" s="128"/>
      <c r="E266" s="128"/>
      <c r="F266" s="128"/>
      <c r="G266" s="2"/>
      <c r="H266" s="128"/>
      <c r="I266" s="172"/>
      <c r="J266" s="172"/>
      <c r="K266" s="172"/>
      <c r="L266" s="172"/>
      <c r="M266" s="2"/>
      <c r="N266" s="2"/>
      <c r="O266" s="2"/>
      <c r="P266" s="2"/>
      <c r="Q266" s="2"/>
      <c r="R266" s="2"/>
      <c r="S266" s="2"/>
      <c r="T266" s="2"/>
      <c r="U266" s="2"/>
      <c r="V266" s="2"/>
      <c r="W266" s="2"/>
      <c r="X266" s="2"/>
      <c r="Y266" s="2"/>
      <c r="Z266" s="2"/>
    </row>
    <row r="267" spans="1:26" ht="15.75" customHeight="1" x14ac:dyDescent="0.3">
      <c r="A267" s="128"/>
      <c r="B267" s="128"/>
      <c r="C267" s="171"/>
      <c r="D267" s="128"/>
      <c r="E267" s="128"/>
      <c r="F267" s="128"/>
      <c r="G267" s="2"/>
      <c r="H267" s="128"/>
      <c r="I267" s="172"/>
      <c r="J267" s="172"/>
      <c r="K267" s="172"/>
      <c r="L267" s="172"/>
      <c r="M267" s="2"/>
      <c r="N267" s="2"/>
      <c r="O267" s="2"/>
      <c r="P267" s="2"/>
      <c r="Q267" s="2"/>
      <c r="R267" s="2"/>
      <c r="S267" s="2"/>
      <c r="T267" s="2"/>
      <c r="U267" s="2"/>
      <c r="V267" s="2"/>
      <c r="W267" s="2"/>
      <c r="X267" s="2"/>
      <c r="Y267" s="2"/>
      <c r="Z267" s="2"/>
    </row>
    <row r="268" spans="1:26" ht="15.75" customHeight="1" x14ac:dyDescent="0.3">
      <c r="A268" s="128"/>
      <c r="B268" s="128"/>
      <c r="C268" s="171"/>
      <c r="D268" s="128"/>
      <c r="E268" s="128"/>
      <c r="F268" s="128"/>
      <c r="G268" s="2"/>
      <c r="H268" s="128"/>
      <c r="I268" s="172"/>
      <c r="J268" s="172"/>
      <c r="K268" s="172"/>
      <c r="L268" s="172"/>
      <c r="M268" s="2"/>
      <c r="N268" s="2"/>
      <c r="O268" s="2"/>
      <c r="P268" s="2"/>
      <c r="Q268" s="2"/>
      <c r="R268" s="2"/>
      <c r="S268" s="2"/>
      <c r="T268" s="2"/>
      <c r="U268" s="2"/>
      <c r="V268" s="2"/>
      <c r="W268" s="2"/>
      <c r="X268" s="2"/>
      <c r="Y268" s="2"/>
      <c r="Z268" s="2"/>
    </row>
    <row r="269" spans="1:26" ht="15.75" customHeight="1" x14ac:dyDescent="0.3">
      <c r="A269" s="128"/>
      <c r="B269" s="128"/>
      <c r="C269" s="171"/>
      <c r="D269" s="128"/>
      <c r="E269" s="128"/>
      <c r="F269" s="128"/>
      <c r="G269" s="2"/>
      <c r="H269" s="128"/>
      <c r="I269" s="172"/>
      <c r="J269" s="172"/>
      <c r="K269" s="172"/>
      <c r="L269" s="172"/>
      <c r="M269" s="2"/>
      <c r="N269" s="2"/>
      <c r="O269" s="2"/>
      <c r="P269" s="2"/>
      <c r="Q269" s="2"/>
      <c r="R269" s="2"/>
      <c r="S269" s="2"/>
      <c r="T269" s="2"/>
      <c r="U269" s="2"/>
      <c r="V269" s="2"/>
      <c r="W269" s="2"/>
      <c r="X269" s="2"/>
      <c r="Y269" s="2"/>
      <c r="Z269" s="2"/>
    </row>
    <row r="270" spans="1:26" ht="15.75" customHeight="1" x14ac:dyDescent="0.3">
      <c r="A270" s="128"/>
      <c r="B270" s="128"/>
      <c r="C270" s="171"/>
      <c r="D270" s="128"/>
      <c r="E270" s="128"/>
      <c r="F270" s="128"/>
      <c r="G270" s="2"/>
      <c r="H270" s="128"/>
      <c r="I270" s="172"/>
      <c r="J270" s="172"/>
      <c r="K270" s="172"/>
      <c r="L270" s="172"/>
      <c r="M270" s="2"/>
      <c r="N270" s="2"/>
      <c r="O270" s="2"/>
      <c r="P270" s="2"/>
      <c r="Q270" s="2"/>
      <c r="R270" s="2"/>
      <c r="S270" s="2"/>
      <c r="T270" s="2"/>
      <c r="U270" s="2"/>
      <c r="V270" s="2"/>
      <c r="W270" s="2"/>
      <c r="X270" s="2"/>
      <c r="Y270" s="2"/>
      <c r="Z270" s="2"/>
    </row>
    <row r="271" spans="1:26" ht="15.75" customHeight="1" x14ac:dyDescent="0.3">
      <c r="A271" s="128"/>
      <c r="B271" s="128"/>
      <c r="C271" s="171"/>
      <c r="D271" s="128"/>
      <c r="E271" s="128"/>
      <c r="F271" s="128"/>
      <c r="G271" s="2"/>
      <c r="H271" s="128"/>
      <c r="I271" s="172"/>
      <c r="J271" s="172"/>
      <c r="K271" s="172"/>
      <c r="L271" s="172"/>
      <c r="M271" s="2"/>
      <c r="N271" s="2"/>
      <c r="O271" s="2"/>
      <c r="P271" s="2"/>
      <c r="Q271" s="2"/>
      <c r="R271" s="2"/>
      <c r="S271" s="2"/>
      <c r="T271" s="2"/>
      <c r="U271" s="2"/>
      <c r="V271" s="2"/>
      <c r="W271" s="2"/>
      <c r="X271" s="2"/>
      <c r="Y271" s="2"/>
      <c r="Z271" s="2"/>
    </row>
    <row r="272" spans="1:26" ht="15.75" customHeight="1" x14ac:dyDescent="0.3">
      <c r="A272" s="128"/>
      <c r="B272" s="128"/>
      <c r="C272" s="171"/>
      <c r="D272" s="128"/>
      <c r="E272" s="128"/>
      <c r="F272" s="128"/>
      <c r="G272" s="2"/>
      <c r="H272" s="128"/>
      <c r="I272" s="172"/>
      <c r="J272" s="172"/>
      <c r="K272" s="172"/>
      <c r="L272" s="172"/>
      <c r="M272" s="2"/>
      <c r="N272" s="2"/>
      <c r="O272" s="2"/>
      <c r="P272" s="2"/>
      <c r="Q272" s="2"/>
      <c r="R272" s="2"/>
      <c r="S272" s="2"/>
      <c r="T272" s="2"/>
      <c r="U272" s="2"/>
      <c r="V272" s="2"/>
      <c r="W272" s="2"/>
      <c r="X272" s="2"/>
      <c r="Y272" s="2"/>
      <c r="Z272" s="2"/>
    </row>
    <row r="273" spans="1:26" ht="15.75" customHeight="1" x14ac:dyDescent="0.3">
      <c r="A273" s="128"/>
      <c r="B273" s="128"/>
      <c r="C273" s="171"/>
      <c r="D273" s="128"/>
      <c r="E273" s="128"/>
      <c r="F273" s="128"/>
      <c r="G273" s="2"/>
      <c r="H273" s="128"/>
      <c r="I273" s="172"/>
      <c r="J273" s="172"/>
      <c r="K273" s="172"/>
      <c r="L273" s="172"/>
      <c r="M273" s="2"/>
      <c r="N273" s="2"/>
      <c r="O273" s="2"/>
      <c r="P273" s="2"/>
      <c r="Q273" s="2"/>
      <c r="R273" s="2"/>
      <c r="S273" s="2"/>
      <c r="T273" s="2"/>
      <c r="U273" s="2"/>
      <c r="V273" s="2"/>
      <c r="W273" s="2"/>
      <c r="X273" s="2"/>
      <c r="Y273" s="2"/>
      <c r="Z273" s="2"/>
    </row>
    <row r="274" spans="1:26" ht="15.75" customHeight="1" x14ac:dyDescent="0.3">
      <c r="A274" s="128"/>
      <c r="B274" s="128"/>
      <c r="C274" s="171"/>
      <c r="D274" s="128"/>
      <c r="E274" s="128"/>
      <c r="F274" s="128"/>
      <c r="G274" s="2"/>
      <c r="H274" s="128"/>
      <c r="I274" s="172"/>
      <c r="J274" s="172"/>
      <c r="K274" s="172"/>
      <c r="L274" s="172"/>
      <c r="M274" s="2"/>
      <c r="N274" s="2"/>
      <c r="O274" s="2"/>
      <c r="P274" s="2"/>
      <c r="Q274" s="2"/>
      <c r="R274" s="2"/>
      <c r="S274" s="2"/>
      <c r="T274" s="2"/>
      <c r="U274" s="2"/>
      <c r="V274" s="2"/>
      <c r="W274" s="2"/>
      <c r="X274" s="2"/>
      <c r="Y274" s="2"/>
      <c r="Z274" s="2"/>
    </row>
    <row r="275" spans="1:26" ht="15.75" customHeight="1" x14ac:dyDescent="0.3">
      <c r="A275" s="128"/>
      <c r="B275" s="128"/>
      <c r="C275" s="171"/>
      <c r="D275" s="128"/>
      <c r="E275" s="128"/>
      <c r="F275" s="128"/>
      <c r="G275" s="2"/>
      <c r="H275" s="128"/>
      <c r="I275" s="172"/>
      <c r="J275" s="172"/>
      <c r="K275" s="172"/>
      <c r="L275" s="172"/>
      <c r="M275" s="2"/>
      <c r="N275" s="2"/>
      <c r="O275" s="2"/>
      <c r="P275" s="2"/>
      <c r="Q275" s="2"/>
      <c r="R275" s="2"/>
      <c r="S275" s="2"/>
      <c r="T275" s="2"/>
      <c r="U275" s="2"/>
      <c r="V275" s="2"/>
      <c r="W275" s="2"/>
      <c r="X275" s="2"/>
      <c r="Y275" s="2"/>
      <c r="Z275" s="2"/>
    </row>
    <row r="276" spans="1:26" ht="15.75" customHeight="1" x14ac:dyDescent="0.3">
      <c r="A276" s="128"/>
      <c r="B276" s="128"/>
      <c r="C276" s="171"/>
      <c r="D276" s="128"/>
      <c r="E276" s="128"/>
      <c r="F276" s="128"/>
      <c r="G276" s="2"/>
      <c r="H276" s="128"/>
      <c r="I276" s="172"/>
      <c r="J276" s="172"/>
      <c r="K276" s="172"/>
      <c r="L276" s="172"/>
      <c r="M276" s="2"/>
      <c r="N276" s="2"/>
      <c r="O276" s="2"/>
      <c r="P276" s="2"/>
      <c r="Q276" s="2"/>
      <c r="R276" s="2"/>
      <c r="S276" s="2"/>
      <c r="T276" s="2"/>
      <c r="U276" s="2"/>
      <c r="V276" s="2"/>
      <c r="W276" s="2"/>
      <c r="X276" s="2"/>
      <c r="Y276" s="2"/>
      <c r="Z276" s="2"/>
    </row>
    <row r="277" spans="1:26" ht="15.75" customHeight="1" x14ac:dyDescent="0.3">
      <c r="A277" s="128"/>
      <c r="B277" s="128"/>
      <c r="C277" s="171"/>
      <c r="D277" s="128"/>
      <c r="E277" s="128"/>
      <c r="F277" s="128"/>
      <c r="G277" s="2"/>
      <c r="H277" s="128"/>
      <c r="I277" s="172"/>
      <c r="J277" s="172"/>
      <c r="K277" s="172"/>
      <c r="L277" s="172"/>
      <c r="M277" s="2"/>
      <c r="N277" s="2"/>
      <c r="O277" s="2"/>
      <c r="P277" s="2"/>
      <c r="Q277" s="2"/>
      <c r="R277" s="2"/>
      <c r="S277" s="2"/>
      <c r="T277" s="2"/>
      <c r="U277" s="2"/>
      <c r="V277" s="2"/>
      <c r="W277" s="2"/>
      <c r="X277" s="2"/>
      <c r="Y277" s="2"/>
      <c r="Z277" s="2"/>
    </row>
    <row r="278" spans="1:26" ht="15.75" customHeight="1" x14ac:dyDescent="0.3">
      <c r="A278" s="128"/>
      <c r="B278" s="128"/>
      <c r="C278" s="171"/>
      <c r="D278" s="128"/>
      <c r="E278" s="128"/>
      <c r="F278" s="128"/>
      <c r="G278" s="2"/>
      <c r="H278" s="128"/>
      <c r="I278" s="172"/>
      <c r="J278" s="172"/>
      <c r="K278" s="172"/>
      <c r="L278" s="172"/>
      <c r="M278" s="2"/>
      <c r="N278" s="2"/>
      <c r="O278" s="2"/>
      <c r="P278" s="2"/>
      <c r="Q278" s="2"/>
      <c r="R278" s="2"/>
      <c r="S278" s="2"/>
      <c r="T278" s="2"/>
      <c r="U278" s="2"/>
      <c r="V278" s="2"/>
      <c r="W278" s="2"/>
      <c r="X278" s="2"/>
      <c r="Y278" s="2"/>
      <c r="Z278" s="2"/>
    </row>
    <row r="279" spans="1:26" ht="15.75" customHeight="1" x14ac:dyDescent="0.3">
      <c r="A279" s="128"/>
      <c r="B279" s="128"/>
      <c r="C279" s="171"/>
      <c r="D279" s="128"/>
      <c r="E279" s="128"/>
      <c r="F279" s="128"/>
      <c r="G279" s="2"/>
      <c r="H279" s="128"/>
      <c r="I279" s="172"/>
      <c r="J279" s="172"/>
      <c r="K279" s="172"/>
      <c r="L279" s="172"/>
      <c r="M279" s="2"/>
      <c r="N279" s="2"/>
      <c r="O279" s="2"/>
      <c r="P279" s="2"/>
      <c r="Q279" s="2"/>
      <c r="R279" s="2"/>
      <c r="S279" s="2"/>
      <c r="T279" s="2"/>
      <c r="U279" s="2"/>
      <c r="V279" s="2"/>
      <c r="W279" s="2"/>
      <c r="X279" s="2"/>
      <c r="Y279" s="2"/>
      <c r="Z279" s="2"/>
    </row>
    <row r="280" spans="1:26" ht="15.75" customHeight="1" x14ac:dyDescent="0.3">
      <c r="A280" s="128"/>
      <c r="B280" s="128"/>
      <c r="C280" s="171"/>
      <c r="D280" s="128"/>
      <c r="E280" s="128"/>
      <c r="F280" s="128"/>
      <c r="G280" s="2"/>
      <c r="H280" s="128"/>
      <c r="I280" s="172"/>
      <c r="J280" s="172"/>
      <c r="K280" s="172"/>
      <c r="L280" s="172"/>
      <c r="M280" s="2"/>
      <c r="N280" s="2"/>
      <c r="O280" s="2"/>
      <c r="P280" s="2"/>
      <c r="Q280" s="2"/>
      <c r="R280" s="2"/>
      <c r="S280" s="2"/>
      <c r="T280" s="2"/>
      <c r="U280" s="2"/>
      <c r="V280" s="2"/>
      <c r="W280" s="2"/>
      <c r="X280" s="2"/>
      <c r="Y280" s="2"/>
      <c r="Z280" s="2"/>
    </row>
    <row r="281" spans="1:26" ht="15.75" customHeight="1" x14ac:dyDescent="0.3">
      <c r="A281" s="128"/>
      <c r="B281" s="128"/>
      <c r="C281" s="171"/>
      <c r="D281" s="128"/>
      <c r="E281" s="128"/>
      <c r="F281" s="128"/>
      <c r="G281" s="2"/>
      <c r="H281" s="128"/>
      <c r="I281" s="172"/>
      <c r="J281" s="172"/>
      <c r="K281" s="172"/>
      <c r="L281" s="172"/>
      <c r="M281" s="2"/>
      <c r="N281" s="2"/>
      <c r="O281" s="2"/>
      <c r="P281" s="2"/>
      <c r="Q281" s="2"/>
      <c r="R281" s="2"/>
      <c r="S281" s="2"/>
      <c r="T281" s="2"/>
      <c r="U281" s="2"/>
      <c r="V281" s="2"/>
      <c r="W281" s="2"/>
      <c r="X281" s="2"/>
      <c r="Y281" s="2"/>
      <c r="Z281" s="2"/>
    </row>
    <row r="282" spans="1:26" ht="15.75" customHeight="1" x14ac:dyDescent="0.3">
      <c r="A282" s="128"/>
      <c r="B282" s="128"/>
      <c r="C282" s="171"/>
      <c r="D282" s="128"/>
      <c r="E282" s="128"/>
      <c r="F282" s="128"/>
      <c r="G282" s="2"/>
      <c r="H282" s="128"/>
      <c r="I282" s="172"/>
      <c r="J282" s="172"/>
      <c r="K282" s="172"/>
      <c r="L282" s="172"/>
      <c r="M282" s="2"/>
      <c r="N282" s="2"/>
      <c r="O282" s="2"/>
      <c r="P282" s="2"/>
      <c r="Q282" s="2"/>
      <c r="R282" s="2"/>
      <c r="S282" s="2"/>
      <c r="T282" s="2"/>
      <c r="U282" s="2"/>
      <c r="V282" s="2"/>
      <c r="W282" s="2"/>
      <c r="X282" s="2"/>
      <c r="Y282" s="2"/>
      <c r="Z282" s="2"/>
    </row>
    <row r="283" spans="1:26" ht="15.75" customHeight="1" x14ac:dyDescent="0.3">
      <c r="A283" s="128"/>
      <c r="B283" s="128"/>
      <c r="C283" s="171"/>
      <c r="D283" s="128"/>
      <c r="E283" s="128"/>
      <c r="F283" s="128"/>
      <c r="G283" s="2"/>
      <c r="H283" s="128"/>
      <c r="I283" s="172"/>
      <c r="J283" s="172"/>
      <c r="K283" s="172"/>
      <c r="L283" s="172"/>
      <c r="M283" s="2"/>
      <c r="N283" s="2"/>
      <c r="O283" s="2"/>
      <c r="P283" s="2"/>
      <c r="Q283" s="2"/>
      <c r="R283" s="2"/>
      <c r="S283" s="2"/>
      <c r="T283" s="2"/>
      <c r="U283" s="2"/>
      <c r="V283" s="2"/>
      <c r="W283" s="2"/>
      <c r="X283" s="2"/>
      <c r="Y283" s="2"/>
      <c r="Z283" s="2"/>
    </row>
    <row r="284" spans="1:26" ht="15.75" customHeight="1" x14ac:dyDescent="0.3">
      <c r="A284" s="128"/>
      <c r="B284" s="128"/>
      <c r="C284" s="171"/>
      <c r="D284" s="128"/>
      <c r="E284" s="128"/>
      <c r="F284" s="128"/>
      <c r="G284" s="2"/>
      <c r="H284" s="128"/>
      <c r="I284" s="172"/>
      <c r="J284" s="172"/>
      <c r="K284" s="172"/>
      <c r="L284" s="172"/>
      <c r="M284" s="2"/>
      <c r="N284" s="2"/>
      <c r="O284" s="2"/>
      <c r="P284" s="2"/>
      <c r="Q284" s="2"/>
      <c r="R284" s="2"/>
      <c r="S284" s="2"/>
      <c r="T284" s="2"/>
      <c r="U284" s="2"/>
      <c r="V284" s="2"/>
      <c r="W284" s="2"/>
      <c r="X284" s="2"/>
      <c r="Y284" s="2"/>
      <c r="Z284" s="2"/>
    </row>
    <row r="285" spans="1:26" ht="15.75" customHeight="1" x14ac:dyDescent="0.3">
      <c r="A285" s="128"/>
      <c r="B285" s="128"/>
      <c r="C285" s="171"/>
      <c r="D285" s="128"/>
      <c r="E285" s="128"/>
      <c r="F285" s="128"/>
      <c r="G285" s="2"/>
      <c r="H285" s="128"/>
      <c r="I285" s="172"/>
      <c r="J285" s="172"/>
      <c r="K285" s="172"/>
      <c r="L285" s="172"/>
      <c r="M285" s="2"/>
      <c r="N285" s="2"/>
      <c r="O285" s="2"/>
      <c r="P285" s="2"/>
      <c r="Q285" s="2"/>
      <c r="R285" s="2"/>
      <c r="S285" s="2"/>
      <c r="T285" s="2"/>
      <c r="U285" s="2"/>
      <c r="V285" s="2"/>
      <c r="W285" s="2"/>
      <c r="X285" s="2"/>
      <c r="Y285" s="2"/>
      <c r="Z285" s="2"/>
    </row>
    <row r="286" spans="1:26" ht="15.75" customHeight="1" x14ac:dyDescent="0.3">
      <c r="A286" s="128"/>
      <c r="B286" s="128"/>
      <c r="C286" s="171"/>
      <c r="D286" s="128"/>
      <c r="E286" s="128"/>
      <c r="F286" s="128"/>
      <c r="G286" s="2"/>
      <c r="H286" s="128"/>
      <c r="I286" s="172"/>
      <c r="J286" s="172"/>
      <c r="K286" s="172"/>
      <c r="L286" s="172"/>
      <c r="M286" s="2"/>
      <c r="N286" s="2"/>
      <c r="O286" s="2"/>
      <c r="P286" s="2"/>
      <c r="Q286" s="2"/>
      <c r="R286" s="2"/>
      <c r="S286" s="2"/>
      <c r="T286" s="2"/>
      <c r="U286" s="2"/>
      <c r="V286" s="2"/>
      <c r="W286" s="2"/>
      <c r="X286" s="2"/>
      <c r="Y286" s="2"/>
      <c r="Z286" s="2"/>
    </row>
    <row r="287" spans="1:26" ht="15.75" customHeight="1" x14ac:dyDescent="0.3">
      <c r="A287" s="128"/>
      <c r="B287" s="128"/>
      <c r="C287" s="171"/>
      <c r="D287" s="128"/>
      <c r="E287" s="128"/>
      <c r="F287" s="128"/>
      <c r="G287" s="2"/>
      <c r="H287" s="128"/>
      <c r="I287" s="172"/>
      <c r="J287" s="172"/>
      <c r="K287" s="172"/>
      <c r="L287" s="172"/>
      <c r="M287" s="2"/>
      <c r="N287" s="2"/>
      <c r="O287" s="2"/>
      <c r="P287" s="2"/>
      <c r="Q287" s="2"/>
      <c r="R287" s="2"/>
      <c r="S287" s="2"/>
      <c r="T287" s="2"/>
      <c r="U287" s="2"/>
      <c r="V287" s="2"/>
      <c r="W287" s="2"/>
      <c r="X287" s="2"/>
      <c r="Y287" s="2"/>
      <c r="Z287" s="2"/>
    </row>
    <row r="288" spans="1:26" ht="15.75" customHeight="1" x14ac:dyDescent="0.3">
      <c r="A288" s="128"/>
      <c r="B288" s="128"/>
      <c r="C288" s="171"/>
      <c r="D288" s="128"/>
      <c r="E288" s="128"/>
      <c r="F288" s="128"/>
      <c r="G288" s="2"/>
      <c r="H288" s="128"/>
      <c r="I288" s="172"/>
      <c r="J288" s="172"/>
      <c r="K288" s="172"/>
      <c r="L288" s="172"/>
      <c r="M288" s="2"/>
      <c r="N288" s="2"/>
      <c r="O288" s="2"/>
      <c r="P288" s="2"/>
      <c r="Q288" s="2"/>
      <c r="R288" s="2"/>
      <c r="S288" s="2"/>
      <c r="T288" s="2"/>
      <c r="U288" s="2"/>
      <c r="V288" s="2"/>
      <c r="W288" s="2"/>
      <c r="X288" s="2"/>
      <c r="Y288" s="2"/>
      <c r="Z288" s="2"/>
    </row>
    <row r="289" spans="1:26" ht="15.75" customHeight="1" x14ac:dyDescent="0.3">
      <c r="A289" s="128"/>
      <c r="B289" s="128"/>
      <c r="C289" s="171"/>
      <c r="D289" s="128"/>
      <c r="E289" s="128"/>
      <c r="F289" s="128"/>
      <c r="G289" s="2"/>
      <c r="H289" s="128"/>
      <c r="I289" s="172"/>
      <c r="J289" s="172"/>
      <c r="K289" s="172"/>
      <c r="L289" s="172"/>
      <c r="M289" s="2"/>
      <c r="N289" s="2"/>
      <c r="O289" s="2"/>
      <c r="P289" s="2"/>
      <c r="Q289" s="2"/>
      <c r="R289" s="2"/>
      <c r="S289" s="2"/>
      <c r="T289" s="2"/>
      <c r="U289" s="2"/>
      <c r="V289" s="2"/>
      <c r="W289" s="2"/>
      <c r="X289" s="2"/>
      <c r="Y289" s="2"/>
      <c r="Z289" s="2"/>
    </row>
    <row r="290" spans="1:26" ht="15.75" customHeight="1" x14ac:dyDescent="0.3">
      <c r="A290" s="128"/>
      <c r="B290" s="128"/>
      <c r="C290" s="171"/>
      <c r="D290" s="128"/>
      <c r="E290" s="128"/>
      <c r="F290" s="128"/>
      <c r="G290" s="2"/>
      <c r="H290" s="128"/>
      <c r="I290" s="172"/>
      <c r="J290" s="172"/>
      <c r="K290" s="172"/>
      <c r="L290" s="172"/>
      <c r="M290" s="2"/>
      <c r="N290" s="2"/>
      <c r="O290" s="2"/>
      <c r="P290" s="2"/>
      <c r="Q290" s="2"/>
      <c r="R290" s="2"/>
      <c r="S290" s="2"/>
      <c r="T290" s="2"/>
      <c r="U290" s="2"/>
      <c r="V290" s="2"/>
      <c r="W290" s="2"/>
      <c r="X290" s="2"/>
      <c r="Y290" s="2"/>
      <c r="Z290" s="2"/>
    </row>
    <row r="291" spans="1:26" ht="15.75" customHeight="1" x14ac:dyDescent="0.3">
      <c r="A291" s="128"/>
      <c r="B291" s="128"/>
      <c r="C291" s="171"/>
      <c r="D291" s="128"/>
      <c r="E291" s="128"/>
      <c r="F291" s="128"/>
      <c r="G291" s="2"/>
      <c r="H291" s="128"/>
      <c r="I291" s="172"/>
      <c r="J291" s="172"/>
      <c r="K291" s="172"/>
      <c r="L291" s="172"/>
      <c r="M291" s="2"/>
      <c r="N291" s="2"/>
      <c r="O291" s="2"/>
      <c r="P291" s="2"/>
      <c r="Q291" s="2"/>
      <c r="R291" s="2"/>
      <c r="S291" s="2"/>
      <c r="T291" s="2"/>
      <c r="U291" s="2"/>
      <c r="V291" s="2"/>
      <c r="W291" s="2"/>
      <c r="X291" s="2"/>
      <c r="Y291" s="2"/>
      <c r="Z291" s="2"/>
    </row>
    <row r="292" spans="1:26" ht="15.75" customHeight="1" x14ac:dyDescent="0.3">
      <c r="A292" s="128"/>
      <c r="B292" s="128"/>
      <c r="C292" s="171"/>
      <c r="D292" s="128"/>
      <c r="E292" s="128"/>
      <c r="F292" s="128"/>
      <c r="G292" s="2"/>
      <c r="H292" s="128"/>
      <c r="I292" s="172"/>
      <c r="J292" s="172"/>
      <c r="K292" s="172"/>
      <c r="L292" s="172"/>
      <c r="M292" s="2"/>
      <c r="N292" s="2"/>
      <c r="O292" s="2"/>
      <c r="P292" s="2"/>
      <c r="Q292" s="2"/>
      <c r="R292" s="2"/>
      <c r="S292" s="2"/>
      <c r="T292" s="2"/>
      <c r="U292" s="2"/>
      <c r="V292" s="2"/>
      <c r="W292" s="2"/>
      <c r="X292" s="2"/>
      <c r="Y292" s="2"/>
      <c r="Z292" s="2"/>
    </row>
    <row r="293" spans="1:26" ht="15.75" customHeight="1" x14ac:dyDescent="0.3">
      <c r="A293" s="128"/>
      <c r="B293" s="128"/>
      <c r="C293" s="171"/>
      <c r="D293" s="128"/>
      <c r="E293" s="128"/>
      <c r="F293" s="128"/>
      <c r="G293" s="2"/>
      <c r="H293" s="128"/>
      <c r="I293" s="172"/>
      <c r="J293" s="172"/>
      <c r="K293" s="172"/>
      <c r="L293" s="172"/>
      <c r="M293" s="2"/>
      <c r="N293" s="2"/>
      <c r="O293" s="2"/>
      <c r="P293" s="2"/>
      <c r="Q293" s="2"/>
      <c r="R293" s="2"/>
      <c r="S293" s="2"/>
      <c r="T293" s="2"/>
      <c r="U293" s="2"/>
      <c r="V293" s="2"/>
      <c r="W293" s="2"/>
      <c r="X293" s="2"/>
      <c r="Y293" s="2"/>
      <c r="Z293" s="2"/>
    </row>
    <row r="294" spans="1:26" ht="15.75" customHeight="1" x14ac:dyDescent="0.3">
      <c r="A294" s="128"/>
      <c r="B294" s="128"/>
      <c r="C294" s="171"/>
      <c r="D294" s="128"/>
      <c r="E294" s="128"/>
      <c r="F294" s="128"/>
      <c r="G294" s="2"/>
      <c r="H294" s="128"/>
      <c r="I294" s="172"/>
      <c r="J294" s="172"/>
      <c r="K294" s="172"/>
      <c r="L294" s="172"/>
      <c r="M294" s="2"/>
      <c r="N294" s="2"/>
      <c r="O294" s="2"/>
      <c r="P294" s="2"/>
      <c r="Q294" s="2"/>
      <c r="R294" s="2"/>
      <c r="S294" s="2"/>
      <c r="T294" s="2"/>
      <c r="U294" s="2"/>
      <c r="V294" s="2"/>
      <c r="W294" s="2"/>
      <c r="X294" s="2"/>
      <c r="Y294" s="2"/>
      <c r="Z294" s="2"/>
    </row>
    <row r="295" spans="1:26" ht="15.75" customHeight="1" x14ac:dyDescent="0.3">
      <c r="A295" s="128"/>
      <c r="B295" s="128"/>
      <c r="C295" s="171"/>
      <c r="D295" s="128"/>
      <c r="E295" s="128"/>
      <c r="F295" s="128"/>
      <c r="G295" s="2"/>
      <c r="H295" s="128"/>
      <c r="I295" s="172"/>
      <c r="J295" s="172"/>
      <c r="K295" s="172"/>
      <c r="L295" s="172"/>
      <c r="M295" s="2"/>
      <c r="N295" s="2"/>
      <c r="O295" s="2"/>
      <c r="P295" s="2"/>
      <c r="Q295" s="2"/>
      <c r="R295" s="2"/>
      <c r="S295" s="2"/>
      <c r="T295" s="2"/>
      <c r="U295" s="2"/>
      <c r="V295" s="2"/>
      <c r="W295" s="2"/>
      <c r="X295" s="2"/>
      <c r="Y295" s="2"/>
      <c r="Z295" s="2"/>
    </row>
    <row r="296" spans="1:26" ht="15.75" customHeight="1" x14ac:dyDescent="0.3">
      <c r="A296" s="128"/>
      <c r="B296" s="128"/>
      <c r="C296" s="171"/>
      <c r="D296" s="128"/>
      <c r="E296" s="128"/>
      <c r="F296" s="128"/>
      <c r="G296" s="2"/>
      <c r="H296" s="128"/>
      <c r="I296" s="172"/>
      <c r="J296" s="172"/>
      <c r="K296" s="172"/>
      <c r="L296" s="172"/>
      <c r="M296" s="2"/>
      <c r="N296" s="2"/>
      <c r="O296" s="2"/>
      <c r="P296" s="2"/>
      <c r="Q296" s="2"/>
      <c r="R296" s="2"/>
      <c r="S296" s="2"/>
      <c r="T296" s="2"/>
      <c r="U296" s="2"/>
      <c r="V296" s="2"/>
      <c r="W296" s="2"/>
      <c r="X296" s="2"/>
      <c r="Y296" s="2"/>
      <c r="Z296" s="2"/>
    </row>
    <row r="297" spans="1:26" ht="15.75" customHeight="1" x14ac:dyDescent="0.3">
      <c r="A297" s="128"/>
      <c r="B297" s="128"/>
      <c r="C297" s="171"/>
      <c r="D297" s="128"/>
      <c r="E297" s="128"/>
      <c r="F297" s="128"/>
      <c r="G297" s="2"/>
      <c r="H297" s="128"/>
      <c r="I297" s="172"/>
      <c r="J297" s="172"/>
      <c r="K297" s="172"/>
      <c r="L297" s="172"/>
      <c r="M297" s="2"/>
      <c r="N297" s="2"/>
      <c r="O297" s="2"/>
      <c r="P297" s="2"/>
      <c r="Q297" s="2"/>
      <c r="R297" s="2"/>
      <c r="S297" s="2"/>
      <c r="T297" s="2"/>
      <c r="U297" s="2"/>
      <c r="V297" s="2"/>
      <c r="W297" s="2"/>
      <c r="X297" s="2"/>
      <c r="Y297" s="2"/>
      <c r="Z297" s="2"/>
    </row>
    <row r="298" spans="1:26" ht="15.75" customHeight="1" x14ac:dyDescent="0.3">
      <c r="A298" s="128"/>
      <c r="B298" s="128"/>
      <c r="C298" s="171"/>
      <c r="D298" s="128"/>
      <c r="E298" s="128"/>
      <c r="F298" s="128"/>
      <c r="G298" s="2"/>
      <c r="H298" s="128"/>
      <c r="I298" s="172"/>
      <c r="J298" s="172"/>
      <c r="K298" s="172"/>
      <c r="L298" s="172"/>
      <c r="M298" s="2"/>
      <c r="N298" s="2"/>
      <c r="O298" s="2"/>
      <c r="P298" s="2"/>
      <c r="Q298" s="2"/>
      <c r="R298" s="2"/>
      <c r="S298" s="2"/>
      <c r="T298" s="2"/>
      <c r="U298" s="2"/>
      <c r="V298" s="2"/>
      <c r="W298" s="2"/>
      <c r="X298" s="2"/>
      <c r="Y298" s="2"/>
      <c r="Z298" s="2"/>
    </row>
    <row r="299" spans="1:26" ht="15.75" customHeight="1" x14ac:dyDescent="0.3">
      <c r="A299" s="128"/>
      <c r="B299" s="128"/>
      <c r="C299" s="171"/>
      <c r="D299" s="128"/>
      <c r="E299" s="128"/>
      <c r="F299" s="128"/>
      <c r="G299" s="2"/>
      <c r="H299" s="128"/>
      <c r="I299" s="172"/>
      <c r="J299" s="172"/>
      <c r="K299" s="172"/>
      <c r="L299" s="172"/>
      <c r="M299" s="2"/>
      <c r="N299" s="2"/>
      <c r="O299" s="2"/>
      <c r="P299" s="2"/>
      <c r="Q299" s="2"/>
      <c r="R299" s="2"/>
      <c r="S299" s="2"/>
      <c r="T299" s="2"/>
      <c r="U299" s="2"/>
      <c r="V299" s="2"/>
      <c r="W299" s="2"/>
      <c r="X299" s="2"/>
      <c r="Y299" s="2"/>
      <c r="Z299" s="2"/>
    </row>
    <row r="300" spans="1:26" ht="15.75" customHeight="1" x14ac:dyDescent="0.3">
      <c r="A300" s="128"/>
      <c r="B300" s="128"/>
      <c r="C300" s="171"/>
      <c r="D300" s="128"/>
      <c r="E300" s="128"/>
      <c r="F300" s="128"/>
      <c r="G300" s="2"/>
      <c r="H300" s="128"/>
      <c r="I300" s="172"/>
      <c r="J300" s="172"/>
      <c r="K300" s="172"/>
      <c r="L300" s="172"/>
      <c r="M300" s="2"/>
      <c r="N300" s="2"/>
      <c r="O300" s="2"/>
      <c r="P300" s="2"/>
      <c r="Q300" s="2"/>
      <c r="R300" s="2"/>
      <c r="S300" s="2"/>
      <c r="T300" s="2"/>
      <c r="U300" s="2"/>
      <c r="V300" s="2"/>
      <c r="W300" s="2"/>
      <c r="X300" s="2"/>
      <c r="Y300" s="2"/>
      <c r="Z300" s="2"/>
    </row>
    <row r="301" spans="1:26" ht="15.75" customHeight="1" x14ac:dyDescent="0.3">
      <c r="A301" s="128"/>
      <c r="B301" s="128"/>
      <c r="C301" s="171"/>
      <c r="D301" s="128"/>
      <c r="E301" s="128"/>
      <c r="F301" s="128"/>
      <c r="G301" s="2"/>
      <c r="H301" s="128"/>
      <c r="I301" s="172"/>
      <c r="J301" s="172"/>
      <c r="K301" s="172"/>
      <c r="L301" s="172"/>
      <c r="M301" s="2"/>
      <c r="N301" s="2"/>
      <c r="O301" s="2"/>
      <c r="P301" s="2"/>
      <c r="Q301" s="2"/>
      <c r="R301" s="2"/>
      <c r="S301" s="2"/>
      <c r="T301" s="2"/>
      <c r="U301" s="2"/>
      <c r="V301" s="2"/>
      <c r="W301" s="2"/>
      <c r="X301" s="2"/>
      <c r="Y301" s="2"/>
      <c r="Z301" s="2"/>
    </row>
    <row r="302" spans="1:26" ht="15.75" customHeight="1" x14ac:dyDescent="0.3">
      <c r="A302" s="128"/>
      <c r="B302" s="128"/>
      <c r="C302" s="171"/>
      <c r="D302" s="128"/>
      <c r="E302" s="128"/>
      <c r="F302" s="128"/>
      <c r="G302" s="2"/>
      <c r="H302" s="128"/>
      <c r="I302" s="172"/>
      <c r="J302" s="172"/>
      <c r="K302" s="172"/>
      <c r="L302" s="172"/>
      <c r="M302" s="2"/>
      <c r="N302" s="2"/>
      <c r="O302" s="2"/>
      <c r="P302" s="2"/>
      <c r="Q302" s="2"/>
      <c r="R302" s="2"/>
      <c r="S302" s="2"/>
      <c r="T302" s="2"/>
      <c r="U302" s="2"/>
      <c r="V302" s="2"/>
      <c r="W302" s="2"/>
      <c r="X302" s="2"/>
      <c r="Y302" s="2"/>
      <c r="Z302" s="2"/>
    </row>
    <row r="303" spans="1:26" ht="15.75" customHeight="1" x14ac:dyDescent="0.3">
      <c r="A303" s="128"/>
      <c r="B303" s="128"/>
      <c r="C303" s="171"/>
      <c r="D303" s="128"/>
      <c r="E303" s="128"/>
      <c r="F303" s="128"/>
      <c r="G303" s="2"/>
      <c r="H303" s="128"/>
      <c r="I303" s="172"/>
      <c r="J303" s="172"/>
      <c r="K303" s="172"/>
      <c r="L303" s="172"/>
      <c r="M303" s="2"/>
      <c r="N303" s="2"/>
      <c r="O303" s="2"/>
      <c r="P303" s="2"/>
      <c r="Q303" s="2"/>
      <c r="R303" s="2"/>
      <c r="S303" s="2"/>
      <c r="T303" s="2"/>
      <c r="U303" s="2"/>
      <c r="V303" s="2"/>
      <c r="W303" s="2"/>
      <c r="X303" s="2"/>
      <c r="Y303" s="2"/>
      <c r="Z303" s="2"/>
    </row>
    <row r="304" spans="1:26" ht="15.75" customHeight="1" x14ac:dyDescent="0.3">
      <c r="A304" s="128"/>
      <c r="B304" s="128"/>
      <c r="C304" s="171"/>
      <c r="D304" s="128"/>
      <c r="E304" s="128"/>
      <c r="F304" s="128"/>
      <c r="G304" s="2"/>
      <c r="H304" s="128"/>
      <c r="I304" s="172"/>
      <c r="J304" s="172"/>
      <c r="K304" s="172"/>
      <c r="L304" s="172"/>
      <c r="M304" s="2"/>
      <c r="N304" s="2"/>
      <c r="O304" s="2"/>
      <c r="P304" s="2"/>
      <c r="Q304" s="2"/>
      <c r="R304" s="2"/>
      <c r="S304" s="2"/>
      <c r="T304" s="2"/>
      <c r="U304" s="2"/>
      <c r="V304" s="2"/>
      <c r="W304" s="2"/>
      <c r="X304" s="2"/>
      <c r="Y304" s="2"/>
      <c r="Z304" s="2"/>
    </row>
    <row r="305" spans="1:26" ht="15.75" customHeight="1" x14ac:dyDescent="0.3">
      <c r="A305" s="128"/>
      <c r="B305" s="128"/>
      <c r="C305" s="171"/>
      <c r="D305" s="128"/>
      <c r="E305" s="128"/>
      <c r="F305" s="128"/>
      <c r="G305" s="2"/>
      <c r="H305" s="128"/>
      <c r="I305" s="172"/>
      <c r="J305" s="172"/>
      <c r="K305" s="172"/>
      <c r="L305" s="172"/>
      <c r="M305" s="2"/>
      <c r="N305" s="2"/>
      <c r="O305" s="2"/>
      <c r="P305" s="2"/>
      <c r="Q305" s="2"/>
      <c r="R305" s="2"/>
      <c r="S305" s="2"/>
      <c r="T305" s="2"/>
      <c r="U305" s="2"/>
      <c r="V305" s="2"/>
      <c r="W305" s="2"/>
      <c r="X305" s="2"/>
      <c r="Y305" s="2"/>
      <c r="Z305" s="2"/>
    </row>
    <row r="306" spans="1:26" ht="15.75" customHeight="1" x14ac:dyDescent="0.3">
      <c r="A306" s="128"/>
      <c r="B306" s="128"/>
      <c r="C306" s="171"/>
      <c r="D306" s="128"/>
      <c r="E306" s="128"/>
      <c r="F306" s="128"/>
      <c r="G306" s="2"/>
      <c r="H306" s="128"/>
      <c r="I306" s="172"/>
      <c r="J306" s="172"/>
      <c r="K306" s="172"/>
      <c r="L306" s="172"/>
      <c r="M306" s="2"/>
      <c r="N306" s="2"/>
      <c r="O306" s="2"/>
      <c r="P306" s="2"/>
      <c r="Q306" s="2"/>
      <c r="R306" s="2"/>
      <c r="S306" s="2"/>
      <c r="T306" s="2"/>
      <c r="U306" s="2"/>
      <c r="V306" s="2"/>
      <c r="W306" s="2"/>
      <c r="X306" s="2"/>
      <c r="Y306" s="2"/>
      <c r="Z306" s="2"/>
    </row>
    <row r="307" spans="1:26" ht="15.75" customHeight="1" x14ac:dyDescent="0.3">
      <c r="A307" s="128"/>
      <c r="B307" s="128"/>
      <c r="C307" s="171"/>
      <c r="D307" s="128"/>
      <c r="E307" s="128"/>
      <c r="F307" s="128"/>
      <c r="G307" s="2"/>
      <c r="H307" s="128"/>
      <c r="I307" s="172"/>
      <c r="J307" s="172"/>
      <c r="K307" s="172"/>
      <c r="L307" s="172"/>
      <c r="M307" s="2"/>
      <c r="N307" s="2"/>
      <c r="O307" s="2"/>
      <c r="P307" s="2"/>
      <c r="Q307" s="2"/>
      <c r="R307" s="2"/>
      <c r="S307" s="2"/>
      <c r="T307" s="2"/>
      <c r="U307" s="2"/>
      <c r="V307" s="2"/>
      <c r="W307" s="2"/>
      <c r="X307" s="2"/>
      <c r="Y307" s="2"/>
      <c r="Z307" s="2"/>
    </row>
    <row r="308" spans="1:26" ht="15.75" customHeight="1" x14ac:dyDescent="0.3">
      <c r="A308" s="128"/>
      <c r="B308" s="128"/>
      <c r="C308" s="171"/>
      <c r="D308" s="128"/>
      <c r="E308" s="128"/>
      <c r="F308" s="128"/>
      <c r="G308" s="2"/>
      <c r="H308" s="128"/>
      <c r="I308" s="172"/>
      <c r="J308" s="172"/>
      <c r="K308" s="172"/>
      <c r="L308" s="172"/>
      <c r="M308" s="2"/>
      <c r="N308" s="2"/>
      <c r="O308" s="2"/>
      <c r="P308" s="2"/>
      <c r="Q308" s="2"/>
      <c r="R308" s="2"/>
      <c r="S308" s="2"/>
      <c r="T308" s="2"/>
      <c r="U308" s="2"/>
      <c r="V308" s="2"/>
      <c r="W308" s="2"/>
      <c r="X308" s="2"/>
      <c r="Y308" s="2"/>
      <c r="Z308" s="2"/>
    </row>
    <row r="309" spans="1:26" ht="15.75" customHeight="1" x14ac:dyDescent="0.3">
      <c r="A309" s="128"/>
      <c r="B309" s="128"/>
      <c r="C309" s="171"/>
      <c r="D309" s="128"/>
      <c r="E309" s="128"/>
      <c r="F309" s="128"/>
      <c r="G309" s="2"/>
      <c r="H309" s="128"/>
      <c r="I309" s="172"/>
      <c r="J309" s="172"/>
      <c r="K309" s="172"/>
      <c r="L309" s="172"/>
      <c r="M309" s="2"/>
      <c r="N309" s="2"/>
      <c r="O309" s="2"/>
      <c r="P309" s="2"/>
      <c r="Q309" s="2"/>
      <c r="R309" s="2"/>
      <c r="S309" s="2"/>
      <c r="T309" s="2"/>
      <c r="U309" s="2"/>
      <c r="V309" s="2"/>
      <c r="W309" s="2"/>
      <c r="X309" s="2"/>
      <c r="Y309" s="2"/>
      <c r="Z309" s="2"/>
    </row>
    <row r="310" spans="1:26" ht="15.75" customHeight="1" x14ac:dyDescent="0.3">
      <c r="A310" s="128"/>
      <c r="B310" s="128"/>
      <c r="C310" s="171"/>
      <c r="D310" s="128"/>
      <c r="E310" s="128"/>
      <c r="F310" s="128"/>
      <c r="G310" s="2"/>
      <c r="H310" s="128"/>
      <c r="I310" s="172"/>
      <c r="J310" s="172"/>
      <c r="K310" s="172"/>
      <c r="L310" s="172"/>
      <c r="M310" s="2"/>
      <c r="N310" s="2"/>
      <c r="O310" s="2"/>
      <c r="P310" s="2"/>
      <c r="Q310" s="2"/>
      <c r="R310" s="2"/>
      <c r="S310" s="2"/>
      <c r="T310" s="2"/>
      <c r="U310" s="2"/>
      <c r="V310" s="2"/>
      <c r="W310" s="2"/>
      <c r="X310" s="2"/>
      <c r="Y310" s="2"/>
      <c r="Z310" s="2"/>
    </row>
    <row r="311" spans="1:26" ht="15.75" customHeight="1" x14ac:dyDescent="0.3">
      <c r="A311" s="128"/>
      <c r="B311" s="128"/>
      <c r="C311" s="171"/>
      <c r="D311" s="128"/>
      <c r="E311" s="128"/>
      <c r="F311" s="128"/>
      <c r="G311" s="2"/>
      <c r="H311" s="128"/>
      <c r="I311" s="172"/>
      <c r="J311" s="172"/>
      <c r="K311" s="172"/>
      <c r="L311" s="172"/>
      <c r="M311" s="2"/>
      <c r="N311" s="2"/>
      <c r="O311" s="2"/>
      <c r="P311" s="2"/>
      <c r="Q311" s="2"/>
      <c r="R311" s="2"/>
      <c r="S311" s="2"/>
      <c r="T311" s="2"/>
      <c r="U311" s="2"/>
      <c r="V311" s="2"/>
      <c r="W311" s="2"/>
      <c r="X311" s="2"/>
      <c r="Y311" s="2"/>
      <c r="Z311" s="2"/>
    </row>
    <row r="312" spans="1:26" ht="15.75" customHeight="1" x14ac:dyDescent="0.3">
      <c r="A312" s="128"/>
      <c r="B312" s="128"/>
      <c r="C312" s="171"/>
      <c r="D312" s="128"/>
      <c r="E312" s="128"/>
      <c r="F312" s="128"/>
      <c r="G312" s="2"/>
      <c r="H312" s="128"/>
      <c r="I312" s="172"/>
      <c r="J312" s="172"/>
      <c r="K312" s="172"/>
      <c r="L312" s="172"/>
      <c r="M312" s="2"/>
      <c r="N312" s="2"/>
      <c r="O312" s="2"/>
      <c r="P312" s="2"/>
      <c r="Q312" s="2"/>
      <c r="R312" s="2"/>
      <c r="S312" s="2"/>
      <c r="T312" s="2"/>
      <c r="U312" s="2"/>
      <c r="V312" s="2"/>
      <c r="W312" s="2"/>
      <c r="X312" s="2"/>
      <c r="Y312" s="2"/>
      <c r="Z312" s="2"/>
    </row>
    <row r="313" spans="1:26" ht="15.75" customHeight="1" x14ac:dyDescent="0.3">
      <c r="A313" s="128"/>
      <c r="B313" s="128"/>
      <c r="C313" s="171"/>
      <c r="D313" s="128"/>
      <c r="E313" s="128"/>
      <c r="F313" s="128"/>
      <c r="G313" s="2"/>
      <c r="H313" s="128"/>
      <c r="I313" s="172"/>
      <c r="J313" s="172"/>
      <c r="K313" s="172"/>
      <c r="L313" s="172"/>
      <c r="M313" s="2"/>
      <c r="N313" s="2"/>
      <c r="O313" s="2"/>
      <c r="P313" s="2"/>
      <c r="Q313" s="2"/>
      <c r="R313" s="2"/>
      <c r="S313" s="2"/>
      <c r="T313" s="2"/>
      <c r="U313" s="2"/>
      <c r="V313" s="2"/>
      <c r="W313" s="2"/>
      <c r="X313" s="2"/>
      <c r="Y313" s="2"/>
      <c r="Z313" s="2"/>
    </row>
    <row r="314" spans="1:26" ht="15.75" customHeight="1" x14ac:dyDescent="0.3">
      <c r="A314" s="128"/>
      <c r="B314" s="128"/>
      <c r="C314" s="171"/>
      <c r="D314" s="128"/>
      <c r="E314" s="128"/>
      <c r="F314" s="128"/>
      <c r="G314" s="2"/>
      <c r="H314" s="128"/>
      <c r="I314" s="172"/>
      <c r="J314" s="172"/>
      <c r="K314" s="172"/>
      <c r="L314" s="172"/>
      <c r="M314" s="2"/>
      <c r="N314" s="2"/>
      <c r="O314" s="2"/>
      <c r="P314" s="2"/>
      <c r="Q314" s="2"/>
      <c r="R314" s="2"/>
      <c r="S314" s="2"/>
      <c r="T314" s="2"/>
      <c r="U314" s="2"/>
      <c r="V314" s="2"/>
      <c r="W314" s="2"/>
      <c r="X314" s="2"/>
      <c r="Y314" s="2"/>
      <c r="Z314" s="2"/>
    </row>
    <row r="315" spans="1:26" ht="15.75" customHeight="1" x14ac:dyDescent="0.3">
      <c r="A315" s="128"/>
      <c r="B315" s="128"/>
      <c r="C315" s="171"/>
      <c r="D315" s="128"/>
      <c r="E315" s="128"/>
      <c r="F315" s="128"/>
      <c r="G315" s="2"/>
      <c r="H315" s="128"/>
      <c r="I315" s="172"/>
      <c r="J315" s="172"/>
      <c r="K315" s="172"/>
      <c r="L315" s="172"/>
      <c r="M315" s="2"/>
      <c r="N315" s="2"/>
      <c r="O315" s="2"/>
      <c r="P315" s="2"/>
      <c r="Q315" s="2"/>
      <c r="R315" s="2"/>
      <c r="S315" s="2"/>
      <c r="T315" s="2"/>
      <c r="U315" s="2"/>
      <c r="V315" s="2"/>
      <c r="W315" s="2"/>
      <c r="X315" s="2"/>
      <c r="Y315" s="2"/>
      <c r="Z315" s="2"/>
    </row>
    <row r="316" spans="1:26" ht="15.75" customHeight="1" x14ac:dyDescent="0.3">
      <c r="A316" s="128"/>
      <c r="B316" s="128"/>
      <c r="C316" s="171"/>
      <c r="D316" s="128"/>
      <c r="E316" s="128"/>
      <c r="F316" s="128"/>
      <c r="G316" s="2"/>
      <c r="H316" s="128"/>
      <c r="I316" s="172"/>
      <c r="J316" s="172"/>
      <c r="K316" s="172"/>
      <c r="L316" s="172"/>
      <c r="M316" s="2"/>
      <c r="N316" s="2"/>
      <c r="O316" s="2"/>
      <c r="P316" s="2"/>
      <c r="Q316" s="2"/>
      <c r="R316" s="2"/>
      <c r="S316" s="2"/>
      <c r="T316" s="2"/>
      <c r="U316" s="2"/>
      <c r="V316" s="2"/>
      <c r="W316" s="2"/>
      <c r="X316" s="2"/>
      <c r="Y316" s="2"/>
      <c r="Z316" s="2"/>
    </row>
    <row r="317" spans="1:26" ht="15.75" customHeight="1" x14ac:dyDescent="0.3">
      <c r="A317" s="128"/>
      <c r="B317" s="128"/>
      <c r="C317" s="171"/>
      <c r="D317" s="128"/>
      <c r="E317" s="128"/>
      <c r="F317" s="128"/>
      <c r="G317" s="2"/>
      <c r="H317" s="128"/>
      <c r="I317" s="172"/>
      <c r="J317" s="172"/>
      <c r="K317" s="172"/>
      <c r="L317" s="172"/>
      <c r="M317" s="2"/>
      <c r="N317" s="2"/>
      <c r="O317" s="2"/>
      <c r="P317" s="2"/>
      <c r="Q317" s="2"/>
      <c r="R317" s="2"/>
      <c r="S317" s="2"/>
      <c r="T317" s="2"/>
      <c r="U317" s="2"/>
      <c r="V317" s="2"/>
      <c r="W317" s="2"/>
      <c r="X317" s="2"/>
      <c r="Y317" s="2"/>
      <c r="Z317" s="2"/>
    </row>
    <row r="318" spans="1:26" ht="15.75" customHeight="1" x14ac:dyDescent="0.3">
      <c r="A318" s="128"/>
      <c r="B318" s="128"/>
      <c r="C318" s="171"/>
      <c r="D318" s="128"/>
      <c r="E318" s="128"/>
      <c r="F318" s="128"/>
      <c r="G318" s="2"/>
      <c r="H318" s="128"/>
      <c r="I318" s="172"/>
      <c r="J318" s="172"/>
      <c r="K318" s="172"/>
      <c r="L318" s="172"/>
      <c r="M318" s="2"/>
      <c r="N318" s="2"/>
      <c r="O318" s="2"/>
      <c r="P318" s="2"/>
      <c r="Q318" s="2"/>
      <c r="R318" s="2"/>
      <c r="S318" s="2"/>
      <c r="T318" s="2"/>
      <c r="U318" s="2"/>
      <c r="V318" s="2"/>
      <c r="W318" s="2"/>
      <c r="X318" s="2"/>
      <c r="Y318" s="2"/>
      <c r="Z318" s="2"/>
    </row>
    <row r="319" spans="1:26" ht="15.75" customHeight="1" x14ac:dyDescent="0.3">
      <c r="A319" s="128"/>
      <c r="B319" s="128"/>
      <c r="C319" s="171"/>
      <c r="D319" s="128"/>
      <c r="E319" s="128"/>
      <c r="F319" s="128"/>
      <c r="G319" s="2"/>
      <c r="H319" s="128"/>
      <c r="I319" s="172"/>
      <c r="J319" s="172"/>
      <c r="K319" s="172"/>
      <c r="L319" s="172"/>
      <c r="M319" s="2"/>
      <c r="N319" s="2"/>
      <c r="O319" s="2"/>
      <c r="P319" s="2"/>
      <c r="Q319" s="2"/>
      <c r="R319" s="2"/>
      <c r="S319" s="2"/>
      <c r="T319" s="2"/>
      <c r="U319" s="2"/>
      <c r="V319" s="2"/>
      <c r="W319" s="2"/>
      <c r="X319" s="2"/>
      <c r="Y319" s="2"/>
      <c r="Z319" s="2"/>
    </row>
    <row r="320" spans="1:26" ht="15.75" customHeight="1" x14ac:dyDescent="0.3">
      <c r="A320" s="128"/>
      <c r="B320" s="128"/>
      <c r="C320" s="171"/>
      <c r="D320" s="128"/>
      <c r="E320" s="128"/>
      <c r="F320" s="128"/>
      <c r="G320" s="2"/>
      <c r="H320" s="128"/>
      <c r="I320" s="172"/>
      <c r="J320" s="172"/>
      <c r="K320" s="172"/>
      <c r="L320" s="172"/>
      <c r="M320" s="2"/>
      <c r="N320" s="2"/>
      <c r="O320" s="2"/>
      <c r="P320" s="2"/>
      <c r="Q320" s="2"/>
      <c r="R320" s="2"/>
      <c r="S320" s="2"/>
      <c r="T320" s="2"/>
      <c r="U320" s="2"/>
      <c r="V320" s="2"/>
      <c r="W320" s="2"/>
      <c r="X320" s="2"/>
      <c r="Y320" s="2"/>
      <c r="Z320" s="2"/>
    </row>
    <row r="321" spans="1:26" ht="15.75" customHeight="1" x14ac:dyDescent="0.3">
      <c r="A321" s="128"/>
      <c r="B321" s="128"/>
      <c r="C321" s="171"/>
      <c r="D321" s="128"/>
      <c r="E321" s="128"/>
      <c r="F321" s="128"/>
      <c r="G321" s="2"/>
      <c r="H321" s="128"/>
      <c r="I321" s="172"/>
      <c r="J321" s="172"/>
      <c r="K321" s="172"/>
      <c r="L321" s="172"/>
      <c r="M321" s="2"/>
      <c r="N321" s="2"/>
      <c r="O321" s="2"/>
      <c r="P321" s="2"/>
      <c r="Q321" s="2"/>
      <c r="R321" s="2"/>
      <c r="S321" s="2"/>
      <c r="T321" s="2"/>
      <c r="U321" s="2"/>
      <c r="V321" s="2"/>
      <c r="W321" s="2"/>
      <c r="X321" s="2"/>
      <c r="Y321" s="2"/>
      <c r="Z321" s="2"/>
    </row>
    <row r="322" spans="1:26" ht="15.75" customHeight="1" x14ac:dyDescent="0.3">
      <c r="A322" s="128"/>
      <c r="B322" s="128"/>
      <c r="C322" s="171"/>
      <c r="D322" s="128"/>
      <c r="E322" s="128"/>
      <c r="F322" s="128"/>
      <c r="G322" s="2"/>
      <c r="H322" s="128"/>
      <c r="I322" s="172"/>
      <c r="J322" s="172"/>
      <c r="K322" s="172"/>
      <c r="L322" s="172"/>
      <c r="M322" s="2"/>
      <c r="N322" s="2"/>
      <c r="O322" s="2"/>
      <c r="P322" s="2"/>
      <c r="Q322" s="2"/>
      <c r="R322" s="2"/>
      <c r="S322" s="2"/>
      <c r="T322" s="2"/>
      <c r="U322" s="2"/>
      <c r="V322" s="2"/>
      <c r="W322" s="2"/>
      <c r="X322" s="2"/>
      <c r="Y322" s="2"/>
      <c r="Z322" s="2"/>
    </row>
    <row r="323" spans="1:26" ht="15.75" customHeight="1" x14ac:dyDescent="0.3">
      <c r="A323" s="128"/>
      <c r="B323" s="128"/>
      <c r="C323" s="171"/>
      <c r="D323" s="128"/>
      <c r="E323" s="128"/>
      <c r="F323" s="128"/>
      <c r="G323" s="2"/>
      <c r="H323" s="128"/>
      <c r="I323" s="172"/>
      <c r="J323" s="172"/>
      <c r="K323" s="172"/>
      <c r="L323" s="172"/>
      <c r="M323" s="2"/>
      <c r="N323" s="2"/>
      <c r="O323" s="2"/>
      <c r="P323" s="2"/>
      <c r="Q323" s="2"/>
      <c r="R323" s="2"/>
      <c r="S323" s="2"/>
      <c r="T323" s="2"/>
      <c r="U323" s="2"/>
      <c r="V323" s="2"/>
      <c r="W323" s="2"/>
      <c r="X323" s="2"/>
      <c r="Y323" s="2"/>
      <c r="Z323" s="2"/>
    </row>
    <row r="324" spans="1:26" ht="15.75" customHeight="1" x14ac:dyDescent="0.3">
      <c r="A324" s="128"/>
      <c r="B324" s="128"/>
      <c r="C324" s="171"/>
      <c r="D324" s="128"/>
      <c r="E324" s="128"/>
      <c r="F324" s="128"/>
      <c r="G324" s="2"/>
      <c r="H324" s="128"/>
      <c r="I324" s="172"/>
      <c r="J324" s="172"/>
      <c r="K324" s="172"/>
      <c r="L324" s="172"/>
      <c r="M324" s="2"/>
      <c r="N324" s="2"/>
      <c r="O324" s="2"/>
      <c r="P324" s="2"/>
      <c r="Q324" s="2"/>
      <c r="R324" s="2"/>
      <c r="S324" s="2"/>
      <c r="T324" s="2"/>
      <c r="U324" s="2"/>
      <c r="V324" s="2"/>
      <c r="W324" s="2"/>
      <c r="X324" s="2"/>
      <c r="Y324" s="2"/>
      <c r="Z324" s="2"/>
    </row>
    <row r="325" spans="1:26" ht="15.75" customHeight="1" x14ac:dyDescent="0.3">
      <c r="A325" s="128"/>
      <c r="B325" s="128"/>
      <c r="C325" s="171"/>
      <c r="D325" s="128"/>
      <c r="E325" s="128"/>
      <c r="F325" s="128"/>
      <c r="G325" s="2"/>
      <c r="H325" s="128"/>
      <c r="I325" s="172"/>
      <c r="J325" s="172"/>
      <c r="K325" s="172"/>
      <c r="L325" s="172"/>
      <c r="M325" s="2"/>
      <c r="N325" s="2"/>
      <c r="O325" s="2"/>
      <c r="P325" s="2"/>
      <c r="Q325" s="2"/>
      <c r="R325" s="2"/>
      <c r="S325" s="2"/>
      <c r="T325" s="2"/>
      <c r="U325" s="2"/>
      <c r="V325" s="2"/>
      <c r="W325" s="2"/>
      <c r="X325" s="2"/>
      <c r="Y325" s="2"/>
      <c r="Z325" s="2"/>
    </row>
    <row r="326" spans="1:26" ht="15.75" customHeight="1" x14ac:dyDescent="0.3">
      <c r="A326" s="128"/>
      <c r="B326" s="128"/>
      <c r="C326" s="171"/>
      <c r="D326" s="128"/>
      <c r="E326" s="128"/>
      <c r="F326" s="128"/>
      <c r="G326" s="2"/>
      <c r="H326" s="128"/>
      <c r="I326" s="172"/>
      <c r="J326" s="172"/>
      <c r="K326" s="172"/>
      <c r="L326" s="172"/>
      <c r="M326" s="2"/>
      <c r="N326" s="2"/>
      <c r="O326" s="2"/>
      <c r="P326" s="2"/>
      <c r="Q326" s="2"/>
      <c r="R326" s="2"/>
      <c r="S326" s="2"/>
      <c r="T326" s="2"/>
      <c r="U326" s="2"/>
      <c r="V326" s="2"/>
      <c r="W326" s="2"/>
      <c r="X326" s="2"/>
      <c r="Y326" s="2"/>
      <c r="Z326" s="2"/>
    </row>
    <row r="327" spans="1:26" ht="15.75" customHeight="1" x14ac:dyDescent="0.3">
      <c r="A327" s="128"/>
      <c r="B327" s="128"/>
      <c r="C327" s="171"/>
      <c r="D327" s="128"/>
      <c r="E327" s="128"/>
      <c r="F327" s="128"/>
      <c r="G327" s="2"/>
      <c r="H327" s="128"/>
      <c r="I327" s="172"/>
      <c r="J327" s="172"/>
      <c r="K327" s="172"/>
      <c r="L327" s="172"/>
      <c r="M327" s="2"/>
      <c r="N327" s="2"/>
      <c r="O327" s="2"/>
      <c r="P327" s="2"/>
      <c r="Q327" s="2"/>
      <c r="R327" s="2"/>
      <c r="S327" s="2"/>
      <c r="T327" s="2"/>
      <c r="U327" s="2"/>
      <c r="V327" s="2"/>
      <c r="W327" s="2"/>
      <c r="X327" s="2"/>
      <c r="Y327" s="2"/>
      <c r="Z327" s="2"/>
    </row>
    <row r="328" spans="1:26" ht="15.75" customHeight="1" x14ac:dyDescent="0.3">
      <c r="A328" s="128"/>
      <c r="B328" s="128"/>
      <c r="C328" s="171"/>
      <c r="D328" s="128"/>
      <c r="E328" s="128"/>
      <c r="F328" s="128"/>
      <c r="G328" s="2"/>
      <c r="H328" s="128"/>
      <c r="I328" s="172"/>
      <c r="J328" s="172"/>
      <c r="K328" s="172"/>
      <c r="L328" s="172"/>
      <c r="M328" s="2"/>
      <c r="N328" s="2"/>
      <c r="O328" s="2"/>
      <c r="P328" s="2"/>
      <c r="Q328" s="2"/>
      <c r="R328" s="2"/>
      <c r="S328" s="2"/>
      <c r="T328" s="2"/>
      <c r="U328" s="2"/>
      <c r="V328" s="2"/>
      <c r="W328" s="2"/>
      <c r="X328" s="2"/>
      <c r="Y328" s="2"/>
      <c r="Z328" s="2"/>
    </row>
    <row r="329" spans="1:26" ht="15.75" customHeight="1" x14ac:dyDescent="0.3">
      <c r="A329" s="128"/>
      <c r="B329" s="128"/>
      <c r="C329" s="171"/>
      <c r="D329" s="128"/>
      <c r="E329" s="128"/>
      <c r="F329" s="128"/>
      <c r="G329" s="2"/>
      <c r="H329" s="128"/>
      <c r="I329" s="172"/>
      <c r="J329" s="172"/>
      <c r="K329" s="172"/>
      <c r="L329" s="172"/>
      <c r="M329" s="2"/>
      <c r="N329" s="2"/>
      <c r="O329" s="2"/>
      <c r="P329" s="2"/>
      <c r="Q329" s="2"/>
      <c r="R329" s="2"/>
      <c r="S329" s="2"/>
      <c r="T329" s="2"/>
      <c r="U329" s="2"/>
      <c r="V329" s="2"/>
      <c r="W329" s="2"/>
      <c r="X329" s="2"/>
      <c r="Y329" s="2"/>
      <c r="Z329" s="2"/>
    </row>
    <row r="330" spans="1:26" ht="15.75" customHeight="1" x14ac:dyDescent="0.3">
      <c r="A330" s="128"/>
      <c r="B330" s="128"/>
      <c r="C330" s="171"/>
      <c r="D330" s="128"/>
      <c r="E330" s="128"/>
      <c r="F330" s="128"/>
      <c r="G330" s="2"/>
      <c r="H330" s="128"/>
      <c r="I330" s="172"/>
      <c r="J330" s="172"/>
      <c r="K330" s="172"/>
      <c r="L330" s="172"/>
      <c r="M330" s="2"/>
      <c r="N330" s="2"/>
      <c r="O330" s="2"/>
      <c r="P330" s="2"/>
      <c r="Q330" s="2"/>
      <c r="R330" s="2"/>
      <c r="S330" s="2"/>
      <c r="T330" s="2"/>
      <c r="U330" s="2"/>
      <c r="V330" s="2"/>
      <c r="W330" s="2"/>
      <c r="X330" s="2"/>
      <c r="Y330" s="2"/>
      <c r="Z330" s="2"/>
    </row>
    <row r="331" spans="1:26" ht="15.75" customHeight="1" x14ac:dyDescent="0.3">
      <c r="A331" s="128"/>
      <c r="B331" s="128"/>
      <c r="C331" s="171"/>
      <c r="D331" s="128"/>
      <c r="E331" s="128"/>
      <c r="F331" s="128"/>
      <c r="G331" s="2"/>
      <c r="H331" s="128"/>
      <c r="I331" s="172"/>
      <c r="J331" s="172"/>
      <c r="K331" s="172"/>
      <c r="L331" s="172"/>
      <c r="M331" s="2"/>
      <c r="N331" s="2"/>
      <c r="O331" s="2"/>
      <c r="P331" s="2"/>
      <c r="Q331" s="2"/>
      <c r="R331" s="2"/>
      <c r="S331" s="2"/>
      <c r="T331" s="2"/>
      <c r="U331" s="2"/>
      <c r="V331" s="2"/>
      <c r="W331" s="2"/>
      <c r="X331" s="2"/>
      <c r="Y331" s="2"/>
      <c r="Z331" s="2"/>
    </row>
    <row r="332" spans="1:26" ht="15.75" customHeight="1" x14ac:dyDescent="0.3">
      <c r="A332" s="128"/>
      <c r="B332" s="128"/>
      <c r="C332" s="171"/>
      <c r="D332" s="128"/>
      <c r="E332" s="128"/>
      <c r="F332" s="128"/>
      <c r="G332" s="2"/>
      <c r="H332" s="128"/>
      <c r="I332" s="172"/>
      <c r="J332" s="172"/>
      <c r="K332" s="172"/>
      <c r="L332" s="172"/>
      <c r="M332" s="2"/>
      <c r="N332" s="2"/>
      <c r="O332" s="2"/>
      <c r="P332" s="2"/>
      <c r="Q332" s="2"/>
      <c r="R332" s="2"/>
      <c r="S332" s="2"/>
      <c r="T332" s="2"/>
      <c r="U332" s="2"/>
      <c r="V332" s="2"/>
      <c r="W332" s="2"/>
      <c r="X332" s="2"/>
      <c r="Y332" s="2"/>
      <c r="Z332" s="2"/>
    </row>
    <row r="333" spans="1:26" ht="15.75" customHeight="1" x14ac:dyDescent="0.3">
      <c r="A333" s="128"/>
      <c r="B333" s="128"/>
      <c r="C333" s="171"/>
      <c r="D333" s="128"/>
      <c r="E333" s="128"/>
      <c r="F333" s="128"/>
      <c r="G333" s="2"/>
      <c r="H333" s="128"/>
      <c r="I333" s="172"/>
      <c r="J333" s="172"/>
      <c r="K333" s="172"/>
      <c r="L333" s="172"/>
      <c r="M333" s="2"/>
      <c r="N333" s="2"/>
      <c r="O333" s="2"/>
      <c r="P333" s="2"/>
      <c r="Q333" s="2"/>
      <c r="R333" s="2"/>
      <c r="S333" s="2"/>
      <c r="T333" s="2"/>
      <c r="U333" s="2"/>
      <c r="V333" s="2"/>
      <c r="W333" s="2"/>
      <c r="X333" s="2"/>
      <c r="Y333" s="2"/>
      <c r="Z333" s="2"/>
    </row>
    <row r="334" spans="1:26" ht="15.75" customHeight="1" x14ac:dyDescent="0.3">
      <c r="A334" s="128"/>
      <c r="B334" s="128"/>
      <c r="C334" s="171"/>
      <c r="D334" s="128"/>
      <c r="E334" s="128"/>
      <c r="F334" s="128"/>
      <c r="G334" s="2"/>
      <c r="H334" s="128"/>
      <c r="I334" s="172"/>
      <c r="J334" s="172"/>
      <c r="K334" s="172"/>
      <c r="L334" s="172"/>
      <c r="M334" s="2"/>
      <c r="N334" s="2"/>
      <c r="O334" s="2"/>
      <c r="P334" s="2"/>
      <c r="Q334" s="2"/>
      <c r="R334" s="2"/>
      <c r="S334" s="2"/>
      <c r="T334" s="2"/>
      <c r="U334" s="2"/>
      <c r="V334" s="2"/>
      <c r="W334" s="2"/>
      <c r="X334" s="2"/>
      <c r="Y334" s="2"/>
      <c r="Z334" s="2"/>
    </row>
    <row r="335" spans="1:26" ht="15.75" customHeight="1" x14ac:dyDescent="0.3">
      <c r="A335" s="128"/>
      <c r="B335" s="128"/>
      <c r="C335" s="171"/>
      <c r="D335" s="128"/>
      <c r="E335" s="128"/>
      <c r="F335" s="128"/>
      <c r="G335" s="2"/>
      <c r="H335" s="128"/>
      <c r="I335" s="172"/>
      <c r="J335" s="172"/>
      <c r="K335" s="172"/>
      <c r="L335" s="172"/>
      <c r="M335" s="2"/>
      <c r="N335" s="2"/>
      <c r="O335" s="2"/>
      <c r="P335" s="2"/>
      <c r="Q335" s="2"/>
      <c r="R335" s="2"/>
      <c r="S335" s="2"/>
      <c r="T335" s="2"/>
      <c r="U335" s="2"/>
      <c r="V335" s="2"/>
      <c r="W335" s="2"/>
      <c r="X335" s="2"/>
      <c r="Y335" s="2"/>
      <c r="Z335" s="2"/>
    </row>
    <row r="336" spans="1:26" ht="15.75" customHeight="1" x14ac:dyDescent="0.3">
      <c r="A336" s="128"/>
      <c r="B336" s="128"/>
      <c r="C336" s="171"/>
      <c r="D336" s="128"/>
      <c r="E336" s="128"/>
      <c r="F336" s="128"/>
      <c r="G336" s="2"/>
      <c r="H336" s="128"/>
      <c r="I336" s="172"/>
      <c r="J336" s="172"/>
      <c r="K336" s="172"/>
      <c r="L336" s="172"/>
      <c r="M336" s="2"/>
      <c r="N336" s="2"/>
      <c r="O336" s="2"/>
      <c r="P336" s="2"/>
      <c r="Q336" s="2"/>
      <c r="R336" s="2"/>
      <c r="S336" s="2"/>
      <c r="T336" s="2"/>
      <c r="U336" s="2"/>
      <c r="V336" s="2"/>
      <c r="W336" s="2"/>
      <c r="X336" s="2"/>
      <c r="Y336" s="2"/>
      <c r="Z336" s="2"/>
    </row>
    <row r="337" spans="1:26" ht="15.75" customHeight="1" x14ac:dyDescent="0.3">
      <c r="A337" s="128"/>
      <c r="B337" s="128"/>
      <c r="C337" s="171"/>
      <c r="D337" s="128"/>
      <c r="E337" s="128"/>
      <c r="F337" s="128"/>
      <c r="G337" s="2"/>
      <c r="H337" s="128"/>
      <c r="I337" s="172"/>
      <c r="J337" s="172"/>
      <c r="K337" s="172"/>
      <c r="L337" s="172"/>
      <c r="M337" s="2"/>
      <c r="N337" s="2"/>
      <c r="O337" s="2"/>
      <c r="P337" s="2"/>
      <c r="Q337" s="2"/>
      <c r="R337" s="2"/>
      <c r="S337" s="2"/>
      <c r="T337" s="2"/>
      <c r="U337" s="2"/>
      <c r="V337" s="2"/>
      <c r="W337" s="2"/>
      <c r="X337" s="2"/>
      <c r="Y337" s="2"/>
      <c r="Z337" s="2"/>
    </row>
    <row r="338" spans="1:26" ht="15.75" customHeight="1" x14ac:dyDescent="0.3">
      <c r="A338" s="128"/>
      <c r="B338" s="128"/>
      <c r="C338" s="171"/>
      <c r="D338" s="128"/>
      <c r="E338" s="128"/>
      <c r="F338" s="128"/>
      <c r="G338" s="2"/>
      <c r="H338" s="128"/>
      <c r="I338" s="172"/>
      <c r="J338" s="172"/>
      <c r="K338" s="172"/>
      <c r="L338" s="172"/>
      <c r="M338" s="2"/>
      <c r="N338" s="2"/>
      <c r="O338" s="2"/>
      <c r="P338" s="2"/>
      <c r="Q338" s="2"/>
      <c r="R338" s="2"/>
      <c r="S338" s="2"/>
      <c r="T338" s="2"/>
      <c r="U338" s="2"/>
      <c r="V338" s="2"/>
      <c r="W338" s="2"/>
      <c r="X338" s="2"/>
      <c r="Y338" s="2"/>
      <c r="Z338" s="2"/>
    </row>
    <row r="339" spans="1:26" ht="15.75" customHeight="1" x14ac:dyDescent="0.3">
      <c r="A339" s="128"/>
      <c r="B339" s="128"/>
      <c r="C339" s="171"/>
      <c r="D339" s="128"/>
      <c r="E339" s="128"/>
      <c r="F339" s="128"/>
      <c r="G339" s="2"/>
      <c r="H339" s="128"/>
      <c r="I339" s="172"/>
      <c r="J339" s="172"/>
      <c r="K339" s="172"/>
      <c r="L339" s="172"/>
      <c r="M339" s="2"/>
      <c r="N339" s="2"/>
      <c r="O339" s="2"/>
      <c r="P339" s="2"/>
      <c r="Q339" s="2"/>
      <c r="R339" s="2"/>
      <c r="S339" s="2"/>
      <c r="T339" s="2"/>
      <c r="U339" s="2"/>
      <c r="V339" s="2"/>
      <c r="W339" s="2"/>
      <c r="X339" s="2"/>
      <c r="Y339" s="2"/>
      <c r="Z339" s="2"/>
    </row>
    <row r="340" spans="1:26" ht="15.75" customHeight="1" x14ac:dyDescent="0.3">
      <c r="A340" s="128"/>
      <c r="B340" s="128"/>
      <c r="C340" s="171"/>
      <c r="D340" s="128"/>
      <c r="E340" s="128"/>
      <c r="F340" s="128"/>
      <c r="G340" s="2"/>
      <c r="H340" s="128"/>
      <c r="I340" s="172"/>
      <c r="J340" s="172"/>
      <c r="K340" s="172"/>
      <c r="L340" s="172"/>
      <c r="M340" s="2"/>
      <c r="N340" s="2"/>
      <c r="O340" s="2"/>
      <c r="P340" s="2"/>
      <c r="Q340" s="2"/>
      <c r="R340" s="2"/>
      <c r="S340" s="2"/>
      <c r="T340" s="2"/>
      <c r="U340" s="2"/>
      <c r="V340" s="2"/>
      <c r="W340" s="2"/>
      <c r="X340" s="2"/>
      <c r="Y340" s="2"/>
      <c r="Z340" s="2"/>
    </row>
    <row r="341" spans="1:26" ht="15.75" customHeight="1" x14ac:dyDescent="0.3">
      <c r="A341" s="128"/>
      <c r="B341" s="128"/>
      <c r="C341" s="171"/>
      <c r="D341" s="128"/>
      <c r="E341" s="128"/>
      <c r="F341" s="128"/>
      <c r="G341" s="2"/>
      <c r="H341" s="128"/>
      <c r="I341" s="172"/>
      <c r="J341" s="172"/>
      <c r="K341" s="172"/>
      <c r="L341" s="172"/>
      <c r="M341" s="2"/>
      <c r="N341" s="2"/>
      <c r="O341" s="2"/>
      <c r="P341" s="2"/>
      <c r="Q341" s="2"/>
      <c r="R341" s="2"/>
      <c r="S341" s="2"/>
      <c r="T341" s="2"/>
      <c r="U341" s="2"/>
      <c r="V341" s="2"/>
      <c r="W341" s="2"/>
      <c r="X341" s="2"/>
      <c r="Y341" s="2"/>
      <c r="Z341" s="2"/>
    </row>
    <row r="342" spans="1:26" ht="15.75" customHeight="1" x14ac:dyDescent="0.3">
      <c r="A342" s="128"/>
      <c r="B342" s="128"/>
      <c r="C342" s="171"/>
      <c r="D342" s="128"/>
      <c r="E342" s="128"/>
      <c r="F342" s="128"/>
      <c r="G342" s="2"/>
      <c r="H342" s="128"/>
      <c r="I342" s="172"/>
      <c r="J342" s="172"/>
      <c r="K342" s="172"/>
      <c r="L342" s="172"/>
      <c r="M342" s="2"/>
      <c r="N342" s="2"/>
      <c r="O342" s="2"/>
      <c r="P342" s="2"/>
      <c r="Q342" s="2"/>
      <c r="R342" s="2"/>
      <c r="S342" s="2"/>
      <c r="T342" s="2"/>
      <c r="U342" s="2"/>
      <c r="V342" s="2"/>
      <c r="W342" s="2"/>
      <c r="X342" s="2"/>
      <c r="Y342" s="2"/>
      <c r="Z342" s="2"/>
    </row>
    <row r="343" spans="1:26" ht="15.75" customHeight="1" x14ac:dyDescent="0.3">
      <c r="A343" s="128"/>
      <c r="B343" s="128"/>
      <c r="C343" s="171"/>
      <c r="D343" s="128"/>
      <c r="E343" s="128"/>
      <c r="F343" s="128"/>
      <c r="G343" s="2"/>
      <c r="H343" s="128"/>
      <c r="I343" s="172"/>
      <c r="J343" s="172"/>
      <c r="K343" s="172"/>
      <c r="L343" s="172"/>
      <c r="M343" s="2"/>
      <c r="N343" s="2"/>
      <c r="O343" s="2"/>
      <c r="P343" s="2"/>
      <c r="Q343" s="2"/>
      <c r="R343" s="2"/>
      <c r="S343" s="2"/>
      <c r="T343" s="2"/>
      <c r="U343" s="2"/>
      <c r="V343" s="2"/>
      <c r="W343" s="2"/>
      <c r="X343" s="2"/>
      <c r="Y343" s="2"/>
      <c r="Z343" s="2"/>
    </row>
    <row r="344" spans="1:26" ht="15.75" customHeight="1" x14ac:dyDescent="0.3">
      <c r="A344" s="128"/>
      <c r="B344" s="128"/>
      <c r="C344" s="171"/>
      <c r="D344" s="128"/>
      <c r="E344" s="128"/>
      <c r="F344" s="128"/>
      <c r="G344" s="2"/>
      <c r="H344" s="128"/>
      <c r="I344" s="172"/>
      <c r="J344" s="172"/>
      <c r="K344" s="172"/>
      <c r="L344" s="172"/>
      <c r="M344" s="2"/>
      <c r="N344" s="2"/>
      <c r="O344" s="2"/>
      <c r="P344" s="2"/>
      <c r="Q344" s="2"/>
      <c r="R344" s="2"/>
      <c r="S344" s="2"/>
      <c r="T344" s="2"/>
      <c r="U344" s="2"/>
      <c r="V344" s="2"/>
      <c r="W344" s="2"/>
      <c r="X344" s="2"/>
      <c r="Y344" s="2"/>
      <c r="Z344" s="2"/>
    </row>
    <row r="345" spans="1:26" ht="15.75" customHeight="1" x14ac:dyDescent="0.3">
      <c r="A345" s="128"/>
      <c r="B345" s="128"/>
      <c r="C345" s="171"/>
      <c r="D345" s="128"/>
      <c r="E345" s="128"/>
      <c r="F345" s="128"/>
      <c r="G345" s="2"/>
      <c r="H345" s="128"/>
      <c r="I345" s="172"/>
      <c r="J345" s="172"/>
      <c r="K345" s="172"/>
      <c r="L345" s="172"/>
      <c r="M345" s="2"/>
      <c r="N345" s="2"/>
      <c r="O345" s="2"/>
      <c r="P345" s="2"/>
      <c r="Q345" s="2"/>
      <c r="R345" s="2"/>
      <c r="S345" s="2"/>
      <c r="T345" s="2"/>
      <c r="U345" s="2"/>
      <c r="V345" s="2"/>
      <c r="W345" s="2"/>
      <c r="X345" s="2"/>
      <c r="Y345" s="2"/>
      <c r="Z345" s="2"/>
    </row>
    <row r="346" spans="1:26" ht="15.75" customHeight="1" x14ac:dyDescent="0.3">
      <c r="A346" s="128"/>
      <c r="B346" s="128"/>
      <c r="C346" s="171"/>
      <c r="D346" s="128"/>
      <c r="E346" s="128"/>
      <c r="F346" s="128"/>
      <c r="G346" s="2"/>
      <c r="H346" s="128"/>
      <c r="I346" s="172"/>
      <c r="J346" s="172"/>
      <c r="K346" s="172"/>
      <c r="L346" s="172"/>
      <c r="M346" s="2"/>
      <c r="N346" s="2"/>
      <c r="O346" s="2"/>
      <c r="P346" s="2"/>
      <c r="Q346" s="2"/>
      <c r="R346" s="2"/>
      <c r="S346" s="2"/>
      <c r="T346" s="2"/>
      <c r="U346" s="2"/>
      <c r="V346" s="2"/>
      <c r="W346" s="2"/>
      <c r="X346" s="2"/>
      <c r="Y346" s="2"/>
      <c r="Z346" s="2"/>
    </row>
    <row r="347" spans="1:26" ht="15.75" customHeight="1" x14ac:dyDescent="0.3">
      <c r="A347" s="128"/>
      <c r="B347" s="128"/>
      <c r="C347" s="171"/>
      <c r="D347" s="128"/>
      <c r="E347" s="128"/>
      <c r="F347" s="128"/>
      <c r="G347" s="2"/>
      <c r="H347" s="128"/>
      <c r="I347" s="172"/>
      <c r="J347" s="172"/>
      <c r="K347" s="172"/>
      <c r="L347" s="172"/>
      <c r="M347" s="2"/>
      <c r="N347" s="2"/>
      <c r="O347" s="2"/>
      <c r="P347" s="2"/>
      <c r="Q347" s="2"/>
      <c r="R347" s="2"/>
      <c r="S347" s="2"/>
      <c r="T347" s="2"/>
      <c r="U347" s="2"/>
      <c r="V347" s="2"/>
      <c r="W347" s="2"/>
      <c r="X347" s="2"/>
      <c r="Y347" s="2"/>
      <c r="Z347" s="2"/>
    </row>
    <row r="348" spans="1:26" ht="15.75" customHeight="1" x14ac:dyDescent="0.3">
      <c r="A348" s="128"/>
      <c r="B348" s="128"/>
      <c r="C348" s="171"/>
      <c r="D348" s="128"/>
      <c r="E348" s="128"/>
      <c r="F348" s="128"/>
      <c r="G348" s="2"/>
      <c r="H348" s="128"/>
      <c r="I348" s="172"/>
      <c r="J348" s="172"/>
      <c r="K348" s="172"/>
      <c r="L348" s="172"/>
      <c r="M348" s="2"/>
      <c r="N348" s="2"/>
      <c r="O348" s="2"/>
      <c r="P348" s="2"/>
      <c r="Q348" s="2"/>
      <c r="R348" s="2"/>
      <c r="S348" s="2"/>
      <c r="T348" s="2"/>
      <c r="U348" s="2"/>
      <c r="V348" s="2"/>
      <c r="W348" s="2"/>
      <c r="X348" s="2"/>
      <c r="Y348" s="2"/>
      <c r="Z348" s="2"/>
    </row>
    <row r="349" spans="1:26" ht="15.75" customHeight="1" x14ac:dyDescent="0.3">
      <c r="A349" s="128"/>
      <c r="B349" s="128"/>
      <c r="C349" s="171"/>
      <c r="D349" s="128"/>
      <c r="E349" s="128"/>
      <c r="F349" s="128"/>
      <c r="G349" s="2"/>
      <c r="H349" s="128"/>
      <c r="I349" s="172"/>
      <c r="J349" s="172"/>
      <c r="K349" s="172"/>
      <c r="L349" s="172"/>
      <c r="M349" s="2"/>
      <c r="N349" s="2"/>
      <c r="O349" s="2"/>
      <c r="P349" s="2"/>
      <c r="Q349" s="2"/>
      <c r="R349" s="2"/>
      <c r="S349" s="2"/>
      <c r="T349" s="2"/>
      <c r="U349" s="2"/>
      <c r="V349" s="2"/>
      <c r="W349" s="2"/>
      <c r="X349" s="2"/>
      <c r="Y349" s="2"/>
      <c r="Z349" s="2"/>
    </row>
    <row r="350" spans="1:26" ht="15.75" customHeight="1" x14ac:dyDescent="0.3">
      <c r="A350" s="128"/>
      <c r="B350" s="128"/>
      <c r="C350" s="171"/>
      <c r="D350" s="128"/>
      <c r="E350" s="128"/>
      <c r="F350" s="128"/>
      <c r="G350" s="2"/>
      <c r="H350" s="128"/>
      <c r="I350" s="172"/>
      <c r="J350" s="172"/>
      <c r="K350" s="172"/>
      <c r="L350" s="172"/>
      <c r="M350" s="2"/>
      <c r="N350" s="2"/>
      <c r="O350" s="2"/>
      <c r="P350" s="2"/>
      <c r="Q350" s="2"/>
      <c r="R350" s="2"/>
      <c r="S350" s="2"/>
      <c r="T350" s="2"/>
      <c r="U350" s="2"/>
      <c r="V350" s="2"/>
      <c r="W350" s="2"/>
      <c r="X350" s="2"/>
      <c r="Y350" s="2"/>
      <c r="Z350" s="2"/>
    </row>
    <row r="351" spans="1:26" ht="15.75" customHeight="1" x14ac:dyDescent="0.3">
      <c r="A351" s="128"/>
      <c r="B351" s="128"/>
      <c r="C351" s="171"/>
      <c r="D351" s="128"/>
      <c r="E351" s="128"/>
      <c r="F351" s="128"/>
      <c r="G351" s="2"/>
      <c r="H351" s="128"/>
      <c r="I351" s="172"/>
      <c r="J351" s="172"/>
      <c r="K351" s="172"/>
      <c r="L351" s="172"/>
      <c r="M351" s="2"/>
      <c r="N351" s="2"/>
      <c r="O351" s="2"/>
      <c r="P351" s="2"/>
      <c r="Q351" s="2"/>
      <c r="R351" s="2"/>
      <c r="S351" s="2"/>
      <c r="T351" s="2"/>
      <c r="U351" s="2"/>
      <c r="V351" s="2"/>
      <c r="W351" s="2"/>
      <c r="X351" s="2"/>
      <c r="Y351" s="2"/>
      <c r="Z351" s="2"/>
    </row>
    <row r="352" spans="1:26" ht="15.75" customHeight="1" x14ac:dyDescent="0.3">
      <c r="A352" s="128"/>
      <c r="B352" s="128"/>
      <c r="C352" s="171"/>
      <c r="D352" s="128"/>
      <c r="E352" s="128"/>
      <c r="F352" s="128"/>
      <c r="G352" s="2"/>
      <c r="H352" s="128"/>
      <c r="I352" s="172"/>
      <c r="J352" s="172"/>
      <c r="K352" s="172"/>
      <c r="L352" s="172"/>
      <c r="M352" s="2"/>
      <c r="N352" s="2"/>
      <c r="O352" s="2"/>
      <c r="P352" s="2"/>
      <c r="Q352" s="2"/>
      <c r="R352" s="2"/>
      <c r="S352" s="2"/>
      <c r="T352" s="2"/>
      <c r="U352" s="2"/>
      <c r="V352" s="2"/>
      <c r="W352" s="2"/>
      <c r="X352" s="2"/>
      <c r="Y352" s="2"/>
      <c r="Z352" s="2"/>
    </row>
    <row r="353" spans="1:26" ht="15.75" customHeight="1" x14ac:dyDescent="0.3">
      <c r="A353" s="128"/>
      <c r="B353" s="128"/>
      <c r="C353" s="171"/>
      <c r="D353" s="128"/>
      <c r="E353" s="128"/>
      <c r="F353" s="128"/>
      <c r="G353" s="2"/>
      <c r="H353" s="128"/>
      <c r="I353" s="172"/>
      <c r="J353" s="172"/>
      <c r="K353" s="172"/>
      <c r="L353" s="172"/>
      <c r="M353" s="2"/>
      <c r="N353" s="2"/>
      <c r="O353" s="2"/>
      <c r="P353" s="2"/>
      <c r="Q353" s="2"/>
      <c r="R353" s="2"/>
      <c r="S353" s="2"/>
      <c r="T353" s="2"/>
      <c r="U353" s="2"/>
      <c r="V353" s="2"/>
      <c r="W353" s="2"/>
      <c r="X353" s="2"/>
      <c r="Y353" s="2"/>
      <c r="Z353" s="2"/>
    </row>
    <row r="354" spans="1:26" ht="15.75" customHeight="1" x14ac:dyDescent="0.3">
      <c r="A354" s="128"/>
      <c r="B354" s="128"/>
      <c r="C354" s="171"/>
      <c r="D354" s="128"/>
      <c r="E354" s="128"/>
      <c r="F354" s="128"/>
      <c r="G354" s="2"/>
      <c r="H354" s="128"/>
      <c r="I354" s="172"/>
      <c r="J354" s="172"/>
      <c r="K354" s="172"/>
      <c r="L354" s="172"/>
      <c r="M354" s="2"/>
      <c r="N354" s="2"/>
      <c r="O354" s="2"/>
      <c r="P354" s="2"/>
      <c r="Q354" s="2"/>
      <c r="R354" s="2"/>
      <c r="S354" s="2"/>
      <c r="T354" s="2"/>
      <c r="U354" s="2"/>
      <c r="V354" s="2"/>
      <c r="W354" s="2"/>
      <c r="X354" s="2"/>
      <c r="Y354" s="2"/>
      <c r="Z354" s="2"/>
    </row>
    <row r="355" spans="1:26" ht="15.75" customHeight="1" x14ac:dyDescent="0.3">
      <c r="A355" s="128"/>
      <c r="B355" s="128"/>
      <c r="C355" s="171"/>
      <c r="D355" s="128"/>
      <c r="E355" s="128"/>
      <c r="F355" s="128"/>
      <c r="G355" s="2"/>
      <c r="H355" s="128"/>
      <c r="I355" s="172"/>
      <c r="J355" s="172"/>
      <c r="K355" s="172"/>
      <c r="L355" s="172"/>
      <c r="M355" s="2"/>
      <c r="N355" s="2"/>
      <c r="O355" s="2"/>
      <c r="P355" s="2"/>
      <c r="Q355" s="2"/>
      <c r="R355" s="2"/>
      <c r="S355" s="2"/>
      <c r="T355" s="2"/>
      <c r="U355" s="2"/>
      <c r="V355" s="2"/>
      <c r="W355" s="2"/>
      <c r="X355" s="2"/>
      <c r="Y355" s="2"/>
      <c r="Z355" s="2"/>
    </row>
    <row r="356" spans="1:26" ht="15.75" customHeight="1" x14ac:dyDescent="0.3">
      <c r="A356" s="128"/>
      <c r="B356" s="128"/>
      <c r="C356" s="171"/>
      <c r="D356" s="128"/>
      <c r="E356" s="128"/>
      <c r="F356" s="128"/>
      <c r="G356" s="2"/>
      <c r="H356" s="128"/>
      <c r="I356" s="172"/>
      <c r="J356" s="172"/>
      <c r="K356" s="172"/>
      <c r="L356" s="172"/>
      <c r="M356" s="2"/>
      <c r="N356" s="2"/>
      <c r="O356" s="2"/>
      <c r="P356" s="2"/>
      <c r="Q356" s="2"/>
      <c r="R356" s="2"/>
      <c r="S356" s="2"/>
      <c r="T356" s="2"/>
      <c r="U356" s="2"/>
      <c r="V356" s="2"/>
      <c r="W356" s="2"/>
      <c r="X356" s="2"/>
      <c r="Y356" s="2"/>
      <c r="Z356" s="2"/>
    </row>
    <row r="357" spans="1:26" ht="15.75" customHeight="1" x14ac:dyDescent="0.3">
      <c r="A357" s="128"/>
      <c r="B357" s="128"/>
      <c r="C357" s="171"/>
      <c r="D357" s="128"/>
      <c r="E357" s="128"/>
      <c r="F357" s="128"/>
      <c r="G357" s="2"/>
      <c r="H357" s="128"/>
      <c r="I357" s="172"/>
      <c r="J357" s="172"/>
      <c r="K357" s="172"/>
      <c r="L357" s="172"/>
      <c r="M357" s="2"/>
      <c r="N357" s="2"/>
      <c r="O357" s="2"/>
      <c r="P357" s="2"/>
      <c r="Q357" s="2"/>
      <c r="R357" s="2"/>
      <c r="S357" s="2"/>
      <c r="T357" s="2"/>
      <c r="U357" s="2"/>
      <c r="V357" s="2"/>
      <c r="W357" s="2"/>
      <c r="X357" s="2"/>
      <c r="Y357" s="2"/>
      <c r="Z357" s="2"/>
    </row>
    <row r="358" spans="1:26" ht="15.75" customHeight="1" x14ac:dyDescent="0.3">
      <c r="A358" s="128"/>
      <c r="B358" s="128"/>
      <c r="C358" s="171"/>
      <c r="D358" s="128"/>
      <c r="E358" s="128"/>
      <c r="F358" s="128"/>
      <c r="G358" s="2"/>
      <c r="H358" s="128"/>
      <c r="I358" s="172"/>
      <c r="J358" s="172"/>
      <c r="K358" s="172"/>
      <c r="L358" s="172"/>
      <c r="M358" s="2"/>
      <c r="N358" s="2"/>
      <c r="O358" s="2"/>
      <c r="P358" s="2"/>
      <c r="Q358" s="2"/>
      <c r="R358" s="2"/>
      <c r="S358" s="2"/>
      <c r="T358" s="2"/>
      <c r="U358" s="2"/>
      <c r="V358" s="2"/>
      <c r="W358" s="2"/>
      <c r="X358" s="2"/>
      <c r="Y358" s="2"/>
      <c r="Z358" s="2"/>
    </row>
    <row r="359" spans="1:26" ht="15.75" customHeight="1" x14ac:dyDescent="0.3">
      <c r="A359" s="128"/>
      <c r="B359" s="128"/>
      <c r="C359" s="171"/>
      <c r="D359" s="128"/>
      <c r="E359" s="128"/>
      <c r="F359" s="128"/>
      <c r="G359" s="2"/>
      <c r="H359" s="128"/>
      <c r="I359" s="172"/>
      <c r="J359" s="172"/>
      <c r="K359" s="172"/>
      <c r="L359" s="172"/>
      <c r="M359" s="2"/>
      <c r="N359" s="2"/>
      <c r="O359" s="2"/>
      <c r="P359" s="2"/>
      <c r="Q359" s="2"/>
      <c r="R359" s="2"/>
      <c r="S359" s="2"/>
      <c r="T359" s="2"/>
      <c r="U359" s="2"/>
      <c r="V359" s="2"/>
      <c r="W359" s="2"/>
      <c r="X359" s="2"/>
      <c r="Y359" s="2"/>
      <c r="Z359" s="2"/>
    </row>
    <row r="360" spans="1:26" ht="15.75" customHeight="1" x14ac:dyDescent="0.3">
      <c r="A360" s="128"/>
      <c r="B360" s="128"/>
      <c r="C360" s="171"/>
      <c r="D360" s="128"/>
      <c r="E360" s="128"/>
      <c r="F360" s="128"/>
      <c r="G360" s="2"/>
      <c r="H360" s="128"/>
      <c r="I360" s="172"/>
      <c r="J360" s="172"/>
      <c r="K360" s="172"/>
      <c r="L360" s="172"/>
      <c r="M360" s="2"/>
      <c r="N360" s="2"/>
      <c r="O360" s="2"/>
      <c r="P360" s="2"/>
      <c r="Q360" s="2"/>
      <c r="R360" s="2"/>
      <c r="S360" s="2"/>
      <c r="T360" s="2"/>
      <c r="U360" s="2"/>
      <c r="V360" s="2"/>
      <c r="W360" s="2"/>
      <c r="X360" s="2"/>
      <c r="Y360" s="2"/>
      <c r="Z360" s="2"/>
    </row>
    <row r="361" spans="1:26" ht="15.75" customHeight="1" x14ac:dyDescent="0.3">
      <c r="A361" s="128"/>
      <c r="B361" s="128"/>
      <c r="C361" s="171"/>
      <c r="D361" s="128"/>
      <c r="E361" s="128"/>
      <c r="F361" s="128"/>
      <c r="G361" s="2"/>
      <c r="H361" s="128"/>
      <c r="I361" s="172"/>
      <c r="J361" s="172"/>
      <c r="K361" s="172"/>
      <c r="L361" s="172"/>
      <c r="M361" s="2"/>
      <c r="N361" s="2"/>
      <c r="O361" s="2"/>
      <c r="P361" s="2"/>
      <c r="Q361" s="2"/>
      <c r="R361" s="2"/>
      <c r="S361" s="2"/>
      <c r="T361" s="2"/>
      <c r="U361" s="2"/>
      <c r="V361" s="2"/>
      <c r="W361" s="2"/>
      <c r="X361" s="2"/>
      <c r="Y361" s="2"/>
      <c r="Z361" s="2"/>
    </row>
    <row r="362" spans="1:26" ht="15.75" customHeight="1" x14ac:dyDescent="0.3">
      <c r="A362" s="128"/>
      <c r="B362" s="128"/>
      <c r="C362" s="171"/>
      <c r="D362" s="128"/>
      <c r="E362" s="128"/>
      <c r="F362" s="128"/>
      <c r="G362" s="2"/>
      <c r="H362" s="128"/>
      <c r="I362" s="172"/>
      <c r="J362" s="172"/>
      <c r="K362" s="172"/>
      <c r="L362" s="172"/>
      <c r="M362" s="2"/>
      <c r="N362" s="2"/>
      <c r="O362" s="2"/>
      <c r="P362" s="2"/>
      <c r="Q362" s="2"/>
      <c r="R362" s="2"/>
      <c r="S362" s="2"/>
      <c r="T362" s="2"/>
      <c r="U362" s="2"/>
      <c r="V362" s="2"/>
      <c r="W362" s="2"/>
      <c r="X362" s="2"/>
      <c r="Y362" s="2"/>
      <c r="Z362" s="2"/>
    </row>
    <row r="363" spans="1:26" ht="15.75" customHeight="1" x14ac:dyDescent="0.3">
      <c r="A363" s="128"/>
      <c r="B363" s="128"/>
      <c r="C363" s="171"/>
      <c r="D363" s="128"/>
      <c r="E363" s="128"/>
      <c r="F363" s="128"/>
      <c r="G363" s="2"/>
      <c r="H363" s="128"/>
      <c r="I363" s="172"/>
      <c r="J363" s="172"/>
      <c r="K363" s="172"/>
      <c r="L363" s="172"/>
      <c r="M363" s="2"/>
      <c r="N363" s="2"/>
      <c r="O363" s="2"/>
      <c r="P363" s="2"/>
      <c r="Q363" s="2"/>
      <c r="R363" s="2"/>
      <c r="S363" s="2"/>
      <c r="T363" s="2"/>
      <c r="U363" s="2"/>
      <c r="V363" s="2"/>
      <c r="W363" s="2"/>
      <c r="X363" s="2"/>
      <c r="Y363" s="2"/>
      <c r="Z363" s="2"/>
    </row>
    <row r="364" spans="1:26" ht="15.75" customHeight="1" x14ac:dyDescent="0.3">
      <c r="A364" s="128"/>
      <c r="B364" s="128"/>
      <c r="C364" s="171"/>
      <c r="D364" s="128"/>
      <c r="E364" s="128"/>
      <c r="F364" s="128"/>
      <c r="G364" s="2"/>
      <c r="H364" s="128"/>
      <c r="I364" s="172"/>
      <c r="J364" s="172"/>
      <c r="K364" s="172"/>
      <c r="L364" s="172"/>
      <c r="M364" s="2"/>
      <c r="N364" s="2"/>
      <c r="O364" s="2"/>
      <c r="P364" s="2"/>
      <c r="Q364" s="2"/>
      <c r="R364" s="2"/>
      <c r="S364" s="2"/>
      <c r="T364" s="2"/>
      <c r="U364" s="2"/>
      <c r="V364" s="2"/>
      <c r="W364" s="2"/>
      <c r="X364" s="2"/>
      <c r="Y364" s="2"/>
      <c r="Z364" s="2"/>
    </row>
    <row r="365" spans="1:26" ht="15.75" customHeight="1" x14ac:dyDescent="0.3">
      <c r="A365" s="128"/>
      <c r="B365" s="128"/>
      <c r="C365" s="171"/>
      <c r="D365" s="128"/>
      <c r="E365" s="128"/>
      <c r="F365" s="128"/>
      <c r="G365" s="2"/>
      <c r="H365" s="128"/>
      <c r="I365" s="172"/>
      <c r="J365" s="172"/>
      <c r="K365" s="172"/>
      <c r="L365" s="172"/>
      <c r="M365" s="2"/>
      <c r="N365" s="2"/>
      <c r="O365" s="2"/>
      <c r="P365" s="2"/>
      <c r="Q365" s="2"/>
      <c r="R365" s="2"/>
      <c r="S365" s="2"/>
      <c r="T365" s="2"/>
      <c r="U365" s="2"/>
      <c r="V365" s="2"/>
      <c r="W365" s="2"/>
      <c r="X365" s="2"/>
      <c r="Y365" s="2"/>
      <c r="Z365" s="2"/>
    </row>
    <row r="366" spans="1:26" ht="15.75" customHeight="1" x14ac:dyDescent="0.3">
      <c r="A366" s="128"/>
      <c r="B366" s="128"/>
      <c r="C366" s="171"/>
      <c r="D366" s="128"/>
      <c r="E366" s="128"/>
      <c r="F366" s="128"/>
      <c r="G366" s="2"/>
      <c r="H366" s="128"/>
      <c r="I366" s="172"/>
      <c r="J366" s="172"/>
      <c r="K366" s="172"/>
      <c r="L366" s="172"/>
      <c r="M366" s="2"/>
      <c r="N366" s="2"/>
      <c r="O366" s="2"/>
      <c r="P366" s="2"/>
      <c r="Q366" s="2"/>
      <c r="R366" s="2"/>
      <c r="S366" s="2"/>
      <c r="T366" s="2"/>
      <c r="U366" s="2"/>
      <c r="V366" s="2"/>
      <c r="W366" s="2"/>
      <c r="X366" s="2"/>
      <c r="Y366" s="2"/>
      <c r="Z366" s="2"/>
    </row>
    <row r="367" spans="1:26" ht="15.75" customHeight="1" x14ac:dyDescent="0.3">
      <c r="A367" s="128"/>
      <c r="B367" s="128"/>
      <c r="C367" s="171"/>
      <c r="D367" s="128"/>
      <c r="E367" s="128"/>
      <c r="F367" s="128"/>
      <c r="G367" s="2"/>
      <c r="H367" s="128"/>
      <c r="I367" s="172"/>
      <c r="J367" s="172"/>
      <c r="K367" s="172"/>
      <c r="L367" s="172"/>
      <c r="M367" s="2"/>
      <c r="N367" s="2"/>
      <c r="O367" s="2"/>
      <c r="P367" s="2"/>
      <c r="Q367" s="2"/>
      <c r="R367" s="2"/>
      <c r="S367" s="2"/>
      <c r="T367" s="2"/>
      <c r="U367" s="2"/>
      <c r="V367" s="2"/>
      <c r="W367" s="2"/>
      <c r="X367" s="2"/>
      <c r="Y367" s="2"/>
      <c r="Z367" s="2"/>
    </row>
    <row r="368" spans="1:26" ht="15.75" customHeight="1" x14ac:dyDescent="0.3">
      <c r="A368" s="128"/>
      <c r="B368" s="128"/>
      <c r="C368" s="171"/>
      <c r="D368" s="128"/>
      <c r="E368" s="128"/>
      <c r="F368" s="128"/>
      <c r="G368" s="2"/>
      <c r="H368" s="128"/>
      <c r="I368" s="172"/>
      <c r="J368" s="172"/>
      <c r="K368" s="172"/>
      <c r="L368" s="172"/>
      <c r="M368" s="2"/>
      <c r="N368" s="2"/>
      <c r="O368" s="2"/>
      <c r="P368" s="2"/>
      <c r="Q368" s="2"/>
      <c r="R368" s="2"/>
      <c r="S368" s="2"/>
      <c r="T368" s="2"/>
      <c r="U368" s="2"/>
      <c r="V368" s="2"/>
      <c r="W368" s="2"/>
      <c r="X368" s="2"/>
      <c r="Y368" s="2"/>
      <c r="Z368" s="2"/>
    </row>
    <row r="369" spans="1:26" ht="15.75" customHeight="1" x14ac:dyDescent="0.3">
      <c r="A369" s="128"/>
      <c r="B369" s="128"/>
      <c r="C369" s="171"/>
      <c r="D369" s="128"/>
      <c r="E369" s="128"/>
      <c r="F369" s="128"/>
      <c r="G369" s="2"/>
      <c r="H369" s="128"/>
      <c r="I369" s="172"/>
      <c r="J369" s="172"/>
      <c r="K369" s="172"/>
      <c r="L369" s="172"/>
      <c r="M369" s="2"/>
      <c r="N369" s="2"/>
      <c r="O369" s="2"/>
      <c r="P369" s="2"/>
      <c r="Q369" s="2"/>
      <c r="R369" s="2"/>
      <c r="S369" s="2"/>
      <c r="T369" s="2"/>
      <c r="U369" s="2"/>
      <c r="V369" s="2"/>
      <c r="W369" s="2"/>
      <c r="X369" s="2"/>
      <c r="Y369" s="2"/>
      <c r="Z369" s="2"/>
    </row>
    <row r="370" spans="1:26" ht="15.75" customHeight="1" x14ac:dyDescent="0.3">
      <c r="A370" s="128"/>
      <c r="B370" s="128"/>
      <c r="C370" s="171"/>
      <c r="D370" s="128"/>
      <c r="E370" s="128"/>
      <c r="F370" s="128"/>
      <c r="G370" s="2"/>
      <c r="H370" s="128"/>
      <c r="I370" s="172"/>
      <c r="J370" s="172"/>
      <c r="K370" s="172"/>
      <c r="L370" s="172"/>
      <c r="M370" s="2"/>
      <c r="N370" s="2"/>
      <c r="O370" s="2"/>
      <c r="P370" s="2"/>
      <c r="Q370" s="2"/>
      <c r="R370" s="2"/>
      <c r="S370" s="2"/>
      <c r="T370" s="2"/>
      <c r="U370" s="2"/>
      <c r="V370" s="2"/>
      <c r="W370" s="2"/>
      <c r="X370" s="2"/>
      <c r="Y370" s="2"/>
      <c r="Z370" s="2"/>
    </row>
    <row r="371" spans="1:26" ht="15.75" customHeight="1" x14ac:dyDescent="0.3">
      <c r="A371" s="128"/>
      <c r="B371" s="128"/>
      <c r="C371" s="171"/>
      <c r="D371" s="128"/>
      <c r="E371" s="128"/>
      <c r="F371" s="128"/>
      <c r="G371" s="2"/>
      <c r="H371" s="128"/>
      <c r="I371" s="172"/>
      <c r="J371" s="172"/>
      <c r="K371" s="172"/>
      <c r="L371" s="172"/>
      <c r="M371" s="2"/>
      <c r="N371" s="2"/>
      <c r="O371" s="2"/>
      <c r="P371" s="2"/>
      <c r="Q371" s="2"/>
      <c r="R371" s="2"/>
      <c r="S371" s="2"/>
      <c r="T371" s="2"/>
      <c r="U371" s="2"/>
      <c r="V371" s="2"/>
      <c r="W371" s="2"/>
      <c r="X371" s="2"/>
      <c r="Y371" s="2"/>
      <c r="Z371" s="2"/>
    </row>
    <row r="372" spans="1:26" ht="15.75" customHeight="1" x14ac:dyDescent="0.3">
      <c r="A372" s="128"/>
      <c r="B372" s="128"/>
      <c r="C372" s="171"/>
      <c r="D372" s="128"/>
      <c r="E372" s="128"/>
      <c r="F372" s="128"/>
      <c r="G372" s="2"/>
      <c r="H372" s="128"/>
      <c r="I372" s="172"/>
      <c r="J372" s="172"/>
      <c r="K372" s="172"/>
      <c r="L372" s="172"/>
      <c r="M372" s="2"/>
      <c r="N372" s="2"/>
      <c r="O372" s="2"/>
      <c r="P372" s="2"/>
      <c r="Q372" s="2"/>
      <c r="R372" s="2"/>
      <c r="S372" s="2"/>
      <c r="T372" s="2"/>
      <c r="U372" s="2"/>
      <c r="V372" s="2"/>
      <c r="W372" s="2"/>
      <c r="X372" s="2"/>
      <c r="Y372" s="2"/>
      <c r="Z372" s="2"/>
    </row>
    <row r="373" spans="1:26" ht="15.75" customHeight="1" x14ac:dyDescent="0.3">
      <c r="A373" s="128"/>
      <c r="B373" s="128"/>
      <c r="C373" s="171"/>
      <c r="D373" s="128"/>
      <c r="E373" s="128"/>
      <c r="F373" s="128"/>
      <c r="G373" s="2"/>
      <c r="H373" s="128"/>
      <c r="I373" s="172"/>
      <c r="J373" s="172"/>
      <c r="K373" s="172"/>
      <c r="L373" s="172"/>
      <c r="M373" s="2"/>
      <c r="N373" s="2"/>
      <c r="O373" s="2"/>
      <c r="P373" s="2"/>
      <c r="Q373" s="2"/>
      <c r="R373" s="2"/>
      <c r="S373" s="2"/>
      <c r="T373" s="2"/>
      <c r="U373" s="2"/>
      <c r="V373" s="2"/>
      <c r="W373" s="2"/>
      <c r="X373" s="2"/>
      <c r="Y373" s="2"/>
      <c r="Z373" s="2"/>
    </row>
    <row r="374" spans="1:26" ht="15.75" customHeight="1" x14ac:dyDescent="0.3">
      <c r="A374" s="128"/>
      <c r="B374" s="128"/>
      <c r="C374" s="171"/>
      <c r="D374" s="128"/>
      <c r="E374" s="128"/>
      <c r="F374" s="128"/>
      <c r="G374" s="2"/>
      <c r="H374" s="128"/>
      <c r="I374" s="172"/>
      <c r="J374" s="172"/>
      <c r="K374" s="172"/>
      <c r="L374" s="172"/>
      <c r="M374" s="2"/>
      <c r="N374" s="2"/>
      <c r="O374" s="2"/>
      <c r="P374" s="2"/>
      <c r="Q374" s="2"/>
      <c r="R374" s="2"/>
      <c r="S374" s="2"/>
      <c r="T374" s="2"/>
      <c r="U374" s="2"/>
      <c r="V374" s="2"/>
      <c r="W374" s="2"/>
      <c r="X374" s="2"/>
      <c r="Y374" s="2"/>
      <c r="Z374" s="2"/>
    </row>
    <row r="375" spans="1:26" ht="15.75" customHeight="1" x14ac:dyDescent="0.3">
      <c r="A375" s="128"/>
      <c r="B375" s="128"/>
      <c r="C375" s="171"/>
      <c r="D375" s="128"/>
      <c r="E375" s="128"/>
      <c r="F375" s="128"/>
      <c r="G375" s="2"/>
      <c r="H375" s="128"/>
      <c r="I375" s="172"/>
      <c r="J375" s="172"/>
      <c r="K375" s="172"/>
      <c r="L375" s="172"/>
      <c r="M375" s="2"/>
      <c r="N375" s="2"/>
      <c r="O375" s="2"/>
      <c r="P375" s="2"/>
      <c r="Q375" s="2"/>
      <c r="R375" s="2"/>
      <c r="S375" s="2"/>
      <c r="T375" s="2"/>
      <c r="U375" s="2"/>
      <c r="V375" s="2"/>
      <c r="W375" s="2"/>
      <c r="X375" s="2"/>
      <c r="Y375" s="2"/>
      <c r="Z375" s="2"/>
    </row>
    <row r="376" spans="1:26" ht="15.75" customHeight="1" x14ac:dyDescent="0.3">
      <c r="A376" s="128"/>
      <c r="B376" s="128"/>
      <c r="C376" s="171"/>
      <c r="D376" s="128"/>
      <c r="E376" s="128"/>
      <c r="F376" s="128"/>
      <c r="G376" s="2"/>
      <c r="H376" s="128"/>
      <c r="I376" s="172"/>
      <c r="J376" s="172"/>
      <c r="K376" s="172"/>
      <c r="L376" s="172"/>
      <c r="M376" s="2"/>
      <c r="N376" s="2"/>
      <c r="O376" s="2"/>
      <c r="P376" s="2"/>
      <c r="Q376" s="2"/>
      <c r="R376" s="2"/>
      <c r="S376" s="2"/>
      <c r="T376" s="2"/>
      <c r="U376" s="2"/>
      <c r="V376" s="2"/>
      <c r="W376" s="2"/>
      <c r="X376" s="2"/>
      <c r="Y376" s="2"/>
      <c r="Z376" s="2"/>
    </row>
    <row r="377" spans="1:26" ht="15.75" customHeight="1" x14ac:dyDescent="0.3">
      <c r="A377" s="128"/>
      <c r="B377" s="128"/>
      <c r="C377" s="171"/>
      <c r="D377" s="128"/>
      <c r="E377" s="128"/>
      <c r="F377" s="128"/>
      <c r="G377" s="2"/>
      <c r="H377" s="128"/>
      <c r="I377" s="172"/>
      <c r="J377" s="172"/>
      <c r="K377" s="172"/>
      <c r="L377" s="172"/>
      <c r="M377" s="2"/>
      <c r="N377" s="2"/>
      <c r="O377" s="2"/>
      <c r="P377" s="2"/>
      <c r="Q377" s="2"/>
      <c r="R377" s="2"/>
      <c r="S377" s="2"/>
      <c r="T377" s="2"/>
      <c r="U377" s="2"/>
      <c r="V377" s="2"/>
      <c r="W377" s="2"/>
      <c r="X377" s="2"/>
      <c r="Y377" s="2"/>
      <c r="Z377" s="2"/>
    </row>
    <row r="378" spans="1:26" ht="15.75" customHeight="1" x14ac:dyDescent="0.3">
      <c r="A378" s="128"/>
      <c r="B378" s="128"/>
      <c r="C378" s="171"/>
      <c r="D378" s="128"/>
      <c r="E378" s="128"/>
      <c r="F378" s="128"/>
      <c r="G378" s="2"/>
      <c r="H378" s="128"/>
      <c r="I378" s="172"/>
      <c r="J378" s="172"/>
      <c r="K378" s="172"/>
      <c r="L378" s="172"/>
      <c r="M378" s="2"/>
      <c r="N378" s="2"/>
      <c r="O378" s="2"/>
      <c r="P378" s="2"/>
      <c r="Q378" s="2"/>
      <c r="R378" s="2"/>
      <c r="S378" s="2"/>
      <c r="T378" s="2"/>
      <c r="U378" s="2"/>
      <c r="V378" s="2"/>
      <c r="W378" s="2"/>
      <c r="X378" s="2"/>
      <c r="Y378" s="2"/>
      <c r="Z378" s="2"/>
    </row>
    <row r="379" spans="1:26" ht="15.75" customHeight="1" x14ac:dyDescent="0.3">
      <c r="A379" s="128"/>
      <c r="B379" s="128"/>
      <c r="C379" s="171"/>
      <c r="D379" s="128"/>
      <c r="E379" s="128"/>
      <c r="F379" s="128"/>
      <c r="G379" s="2"/>
      <c r="H379" s="128"/>
      <c r="I379" s="172"/>
      <c r="J379" s="172"/>
      <c r="K379" s="172"/>
      <c r="L379" s="172"/>
      <c r="M379" s="2"/>
      <c r="N379" s="2"/>
      <c r="O379" s="2"/>
      <c r="P379" s="2"/>
      <c r="Q379" s="2"/>
      <c r="R379" s="2"/>
      <c r="S379" s="2"/>
      <c r="T379" s="2"/>
      <c r="U379" s="2"/>
      <c r="V379" s="2"/>
      <c r="W379" s="2"/>
      <c r="X379" s="2"/>
      <c r="Y379" s="2"/>
      <c r="Z379" s="2"/>
    </row>
    <row r="380" spans="1:26" ht="15.75" customHeight="1" x14ac:dyDescent="0.3">
      <c r="A380" s="128"/>
      <c r="B380" s="128"/>
      <c r="C380" s="171"/>
      <c r="D380" s="128"/>
      <c r="E380" s="128"/>
      <c r="F380" s="128"/>
      <c r="G380" s="2"/>
      <c r="H380" s="128"/>
      <c r="I380" s="172"/>
      <c r="J380" s="172"/>
      <c r="K380" s="172"/>
      <c r="L380" s="172"/>
      <c r="M380" s="2"/>
      <c r="N380" s="2"/>
      <c r="O380" s="2"/>
      <c r="P380" s="2"/>
      <c r="Q380" s="2"/>
      <c r="R380" s="2"/>
      <c r="S380" s="2"/>
      <c r="T380" s="2"/>
      <c r="U380" s="2"/>
      <c r="V380" s="2"/>
      <c r="W380" s="2"/>
      <c r="X380" s="2"/>
      <c r="Y380" s="2"/>
      <c r="Z380" s="2"/>
    </row>
    <row r="381" spans="1:26" ht="15.75" customHeight="1" x14ac:dyDescent="0.3">
      <c r="A381" s="128"/>
      <c r="B381" s="128"/>
      <c r="C381" s="171"/>
      <c r="D381" s="128"/>
      <c r="E381" s="128"/>
      <c r="F381" s="128"/>
      <c r="G381" s="2"/>
      <c r="H381" s="128"/>
      <c r="I381" s="172"/>
      <c r="J381" s="172"/>
      <c r="K381" s="172"/>
      <c r="L381" s="172"/>
      <c r="M381" s="2"/>
      <c r="N381" s="2"/>
      <c r="O381" s="2"/>
      <c r="P381" s="2"/>
      <c r="Q381" s="2"/>
      <c r="R381" s="2"/>
      <c r="S381" s="2"/>
      <c r="T381" s="2"/>
      <c r="U381" s="2"/>
      <c r="V381" s="2"/>
      <c r="W381" s="2"/>
      <c r="X381" s="2"/>
      <c r="Y381" s="2"/>
      <c r="Z381" s="2"/>
    </row>
    <row r="382" spans="1:26" ht="15.75" customHeight="1" x14ac:dyDescent="0.3">
      <c r="A382" s="128"/>
      <c r="B382" s="128"/>
      <c r="C382" s="171"/>
      <c r="D382" s="128"/>
      <c r="E382" s="128"/>
      <c r="F382" s="128"/>
      <c r="G382" s="2"/>
      <c r="H382" s="128"/>
      <c r="I382" s="172"/>
      <c r="J382" s="172"/>
      <c r="K382" s="172"/>
      <c r="L382" s="172"/>
      <c r="M382" s="2"/>
      <c r="N382" s="2"/>
      <c r="O382" s="2"/>
      <c r="P382" s="2"/>
      <c r="Q382" s="2"/>
      <c r="R382" s="2"/>
      <c r="S382" s="2"/>
      <c r="T382" s="2"/>
      <c r="U382" s="2"/>
      <c r="V382" s="2"/>
      <c r="W382" s="2"/>
      <c r="X382" s="2"/>
      <c r="Y382" s="2"/>
      <c r="Z382" s="2"/>
    </row>
    <row r="383" spans="1:26" ht="15.75" customHeight="1" x14ac:dyDescent="0.3">
      <c r="A383" s="128"/>
      <c r="B383" s="128"/>
      <c r="C383" s="171"/>
      <c r="D383" s="128"/>
      <c r="E383" s="128"/>
      <c r="F383" s="128"/>
      <c r="G383" s="2"/>
      <c r="H383" s="128"/>
      <c r="I383" s="172"/>
      <c r="J383" s="172"/>
      <c r="K383" s="172"/>
      <c r="L383" s="172"/>
      <c r="M383" s="2"/>
      <c r="N383" s="2"/>
      <c r="O383" s="2"/>
      <c r="P383" s="2"/>
      <c r="Q383" s="2"/>
      <c r="R383" s="2"/>
      <c r="S383" s="2"/>
      <c r="T383" s="2"/>
      <c r="U383" s="2"/>
      <c r="V383" s="2"/>
      <c r="W383" s="2"/>
      <c r="X383" s="2"/>
      <c r="Y383" s="2"/>
      <c r="Z383" s="2"/>
    </row>
    <row r="384" spans="1:26" ht="15.75" customHeight="1" x14ac:dyDescent="0.3">
      <c r="A384" s="128"/>
      <c r="B384" s="128"/>
      <c r="C384" s="171"/>
      <c r="D384" s="128"/>
      <c r="E384" s="128"/>
      <c r="F384" s="128"/>
      <c r="G384" s="2"/>
      <c r="H384" s="128"/>
      <c r="I384" s="172"/>
      <c r="J384" s="172"/>
      <c r="K384" s="172"/>
      <c r="L384" s="172"/>
      <c r="M384" s="2"/>
      <c r="N384" s="2"/>
      <c r="O384" s="2"/>
      <c r="P384" s="2"/>
      <c r="Q384" s="2"/>
      <c r="R384" s="2"/>
      <c r="S384" s="2"/>
      <c r="T384" s="2"/>
      <c r="U384" s="2"/>
      <c r="V384" s="2"/>
      <c r="W384" s="2"/>
      <c r="X384" s="2"/>
      <c r="Y384" s="2"/>
      <c r="Z384" s="2"/>
    </row>
    <row r="385" spans="1:26" ht="15.75" customHeight="1" x14ac:dyDescent="0.3">
      <c r="A385" s="128"/>
      <c r="B385" s="128"/>
      <c r="C385" s="171"/>
      <c r="D385" s="128"/>
      <c r="E385" s="128"/>
      <c r="F385" s="128"/>
      <c r="G385" s="2"/>
      <c r="H385" s="128"/>
      <c r="I385" s="172"/>
      <c r="J385" s="172"/>
      <c r="K385" s="172"/>
      <c r="L385" s="172"/>
      <c r="M385" s="2"/>
      <c r="N385" s="2"/>
      <c r="O385" s="2"/>
      <c r="P385" s="2"/>
      <c r="Q385" s="2"/>
      <c r="R385" s="2"/>
      <c r="S385" s="2"/>
      <c r="T385" s="2"/>
      <c r="U385" s="2"/>
      <c r="V385" s="2"/>
      <c r="W385" s="2"/>
      <c r="X385" s="2"/>
      <c r="Y385" s="2"/>
      <c r="Z385" s="2"/>
    </row>
    <row r="386" spans="1:26" ht="15.75" customHeight="1" x14ac:dyDescent="0.3">
      <c r="A386" s="128"/>
      <c r="B386" s="128"/>
      <c r="C386" s="171"/>
      <c r="D386" s="128"/>
      <c r="E386" s="128"/>
      <c r="F386" s="128"/>
      <c r="G386" s="2"/>
      <c r="H386" s="128"/>
      <c r="I386" s="172"/>
      <c r="J386" s="172"/>
      <c r="K386" s="172"/>
      <c r="L386" s="172"/>
      <c r="M386" s="2"/>
      <c r="N386" s="2"/>
      <c r="O386" s="2"/>
      <c r="P386" s="2"/>
      <c r="Q386" s="2"/>
      <c r="R386" s="2"/>
      <c r="S386" s="2"/>
      <c r="T386" s="2"/>
      <c r="U386" s="2"/>
      <c r="V386" s="2"/>
      <c r="W386" s="2"/>
      <c r="X386" s="2"/>
      <c r="Y386" s="2"/>
      <c r="Z386" s="2"/>
    </row>
    <row r="387" spans="1:26" ht="15.75" customHeight="1" x14ac:dyDescent="0.3">
      <c r="A387" s="128"/>
      <c r="B387" s="128"/>
      <c r="C387" s="171"/>
      <c r="D387" s="128"/>
      <c r="E387" s="128"/>
      <c r="F387" s="128"/>
      <c r="G387" s="2"/>
      <c r="H387" s="128"/>
      <c r="I387" s="172"/>
      <c r="J387" s="172"/>
      <c r="K387" s="172"/>
      <c r="L387" s="172"/>
      <c r="M387" s="2"/>
      <c r="N387" s="2"/>
      <c r="O387" s="2"/>
      <c r="P387" s="2"/>
      <c r="Q387" s="2"/>
      <c r="R387" s="2"/>
      <c r="S387" s="2"/>
      <c r="T387" s="2"/>
      <c r="U387" s="2"/>
      <c r="V387" s="2"/>
      <c r="W387" s="2"/>
      <c r="X387" s="2"/>
      <c r="Y387" s="2"/>
      <c r="Z387" s="2"/>
    </row>
    <row r="388" spans="1:26" ht="15.75" customHeight="1" x14ac:dyDescent="0.3">
      <c r="A388" s="128"/>
      <c r="B388" s="128"/>
      <c r="C388" s="171"/>
      <c r="D388" s="128"/>
      <c r="E388" s="128"/>
      <c r="F388" s="128"/>
      <c r="G388" s="2"/>
      <c r="H388" s="128"/>
      <c r="I388" s="172"/>
      <c r="J388" s="172"/>
      <c r="K388" s="172"/>
      <c r="L388" s="172"/>
      <c r="M388" s="2"/>
      <c r="N388" s="2"/>
      <c r="O388" s="2"/>
      <c r="P388" s="2"/>
      <c r="Q388" s="2"/>
      <c r="R388" s="2"/>
      <c r="S388" s="2"/>
      <c r="T388" s="2"/>
      <c r="U388" s="2"/>
      <c r="V388" s="2"/>
      <c r="W388" s="2"/>
      <c r="X388" s="2"/>
      <c r="Y388" s="2"/>
      <c r="Z388" s="2"/>
    </row>
    <row r="389" spans="1:26" ht="15.75" customHeight="1" x14ac:dyDescent="0.3">
      <c r="A389" s="128"/>
      <c r="B389" s="128"/>
      <c r="C389" s="171"/>
      <c r="D389" s="128"/>
      <c r="E389" s="128"/>
      <c r="F389" s="128"/>
      <c r="G389" s="2"/>
      <c r="H389" s="128"/>
      <c r="I389" s="172"/>
      <c r="J389" s="172"/>
      <c r="K389" s="172"/>
      <c r="L389" s="172"/>
      <c r="M389" s="2"/>
      <c r="N389" s="2"/>
      <c r="O389" s="2"/>
      <c r="P389" s="2"/>
      <c r="Q389" s="2"/>
      <c r="R389" s="2"/>
      <c r="S389" s="2"/>
      <c r="T389" s="2"/>
      <c r="U389" s="2"/>
      <c r="V389" s="2"/>
      <c r="W389" s="2"/>
      <c r="X389" s="2"/>
      <c r="Y389" s="2"/>
      <c r="Z389" s="2"/>
    </row>
    <row r="390" spans="1:26" ht="15.75" customHeight="1" x14ac:dyDescent="0.3">
      <c r="A390" s="128"/>
      <c r="B390" s="128"/>
      <c r="C390" s="171"/>
      <c r="D390" s="128"/>
      <c r="E390" s="128"/>
      <c r="F390" s="128"/>
      <c r="G390" s="2"/>
      <c r="H390" s="128"/>
      <c r="I390" s="172"/>
      <c r="J390" s="172"/>
      <c r="K390" s="172"/>
      <c r="L390" s="172"/>
      <c r="M390" s="2"/>
      <c r="N390" s="2"/>
      <c r="O390" s="2"/>
      <c r="P390" s="2"/>
      <c r="Q390" s="2"/>
      <c r="R390" s="2"/>
      <c r="S390" s="2"/>
      <c r="T390" s="2"/>
      <c r="U390" s="2"/>
      <c r="V390" s="2"/>
      <c r="W390" s="2"/>
      <c r="X390" s="2"/>
      <c r="Y390" s="2"/>
      <c r="Z390" s="2"/>
    </row>
    <row r="391" spans="1:26" ht="15.75" customHeight="1" x14ac:dyDescent="0.3">
      <c r="A391" s="128"/>
      <c r="B391" s="128"/>
      <c r="C391" s="171"/>
      <c r="D391" s="128"/>
      <c r="E391" s="128"/>
      <c r="F391" s="128"/>
      <c r="G391" s="2"/>
      <c r="H391" s="128"/>
      <c r="I391" s="172"/>
      <c r="J391" s="172"/>
      <c r="K391" s="172"/>
      <c r="L391" s="172"/>
      <c r="M391" s="2"/>
      <c r="N391" s="2"/>
      <c r="O391" s="2"/>
      <c r="P391" s="2"/>
      <c r="Q391" s="2"/>
      <c r="R391" s="2"/>
      <c r="S391" s="2"/>
      <c r="T391" s="2"/>
      <c r="U391" s="2"/>
      <c r="V391" s="2"/>
      <c r="W391" s="2"/>
      <c r="X391" s="2"/>
      <c r="Y391" s="2"/>
      <c r="Z391" s="2"/>
    </row>
    <row r="392" spans="1:26" ht="15.75" customHeight="1" x14ac:dyDescent="0.3">
      <c r="A392" s="128"/>
      <c r="B392" s="128"/>
      <c r="C392" s="171"/>
      <c r="D392" s="128"/>
      <c r="E392" s="128"/>
      <c r="F392" s="128"/>
      <c r="G392" s="2"/>
      <c r="H392" s="128"/>
      <c r="I392" s="172"/>
      <c r="J392" s="172"/>
      <c r="K392" s="172"/>
      <c r="L392" s="172"/>
      <c r="M392" s="2"/>
      <c r="N392" s="2"/>
      <c r="O392" s="2"/>
      <c r="P392" s="2"/>
      <c r="Q392" s="2"/>
      <c r="R392" s="2"/>
      <c r="S392" s="2"/>
      <c r="T392" s="2"/>
      <c r="U392" s="2"/>
      <c r="V392" s="2"/>
      <c r="W392" s="2"/>
      <c r="X392" s="2"/>
      <c r="Y392" s="2"/>
      <c r="Z392" s="2"/>
    </row>
    <row r="393" spans="1:26" ht="15.75" customHeight="1" x14ac:dyDescent="0.3">
      <c r="A393" s="128"/>
      <c r="B393" s="128"/>
      <c r="C393" s="171"/>
      <c r="D393" s="128"/>
      <c r="E393" s="128"/>
      <c r="F393" s="128"/>
      <c r="G393" s="2"/>
      <c r="H393" s="128"/>
      <c r="I393" s="172"/>
      <c r="J393" s="172"/>
      <c r="K393" s="172"/>
      <c r="L393" s="172"/>
      <c r="M393" s="2"/>
      <c r="N393" s="2"/>
      <c r="O393" s="2"/>
      <c r="P393" s="2"/>
      <c r="Q393" s="2"/>
      <c r="R393" s="2"/>
      <c r="S393" s="2"/>
      <c r="T393" s="2"/>
      <c r="U393" s="2"/>
      <c r="V393" s="2"/>
      <c r="W393" s="2"/>
      <c r="X393" s="2"/>
      <c r="Y393" s="2"/>
      <c r="Z393" s="2"/>
    </row>
    <row r="394" spans="1:26" ht="15.75" customHeight="1" x14ac:dyDescent="0.3">
      <c r="A394" s="128"/>
      <c r="B394" s="128"/>
      <c r="C394" s="171"/>
      <c r="D394" s="128"/>
      <c r="E394" s="128"/>
      <c r="F394" s="128"/>
      <c r="G394" s="2"/>
      <c r="H394" s="128"/>
      <c r="I394" s="172"/>
      <c r="J394" s="172"/>
      <c r="K394" s="172"/>
      <c r="L394" s="172"/>
      <c r="M394" s="2"/>
      <c r="N394" s="2"/>
      <c r="O394" s="2"/>
      <c r="P394" s="2"/>
      <c r="Q394" s="2"/>
      <c r="R394" s="2"/>
      <c r="S394" s="2"/>
      <c r="T394" s="2"/>
      <c r="U394" s="2"/>
      <c r="V394" s="2"/>
      <c r="W394" s="2"/>
      <c r="X394" s="2"/>
      <c r="Y394" s="2"/>
      <c r="Z394" s="2"/>
    </row>
    <row r="395" spans="1:26" ht="15.75" customHeight="1" x14ac:dyDescent="0.3">
      <c r="A395" s="128"/>
      <c r="B395" s="128"/>
      <c r="C395" s="171"/>
      <c r="D395" s="128"/>
      <c r="E395" s="128"/>
      <c r="F395" s="128"/>
      <c r="G395" s="2"/>
      <c r="H395" s="128"/>
      <c r="I395" s="172"/>
      <c r="J395" s="172"/>
      <c r="K395" s="172"/>
      <c r="L395" s="172"/>
      <c r="M395" s="2"/>
      <c r="N395" s="2"/>
      <c r="O395" s="2"/>
      <c r="P395" s="2"/>
      <c r="Q395" s="2"/>
      <c r="R395" s="2"/>
      <c r="S395" s="2"/>
      <c r="T395" s="2"/>
      <c r="U395" s="2"/>
      <c r="V395" s="2"/>
      <c r="W395" s="2"/>
      <c r="X395" s="2"/>
      <c r="Y395" s="2"/>
      <c r="Z395" s="2"/>
    </row>
    <row r="396" spans="1:26" ht="15.75" customHeight="1" x14ac:dyDescent="0.3">
      <c r="A396" s="128"/>
      <c r="B396" s="128"/>
      <c r="C396" s="171"/>
      <c r="D396" s="128"/>
      <c r="E396" s="128"/>
      <c r="F396" s="128"/>
      <c r="G396" s="2"/>
      <c r="H396" s="128"/>
      <c r="I396" s="172"/>
      <c r="J396" s="172"/>
      <c r="K396" s="172"/>
      <c r="L396" s="172"/>
      <c r="M396" s="2"/>
      <c r="N396" s="2"/>
      <c r="O396" s="2"/>
      <c r="P396" s="2"/>
      <c r="Q396" s="2"/>
      <c r="R396" s="2"/>
      <c r="S396" s="2"/>
      <c r="T396" s="2"/>
      <c r="U396" s="2"/>
      <c r="V396" s="2"/>
      <c r="W396" s="2"/>
      <c r="X396" s="2"/>
      <c r="Y396" s="2"/>
      <c r="Z396" s="2"/>
    </row>
    <row r="397" spans="1:26" ht="15.75" customHeight="1" x14ac:dyDescent="0.3">
      <c r="A397" s="128"/>
      <c r="B397" s="128"/>
      <c r="C397" s="171"/>
      <c r="D397" s="128"/>
      <c r="E397" s="128"/>
      <c r="F397" s="128"/>
      <c r="G397" s="2"/>
      <c r="H397" s="128"/>
      <c r="I397" s="172"/>
      <c r="J397" s="172"/>
      <c r="K397" s="172"/>
      <c r="L397" s="172"/>
      <c r="M397" s="2"/>
      <c r="N397" s="2"/>
      <c r="O397" s="2"/>
      <c r="P397" s="2"/>
      <c r="Q397" s="2"/>
      <c r="R397" s="2"/>
      <c r="S397" s="2"/>
      <c r="T397" s="2"/>
      <c r="U397" s="2"/>
      <c r="V397" s="2"/>
      <c r="W397" s="2"/>
      <c r="X397" s="2"/>
      <c r="Y397" s="2"/>
      <c r="Z397" s="2"/>
    </row>
    <row r="398" spans="1:26" ht="15.75" customHeight="1" x14ac:dyDescent="0.3">
      <c r="A398" s="128"/>
      <c r="B398" s="128"/>
      <c r="C398" s="171"/>
      <c r="D398" s="128"/>
      <c r="E398" s="128"/>
      <c r="F398" s="128"/>
      <c r="G398" s="2"/>
      <c r="H398" s="128"/>
      <c r="I398" s="172"/>
      <c r="J398" s="172"/>
      <c r="K398" s="172"/>
      <c r="L398" s="172"/>
      <c r="M398" s="2"/>
      <c r="N398" s="2"/>
      <c r="O398" s="2"/>
      <c r="P398" s="2"/>
      <c r="Q398" s="2"/>
      <c r="R398" s="2"/>
      <c r="S398" s="2"/>
      <c r="T398" s="2"/>
      <c r="U398" s="2"/>
      <c r="V398" s="2"/>
      <c r="W398" s="2"/>
      <c r="X398" s="2"/>
      <c r="Y398" s="2"/>
      <c r="Z398" s="2"/>
    </row>
    <row r="399" spans="1:26" ht="15.75" customHeight="1" x14ac:dyDescent="0.3">
      <c r="A399" s="128"/>
      <c r="B399" s="128"/>
      <c r="C399" s="171"/>
      <c r="D399" s="128"/>
      <c r="E399" s="128"/>
      <c r="F399" s="128"/>
      <c r="G399" s="2"/>
      <c r="H399" s="128"/>
      <c r="I399" s="172"/>
      <c r="J399" s="172"/>
      <c r="K399" s="172"/>
      <c r="L399" s="172"/>
      <c r="M399" s="2"/>
      <c r="N399" s="2"/>
      <c r="O399" s="2"/>
      <c r="P399" s="2"/>
      <c r="Q399" s="2"/>
      <c r="R399" s="2"/>
      <c r="S399" s="2"/>
      <c r="T399" s="2"/>
      <c r="U399" s="2"/>
      <c r="V399" s="2"/>
      <c r="W399" s="2"/>
      <c r="X399" s="2"/>
      <c r="Y399" s="2"/>
      <c r="Z399" s="2"/>
    </row>
    <row r="400" spans="1:26" ht="15.75" customHeight="1" x14ac:dyDescent="0.3">
      <c r="A400" s="128"/>
      <c r="B400" s="128"/>
      <c r="C400" s="171"/>
      <c r="D400" s="128"/>
      <c r="E400" s="128"/>
      <c r="F400" s="128"/>
      <c r="G400" s="2"/>
      <c r="H400" s="128"/>
      <c r="I400" s="172"/>
      <c r="J400" s="172"/>
      <c r="K400" s="172"/>
      <c r="L400" s="172"/>
      <c r="M400" s="2"/>
      <c r="N400" s="2"/>
      <c r="O400" s="2"/>
      <c r="P400" s="2"/>
      <c r="Q400" s="2"/>
      <c r="R400" s="2"/>
      <c r="S400" s="2"/>
      <c r="T400" s="2"/>
      <c r="U400" s="2"/>
      <c r="V400" s="2"/>
      <c r="W400" s="2"/>
      <c r="X400" s="2"/>
      <c r="Y400" s="2"/>
      <c r="Z400" s="2"/>
    </row>
    <row r="401" spans="1:26" ht="15.75" customHeight="1" x14ac:dyDescent="0.3">
      <c r="A401" s="128"/>
      <c r="B401" s="128"/>
      <c r="C401" s="171"/>
      <c r="D401" s="128"/>
      <c r="E401" s="128"/>
      <c r="F401" s="128"/>
      <c r="G401" s="2"/>
      <c r="H401" s="128"/>
      <c r="I401" s="172"/>
      <c r="J401" s="172"/>
      <c r="K401" s="172"/>
      <c r="L401" s="172"/>
      <c r="M401" s="2"/>
      <c r="N401" s="2"/>
      <c r="O401" s="2"/>
      <c r="P401" s="2"/>
      <c r="Q401" s="2"/>
      <c r="R401" s="2"/>
      <c r="S401" s="2"/>
      <c r="T401" s="2"/>
      <c r="U401" s="2"/>
      <c r="V401" s="2"/>
      <c r="W401" s="2"/>
      <c r="X401" s="2"/>
      <c r="Y401" s="2"/>
      <c r="Z401" s="2"/>
    </row>
    <row r="402" spans="1:26" ht="15.75" customHeight="1" x14ac:dyDescent="0.3">
      <c r="A402" s="128"/>
      <c r="B402" s="128"/>
      <c r="C402" s="171"/>
      <c r="D402" s="128"/>
      <c r="E402" s="128"/>
      <c r="F402" s="128"/>
      <c r="G402" s="2"/>
      <c r="H402" s="128"/>
      <c r="I402" s="172"/>
      <c r="J402" s="172"/>
      <c r="K402" s="172"/>
      <c r="L402" s="172"/>
      <c r="M402" s="2"/>
      <c r="N402" s="2"/>
      <c r="O402" s="2"/>
      <c r="P402" s="2"/>
      <c r="Q402" s="2"/>
      <c r="R402" s="2"/>
      <c r="S402" s="2"/>
      <c r="T402" s="2"/>
      <c r="U402" s="2"/>
      <c r="V402" s="2"/>
      <c r="W402" s="2"/>
      <c r="X402" s="2"/>
      <c r="Y402" s="2"/>
      <c r="Z402" s="2"/>
    </row>
    <row r="403" spans="1:26" ht="15.75" customHeight="1" x14ac:dyDescent="0.3">
      <c r="A403" s="128"/>
      <c r="B403" s="128"/>
      <c r="C403" s="171"/>
      <c r="D403" s="128"/>
      <c r="E403" s="128"/>
      <c r="F403" s="128"/>
      <c r="G403" s="2"/>
      <c r="H403" s="128"/>
      <c r="I403" s="172"/>
      <c r="J403" s="172"/>
      <c r="K403" s="172"/>
      <c r="L403" s="172"/>
      <c r="M403" s="2"/>
      <c r="N403" s="2"/>
      <c r="O403" s="2"/>
      <c r="P403" s="2"/>
      <c r="Q403" s="2"/>
      <c r="R403" s="2"/>
      <c r="S403" s="2"/>
      <c r="T403" s="2"/>
      <c r="U403" s="2"/>
      <c r="V403" s="2"/>
      <c r="W403" s="2"/>
      <c r="X403" s="2"/>
      <c r="Y403" s="2"/>
      <c r="Z403" s="2"/>
    </row>
    <row r="404" spans="1:26" ht="15.75" customHeight="1" x14ac:dyDescent="0.3">
      <c r="A404" s="128"/>
      <c r="B404" s="128"/>
      <c r="C404" s="171"/>
      <c r="D404" s="128"/>
      <c r="E404" s="128"/>
      <c r="F404" s="128"/>
      <c r="G404" s="2"/>
      <c r="H404" s="128"/>
      <c r="I404" s="172"/>
      <c r="J404" s="172"/>
      <c r="K404" s="172"/>
      <c r="L404" s="172"/>
      <c r="M404" s="2"/>
      <c r="N404" s="2"/>
      <c r="O404" s="2"/>
      <c r="P404" s="2"/>
      <c r="Q404" s="2"/>
      <c r="R404" s="2"/>
      <c r="S404" s="2"/>
      <c r="T404" s="2"/>
      <c r="U404" s="2"/>
      <c r="V404" s="2"/>
      <c r="W404" s="2"/>
      <c r="X404" s="2"/>
      <c r="Y404" s="2"/>
      <c r="Z404" s="2"/>
    </row>
    <row r="405" spans="1:26" ht="15.75" customHeight="1" x14ac:dyDescent="0.3">
      <c r="A405" s="128"/>
      <c r="B405" s="128"/>
      <c r="C405" s="171"/>
      <c r="D405" s="128"/>
      <c r="E405" s="128"/>
      <c r="F405" s="128"/>
      <c r="G405" s="2"/>
      <c r="H405" s="128"/>
      <c r="I405" s="172"/>
      <c r="J405" s="172"/>
      <c r="K405" s="172"/>
      <c r="L405" s="172"/>
      <c r="M405" s="2"/>
      <c r="N405" s="2"/>
      <c r="O405" s="2"/>
      <c r="P405" s="2"/>
      <c r="Q405" s="2"/>
      <c r="R405" s="2"/>
      <c r="S405" s="2"/>
      <c r="T405" s="2"/>
      <c r="U405" s="2"/>
      <c r="V405" s="2"/>
      <c r="W405" s="2"/>
      <c r="X405" s="2"/>
      <c r="Y405" s="2"/>
      <c r="Z405" s="2"/>
    </row>
    <row r="406" spans="1:26" ht="15.75" customHeight="1" x14ac:dyDescent="0.3">
      <c r="A406" s="128"/>
      <c r="B406" s="128"/>
      <c r="C406" s="171"/>
      <c r="D406" s="128"/>
      <c r="E406" s="128"/>
      <c r="F406" s="128"/>
      <c r="G406" s="2"/>
      <c r="H406" s="128"/>
      <c r="I406" s="172"/>
      <c r="J406" s="172"/>
      <c r="K406" s="172"/>
      <c r="L406" s="172"/>
      <c r="M406" s="2"/>
      <c r="N406" s="2"/>
      <c r="O406" s="2"/>
      <c r="P406" s="2"/>
      <c r="Q406" s="2"/>
      <c r="R406" s="2"/>
      <c r="S406" s="2"/>
      <c r="T406" s="2"/>
      <c r="U406" s="2"/>
      <c r="V406" s="2"/>
      <c r="W406" s="2"/>
      <c r="X406" s="2"/>
      <c r="Y406" s="2"/>
      <c r="Z406" s="2"/>
    </row>
    <row r="407" spans="1:26" ht="15.75" customHeight="1" x14ac:dyDescent="0.3">
      <c r="A407" s="128"/>
      <c r="B407" s="128"/>
      <c r="C407" s="171"/>
      <c r="D407" s="128"/>
      <c r="E407" s="128"/>
      <c r="F407" s="128"/>
      <c r="G407" s="2"/>
      <c r="H407" s="128"/>
      <c r="I407" s="172"/>
      <c r="J407" s="172"/>
      <c r="K407" s="172"/>
      <c r="L407" s="172"/>
      <c r="M407" s="2"/>
      <c r="N407" s="2"/>
      <c r="O407" s="2"/>
      <c r="P407" s="2"/>
      <c r="Q407" s="2"/>
      <c r="R407" s="2"/>
      <c r="S407" s="2"/>
      <c r="T407" s="2"/>
      <c r="U407" s="2"/>
      <c r="V407" s="2"/>
      <c r="W407" s="2"/>
      <c r="X407" s="2"/>
      <c r="Y407" s="2"/>
      <c r="Z407" s="2"/>
    </row>
    <row r="408" spans="1:26" ht="15.75" customHeight="1" x14ac:dyDescent="0.3">
      <c r="A408" s="128"/>
      <c r="B408" s="128"/>
      <c r="C408" s="171"/>
      <c r="D408" s="128"/>
      <c r="E408" s="128"/>
      <c r="F408" s="128"/>
      <c r="G408" s="2"/>
      <c r="H408" s="128"/>
      <c r="I408" s="172"/>
      <c r="J408" s="172"/>
      <c r="K408" s="172"/>
      <c r="L408" s="172"/>
      <c r="M408" s="2"/>
      <c r="N408" s="2"/>
      <c r="O408" s="2"/>
      <c r="P408" s="2"/>
      <c r="Q408" s="2"/>
      <c r="R408" s="2"/>
      <c r="S408" s="2"/>
      <c r="T408" s="2"/>
      <c r="U408" s="2"/>
      <c r="V408" s="2"/>
      <c r="W408" s="2"/>
      <c r="X408" s="2"/>
      <c r="Y408" s="2"/>
      <c r="Z408" s="2"/>
    </row>
    <row r="409" spans="1:26" ht="15.75" customHeight="1" x14ac:dyDescent="0.3">
      <c r="A409" s="128"/>
      <c r="B409" s="128"/>
      <c r="C409" s="171"/>
      <c r="D409" s="128"/>
      <c r="E409" s="128"/>
      <c r="F409" s="128"/>
      <c r="G409" s="2"/>
      <c r="H409" s="128"/>
      <c r="I409" s="172"/>
      <c r="J409" s="172"/>
      <c r="K409" s="172"/>
      <c r="L409" s="172"/>
      <c r="M409" s="2"/>
      <c r="N409" s="2"/>
      <c r="O409" s="2"/>
      <c r="P409" s="2"/>
      <c r="Q409" s="2"/>
      <c r="R409" s="2"/>
      <c r="S409" s="2"/>
      <c r="T409" s="2"/>
      <c r="U409" s="2"/>
      <c r="V409" s="2"/>
      <c r="W409" s="2"/>
      <c r="X409" s="2"/>
      <c r="Y409" s="2"/>
      <c r="Z409" s="2"/>
    </row>
    <row r="410" spans="1:26" ht="15.75" customHeight="1" x14ac:dyDescent="0.3">
      <c r="A410" s="128"/>
      <c r="B410" s="128"/>
      <c r="C410" s="171"/>
      <c r="D410" s="128"/>
      <c r="E410" s="128"/>
      <c r="F410" s="128"/>
      <c r="G410" s="2"/>
      <c r="H410" s="128"/>
      <c r="I410" s="172"/>
      <c r="J410" s="172"/>
      <c r="K410" s="172"/>
      <c r="L410" s="172"/>
      <c r="M410" s="2"/>
      <c r="N410" s="2"/>
      <c r="O410" s="2"/>
      <c r="P410" s="2"/>
      <c r="Q410" s="2"/>
      <c r="R410" s="2"/>
      <c r="S410" s="2"/>
      <c r="T410" s="2"/>
      <c r="U410" s="2"/>
      <c r="V410" s="2"/>
      <c r="W410" s="2"/>
      <c r="X410" s="2"/>
      <c r="Y410" s="2"/>
      <c r="Z410" s="2"/>
    </row>
    <row r="411" spans="1:26" ht="15.75" customHeight="1" x14ac:dyDescent="0.3">
      <c r="A411" s="128"/>
      <c r="B411" s="128"/>
      <c r="C411" s="171"/>
      <c r="D411" s="128"/>
      <c r="E411" s="128"/>
      <c r="F411" s="128"/>
      <c r="G411" s="2"/>
      <c r="H411" s="128"/>
      <c r="I411" s="172"/>
      <c r="J411" s="172"/>
      <c r="K411" s="172"/>
      <c r="L411" s="172"/>
      <c r="M411" s="2"/>
      <c r="N411" s="2"/>
      <c r="O411" s="2"/>
      <c r="P411" s="2"/>
      <c r="Q411" s="2"/>
      <c r="R411" s="2"/>
      <c r="S411" s="2"/>
      <c r="T411" s="2"/>
      <c r="U411" s="2"/>
      <c r="V411" s="2"/>
      <c r="W411" s="2"/>
      <c r="X411" s="2"/>
      <c r="Y411" s="2"/>
      <c r="Z411" s="2"/>
    </row>
    <row r="412" spans="1:26" ht="15.75" customHeight="1" x14ac:dyDescent="0.3">
      <c r="A412" s="128"/>
      <c r="B412" s="128"/>
      <c r="C412" s="171"/>
      <c r="D412" s="128"/>
      <c r="E412" s="128"/>
      <c r="F412" s="128"/>
      <c r="G412" s="2"/>
      <c r="H412" s="128"/>
      <c r="I412" s="172"/>
      <c r="J412" s="172"/>
      <c r="K412" s="172"/>
      <c r="L412" s="172"/>
      <c r="M412" s="2"/>
      <c r="N412" s="2"/>
      <c r="O412" s="2"/>
      <c r="P412" s="2"/>
      <c r="Q412" s="2"/>
      <c r="R412" s="2"/>
      <c r="S412" s="2"/>
      <c r="T412" s="2"/>
      <c r="U412" s="2"/>
      <c r="V412" s="2"/>
      <c r="W412" s="2"/>
      <c r="X412" s="2"/>
      <c r="Y412" s="2"/>
      <c r="Z412" s="2"/>
    </row>
    <row r="413" spans="1:26" ht="15.75" customHeight="1" x14ac:dyDescent="0.3">
      <c r="A413" s="128"/>
      <c r="B413" s="128"/>
      <c r="C413" s="171"/>
      <c r="D413" s="128"/>
      <c r="E413" s="128"/>
      <c r="F413" s="128"/>
      <c r="G413" s="2"/>
      <c r="H413" s="128"/>
      <c r="I413" s="172"/>
      <c r="J413" s="172"/>
      <c r="K413" s="172"/>
      <c r="L413" s="172"/>
      <c r="M413" s="2"/>
      <c r="N413" s="2"/>
      <c r="O413" s="2"/>
      <c r="P413" s="2"/>
      <c r="Q413" s="2"/>
      <c r="R413" s="2"/>
      <c r="S413" s="2"/>
      <c r="T413" s="2"/>
      <c r="U413" s="2"/>
      <c r="V413" s="2"/>
      <c r="W413" s="2"/>
      <c r="X413" s="2"/>
      <c r="Y413" s="2"/>
      <c r="Z413" s="2"/>
    </row>
    <row r="414" spans="1:26" ht="15.75" customHeight="1" x14ac:dyDescent="0.3">
      <c r="A414" s="128"/>
      <c r="B414" s="128"/>
      <c r="C414" s="171"/>
      <c r="D414" s="128"/>
      <c r="E414" s="128"/>
      <c r="F414" s="128"/>
      <c r="G414" s="2"/>
      <c r="H414" s="128"/>
      <c r="I414" s="172"/>
      <c r="J414" s="172"/>
      <c r="K414" s="172"/>
      <c r="L414" s="172"/>
      <c r="M414" s="2"/>
      <c r="N414" s="2"/>
      <c r="O414" s="2"/>
      <c r="P414" s="2"/>
      <c r="Q414" s="2"/>
      <c r="R414" s="2"/>
      <c r="S414" s="2"/>
      <c r="T414" s="2"/>
      <c r="U414" s="2"/>
      <c r="V414" s="2"/>
      <c r="W414" s="2"/>
      <c r="X414" s="2"/>
      <c r="Y414" s="2"/>
      <c r="Z414" s="2"/>
    </row>
    <row r="415" spans="1:26" ht="15.75" customHeight="1" x14ac:dyDescent="0.3">
      <c r="A415" s="128"/>
      <c r="B415" s="128"/>
      <c r="C415" s="171"/>
      <c r="D415" s="128"/>
      <c r="E415" s="128"/>
      <c r="F415" s="128"/>
      <c r="G415" s="2"/>
      <c r="H415" s="128"/>
      <c r="I415" s="172"/>
      <c r="J415" s="172"/>
      <c r="K415" s="172"/>
      <c r="L415" s="172"/>
      <c r="M415" s="2"/>
      <c r="N415" s="2"/>
      <c r="O415" s="2"/>
      <c r="P415" s="2"/>
      <c r="Q415" s="2"/>
      <c r="R415" s="2"/>
      <c r="S415" s="2"/>
      <c r="T415" s="2"/>
      <c r="U415" s="2"/>
      <c r="V415" s="2"/>
      <c r="W415" s="2"/>
      <c r="X415" s="2"/>
      <c r="Y415" s="2"/>
      <c r="Z415" s="2"/>
    </row>
    <row r="416" spans="1:26" ht="15.75" customHeight="1" x14ac:dyDescent="0.3">
      <c r="A416" s="128"/>
      <c r="B416" s="128"/>
      <c r="C416" s="171"/>
      <c r="D416" s="128"/>
      <c r="E416" s="128"/>
      <c r="F416" s="128"/>
      <c r="G416" s="2"/>
      <c r="H416" s="128"/>
      <c r="I416" s="172"/>
      <c r="J416" s="172"/>
      <c r="K416" s="172"/>
      <c r="L416" s="172"/>
      <c r="M416" s="2"/>
      <c r="N416" s="2"/>
      <c r="O416" s="2"/>
      <c r="P416" s="2"/>
      <c r="Q416" s="2"/>
      <c r="R416" s="2"/>
      <c r="S416" s="2"/>
      <c r="T416" s="2"/>
      <c r="U416" s="2"/>
      <c r="V416" s="2"/>
      <c r="W416" s="2"/>
      <c r="X416" s="2"/>
      <c r="Y416" s="2"/>
      <c r="Z416" s="2"/>
    </row>
    <row r="417" spans="1:26" ht="15.75" customHeight="1" x14ac:dyDescent="0.3">
      <c r="A417" s="128"/>
      <c r="B417" s="128"/>
      <c r="C417" s="171"/>
      <c r="D417" s="128"/>
      <c r="E417" s="128"/>
      <c r="F417" s="128"/>
      <c r="G417" s="2"/>
      <c r="H417" s="128"/>
      <c r="I417" s="172"/>
      <c r="J417" s="172"/>
      <c r="K417" s="172"/>
      <c r="L417" s="172"/>
      <c r="M417" s="2"/>
      <c r="N417" s="2"/>
      <c r="O417" s="2"/>
      <c r="P417" s="2"/>
      <c r="Q417" s="2"/>
      <c r="R417" s="2"/>
      <c r="S417" s="2"/>
      <c r="T417" s="2"/>
      <c r="U417" s="2"/>
      <c r="V417" s="2"/>
      <c r="W417" s="2"/>
      <c r="X417" s="2"/>
      <c r="Y417" s="2"/>
      <c r="Z417" s="2"/>
    </row>
    <row r="418" spans="1:26" ht="15.75" customHeight="1" x14ac:dyDescent="0.3">
      <c r="A418" s="128"/>
      <c r="B418" s="128"/>
      <c r="C418" s="171"/>
      <c r="D418" s="128"/>
      <c r="E418" s="128"/>
      <c r="F418" s="128"/>
      <c r="G418" s="2"/>
      <c r="H418" s="128"/>
      <c r="I418" s="172"/>
      <c r="J418" s="172"/>
      <c r="K418" s="172"/>
      <c r="L418" s="172"/>
      <c r="M418" s="2"/>
      <c r="N418" s="2"/>
      <c r="O418" s="2"/>
      <c r="P418" s="2"/>
      <c r="Q418" s="2"/>
      <c r="R418" s="2"/>
      <c r="S418" s="2"/>
      <c r="T418" s="2"/>
      <c r="U418" s="2"/>
      <c r="V418" s="2"/>
      <c r="W418" s="2"/>
      <c r="X418" s="2"/>
      <c r="Y418" s="2"/>
      <c r="Z418" s="2"/>
    </row>
    <row r="419" spans="1:26" ht="15.75" customHeight="1" x14ac:dyDescent="0.3">
      <c r="A419" s="128"/>
      <c r="B419" s="128"/>
      <c r="C419" s="171"/>
      <c r="D419" s="128"/>
      <c r="E419" s="128"/>
      <c r="F419" s="128"/>
      <c r="G419" s="2"/>
      <c r="H419" s="128"/>
      <c r="I419" s="172"/>
      <c r="J419" s="172"/>
      <c r="K419" s="172"/>
      <c r="L419" s="172"/>
      <c r="M419" s="2"/>
      <c r="N419" s="2"/>
      <c r="O419" s="2"/>
      <c r="P419" s="2"/>
      <c r="Q419" s="2"/>
      <c r="R419" s="2"/>
      <c r="S419" s="2"/>
      <c r="T419" s="2"/>
      <c r="U419" s="2"/>
      <c r="V419" s="2"/>
      <c r="W419" s="2"/>
      <c r="X419" s="2"/>
      <c r="Y419" s="2"/>
      <c r="Z419" s="2"/>
    </row>
    <row r="420" spans="1:26" ht="15.75" customHeight="1" x14ac:dyDescent="0.3">
      <c r="A420" s="128"/>
      <c r="B420" s="128"/>
      <c r="C420" s="171"/>
      <c r="D420" s="128"/>
      <c r="E420" s="128"/>
      <c r="F420" s="128"/>
      <c r="G420" s="2"/>
      <c r="H420" s="128"/>
      <c r="I420" s="172"/>
      <c r="J420" s="172"/>
      <c r="K420" s="172"/>
      <c r="L420" s="172"/>
      <c r="M420" s="2"/>
      <c r="N420" s="2"/>
      <c r="O420" s="2"/>
      <c r="P420" s="2"/>
      <c r="Q420" s="2"/>
      <c r="R420" s="2"/>
      <c r="S420" s="2"/>
      <c r="T420" s="2"/>
      <c r="U420" s="2"/>
      <c r="V420" s="2"/>
      <c r="W420" s="2"/>
      <c r="X420" s="2"/>
      <c r="Y420" s="2"/>
      <c r="Z420" s="2"/>
    </row>
    <row r="421" spans="1:26" ht="15.75" customHeight="1" x14ac:dyDescent="0.3">
      <c r="A421" s="128"/>
      <c r="B421" s="128"/>
      <c r="C421" s="171"/>
      <c r="D421" s="128"/>
      <c r="E421" s="128"/>
      <c r="F421" s="128"/>
      <c r="G421" s="2"/>
      <c r="H421" s="128"/>
      <c r="I421" s="172"/>
      <c r="J421" s="172"/>
      <c r="K421" s="172"/>
      <c r="L421" s="172"/>
      <c r="M421" s="2"/>
      <c r="N421" s="2"/>
      <c r="O421" s="2"/>
      <c r="P421" s="2"/>
      <c r="Q421" s="2"/>
      <c r="R421" s="2"/>
      <c r="S421" s="2"/>
      <c r="T421" s="2"/>
      <c r="U421" s="2"/>
      <c r="V421" s="2"/>
      <c r="W421" s="2"/>
      <c r="X421" s="2"/>
      <c r="Y421" s="2"/>
      <c r="Z421" s="2"/>
    </row>
    <row r="422" spans="1:26" ht="15.75" customHeight="1" x14ac:dyDescent="0.3">
      <c r="A422" s="128"/>
      <c r="B422" s="128"/>
      <c r="C422" s="171"/>
      <c r="D422" s="128"/>
      <c r="E422" s="128"/>
      <c r="F422" s="128"/>
      <c r="G422" s="2"/>
      <c r="H422" s="128"/>
      <c r="I422" s="172"/>
      <c r="J422" s="172"/>
      <c r="K422" s="172"/>
      <c r="L422" s="172"/>
      <c r="M422" s="2"/>
      <c r="N422" s="2"/>
      <c r="O422" s="2"/>
      <c r="P422" s="2"/>
      <c r="Q422" s="2"/>
      <c r="R422" s="2"/>
      <c r="S422" s="2"/>
      <c r="T422" s="2"/>
      <c r="U422" s="2"/>
      <c r="V422" s="2"/>
      <c r="W422" s="2"/>
      <c r="X422" s="2"/>
      <c r="Y422" s="2"/>
      <c r="Z422" s="2"/>
    </row>
    <row r="423" spans="1:26" ht="15.75" customHeight="1" x14ac:dyDescent="0.3">
      <c r="A423" s="128"/>
      <c r="B423" s="128"/>
      <c r="C423" s="171"/>
      <c r="D423" s="128"/>
      <c r="E423" s="128"/>
      <c r="F423" s="128"/>
      <c r="G423" s="2"/>
      <c r="H423" s="128"/>
      <c r="I423" s="172"/>
      <c r="J423" s="172"/>
      <c r="K423" s="172"/>
      <c r="L423" s="172"/>
      <c r="M423" s="2"/>
      <c r="N423" s="2"/>
      <c r="O423" s="2"/>
      <c r="P423" s="2"/>
      <c r="Q423" s="2"/>
      <c r="R423" s="2"/>
      <c r="S423" s="2"/>
      <c r="T423" s="2"/>
      <c r="U423" s="2"/>
      <c r="V423" s="2"/>
      <c r="W423" s="2"/>
      <c r="X423" s="2"/>
      <c r="Y423" s="2"/>
      <c r="Z423" s="2"/>
    </row>
    <row r="424" spans="1:26" ht="15.75" customHeight="1" x14ac:dyDescent="0.3">
      <c r="A424" s="128"/>
      <c r="B424" s="128"/>
      <c r="C424" s="171"/>
      <c r="D424" s="128"/>
      <c r="E424" s="128"/>
      <c r="F424" s="128"/>
      <c r="G424" s="2"/>
      <c r="H424" s="128"/>
      <c r="I424" s="172"/>
      <c r="J424" s="172"/>
      <c r="K424" s="172"/>
      <c r="L424" s="172"/>
      <c r="M424" s="2"/>
      <c r="N424" s="2"/>
      <c r="O424" s="2"/>
      <c r="P424" s="2"/>
      <c r="Q424" s="2"/>
      <c r="R424" s="2"/>
      <c r="S424" s="2"/>
      <c r="T424" s="2"/>
      <c r="U424" s="2"/>
      <c r="V424" s="2"/>
      <c r="W424" s="2"/>
      <c r="X424" s="2"/>
      <c r="Y424" s="2"/>
      <c r="Z424" s="2"/>
    </row>
    <row r="425" spans="1:26" ht="15.75" customHeight="1" x14ac:dyDescent="0.3">
      <c r="A425" s="128"/>
      <c r="B425" s="128"/>
      <c r="C425" s="171"/>
      <c r="D425" s="128"/>
      <c r="E425" s="128"/>
      <c r="F425" s="128"/>
      <c r="G425" s="2"/>
      <c r="H425" s="128"/>
      <c r="I425" s="172"/>
      <c r="J425" s="172"/>
      <c r="K425" s="172"/>
      <c r="L425" s="172"/>
      <c r="M425" s="2"/>
      <c r="N425" s="2"/>
      <c r="O425" s="2"/>
      <c r="P425" s="2"/>
      <c r="Q425" s="2"/>
      <c r="R425" s="2"/>
      <c r="S425" s="2"/>
      <c r="T425" s="2"/>
      <c r="U425" s="2"/>
      <c r="V425" s="2"/>
      <c r="W425" s="2"/>
      <c r="X425" s="2"/>
      <c r="Y425" s="2"/>
      <c r="Z425" s="2"/>
    </row>
    <row r="426" spans="1:26" ht="15.75" customHeight="1" x14ac:dyDescent="0.3">
      <c r="A426" s="128"/>
      <c r="B426" s="128"/>
      <c r="C426" s="171"/>
      <c r="D426" s="128"/>
      <c r="E426" s="128"/>
      <c r="F426" s="128"/>
      <c r="G426" s="2"/>
      <c r="H426" s="128"/>
      <c r="I426" s="172"/>
      <c r="J426" s="172"/>
      <c r="K426" s="172"/>
      <c r="L426" s="172"/>
      <c r="M426" s="2"/>
      <c r="N426" s="2"/>
      <c r="O426" s="2"/>
      <c r="P426" s="2"/>
      <c r="Q426" s="2"/>
      <c r="R426" s="2"/>
      <c r="S426" s="2"/>
      <c r="T426" s="2"/>
      <c r="U426" s="2"/>
      <c r="V426" s="2"/>
      <c r="W426" s="2"/>
      <c r="X426" s="2"/>
      <c r="Y426" s="2"/>
      <c r="Z426" s="2"/>
    </row>
    <row r="427" spans="1:26" ht="15.75" customHeight="1" x14ac:dyDescent="0.3">
      <c r="A427" s="128"/>
      <c r="B427" s="128"/>
      <c r="C427" s="171"/>
      <c r="D427" s="128"/>
      <c r="E427" s="128"/>
      <c r="F427" s="128"/>
      <c r="G427" s="2"/>
      <c r="H427" s="128"/>
      <c r="I427" s="172"/>
      <c r="J427" s="172"/>
      <c r="K427" s="172"/>
      <c r="L427" s="172"/>
      <c r="M427" s="2"/>
      <c r="N427" s="2"/>
      <c r="O427" s="2"/>
      <c r="P427" s="2"/>
      <c r="Q427" s="2"/>
      <c r="R427" s="2"/>
      <c r="S427" s="2"/>
      <c r="T427" s="2"/>
      <c r="U427" s="2"/>
      <c r="V427" s="2"/>
      <c r="W427" s="2"/>
      <c r="X427" s="2"/>
      <c r="Y427" s="2"/>
      <c r="Z427" s="2"/>
    </row>
    <row r="428" spans="1:26" ht="15.75" customHeight="1" x14ac:dyDescent="0.3">
      <c r="A428" s="128"/>
      <c r="B428" s="128"/>
      <c r="C428" s="171"/>
      <c r="D428" s="128"/>
      <c r="E428" s="128"/>
      <c r="F428" s="128"/>
      <c r="G428" s="2"/>
      <c r="H428" s="128"/>
      <c r="I428" s="172"/>
      <c r="J428" s="172"/>
      <c r="K428" s="172"/>
      <c r="L428" s="172"/>
      <c r="M428" s="2"/>
      <c r="N428" s="2"/>
      <c r="O428" s="2"/>
      <c r="P428" s="2"/>
      <c r="Q428" s="2"/>
      <c r="R428" s="2"/>
      <c r="S428" s="2"/>
      <c r="T428" s="2"/>
      <c r="U428" s="2"/>
      <c r="V428" s="2"/>
      <c r="W428" s="2"/>
      <c r="X428" s="2"/>
      <c r="Y428" s="2"/>
      <c r="Z428" s="2"/>
    </row>
    <row r="429" spans="1:26" ht="15.75" customHeight="1" x14ac:dyDescent="0.3">
      <c r="A429" s="128"/>
      <c r="B429" s="128"/>
      <c r="C429" s="171"/>
      <c r="D429" s="128"/>
      <c r="E429" s="128"/>
      <c r="F429" s="128"/>
      <c r="G429" s="2"/>
      <c r="H429" s="128"/>
      <c r="I429" s="172"/>
      <c r="J429" s="172"/>
      <c r="K429" s="172"/>
      <c r="L429" s="172"/>
      <c r="M429" s="2"/>
      <c r="N429" s="2"/>
      <c r="O429" s="2"/>
      <c r="P429" s="2"/>
      <c r="Q429" s="2"/>
      <c r="R429" s="2"/>
      <c r="S429" s="2"/>
      <c r="T429" s="2"/>
      <c r="U429" s="2"/>
      <c r="V429" s="2"/>
      <c r="W429" s="2"/>
      <c r="X429" s="2"/>
      <c r="Y429" s="2"/>
      <c r="Z429" s="2"/>
    </row>
    <row r="430" spans="1:26" ht="15.75" customHeight="1" x14ac:dyDescent="0.3">
      <c r="A430" s="128"/>
      <c r="B430" s="128"/>
      <c r="C430" s="171"/>
      <c r="D430" s="128"/>
      <c r="E430" s="128"/>
      <c r="F430" s="128"/>
      <c r="G430" s="2"/>
      <c r="H430" s="128"/>
      <c r="I430" s="172"/>
      <c r="J430" s="172"/>
      <c r="K430" s="172"/>
      <c r="L430" s="172"/>
      <c r="M430" s="2"/>
      <c r="N430" s="2"/>
      <c r="O430" s="2"/>
      <c r="P430" s="2"/>
      <c r="Q430" s="2"/>
      <c r="R430" s="2"/>
      <c r="S430" s="2"/>
      <c r="T430" s="2"/>
      <c r="U430" s="2"/>
      <c r="V430" s="2"/>
      <c r="W430" s="2"/>
      <c r="X430" s="2"/>
      <c r="Y430" s="2"/>
      <c r="Z430" s="2"/>
    </row>
    <row r="431" spans="1:26" ht="15.75" customHeight="1" x14ac:dyDescent="0.3">
      <c r="A431" s="128"/>
      <c r="B431" s="128"/>
      <c r="C431" s="171"/>
      <c r="D431" s="128"/>
      <c r="E431" s="128"/>
      <c r="F431" s="128"/>
      <c r="G431" s="2"/>
      <c r="H431" s="128"/>
      <c r="I431" s="172"/>
      <c r="J431" s="172"/>
      <c r="K431" s="172"/>
      <c r="L431" s="172"/>
      <c r="M431" s="2"/>
      <c r="N431" s="2"/>
      <c r="O431" s="2"/>
      <c r="P431" s="2"/>
      <c r="Q431" s="2"/>
      <c r="R431" s="2"/>
      <c r="S431" s="2"/>
      <c r="T431" s="2"/>
      <c r="U431" s="2"/>
      <c r="V431" s="2"/>
      <c r="W431" s="2"/>
      <c r="X431" s="2"/>
      <c r="Y431" s="2"/>
      <c r="Z431" s="2"/>
    </row>
    <row r="432" spans="1:26" ht="15.75" customHeight="1" x14ac:dyDescent="0.3">
      <c r="A432" s="128"/>
      <c r="B432" s="128"/>
      <c r="C432" s="171"/>
      <c r="D432" s="128"/>
      <c r="E432" s="128"/>
      <c r="F432" s="128"/>
      <c r="G432" s="2"/>
      <c r="H432" s="128"/>
      <c r="I432" s="172"/>
      <c r="J432" s="172"/>
      <c r="K432" s="172"/>
      <c r="L432" s="172"/>
      <c r="M432" s="2"/>
      <c r="N432" s="2"/>
      <c r="O432" s="2"/>
      <c r="P432" s="2"/>
      <c r="Q432" s="2"/>
      <c r="R432" s="2"/>
      <c r="S432" s="2"/>
      <c r="T432" s="2"/>
      <c r="U432" s="2"/>
      <c r="V432" s="2"/>
      <c r="W432" s="2"/>
      <c r="X432" s="2"/>
      <c r="Y432" s="2"/>
      <c r="Z432" s="2"/>
    </row>
    <row r="433" spans="1:26" ht="15.75" customHeight="1" x14ac:dyDescent="0.3">
      <c r="A433" s="128"/>
      <c r="B433" s="128"/>
      <c r="C433" s="171"/>
      <c r="D433" s="128"/>
      <c r="E433" s="128"/>
      <c r="F433" s="128"/>
      <c r="G433" s="2"/>
      <c r="H433" s="128"/>
      <c r="I433" s="172"/>
      <c r="J433" s="172"/>
      <c r="K433" s="172"/>
      <c r="L433" s="172"/>
      <c r="M433" s="2"/>
      <c r="N433" s="2"/>
      <c r="O433" s="2"/>
      <c r="P433" s="2"/>
      <c r="Q433" s="2"/>
      <c r="R433" s="2"/>
      <c r="S433" s="2"/>
      <c r="T433" s="2"/>
      <c r="U433" s="2"/>
      <c r="V433" s="2"/>
      <c r="W433" s="2"/>
      <c r="X433" s="2"/>
      <c r="Y433" s="2"/>
      <c r="Z433" s="2"/>
    </row>
    <row r="434" spans="1:26" ht="15.75" customHeight="1" x14ac:dyDescent="0.3">
      <c r="A434" s="128"/>
      <c r="B434" s="128"/>
      <c r="C434" s="171"/>
      <c r="D434" s="128"/>
      <c r="E434" s="128"/>
      <c r="F434" s="128"/>
      <c r="G434" s="2"/>
      <c r="H434" s="128"/>
      <c r="I434" s="172"/>
      <c r="J434" s="172"/>
      <c r="K434" s="172"/>
      <c r="L434" s="172"/>
      <c r="M434" s="2"/>
      <c r="N434" s="2"/>
      <c r="O434" s="2"/>
      <c r="P434" s="2"/>
      <c r="Q434" s="2"/>
      <c r="R434" s="2"/>
      <c r="S434" s="2"/>
      <c r="T434" s="2"/>
      <c r="U434" s="2"/>
      <c r="V434" s="2"/>
      <c r="W434" s="2"/>
      <c r="X434" s="2"/>
      <c r="Y434" s="2"/>
      <c r="Z434" s="2"/>
    </row>
    <row r="435" spans="1:26" ht="15.75" customHeight="1" x14ac:dyDescent="0.3">
      <c r="A435" s="128"/>
      <c r="B435" s="128"/>
      <c r="C435" s="171"/>
      <c r="D435" s="128"/>
      <c r="E435" s="128"/>
      <c r="F435" s="128"/>
      <c r="G435" s="2"/>
      <c r="H435" s="128"/>
      <c r="I435" s="172"/>
      <c r="J435" s="172"/>
      <c r="K435" s="172"/>
      <c r="L435" s="172"/>
      <c r="M435" s="2"/>
      <c r="N435" s="2"/>
      <c r="O435" s="2"/>
      <c r="P435" s="2"/>
      <c r="Q435" s="2"/>
      <c r="R435" s="2"/>
      <c r="S435" s="2"/>
      <c r="T435" s="2"/>
      <c r="U435" s="2"/>
      <c r="V435" s="2"/>
      <c r="W435" s="2"/>
      <c r="X435" s="2"/>
      <c r="Y435" s="2"/>
      <c r="Z435" s="2"/>
    </row>
    <row r="436" spans="1:26" ht="15.75" customHeight="1" x14ac:dyDescent="0.3">
      <c r="A436" s="128"/>
      <c r="B436" s="128"/>
      <c r="C436" s="171"/>
      <c r="D436" s="128"/>
      <c r="E436" s="128"/>
      <c r="F436" s="128"/>
      <c r="G436" s="2"/>
      <c r="H436" s="128"/>
      <c r="I436" s="172"/>
      <c r="J436" s="172"/>
      <c r="K436" s="172"/>
      <c r="L436" s="172"/>
      <c r="M436" s="2"/>
      <c r="N436" s="2"/>
      <c r="O436" s="2"/>
      <c r="P436" s="2"/>
      <c r="Q436" s="2"/>
      <c r="R436" s="2"/>
      <c r="S436" s="2"/>
      <c r="T436" s="2"/>
      <c r="U436" s="2"/>
      <c r="V436" s="2"/>
      <c r="W436" s="2"/>
      <c r="X436" s="2"/>
      <c r="Y436" s="2"/>
      <c r="Z436" s="2"/>
    </row>
    <row r="437" spans="1:26" ht="15.75" customHeight="1" x14ac:dyDescent="0.3">
      <c r="A437" s="128"/>
      <c r="B437" s="128"/>
      <c r="C437" s="171"/>
      <c r="D437" s="128"/>
      <c r="E437" s="128"/>
      <c r="F437" s="128"/>
      <c r="G437" s="2"/>
      <c r="H437" s="128"/>
      <c r="I437" s="172"/>
      <c r="J437" s="172"/>
      <c r="K437" s="172"/>
      <c r="L437" s="172"/>
      <c r="M437" s="2"/>
      <c r="N437" s="2"/>
      <c r="O437" s="2"/>
      <c r="P437" s="2"/>
      <c r="Q437" s="2"/>
      <c r="R437" s="2"/>
      <c r="S437" s="2"/>
      <c r="T437" s="2"/>
      <c r="U437" s="2"/>
      <c r="V437" s="2"/>
      <c r="W437" s="2"/>
      <c r="X437" s="2"/>
      <c r="Y437" s="2"/>
      <c r="Z437" s="2"/>
    </row>
    <row r="438" spans="1:26" ht="15.75" customHeight="1" x14ac:dyDescent="0.3">
      <c r="A438" s="128"/>
      <c r="B438" s="128"/>
      <c r="C438" s="171"/>
      <c r="D438" s="128"/>
      <c r="E438" s="128"/>
      <c r="F438" s="128"/>
      <c r="G438" s="2"/>
      <c r="H438" s="128"/>
      <c r="I438" s="172"/>
      <c r="J438" s="172"/>
      <c r="K438" s="172"/>
      <c r="L438" s="172"/>
      <c r="M438" s="2"/>
      <c r="N438" s="2"/>
      <c r="O438" s="2"/>
      <c r="P438" s="2"/>
      <c r="Q438" s="2"/>
      <c r="R438" s="2"/>
      <c r="S438" s="2"/>
      <c r="T438" s="2"/>
      <c r="U438" s="2"/>
      <c r="V438" s="2"/>
      <c r="W438" s="2"/>
      <c r="X438" s="2"/>
      <c r="Y438" s="2"/>
      <c r="Z438" s="2"/>
    </row>
    <row r="439" spans="1:26" ht="15.75" customHeight="1" x14ac:dyDescent="0.3">
      <c r="A439" s="128"/>
      <c r="B439" s="128"/>
      <c r="C439" s="171"/>
      <c r="D439" s="128"/>
      <c r="E439" s="128"/>
      <c r="F439" s="128"/>
      <c r="G439" s="2"/>
      <c r="H439" s="128"/>
      <c r="I439" s="172"/>
      <c r="J439" s="172"/>
      <c r="K439" s="172"/>
      <c r="L439" s="172"/>
      <c r="M439" s="2"/>
      <c r="N439" s="2"/>
      <c r="O439" s="2"/>
      <c r="P439" s="2"/>
      <c r="Q439" s="2"/>
      <c r="R439" s="2"/>
      <c r="S439" s="2"/>
      <c r="T439" s="2"/>
      <c r="U439" s="2"/>
      <c r="V439" s="2"/>
      <c r="W439" s="2"/>
      <c r="X439" s="2"/>
      <c r="Y439" s="2"/>
      <c r="Z439" s="2"/>
    </row>
    <row r="440" spans="1:26" ht="15.75" customHeight="1" x14ac:dyDescent="0.3">
      <c r="A440" s="128"/>
      <c r="B440" s="128"/>
      <c r="C440" s="171"/>
      <c r="D440" s="128"/>
      <c r="E440" s="128"/>
      <c r="F440" s="128"/>
      <c r="G440" s="2"/>
      <c r="H440" s="128"/>
      <c r="I440" s="172"/>
      <c r="J440" s="172"/>
      <c r="K440" s="172"/>
      <c r="L440" s="172"/>
      <c r="M440" s="2"/>
      <c r="N440" s="2"/>
      <c r="O440" s="2"/>
      <c r="P440" s="2"/>
      <c r="Q440" s="2"/>
      <c r="R440" s="2"/>
      <c r="S440" s="2"/>
      <c r="T440" s="2"/>
      <c r="U440" s="2"/>
      <c r="V440" s="2"/>
      <c r="W440" s="2"/>
      <c r="X440" s="2"/>
      <c r="Y440" s="2"/>
      <c r="Z440" s="2"/>
    </row>
    <row r="441" spans="1:26" ht="15.75" customHeight="1" x14ac:dyDescent="0.3">
      <c r="A441" s="128"/>
      <c r="B441" s="128"/>
      <c r="C441" s="171"/>
      <c r="D441" s="128"/>
      <c r="E441" s="128"/>
      <c r="F441" s="128"/>
      <c r="G441" s="2"/>
      <c r="H441" s="128"/>
      <c r="I441" s="172"/>
      <c r="J441" s="172"/>
      <c r="K441" s="172"/>
      <c r="L441" s="172"/>
      <c r="M441" s="2"/>
      <c r="N441" s="2"/>
      <c r="O441" s="2"/>
      <c r="P441" s="2"/>
      <c r="Q441" s="2"/>
      <c r="R441" s="2"/>
      <c r="S441" s="2"/>
      <c r="T441" s="2"/>
      <c r="U441" s="2"/>
      <c r="V441" s="2"/>
      <c r="W441" s="2"/>
      <c r="X441" s="2"/>
      <c r="Y441" s="2"/>
      <c r="Z441" s="2"/>
    </row>
    <row r="442" spans="1:26" ht="15.75" customHeight="1" x14ac:dyDescent="0.3">
      <c r="A442" s="128"/>
      <c r="B442" s="128"/>
      <c r="C442" s="171"/>
      <c r="D442" s="128"/>
      <c r="E442" s="128"/>
      <c r="F442" s="128"/>
      <c r="G442" s="2"/>
      <c r="H442" s="128"/>
      <c r="I442" s="172"/>
      <c r="J442" s="172"/>
      <c r="K442" s="172"/>
      <c r="L442" s="172"/>
      <c r="M442" s="2"/>
      <c r="N442" s="2"/>
      <c r="O442" s="2"/>
      <c r="P442" s="2"/>
      <c r="Q442" s="2"/>
      <c r="R442" s="2"/>
      <c r="S442" s="2"/>
      <c r="T442" s="2"/>
      <c r="U442" s="2"/>
      <c r="V442" s="2"/>
      <c r="W442" s="2"/>
      <c r="X442" s="2"/>
      <c r="Y442" s="2"/>
      <c r="Z442" s="2"/>
    </row>
    <row r="443" spans="1:26" ht="15.75" customHeight="1" x14ac:dyDescent="0.3">
      <c r="A443" s="128"/>
      <c r="B443" s="128"/>
      <c r="C443" s="171"/>
      <c r="D443" s="128"/>
      <c r="E443" s="128"/>
      <c r="F443" s="128"/>
      <c r="G443" s="2"/>
      <c r="H443" s="128"/>
      <c r="I443" s="172"/>
      <c r="J443" s="172"/>
      <c r="K443" s="172"/>
      <c r="L443" s="172"/>
      <c r="M443" s="2"/>
      <c r="N443" s="2"/>
      <c r="O443" s="2"/>
      <c r="P443" s="2"/>
      <c r="Q443" s="2"/>
      <c r="R443" s="2"/>
      <c r="S443" s="2"/>
      <c r="T443" s="2"/>
      <c r="U443" s="2"/>
      <c r="V443" s="2"/>
      <c r="W443" s="2"/>
      <c r="X443" s="2"/>
      <c r="Y443" s="2"/>
      <c r="Z443" s="2"/>
    </row>
    <row r="444" spans="1:26" ht="15.75" customHeight="1" x14ac:dyDescent="0.3">
      <c r="A444" s="128"/>
      <c r="B444" s="128"/>
      <c r="C444" s="171"/>
      <c r="D444" s="128"/>
      <c r="E444" s="128"/>
      <c r="F444" s="128"/>
      <c r="G444" s="2"/>
      <c r="H444" s="128"/>
      <c r="I444" s="172"/>
      <c r="J444" s="172"/>
      <c r="K444" s="172"/>
      <c r="L444" s="172"/>
      <c r="M444" s="2"/>
      <c r="N444" s="2"/>
      <c r="O444" s="2"/>
      <c r="P444" s="2"/>
      <c r="Q444" s="2"/>
      <c r="R444" s="2"/>
      <c r="S444" s="2"/>
      <c r="T444" s="2"/>
      <c r="U444" s="2"/>
      <c r="V444" s="2"/>
      <c r="W444" s="2"/>
      <c r="X444" s="2"/>
      <c r="Y444" s="2"/>
      <c r="Z444" s="2"/>
    </row>
    <row r="445" spans="1:26" ht="15.75" customHeight="1" x14ac:dyDescent="0.3">
      <c r="A445" s="128"/>
      <c r="B445" s="128"/>
      <c r="C445" s="171"/>
      <c r="D445" s="128"/>
      <c r="E445" s="128"/>
      <c r="F445" s="128"/>
      <c r="G445" s="2"/>
      <c r="H445" s="128"/>
      <c r="I445" s="172"/>
      <c r="J445" s="172"/>
      <c r="K445" s="172"/>
      <c r="L445" s="172"/>
      <c r="M445" s="2"/>
      <c r="N445" s="2"/>
      <c r="O445" s="2"/>
      <c r="P445" s="2"/>
      <c r="Q445" s="2"/>
      <c r="R445" s="2"/>
      <c r="S445" s="2"/>
      <c r="T445" s="2"/>
      <c r="U445" s="2"/>
      <c r="V445" s="2"/>
      <c r="W445" s="2"/>
      <c r="X445" s="2"/>
      <c r="Y445" s="2"/>
      <c r="Z445" s="2"/>
    </row>
    <row r="446" spans="1:26" ht="15.75" customHeight="1" x14ac:dyDescent="0.3">
      <c r="A446" s="128"/>
      <c r="B446" s="128"/>
      <c r="C446" s="171"/>
      <c r="D446" s="128"/>
      <c r="E446" s="128"/>
      <c r="F446" s="128"/>
      <c r="G446" s="2"/>
      <c r="H446" s="128"/>
      <c r="I446" s="172"/>
      <c r="J446" s="172"/>
      <c r="K446" s="172"/>
      <c r="L446" s="172"/>
      <c r="M446" s="2"/>
      <c r="N446" s="2"/>
      <c r="O446" s="2"/>
      <c r="P446" s="2"/>
      <c r="Q446" s="2"/>
      <c r="R446" s="2"/>
      <c r="S446" s="2"/>
      <c r="T446" s="2"/>
      <c r="U446" s="2"/>
      <c r="V446" s="2"/>
      <c r="W446" s="2"/>
      <c r="X446" s="2"/>
      <c r="Y446" s="2"/>
      <c r="Z446" s="2"/>
    </row>
    <row r="447" spans="1:26" ht="15.75" customHeight="1" x14ac:dyDescent="0.3">
      <c r="A447" s="128"/>
      <c r="B447" s="128"/>
      <c r="C447" s="171"/>
      <c r="D447" s="128"/>
      <c r="E447" s="128"/>
      <c r="F447" s="128"/>
      <c r="G447" s="2"/>
      <c r="H447" s="128"/>
      <c r="I447" s="172"/>
      <c r="J447" s="172"/>
      <c r="K447" s="172"/>
      <c r="L447" s="172"/>
      <c r="M447" s="2"/>
      <c r="N447" s="2"/>
      <c r="O447" s="2"/>
      <c r="P447" s="2"/>
      <c r="Q447" s="2"/>
      <c r="R447" s="2"/>
      <c r="S447" s="2"/>
      <c r="T447" s="2"/>
      <c r="U447" s="2"/>
      <c r="V447" s="2"/>
      <c r="W447" s="2"/>
      <c r="X447" s="2"/>
      <c r="Y447" s="2"/>
      <c r="Z447" s="2"/>
    </row>
    <row r="448" spans="1:26" ht="15.75" customHeight="1" x14ac:dyDescent="0.3">
      <c r="A448" s="128"/>
      <c r="B448" s="128"/>
      <c r="C448" s="171"/>
      <c r="D448" s="128"/>
      <c r="E448" s="128"/>
      <c r="F448" s="128"/>
      <c r="G448" s="2"/>
      <c r="H448" s="128"/>
      <c r="I448" s="172"/>
      <c r="J448" s="172"/>
      <c r="K448" s="172"/>
      <c r="L448" s="172"/>
      <c r="M448" s="2"/>
      <c r="N448" s="2"/>
      <c r="O448" s="2"/>
      <c r="P448" s="2"/>
      <c r="Q448" s="2"/>
      <c r="R448" s="2"/>
      <c r="S448" s="2"/>
      <c r="T448" s="2"/>
      <c r="U448" s="2"/>
      <c r="V448" s="2"/>
      <c r="W448" s="2"/>
      <c r="X448" s="2"/>
      <c r="Y448" s="2"/>
      <c r="Z448" s="2"/>
    </row>
    <row r="449" spans="1:26" ht="15.75" customHeight="1" x14ac:dyDescent="0.3">
      <c r="A449" s="128"/>
      <c r="B449" s="128"/>
      <c r="C449" s="171"/>
      <c r="D449" s="128"/>
      <c r="E449" s="128"/>
      <c r="F449" s="128"/>
      <c r="G449" s="2"/>
      <c r="H449" s="128"/>
      <c r="I449" s="172"/>
      <c r="J449" s="172"/>
      <c r="K449" s="172"/>
      <c r="L449" s="172"/>
      <c r="M449" s="2"/>
      <c r="N449" s="2"/>
      <c r="O449" s="2"/>
      <c r="P449" s="2"/>
      <c r="Q449" s="2"/>
      <c r="R449" s="2"/>
      <c r="S449" s="2"/>
      <c r="T449" s="2"/>
      <c r="U449" s="2"/>
      <c r="V449" s="2"/>
      <c r="W449" s="2"/>
      <c r="X449" s="2"/>
      <c r="Y449" s="2"/>
      <c r="Z449" s="2"/>
    </row>
    <row r="450" spans="1:26" ht="15.75" customHeight="1" x14ac:dyDescent="0.3">
      <c r="A450" s="128"/>
      <c r="B450" s="128"/>
      <c r="C450" s="171"/>
      <c r="D450" s="128"/>
      <c r="E450" s="128"/>
      <c r="F450" s="128"/>
      <c r="G450" s="2"/>
      <c r="H450" s="128"/>
      <c r="I450" s="172"/>
      <c r="J450" s="172"/>
      <c r="K450" s="172"/>
      <c r="L450" s="172"/>
      <c r="M450" s="2"/>
      <c r="N450" s="2"/>
      <c r="O450" s="2"/>
      <c r="P450" s="2"/>
      <c r="Q450" s="2"/>
      <c r="R450" s="2"/>
      <c r="S450" s="2"/>
      <c r="T450" s="2"/>
      <c r="U450" s="2"/>
      <c r="V450" s="2"/>
      <c r="W450" s="2"/>
      <c r="X450" s="2"/>
      <c r="Y450" s="2"/>
      <c r="Z450" s="2"/>
    </row>
    <row r="451" spans="1:26" ht="15.75" customHeight="1" x14ac:dyDescent="0.3">
      <c r="A451" s="128"/>
      <c r="B451" s="128"/>
      <c r="C451" s="171"/>
      <c r="D451" s="128"/>
      <c r="E451" s="128"/>
      <c r="F451" s="128"/>
      <c r="G451" s="2"/>
      <c r="H451" s="128"/>
      <c r="I451" s="172"/>
      <c r="J451" s="172"/>
      <c r="K451" s="172"/>
      <c r="L451" s="172"/>
      <c r="M451" s="2"/>
      <c r="N451" s="2"/>
      <c r="O451" s="2"/>
      <c r="P451" s="2"/>
      <c r="Q451" s="2"/>
      <c r="R451" s="2"/>
      <c r="S451" s="2"/>
      <c r="T451" s="2"/>
      <c r="U451" s="2"/>
      <c r="V451" s="2"/>
      <c r="W451" s="2"/>
      <c r="X451" s="2"/>
      <c r="Y451" s="2"/>
      <c r="Z451" s="2"/>
    </row>
    <row r="452" spans="1:26" ht="15.75" customHeight="1" x14ac:dyDescent="0.3">
      <c r="A452" s="128"/>
      <c r="B452" s="128"/>
      <c r="C452" s="171"/>
      <c r="D452" s="128"/>
      <c r="E452" s="128"/>
      <c r="F452" s="128"/>
      <c r="G452" s="2"/>
      <c r="H452" s="128"/>
      <c r="I452" s="172"/>
      <c r="J452" s="172"/>
      <c r="K452" s="172"/>
      <c r="L452" s="172"/>
      <c r="M452" s="2"/>
      <c r="N452" s="2"/>
      <c r="O452" s="2"/>
      <c r="P452" s="2"/>
      <c r="Q452" s="2"/>
      <c r="R452" s="2"/>
      <c r="S452" s="2"/>
      <c r="T452" s="2"/>
      <c r="U452" s="2"/>
      <c r="V452" s="2"/>
      <c r="W452" s="2"/>
      <c r="X452" s="2"/>
      <c r="Y452" s="2"/>
      <c r="Z452" s="2"/>
    </row>
    <row r="453" spans="1:26" ht="15.75" customHeight="1" x14ac:dyDescent="0.3">
      <c r="A453" s="128"/>
      <c r="B453" s="128"/>
      <c r="C453" s="171"/>
      <c r="D453" s="128"/>
      <c r="E453" s="128"/>
      <c r="F453" s="128"/>
      <c r="G453" s="2"/>
      <c r="H453" s="128"/>
      <c r="I453" s="172"/>
      <c r="J453" s="172"/>
      <c r="K453" s="172"/>
      <c r="L453" s="172"/>
      <c r="M453" s="2"/>
      <c r="N453" s="2"/>
      <c r="O453" s="2"/>
      <c r="P453" s="2"/>
      <c r="Q453" s="2"/>
      <c r="R453" s="2"/>
      <c r="S453" s="2"/>
      <c r="T453" s="2"/>
      <c r="U453" s="2"/>
      <c r="V453" s="2"/>
      <c r="W453" s="2"/>
      <c r="X453" s="2"/>
      <c r="Y453" s="2"/>
      <c r="Z453" s="2"/>
    </row>
    <row r="454" spans="1:26" ht="15.75" customHeight="1" x14ac:dyDescent="0.3">
      <c r="A454" s="128"/>
      <c r="B454" s="128"/>
      <c r="C454" s="171"/>
      <c r="D454" s="128"/>
      <c r="E454" s="128"/>
      <c r="F454" s="128"/>
      <c r="G454" s="2"/>
      <c r="H454" s="128"/>
      <c r="I454" s="172"/>
      <c r="J454" s="172"/>
      <c r="K454" s="172"/>
      <c r="L454" s="172"/>
      <c r="M454" s="2"/>
      <c r="N454" s="2"/>
      <c r="O454" s="2"/>
      <c r="P454" s="2"/>
      <c r="Q454" s="2"/>
      <c r="R454" s="2"/>
      <c r="S454" s="2"/>
      <c r="T454" s="2"/>
      <c r="U454" s="2"/>
      <c r="V454" s="2"/>
      <c r="W454" s="2"/>
      <c r="X454" s="2"/>
      <c r="Y454" s="2"/>
      <c r="Z454" s="2"/>
    </row>
    <row r="455" spans="1:26" ht="15.75" customHeight="1" x14ac:dyDescent="0.3">
      <c r="A455" s="128"/>
      <c r="B455" s="128"/>
      <c r="C455" s="171"/>
      <c r="D455" s="128"/>
      <c r="E455" s="128"/>
      <c r="F455" s="128"/>
      <c r="G455" s="2"/>
      <c r="H455" s="128"/>
      <c r="I455" s="172"/>
      <c r="J455" s="172"/>
      <c r="K455" s="172"/>
      <c r="L455" s="172"/>
      <c r="M455" s="2"/>
      <c r="N455" s="2"/>
      <c r="O455" s="2"/>
      <c r="P455" s="2"/>
      <c r="Q455" s="2"/>
      <c r="R455" s="2"/>
      <c r="S455" s="2"/>
      <c r="T455" s="2"/>
      <c r="U455" s="2"/>
      <c r="V455" s="2"/>
      <c r="W455" s="2"/>
      <c r="X455" s="2"/>
      <c r="Y455" s="2"/>
      <c r="Z455" s="2"/>
    </row>
    <row r="456" spans="1:26" ht="15.75" customHeight="1" x14ac:dyDescent="0.3">
      <c r="A456" s="128"/>
      <c r="B456" s="128"/>
      <c r="C456" s="171"/>
      <c r="D456" s="128"/>
      <c r="E456" s="128"/>
      <c r="F456" s="128"/>
      <c r="G456" s="2"/>
      <c r="H456" s="128"/>
      <c r="I456" s="172"/>
      <c r="J456" s="172"/>
      <c r="K456" s="172"/>
      <c r="L456" s="172"/>
      <c r="M456" s="2"/>
      <c r="N456" s="2"/>
      <c r="O456" s="2"/>
      <c r="P456" s="2"/>
      <c r="Q456" s="2"/>
      <c r="R456" s="2"/>
      <c r="S456" s="2"/>
      <c r="T456" s="2"/>
      <c r="U456" s="2"/>
      <c r="V456" s="2"/>
      <c r="W456" s="2"/>
      <c r="X456" s="2"/>
      <c r="Y456" s="2"/>
      <c r="Z456" s="2"/>
    </row>
    <row r="457" spans="1:26" ht="15.75" customHeight="1" x14ac:dyDescent="0.3">
      <c r="A457" s="128"/>
      <c r="B457" s="128"/>
      <c r="C457" s="171"/>
      <c r="D457" s="128"/>
      <c r="E457" s="128"/>
      <c r="F457" s="128"/>
      <c r="G457" s="2"/>
      <c r="H457" s="128"/>
      <c r="I457" s="172"/>
      <c r="J457" s="172"/>
      <c r="K457" s="172"/>
      <c r="L457" s="172"/>
      <c r="M457" s="2"/>
      <c r="N457" s="2"/>
      <c r="O457" s="2"/>
      <c r="P457" s="2"/>
      <c r="Q457" s="2"/>
      <c r="R457" s="2"/>
      <c r="S457" s="2"/>
      <c r="T457" s="2"/>
      <c r="U457" s="2"/>
      <c r="V457" s="2"/>
      <c r="W457" s="2"/>
      <c r="X457" s="2"/>
      <c r="Y457" s="2"/>
      <c r="Z457" s="2"/>
    </row>
    <row r="458" spans="1:26" ht="15.75" customHeight="1" x14ac:dyDescent="0.3">
      <c r="A458" s="128"/>
      <c r="B458" s="128"/>
      <c r="C458" s="171"/>
      <c r="D458" s="128"/>
      <c r="E458" s="128"/>
      <c r="F458" s="128"/>
      <c r="G458" s="2"/>
      <c r="H458" s="128"/>
      <c r="I458" s="172"/>
      <c r="J458" s="172"/>
      <c r="K458" s="172"/>
      <c r="L458" s="172"/>
      <c r="M458" s="2"/>
      <c r="N458" s="2"/>
      <c r="O458" s="2"/>
      <c r="P458" s="2"/>
      <c r="Q458" s="2"/>
      <c r="R458" s="2"/>
      <c r="S458" s="2"/>
      <c r="T458" s="2"/>
      <c r="U458" s="2"/>
      <c r="V458" s="2"/>
      <c r="W458" s="2"/>
      <c r="X458" s="2"/>
      <c r="Y458" s="2"/>
      <c r="Z458" s="2"/>
    </row>
    <row r="459" spans="1:26" ht="15.75" customHeight="1" x14ac:dyDescent="0.3">
      <c r="A459" s="128"/>
      <c r="B459" s="128"/>
      <c r="C459" s="171"/>
      <c r="D459" s="128"/>
      <c r="E459" s="128"/>
      <c r="F459" s="128"/>
      <c r="G459" s="2"/>
      <c r="H459" s="128"/>
      <c r="I459" s="172"/>
      <c r="J459" s="172"/>
      <c r="K459" s="172"/>
      <c r="L459" s="172"/>
      <c r="M459" s="2"/>
      <c r="N459" s="2"/>
      <c r="O459" s="2"/>
      <c r="P459" s="2"/>
      <c r="Q459" s="2"/>
      <c r="R459" s="2"/>
      <c r="S459" s="2"/>
      <c r="T459" s="2"/>
      <c r="U459" s="2"/>
      <c r="V459" s="2"/>
      <c r="W459" s="2"/>
      <c r="X459" s="2"/>
      <c r="Y459" s="2"/>
      <c r="Z459" s="2"/>
    </row>
    <row r="460" spans="1:26" ht="15.75" customHeight="1" x14ac:dyDescent="0.3">
      <c r="A460" s="128"/>
      <c r="B460" s="128"/>
      <c r="C460" s="171"/>
      <c r="D460" s="128"/>
      <c r="E460" s="128"/>
      <c r="F460" s="128"/>
      <c r="G460" s="2"/>
      <c r="H460" s="128"/>
      <c r="I460" s="172"/>
      <c r="J460" s="172"/>
      <c r="K460" s="172"/>
      <c r="L460" s="172"/>
      <c r="M460" s="2"/>
      <c r="N460" s="2"/>
      <c r="O460" s="2"/>
      <c r="P460" s="2"/>
      <c r="Q460" s="2"/>
      <c r="R460" s="2"/>
      <c r="S460" s="2"/>
      <c r="T460" s="2"/>
      <c r="U460" s="2"/>
      <c r="V460" s="2"/>
      <c r="W460" s="2"/>
      <c r="X460" s="2"/>
      <c r="Y460" s="2"/>
      <c r="Z460" s="2"/>
    </row>
    <row r="461" spans="1:26" ht="15.75" customHeight="1" x14ac:dyDescent="0.3">
      <c r="A461" s="128"/>
      <c r="B461" s="128"/>
      <c r="C461" s="171"/>
      <c r="D461" s="128"/>
      <c r="E461" s="128"/>
      <c r="F461" s="128"/>
      <c r="G461" s="2"/>
      <c r="H461" s="128"/>
      <c r="I461" s="172"/>
      <c r="J461" s="172"/>
      <c r="K461" s="172"/>
      <c r="L461" s="172"/>
      <c r="M461" s="2"/>
      <c r="N461" s="2"/>
      <c r="O461" s="2"/>
      <c r="P461" s="2"/>
      <c r="Q461" s="2"/>
      <c r="R461" s="2"/>
      <c r="S461" s="2"/>
      <c r="T461" s="2"/>
      <c r="U461" s="2"/>
      <c r="V461" s="2"/>
      <c r="W461" s="2"/>
      <c r="X461" s="2"/>
      <c r="Y461" s="2"/>
      <c r="Z461" s="2"/>
    </row>
    <row r="462" spans="1:26" ht="15.75" customHeight="1" x14ac:dyDescent="0.3">
      <c r="A462" s="128"/>
      <c r="B462" s="128"/>
      <c r="C462" s="171"/>
      <c r="D462" s="128"/>
      <c r="E462" s="128"/>
      <c r="F462" s="128"/>
      <c r="G462" s="2"/>
      <c r="H462" s="128"/>
      <c r="I462" s="172"/>
      <c r="J462" s="172"/>
      <c r="K462" s="172"/>
      <c r="L462" s="172"/>
      <c r="M462" s="2"/>
      <c r="N462" s="2"/>
      <c r="O462" s="2"/>
      <c r="P462" s="2"/>
      <c r="Q462" s="2"/>
      <c r="R462" s="2"/>
      <c r="S462" s="2"/>
      <c r="T462" s="2"/>
      <c r="U462" s="2"/>
      <c r="V462" s="2"/>
      <c r="W462" s="2"/>
      <c r="X462" s="2"/>
      <c r="Y462" s="2"/>
      <c r="Z462" s="2"/>
    </row>
    <row r="463" spans="1:26" ht="15.75" customHeight="1" x14ac:dyDescent="0.3">
      <c r="A463" s="128"/>
      <c r="B463" s="128"/>
      <c r="C463" s="171"/>
      <c r="D463" s="128"/>
      <c r="E463" s="128"/>
      <c r="F463" s="128"/>
      <c r="G463" s="2"/>
      <c r="H463" s="128"/>
      <c r="I463" s="172"/>
      <c r="J463" s="172"/>
      <c r="K463" s="172"/>
      <c r="L463" s="172"/>
      <c r="M463" s="2"/>
      <c r="N463" s="2"/>
      <c r="O463" s="2"/>
      <c r="P463" s="2"/>
      <c r="Q463" s="2"/>
      <c r="R463" s="2"/>
      <c r="S463" s="2"/>
      <c r="T463" s="2"/>
      <c r="U463" s="2"/>
      <c r="V463" s="2"/>
      <c r="W463" s="2"/>
      <c r="X463" s="2"/>
      <c r="Y463" s="2"/>
      <c r="Z463" s="2"/>
    </row>
    <row r="464" spans="1:26" ht="15.75" customHeight="1" x14ac:dyDescent="0.3">
      <c r="A464" s="128"/>
      <c r="B464" s="128"/>
      <c r="C464" s="171"/>
      <c r="D464" s="128"/>
      <c r="E464" s="128"/>
      <c r="F464" s="128"/>
      <c r="G464" s="2"/>
      <c r="H464" s="128"/>
      <c r="I464" s="172"/>
      <c r="J464" s="172"/>
      <c r="K464" s="172"/>
      <c r="L464" s="172"/>
      <c r="M464" s="2"/>
      <c r="N464" s="2"/>
      <c r="O464" s="2"/>
      <c r="P464" s="2"/>
      <c r="Q464" s="2"/>
      <c r="R464" s="2"/>
      <c r="S464" s="2"/>
      <c r="T464" s="2"/>
      <c r="U464" s="2"/>
      <c r="V464" s="2"/>
      <c r="W464" s="2"/>
      <c r="X464" s="2"/>
      <c r="Y464" s="2"/>
      <c r="Z464" s="2"/>
    </row>
    <row r="465" spans="1:26" ht="15.75" customHeight="1" x14ac:dyDescent="0.3">
      <c r="A465" s="128"/>
      <c r="B465" s="128"/>
      <c r="C465" s="171"/>
      <c r="D465" s="128"/>
      <c r="E465" s="128"/>
      <c r="F465" s="128"/>
      <c r="G465" s="2"/>
      <c r="H465" s="128"/>
      <c r="I465" s="172"/>
      <c r="J465" s="172"/>
      <c r="K465" s="172"/>
      <c r="L465" s="172"/>
      <c r="M465" s="2"/>
      <c r="N465" s="2"/>
      <c r="O465" s="2"/>
      <c r="P465" s="2"/>
      <c r="Q465" s="2"/>
      <c r="R465" s="2"/>
      <c r="S465" s="2"/>
      <c r="T465" s="2"/>
      <c r="U465" s="2"/>
      <c r="V465" s="2"/>
      <c r="W465" s="2"/>
      <c r="X465" s="2"/>
      <c r="Y465" s="2"/>
      <c r="Z465" s="2"/>
    </row>
    <row r="466" spans="1:26" ht="15.75" customHeight="1" x14ac:dyDescent="0.3">
      <c r="A466" s="128"/>
      <c r="B466" s="128"/>
      <c r="C466" s="171"/>
      <c r="D466" s="128"/>
      <c r="E466" s="128"/>
      <c r="F466" s="128"/>
      <c r="G466" s="2"/>
      <c r="H466" s="128"/>
      <c r="I466" s="172"/>
      <c r="J466" s="172"/>
      <c r="K466" s="172"/>
      <c r="L466" s="172"/>
      <c r="M466" s="2"/>
      <c r="N466" s="2"/>
      <c r="O466" s="2"/>
      <c r="P466" s="2"/>
      <c r="Q466" s="2"/>
      <c r="R466" s="2"/>
      <c r="S466" s="2"/>
      <c r="T466" s="2"/>
      <c r="U466" s="2"/>
      <c r="V466" s="2"/>
      <c r="W466" s="2"/>
      <c r="X466" s="2"/>
      <c r="Y466" s="2"/>
      <c r="Z466" s="2"/>
    </row>
    <row r="467" spans="1:26" ht="15.75" customHeight="1" x14ac:dyDescent="0.3">
      <c r="A467" s="128"/>
      <c r="B467" s="128"/>
      <c r="C467" s="171"/>
      <c r="D467" s="128"/>
      <c r="E467" s="128"/>
      <c r="F467" s="128"/>
      <c r="G467" s="2"/>
      <c r="H467" s="128"/>
      <c r="I467" s="172"/>
      <c r="J467" s="172"/>
      <c r="K467" s="172"/>
      <c r="L467" s="172"/>
      <c r="M467" s="2"/>
      <c r="N467" s="2"/>
      <c r="O467" s="2"/>
      <c r="P467" s="2"/>
      <c r="Q467" s="2"/>
      <c r="R467" s="2"/>
      <c r="S467" s="2"/>
      <c r="T467" s="2"/>
      <c r="U467" s="2"/>
      <c r="V467" s="2"/>
      <c r="W467" s="2"/>
      <c r="X467" s="2"/>
      <c r="Y467" s="2"/>
      <c r="Z467" s="2"/>
    </row>
    <row r="468" spans="1:26" ht="15.75" customHeight="1" x14ac:dyDescent="0.3">
      <c r="A468" s="128"/>
      <c r="B468" s="128"/>
      <c r="C468" s="171"/>
      <c r="D468" s="128"/>
      <c r="E468" s="128"/>
      <c r="F468" s="128"/>
      <c r="G468" s="2"/>
      <c r="H468" s="128"/>
      <c r="I468" s="172"/>
      <c r="J468" s="172"/>
      <c r="K468" s="172"/>
      <c r="L468" s="172"/>
      <c r="M468" s="2"/>
      <c r="N468" s="2"/>
      <c r="O468" s="2"/>
      <c r="P468" s="2"/>
      <c r="Q468" s="2"/>
      <c r="R468" s="2"/>
      <c r="S468" s="2"/>
      <c r="T468" s="2"/>
      <c r="U468" s="2"/>
      <c r="V468" s="2"/>
      <c r="W468" s="2"/>
      <c r="X468" s="2"/>
      <c r="Y468" s="2"/>
      <c r="Z468" s="2"/>
    </row>
    <row r="469" spans="1:26" ht="15.75" customHeight="1" x14ac:dyDescent="0.3">
      <c r="A469" s="128"/>
      <c r="B469" s="128"/>
      <c r="C469" s="171"/>
      <c r="D469" s="128"/>
      <c r="E469" s="128"/>
      <c r="F469" s="128"/>
      <c r="G469" s="2"/>
      <c r="H469" s="128"/>
      <c r="I469" s="172"/>
      <c r="J469" s="172"/>
      <c r="K469" s="172"/>
      <c r="L469" s="172"/>
      <c r="M469" s="2"/>
      <c r="N469" s="2"/>
      <c r="O469" s="2"/>
      <c r="P469" s="2"/>
      <c r="Q469" s="2"/>
      <c r="R469" s="2"/>
      <c r="S469" s="2"/>
      <c r="T469" s="2"/>
      <c r="U469" s="2"/>
      <c r="V469" s="2"/>
      <c r="W469" s="2"/>
      <c r="X469" s="2"/>
      <c r="Y469" s="2"/>
      <c r="Z469" s="2"/>
    </row>
    <row r="470" spans="1:26" ht="15.75" customHeight="1" x14ac:dyDescent="0.3">
      <c r="A470" s="128"/>
      <c r="B470" s="128"/>
      <c r="C470" s="171"/>
      <c r="D470" s="128"/>
      <c r="E470" s="128"/>
      <c r="F470" s="128"/>
      <c r="G470" s="2"/>
      <c r="H470" s="128"/>
      <c r="I470" s="172"/>
      <c r="J470" s="172"/>
      <c r="K470" s="172"/>
      <c r="L470" s="172"/>
      <c r="M470" s="2"/>
      <c r="N470" s="2"/>
      <c r="O470" s="2"/>
      <c r="P470" s="2"/>
      <c r="Q470" s="2"/>
      <c r="R470" s="2"/>
      <c r="S470" s="2"/>
      <c r="T470" s="2"/>
      <c r="U470" s="2"/>
      <c r="V470" s="2"/>
      <c r="W470" s="2"/>
      <c r="X470" s="2"/>
      <c r="Y470" s="2"/>
      <c r="Z470" s="2"/>
    </row>
    <row r="471" spans="1:26" ht="15.75" customHeight="1" x14ac:dyDescent="0.3">
      <c r="A471" s="128"/>
      <c r="B471" s="128"/>
      <c r="C471" s="171"/>
      <c r="D471" s="128"/>
      <c r="E471" s="128"/>
      <c r="F471" s="128"/>
      <c r="G471" s="2"/>
      <c r="H471" s="128"/>
      <c r="I471" s="172"/>
      <c r="J471" s="172"/>
      <c r="K471" s="172"/>
      <c r="L471" s="172"/>
      <c r="M471" s="2"/>
      <c r="N471" s="2"/>
      <c r="O471" s="2"/>
      <c r="P471" s="2"/>
      <c r="Q471" s="2"/>
      <c r="R471" s="2"/>
      <c r="S471" s="2"/>
      <c r="T471" s="2"/>
      <c r="U471" s="2"/>
      <c r="V471" s="2"/>
      <c r="W471" s="2"/>
      <c r="X471" s="2"/>
      <c r="Y471" s="2"/>
      <c r="Z471" s="2"/>
    </row>
    <row r="472" spans="1:26" ht="15.75" customHeight="1" x14ac:dyDescent="0.3">
      <c r="A472" s="128"/>
      <c r="B472" s="128"/>
      <c r="C472" s="171"/>
      <c r="D472" s="128"/>
      <c r="E472" s="128"/>
      <c r="F472" s="128"/>
      <c r="G472" s="2"/>
      <c r="H472" s="128"/>
      <c r="I472" s="172"/>
      <c r="J472" s="172"/>
      <c r="K472" s="172"/>
      <c r="L472" s="172"/>
      <c r="M472" s="2"/>
      <c r="N472" s="2"/>
      <c r="O472" s="2"/>
      <c r="P472" s="2"/>
      <c r="Q472" s="2"/>
      <c r="R472" s="2"/>
      <c r="S472" s="2"/>
      <c r="T472" s="2"/>
      <c r="U472" s="2"/>
      <c r="V472" s="2"/>
      <c r="W472" s="2"/>
      <c r="X472" s="2"/>
      <c r="Y472" s="2"/>
      <c r="Z472" s="2"/>
    </row>
    <row r="473" spans="1:26" ht="15.75" customHeight="1" x14ac:dyDescent="0.3">
      <c r="A473" s="128"/>
      <c r="B473" s="128"/>
      <c r="C473" s="171"/>
      <c r="D473" s="128"/>
      <c r="E473" s="128"/>
      <c r="F473" s="128"/>
      <c r="G473" s="2"/>
      <c r="H473" s="128"/>
      <c r="I473" s="172"/>
      <c r="J473" s="172"/>
      <c r="K473" s="172"/>
      <c r="L473" s="172"/>
      <c r="M473" s="2"/>
      <c r="N473" s="2"/>
      <c r="O473" s="2"/>
      <c r="P473" s="2"/>
      <c r="Q473" s="2"/>
      <c r="R473" s="2"/>
      <c r="S473" s="2"/>
      <c r="T473" s="2"/>
      <c r="U473" s="2"/>
      <c r="V473" s="2"/>
      <c r="W473" s="2"/>
      <c r="X473" s="2"/>
      <c r="Y473" s="2"/>
      <c r="Z473" s="2"/>
    </row>
    <row r="474" spans="1:26" ht="15.75" customHeight="1" x14ac:dyDescent="0.3">
      <c r="A474" s="128"/>
      <c r="B474" s="128"/>
      <c r="C474" s="171"/>
      <c r="D474" s="128"/>
      <c r="E474" s="128"/>
      <c r="F474" s="128"/>
      <c r="G474" s="2"/>
      <c r="H474" s="128"/>
      <c r="I474" s="172"/>
      <c r="J474" s="172"/>
      <c r="K474" s="172"/>
      <c r="L474" s="172"/>
      <c r="M474" s="2"/>
      <c r="N474" s="2"/>
      <c r="O474" s="2"/>
      <c r="P474" s="2"/>
      <c r="Q474" s="2"/>
      <c r="R474" s="2"/>
      <c r="S474" s="2"/>
      <c r="T474" s="2"/>
      <c r="U474" s="2"/>
      <c r="V474" s="2"/>
      <c r="W474" s="2"/>
      <c r="X474" s="2"/>
      <c r="Y474" s="2"/>
      <c r="Z474" s="2"/>
    </row>
    <row r="475" spans="1:26" ht="15.75" customHeight="1" x14ac:dyDescent="0.3">
      <c r="A475" s="128"/>
      <c r="B475" s="128"/>
      <c r="C475" s="171"/>
      <c r="D475" s="128"/>
      <c r="E475" s="128"/>
      <c r="F475" s="128"/>
      <c r="G475" s="2"/>
      <c r="H475" s="128"/>
      <c r="I475" s="172"/>
      <c r="J475" s="172"/>
      <c r="K475" s="172"/>
      <c r="L475" s="172"/>
      <c r="M475" s="2"/>
      <c r="N475" s="2"/>
      <c r="O475" s="2"/>
      <c r="P475" s="2"/>
      <c r="Q475" s="2"/>
      <c r="R475" s="2"/>
      <c r="S475" s="2"/>
      <c r="T475" s="2"/>
      <c r="U475" s="2"/>
      <c r="V475" s="2"/>
      <c r="W475" s="2"/>
      <c r="X475" s="2"/>
      <c r="Y475" s="2"/>
      <c r="Z475" s="2"/>
    </row>
    <row r="476" spans="1:26" ht="15.75" customHeight="1" x14ac:dyDescent="0.3">
      <c r="A476" s="128"/>
      <c r="B476" s="128"/>
      <c r="C476" s="171"/>
      <c r="D476" s="128"/>
      <c r="E476" s="128"/>
      <c r="F476" s="128"/>
      <c r="G476" s="2"/>
      <c r="H476" s="128"/>
      <c r="I476" s="172"/>
      <c r="J476" s="172"/>
      <c r="K476" s="172"/>
      <c r="L476" s="172"/>
      <c r="M476" s="2"/>
      <c r="N476" s="2"/>
      <c r="O476" s="2"/>
      <c r="P476" s="2"/>
      <c r="Q476" s="2"/>
      <c r="R476" s="2"/>
      <c r="S476" s="2"/>
      <c r="T476" s="2"/>
      <c r="U476" s="2"/>
      <c r="V476" s="2"/>
      <c r="W476" s="2"/>
      <c r="X476" s="2"/>
      <c r="Y476" s="2"/>
      <c r="Z476" s="2"/>
    </row>
    <row r="477" spans="1:26" ht="15.75" customHeight="1" x14ac:dyDescent="0.3">
      <c r="A477" s="128"/>
      <c r="B477" s="128"/>
      <c r="C477" s="171"/>
      <c r="D477" s="128"/>
      <c r="E477" s="128"/>
      <c r="F477" s="128"/>
      <c r="G477" s="2"/>
      <c r="H477" s="128"/>
      <c r="I477" s="172"/>
      <c r="J477" s="172"/>
      <c r="K477" s="172"/>
      <c r="L477" s="172"/>
      <c r="M477" s="2"/>
      <c r="N477" s="2"/>
      <c r="O477" s="2"/>
      <c r="P477" s="2"/>
      <c r="Q477" s="2"/>
      <c r="R477" s="2"/>
      <c r="S477" s="2"/>
      <c r="T477" s="2"/>
      <c r="U477" s="2"/>
      <c r="V477" s="2"/>
      <c r="W477" s="2"/>
      <c r="X477" s="2"/>
      <c r="Y477" s="2"/>
      <c r="Z477" s="2"/>
    </row>
    <row r="478" spans="1:26" ht="15.75" customHeight="1" x14ac:dyDescent="0.3">
      <c r="A478" s="128"/>
      <c r="B478" s="128"/>
      <c r="C478" s="171"/>
      <c r="D478" s="128"/>
      <c r="E478" s="128"/>
      <c r="F478" s="128"/>
      <c r="G478" s="2"/>
      <c r="H478" s="128"/>
      <c r="I478" s="172"/>
      <c r="J478" s="172"/>
      <c r="K478" s="172"/>
      <c r="L478" s="172"/>
      <c r="M478" s="2"/>
      <c r="N478" s="2"/>
      <c r="O478" s="2"/>
      <c r="P478" s="2"/>
      <c r="Q478" s="2"/>
      <c r="R478" s="2"/>
      <c r="S478" s="2"/>
      <c r="T478" s="2"/>
      <c r="U478" s="2"/>
      <c r="V478" s="2"/>
      <c r="W478" s="2"/>
      <c r="X478" s="2"/>
      <c r="Y478" s="2"/>
      <c r="Z478" s="2"/>
    </row>
    <row r="479" spans="1:26" ht="15.75" customHeight="1" x14ac:dyDescent="0.3">
      <c r="A479" s="128"/>
      <c r="B479" s="128"/>
      <c r="C479" s="171"/>
      <c r="D479" s="128"/>
      <c r="E479" s="128"/>
      <c r="F479" s="128"/>
      <c r="G479" s="2"/>
      <c r="H479" s="128"/>
      <c r="I479" s="172"/>
      <c r="J479" s="172"/>
      <c r="K479" s="172"/>
      <c r="L479" s="172"/>
      <c r="M479" s="2"/>
      <c r="N479" s="2"/>
      <c r="O479" s="2"/>
      <c r="P479" s="2"/>
      <c r="Q479" s="2"/>
      <c r="R479" s="2"/>
      <c r="S479" s="2"/>
      <c r="T479" s="2"/>
      <c r="U479" s="2"/>
      <c r="V479" s="2"/>
      <c r="W479" s="2"/>
      <c r="X479" s="2"/>
      <c r="Y479" s="2"/>
      <c r="Z479" s="2"/>
    </row>
    <row r="480" spans="1:26" ht="15.75" customHeight="1" x14ac:dyDescent="0.3">
      <c r="A480" s="128"/>
      <c r="B480" s="128"/>
      <c r="C480" s="171"/>
      <c r="D480" s="128"/>
      <c r="E480" s="128"/>
      <c r="F480" s="128"/>
      <c r="G480" s="2"/>
      <c r="H480" s="128"/>
      <c r="I480" s="172"/>
      <c r="J480" s="172"/>
      <c r="K480" s="172"/>
      <c r="L480" s="172"/>
      <c r="M480" s="2"/>
      <c r="N480" s="2"/>
      <c r="O480" s="2"/>
      <c r="P480" s="2"/>
      <c r="Q480" s="2"/>
      <c r="R480" s="2"/>
      <c r="S480" s="2"/>
      <c r="T480" s="2"/>
      <c r="U480" s="2"/>
      <c r="V480" s="2"/>
      <c r="W480" s="2"/>
      <c r="X480" s="2"/>
      <c r="Y480" s="2"/>
      <c r="Z480" s="2"/>
    </row>
    <row r="481" spans="1:26" ht="15.75" customHeight="1" x14ac:dyDescent="0.3">
      <c r="A481" s="128"/>
      <c r="B481" s="128"/>
      <c r="C481" s="171"/>
      <c r="D481" s="128"/>
      <c r="E481" s="128"/>
      <c r="F481" s="128"/>
      <c r="G481" s="2"/>
      <c r="H481" s="128"/>
      <c r="I481" s="172"/>
      <c r="J481" s="172"/>
      <c r="K481" s="172"/>
      <c r="L481" s="172"/>
      <c r="M481" s="2"/>
      <c r="N481" s="2"/>
      <c r="O481" s="2"/>
      <c r="P481" s="2"/>
      <c r="Q481" s="2"/>
      <c r="R481" s="2"/>
      <c r="S481" s="2"/>
      <c r="T481" s="2"/>
      <c r="U481" s="2"/>
      <c r="V481" s="2"/>
      <c r="W481" s="2"/>
      <c r="X481" s="2"/>
      <c r="Y481" s="2"/>
      <c r="Z481" s="2"/>
    </row>
    <row r="482" spans="1:26" ht="15.75" customHeight="1" x14ac:dyDescent="0.3">
      <c r="A482" s="128"/>
      <c r="B482" s="128"/>
      <c r="C482" s="171"/>
      <c r="D482" s="128"/>
      <c r="E482" s="128"/>
      <c r="F482" s="128"/>
      <c r="G482" s="2"/>
      <c r="H482" s="128"/>
      <c r="I482" s="172"/>
      <c r="J482" s="172"/>
      <c r="K482" s="172"/>
      <c r="L482" s="172"/>
      <c r="M482" s="2"/>
      <c r="N482" s="2"/>
      <c r="O482" s="2"/>
      <c r="P482" s="2"/>
      <c r="Q482" s="2"/>
      <c r="R482" s="2"/>
      <c r="S482" s="2"/>
      <c r="T482" s="2"/>
      <c r="U482" s="2"/>
      <c r="V482" s="2"/>
      <c r="W482" s="2"/>
      <c r="X482" s="2"/>
      <c r="Y482" s="2"/>
      <c r="Z482" s="2"/>
    </row>
    <row r="483" spans="1:26" ht="15.75" customHeight="1" x14ac:dyDescent="0.3">
      <c r="A483" s="128"/>
      <c r="B483" s="128"/>
      <c r="C483" s="171"/>
      <c r="D483" s="128"/>
      <c r="E483" s="128"/>
      <c r="F483" s="128"/>
      <c r="G483" s="2"/>
      <c r="H483" s="128"/>
      <c r="I483" s="172"/>
      <c r="J483" s="172"/>
      <c r="K483" s="172"/>
      <c r="L483" s="172"/>
      <c r="M483" s="2"/>
      <c r="N483" s="2"/>
      <c r="O483" s="2"/>
      <c r="P483" s="2"/>
      <c r="Q483" s="2"/>
      <c r="R483" s="2"/>
      <c r="S483" s="2"/>
      <c r="T483" s="2"/>
      <c r="U483" s="2"/>
      <c r="V483" s="2"/>
      <c r="W483" s="2"/>
      <c r="X483" s="2"/>
      <c r="Y483" s="2"/>
      <c r="Z483" s="2"/>
    </row>
    <row r="484" spans="1:26" ht="15.75" customHeight="1" x14ac:dyDescent="0.3">
      <c r="A484" s="128"/>
      <c r="B484" s="128"/>
      <c r="C484" s="171"/>
      <c r="D484" s="128"/>
      <c r="E484" s="128"/>
      <c r="F484" s="128"/>
      <c r="G484" s="2"/>
      <c r="H484" s="128"/>
      <c r="I484" s="172"/>
      <c r="J484" s="172"/>
      <c r="K484" s="172"/>
      <c r="L484" s="172"/>
      <c r="M484" s="2"/>
      <c r="N484" s="2"/>
      <c r="O484" s="2"/>
      <c r="P484" s="2"/>
      <c r="Q484" s="2"/>
      <c r="R484" s="2"/>
      <c r="S484" s="2"/>
      <c r="T484" s="2"/>
      <c r="U484" s="2"/>
      <c r="V484" s="2"/>
      <c r="W484" s="2"/>
      <c r="X484" s="2"/>
      <c r="Y484" s="2"/>
      <c r="Z484" s="2"/>
    </row>
    <row r="485" spans="1:26" ht="15.75" customHeight="1" x14ac:dyDescent="0.3">
      <c r="A485" s="128"/>
      <c r="B485" s="128"/>
      <c r="C485" s="171"/>
      <c r="D485" s="128"/>
      <c r="E485" s="128"/>
      <c r="F485" s="128"/>
      <c r="G485" s="2"/>
      <c r="H485" s="128"/>
      <c r="I485" s="172"/>
      <c r="J485" s="172"/>
      <c r="K485" s="172"/>
      <c r="L485" s="172"/>
      <c r="M485" s="2"/>
      <c r="N485" s="2"/>
      <c r="O485" s="2"/>
      <c r="P485" s="2"/>
      <c r="Q485" s="2"/>
      <c r="R485" s="2"/>
      <c r="S485" s="2"/>
      <c r="T485" s="2"/>
      <c r="U485" s="2"/>
      <c r="V485" s="2"/>
      <c r="W485" s="2"/>
      <c r="X485" s="2"/>
      <c r="Y485" s="2"/>
      <c r="Z485" s="2"/>
    </row>
    <row r="486" spans="1:26" ht="15.75" customHeight="1" x14ac:dyDescent="0.3">
      <c r="A486" s="128"/>
      <c r="B486" s="128"/>
      <c r="C486" s="171"/>
      <c r="D486" s="128"/>
      <c r="E486" s="128"/>
      <c r="F486" s="128"/>
      <c r="G486" s="2"/>
      <c r="H486" s="128"/>
      <c r="I486" s="172"/>
      <c r="J486" s="172"/>
      <c r="K486" s="172"/>
      <c r="L486" s="172"/>
      <c r="M486" s="2"/>
      <c r="N486" s="2"/>
      <c r="O486" s="2"/>
      <c r="P486" s="2"/>
      <c r="Q486" s="2"/>
      <c r="R486" s="2"/>
      <c r="S486" s="2"/>
      <c r="T486" s="2"/>
      <c r="U486" s="2"/>
      <c r="V486" s="2"/>
      <c r="W486" s="2"/>
      <c r="X486" s="2"/>
      <c r="Y486" s="2"/>
      <c r="Z486" s="2"/>
    </row>
    <row r="487" spans="1:26" ht="15.75" customHeight="1" x14ac:dyDescent="0.3">
      <c r="A487" s="128"/>
      <c r="B487" s="128"/>
      <c r="C487" s="171"/>
      <c r="D487" s="128"/>
      <c r="E487" s="128"/>
      <c r="F487" s="128"/>
      <c r="G487" s="2"/>
      <c r="H487" s="128"/>
      <c r="I487" s="172"/>
      <c r="J487" s="172"/>
      <c r="K487" s="172"/>
      <c r="L487" s="172"/>
      <c r="M487" s="2"/>
      <c r="N487" s="2"/>
      <c r="O487" s="2"/>
      <c r="P487" s="2"/>
      <c r="Q487" s="2"/>
      <c r="R487" s="2"/>
      <c r="S487" s="2"/>
      <c r="T487" s="2"/>
      <c r="U487" s="2"/>
      <c r="V487" s="2"/>
      <c r="W487" s="2"/>
      <c r="X487" s="2"/>
      <c r="Y487" s="2"/>
      <c r="Z487" s="2"/>
    </row>
    <row r="488" spans="1:26" ht="15.75" customHeight="1" x14ac:dyDescent="0.3">
      <c r="A488" s="128"/>
      <c r="B488" s="128"/>
      <c r="C488" s="171"/>
      <c r="D488" s="128"/>
      <c r="E488" s="128"/>
      <c r="F488" s="128"/>
      <c r="G488" s="2"/>
      <c r="H488" s="128"/>
      <c r="I488" s="172"/>
      <c r="J488" s="172"/>
      <c r="K488" s="172"/>
      <c r="L488" s="172"/>
      <c r="M488" s="2"/>
      <c r="N488" s="2"/>
      <c r="O488" s="2"/>
      <c r="P488" s="2"/>
      <c r="Q488" s="2"/>
      <c r="R488" s="2"/>
      <c r="S488" s="2"/>
      <c r="T488" s="2"/>
      <c r="U488" s="2"/>
      <c r="V488" s="2"/>
      <c r="W488" s="2"/>
      <c r="X488" s="2"/>
      <c r="Y488" s="2"/>
      <c r="Z488" s="2"/>
    </row>
    <row r="489" spans="1:26" ht="15.75" customHeight="1" x14ac:dyDescent="0.3">
      <c r="A489" s="128"/>
      <c r="B489" s="128"/>
      <c r="C489" s="171"/>
      <c r="D489" s="128"/>
      <c r="E489" s="128"/>
      <c r="F489" s="128"/>
      <c r="G489" s="2"/>
      <c r="H489" s="128"/>
      <c r="I489" s="172"/>
      <c r="J489" s="172"/>
      <c r="K489" s="172"/>
      <c r="L489" s="172"/>
      <c r="M489" s="2"/>
      <c r="N489" s="2"/>
      <c r="O489" s="2"/>
      <c r="P489" s="2"/>
      <c r="Q489" s="2"/>
      <c r="R489" s="2"/>
      <c r="S489" s="2"/>
      <c r="T489" s="2"/>
      <c r="U489" s="2"/>
      <c r="V489" s="2"/>
      <c r="W489" s="2"/>
      <c r="X489" s="2"/>
      <c r="Y489" s="2"/>
      <c r="Z489" s="2"/>
    </row>
    <row r="490" spans="1:26" ht="15.75" customHeight="1" x14ac:dyDescent="0.3">
      <c r="A490" s="128"/>
      <c r="B490" s="128"/>
      <c r="C490" s="171"/>
      <c r="D490" s="128"/>
      <c r="E490" s="128"/>
      <c r="F490" s="128"/>
      <c r="G490" s="2"/>
      <c r="H490" s="128"/>
      <c r="I490" s="172"/>
      <c r="J490" s="172"/>
      <c r="K490" s="172"/>
      <c r="L490" s="172"/>
      <c r="M490" s="2"/>
      <c r="N490" s="2"/>
      <c r="O490" s="2"/>
      <c r="P490" s="2"/>
      <c r="Q490" s="2"/>
      <c r="R490" s="2"/>
      <c r="S490" s="2"/>
      <c r="T490" s="2"/>
      <c r="U490" s="2"/>
      <c r="V490" s="2"/>
      <c r="W490" s="2"/>
      <c r="X490" s="2"/>
      <c r="Y490" s="2"/>
      <c r="Z490" s="2"/>
    </row>
    <row r="491" spans="1:26" ht="15.75" customHeight="1" x14ac:dyDescent="0.3">
      <c r="A491" s="128"/>
      <c r="B491" s="128"/>
      <c r="C491" s="171"/>
      <c r="D491" s="128"/>
      <c r="E491" s="128"/>
      <c r="F491" s="128"/>
      <c r="G491" s="2"/>
      <c r="H491" s="128"/>
      <c r="I491" s="172"/>
      <c r="J491" s="172"/>
      <c r="K491" s="172"/>
      <c r="L491" s="172"/>
      <c r="M491" s="2"/>
      <c r="N491" s="2"/>
      <c r="O491" s="2"/>
      <c r="P491" s="2"/>
      <c r="Q491" s="2"/>
      <c r="R491" s="2"/>
      <c r="S491" s="2"/>
      <c r="T491" s="2"/>
      <c r="U491" s="2"/>
      <c r="V491" s="2"/>
      <c r="W491" s="2"/>
      <c r="X491" s="2"/>
      <c r="Y491" s="2"/>
      <c r="Z491" s="2"/>
    </row>
    <row r="492" spans="1:26" ht="15.75" customHeight="1" x14ac:dyDescent="0.3">
      <c r="A492" s="128"/>
      <c r="B492" s="128"/>
      <c r="C492" s="171"/>
      <c r="D492" s="128"/>
      <c r="E492" s="128"/>
      <c r="F492" s="128"/>
      <c r="G492" s="2"/>
      <c r="H492" s="128"/>
      <c r="I492" s="172"/>
      <c r="J492" s="172"/>
      <c r="K492" s="172"/>
      <c r="L492" s="172"/>
      <c r="M492" s="2"/>
      <c r="N492" s="2"/>
      <c r="O492" s="2"/>
      <c r="P492" s="2"/>
      <c r="Q492" s="2"/>
      <c r="R492" s="2"/>
      <c r="S492" s="2"/>
      <c r="T492" s="2"/>
      <c r="U492" s="2"/>
      <c r="V492" s="2"/>
      <c r="W492" s="2"/>
      <c r="X492" s="2"/>
      <c r="Y492" s="2"/>
      <c r="Z492" s="2"/>
    </row>
    <row r="493" spans="1:26" ht="15.75" customHeight="1" x14ac:dyDescent="0.3">
      <c r="A493" s="128"/>
      <c r="B493" s="128"/>
      <c r="C493" s="171"/>
      <c r="D493" s="128"/>
      <c r="E493" s="128"/>
      <c r="F493" s="128"/>
      <c r="G493" s="2"/>
      <c r="H493" s="128"/>
      <c r="I493" s="172"/>
      <c r="J493" s="172"/>
      <c r="K493" s="172"/>
      <c r="L493" s="172"/>
      <c r="M493" s="2"/>
      <c r="N493" s="2"/>
      <c r="O493" s="2"/>
      <c r="P493" s="2"/>
      <c r="Q493" s="2"/>
      <c r="R493" s="2"/>
      <c r="S493" s="2"/>
      <c r="T493" s="2"/>
      <c r="U493" s="2"/>
      <c r="V493" s="2"/>
      <c r="W493" s="2"/>
      <c r="X493" s="2"/>
      <c r="Y493" s="2"/>
      <c r="Z493" s="2"/>
    </row>
    <row r="494" spans="1:26" ht="15.75" customHeight="1" x14ac:dyDescent="0.3">
      <c r="A494" s="128"/>
      <c r="B494" s="128"/>
      <c r="C494" s="171"/>
      <c r="D494" s="128"/>
      <c r="E494" s="128"/>
      <c r="F494" s="128"/>
      <c r="G494" s="2"/>
      <c r="H494" s="128"/>
      <c r="I494" s="172"/>
      <c r="J494" s="172"/>
      <c r="K494" s="172"/>
      <c r="L494" s="172"/>
      <c r="M494" s="2"/>
      <c r="N494" s="2"/>
      <c r="O494" s="2"/>
      <c r="P494" s="2"/>
      <c r="Q494" s="2"/>
      <c r="R494" s="2"/>
      <c r="S494" s="2"/>
      <c r="T494" s="2"/>
      <c r="U494" s="2"/>
      <c r="V494" s="2"/>
      <c r="W494" s="2"/>
      <c r="X494" s="2"/>
      <c r="Y494" s="2"/>
      <c r="Z494" s="2"/>
    </row>
    <row r="495" spans="1:26" ht="15.75" customHeight="1" x14ac:dyDescent="0.3">
      <c r="A495" s="128"/>
      <c r="B495" s="128"/>
      <c r="C495" s="171"/>
      <c r="D495" s="128"/>
      <c r="E495" s="128"/>
      <c r="F495" s="128"/>
      <c r="G495" s="2"/>
      <c r="H495" s="128"/>
      <c r="I495" s="172"/>
      <c r="J495" s="172"/>
      <c r="K495" s="172"/>
      <c r="L495" s="172"/>
      <c r="M495" s="2"/>
      <c r="N495" s="2"/>
      <c r="O495" s="2"/>
      <c r="P495" s="2"/>
      <c r="Q495" s="2"/>
      <c r="R495" s="2"/>
      <c r="S495" s="2"/>
      <c r="T495" s="2"/>
      <c r="U495" s="2"/>
      <c r="V495" s="2"/>
      <c r="W495" s="2"/>
      <c r="X495" s="2"/>
      <c r="Y495" s="2"/>
      <c r="Z495" s="2"/>
    </row>
    <row r="496" spans="1:26" ht="15.75" customHeight="1" x14ac:dyDescent="0.3">
      <c r="A496" s="128"/>
      <c r="B496" s="128"/>
      <c r="C496" s="171"/>
      <c r="D496" s="128"/>
      <c r="E496" s="128"/>
      <c r="F496" s="128"/>
      <c r="G496" s="2"/>
      <c r="H496" s="128"/>
      <c r="I496" s="172"/>
      <c r="J496" s="172"/>
      <c r="K496" s="172"/>
      <c r="L496" s="172"/>
      <c r="M496" s="2"/>
      <c r="N496" s="2"/>
      <c r="O496" s="2"/>
      <c r="P496" s="2"/>
      <c r="Q496" s="2"/>
      <c r="R496" s="2"/>
      <c r="S496" s="2"/>
      <c r="T496" s="2"/>
      <c r="U496" s="2"/>
      <c r="V496" s="2"/>
      <c r="W496" s="2"/>
      <c r="X496" s="2"/>
      <c r="Y496" s="2"/>
      <c r="Z496" s="2"/>
    </row>
    <row r="497" spans="1:26" ht="15.75" customHeight="1" x14ac:dyDescent="0.3">
      <c r="A497" s="128"/>
      <c r="B497" s="128"/>
      <c r="C497" s="171"/>
      <c r="D497" s="128"/>
      <c r="E497" s="128"/>
      <c r="F497" s="128"/>
      <c r="G497" s="2"/>
      <c r="H497" s="128"/>
      <c r="I497" s="172"/>
      <c r="J497" s="172"/>
      <c r="K497" s="172"/>
      <c r="L497" s="172"/>
      <c r="M497" s="2"/>
      <c r="N497" s="2"/>
      <c r="O497" s="2"/>
      <c r="P497" s="2"/>
      <c r="Q497" s="2"/>
      <c r="R497" s="2"/>
      <c r="S497" s="2"/>
      <c r="T497" s="2"/>
      <c r="U497" s="2"/>
      <c r="V497" s="2"/>
      <c r="W497" s="2"/>
      <c r="X497" s="2"/>
      <c r="Y497" s="2"/>
      <c r="Z497" s="2"/>
    </row>
    <row r="498" spans="1:26" ht="15.75" customHeight="1" x14ac:dyDescent="0.3">
      <c r="A498" s="128"/>
      <c r="B498" s="128"/>
      <c r="C498" s="171"/>
      <c r="D498" s="128"/>
      <c r="E498" s="128"/>
      <c r="F498" s="128"/>
      <c r="G498" s="2"/>
      <c r="H498" s="128"/>
      <c r="I498" s="172"/>
      <c r="J498" s="172"/>
      <c r="K498" s="172"/>
      <c r="L498" s="172"/>
      <c r="M498" s="2"/>
      <c r="N498" s="2"/>
      <c r="O498" s="2"/>
      <c r="P498" s="2"/>
      <c r="Q498" s="2"/>
      <c r="R498" s="2"/>
      <c r="S498" s="2"/>
      <c r="T498" s="2"/>
      <c r="U498" s="2"/>
      <c r="V498" s="2"/>
      <c r="W498" s="2"/>
      <c r="X498" s="2"/>
      <c r="Y498" s="2"/>
      <c r="Z498" s="2"/>
    </row>
    <row r="499" spans="1:26" ht="15.75" customHeight="1" x14ac:dyDescent="0.3">
      <c r="A499" s="128"/>
      <c r="B499" s="128"/>
      <c r="C499" s="171"/>
      <c r="D499" s="128"/>
      <c r="E499" s="128"/>
      <c r="F499" s="128"/>
      <c r="G499" s="2"/>
      <c r="H499" s="128"/>
      <c r="I499" s="172"/>
      <c r="J499" s="172"/>
      <c r="K499" s="172"/>
      <c r="L499" s="172"/>
      <c r="M499" s="2"/>
      <c r="N499" s="2"/>
      <c r="O499" s="2"/>
      <c r="P499" s="2"/>
      <c r="Q499" s="2"/>
      <c r="R499" s="2"/>
      <c r="S499" s="2"/>
      <c r="T499" s="2"/>
      <c r="U499" s="2"/>
      <c r="V499" s="2"/>
      <c r="W499" s="2"/>
      <c r="X499" s="2"/>
      <c r="Y499" s="2"/>
      <c r="Z499" s="2"/>
    </row>
    <row r="500" spans="1:26" ht="15.75" customHeight="1" x14ac:dyDescent="0.3">
      <c r="A500" s="128"/>
      <c r="B500" s="128"/>
      <c r="C500" s="171"/>
      <c r="D500" s="128"/>
      <c r="E500" s="128"/>
      <c r="F500" s="128"/>
      <c r="G500" s="2"/>
      <c r="H500" s="128"/>
      <c r="I500" s="172"/>
      <c r="J500" s="172"/>
      <c r="K500" s="172"/>
      <c r="L500" s="172"/>
      <c r="M500" s="2"/>
      <c r="N500" s="2"/>
      <c r="O500" s="2"/>
      <c r="P500" s="2"/>
      <c r="Q500" s="2"/>
      <c r="R500" s="2"/>
      <c r="S500" s="2"/>
      <c r="T500" s="2"/>
      <c r="U500" s="2"/>
      <c r="V500" s="2"/>
      <c r="W500" s="2"/>
      <c r="X500" s="2"/>
      <c r="Y500" s="2"/>
      <c r="Z500" s="2"/>
    </row>
    <row r="501" spans="1:26" ht="15.75" customHeight="1" x14ac:dyDescent="0.3">
      <c r="A501" s="128"/>
      <c r="B501" s="128"/>
      <c r="C501" s="171"/>
      <c r="D501" s="128"/>
      <c r="E501" s="128"/>
      <c r="F501" s="128"/>
      <c r="G501" s="2"/>
      <c r="H501" s="128"/>
      <c r="I501" s="172"/>
      <c r="J501" s="172"/>
      <c r="K501" s="172"/>
      <c r="L501" s="172"/>
      <c r="M501" s="2"/>
      <c r="N501" s="2"/>
      <c r="O501" s="2"/>
      <c r="P501" s="2"/>
      <c r="Q501" s="2"/>
      <c r="R501" s="2"/>
      <c r="S501" s="2"/>
      <c r="T501" s="2"/>
      <c r="U501" s="2"/>
      <c r="V501" s="2"/>
      <c r="W501" s="2"/>
      <c r="X501" s="2"/>
      <c r="Y501" s="2"/>
      <c r="Z501" s="2"/>
    </row>
    <row r="502" spans="1:26" ht="15.75" customHeight="1" x14ac:dyDescent="0.3">
      <c r="A502" s="128"/>
      <c r="B502" s="128"/>
      <c r="C502" s="171"/>
      <c r="D502" s="128"/>
      <c r="E502" s="128"/>
      <c r="F502" s="128"/>
      <c r="G502" s="2"/>
      <c r="H502" s="128"/>
      <c r="I502" s="172"/>
      <c r="J502" s="172"/>
      <c r="K502" s="172"/>
      <c r="L502" s="172"/>
      <c r="M502" s="2"/>
      <c r="N502" s="2"/>
      <c r="O502" s="2"/>
      <c r="P502" s="2"/>
      <c r="Q502" s="2"/>
      <c r="R502" s="2"/>
      <c r="S502" s="2"/>
      <c r="T502" s="2"/>
      <c r="U502" s="2"/>
      <c r="V502" s="2"/>
      <c r="W502" s="2"/>
      <c r="X502" s="2"/>
      <c r="Y502" s="2"/>
      <c r="Z502" s="2"/>
    </row>
    <row r="503" spans="1:26" ht="15.75" customHeight="1" x14ac:dyDescent="0.3">
      <c r="A503" s="128"/>
      <c r="B503" s="128"/>
      <c r="C503" s="171"/>
      <c r="D503" s="128"/>
      <c r="E503" s="128"/>
      <c r="F503" s="128"/>
      <c r="G503" s="2"/>
      <c r="H503" s="128"/>
      <c r="I503" s="172"/>
      <c r="J503" s="172"/>
      <c r="K503" s="172"/>
      <c r="L503" s="172"/>
      <c r="M503" s="2"/>
      <c r="N503" s="2"/>
      <c r="O503" s="2"/>
      <c r="P503" s="2"/>
      <c r="Q503" s="2"/>
      <c r="R503" s="2"/>
      <c r="S503" s="2"/>
      <c r="T503" s="2"/>
      <c r="U503" s="2"/>
      <c r="V503" s="2"/>
      <c r="W503" s="2"/>
      <c r="X503" s="2"/>
      <c r="Y503" s="2"/>
      <c r="Z503" s="2"/>
    </row>
    <row r="504" spans="1:26" ht="15.75" customHeight="1" x14ac:dyDescent="0.3">
      <c r="A504" s="128"/>
      <c r="B504" s="128"/>
      <c r="C504" s="171"/>
      <c r="D504" s="128"/>
      <c r="E504" s="128"/>
      <c r="F504" s="128"/>
      <c r="G504" s="2"/>
      <c r="H504" s="128"/>
      <c r="I504" s="172"/>
      <c r="J504" s="172"/>
      <c r="K504" s="172"/>
      <c r="L504" s="172"/>
      <c r="M504" s="2"/>
      <c r="N504" s="2"/>
      <c r="O504" s="2"/>
      <c r="P504" s="2"/>
      <c r="Q504" s="2"/>
      <c r="R504" s="2"/>
      <c r="S504" s="2"/>
      <c r="T504" s="2"/>
      <c r="U504" s="2"/>
      <c r="V504" s="2"/>
      <c r="W504" s="2"/>
      <c r="X504" s="2"/>
      <c r="Y504" s="2"/>
      <c r="Z504" s="2"/>
    </row>
    <row r="505" spans="1:26" ht="15.75" customHeight="1" x14ac:dyDescent="0.3">
      <c r="A505" s="128"/>
      <c r="B505" s="128"/>
      <c r="C505" s="171"/>
      <c r="D505" s="128"/>
      <c r="E505" s="128"/>
      <c r="F505" s="128"/>
      <c r="G505" s="2"/>
      <c r="H505" s="128"/>
      <c r="I505" s="172"/>
      <c r="J505" s="172"/>
      <c r="K505" s="172"/>
      <c r="L505" s="172"/>
      <c r="M505" s="2"/>
      <c r="N505" s="2"/>
      <c r="O505" s="2"/>
      <c r="P505" s="2"/>
      <c r="Q505" s="2"/>
      <c r="R505" s="2"/>
      <c r="S505" s="2"/>
      <c r="T505" s="2"/>
      <c r="U505" s="2"/>
      <c r="V505" s="2"/>
      <c r="W505" s="2"/>
      <c r="X505" s="2"/>
      <c r="Y505" s="2"/>
      <c r="Z505" s="2"/>
    </row>
    <row r="506" spans="1:26" ht="15.75" customHeight="1" x14ac:dyDescent="0.3">
      <c r="A506" s="128"/>
      <c r="B506" s="128"/>
      <c r="C506" s="171"/>
      <c r="D506" s="128"/>
      <c r="E506" s="128"/>
      <c r="F506" s="128"/>
      <c r="G506" s="2"/>
      <c r="H506" s="128"/>
      <c r="I506" s="172"/>
      <c r="J506" s="172"/>
      <c r="K506" s="172"/>
      <c r="L506" s="172"/>
      <c r="M506" s="2"/>
      <c r="N506" s="2"/>
      <c r="O506" s="2"/>
      <c r="P506" s="2"/>
      <c r="Q506" s="2"/>
      <c r="R506" s="2"/>
      <c r="S506" s="2"/>
      <c r="T506" s="2"/>
      <c r="U506" s="2"/>
      <c r="V506" s="2"/>
      <c r="W506" s="2"/>
      <c r="X506" s="2"/>
      <c r="Y506" s="2"/>
      <c r="Z506" s="2"/>
    </row>
    <row r="507" spans="1:26" ht="15.75" customHeight="1" x14ac:dyDescent="0.3">
      <c r="A507" s="128"/>
      <c r="B507" s="128"/>
      <c r="C507" s="171"/>
      <c r="D507" s="128"/>
      <c r="E507" s="128"/>
      <c r="F507" s="128"/>
      <c r="G507" s="2"/>
      <c r="H507" s="128"/>
      <c r="I507" s="172"/>
      <c r="J507" s="172"/>
      <c r="K507" s="172"/>
      <c r="L507" s="172"/>
      <c r="M507" s="2"/>
      <c r="N507" s="2"/>
      <c r="O507" s="2"/>
      <c r="P507" s="2"/>
      <c r="Q507" s="2"/>
      <c r="R507" s="2"/>
      <c r="S507" s="2"/>
      <c r="T507" s="2"/>
      <c r="U507" s="2"/>
      <c r="V507" s="2"/>
      <c r="W507" s="2"/>
      <c r="X507" s="2"/>
      <c r="Y507" s="2"/>
      <c r="Z507" s="2"/>
    </row>
    <row r="508" spans="1:26" ht="15.75" customHeight="1" x14ac:dyDescent="0.3">
      <c r="A508" s="128"/>
      <c r="B508" s="128"/>
      <c r="C508" s="171"/>
      <c r="D508" s="128"/>
      <c r="E508" s="128"/>
      <c r="F508" s="128"/>
      <c r="G508" s="2"/>
      <c r="H508" s="128"/>
      <c r="I508" s="172"/>
      <c r="J508" s="172"/>
      <c r="K508" s="172"/>
      <c r="L508" s="172"/>
      <c r="M508" s="2"/>
      <c r="N508" s="2"/>
      <c r="O508" s="2"/>
      <c r="P508" s="2"/>
      <c r="Q508" s="2"/>
      <c r="R508" s="2"/>
      <c r="S508" s="2"/>
      <c r="T508" s="2"/>
      <c r="U508" s="2"/>
      <c r="V508" s="2"/>
      <c r="W508" s="2"/>
      <c r="X508" s="2"/>
      <c r="Y508" s="2"/>
      <c r="Z508" s="2"/>
    </row>
    <row r="509" spans="1:26" ht="15.75" customHeight="1" x14ac:dyDescent="0.3">
      <c r="A509" s="128"/>
      <c r="B509" s="128"/>
      <c r="C509" s="171"/>
      <c r="D509" s="128"/>
      <c r="E509" s="128"/>
      <c r="F509" s="128"/>
      <c r="G509" s="2"/>
      <c r="H509" s="128"/>
      <c r="I509" s="172"/>
      <c r="J509" s="172"/>
      <c r="K509" s="172"/>
      <c r="L509" s="172"/>
      <c r="M509" s="2"/>
      <c r="N509" s="2"/>
      <c r="O509" s="2"/>
      <c r="P509" s="2"/>
      <c r="Q509" s="2"/>
      <c r="R509" s="2"/>
      <c r="S509" s="2"/>
      <c r="T509" s="2"/>
      <c r="U509" s="2"/>
      <c r="V509" s="2"/>
      <c r="W509" s="2"/>
      <c r="X509" s="2"/>
      <c r="Y509" s="2"/>
      <c r="Z509" s="2"/>
    </row>
    <row r="510" spans="1:26" ht="15.75" customHeight="1" x14ac:dyDescent="0.3">
      <c r="A510" s="128"/>
      <c r="B510" s="128"/>
      <c r="C510" s="171"/>
      <c r="D510" s="128"/>
      <c r="E510" s="128"/>
      <c r="F510" s="128"/>
      <c r="G510" s="2"/>
      <c r="H510" s="128"/>
      <c r="I510" s="172"/>
      <c r="J510" s="172"/>
      <c r="K510" s="172"/>
      <c r="L510" s="172"/>
      <c r="M510" s="2"/>
      <c r="N510" s="2"/>
      <c r="O510" s="2"/>
      <c r="P510" s="2"/>
      <c r="Q510" s="2"/>
      <c r="R510" s="2"/>
      <c r="S510" s="2"/>
      <c r="T510" s="2"/>
      <c r="U510" s="2"/>
      <c r="V510" s="2"/>
      <c r="W510" s="2"/>
      <c r="X510" s="2"/>
      <c r="Y510" s="2"/>
      <c r="Z510" s="2"/>
    </row>
    <row r="511" spans="1:26" ht="15.75" customHeight="1" x14ac:dyDescent="0.3">
      <c r="A511" s="128"/>
      <c r="B511" s="128"/>
      <c r="C511" s="171"/>
      <c r="D511" s="128"/>
      <c r="E511" s="128"/>
      <c r="F511" s="128"/>
      <c r="G511" s="2"/>
      <c r="H511" s="128"/>
      <c r="I511" s="172"/>
      <c r="J511" s="172"/>
      <c r="K511" s="172"/>
      <c r="L511" s="172"/>
      <c r="M511" s="2"/>
      <c r="N511" s="2"/>
      <c r="O511" s="2"/>
      <c r="P511" s="2"/>
      <c r="Q511" s="2"/>
      <c r="R511" s="2"/>
      <c r="S511" s="2"/>
      <c r="T511" s="2"/>
      <c r="U511" s="2"/>
      <c r="V511" s="2"/>
      <c r="W511" s="2"/>
      <c r="X511" s="2"/>
      <c r="Y511" s="2"/>
      <c r="Z511" s="2"/>
    </row>
    <row r="512" spans="1:26" ht="15.75" customHeight="1" x14ac:dyDescent="0.3">
      <c r="A512" s="128"/>
      <c r="B512" s="128"/>
      <c r="C512" s="171"/>
      <c r="D512" s="128"/>
      <c r="E512" s="128"/>
      <c r="F512" s="128"/>
      <c r="G512" s="2"/>
      <c r="H512" s="128"/>
      <c r="I512" s="172"/>
      <c r="J512" s="172"/>
      <c r="K512" s="172"/>
      <c r="L512" s="172"/>
      <c r="M512" s="2"/>
      <c r="N512" s="2"/>
      <c r="O512" s="2"/>
      <c r="P512" s="2"/>
      <c r="Q512" s="2"/>
      <c r="R512" s="2"/>
      <c r="S512" s="2"/>
      <c r="T512" s="2"/>
      <c r="U512" s="2"/>
      <c r="V512" s="2"/>
      <c r="W512" s="2"/>
      <c r="X512" s="2"/>
      <c r="Y512" s="2"/>
      <c r="Z512" s="2"/>
    </row>
    <row r="513" spans="1:26" ht="15.75" customHeight="1" x14ac:dyDescent="0.3">
      <c r="A513" s="128"/>
      <c r="B513" s="128"/>
      <c r="C513" s="171"/>
      <c r="D513" s="128"/>
      <c r="E513" s="128"/>
      <c r="F513" s="128"/>
      <c r="G513" s="2"/>
      <c r="H513" s="128"/>
      <c r="I513" s="172"/>
      <c r="J513" s="172"/>
      <c r="K513" s="172"/>
      <c r="L513" s="172"/>
      <c r="M513" s="2"/>
      <c r="N513" s="2"/>
      <c r="O513" s="2"/>
      <c r="P513" s="2"/>
      <c r="Q513" s="2"/>
      <c r="R513" s="2"/>
      <c r="S513" s="2"/>
      <c r="T513" s="2"/>
      <c r="U513" s="2"/>
      <c r="V513" s="2"/>
      <c r="W513" s="2"/>
      <c r="X513" s="2"/>
      <c r="Y513" s="2"/>
      <c r="Z513" s="2"/>
    </row>
    <row r="514" spans="1:26" ht="15.75" customHeight="1" x14ac:dyDescent="0.3">
      <c r="A514" s="128"/>
      <c r="B514" s="128"/>
      <c r="C514" s="171"/>
      <c r="D514" s="128"/>
      <c r="E514" s="128"/>
      <c r="F514" s="128"/>
      <c r="G514" s="2"/>
      <c r="H514" s="128"/>
      <c r="I514" s="172"/>
      <c r="J514" s="172"/>
      <c r="K514" s="172"/>
      <c r="L514" s="172"/>
      <c r="M514" s="2"/>
      <c r="N514" s="2"/>
      <c r="O514" s="2"/>
      <c r="P514" s="2"/>
      <c r="Q514" s="2"/>
      <c r="R514" s="2"/>
      <c r="S514" s="2"/>
      <c r="T514" s="2"/>
      <c r="U514" s="2"/>
      <c r="V514" s="2"/>
      <c r="W514" s="2"/>
      <c r="X514" s="2"/>
      <c r="Y514" s="2"/>
      <c r="Z514" s="2"/>
    </row>
    <row r="515" spans="1:26" ht="15.75" customHeight="1" x14ac:dyDescent="0.3">
      <c r="A515" s="128"/>
      <c r="B515" s="128"/>
      <c r="C515" s="171"/>
      <c r="D515" s="128"/>
      <c r="E515" s="128"/>
      <c r="F515" s="128"/>
      <c r="G515" s="2"/>
      <c r="H515" s="128"/>
      <c r="I515" s="172"/>
      <c r="J515" s="172"/>
      <c r="K515" s="172"/>
      <c r="L515" s="172"/>
      <c r="M515" s="2"/>
      <c r="N515" s="2"/>
      <c r="O515" s="2"/>
      <c r="P515" s="2"/>
      <c r="Q515" s="2"/>
      <c r="R515" s="2"/>
      <c r="S515" s="2"/>
      <c r="T515" s="2"/>
      <c r="U515" s="2"/>
      <c r="V515" s="2"/>
      <c r="W515" s="2"/>
      <c r="X515" s="2"/>
      <c r="Y515" s="2"/>
      <c r="Z515" s="2"/>
    </row>
    <row r="516" spans="1:26" ht="15.75" customHeight="1" x14ac:dyDescent="0.3">
      <c r="A516" s="128"/>
      <c r="B516" s="128"/>
      <c r="C516" s="171"/>
      <c r="D516" s="128"/>
      <c r="E516" s="128"/>
      <c r="F516" s="128"/>
      <c r="G516" s="2"/>
      <c r="H516" s="128"/>
      <c r="I516" s="172"/>
      <c r="J516" s="172"/>
      <c r="K516" s="172"/>
      <c r="L516" s="172"/>
      <c r="M516" s="2"/>
      <c r="N516" s="2"/>
      <c r="O516" s="2"/>
      <c r="P516" s="2"/>
      <c r="Q516" s="2"/>
      <c r="R516" s="2"/>
      <c r="S516" s="2"/>
      <c r="T516" s="2"/>
      <c r="U516" s="2"/>
      <c r="V516" s="2"/>
      <c r="W516" s="2"/>
      <c r="X516" s="2"/>
      <c r="Y516" s="2"/>
      <c r="Z516" s="2"/>
    </row>
    <row r="517" spans="1:26" ht="15.75" customHeight="1" x14ac:dyDescent="0.3">
      <c r="A517" s="128"/>
      <c r="B517" s="128"/>
      <c r="C517" s="171"/>
      <c r="D517" s="128"/>
      <c r="E517" s="128"/>
      <c r="F517" s="128"/>
      <c r="G517" s="2"/>
      <c r="H517" s="128"/>
      <c r="I517" s="172"/>
      <c r="J517" s="172"/>
      <c r="K517" s="172"/>
      <c r="L517" s="172"/>
      <c r="M517" s="2"/>
      <c r="N517" s="2"/>
      <c r="O517" s="2"/>
      <c r="P517" s="2"/>
      <c r="Q517" s="2"/>
      <c r="R517" s="2"/>
      <c r="S517" s="2"/>
      <c r="T517" s="2"/>
      <c r="U517" s="2"/>
      <c r="V517" s="2"/>
      <c r="W517" s="2"/>
      <c r="X517" s="2"/>
      <c r="Y517" s="2"/>
      <c r="Z517" s="2"/>
    </row>
    <row r="518" spans="1:26" ht="15.75" customHeight="1" x14ac:dyDescent="0.3">
      <c r="A518" s="128"/>
      <c r="B518" s="128"/>
      <c r="C518" s="171"/>
      <c r="D518" s="128"/>
      <c r="E518" s="128"/>
      <c r="F518" s="128"/>
      <c r="G518" s="2"/>
      <c r="H518" s="128"/>
      <c r="I518" s="172"/>
      <c r="J518" s="172"/>
      <c r="K518" s="172"/>
      <c r="L518" s="172"/>
      <c r="M518" s="2"/>
      <c r="N518" s="2"/>
      <c r="O518" s="2"/>
      <c r="P518" s="2"/>
      <c r="Q518" s="2"/>
      <c r="R518" s="2"/>
      <c r="S518" s="2"/>
      <c r="T518" s="2"/>
      <c r="U518" s="2"/>
      <c r="V518" s="2"/>
      <c r="W518" s="2"/>
      <c r="X518" s="2"/>
      <c r="Y518" s="2"/>
      <c r="Z518" s="2"/>
    </row>
    <row r="519" spans="1:26" ht="15.75" customHeight="1" x14ac:dyDescent="0.3">
      <c r="A519" s="128"/>
      <c r="B519" s="128"/>
      <c r="C519" s="171"/>
      <c r="D519" s="128"/>
      <c r="E519" s="128"/>
      <c r="F519" s="128"/>
      <c r="G519" s="2"/>
      <c r="H519" s="128"/>
      <c r="I519" s="172"/>
      <c r="J519" s="172"/>
      <c r="K519" s="172"/>
      <c r="L519" s="172"/>
      <c r="M519" s="2"/>
      <c r="N519" s="2"/>
      <c r="O519" s="2"/>
      <c r="P519" s="2"/>
      <c r="Q519" s="2"/>
      <c r="R519" s="2"/>
      <c r="S519" s="2"/>
      <c r="T519" s="2"/>
      <c r="U519" s="2"/>
      <c r="V519" s="2"/>
      <c r="W519" s="2"/>
      <c r="X519" s="2"/>
      <c r="Y519" s="2"/>
      <c r="Z519" s="2"/>
    </row>
    <row r="520" spans="1:26" ht="15.75" customHeight="1" x14ac:dyDescent="0.3">
      <c r="A520" s="128"/>
      <c r="B520" s="128"/>
      <c r="C520" s="171"/>
      <c r="D520" s="128"/>
      <c r="E520" s="128"/>
      <c r="F520" s="128"/>
      <c r="G520" s="2"/>
      <c r="H520" s="128"/>
      <c r="I520" s="172"/>
      <c r="J520" s="172"/>
      <c r="K520" s="172"/>
      <c r="L520" s="172"/>
      <c r="M520" s="2"/>
      <c r="N520" s="2"/>
      <c r="O520" s="2"/>
      <c r="P520" s="2"/>
      <c r="Q520" s="2"/>
      <c r="R520" s="2"/>
      <c r="S520" s="2"/>
      <c r="T520" s="2"/>
      <c r="U520" s="2"/>
      <c r="V520" s="2"/>
      <c r="W520" s="2"/>
      <c r="X520" s="2"/>
      <c r="Y520" s="2"/>
      <c r="Z520" s="2"/>
    </row>
    <row r="521" spans="1:26" ht="15.75" customHeight="1" x14ac:dyDescent="0.3">
      <c r="A521" s="128"/>
      <c r="B521" s="128"/>
      <c r="C521" s="171"/>
      <c r="D521" s="128"/>
      <c r="E521" s="128"/>
      <c r="F521" s="128"/>
      <c r="G521" s="2"/>
      <c r="H521" s="128"/>
      <c r="I521" s="172"/>
      <c r="J521" s="172"/>
      <c r="K521" s="172"/>
      <c r="L521" s="172"/>
      <c r="M521" s="2"/>
      <c r="N521" s="2"/>
      <c r="O521" s="2"/>
      <c r="P521" s="2"/>
      <c r="Q521" s="2"/>
      <c r="R521" s="2"/>
      <c r="S521" s="2"/>
      <c r="T521" s="2"/>
      <c r="U521" s="2"/>
      <c r="V521" s="2"/>
      <c r="W521" s="2"/>
      <c r="X521" s="2"/>
      <c r="Y521" s="2"/>
      <c r="Z521" s="2"/>
    </row>
    <row r="522" spans="1:26" ht="15.75" customHeight="1" x14ac:dyDescent="0.3">
      <c r="A522" s="128"/>
      <c r="B522" s="128"/>
      <c r="C522" s="171"/>
      <c r="D522" s="128"/>
      <c r="E522" s="128"/>
      <c r="F522" s="128"/>
      <c r="G522" s="2"/>
      <c r="H522" s="128"/>
      <c r="I522" s="172"/>
      <c r="J522" s="172"/>
      <c r="K522" s="172"/>
      <c r="L522" s="172"/>
      <c r="M522" s="2"/>
      <c r="N522" s="2"/>
      <c r="O522" s="2"/>
      <c r="P522" s="2"/>
      <c r="Q522" s="2"/>
      <c r="R522" s="2"/>
      <c r="S522" s="2"/>
      <c r="T522" s="2"/>
      <c r="U522" s="2"/>
      <c r="V522" s="2"/>
      <c r="W522" s="2"/>
      <c r="X522" s="2"/>
      <c r="Y522" s="2"/>
      <c r="Z522" s="2"/>
    </row>
    <row r="523" spans="1:26" ht="15.75" customHeight="1" x14ac:dyDescent="0.3">
      <c r="A523" s="128"/>
      <c r="B523" s="128"/>
      <c r="C523" s="171"/>
      <c r="D523" s="128"/>
      <c r="E523" s="128"/>
      <c r="F523" s="128"/>
      <c r="G523" s="2"/>
      <c r="H523" s="128"/>
      <c r="I523" s="172"/>
      <c r="J523" s="172"/>
      <c r="K523" s="172"/>
      <c r="L523" s="172"/>
      <c r="M523" s="2"/>
      <c r="N523" s="2"/>
      <c r="O523" s="2"/>
      <c r="P523" s="2"/>
      <c r="Q523" s="2"/>
      <c r="R523" s="2"/>
      <c r="S523" s="2"/>
      <c r="T523" s="2"/>
      <c r="U523" s="2"/>
      <c r="V523" s="2"/>
      <c r="W523" s="2"/>
      <c r="X523" s="2"/>
      <c r="Y523" s="2"/>
      <c r="Z523" s="2"/>
    </row>
    <row r="524" spans="1:26" ht="15.75" customHeight="1" x14ac:dyDescent="0.3">
      <c r="A524" s="128"/>
      <c r="B524" s="128"/>
      <c r="C524" s="171"/>
      <c r="D524" s="128"/>
      <c r="E524" s="128"/>
      <c r="F524" s="128"/>
      <c r="G524" s="2"/>
      <c r="H524" s="128"/>
      <c r="I524" s="172"/>
      <c r="J524" s="172"/>
      <c r="K524" s="172"/>
      <c r="L524" s="172"/>
      <c r="M524" s="2"/>
      <c r="N524" s="2"/>
      <c r="O524" s="2"/>
      <c r="P524" s="2"/>
      <c r="Q524" s="2"/>
      <c r="R524" s="2"/>
      <c r="S524" s="2"/>
      <c r="T524" s="2"/>
      <c r="U524" s="2"/>
      <c r="V524" s="2"/>
      <c r="W524" s="2"/>
      <c r="X524" s="2"/>
      <c r="Y524" s="2"/>
      <c r="Z524" s="2"/>
    </row>
    <row r="525" spans="1:26" ht="15.75" customHeight="1" x14ac:dyDescent="0.3">
      <c r="A525" s="128"/>
      <c r="B525" s="128"/>
      <c r="C525" s="171"/>
      <c r="D525" s="128"/>
      <c r="E525" s="128"/>
      <c r="F525" s="128"/>
      <c r="G525" s="2"/>
      <c r="H525" s="128"/>
      <c r="I525" s="172"/>
      <c r="J525" s="172"/>
      <c r="K525" s="172"/>
      <c r="L525" s="172"/>
      <c r="M525" s="2"/>
      <c r="N525" s="2"/>
      <c r="O525" s="2"/>
      <c r="P525" s="2"/>
      <c r="Q525" s="2"/>
      <c r="R525" s="2"/>
      <c r="S525" s="2"/>
      <c r="T525" s="2"/>
      <c r="U525" s="2"/>
      <c r="V525" s="2"/>
      <c r="W525" s="2"/>
      <c r="X525" s="2"/>
      <c r="Y525" s="2"/>
      <c r="Z525" s="2"/>
    </row>
    <row r="526" spans="1:26" ht="15.75" customHeight="1" x14ac:dyDescent="0.3">
      <c r="A526" s="128"/>
      <c r="B526" s="128"/>
      <c r="C526" s="171"/>
      <c r="D526" s="128"/>
      <c r="E526" s="128"/>
      <c r="F526" s="128"/>
      <c r="G526" s="2"/>
      <c r="H526" s="128"/>
      <c r="I526" s="172"/>
      <c r="J526" s="172"/>
      <c r="K526" s="172"/>
      <c r="L526" s="172"/>
      <c r="M526" s="2"/>
      <c r="N526" s="2"/>
      <c r="O526" s="2"/>
      <c r="P526" s="2"/>
      <c r="Q526" s="2"/>
      <c r="R526" s="2"/>
      <c r="S526" s="2"/>
      <c r="T526" s="2"/>
      <c r="U526" s="2"/>
      <c r="V526" s="2"/>
      <c r="W526" s="2"/>
      <c r="X526" s="2"/>
      <c r="Y526" s="2"/>
      <c r="Z526" s="2"/>
    </row>
    <row r="527" spans="1:26" ht="15.75" customHeight="1" x14ac:dyDescent="0.3">
      <c r="A527" s="128"/>
      <c r="B527" s="128"/>
      <c r="C527" s="171"/>
      <c r="D527" s="128"/>
      <c r="E527" s="128"/>
      <c r="F527" s="128"/>
      <c r="G527" s="2"/>
      <c r="H527" s="128"/>
      <c r="I527" s="172"/>
      <c r="J527" s="172"/>
      <c r="K527" s="172"/>
      <c r="L527" s="172"/>
      <c r="M527" s="2"/>
      <c r="N527" s="2"/>
      <c r="O527" s="2"/>
      <c r="P527" s="2"/>
      <c r="Q527" s="2"/>
      <c r="R527" s="2"/>
      <c r="S527" s="2"/>
      <c r="T527" s="2"/>
      <c r="U527" s="2"/>
      <c r="V527" s="2"/>
      <c r="W527" s="2"/>
      <c r="X527" s="2"/>
      <c r="Y527" s="2"/>
      <c r="Z527" s="2"/>
    </row>
    <row r="528" spans="1:26" ht="15.75" customHeight="1" x14ac:dyDescent="0.3">
      <c r="A528" s="128"/>
      <c r="B528" s="128"/>
      <c r="C528" s="171"/>
      <c r="D528" s="128"/>
      <c r="E528" s="128"/>
      <c r="F528" s="128"/>
      <c r="G528" s="2"/>
      <c r="H528" s="128"/>
      <c r="I528" s="172"/>
      <c r="J528" s="172"/>
      <c r="K528" s="172"/>
      <c r="L528" s="172"/>
      <c r="M528" s="2"/>
      <c r="N528" s="2"/>
      <c r="O528" s="2"/>
      <c r="P528" s="2"/>
      <c r="Q528" s="2"/>
      <c r="R528" s="2"/>
      <c r="S528" s="2"/>
      <c r="T528" s="2"/>
      <c r="U528" s="2"/>
      <c r="V528" s="2"/>
      <c r="W528" s="2"/>
      <c r="X528" s="2"/>
      <c r="Y528" s="2"/>
      <c r="Z528" s="2"/>
    </row>
    <row r="529" spans="1:26" ht="15.75" customHeight="1" x14ac:dyDescent="0.3">
      <c r="A529" s="128"/>
      <c r="B529" s="128"/>
      <c r="C529" s="171"/>
      <c r="D529" s="128"/>
      <c r="E529" s="128"/>
      <c r="F529" s="128"/>
      <c r="G529" s="2"/>
      <c r="H529" s="128"/>
      <c r="I529" s="172"/>
      <c r="J529" s="172"/>
      <c r="K529" s="172"/>
      <c r="L529" s="172"/>
      <c r="M529" s="2"/>
      <c r="N529" s="2"/>
      <c r="O529" s="2"/>
      <c r="P529" s="2"/>
      <c r="Q529" s="2"/>
      <c r="R529" s="2"/>
      <c r="S529" s="2"/>
      <c r="T529" s="2"/>
      <c r="U529" s="2"/>
      <c r="V529" s="2"/>
      <c r="W529" s="2"/>
      <c r="X529" s="2"/>
      <c r="Y529" s="2"/>
      <c r="Z529" s="2"/>
    </row>
    <row r="530" spans="1:26" ht="15.75" customHeight="1" x14ac:dyDescent="0.3">
      <c r="A530" s="128"/>
      <c r="B530" s="128"/>
      <c r="C530" s="171"/>
      <c r="D530" s="128"/>
      <c r="E530" s="128"/>
      <c r="F530" s="128"/>
      <c r="G530" s="2"/>
      <c r="H530" s="128"/>
      <c r="I530" s="172"/>
      <c r="J530" s="172"/>
      <c r="K530" s="172"/>
      <c r="L530" s="172"/>
      <c r="M530" s="2"/>
      <c r="N530" s="2"/>
      <c r="O530" s="2"/>
      <c r="P530" s="2"/>
      <c r="Q530" s="2"/>
      <c r="R530" s="2"/>
      <c r="S530" s="2"/>
      <c r="T530" s="2"/>
      <c r="U530" s="2"/>
      <c r="V530" s="2"/>
      <c r="W530" s="2"/>
      <c r="X530" s="2"/>
      <c r="Y530" s="2"/>
      <c r="Z530" s="2"/>
    </row>
    <row r="531" spans="1:26" ht="15.75" customHeight="1" x14ac:dyDescent="0.3">
      <c r="A531" s="128"/>
      <c r="B531" s="128"/>
      <c r="C531" s="171"/>
      <c r="D531" s="128"/>
      <c r="E531" s="128"/>
      <c r="F531" s="128"/>
      <c r="G531" s="2"/>
      <c r="H531" s="128"/>
      <c r="I531" s="172"/>
      <c r="J531" s="172"/>
      <c r="K531" s="172"/>
      <c r="L531" s="172"/>
      <c r="M531" s="2"/>
      <c r="N531" s="2"/>
      <c r="O531" s="2"/>
      <c r="P531" s="2"/>
      <c r="Q531" s="2"/>
      <c r="R531" s="2"/>
      <c r="S531" s="2"/>
      <c r="T531" s="2"/>
      <c r="U531" s="2"/>
      <c r="V531" s="2"/>
      <c r="W531" s="2"/>
      <c r="X531" s="2"/>
      <c r="Y531" s="2"/>
      <c r="Z531" s="2"/>
    </row>
    <row r="532" spans="1:26" ht="15.75" customHeight="1" x14ac:dyDescent="0.3">
      <c r="A532" s="128"/>
      <c r="B532" s="128"/>
      <c r="C532" s="171"/>
      <c r="D532" s="128"/>
      <c r="E532" s="128"/>
      <c r="F532" s="128"/>
      <c r="G532" s="2"/>
      <c r="H532" s="128"/>
      <c r="I532" s="172"/>
      <c r="J532" s="172"/>
      <c r="K532" s="172"/>
      <c r="L532" s="172"/>
      <c r="M532" s="2"/>
      <c r="N532" s="2"/>
      <c r="O532" s="2"/>
      <c r="P532" s="2"/>
      <c r="Q532" s="2"/>
      <c r="R532" s="2"/>
      <c r="S532" s="2"/>
      <c r="T532" s="2"/>
      <c r="U532" s="2"/>
      <c r="V532" s="2"/>
      <c r="W532" s="2"/>
      <c r="X532" s="2"/>
      <c r="Y532" s="2"/>
      <c r="Z532" s="2"/>
    </row>
    <row r="533" spans="1:26" ht="15.75" customHeight="1" x14ac:dyDescent="0.3">
      <c r="A533" s="128"/>
      <c r="B533" s="128"/>
      <c r="C533" s="171"/>
      <c r="D533" s="128"/>
      <c r="E533" s="128"/>
      <c r="F533" s="128"/>
      <c r="G533" s="2"/>
      <c r="H533" s="128"/>
      <c r="I533" s="172"/>
      <c r="J533" s="172"/>
      <c r="K533" s="172"/>
      <c r="L533" s="172"/>
      <c r="M533" s="2"/>
      <c r="N533" s="2"/>
      <c r="O533" s="2"/>
      <c r="P533" s="2"/>
      <c r="Q533" s="2"/>
      <c r="R533" s="2"/>
      <c r="S533" s="2"/>
      <c r="T533" s="2"/>
      <c r="U533" s="2"/>
      <c r="V533" s="2"/>
      <c r="W533" s="2"/>
      <c r="X533" s="2"/>
      <c r="Y533" s="2"/>
      <c r="Z533" s="2"/>
    </row>
    <row r="534" spans="1:26" ht="15.75" customHeight="1" x14ac:dyDescent="0.3">
      <c r="A534" s="128"/>
      <c r="B534" s="128"/>
      <c r="C534" s="171"/>
      <c r="D534" s="128"/>
      <c r="E534" s="128"/>
      <c r="F534" s="128"/>
      <c r="G534" s="2"/>
      <c r="H534" s="128"/>
      <c r="I534" s="172"/>
      <c r="J534" s="172"/>
      <c r="K534" s="172"/>
      <c r="L534" s="172"/>
      <c r="M534" s="2"/>
      <c r="N534" s="2"/>
      <c r="O534" s="2"/>
      <c r="P534" s="2"/>
      <c r="Q534" s="2"/>
      <c r="R534" s="2"/>
      <c r="S534" s="2"/>
      <c r="T534" s="2"/>
      <c r="U534" s="2"/>
      <c r="V534" s="2"/>
      <c r="W534" s="2"/>
      <c r="X534" s="2"/>
      <c r="Y534" s="2"/>
      <c r="Z534" s="2"/>
    </row>
    <row r="535" spans="1:26" ht="15.75" customHeight="1" x14ac:dyDescent="0.3">
      <c r="A535" s="128"/>
      <c r="B535" s="128"/>
      <c r="C535" s="171"/>
      <c r="D535" s="128"/>
      <c r="E535" s="128"/>
      <c r="F535" s="128"/>
      <c r="G535" s="2"/>
      <c r="H535" s="128"/>
      <c r="I535" s="172"/>
      <c r="J535" s="172"/>
      <c r="K535" s="172"/>
      <c r="L535" s="172"/>
      <c r="M535" s="2"/>
      <c r="N535" s="2"/>
      <c r="O535" s="2"/>
      <c r="P535" s="2"/>
      <c r="Q535" s="2"/>
      <c r="R535" s="2"/>
      <c r="S535" s="2"/>
      <c r="T535" s="2"/>
      <c r="U535" s="2"/>
      <c r="V535" s="2"/>
      <c r="W535" s="2"/>
      <c r="X535" s="2"/>
      <c r="Y535" s="2"/>
      <c r="Z535" s="2"/>
    </row>
    <row r="536" spans="1:26" ht="15.75" customHeight="1" x14ac:dyDescent="0.3">
      <c r="A536" s="128"/>
      <c r="B536" s="128"/>
      <c r="C536" s="171"/>
      <c r="D536" s="128"/>
      <c r="E536" s="128"/>
      <c r="F536" s="128"/>
      <c r="G536" s="2"/>
      <c r="H536" s="128"/>
      <c r="I536" s="172"/>
      <c r="J536" s="172"/>
      <c r="K536" s="172"/>
      <c r="L536" s="172"/>
      <c r="M536" s="2"/>
      <c r="N536" s="2"/>
      <c r="O536" s="2"/>
      <c r="P536" s="2"/>
      <c r="Q536" s="2"/>
      <c r="R536" s="2"/>
      <c r="S536" s="2"/>
      <c r="T536" s="2"/>
      <c r="U536" s="2"/>
      <c r="V536" s="2"/>
      <c r="W536" s="2"/>
      <c r="X536" s="2"/>
      <c r="Y536" s="2"/>
      <c r="Z536" s="2"/>
    </row>
    <row r="537" spans="1:26" ht="15.75" customHeight="1" x14ac:dyDescent="0.3">
      <c r="A537" s="128"/>
      <c r="B537" s="128"/>
      <c r="C537" s="171"/>
      <c r="D537" s="128"/>
      <c r="E537" s="128"/>
      <c r="F537" s="128"/>
      <c r="G537" s="2"/>
      <c r="H537" s="128"/>
      <c r="I537" s="172"/>
      <c r="J537" s="172"/>
      <c r="K537" s="172"/>
      <c r="L537" s="172"/>
      <c r="M537" s="2"/>
      <c r="N537" s="2"/>
      <c r="O537" s="2"/>
      <c r="P537" s="2"/>
      <c r="Q537" s="2"/>
      <c r="R537" s="2"/>
      <c r="S537" s="2"/>
      <c r="T537" s="2"/>
      <c r="U537" s="2"/>
      <c r="V537" s="2"/>
      <c r="W537" s="2"/>
      <c r="X537" s="2"/>
      <c r="Y537" s="2"/>
      <c r="Z537" s="2"/>
    </row>
    <row r="538" spans="1:26" ht="15.75" customHeight="1" x14ac:dyDescent="0.3">
      <c r="A538" s="128"/>
      <c r="B538" s="128"/>
      <c r="C538" s="171"/>
      <c r="D538" s="128"/>
      <c r="E538" s="128"/>
      <c r="F538" s="128"/>
      <c r="G538" s="2"/>
      <c r="H538" s="128"/>
      <c r="I538" s="172"/>
      <c r="J538" s="172"/>
      <c r="K538" s="172"/>
      <c r="L538" s="172"/>
      <c r="M538" s="2"/>
      <c r="N538" s="2"/>
      <c r="O538" s="2"/>
      <c r="P538" s="2"/>
      <c r="Q538" s="2"/>
      <c r="R538" s="2"/>
      <c r="S538" s="2"/>
      <c r="T538" s="2"/>
      <c r="U538" s="2"/>
      <c r="V538" s="2"/>
      <c r="W538" s="2"/>
      <c r="X538" s="2"/>
      <c r="Y538" s="2"/>
      <c r="Z538" s="2"/>
    </row>
    <row r="539" spans="1:26" ht="15.75" customHeight="1" x14ac:dyDescent="0.3">
      <c r="A539" s="128"/>
      <c r="B539" s="128"/>
      <c r="C539" s="171"/>
      <c r="D539" s="128"/>
      <c r="E539" s="128"/>
      <c r="F539" s="128"/>
      <c r="G539" s="2"/>
      <c r="H539" s="128"/>
      <c r="I539" s="172"/>
      <c r="J539" s="172"/>
      <c r="K539" s="172"/>
      <c r="L539" s="172"/>
      <c r="M539" s="2"/>
      <c r="N539" s="2"/>
      <c r="O539" s="2"/>
      <c r="P539" s="2"/>
      <c r="Q539" s="2"/>
      <c r="R539" s="2"/>
      <c r="S539" s="2"/>
      <c r="T539" s="2"/>
      <c r="U539" s="2"/>
      <c r="V539" s="2"/>
      <c r="W539" s="2"/>
      <c r="X539" s="2"/>
      <c r="Y539" s="2"/>
      <c r="Z539" s="2"/>
    </row>
    <row r="540" spans="1:26" ht="15.75" customHeight="1" x14ac:dyDescent="0.3">
      <c r="A540" s="128"/>
      <c r="B540" s="128"/>
      <c r="C540" s="171"/>
      <c r="D540" s="128"/>
      <c r="E540" s="128"/>
      <c r="F540" s="128"/>
      <c r="G540" s="2"/>
      <c r="H540" s="128"/>
      <c r="I540" s="172"/>
      <c r="J540" s="172"/>
      <c r="K540" s="172"/>
      <c r="L540" s="172"/>
      <c r="M540" s="2"/>
      <c r="N540" s="2"/>
      <c r="O540" s="2"/>
      <c r="P540" s="2"/>
      <c r="Q540" s="2"/>
      <c r="R540" s="2"/>
      <c r="S540" s="2"/>
      <c r="T540" s="2"/>
      <c r="U540" s="2"/>
      <c r="V540" s="2"/>
      <c r="W540" s="2"/>
      <c r="X540" s="2"/>
      <c r="Y540" s="2"/>
      <c r="Z540" s="2"/>
    </row>
    <row r="541" spans="1:26" ht="15.75" customHeight="1" x14ac:dyDescent="0.3">
      <c r="A541" s="128"/>
      <c r="B541" s="128"/>
      <c r="C541" s="171"/>
      <c r="D541" s="128"/>
      <c r="E541" s="128"/>
      <c r="F541" s="128"/>
      <c r="G541" s="2"/>
      <c r="H541" s="128"/>
      <c r="I541" s="172"/>
      <c r="J541" s="172"/>
      <c r="K541" s="172"/>
      <c r="L541" s="172"/>
      <c r="M541" s="2"/>
      <c r="N541" s="2"/>
      <c r="O541" s="2"/>
      <c r="P541" s="2"/>
      <c r="Q541" s="2"/>
      <c r="R541" s="2"/>
      <c r="S541" s="2"/>
      <c r="T541" s="2"/>
      <c r="U541" s="2"/>
      <c r="V541" s="2"/>
      <c r="W541" s="2"/>
      <c r="X541" s="2"/>
      <c r="Y541" s="2"/>
      <c r="Z541" s="2"/>
    </row>
    <row r="542" spans="1:26" ht="15.75" customHeight="1" x14ac:dyDescent="0.3">
      <c r="A542" s="128"/>
      <c r="B542" s="128"/>
      <c r="C542" s="171"/>
      <c r="D542" s="128"/>
      <c r="E542" s="128"/>
      <c r="F542" s="128"/>
      <c r="G542" s="2"/>
      <c r="H542" s="128"/>
      <c r="I542" s="172"/>
      <c r="J542" s="172"/>
      <c r="K542" s="172"/>
      <c r="L542" s="172"/>
      <c r="M542" s="2"/>
      <c r="N542" s="2"/>
      <c r="O542" s="2"/>
      <c r="P542" s="2"/>
      <c r="Q542" s="2"/>
      <c r="R542" s="2"/>
      <c r="S542" s="2"/>
      <c r="T542" s="2"/>
      <c r="U542" s="2"/>
      <c r="V542" s="2"/>
      <c r="W542" s="2"/>
      <c r="X542" s="2"/>
      <c r="Y542" s="2"/>
      <c r="Z542" s="2"/>
    </row>
    <row r="543" spans="1:26" ht="15.75" customHeight="1" x14ac:dyDescent="0.3">
      <c r="A543" s="128"/>
      <c r="B543" s="128"/>
      <c r="C543" s="171"/>
      <c r="D543" s="128"/>
      <c r="E543" s="128"/>
      <c r="F543" s="128"/>
      <c r="G543" s="2"/>
      <c r="H543" s="128"/>
      <c r="I543" s="172"/>
      <c r="J543" s="172"/>
      <c r="K543" s="172"/>
      <c r="L543" s="172"/>
      <c r="M543" s="2"/>
      <c r="N543" s="2"/>
      <c r="O543" s="2"/>
      <c r="P543" s="2"/>
      <c r="Q543" s="2"/>
      <c r="R543" s="2"/>
      <c r="S543" s="2"/>
      <c r="T543" s="2"/>
      <c r="U543" s="2"/>
      <c r="V543" s="2"/>
      <c r="W543" s="2"/>
      <c r="X543" s="2"/>
      <c r="Y543" s="2"/>
      <c r="Z543" s="2"/>
    </row>
    <row r="544" spans="1:26" ht="15.75" customHeight="1" x14ac:dyDescent="0.3">
      <c r="A544" s="128"/>
      <c r="B544" s="128"/>
      <c r="C544" s="171"/>
      <c r="D544" s="128"/>
      <c r="E544" s="128"/>
      <c r="F544" s="128"/>
      <c r="G544" s="2"/>
      <c r="H544" s="128"/>
      <c r="I544" s="172"/>
      <c r="J544" s="172"/>
      <c r="K544" s="172"/>
      <c r="L544" s="172"/>
      <c r="M544" s="2"/>
      <c r="N544" s="2"/>
      <c r="O544" s="2"/>
      <c r="P544" s="2"/>
      <c r="Q544" s="2"/>
      <c r="R544" s="2"/>
      <c r="S544" s="2"/>
      <c r="T544" s="2"/>
      <c r="U544" s="2"/>
      <c r="V544" s="2"/>
      <c r="W544" s="2"/>
      <c r="X544" s="2"/>
      <c r="Y544" s="2"/>
      <c r="Z544" s="2"/>
    </row>
    <row r="545" spans="1:26" ht="15.75" customHeight="1" x14ac:dyDescent="0.3">
      <c r="A545" s="128"/>
      <c r="B545" s="128"/>
      <c r="C545" s="171"/>
      <c r="D545" s="128"/>
      <c r="E545" s="128"/>
      <c r="F545" s="128"/>
      <c r="G545" s="2"/>
      <c r="H545" s="128"/>
      <c r="I545" s="172"/>
      <c r="J545" s="172"/>
      <c r="K545" s="172"/>
      <c r="L545" s="172"/>
      <c r="M545" s="2"/>
      <c r="N545" s="2"/>
      <c r="O545" s="2"/>
      <c r="P545" s="2"/>
      <c r="Q545" s="2"/>
      <c r="R545" s="2"/>
      <c r="S545" s="2"/>
      <c r="T545" s="2"/>
      <c r="U545" s="2"/>
      <c r="V545" s="2"/>
      <c r="W545" s="2"/>
      <c r="X545" s="2"/>
      <c r="Y545" s="2"/>
      <c r="Z545" s="2"/>
    </row>
    <row r="546" spans="1:26" ht="15.75" customHeight="1" x14ac:dyDescent="0.3">
      <c r="A546" s="128"/>
      <c r="B546" s="128"/>
      <c r="C546" s="171"/>
      <c r="D546" s="128"/>
      <c r="E546" s="128"/>
      <c r="F546" s="128"/>
      <c r="G546" s="2"/>
      <c r="H546" s="128"/>
      <c r="I546" s="172"/>
      <c r="J546" s="172"/>
      <c r="K546" s="172"/>
      <c r="L546" s="172"/>
      <c r="M546" s="2"/>
      <c r="N546" s="2"/>
      <c r="O546" s="2"/>
      <c r="P546" s="2"/>
      <c r="Q546" s="2"/>
      <c r="R546" s="2"/>
      <c r="S546" s="2"/>
      <c r="T546" s="2"/>
      <c r="U546" s="2"/>
      <c r="V546" s="2"/>
      <c r="W546" s="2"/>
      <c r="X546" s="2"/>
      <c r="Y546" s="2"/>
      <c r="Z546" s="2"/>
    </row>
    <row r="547" spans="1:26" ht="15.75" customHeight="1" x14ac:dyDescent="0.3">
      <c r="A547" s="128"/>
      <c r="B547" s="128"/>
      <c r="C547" s="171"/>
      <c r="D547" s="128"/>
      <c r="E547" s="128"/>
      <c r="F547" s="128"/>
      <c r="G547" s="2"/>
      <c r="H547" s="128"/>
      <c r="I547" s="172"/>
      <c r="J547" s="172"/>
      <c r="K547" s="172"/>
      <c r="L547" s="172"/>
      <c r="M547" s="2"/>
      <c r="N547" s="2"/>
      <c r="O547" s="2"/>
      <c r="P547" s="2"/>
      <c r="Q547" s="2"/>
      <c r="R547" s="2"/>
      <c r="S547" s="2"/>
      <c r="T547" s="2"/>
      <c r="U547" s="2"/>
      <c r="V547" s="2"/>
      <c r="W547" s="2"/>
      <c r="X547" s="2"/>
      <c r="Y547" s="2"/>
      <c r="Z547" s="2"/>
    </row>
    <row r="548" spans="1:26" ht="15.75" customHeight="1" x14ac:dyDescent="0.3">
      <c r="A548" s="128"/>
      <c r="B548" s="128"/>
      <c r="C548" s="171"/>
      <c r="D548" s="128"/>
      <c r="E548" s="128"/>
      <c r="F548" s="128"/>
      <c r="G548" s="2"/>
      <c r="H548" s="128"/>
      <c r="I548" s="172"/>
      <c r="J548" s="172"/>
      <c r="K548" s="172"/>
      <c r="L548" s="172"/>
      <c r="M548" s="2"/>
      <c r="N548" s="2"/>
      <c r="O548" s="2"/>
      <c r="P548" s="2"/>
      <c r="Q548" s="2"/>
      <c r="R548" s="2"/>
      <c r="S548" s="2"/>
      <c r="T548" s="2"/>
      <c r="U548" s="2"/>
      <c r="V548" s="2"/>
      <c r="W548" s="2"/>
      <c r="X548" s="2"/>
      <c r="Y548" s="2"/>
      <c r="Z548" s="2"/>
    </row>
    <row r="549" spans="1:26" ht="15.75" customHeight="1" x14ac:dyDescent="0.3">
      <c r="A549" s="128"/>
      <c r="B549" s="128"/>
      <c r="C549" s="171"/>
      <c r="D549" s="128"/>
      <c r="E549" s="128"/>
      <c r="F549" s="128"/>
      <c r="G549" s="2"/>
      <c r="H549" s="128"/>
      <c r="I549" s="172"/>
      <c r="J549" s="172"/>
      <c r="K549" s="172"/>
      <c r="L549" s="172"/>
      <c r="M549" s="2"/>
      <c r="N549" s="2"/>
      <c r="O549" s="2"/>
      <c r="P549" s="2"/>
      <c r="Q549" s="2"/>
      <c r="R549" s="2"/>
      <c r="S549" s="2"/>
      <c r="T549" s="2"/>
      <c r="U549" s="2"/>
      <c r="V549" s="2"/>
      <c r="W549" s="2"/>
      <c r="X549" s="2"/>
      <c r="Y549" s="2"/>
      <c r="Z549" s="2"/>
    </row>
    <row r="550" spans="1:26" ht="15.75" customHeight="1" x14ac:dyDescent="0.3">
      <c r="A550" s="128"/>
      <c r="B550" s="128"/>
      <c r="C550" s="171"/>
      <c r="D550" s="128"/>
      <c r="E550" s="128"/>
      <c r="F550" s="128"/>
      <c r="G550" s="2"/>
      <c r="H550" s="128"/>
      <c r="I550" s="172"/>
      <c r="J550" s="172"/>
      <c r="K550" s="172"/>
      <c r="L550" s="172"/>
      <c r="M550" s="2"/>
      <c r="N550" s="2"/>
      <c r="O550" s="2"/>
      <c r="P550" s="2"/>
      <c r="Q550" s="2"/>
      <c r="R550" s="2"/>
      <c r="S550" s="2"/>
      <c r="T550" s="2"/>
      <c r="U550" s="2"/>
      <c r="V550" s="2"/>
      <c r="W550" s="2"/>
      <c r="X550" s="2"/>
      <c r="Y550" s="2"/>
      <c r="Z550" s="2"/>
    </row>
    <row r="551" spans="1:26" ht="15.75" customHeight="1" x14ac:dyDescent="0.3">
      <c r="A551" s="128"/>
      <c r="B551" s="128"/>
      <c r="C551" s="171"/>
      <c r="D551" s="128"/>
      <c r="E551" s="128"/>
      <c r="F551" s="128"/>
      <c r="G551" s="2"/>
      <c r="H551" s="128"/>
      <c r="I551" s="172"/>
      <c r="J551" s="172"/>
      <c r="K551" s="172"/>
      <c r="L551" s="172"/>
      <c r="M551" s="2"/>
      <c r="N551" s="2"/>
      <c r="O551" s="2"/>
      <c r="P551" s="2"/>
      <c r="Q551" s="2"/>
      <c r="R551" s="2"/>
      <c r="S551" s="2"/>
      <c r="T551" s="2"/>
      <c r="U551" s="2"/>
      <c r="V551" s="2"/>
      <c r="W551" s="2"/>
      <c r="X551" s="2"/>
      <c r="Y551" s="2"/>
      <c r="Z551" s="2"/>
    </row>
    <row r="552" spans="1:26" ht="15.75" customHeight="1" x14ac:dyDescent="0.3">
      <c r="A552" s="128"/>
      <c r="B552" s="128"/>
      <c r="C552" s="171"/>
      <c r="D552" s="128"/>
      <c r="E552" s="128"/>
      <c r="F552" s="128"/>
      <c r="G552" s="2"/>
      <c r="H552" s="128"/>
      <c r="I552" s="172"/>
      <c r="J552" s="172"/>
      <c r="K552" s="172"/>
      <c r="L552" s="172"/>
      <c r="M552" s="2"/>
      <c r="N552" s="2"/>
      <c r="O552" s="2"/>
      <c r="P552" s="2"/>
      <c r="Q552" s="2"/>
      <c r="R552" s="2"/>
      <c r="S552" s="2"/>
      <c r="T552" s="2"/>
      <c r="U552" s="2"/>
      <c r="V552" s="2"/>
      <c r="W552" s="2"/>
      <c r="X552" s="2"/>
      <c r="Y552" s="2"/>
      <c r="Z552" s="2"/>
    </row>
    <row r="553" spans="1:26" ht="15.75" customHeight="1" x14ac:dyDescent="0.3">
      <c r="A553" s="128"/>
      <c r="B553" s="128"/>
      <c r="C553" s="171"/>
      <c r="D553" s="128"/>
      <c r="E553" s="128"/>
      <c r="F553" s="128"/>
      <c r="G553" s="2"/>
      <c r="H553" s="128"/>
      <c r="I553" s="172"/>
      <c r="J553" s="172"/>
      <c r="K553" s="172"/>
      <c r="L553" s="172"/>
      <c r="M553" s="2"/>
      <c r="N553" s="2"/>
      <c r="O553" s="2"/>
      <c r="P553" s="2"/>
      <c r="Q553" s="2"/>
      <c r="R553" s="2"/>
      <c r="S553" s="2"/>
      <c r="T553" s="2"/>
      <c r="U553" s="2"/>
      <c r="V553" s="2"/>
      <c r="W553" s="2"/>
      <c r="X553" s="2"/>
      <c r="Y553" s="2"/>
      <c r="Z553" s="2"/>
    </row>
    <row r="554" spans="1:26" ht="15.75" customHeight="1" x14ac:dyDescent="0.3">
      <c r="A554" s="128"/>
      <c r="B554" s="128"/>
      <c r="C554" s="171"/>
      <c r="D554" s="128"/>
      <c r="E554" s="128"/>
      <c r="F554" s="128"/>
      <c r="G554" s="2"/>
      <c r="H554" s="128"/>
      <c r="I554" s="172"/>
      <c r="J554" s="172"/>
      <c r="K554" s="172"/>
      <c r="L554" s="172"/>
      <c r="M554" s="2"/>
      <c r="N554" s="2"/>
      <c r="O554" s="2"/>
      <c r="P554" s="2"/>
      <c r="Q554" s="2"/>
      <c r="R554" s="2"/>
      <c r="S554" s="2"/>
      <c r="T554" s="2"/>
      <c r="U554" s="2"/>
      <c r="V554" s="2"/>
      <c r="W554" s="2"/>
      <c r="X554" s="2"/>
      <c r="Y554" s="2"/>
      <c r="Z554" s="2"/>
    </row>
    <row r="555" spans="1:26" ht="15.75" customHeight="1" x14ac:dyDescent="0.3">
      <c r="A555" s="128"/>
      <c r="B555" s="128"/>
      <c r="C555" s="171"/>
      <c r="D555" s="128"/>
      <c r="E555" s="128"/>
      <c r="F555" s="128"/>
      <c r="G555" s="2"/>
      <c r="H555" s="128"/>
      <c r="I555" s="172"/>
      <c r="J555" s="172"/>
      <c r="K555" s="172"/>
      <c r="L555" s="172"/>
      <c r="M555" s="2"/>
      <c r="N555" s="2"/>
      <c r="O555" s="2"/>
      <c r="P555" s="2"/>
      <c r="Q555" s="2"/>
      <c r="R555" s="2"/>
      <c r="S555" s="2"/>
      <c r="T555" s="2"/>
      <c r="U555" s="2"/>
      <c r="V555" s="2"/>
      <c r="W555" s="2"/>
      <c r="X555" s="2"/>
      <c r="Y555" s="2"/>
      <c r="Z555" s="2"/>
    </row>
    <row r="556" spans="1:26" ht="15.75" customHeight="1" x14ac:dyDescent="0.3">
      <c r="A556" s="128"/>
      <c r="B556" s="128"/>
      <c r="C556" s="171"/>
      <c r="D556" s="128"/>
      <c r="E556" s="128"/>
      <c r="F556" s="128"/>
      <c r="G556" s="2"/>
      <c r="H556" s="128"/>
      <c r="I556" s="172"/>
      <c r="J556" s="172"/>
      <c r="K556" s="172"/>
      <c r="L556" s="172"/>
      <c r="M556" s="2"/>
      <c r="N556" s="2"/>
      <c r="O556" s="2"/>
      <c r="P556" s="2"/>
      <c r="Q556" s="2"/>
      <c r="R556" s="2"/>
      <c r="S556" s="2"/>
      <c r="T556" s="2"/>
      <c r="U556" s="2"/>
      <c r="V556" s="2"/>
      <c r="W556" s="2"/>
      <c r="X556" s="2"/>
      <c r="Y556" s="2"/>
      <c r="Z556" s="2"/>
    </row>
    <row r="557" spans="1:26" ht="15.75" customHeight="1" x14ac:dyDescent="0.3">
      <c r="A557" s="128"/>
      <c r="B557" s="128"/>
      <c r="C557" s="171"/>
      <c r="D557" s="128"/>
      <c r="E557" s="128"/>
      <c r="F557" s="128"/>
      <c r="G557" s="2"/>
      <c r="H557" s="128"/>
      <c r="I557" s="172"/>
      <c r="J557" s="172"/>
      <c r="K557" s="172"/>
      <c r="L557" s="172"/>
      <c r="M557" s="2"/>
      <c r="N557" s="2"/>
      <c r="O557" s="2"/>
      <c r="P557" s="2"/>
      <c r="Q557" s="2"/>
      <c r="R557" s="2"/>
      <c r="S557" s="2"/>
      <c r="T557" s="2"/>
      <c r="U557" s="2"/>
      <c r="V557" s="2"/>
      <c r="W557" s="2"/>
      <c r="X557" s="2"/>
      <c r="Y557" s="2"/>
      <c r="Z557" s="2"/>
    </row>
    <row r="558" spans="1:26" ht="15.75" customHeight="1" x14ac:dyDescent="0.3">
      <c r="A558" s="128"/>
      <c r="B558" s="128"/>
      <c r="C558" s="171"/>
      <c r="D558" s="128"/>
      <c r="E558" s="128"/>
      <c r="F558" s="128"/>
      <c r="G558" s="2"/>
      <c r="H558" s="128"/>
      <c r="I558" s="172"/>
      <c r="J558" s="172"/>
      <c r="K558" s="172"/>
      <c r="L558" s="172"/>
      <c r="M558" s="2"/>
      <c r="N558" s="2"/>
      <c r="O558" s="2"/>
      <c r="P558" s="2"/>
      <c r="Q558" s="2"/>
      <c r="R558" s="2"/>
      <c r="S558" s="2"/>
      <c r="T558" s="2"/>
      <c r="U558" s="2"/>
      <c r="V558" s="2"/>
      <c r="W558" s="2"/>
      <c r="X558" s="2"/>
      <c r="Y558" s="2"/>
      <c r="Z558" s="2"/>
    </row>
    <row r="559" spans="1:26" ht="15.75" customHeight="1" x14ac:dyDescent="0.3">
      <c r="A559" s="128"/>
      <c r="B559" s="128"/>
      <c r="C559" s="171"/>
      <c r="D559" s="128"/>
      <c r="E559" s="128"/>
      <c r="F559" s="128"/>
      <c r="G559" s="2"/>
      <c r="H559" s="128"/>
      <c r="I559" s="172"/>
      <c r="J559" s="172"/>
      <c r="K559" s="172"/>
      <c r="L559" s="172"/>
      <c r="M559" s="2"/>
      <c r="N559" s="2"/>
      <c r="O559" s="2"/>
      <c r="P559" s="2"/>
      <c r="Q559" s="2"/>
      <c r="R559" s="2"/>
      <c r="S559" s="2"/>
      <c r="T559" s="2"/>
      <c r="U559" s="2"/>
      <c r="V559" s="2"/>
      <c r="W559" s="2"/>
      <c r="X559" s="2"/>
      <c r="Y559" s="2"/>
      <c r="Z559" s="2"/>
    </row>
    <row r="560" spans="1:26" ht="15.75" customHeight="1" x14ac:dyDescent="0.3">
      <c r="A560" s="128"/>
      <c r="B560" s="128"/>
      <c r="C560" s="171"/>
      <c r="D560" s="128"/>
      <c r="E560" s="128"/>
      <c r="F560" s="128"/>
      <c r="G560" s="2"/>
      <c r="H560" s="128"/>
      <c r="I560" s="172"/>
      <c r="J560" s="172"/>
      <c r="K560" s="172"/>
      <c r="L560" s="172"/>
      <c r="M560" s="2"/>
      <c r="N560" s="2"/>
      <c r="O560" s="2"/>
      <c r="P560" s="2"/>
      <c r="Q560" s="2"/>
      <c r="R560" s="2"/>
      <c r="S560" s="2"/>
      <c r="T560" s="2"/>
      <c r="U560" s="2"/>
      <c r="V560" s="2"/>
      <c r="W560" s="2"/>
      <c r="X560" s="2"/>
      <c r="Y560" s="2"/>
      <c r="Z560" s="2"/>
    </row>
    <row r="561" spans="1:26" ht="15.75" customHeight="1" x14ac:dyDescent="0.3">
      <c r="A561" s="128"/>
      <c r="B561" s="128"/>
      <c r="C561" s="171"/>
      <c r="D561" s="128"/>
      <c r="E561" s="128"/>
      <c r="F561" s="128"/>
      <c r="G561" s="2"/>
      <c r="H561" s="128"/>
      <c r="I561" s="172"/>
      <c r="J561" s="172"/>
      <c r="K561" s="172"/>
      <c r="L561" s="172"/>
      <c r="M561" s="2"/>
      <c r="N561" s="2"/>
      <c r="O561" s="2"/>
      <c r="P561" s="2"/>
      <c r="Q561" s="2"/>
      <c r="R561" s="2"/>
      <c r="S561" s="2"/>
      <c r="T561" s="2"/>
      <c r="U561" s="2"/>
      <c r="V561" s="2"/>
      <c r="W561" s="2"/>
      <c r="X561" s="2"/>
      <c r="Y561" s="2"/>
      <c r="Z561" s="2"/>
    </row>
    <row r="562" spans="1:26" ht="15.75" customHeight="1" x14ac:dyDescent="0.3">
      <c r="A562" s="128"/>
      <c r="B562" s="128"/>
      <c r="C562" s="171"/>
      <c r="D562" s="128"/>
      <c r="E562" s="128"/>
      <c r="F562" s="128"/>
      <c r="G562" s="2"/>
      <c r="H562" s="128"/>
      <c r="I562" s="172"/>
      <c r="J562" s="172"/>
      <c r="K562" s="172"/>
      <c r="L562" s="172"/>
      <c r="M562" s="2"/>
      <c r="N562" s="2"/>
      <c r="O562" s="2"/>
      <c r="P562" s="2"/>
      <c r="Q562" s="2"/>
      <c r="R562" s="2"/>
      <c r="S562" s="2"/>
      <c r="T562" s="2"/>
      <c r="U562" s="2"/>
      <c r="V562" s="2"/>
      <c r="W562" s="2"/>
      <c r="X562" s="2"/>
      <c r="Y562" s="2"/>
      <c r="Z562" s="2"/>
    </row>
    <row r="563" spans="1:26" ht="15.75" customHeight="1" x14ac:dyDescent="0.3">
      <c r="A563" s="128"/>
      <c r="B563" s="128"/>
      <c r="C563" s="171"/>
      <c r="D563" s="128"/>
      <c r="E563" s="128"/>
      <c r="F563" s="128"/>
      <c r="G563" s="2"/>
      <c r="H563" s="128"/>
      <c r="I563" s="172"/>
      <c r="J563" s="172"/>
      <c r="K563" s="172"/>
      <c r="L563" s="172"/>
      <c r="M563" s="2"/>
      <c r="N563" s="2"/>
      <c r="O563" s="2"/>
      <c r="P563" s="2"/>
      <c r="Q563" s="2"/>
      <c r="R563" s="2"/>
      <c r="S563" s="2"/>
      <c r="T563" s="2"/>
      <c r="U563" s="2"/>
      <c r="V563" s="2"/>
      <c r="W563" s="2"/>
      <c r="X563" s="2"/>
      <c r="Y563" s="2"/>
      <c r="Z563" s="2"/>
    </row>
    <row r="564" spans="1:26" ht="15.75" customHeight="1" x14ac:dyDescent="0.3">
      <c r="A564" s="128"/>
      <c r="B564" s="128"/>
      <c r="C564" s="171"/>
      <c r="D564" s="128"/>
      <c r="E564" s="128"/>
      <c r="F564" s="128"/>
      <c r="G564" s="2"/>
      <c r="H564" s="128"/>
      <c r="I564" s="172"/>
      <c r="J564" s="172"/>
      <c r="K564" s="172"/>
      <c r="L564" s="172"/>
      <c r="M564" s="2"/>
      <c r="N564" s="2"/>
      <c r="O564" s="2"/>
      <c r="P564" s="2"/>
      <c r="Q564" s="2"/>
      <c r="R564" s="2"/>
      <c r="S564" s="2"/>
      <c r="T564" s="2"/>
      <c r="U564" s="2"/>
      <c r="V564" s="2"/>
      <c r="W564" s="2"/>
      <c r="X564" s="2"/>
      <c r="Y564" s="2"/>
      <c r="Z564" s="2"/>
    </row>
    <row r="565" spans="1:26" ht="15.75" customHeight="1" x14ac:dyDescent="0.3">
      <c r="A565" s="128"/>
      <c r="B565" s="128"/>
      <c r="C565" s="171"/>
      <c r="D565" s="128"/>
      <c r="E565" s="128"/>
      <c r="F565" s="128"/>
      <c r="G565" s="2"/>
      <c r="H565" s="128"/>
      <c r="I565" s="172"/>
      <c r="J565" s="172"/>
      <c r="K565" s="172"/>
      <c r="L565" s="172"/>
      <c r="M565" s="2"/>
      <c r="N565" s="2"/>
      <c r="O565" s="2"/>
      <c r="P565" s="2"/>
      <c r="Q565" s="2"/>
      <c r="R565" s="2"/>
      <c r="S565" s="2"/>
      <c r="T565" s="2"/>
      <c r="U565" s="2"/>
      <c r="V565" s="2"/>
      <c r="W565" s="2"/>
      <c r="X565" s="2"/>
      <c r="Y565" s="2"/>
      <c r="Z565" s="2"/>
    </row>
    <row r="566" spans="1:26" ht="15.75" customHeight="1" x14ac:dyDescent="0.3">
      <c r="A566" s="128"/>
      <c r="B566" s="128"/>
      <c r="C566" s="171"/>
      <c r="D566" s="128"/>
      <c r="E566" s="128"/>
      <c r="F566" s="128"/>
      <c r="G566" s="2"/>
      <c r="H566" s="128"/>
      <c r="I566" s="172"/>
      <c r="J566" s="172"/>
      <c r="K566" s="172"/>
      <c r="L566" s="172"/>
      <c r="M566" s="2"/>
      <c r="N566" s="2"/>
      <c r="O566" s="2"/>
      <c r="P566" s="2"/>
      <c r="Q566" s="2"/>
      <c r="R566" s="2"/>
      <c r="S566" s="2"/>
      <c r="T566" s="2"/>
      <c r="U566" s="2"/>
      <c r="V566" s="2"/>
      <c r="W566" s="2"/>
      <c r="X566" s="2"/>
      <c r="Y566" s="2"/>
      <c r="Z566" s="2"/>
    </row>
    <row r="567" spans="1:26" ht="15.75" customHeight="1" x14ac:dyDescent="0.3">
      <c r="A567" s="128"/>
      <c r="B567" s="128"/>
      <c r="C567" s="171"/>
      <c r="D567" s="128"/>
      <c r="E567" s="128"/>
      <c r="F567" s="128"/>
      <c r="G567" s="2"/>
      <c r="H567" s="128"/>
      <c r="I567" s="172"/>
      <c r="J567" s="172"/>
      <c r="K567" s="172"/>
      <c r="L567" s="172"/>
      <c r="M567" s="2"/>
      <c r="N567" s="2"/>
      <c r="O567" s="2"/>
      <c r="P567" s="2"/>
      <c r="Q567" s="2"/>
      <c r="R567" s="2"/>
      <c r="S567" s="2"/>
      <c r="T567" s="2"/>
      <c r="U567" s="2"/>
      <c r="V567" s="2"/>
      <c r="W567" s="2"/>
      <c r="X567" s="2"/>
      <c r="Y567" s="2"/>
      <c r="Z567" s="2"/>
    </row>
    <row r="568" spans="1:26" ht="15.75" customHeight="1" x14ac:dyDescent="0.3">
      <c r="A568" s="128"/>
      <c r="B568" s="128"/>
      <c r="C568" s="171"/>
      <c r="D568" s="128"/>
      <c r="E568" s="128"/>
      <c r="F568" s="128"/>
      <c r="G568" s="2"/>
      <c r="H568" s="128"/>
      <c r="I568" s="172"/>
      <c r="J568" s="172"/>
      <c r="K568" s="172"/>
      <c r="L568" s="172"/>
      <c r="M568" s="2"/>
      <c r="N568" s="2"/>
      <c r="O568" s="2"/>
      <c r="P568" s="2"/>
      <c r="Q568" s="2"/>
      <c r="R568" s="2"/>
      <c r="S568" s="2"/>
      <c r="T568" s="2"/>
      <c r="U568" s="2"/>
      <c r="V568" s="2"/>
      <c r="W568" s="2"/>
      <c r="X568" s="2"/>
      <c r="Y568" s="2"/>
      <c r="Z568" s="2"/>
    </row>
    <row r="569" spans="1:26" ht="15.75" customHeight="1" x14ac:dyDescent="0.3">
      <c r="A569" s="128"/>
      <c r="B569" s="128"/>
      <c r="C569" s="171"/>
      <c r="D569" s="128"/>
      <c r="E569" s="128"/>
      <c r="F569" s="128"/>
      <c r="G569" s="2"/>
      <c r="H569" s="128"/>
      <c r="I569" s="172"/>
      <c r="J569" s="172"/>
      <c r="K569" s="172"/>
      <c r="L569" s="172"/>
      <c r="M569" s="2"/>
      <c r="N569" s="2"/>
      <c r="O569" s="2"/>
      <c r="P569" s="2"/>
      <c r="Q569" s="2"/>
      <c r="R569" s="2"/>
      <c r="S569" s="2"/>
      <c r="T569" s="2"/>
      <c r="U569" s="2"/>
      <c r="V569" s="2"/>
      <c r="W569" s="2"/>
      <c r="X569" s="2"/>
      <c r="Y569" s="2"/>
      <c r="Z569" s="2"/>
    </row>
    <row r="570" spans="1:26" ht="15.75" customHeight="1" x14ac:dyDescent="0.3">
      <c r="A570" s="128"/>
      <c r="B570" s="128"/>
      <c r="C570" s="171"/>
      <c r="D570" s="128"/>
      <c r="E570" s="128"/>
      <c r="F570" s="128"/>
      <c r="G570" s="2"/>
      <c r="H570" s="128"/>
      <c r="I570" s="172"/>
      <c r="J570" s="172"/>
      <c r="K570" s="172"/>
      <c r="L570" s="172"/>
      <c r="M570" s="2"/>
      <c r="N570" s="2"/>
      <c r="O570" s="2"/>
      <c r="P570" s="2"/>
      <c r="Q570" s="2"/>
      <c r="R570" s="2"/>
      <c r="S570" s="2"/>
      <c r="T570" s="2"/>
      <c r="U570" s="2"/>
      <c r="V570" s="2"/>
      <c r="W570" s="2"/>
      <c r="X570" s="2"/>
      <c r="Y570" s="2"/>
      <c r="Z570" s="2"/>
    </row>
    <row r="571" spans="1:26" ht="15.75" customHeight="1" x14ac:dyDescent="0.3">
      <c r="A571" s="128"/>
      <c r="B571" s="128"/>
      <c r="C571" s="171"/>
      <c r="D571" s="128"/>
      <c r="E571" s="128"/>
      <c r="F571" s="128"/>
      <c r="G571" s="2"/>
      <c r="H571" s="128"/>
      <c r="I571" s="172"/>
      <c r="J571" s="172"/>
      <c r="K571" s="172"/>
      <c r="L571" s="172"/>
      <c r="M571" s="2"/>
      <c r="N571" s="2"/>
      <c r="O571" s="2"/>
      <c r="P571" s="2"/>
      <c r="Q571" s="2"/>
      <c r="R571" s="2"/>
      <c r="S571" s="2"/>
      <c r="T571" s="2"/>
      <c r="U571" s="2"/>
      <c r="V571" s="2"/>
      <c r="W571" s="2"/>
      <c r="X571" s="2"/>
      <c r="Y571" s="2"/>
      <c r="Z571" s="2"/>
    </row>
    <row r="572" spans="1:26" ht="15.75" customHeight="1" x14ac:dyDescent="0.3">
      <c r="A572" s="128"/>
      <c r="B572" s="128"/>
      <c r="C572" s="171"/>
      <c r="D572" s="128"/>
      <c r="E572" s="128"/>
      <c r="F572" s="128"/>
      <c r="G572" s="2"/>
      <c r="H572" s="128"/>
      <c r="I572" s="172"/>
      <c r="J572" s="172"/>
      <c r="K572" s="172"/>
      <c r="L572" s="172"/>
      <c r="M572" s="2"/>
      <c r="N572" s="2"/>
      <c r="O572" s="2"/>
      <c r="P572" s="2"/>
      <c r="Q572" s="2"/>
      <c r="R572" s="2"/>
      <c r="S572" s="2"/>
      <c r="T572" s="2"/>
      <c r="U572" s="2"/>
      <c r="V572" s="2"/>
      <c r="W572" s="2"/>
      <c r="X572" s="2"/>
      <c r="Y572" s="2"/>
      <c r="Z572" s="2"/>
    </row>
    <row r="573" spans="1:26" ht="15.75" customHeight="1" x14ac:dyDescent="0.3">
      <c r="A573" s="128"/>
      <c r="B573" s="128"/>
      <c r="C573" s="171"/>
      <c r="D573" s="128"/>
      <c r="E573" s="128"/>
      <c r="F573" s="128"/>
      <c r="G573" s="2"/>
      <c r="H573" s="128"/>
      <c r="I573" s="172"/>
      <c r="J573" s="172"/>
      <c r="K573" s="172"/>
      <c r="L573" s="172"/>
      <c r="M573" s="2"/>
      <c r="N573" s="2"/>
      <c r="O573" s="2"/>
      <c r="P573" s="2"/>
      <c r="Q573" s="2"/>
      <c r="R573" s="2"/>
      <c r="S573" s="2"/>
      <c r="T573" s="2"/>
      <c r="U573" s="2"/>
      <c r="V573" s="2"/>
      <c r="W573" s="2"/>
      <c r="X573" s="2"/>
      <c r="Y573" s="2"/>
      <c r="Z573" s="2"/>
    </row>
    <row r="574" spans="1:26" ht="15.75" customHeight="1" x14ac:dyDescent="0.3">
      <c r="A574" s="128"/>
      <c r="B574" s="128"/>
      <c r="C574" s="171"/>
      <c r="D574" s="128"/>
      <c r="E574" s="128"/>
      <c r="F574" s="128"/>
      <c r="G574" s="2"/>
      <c r="H574" s="128"/>
      <c r="I574" s="172"/>
      <c r="J574" s="172"/>
      <c r="K574" s="172"/>
      <c r="L574" s="172"/>
      <c r="M574" s="2"/>
      <c r="N574" s="2"/>
      <c r="O574" s="2"/>
      <c r="P574" s="2"/>
      <c r="Q574" s="2"/>
      <c r="R574" s="2"/>
      <c r="S574" s="2"/>
      <c r="T574" s="2"/>
      <c r="U574" s="2"/>
      <c r="V574" s="2"/>
      <c r="W574" s="2"/>
      <c r="X574" s="2"/>
      <c r="Y574" s="2"/>
      <c r="Z574" s="2"/>
    </row>
    <row r="575" spans="1:26" ht="15.75" customHeight="1" x14ac:dyDescent="0.3">
      <c r="A575" s="128"/>
      <c r="B575" s="128"/>
      <c r="C575" s="171"/>
      <c r="D575" s="128"/>
      <c r="E575" s="128"/>
      <c r="F575" s="128"/>
      <c r="G575" s="2"/>
      <c r="H575" s="128"/>
      <c r="I575" s="172"/>
      <c r="J575" s="172"/>
      <c r="K575" s="172"/>
      <c r="L575" s="172"/>
      <c r="M575" s="2"/>
      <c r="N575" s="2"/>
      <c r="O575" s="2"/>
      <c r="P575" s="2"/>
      <c r="Q575" s="2"/>
      <c r="R575" s="2"/>
      <c r="S575" s="2"/>
      <c r="T575" s="2"/>
      <c r="U575" s="2"/>
      <c r="V575" s="2"/>
      <c r="W575" s="2"/>
      <c r="X575" s="2"/>
      <c r="Y575" s="2"/>
      <c r="Z575" s="2"/>
    </row>
    <row r="576" spans="1:26" ht="15.75" customHeight="1" x14ac:dyDescent="0.3">
      <c r="A576" s="128"/>
      <c r="B576" s="128"/>
      <c r="C576" s="171"/>
      <c r="D576" s="128"/>
      <c r="E576" s="128"/>
      <c r="F576" s="128"/>
      <c r="G576" s="2"/>
      <c r="H576" s="128"/>
      <c r="I576" s="172"/>
      <c r="J576" s="172"/>
      <c r="K576" s="172"/>
      <c r="L576" s="172"/>
      <c r="M576" s="2"/>
      <c r="N576" s="2"/>
      <c r="O576" s="2"/>
      <c r="P576" s="2"/>
      <c r="Q576" s="2"/>
      <c r="R576" s="2"/>
      <c r="S576" s="2"/>
      <c r="T576" s="2"/>
      <c r="U576" s="2"/>
      <c r="V576" s="2"/>
      <c r="W576" s="2"/>
      <c r="X576" s="2"/>
      <c r="Y576" s="2"/>
      <c r="Z576" s="2"/>
    </row>
    <row r="577" spans="1:26" ht="15.75" customHeight="1" x14ac:dyDescent="0.3">
      <c r="A577" s="128"/>
      <c r="B577" s="128"/>
      <c r="C577" s="171"/>
      <c r="D577" s="128"/>
      <c r="E577" s="128"/>
      <c r="F577" s="128"/>
      <c r="G577" s="2"/>
      <c r="H577" s="128"/>
      <c r="I577" s="172"/>
      <c r="J577" s="172"/>
      <c r="K577" s="172"/>
      <c r="L577" s="172"/>
      <c r="M577" s="2"/>
      <c r="N577" s="2"/>
      <c r="O577" s="2"/>
      <c r="P577" s="2"/>
      <c r="Q577" s="2"/>
      <c r="R577" s="2"/>
      <c r="S577" s="2"/>
      <c r="T577" s="2"/>
      <c r="U577" s="2"/>
      <c r="V577" s="2"/>
      <c r="W577" s="2"/>
      <c r="X577" s="2"/>
      <c r="Y577" s="2"/>
      <c r="Z577" s="2"/>
    </row>
    <row r="578" spans="1:26" ht="15.75" customHeight="1" x14ac:dyDescent="0.3">
      <c r="A578" s="128"/>
      <c r="B578" s="128"/>
      <c r="C578" s="171"/>
      <c r="D578" s="128"/>
      <c r="E578" s="128"/>
      <c r="F578" s="128"/>
      <c r="G578" s="2"/>
      <c r="H578" s="128"/>
      <c r="I578" s="172"/>
      <c r="J578" s="172"/>
      <c r="K578" s="172"/>
      <c r="L578" s="172"/>
      <c r="M578" s="2"/>
      <c r="N578" s="2"/>
      <c r="O578" s="2"/>
      <c r="P578" s="2"/>
      <c r="Q578" s="2"/>
      <c r="R578" s="2"/>
      <c r="S578" s="2"/>
      <c r="T578" s="2"/>
      <c r="U578" s="2"/>
      <c r="V578" s="2"/>
      <c r="W578" s="2"/>
      <c r="X578" s="2"/>
      <c r="Y578" s="2"/>
      <c r="Z578" s="2"/>
    </row>
    <row r="579" spans="1:26" ht="15.75" customHeight="1" x14ac:dyDescent="0.3">
      <c r="A579" s="128"/>
      <c r="B579" s="128"/>
      <c r="C579" s="171"/>
      <c r="D579" s="128"/>
      <c r="E579" s="128"/>
      <c r="F579" s="128"/>
      <c r="G579" s="2"/>
      <c r="H579" s="128"/>
      <c r="I579" s="172"/>
      <c r="J579" s="172"/>
      <c r="K579" s="172"/>
      <c r="L579" s="172"/>
      <c r="M579" s="2"/>
      <c r="N579" s="2"/>
      <c r="O579" s="2"/>
      <c r="P579" s="2"/>
      <c r="Q579" s="2"/>
      <c r="R579" s="2"/>
      <c r="S579" s="2"/>
      <c r="T579" s="2"/>
      <c r="U579" s="2"/>
      <c r="V579" s="2"/>
      <c r="W579" s="2"/>
      <c r="X579" s="2"/>
      <c r="Y579" s="2"/>
      <c r="Z579" s="2"/>
    </row>
    <row r="580" spans="1:26" ht="15.75" customHeight="1" x14ac:dyDescent="0.3">
      <c r="A580" s="128"/>
      <c r="B580" s="128"/>
      <c r="C580" s="171"/>
      <c r="D580" s="128"/>
      <c r="E580" s="128"/>
      <c r="F580" s="128"/>
      <c r="G580" s="2"/>
      <c r="H580" s="128"/>
      <c r="I580" s="172"/>
      <c r="J580" s="172"/>
      <c r="K580" s="172"/>
      <c r="L580" s="172"/>
      <c r="M580" s="2"/>
      <c r="N580" s="2"/>
      <c r="O580" s="2"/>
      <c r="P580" s="2"/>
      <c r="Q580" s="2"/>
      <c r="R580" s="2"/>
      <c r="S580" s="2"/>
      <c r="T580" s="2"/>
      <c r="U580" s="2"/>
      <c r="V580" s="2"/>
      <c r="W580" s="2"/>
      <c r="X580" s="2"/>
      <c r="Y580" s="2"/>
      <c r="Z580" s="2"/>
    </row>
    <row r="581" spans="1:26" ht="15.75" customHeight="1" x14ac:dyDescent="0.3">
      <c r="A581" s="128"/>
      <c r="B581" s="128"/>
      <c r="C581" s="171"/>
      <c r="D581" s="128"/>
      <c r="E581" s="128"/>
      <c r="F581" s="128"/>
      <c r="G581" s="2"/>
      <c r="H581" s="128"/>
      <c r="I581" s="172"/>
      <c r="J581" s="172"/>
      <c r="K581" s="172"/>
      <c r="L581" s="172"/>
      <c r="M581" s="2"/>
      <c r="N581" s="2"/>
      <c r="O581" s="2"/>
      <c r="P581" s="2"/>
      <c r="Q581" s="2"/>
      <c r="R581" s="2"/>
      <c r="S581" s="2"/>
      <c r="T581" s="2"/>
      <c r="U581" s="2"/>
      <c r="V581" s="2"/>
      <c r="W581" s="2"/>
      <c r="X581" s="2"/>
      <c r="Y581" s="2"/>
      <c r="Z581" s="2"/>
    </row>
    <row r="582" spans="1:26" ht="15.75" customHeight="1" x14ac:dyDescent="0.3">
      <c r="A582" s="128"/>
      <c r="B582" s="128"/>
      <c r="C582" s="171"/>
      <c r="D582" s="128"/>
      <c r="E582" s="128"/>
      <c r="F582" s="128"/>
      <c r="G582" s="2"/>
      <c r="H582" s="128"/>
      <c r="I582" s="172"/>
      <c r="J582" s="172"/>
      <c r="K582" s="172"/>
      <c r="L582" s="172"/>
      <c r="M582" s="2"/>
      <c r="N582" s="2"/>
      <c r="O582" s="2"/>
      <c r="P582" s="2"/>
      <c r="Q582" s="2"/>
      <c r="R582" s="2"/>
      <c r="S582" s="2"/>
      <c r="T582" s="2"/>
      <c r="U582" s="2"/>
      <c r="V582" s="2"/>
      <c r="W582" s="2"/>
      <c r="X582" s="2"/>
      <c r="Y582" s="2"/>
      <c r="Z582" s="2"/>
    </row>
    <row r="583" spans="1:26" ht="15.75" customHeight="1" x14ac:dyDescent="0.3">
      <c r="A583" s="128"/>
      <c r="B583" s="128"/>
      <c r="C583" s="171"/>
      <c r="D583" s="128"/>
      <c r="E583" s="128"/>
      <c r="F583" s="128"/>
      <c r="G583" s="2"/>
      <c r="H583" s="128"/>
      <c r="I583" s="172"/>
      <c r="J583" s="172"/>
      <c r="K583" s="172"/>
      <c r="L583" s="172"/>
      <c r="M583" s="2"/>
      <c r="N583" s="2"/>
      <c r="O583" s="2"/>
      <c r="P583" s="2"/>
      <c r="Q583" s="2"/>
      <c r="R583" s="2"/>
      <c r="S583" s="2"/>
      <c r="T583" s="2"/>
      <c r="U583" s="2"/>
      <c r="V583" s="2"/>
      <c r="W583" s="2"/>
      <c r="X583" s="2"/>
      <c r="Y583" s="2"/>
      <c r="Z583" s="2"/>
    </row>
    <row r="584" spans="1:26" ht="15.75" customHeight="1" x14ac:dyDescent="0.3">
      <c r="A584" s="128"/>
      <c r="B584" s="128"/>
      <c r="C584" s="171"/>
      <c r="D584" s="128"/>
      <c r="E584" s="128"/>
      <c r="F584" s="128"/>
      <c r="G584" s="2"/>
      <c r="H584" s="128"/>
      <c r="I584" s="172"/>
      <c r="J584" s="172"/>
      <c r="K584" s="172"/>
      <c r="L584" s="172"/>
      <c r="M584" s="2"/>
      <c r="N584" s="2"/>
      <c r="O584" s="2"/>
      <c r="P584" s="2"/>
      <c r="Q584" s="2"/>
      <c r="R584" s="2"/>
      <c r="S584" s="2"/>
      <c r="T584" s="2"/>
      <c r="U584" s="2"/>
      <c r="V584" s="2"/>
      <c r="W584" s="2"/>
      <c r="X584" s="2"/>
      <c r="Y584" s="2"/>
      <c r="Z584" s="2"/>
    </row>
    <row r="585" spans="1:26" ht="15.75" customHeight="1" x14ac:dyDescent="0.3">
      <c r="A585" s="128"/>
      <c r="B585" s="128"/>
      <c r="C585" s="171"/>
      <c r="D585" s="128"/>
      <c r="E585" s="128"/>
      <c r="F585" s="128"/>
      <c r="G585" s="2"/>
      <c r="H585" s="128"/>
      <c r="I585" s="172"/>
      <c r="J585" s="172"/>
      <c r="K585" s="172"/>
      <c r="L585" s="172"/>
      <c r="M585" s="2"/>
      <c r="N585" s="2"/>
      <c r="O585" s="2"/>
      <c r="P585" s="2"/>
      <c r="Q585" s="2"/>
      <c r="R585" s="2"/>
      <c r="S585" s="2"/>
      <c r="T585" s="2"/>
      <c r="U585" s="2"/>
      <c r="V585" s="2"/>
      <c r="W585" s="2"/>
      <c r="X585" s="2"/>
      <c r="Y585" s="2"/>
      <c r="Z585" s="2"/>
    </row>
    <row r="586" spans="1:26" ht="15.75" customHeight="1" x14ac:dyDescent="0.3">
      <c r="A586" s="128"/>
      <c r="B586" s="128"/>
      <c r="C586" s="171"/>
      <c r="D586" s="128"/>
      <c r="E586" s="128"/>
      <c r="F586" s="128"/>
      <c r="G586" s="2"/>
      <c r="H586" s="128"/>
      <c r="I586" s="172"/>
      <c r="J586" s="172"/>
      <c r="K586" s="172"/>
      <c r="L586" s="172"/>
      <c r="M586" s="2"/>
      <c r="N586" s="2"/>
      <c r="O586" s="2"/>
      <c r="P586" s="2"/>
      <c r="Q586" s="2"/>
      <c r="R586" s="2"/>
      <c r="S586" s="2"/>
      <c r="T586" s="2"/>
      <c r="U586" s="2"/>
      <c r="V586" s="2"/>
      <c r="W586" s="2"/>
      <c r="X586" s="2"/>
      <c r="Y586" s="2"/>
      <c r="Z586" s="2"/>
    </row>
    <row r="587" spans="1:26" ht="15.75" customHeight="1" x14ac:dyDescent="0.3">
      <c r="A587" s="128"/>
      <c r="B587" s="128"/>
      <c r="C587" s="171"/>
      <c r="D587" s="128"/>
      <c r="E587" s="128"/>
      <c r="F587" s="128"/>
      <c r="G587" s="2"/>
      <c r="H587" s="128"/>
      <c r="I587" s="172"/>
      <c r="J587" s="172"/>
      <c r="K587" s="172"/>
      <c r="L587" s="172"/>
      <c r="M587" s="2"/>
      <c r="N587" s="2"/>
      <c r="O587" s="2"/>
      <c r="P587" s="2"/>
      <c r="Q587" s="2"/>
      <c r="R587" s="2"/>
      <c r="S587" s="2"/>
      <c r="T587" s="2"/>
      <c r="U587" s="2"/>
      <c r="V587" s="2"/>
      <c r="W587" s="2"/>
      <c r="X587" s="2"/>
      <c r="Y587" s="2"/>
      <c r="Z587" s="2"/>
    </row>
    <row r="588" spans="1:26" ht="15.75" customHeight="1" x14ac:dyDescent="0.3">
      <c r="A588" s="128"/>
      <c r="B588" s="128"/>
      <c r="C588" s="171"/>
      <c r="D588" s="128"/>
      <c r="E588" s="128"/>
      <c r="F588" s="128"/>
      <c r="G588" s="2"/>
      <c r="H588" s="128"/>
      <c r="I588" s="172"/>
      <c r="J588" s="172"/>
      <c r="K588" s="172"/>
      <c r="L588" s="172"/>
      <c r="M588" s="2"/>
      <c r="N588" s="2"/>
      <c r="O588" s="2"/>
      <c r="P588" s="2"/>
      <c r="Q588" s="2"/>
      <c r="R588" s="2"/>
      <c r="S588" s="2"/>
      <c r="T588" s="2"/>
      <c r="U588" s="2"/>
      <c r="V588" s="2"/>
      <c r="W588" s="2"/>
      <c r="X588" s="2"/>
      <c r="Y588" s="2"/>
      <c r="Z588" s="2"/>
    </row>
    <row r="589" spans="1:26" ht="15.75" customHeight="1" x14ac:dyDescent="0.3">
      <c r="A589" s="128"/>
      <c r="B589" s="128"/>
      <c r="C589" s="171"/>
      <c r="D589" s="128"/>
      <c r="E589" s="128"/>
      <c r="F589" s="128"/>
      <c r="G589" s="2"/>
      <c r="H589" s="128"/>
      <c r="I589" s="172"/>
      <c r="J589" s="172"/>
      <c r="K589" s="172"/>
      <c r="L589" s="172"/>
      <c r="M589" s="2"/>
      <c r="N589" s="2"/>
      <c r="O589" s="2"/>
      <c r="P589" s="2"/>
      <c r="Q589" s="2"/>
      <c r="R589" s="2"/>
      <c r="S589" s="2"/>
      <c r="T589" s="2"/>
      <c r="U589" s="2"/>
      <c r="V589" s="2"/>
      <c r="W589" s="2"/>
      <c r="X589" s="2"/>
      <c r="Y589" s="2"/>
      <c r="Z589" s="2"/>
    </row>
    <row r="590" spans="1:26" ht="15.75" customHeight="1" x14ac:dyDescent="0.3">
      <c r="A590" s="128"/>
      <c r="B590" s="128"/>
      <c r="C590" s="171"/>
      <c r="D590" s="128"/>
      <c r="E590" s="128"/>
      <c r="F590" s="128"/>
      <c r="G590" s="2"/>
      <c r="H590" s="128"/>
      <c r="I590" s="172"/>
      <c r="J590" s="172"/>
      <c r="K590" s="172"/>
      <c r="L590" s="172"/>
      <c r="M590" s="2"/>
      <c r="N590" s="2"/>
      <c r="O590" s="2"/>
      <c r="P590" s="2"/>
      <c r="Q590" s="2"/>
      <c r="R590" s="2"/>
      <c r="S590" s="2"/>
      <c r="T590" s="2"/>
      <c r="U590" s="2"/>
      <c r="V590" s="2"/>
      <c r="W590" s="2"/>
      <c r="X590" s="2"/>
      <c r="Y590" s="2"/>
      <c r="Z590" s="2"/>
    </row>
    <row r="591" spans="1:26" ht="15.75" customHeight="1" x14ac:dyDescent="0.3">
      <c r="A591" s="128"/>
      <c r="B591" s="128"/>
      <c r="C591" s="171"/>
      <c r="D591" s="128"/>
      <c r="E591" s="128"/>
      <c r="F591" s="128"/>
      <c r="G591" s="2"/>
      <c r="H591" s="128"/>
      <c r="I591" s="172"/>
      <c r="J591" s="172"/>
      <c r="K591" s="172"/>
      <c r="L591" s="172"/>
      <c r="M591" s="2"/>
      <c r="N591" s="2"/>
      <c r="O591" s="2"/>
      <c r="P591" s="2"/>
      <c r="Q591" s="2"/>
      <c r="R591" s="2"/>
      <c r="S591" s="2"/>
      <c r="T591" s="2"/>
      <c r="U591" s="2"/>
      <c r="V591" s="2"/>
      <c r="W591" s="2"/>
      <c r="X591" s="2"/>
      <c r="Y591" s="2"/>
      <c r="Z591" s="2"/>
    </row>
    <row r="592" spans="1:26" ht="15.75" customHeight="1" x14ac:dyDescent="0.3">
      <c r="A592" s="128"/>
      <c r="B592" s="128"/>
      <c r="C592" s="171"/>
      <c r="D592" s="128"/>
      <c r="E592" s="128"/>
      <c r="F592" s="128"/>
      <c r="G592" s="2"/>
      <c r="H592" s="128"/>
      <c r="I592" s="172"/>
      <c r="J592" s="172"/>
      <c r="K592" s="172"/>
      <c r="L592" s="172"/>
      <c r="M592" s="2"/>
      <c r="N592" s="2"/>
      <c r="O592" s="2"/>
      <c r="P592" s="2"/>
      <c r="Q592" s="2"/>
      <c r="R592" s="2"/>
      <c r="S592" s="2"/>
      <c r="T592" s="2"/>
      <c r="U592" s="2"/>
      <c r="V592" s="2"/>
      <c r="W592" s="2"/>
      <c r="X592" s="2"/>
      <c r="Y592" s="2"/>
      <c r="Z592" s="2"/>
    </row>
    <row r="593" spans="1:26" ht="15.75" customHeight="1" x14ac:dyDescent="0.3">
      <c r="A593" s="128"/>
      <c r="B593" s="128"/>
      <c r="C593" s="171"/>
      <c r="D593" s="128"/>
      <c r="E593" s="128"/>
      <c r="F593" s="128"/>
      <c r="G593" s="2"/>
      <c r="H593" s="128"/>
      <c r="I593" s="172"/>
      <c r="J593" s="172"/>
      <c r="K593" s="172"/>
      <c r="L593" s="172"/>
      <c r="M593" s="2"/>
      <c r="N593" s="2"/>
      <c r="O593" s="2"/>
      <c r="P593" s="2"/>
      <c r="Q593" s="2"/>
      <c r="R593" s="2"/>
      <c r="S593" s="2"/>
      <c r="T593" s="2"/>
      <c r="U593" s="2"/>
      <c r="V593" s="2"/>
      <c r="W593" s="2"/>
      <c r="X593" s="2"/>
      <c r="Y593" s="2"/>
      <c r="Z593" s="2"/>
    </row>
    <row r="594" spans="1:26" ht="15.75" customHeight="1" x14ac:dyDescent="0.3">
      <c r="A594" s="128"/>
      <c r="B594" s="128"/>
      <c r="C594" s="171"/>
      <c r="D594" s="128"/>
      <c r="E594" s="128"/>
      <c r="F594" s="128"/>
      <c r="G594" s="2"/>
      <c r="H594" s="128"/>
      <c r="I594" s="172"/>
      <c r="J594" s="172"/>
      <c r="K594" s="172"/>
      <c r="L594" s="172"/>
      <c r="M594" s="2"/>
      <c r="N594" s="2"/>
      <c r="O594" s="2"/>
      <c r="P594" s="2"/>
      <c r="Q594" s="2"/>
      <c r="R594" s="2"/>
      <c r="S594" s="2"/>
      <c r="T594" s="2"/>
      <c r="U594" s="2"/>
      <c r="V594" s="2"/>
      <c r="W594" s="2"/>
      <c r="X594" s="2"/>
      <c r="Y594" s="2"/>
      <c r="Z594" s="2"/>
    </row>
    <row r="595" spans="1:26" ht="15.75" customHeight="1" x14ac:dyDescent="0.3">
      <c r="A595" s="128"/>
      <c r="B595" s="128"/>
      <c r="C595" s="171"/>
      <c r="D595" s="128"/>
      <c r="E595" s="128"/>
      <c r="F595" s="128"/>
      <c r="G595" s="2"/>
      <c r="H595" s="128"/>
      <c r="I595" s="172"/>
      <c r="J595" s="172"/>
      <c r="K595" s="172"/>
      <c r="L595" s="172"/>
      <c r="M595" s="2"/>
      <c r="N595" s="2"/>
      <c r="O595" s="2"/>
      <c r="P595" s="2"/>
      <c r="Q595" s="2"/>
      <c r="R595" s="2"/>
      <c r="S595" s="2"/>
      <c r="T595" s="2"/>
      <c r="U595" s="2"/>
      <c r="V595" s="2"/>
      <c r="W595" s="2"/>
      <c r="X595" s="2"/>
      <c r="Y595" s="2"/>
      <c r="Z595" s="2"/>
    </row>
    <row r="596" spans="1:26" ht="15.75" customHeight="1" x14ac:dyDescent="0.3">
      <c r="A596" s="128"/>
      <c r="B596" s="128"/>
      <c r="C596" s="171"/>
      <c r="D596" s="128"/>
      <c r="E596" s="128"/>
      <c r="F596" s="128"/>
      <c r="G596" s="2"/>
      <c r="H596" s="128"/>
      <c r="I596" s="172"/>
      <c r="J596" s="172"/>
      <c r="K596" s="172"/>
      <c r="L596" s="172"/>
      <c r="M596" s="2"/>
      <c r="N596" s="2"/>
      <c r="O596" s="2"/>
      <c r="P596" s="2"/>
      <c r="Q596" s="2"/>
      <c r="R596" s="2"/>
      <c r="S596" s="2"/>
      <c r="T596" s="2"/>
      <c r="U596" s="2"/>
      <c r="V596" s="2"/>
      <c r="W596" s="2"/>
      <c r="X596" s="2"/>
      <c r="Y596" s="2"/>
      <c r="Z596" s="2"/>
    </row>
    <row r="597" spans="1:26" ht="15.75" customHeight="1" x14ac:dyDescent="0.3">
      <c r="A597" s="128"/>
      <c r="B597" s="128"/>
      <c r="C597" s="171"/>
      <c r="D597" s="128"/>
      <c r="E597" s="128"/>
      <c r="F597" s="128"/>
      <c r="G597" s="2"/>
      <c r="H597" s="128"/>
      <c r="I597" s="172"/>
      <c r="J597" s="172"/>
      <c r="K597" s="172"/>
      <c r="L597" s="172"/>
      <c r="M597" s="2"/>
      <c r="N597" s="2"/>
      <c r="O597" s="2"/>
      <c r="P597" s="2"/>
      <c r="Q597" s="2"/>
      <c r="R597" s="2"/>
      <c r="S597" s="2"/>
      <c r="T597" s="2"/>
      <c r="U597" s="2"/>
      <c r="V597" s="2"/>
      <c r="W597" s="2"/>
      <c r="X597" s="2"/>
      <c r="Y597" s="2"/>
      <c r="Z597" s="2"/>
    </row>
    <row r="598" spans="1:26" ht="15.75" customHeight="1" x14ac:dyDescent="0.3">
      <c r="A598" s="128"/>
      <c r="B598" s="128"/>
      <c r="C598" s="171"/>
      <c r="D598" s="128"/>
      <c r="E598" s="128"/>
      <c r="F598" s="128"/>
      <c r="G598" s="2"/>
      <c r="H598" s="128"/>
      <c r="I598" s="172"/>
      <c r="J598" s="172"/>
      <c r="K598" s="172"/>
      <c r="L598" s="172"/>
      <c r="M598" s="2"/>
      <c r="N598" s="2"/>
      <c r="O598" s="2"/>
      <c r="P598" s="2"/>
      <c r="Q598" s="2"/>
      <c r="R598" s="2"/>
      <c r="S598" s="2"/>
      <c r="T598" s="2"/>
      <c r="U598" s="2"/>
      <c r="V598" s="2"/>
      <c r="W598" s="2"/>
      <c r="X598" s="2"/>
      <c r="Y598" s="2"/>
      <c r="Z598" s="2"/>
    </row>
    <row r="599" spans="1:26" ht="15.75" customHeight="1" x14ac:dyDescent="0.3">
      <c r="A599" s="128"/>
      <c r="B599" s="128"/>
      <c r="C599" s="171"/>
      <c r="D599" s="128"/>
      <c r="E599" s="128"/>
      <c r="F599" s="128"/>
      <c r="G599" s="2"/>
      <c r="H599" s="128"/>
      <c r="I599" s="172"/>
      <c r="J599" s="172"/>
      <c r="K599" s="172"/>
      <c r="L599" s="172"/>
      <c r="M599" s="2"/>
      <c r="N599" s="2"/>
      <c r="O599" s="2"/>
      <c r="P599" s="2"/>
      <c r="Q599" s="2"/>
      <c r="R599" s="2"/>
      <c r="S599" s="2"/>
      <c r="T599" s="2"/>
      <c r="U599" s="2"/>
      <c r="V599" s="2"/>
      <c r="W599" s="2"/>
      <c r="X599" s="2"/>
      <c r="Y599" s="2"/>
      <c r="Z599" s="2"/>
    </row>
    <row r="600" spans="1:26" ht="15.75" customHeight="1" x14ac:dyDescent="0.3">
      <c r="A600" s="128"/>
      <c r="B600" s="128"/>
      <c r="C600" s="171"/>
      <c r="D600" s="128"/>
      <c r="E600" s="128"/>
      <c r="F600" s="128"/>
      <c r="G600" s="2"/>
      <c r="H600" s="128"/>
      <c r="I600" s="172"/>
      <c r="J600" s="172"/>
      <c r="K600" s="172"/>
      <c r="L600" s="172"/>
      <c r="M600" s="2"/>
      <c r="N600" s="2"/>
      <c r="O600" s="2"/>
      <c r="P600" s="2"/>
      <c r="Q600" s="2"/>
      <c r="R600" s="2"/>
      <c r="S600" s="2"/>
      <c r="T600" s="2"/>
      <c r="U600" s="2"/>
      <c r="V600" s="2"/>
      <c r="W600" s="2"/>
      <c r="X600" s="2"/>
      <c r="Y600" s="2"/>
      <c r="Z600" s="2"/>
    </row>
    <row r="601" spans="1:26" ht="15.75" customHeight="1" x14ac:dyDescent="0.3">
      <c r="A601" s="128"/>
      <c r="B601" s="128"/>
      <c r="C601" s="171"/>
      <c r="D601" s="128"/>
      <c r="E601" s="128"/>
      <c r="F601" s="128"/>
      <c r="G601" s="2"/>
      <c r="H601" s="128"/>
      <c r="I601" s="172"/>
      <c r="J601" s="172"/>
      <c r="K601" s="172"/>
      <c r="L601" s="172"/>
      <c r="M601" s="2"/>
      <c r="N601" s="2"/>
      <c r="O601" s="2"/>
      <c r="P601" s="2"/>
      <c r="Q601" s="2"/>
      <c r="R601" s="2"/>
      <c r="S601" s="2"/>
      <c r="T601" s="2"/>
      <c r="U601" s="2"/>
      <c r="V601" s="2"/>
      <c r="W601" s="2"/>
      <c r="X601" s="2"/>
      <c r="Y601" s="2"/>
      <c r="Z601" s="2"/>
    </row>
    <row r="602" spans="1:26" ht="15.75" customHeight="1" x14ac:dyDescent="0.3">
      <c r="A602" s="128"/>
      <c r="B602" s="128"/>
      <c r="C602" s="171"/>
      <c r="D602" s="128"/>
      <c r="E602" s="128"/>
      <c r="F602" s="128"/>
      <c r="G602" s="2"/>
      <c r="H602" s="128"/>
      <c r="I602" s="172"/>
      <c r="J602" s="172"/>
      <c r="K602" s="172"/>
      <c r="L602" s="172"/>
      <c r="M602" s="2"/>
      <c r="N602" s="2"/>
      <c r="O602" s="2"/>
      <c r="P602" s="2"/>
      <c r="Q602" s="2"/>
      <c r="R602" s="2"/>
      <c r="S602" s="2"/>
      <c r="T602" s="2"/>
      <c r="U602" s="2"/>
      <c r="V602" s="2"/>
      <c r="W602" s="2"/>
      <c r="X602" s="2"/>
      <c r="Y602" s="2"/>
      <c r="Z602" s="2"/>
    </row>
    <row r="603" spans="1:26" ht="15.75" customHeight="1" x14ac:dyDescent="0.3">
      <c r="A603" s="128"/>
      <c r="B603" s="128"/>
      <c r="C603" s="171"/>
      <c r="D603" s="128"/>
      <c r="E603" s="128"/>
      <c r="F603" s="128"/>
      <c r="G603" s="2"/>
      <c r="H603" s="128"/>
      <c r="I603" s="172"/>
      <c r="J603" s="172"/>
      <c r="K603" s="172"/>
      <c r="L603" s="172"/>
      <c r="M603" s="2"/>
      <c r="N603" s="2"/>
      <c r="O603" s="2"/>
      <c r="P603" s="2"/>
      <c r="Q603" s="2"/>
      <c r="R603" s="2"/>
      <c r="S603" s="2"/>
      <c r="T603" s="2"/>
      <c r="U603" s="2"/>
      <c r="V603" s="2"/>
      <c r="W603" s="2"/>
      <c r="X603" s="2"/>
      <c r="Y603" s="2"/>
      <c r="Z603" s="2"/>
    </row>
    <row r="604" spans="1:26" ht="15.75" customHeight="1" x14ac:dyDescent="0.3">
      <c r="A604" s="128"/>
      <c r="B604" s="128"/>
      <c r="C604" s="171"/>
      <c r="D604" s="128"/>
      <c r="E604" s="128"/>
      <c r="F604" s="128"/>
      <c r="G604" s="2"/>
      <c r="H604" s="128"/>
      <c r="I604" s="172"/>
      <c r="J604" s="172"/>
      <c r="K604" s="172"/>
      <c r="L604" s="172"/>
      <c r="M604" s="2"/>
      <c r="N604" s="2"/>
      <c r="O604" s="2"/>
      <c r="P604" s="2"/>
      <c r="Q604" s="2"/>
      <c r="R604" s="2"/>
      <c r="S604" s="2"/>
      <c r="T604" s="2"/>
      <c r="U604" s="2"/>
      <c r="V604" s="2"/>
      <c r="W604" s="2"/>
      <c r="X604" s="2"/>
      <c r="Y604" s="2"/>
      <c r="Z604" s="2"/>
    </row>
    <row r="605" spans="1:26" ht="15.75" customHeight="1" x14ac:dyDescent="0.3">
      <c r="A605" s="128"/>
      <c r="B605" s="128"/>
      <c r="C605" s="171"/>
      <c r="D605" s="128"/>
      <c r="E605" s="128"/>
      <c r="F605" s="128"/>
      <c r="G605" s="2"/>
      <c r="H605" s="128"/>
      <c r="I605" s="172"/>
      <c r="J605" s="172"/>
      <c r="K605" s="172"/>
      <c r="L605" s="172"/>
      <c r="M605" s="2"/>
      <c r="N605" s="2"/>
      <c r="O605" s="2"/>
      <c r="P605" s="2"/>
      <c r="Q605" s="2"/>
      <c r="R605" s="2"/>
      <c r="S605" s="2"/>
      <c r="T605" s="2"/>
      <c r="U605" s="2"/>
      <c r="V605" s="2"/>
      <c r="W605" s="2"/>
      <c r="X605" s="2"/>
      <c r="Y605" s="2"/>
      <c r="Z605" s="2"/>
    </row>
    <row r="606" spans="1:26" ht="15.75" customHeight="1" x14ac:dyDescent="0.3">
      <c r="A606" s="128"/>
      <c r="B606" s="128"/>
      <c r="C606" s="171"/>
      <c r="D606" s="128"/>
      <c r="E606" s="128"/>
      <c r="F606" s="128"/>
      <c r="G606" s="2"/>
      <c r="H606" s="128"/>
      <c r="I606" s="172"/>
      <c r="J606" s="172"/>
      <c r="K606" s="172"/>
      <c r="L606" s="172"/>
      <c r="M606" s="2"/>
      <c r="N606" s="2"/>
      <c r="O606" s="2"/>
      <c r="P606" s="2"/>
      <c r="Q606" s="2"/>
      <c r="R606" s="2"/>
      <c r="S606" s="2"/>
      <c r="T606" s="2"/>
      <c r="U606" s="2"/>
      <c r="V606" s="2"/>
      <c r="W606" s="2"/>
      <c r="X606" s="2"/>
      <c r="Y606" s="2"/>
      <c r="Z606" s="2"/>
    </row>
    <row r="607" spans="1:26" ht="15.75" customHeight="1" x14ac:dyDescent="0.3">
      <c r="A607" s="128"/>
      <c r="B607" s="128"/>
      <c r="C607" s="171"/>
      <c r="D607" s="128"/>
      <c r="E607" s="128"/>
      <c r="F607" s="128"/>
      <c r="G607" s="2"/>
      <c r="H607" s="128"/>
      <c r="I607" s="172"/>
      <c r="J607" s="172"/>
      <c r="K607" s="172"/>
      <c r="L607" s="172"/>
      <c r="M607" s="2"/>
      <c r="N607" s="2"/>
      <c r="O607" s="2"/>
      <c r="P607" s="2"/>
      <c r="Q607" s="2"/>
      <c r="R607" s="2"/>
      <c r="S607" s="2"/>
      <c r="T607" s="2"/>
      <c r="U607" s="2"/>
      <c r="V607" s="2"/>
      <c r="W607" s="2"/>
      <c r="X607" s="2"/>
      <c r="Y607" s="2"/>
      <c r="Z607" s="2"/>
    </row>
    <row r="608" spans="1:26" ht="15.75" customHeight="1" x14ac:dyDescent="0.3">
      <c r="A608" s="128"/>
      <c r="B608" s="128"/>
      <c r="C608" s="171"/>
      <c r="D608" s="128"/>
      <c r="E608" s="128"/>
      <c r="F608" s="128"/>
      <c r="G608" s="2"/>
      <c r="H608" s="128"/>
      <c r="I608" s="172"/>
      <c r="J608" s="172"/>
      <c r="K608" s="172"/>
      <c r="L608" s="172"/>
      <c r="M608" s="2"/>
      <c r="N608" s="2"/>
      <c r="O608" s="2"/>
      <c r="P608" s="2"/>
      <c r="Q608" s="2"/>
      <c r="R608" s="2"/>
      <c r="S608" s="2"/>
      <c r="T608" s="2"/>
      <c r="U608" s="2"/>
      <c r="V608" s="2"/>
      <c r="W608" s="2"/>
      <c r="X608" s="2"/>
      <c r="Y608" s="2"/>
      <c r="Z608" s="2"/>
    </row>
    <row r="609" spans="1:26" ht="15.75" customHeight="1" x14ac:dyDescent="0.3">
      <c r="A609" s="128"/>
      <c r="B609" s="128"/>
      <c r="C609" s="171"/>
      <c r="D609" s="128"/>
      <c r="E609" s="128"/>
      <c r="F609" s="128"/>
      <c r="G609" s="2"/>
      <c r="H609" s="128"/>
      <c r="I609" s="172"/>
      <c r="J609" s="172"/>
      <c r="K609" s="172"/>
      <c r="L609" s="172"/>
      <c r="M609" s="2"/>
      <c r="N609" s="2"/>
      <c r="O609" s="2"/>
      <c r="P609" s="2"/>
      <c r="Q609" s="2"/>
      <c r="R609" s="2"/>
      <c r="S609" s="2"/>
      <c r="T609" s="2"/>
      <c r="U609" s="2"/>
      <c r="V609" s="2"/>
      <c r="W609" s="2"/>
      <c r="X609" s="2"/>
      <c r="Y609" s="2"/>
      <c r="Z609" s="2"/>
    </row>
    <row r="610" spans="1:26" ht="15.75" customHeight="1" x14ac:dyDescent="0.3">
      <c r="A610" s="128"/>
      <c r="B610" s="128"/>
      <c r="C610" s="171"/>
      <c r="D610" s="128"/>
      <c r="E610" s="128"/>
      <c r="F610" s="128"/>
      <c r="G610" s="2"/>
      <c r="H610" s="128"/>
      <c r="I610" s="172"/>
      <c r="J610" s="172"/>
      <c r="K610" s="172"/>
      <c r="L610" s="172"/>
      <c r="M610" s="2"/>
      <c r="N610" s="2"/>
      <c r="O610" s="2"/>
      <c r="P610" s="2"/>
      <c r="Q610" s="2"/>
      <c r="R610" s="2"/>
      <c r="S610" s="2"/>
      <c r="T610" s="2"/>
      <c r="U610" s="2"/>
      <c r="V610" s="2"/>
      <c r="W610" s="2"/>
      <c r="X610" s="2"/>
      <c r="Y610" s="2"/>
      <c r="Z610" s="2"/>
    </row>
    <row r="611" spans="1:26" ht="15.75" customHeight="1" x14ac:dyDescent="0.3">
      <c r="A611" s="128"/>
      <c r="B611" s="128"/>
      <c r="C611" s="171"/>
      <c r="D611" s="128"/>
      <c r="E611" s="128"/>
      <c r="F611" s="128"/>
      <c r="G611" s="2"/>
      <c r="H611" s="128"/>
      <c r="I611" s="172"/>
      <c r="J611" s="172"/>
      <c r="K611" s="172"/>
      <c r="L611" s="172"/>
      <c r="M611" s="2"/>
      <c r="N611" s="2"/>
      <c r="O611" s="2"/>
      <c r="P611" s="2"/>
      <c r="Q611" s="2"/>
      <c r="R611" s="2"/>
      <c r="S611" s="2"/>
      <c r="T611" s="2"/>
      <c r="U611" s="2"/>
      <c r="V611" s="2"/>
      <c r="W611" s="2"/>
      <c r="X611" s="2"/>
      <c r="Y611" s="2"/>
      <c r="Z611" s="2"/>
    </row>
    <row r="612" spans="1:26" ht="15.75" customHeight="1" x14ac:dyDescent="0.3">
      <c r="A612" s="128"/>
      <c r="B612" s="128"/>
      <c r="C612" s="171"/>
      <c r="D612" s="128"/>
      <c r="E612" s="128"/>
      <c r="F612" s="128"/>
      <c r="G612" s="2"/>
      <c r="H612" s="128"/>
      <c r="I612" s="172"/>
      <c r="J612" s="172"/>
      <c r="K612" s="172"/>
      <c r="L612" s="172"/>
      <c r="M612" s="2"/>
      <c r="N612" s="2"/>
      <c r="O612" s="2"/>
      <c r="P612" s="2"/>
      <c r="Q612" s="2"/>
      <c r="R612" s="2"/>
      <c r="S612" s="2"/>
      <c r="T612" s="2"/>
      <c r="U612" s="2"/>
      <c r="V612" s="2"/>
      <c r="W612" s="2"/>
      <c r="X612" s="2"/>
      <c r="Y612" s="2"/>
      <c r="Z612" s="2"/>
    </row>
    <row r="613" spans="1:26" ht="15.75" customHeight="1" x14ac:dyDescent="0.3">
      <c r="A613" s="128"/>
      <c r="B613" s="128"/>
      <c r="C613" s="171"/>
      <c r="D613" s="128"/>
      <c r="E613" s="128"/>
      <c r="F613" s="128"/>
      <c r="G613" s="2"/>
      <c r="H613" s="128"/>
      <c r="I613" s="172"/>
      <c r="J613" s="172"/>
      <c r="K613" s="172"/>
      <c r="L613" s="172"/>
      <c r="M613" s="2"/>
      <c r="N613" s="2"/>
      <c r="O613" s="2"/>
      <c r="P613" s="2"/>
      <c r="Q613" s="2"/>
      <c r="R613" s="2"/>
      <c r="S613" s="2"/>
      <c r="T613" s="2"/>
      <c r="U613" s="2"/>
      <c r="V613" s="2"/>
      <c r="W613" s="2"/>
      <c r="X613" s="2"/>
      <c r="Y613" s="2"/>
      <c r="Z613" s="2"/>
    </row>
    <row r="614" spans="1:26" ht="15.75" customHeight="1" x14ac:dyDescent="0.3">
      <c r="A614" s="128"/>
      <c r="B614" s="128"/>
      <c r="C614" s="171"/>
      <c r="D614" s="128"/>
      <c r="E614" s="128"/>
      <c r="F614" s="128"/>
      <c r="G614" s="2"/>
      <c r="H614" s="128"/>
      <c r="I614" s="172"/>
      <c r="J614" s="172"/>
      <c r="K614" s="172"/>
      <c r="L614" s="172"/>
      <c r="M614" s="2"/>
      <c r="N614" s="2"/>
      <c r="O614" s="2"/>
      <c r="P614" s="2"/>
      <c r="Q614" s="2"/>
      <c r="R614" s="2"/>
      <c r="S614" s="2"/>
      <c r="T614" s="2"/>
      <c r="U614" s="2"/>
      <c r="V614" s="2"/>
      <c r="W614" s="2"/>
      <c r="X614" s="2"/>
      <c r="Y614" s="2"/>
      <c r="Z614" s="2"/>
    </row>
    <row r="615" spans="1:26" ht="15.75" customHeight="1" x14ac:dyDescent="0.3">
      <c r="A615" s="128"/>
      <c r="B615" s="128"/>
      <c r="C615" s="171"/>
      <c r="D615" s="128"/>
      <c r="E615" s="128"/>
      <c r="F615" s="128"/>
      <c r="G615" s="2"/>
      <c r="H615" s="128"/>
      <c r="I615" s="172"/>
      <c r="J615" s="172"/>
      <c r="K615" s="172"/>
      <c r="L615" s="172"/>
      <c r="M615" s="2"/>
      <c r="N615" s="2"/>
      <c r="O615" s="2"/>
      <c r="P615" s="2"/>
      <c r="Q615" s="2"/>
      <c r="R615" s="2"/>
      <c r="S615" s="2"/>
      <c r="T615" s="2"/>
      <c r="U615" s="2"/>
      <c r="V615" s="2"/>
      <c r="W615" s="2"/>
      <c r="X615" s="2"/>
      <c r="Y615" s="2"/>
      <c r="Z615" s="2"/>
    </row>
    <row r="616" spans="1:26" ht="15.75" customHeight="1" x14ac:dyDescent="0.3">
      <c r="A616" s="128"/>
      <c r="B616" s="128"/>
      <c r="C616" s="171"/>
      <c r="D616" s="128"/>
      <c r="E616" s="128"/>
      <c r="F616" s="128"/>
      <c r="G616" s="2"/>
      <c r="H616" s="128"/>
      <c r="I616" s="172"/>
      <c r="J616" s="172"/>
      <c r="K616" s="172"/>
      <c r="L616" s="172"/>
      <c r="M616" s="2"/>
      <c r="N616" s="2"/>
      <c r="O616" s="2"/>
      <c r="P616" s="2"/>
      <c r="Q616" s="2"/>
      <c r="R616" s="2"/>
      <c r="S616" s="2"/>
      <c r="T616" s="2"/>
      <c r="U616" s="2"/>
      <c r="V616" s="2"/>
      <c r="W616" s="2"/>
      <c r="X616" s="2"/>
      <c r="Y616" s="2"/>
      <c r="Z616" s="2"/>
    </row>
    <row r="617" spans="1:26" ht="15.75" customHeight="1" x14ac:dyDescent="0.3">
      <c r="A617" s="128"/>
      <c r="B617" s="128"/>
      <c r="C617" s="171"/>
      <c r="D617" s="128"/>
      <c r="E617" s="128"/>
      <c r="F617" s="128"/>
      <c r="G617" s="2"/>
      <c r="H617" s="128"/>
      <c r="I617" s="172"/>
      <c r="J617" s="172"/>
      <c r="K617" s="172"/>
      <c r="L617" s="172"/>
      <c r="M617" s="2"/>
      <c r="N617" s="2"/>
      <c r="O617" s="2"/>
      <c r="P617" s="2"/>
      <c r="Q617" s="2"/>
      <c r="R617" s="2"/>
      <c r="S617" s="2"/>
      <c r="T617" s="2"/>
      <c r="U617" s="2"/>
      <c r="V617" s="2"/>
      <c r="W617" s="2"/>
      <c r="X617" s="2"/>
      <c r="Y617" s="2"/>
      <c r="Z617" s="2"/>
    </row>
    <row r="618" spans="1:26" ht="15.75" customHeight="1" x14ac:dyDescent="0.3">
      <c r="A618" s="128"/>
      <c r="B618" s="128"/>
      <c r="C618" s="171"/>
      <c r="D618" s="128"/>
      <c r="E618" s="128"/>
      <c r="F618" s="128"/>
      <c r="G618" s="2"/>
      <c r="H618" s="128"/>
      <c r="I618" s="172"/>
      <c r="J618" s="172"/>
      <c r="K618" s="172"/>
      <c r="L618" s="172"/>
      <c r="M618" s="2"/>
      <c r="N618" s="2"/>
      <c r="O618" s="2"/>
      <c r="P618" s="2"/>
      <c r="Q618" s="2"/>
      <c r="R618" s="2"/>
      <c r="S618" s="2"/>
      <c r="T618" s="2"/>
      <c r="U618" s="2"/>
      <c r="V618" s="2"/>
      <c r="W618" s="2"/>
      <c r="X618" s="2"/>
      <c r="Y618" s="2"/>
      <c r="Z618" s="2"/>
    </row>
    <row r="619" spans="1:26" ht="15.75" customHeight="1" x14ac:dyDescent="0.3">
      <c r="A619" s="128"/>
      <c r="B619" s="128"/>
      <c r="C619" s="171"/>
      <c r="D619" s="128"/>
      <c r="E619" s="128"/>
      <c r="F619" s="128"/>
      <c r="G619" s="2"/>
      <c r="H619" s="128"/>
      <c r="I619" s="172"/>
      <c r="J619" s="172"/>
      <c r="K619" s="172"/>
      <c r="L619" s="172"/>
      <c r="M619" s="2"/>
      <c r="N619" s="2"/>
      <c r="O619" s="2"/>
      <c r="P619" s="2"/>
      <c r="Q619" s="2"/>
      <c r="R619" s="2"/>
      <c r="S619" s="2"/>
      <c r="T619" s="2"/>
      <c r="U619" s="2"/>
      <c r="V619" s="2"/>
      <c r="W619" s="2"/>
      <c r="X619" s="2"/>
      <c r="Y619" s="2"/>
      <c r="Z619" s="2"/>
    </row>
    <row r="620" spans="1:26" ht="15.75" customHeight="1" x14ac:dyDescent="0.3">
      <c r="A620" s="128"/>
      <c r="B620" s="128"/>
      <c r="C620" s="171"/>
      <c r="D620" s="128"/>
      <c r="E620" s="128"/>
      <c r="F620" s="128"/>
      <c r="G620" s="2"/>
      <c r="H620" s="128"/>
      <c r="I620" s="172"/>
      <c r="J620" s="172"/>
      <c r="K620" s="172"/>
      <c r="L620" s="172"/>
      <c r="M620" s="2"/>
      <c r="N620" s="2"/>
      <c r="O620" s="2"/>
      <c r="P620" s="2"/>
      <c r="Q620" s="2"/>
      <c r="R620" s="2"/>
      <c r="S620" s="2"/>
      <c r="T620" s="2"/>
      <c r="U620" s="2"/>
      <c r="V620" s="2"/>
      <c r="W620" s="2"/>
      <c r="X620" s="2"/>
      <c r="Y620" s="2"/>
      <c r="Z620" s="2"/>
    </row>
    <row r="621" spans="1:26" ht="15.75" customHeight="1" x14ac:dyDescent="0.3">
      <c r="A621" s="128"/>
      <c r="B621" s="128"/>
      <c r="C621" s="171"/>
      <c r="D621" s="128"/>
      <c r="E621" s="128"/>
      <c r="F621" s="128"/>
      <c r="G621" s="2"/>
      <c r="H621" s="128"/>
      <c r="I621" s="172"/>
      <c r="J621" s="172"/>
      <c r="K621" s="172"/>
      <c r="L621" s="172"/>
      <c r="M621" s="2"/>
      <c r="N621" s="2"/>
      <c r="O621" s="2"/>
      <c r="P621" s="2"/>
      <c r="Q621" s="2"/>
      <c r="R621" s="2"/>
      <c r="S621" s="2"/>
      <c r="T621" s="2"/>
      <c r="U621" s="2"/>
      <c r="V621" s="2"/>
      <c r="W621" s="2"/>
      <c r="X621" s="2"/>
      <c r="Y621" s="2"/>
      <c r="Z621" s="2"/>
    </row>
    <row r="622" spans="1:26" ht="15.75" customHeight="1" x14ac:dyDescent="0.3">
      <c r="A622" s="128"/>
      <c r="B622" s="128"/>
      <c r="C622" s="171"/>
      <c r="D622" s="128"/>
      <c r="E622" s="128"/>
      <c r="F622" s="128"/>
      <c r="G622" s="2"/>
      <c r="H622" s="128"/>
      <c r="I622" s="172"/>
      <c r="J622" s="172"/>
      <c r="K622" s="172"/>
      <c r="L622" s="172"/>
      <c r="M622" s="2"/>
      <c r="N622" s="2"/>
      <c r="O622" s="2"/>
      <c r="P622" s="2"/>
      <c r="Q622" s="2"/>
      <c r="R622" s="2"/>
      <c r="S622" s="2"/>
      <c r="T622" s="2"/>
      <c r="U622" s="2"/>
      <c r="V622" s="2"/>
      <c r="W622" s="2"/>
      <c r="X622" s="2"/>
      <c r="Y622" s="2"/>
      <c r="Z622" s="2"/>
    </row>
    <row r="623" spans="1:26" ht="15.75" customHeight="1" x14ac:dyDescent="0.3">
      <c r="A623" s="128"/>
      <c r="B623" s="128"/>
      <c r="C623" s="171"/>
      <c r="D623" s="128"/>
      <c r="E623" s="128"/>
      <c r="F623" s="128"/>
      <c r="G623" s="2"/>
      <c r="H623" s="128"/>
      <c r="I623" s="172"/>
      <c r="J623" s="172"/>
      <c r="K623" s="172"/>
      <c r="L623" s="172"/>
      <c r="M623" s="2"/>
      <c r="N623" s="2"/>
      <c r="O623" s="2"/>
      <c r="P623" s="2"/>
      <c r="Q623" s="2"/>
      <c r="R623" s="2"/>
      <c r="S623" s="2"/>
      <c r="T623" s="2"/>
      <c r="U623" s="2"/>
      <c r="V623" s="2"/>
      <c r="W623" s="2"/>
      <c r="X623" s="2"/>
      <c r="Y623" s="2"/>
      <c r="Z623" s="2"/>
    </row>
    <row r="624" spans="1:26" ht="15.75" customHeight="1" x14ac:dyDescent="0.3">
      <c r="A624" s="128"/>
      <c r="B624" s="128"/>
      <c r="C624" s="171"/>
      <c r="D624" s="128"/>
      <c r="E624" s="128"/>
      <c r="F624" s="128"/>
      <c r="G624" s="2"/>
      <c r="H624" s="128"/>
      <c r="I624" s="172"/>
      <c r="J624" s="172"/>
      <c r="K624" s="172"/>
      <c r="L624" s="172"/>
      <c r="M624" s="2"/>
      <c r="N624" s="2"/>
      <c r="O624" s="2"/>
      <c r="P624" s="2"/>
      <c r="Q624" s="2"/>
      <c r="R624" s="2"/>
      <c r="S624" s="2"/>
      <c r="T624" s="2"/>
      <c r="U624" s="2"/>
      <c r="V624" s="2"/>
      <c r="W624" s="2"/>
      <c r="X624" s="2"/>
      <c r="Y624" s="2"/>
      <c r="Z624" s="2"/>
    </row>
    <row r="625" spans="1:26" ht="15.75" customHeight="1" x14ac:dyDescent="0.3">
      <c r="A625" s="128"/>
      <c r="B625" s="128"/>
      <c r="C625" s="171"/>
      <c r="D625" s="128"/>
      <c r="E625" s="128"/>
      <c r="F625" s="128"/>
      <c r="G625" s="2"/>
      <c r="H625" s="128"/>
      <c r="I625" s="172"/>
      <c r="J625" s="172"/>
      <c r="K625" s="172"/>
      <c r="L625" s="172"/>
      <c r="M625" s="2"/>
      <c r="N625" s="2"/>
      <c r="O625" s="2"/>
      <c r="P625" s="2"/>
      <c r="Q625" s="2"/>
      <c r="R625" s="2"/>
      <c r="S625" s="2"/>
      <c r="T625" s="2"/>
      <c r="U625" s="2"/>
      <c r="V625" s="2"/>
      <c r="W625" s="2"/>
      <c r="X625" s="2"/>
      <c r="Y625" s="2"/>
      <c r="Z625" s="2"/>
    </row>
    <row r="626" spans="1:26" ht="15.75" customHeight="1" x14ac:dyDescent="0.3">
      <c r="A626" s="128"/>
      <c r="B626" s="128"/>
      <c r="C626" s="171"/>
      <c r="D626" s="128"/>
      <c r="E626" s="128"/>
      <c r="F626" s="128"/>
      <c r="G626" s="2"/>
      <c r="H626" s="128"/>
      <c r="I626" s="172"/>
      <c r="J626" s="172"/>
      <c r="K626" s="172"/>
      <c r="L626" s="172"/>
      <c r="M626" s="2"/>
      <c r="N626" s="2"/>
      <c r="O626" s="2"/>
      <c r="P626" s="2"/>
      <c r="Q626" s="2"/>
      <c r="R626" s="2"/>
      <c r="S626" s="2"/>
      <c r="T626" s="2"/>
      <c r="U626" s="2"/>
      <c r="V626" s="2"/>
      <c r="W626" s="2"/>
      <c r="X626" s="2"/>
      <c r="Y626" s="2"/>
      <c r="Z626" s="2"/>
    </row>
    <row r="627" spans="1:26" ht="15.75" customHeight="1" x14ac:dyDescent="0.3">
      <c r="A627" s="128"/>
      <c r="B627" s="128"/>
      <c r="C627" s="171"/>
      <c r="D627" s="128"/>
      <c r="E627" s="128"/>
      <c r="F627" s="128"/>
      <c r="G627" s="2"/>
      <c r="H627" s="128"/>
      <c r="I627" s="172"/>
      <c r="J627" s="172"/>
      <c r="K627" s="172"/>
      <c r="L627" s="172"/>
      <c r="M627" s="2"/>
      <c r="N627" s="2"/>
      <c r="O627" s="2"/>
      <c r="P627" s="2"/>
      <c r="Q627" s="2"/>
      <c r="R627" s="2"/>
      <c r="S627" s="2"/>
      <c r="T627" s="2"/>
      <c r="U627" s="2"/>
      <c r="V627" s="2"/>
      <c r="W627" s="2"/>
      <c r="X627" s="2"/>
      <c r="Y627" s="2"/>
      <c r="Z627" s="2"/>
    </row>
    <row r="628" spans="1:26" ht="15.75" customHeight="1" x14ac:dyDescent="0.3">
      <c r="A628" s="128"/>
      <c r="B628" s="128"/>
      <c r="C628" s="171"/>
      <c r="D628" s="128"/>
      <c r="E628" s="128"/>
      <c r="F628" s="128"/>
      <c r="G628" s="2"/>
      <c r="H628" s="128"/>
      <c r="I628" s="172"/>
      <c r="J628" s="172"/>
      <c r="K628" s="172"/>
      <c r="L628" s="172"/>
      <c r="M628" s="2"/>
      <c r="N628" s="2"/>
      <c r="O628" s="2"/>
      <c r="P628" s="2"/>
      <c r="Q628" s="2"/>
      <c r="R628" s="2"/>
      <c r="S628" s="2"/>
      <c r="T628" s="2"/>
      <c r="U628" s="2"/>
      <c r="V628" s="2"/>
      <c r="W628" s="2"/>
      <c r="X628" s="2"/>
      <c r="Y628" s="2"/>
      <c r="Z628" s="2"/>
    </row>
    <row r="629" spans="1:26" ht="15.75" customHeight="1" x14ac:dyDescent="0.3">
      <c r="A629" s="128"/>
      <c r="B629" s="128"/>
      <c r="C629" s="171"/>
      <c r="D629" s="128"/>
      <c r="E629" s="128"/>
      <c r="F629" s="128"/>
      <c r="G629" s="2"/>
      <c r="H629" s="128"/>
      <c r="I629" s="172"/>
      <c r="J629" s="172"/>
      <c r="K629" s="172"/>
      <c r="L629" s="172"/>
      <c r="M629" s="2"/>
      <c r="N629" s="2"/>
      <c r="O629" s="2"/>
      <c r="P629" s="2"/>
      <c r="Q629" s="2"/>
      <c r="R629" s="2"/>
      <c r="S629" s="2"/>
      <c r="T629" s="2"/>
      <c r="U629" s="2"/>
      <c r="V629" s="2"/>
      <c r="W629" s="2"/>
      <c r="X629" s="2"/>
      <c r="Y629" s="2"/>
      <c r="Z629" s="2"/>
    </row>
    <row r="630" spans="1:26" ht="15.75" customHeight="1" x14ac:dyDescent="0.3">
      <c r="A630" s="128"/>
      <c r="B630" s="128"/>
      <c r="C630" s="171"/>
      <c r="D630" s="128"/>
      <c r="E630" s="128"/>
      <c r="F630" s="128"/>
      <c r="G630" s="2"/>
      <c r="H630" s="128"/>
      <c r="I630" s="172"/>
      <c r="J630" s="172"/>
      <c r="K630" s="172"/>
      <c r="L630" s="172"/>
      <c r="M630" s="2"/>
      <c r="N630" s="2"/>
      <c r="O630" s="2"/>
      <c r="P630" s="2"/>
      <c r="Q630" s="2"/>
      <c r="R630" s="2"/>
      <c r="S630" s="2"/>
      <c r="T630" s="2"/>
      <c r="U630" s="2"/>
      <c r="V630" s="2"/>
      <c r="W630" s="2"/>
      <c r="X630" s="2"/>
      <c r="Y630" s="2"/>
      <c r="Z630" s="2"/>
    </row>
    <row r="631" spans="1:26" ht="15.75" customHeight="1" x14ac:dyDescent="0.3">
      <c r="A631" s="128"/>
      <c r="B631" s="128"/>
      <c r="C631" s="171"/>
      <c r="D631" s="128"/>
      <c r="E631" s="128"/>
      <c r="F631" s="128"/>
      <c r="G631" s="2"/>
      <c r="H631" s="128"/>
      <c r="I631" s="172"/>
      <c r="J631" s="172"/>
      <c r="K631" s="172"/>
      <c r="L631" s="172"/>
      <c r="M631" s="2"/>
      <c r="N631" s="2"/>
      <c r="O631" s="2"/>
      <c r="P631" s="2"/>
      <c r="Q631" s="2"/>
      <c r="R631" s="2"/>
      <c r="S631" s="2"/>
      <c r="T631" s="2"/>
      <c r="U631" s="2"/>
      <c r="V631" s="2"/>
      <c r="W631" s="2"/>
      <c r="X631" s="2"/>
      <c r="Y631" s="2"/>
      <c r="Z631" s="2"/>
    </row>
    <row r="632" spans="1:26" ht="15.75" customHeight="1" x14ac:dyDescent="0.3">
      <c r="A632" s="128"/>
      <c r="B632" s="128"/>
      <c r="C632" s="171"/>
      <c r="D632" s="128"/>
      <c r="E632" s="128"/>
      <c r="F632" s="128"/>
      <c r="G632" s="2"/>
      <c r="H632" s="128"/>
      <c r="I632" s="172"/>
      <c r="J632" s="172"/>
      <c r="K632" s="172"/>
      <c r="L632" s="172"/>
      <c r="M632" s="2"/>
      <c r="N632" s="2"/>
      <c r="O632" s="2"/>
      <c r="P632" s="2"/>
      <c r="Q632" s="2"/>
      <c r="R632" s="2"/>
      <c r="S632" s="2"/>
      <c r="T632" s="2"/>
      <c r="U632" s="2"/>
      <c r="V632" s="2"/>
      <c r="W632" s="2"/>
      <c r="X632" s="2"/>
      <c r="Y632" s="2"/>
      <c r="Z632" s="2"/>
    </row>
    <row r="633" spans="1:26" ht="15.75" customHeight="1" x14ac:dyDescent="0.3">
      <c r="A633" s="128"/>
      <c r="B633" s="128"/>
      <c r="C633" s="171"/>
      <c r="D633" s="128"/>
      <c r="E633" s="128"/>
      <c r="F633" s="128"/>
      <c r="G633" s="2"/>
      <c r="H633" s="128"/>
      <c r="I633" s="172"/>
      <c r="J633" s="172"/>
      <c r="K633" s="172"/>
      <c r="L633" s="172"/>
      <c r="M633" s="2"/>
      <c r="N633" s="2"/>
      <c r="O633" s="2"/>
      <c r="P633" s="2"/>
      <c r="Q633" s="2"/>
      <c r="R633" s="2"/>
      <c r="S633" s="2"/>
      <c r="T633" s="2"/>
      <c r="U633" s="2"/>
      <c r="V633" s="2"/>
      <c r="W633" s="2"/>
      <c r="X633" s="2"/>
      <c r="Y633" s="2"/>
      <c r="Z633" s="2"/>
    </row>
    <row r="634" spans="1:26" ht="15.75" customHeight="1" x14ac:dyDescent="0.3">
      <c r="A634" s="128"/>
      <c r="B634" s="128"/>
      <c r="C634" s="171"/>
      <c r="D634" s="128"/>
      <c r="E634" s="128"/>
      <c r="F634" s="128"/>
      <c r="G634" s="2"/>
      <c r="H634" s="128"/>
      <c r="I634" s="172"/>
      <c r="J634" s="172"/>
      <c r="K634" s="172"/>
      <c r="L634" s="172"/>
      <c r="M634" s="2"/>
      <c r="N634" s="2"/>
      <c r="O634" s="2"/>
      <c r="P634" s="2"/>
      <c r="Q634" s="2"/>
      <c r="R634" s="2"/>
      <c r="S634" s="2"/>
      <c r="T634" s="2"/>
      <c r="U634" s="2"/>
      <c r="V634" s="2"/>
      <c r="W634" s="2"/>
      <c r="X634" s="2"/>
      <c r="Y634" s="2"/>
      <c r="Z634" s="2"/>
    </row>
    <row r="635" spans="1:26" ht="15.75" customHeight="1" x14ac:dyDescent="0.3">
      <c r="A635" s="128"/>
      <c r="B635" s="128"/>
      <c r="C635" s="171"/>
      <c r="D635" s="128"/>
      <c r="E635" s="128"/>
      <c r="F635" s="128"/>
      <c r="G635" s="2"/>
      <c r="H635" s="128"/>
      <c r="I635" s="172"/>
      <c r="J635" s="172"/>
      <c r="K635" s="172"/>
      <c r="L635" s="172"/>
      <c r="M635" s="2"/>
      <c r="N635" s="2"/>
      <c r="O635" s="2"/>
      <c r="P635" s="2"/>
      <c r="Q635" s="2"/>
      <c r="R635" s="2"/>
      <c r="S635" s="2"/>
      <c r="T635" s="2"/>
      <c r="U635" s="2"/>
      <c r="V635" s="2"/>
      <c r="W635" s="2"/>
      <c r="X635" s="2"/>
      <c r="Y635" s="2"/>
      <c r="Z635" s="2"/>
    </row>
    <row r="636" spans="1:26" ht="15.75" customHeight="1" x14ac:dyDescent="0.3">
      <c r="A636" s="128"/>
      <c r="B636" s="128"/>
      <c r="C636" s="171"/>
      <c r="D636" s="128"/>
      <c r="E636" s="128"/>
      <c r="F636" s="128"/>
      <c r="G636" s="2"/>
      <c r="H636" s="128"/>
      <c r="I636" s="172"/>
      <c r="J636" s="172"/>
      <c r="K636" s="172"/>
      <c r="L636" s="172"/>
      <c r="M636" s="2"/>
      <c r="N636" s="2"/>
      <c r="O636" s="2"/>
      <c r="P636" s="2"/>
      <c r="Q636" s="2"/>
      <c r="R636" s="2"/>
      <c r="S636" s="2"/>
      <c r="T636" s="2"/>
      <c r="U636" s="2"/>
      <c r="V636" s="2"/>
      <c r="W636" s="2"/>
      <c r="X636" s="2"/>
      <c r="Y636" s="2"/>
      <c r="Z636" s="2"/>
    </row>
    <row r="637" spans="1:26" ht="15.75" customHeight="1" x14ac:dyDescent="0.3">
      <c r="A637" s="128"/>
      <c r="B637" s="128"/>
      <c r="C637" s="171"/>
      <c r="D637" s="128"/>
      <c r="E637" s="128"/>
      <c r="F637" s="128"/>
      <c r="G637" s="2"/>
      <c r="H637" s="128"/>
      <c r="I637" s="172"/>
      <c r="J637" s="172"/>
      <c r="K637" s="172"/>
      <c r="L637" s="172"/>
      <c r="M637" s="2"/>
      <c r="N637" s="2"/>
      <c r="O637" s="2"/>
      <c r="P637" s="2"/>
      <c r="Q637" s="2"/>
      <c r="R637" s="2"/>
      <c r="S637" s="2"/>
      <c r="T637" s="2"/>
      <c r="U637" s="2"/>
      <c r="V637" s="2"/>
      <c r="W637" s="2"/>
      <c r="X637" s="2"/>
      <c r="Y637" s="2"/>
      <c r="Z637" s="2"/>
    </row>
    <row r="638" spans="1:26" ht="15.75" customHeight="1" x14ac:dyDescent="0.3">
      <c r="A638" s="128"/>
      <c r="B638" s="128"/>
      <c r="C638" s="171"/>
      <c r="D638" s="128"/>
      <c r="E638" s="128"/>
      <c r="F638" s="128"/>
      <c r="G638" s="2"/>
      <c r="H638" s="128"/>
      <c r="I638" s="172"/>
      <c r="J638" s="172"/>
      <c r="K638" s="172"/>
      <c r="L638" s="172"/>
      <c r="M638" s="2"/>
      <c r="N638" s="2"/>
      <c r="O638" s="2"/>
      <c r="P638" s="2"/>
      <c r="Q638" s="2"/>
      <c r="R638" s="2"/>
      <c r="S638" s="2"/>
      <c r="T638" s="2"/>
      <c r="U638" s="2"/>
      <c r="V638" s="2"/>
      <c r="W638" s="2"/>
      <c r="X638" s="2"/>
      <c r="Y638" s="2"/>
      <c r="Z638" s="2"/>
    </row>
    <row r="639" spans="1:26" ht="15.75" customHeight="1" x14ac:dyDescent="0.3">
      <c r="A639" s="128"/>
      <c r="B639" s="128"/>
      <c r="C639" s="171"/>
      <c r="D639" s="128"/>
      <c r="E639" s="128"/>
      <c r="F639" s="128"/>
      <c r="G639" s="2"/>
      <c r="H639" s="128"/>
      <c r="I639" s="172"/>
      <c r="J639" s="172"/>
      <c r="K639" s="172"/>
      <c r="L639" s="172"/>
      <c r="M639" s="2"/>
      <c r="N639" s="2"/>
      <c r="O639" s="2"/>
      <c r="P639" s="2"/>
      <c r="Q639" s="2"/>
      <c r="R639" s="2"/>
      <c r="S639" s="2"/>
      <c r="T639" s="2"/>
      <c r="U639" s="2"/>
      <c r="V639" s="2"/>
      <c r="W639" s="2"/>
      <c r="X639" s="2"/>
      <c r="Y639" s="2"/>
      <c r="Z639" s="2"/>
    </row>
    <row r="640" spans="1:26" ht="15.75" customHeight="1" x14ac:dyDescent="0.3">
      <c r="A640" s="128"/>
      <c r="B640" s="128"/>
      <c r="C640" s="171"/>
      <c r="D640" s="128"/>
      <c r="E640" s="128"/>
      <c r="F640" s="128"/>
      <c r="G640" s="2"/>
      <c r="H640" s="128"/>
      <c r="I640" s="172"/>
      <c r="J640" s="172"/>
      <c r="K640" s="172"/>
      <c r="L640" s="172"/>
      <c r="M640" s="2"/>
      <c r="N640" s="2"/>
      <c r="O640" s="2"/>
      <c r="P640" s="2"/>
      <c r="Q640" s="2"/>
      <c r="R640" s="2"/>
      <c r="S640" s="2"/>
      <c r="T640" s="2"/>
      <c r="U640" s="2"/>
      <c r="V640" s="2"/>
      <c r="W640" s="2"/>
      <c r="X640" s="2"/>
      <c r="Y640" s="2"/>
      <c r="Z640" s="2"/>
    </row>
    <row r="641" spans="1:26" ht="15.75" customHeight="1" x14ac:dyDescent="0.3">
      <c r="A641" s="128"/>
      <c r="B641" s="128"/>
      <c r="C641" s="171"/>
      <c r="D641" s="128"/>
      <c r="E641" s="128"/>
      <c r="F641" s="128"/>
      <c r="G641" s="2"/>
      <c r="H641" s="128"/>
      <c r="I641" s="172"/>
      <c r="J641" s="172"/>
      <c r="K641" s="172"/>
      <c r="L641" s="172"/>
      <c r="M641" s="2"/>
      <c r="N641" s="2"/>
      <c r="O641" s="2"/>
      <c r="P641" s="2"/>
      <c r="Q641" s="2"/>
      <c r="R641" s="2"/>
      <c r="S641" s="2"/>
      <c r="T641" s="2"/>
      <c r="U641" s="2"/>
      <c r="V641" s="2"/>
      <c r="W641" s="2"/>
      <c r="X641" s="2"/>
      <c r="Y641" s="2"/>
      <c r="Z641" s="2"/>
    </row>
    <row r="642" spans="1:26" ht="15.75" customHeight="1" x14ac:dyDescent="0.3">
      <c r="A642" s="128"/>
      <c r="B642" s="128"/>
      <c r="C642" s="171"/>
      <c r="D642" s="128"/>
      <c r="E642" s="128"/>
      <c r="F642" s="128"/>
      <c r="G642" s="2"/>
      <c r="H642" s="128"/>
      <c r="I642" s="172"/>
      <c r="J642" s="172"/>
      <c r="K642" s="172"/>
      <c r="L642" s="172"/>
      <c r="M642" s="2"/>
      <c r="N642" s="2"/>
      <c r="O642" s="2"/>
      <c r="P642" s="2"/>
      <c r="Q642" s="2"/>
      <c r="R642" s="2"/>
      <c r="S642" s="2"/>
      <c r="T642" s="2"/>
      <c r="U642" s="2"/>
      <c r="V642" s="2"/>
      <c r="W642" s="2"/>
      <c r="X642" s="2"/>
      <c r="Y642" s="2"/>
      <c r="Z642" s="2"/>
    </row>
    <row r="643" spans="1:26" ht="15.75" customHeight="1" x14ac:dyDescent="0.3">
      <c r="A643" s="128"/>
      <c r="B643" s="128"/>
      <c r="C643" s="171"/>
      <c r="D643" s="128"/>
      <c r="E643" s="128"/>
      <c r="F643" s="128"/>
      <c r="G643" s="2"/>
      <c r="H643" s="128"/>
      <c r="I643" s="172"/>
      <c r="J643" s="172"/>
      <c r="K643" s="172"/>
      <c r="L643" s="172"/>
      <c r="M643" s="2"/>
      <c r="N643" s="2"/>
      <c r="O643" s="2"/>
      <c r="P643" s="2"/>
      <c r="Q643" s="2"/>
      <c r="R643" s="2"/>
      <c r="S643" s="2"/>
      <c r="T643" s="2"/>
      <c r="U643" s="2"/>
      <c r="V643" s="2"/>
      <c r="W643" s="2"/>
      <c r="X643" s="2"/>
      <c r="Y643" s="2"/>
      <c r="Z643" s="2"/>
    </row>
    <row r="644" spans="1:26" ht="15.75" customHeight="1" x14ac:dyDescent="0.3">
      <c r="A644" s="128"/>
      <c r="B644" s="128"/>
      <c r="C644" s="171"/>
      <c r="D644" s="128"/>
      <c r="E644" s="128"/>
      <c r="F644" s="128"/>
      <c r="G644" s="2"/>
      <c r="H644" s="128"/>
      <c r="I644" s="172"/>
      <c r="J644" s="172"/>
      <c r="K644" s="172"/>
      <c r="L644" s="172"/>
      <c r="M644" s="2"/>
      <c r="N644" s="2"/>
      <c r="O644" s="2"/>
      <c r="P644" s="2"/>
      <c r="Q644" s="2"/>
      <c r="R644" s="2"/>
      <c r="S644" s="2"/>
      <c r="T644" s="2"/>
      <c r="U644" s="2"/>
      <c r="V644" s="2"/>
      <c r="W644" s="2"/>
      <c r="X644" s="2"/>
      <c r="Y644" s="2"/>
      <c r="Z644" s="2"/>
    </row>
    <row r="645" spans="1:26" ht="15.75" customHeight="1" x14ac:dyDescent="0.3">
      <c r="A645" s="128"/>
      <c r="B645" s="128"/>
      <c r="C645" s="171"/>
      <c r="D645" s="128"/>
      <c r="E645" s="128"/>
      <c r="F645" s="128"/>
      <c r="G645" s="2"/>
      <c r="H645" s="128"/>
      <c r="I645" s="172"/>
      <c r="J645" s="172"/>
      <c r="K645" s="172"/>
      <c r="L645" s="172"/>
      <c r="M645" s="2"/>
      <c r="N645" s="2"/>
      <c r="O645" s="2"/>
      <c r="P645" s="2"/>
      <c r="Q645" s="2"/>
      <c r="R645" s="2"/>
      <c r="S645" s="2"/>
      <c r="T645" s="2"/>
      <c r="U645" s="2"/>
      <c r="V645" s="2"/>
      <c r="W645" s="2"/>
      <c r="X645" s="2"/>
      <c r="Y645" s="2"/>
      <c r="Z645" s="2"/>
    </row>
    <row r="646" spans="1:26" ht="15.75" customHeight="1" x14ac:dyDescent="0.3">
      <c r="A646" s="128"/>
      <c r="B646" s="128"/>
      <c r="C646" s="171"/>
      <c r="D646" s="128"/>
      <c r="E646" s="128"/>
      <c r="F646" s="128"/>
      <c r="G646" s="2"/>
      <c r="H646" s="128"/>
      <c r="I646" s="172"/>
      <c r="J646" s="172"/>
      <c r="K646" s="172"/>
      <c r="L646" s="172"/>
      <c r="M646" s="2"/>
      <c r="N646" s="2"/>
      <c r="O646" s="2"/>
      <c r="P646" s="2"/>
      <c r="Q646" s="2"/>
      <c r="R646" s="2"/>
      <c r="S646" s="2"/>
      <c r="T646" s="2"/>
      <c r="U646" s="2"/>
      <c r="V646" s="2"/>
      <c r="W646" s="2"/>
      <c r="X646" s="2"/>
      <c r="Y646" s="2"/>
      <c r="Z646" s="2"/>
    </row>
    <row r="647" spans="1:26" ht="15.75" customHeight="1" x14ac:dyDescent="0.3">
      <c r="A647" s="128"/>
      <c r="B647" s="128"/>
      <c r="C647" s="171"/>
      <c r="D647" s="128"/>
      <c r="E647" s="128"/>
      <c r="F647" s="128"/>
      <c r="G647" s="2"/>
      <c r="H647" s="128"/>
      <c r="I647" s="172"/>
      <c r="J647" s="172"/>
      <c r="K647" s="172"/>
      <c r="L647" s="172"/>
      <c r="M647" s="2"/>
      <c r="N647" s="2"/>
      <c r="O647" s="2"/>
      <c r="P647" s="2"/>
      <c r="Q647" s="2"/>
      <c r="R647" s="2"/>
      <c r="S647" s="2"/>
      <c r="T647" s="2"/>
      <c r="U647" s="2"/>
      <c r="V647" s="2"/>
      <c r="W647" s="2"/>
      <c r="X647" s="2"/>
      <c r="Y647" s="2"/>
      <c r="Z647" s="2"/>
    </row>
    <row r="648" spans="1:26" ht="15.75" customHeight="1" x14ac:dyDescent="0.3">
      <c r="A648" s="128"/>
      <c r="B648" s="128"/>
      <c r="C648" s="171"/>
      <c r="D648" s="128"/>
      <c r="E648" s="128"/>
      <c r="F648" s="128"/>
      <c r="G648" s="2"/>
      <c r="H648" s="128"/>
      <c r="I648" s="172"/>
      <c r="J648" s="172"/>
      <c r="K648" s="172"/>
      <c r="L648" s="172"/>
      <c r="M648" s="2"/>
      <c r="N648" s="2"/>
      <c r="O648" s="2"/>
      <c r="P648" s="2"/>
      <c r="Q648" s="2"/>
      <c r="R648" s="2"/>
      <c r="S648" s="2"/>
      <c r="T648" s="2"/>
      <c r="U648" s="2"/>
      <c r="V648" s="2"/>
      <c r="W648" s="2"/>
      <c r="X648" s="2"/>
      <c r="Y648" s="2"/>
      <c r="Z648" s="2"/>
    </row>
    <row r="649" spans="1:26" ht="15.75" customHeight="1" x14ac:dyDescent="0.3">
      <c r="A649" s="128"/>
      <c r="B649" s="128"/>
      <c r="C649" s="171"/>
      <c r="D649" s="128"/>
      <c r="E649" s="128"/>
      <c r="F649" s="128"/>
      <c r="G649" s="2"/>
      <c r="H649" s="128"/>
      <c r="I649" s="172"/>
      <c r="J649" s="172"/>
      <c r="K649" s="172"/>
      <c r="L649" s="172"/>
      <c r="M649" s="2"/>
      <c r="N649" s="2"/>
      <c r="O649" s="2"/>
      <c r="P649" s="2"/>
      <c r="Q649" s="2"/>
      <c r="R649" s="2"/>
      <c r="S649" s="2"/>
      <c r="T649" s="2"/>
      <c r="U649" s="2"/>
      <c r="V649" s="2"/>
      <c r="W649" s="2"/>
      <c r="X649" s="2"/>
      <c r="Y649" s="2"/>
      <c r="Z649" s="2"/>
    </row>
    <row r="650" spans="1:26" ht="15.75" customHeight="1" x14ac:dyDescent="0.3">
      <c r="A650" s="128"/>
      <c r="B650" s="128"/>
      <c r="C650" s="171"/>
      <c r="D650" s="128"/>
      <c r="E650" s="128"/>
      <c r="F650" s="128"/>
      <c r="G650" s="2"/>
      <c r="H650" s="128"/>
      <c r="I650" s="172"/>
      <c r="J650" s="172"/>
      <c r="K650" s="172"/>
      <c r="L650" s="172"/>
      <c r="M650" s="2"/>
      <c r="N650" s="2"/>
      <c r="O650" s="2"/>
      <c r="P650" s="2"/>
      <c r="Q650" s="2"/>
      <c r="R650" s="2"/>
      <c r="S650" s="2"/>
      <c r="T650" s="2"/>
      <c r="U650" s="2"/>
      <c r="V650" s="2"/>
      <c r="W650" s="2"/>
      <c r="X650" s="2"/>
      <c r="Y650" s="2"/>
      <c r="Z650" s="2"/>
    </row>
    <row r="651" spans="1:26" ht="15.75" customHeight="1" x14ac:dyDescent="0.3">
      <c r="A651" s="128"/>
      <c r="B651" s="128"/>
      <c r="C651" s="171"/>
      <c r="D651" s="128"/>
      <c r="E651" s="128"/>
      <c r="F651" s="128"/>
      <c r="G651" s="2"/>
      <c r="H651" s="128"/>
      <c r="I651" s="172"/>
      <c r="J651" s="172"/>
      <c r="K651" s="172"/>
      <c r="L651" s="172"/>
      <c r="M651" s="2"/>
      <c r="N651" s="2"/>
      <c r="O651" s="2"/>
      <c r="P651" s="2"/>
      <c r="Q651" s="2"/>
      <c r="R651" s="2"/>
      <c r="S651" s="2"/>
      <c r="T651" s="2"/>
      <c r="U651" s="2"/>
      <c r="V651" s="2"/>
      <c r="W651" s="2"/>
      <c r="X651" s="2"/>
      <c r="Y651" s="2"/>
      <c r="Z651" s="2"/>
    </row>
    <row r="652" spans="1:26" ht="15.75" customHeight="1" x14ac:dyDescent="0.3">
      <c r="A652" s="128"/>
      <c r="B652" s="128"/>
      <c r="C652" s="171"/>
      <c r="D652" s="128"/>
      <c r="E652" s="128"/>
      <c r="F652" s="128"/>
      <c r="G652" s="2"/>
      <c r="H652" s="128"/>
      <c r="I652" s="172"/>
      <c r="J652" s="172"/>
      <c r="K652" s="172"/>
      <c r="L652" s="172"/>
      <c r="M652" s="2"/>
      <c r="N652" s="2"/>
      <c r="O652" s="2"/>
      <c r="P652" s="2"/>
      <c r="Q652" s="2"/>
      <c r="R652" s="2"/>
      <c r="S652" s="2"/>
      <c r="T652" s="2"/>
      <c r="U652" s="2"/>
      <c r="V652" s="2"/>
      <c r="W652" s="2"/>
      <c r="X652" s="2"/>
      <c r="Y652" s="2"/>
      <c r="Z652" s="2"/>
    </row>
    <row r="653" spans="1:26" ht="15.75" customHeight="1" x14ac:dyDescent="0.3">
      <c r="A653" s="128"/>
      <c r="B653" s="128"/>
      <c r="C653" s="171"/>
      <c r="D653" s="128"/>
      <c r="E653" s="128"/>
      <c r="F653" s="128"/>
      <c r="G653" s="2"/>
      <c r="H653" s="128"/>
      <c r="I653" s="172"/>
      <c r="J653" s="172"/>
      <c r="K653" s="172"/>
      <c r="L653" s="172"/>
      <c r="M653" s="2"/>
      <c r="N653" s="2"/>
      <c r="O653" s="2"/>
      <c r="P653" s="2"/>
      <c r="Q653" s="2"/>
      <c r="R653" s="2"/>
      <c r="S653" s="2"/>
      <c r="T653" s="2"/>
      <c r="U653" s="2"/>
      <c r="V653" s="2"/>
      <c r="W653" s="2"/>
      <c r="X653" s="2"/>
      <c r="Y653" s="2"/>
      <c r="Z653" s="2"/>
    </row>
    <row r="654" spans="1:26" ht="15.75" customHeight="1" x14ac:dyDescent="0.3">
      <c r="A654" s="128"/>
      <c r="B654" s="128"/>
      <c r="C654" s="171"/>
      <c r="D654" s="128"/>
      <c r="E654" s="128"/>
      <c r="F654" s="128"/>
      <c r="G654" s="2"/>
      <c r="H654" s="128"/>
      <c r="I654" s="172"/>
      <c r="J654" s="172"/>
      <c r="K654" s="172"/>
      <c r="L654" s="172"/>
      <c r="M654" s="2"/>
      <c r="N654" s="2"/>
      <c r="O654" s="2"/>
      <c r="P654" s="2"/>
      <c r="Q654" s="2"/>
      <c r="R654" s="2"/>
      <c r="S654" s="2"/>
      <c r="T654" s="2"/>
      <c r="U654" s="2"/>
      <c r="V654" s="2"/>
      <c r="W654" s="2"/>
      <c r="X654" s="2"/>
      <c r="Y654" s="2"/>
      <c r="Z654" s="2"/>
    </row>
    <row r="655" spans="1:26" ht="15.75" customHeight="1" x14ac:dyDescent="0.3">
      <c r="A655" s="128"/>
      <c r="B655" s="128"/>
      <c r="C655" s="171"/>
      <c r="D655" s="128"/>
      <c r="E655" s="128"/>
      <c r="F655" s="128"/>
      <c r="G655" s="2"/>
      <c r="H655" s="128"/>
      <c r="I655" s="172"/>
      <c r="J655" s="172"/>
      <c r="K655" s="172"/>
      <c r="L655" s="172"/>
      <c r="M655" s="2"/>
      <c r="N655" s="2"/>
      <c r="O655" s="2"/>
      <c r="P655" s="2"/>
      <c r="Q655" s="2"/>
      <c r="R655" s="2"/>
      <c r="S655" s="2"/>
      <c r="T655" s="2"/>
      <c r="U655" s="2"/>
      <c r="V655" s="2"/>
      <c r="W655" s="2"/>
      <c r="X655" s="2"/>
      <c r="Y655" s="2"/>
      <c r="Z655" s="2"/>
    </row>
    <row r="656" spans="1:26" ht="15.75" customHeight="1" x14ac:dyDescent="0.3">
      <c r="A656" s="128"/>
      <c r="B656" s="128"/>
      <c r="C656" s="171"/>
      <c r="D656" s="128"/>
      <c r="E656" s="128"/>
      <c r="F656" s="128"/>
      <c r="G656" s="2"/>
      <c r="H656" s="128"/>
      <c r="I656" s="172"/>
      <c r="J656" s="172"/>
      <c r="K656" s="172"/>
      <c r="L656" s="172"/>
      <c r="M656" s="2"/>
      <c r="N656" s="2"/>
      <c r="O656" s="2"/>
      <c r="P656" s="2"/>
      <c r="Q656" s="2"/>
      <c r="R656" s="2"/>
      <c r="S656" s="2"/>
      <c r="T656" s="2"/>
      <c r="U656" s="2"/>
      <c r="V656" s="2"/>
      <c r="W656" s="2"/>
      <c r="X656" s="2"/>
      <c r="Y656" s="2"/>
      <c r="Z656" s="2"/>
    </row>
    <row r="657" spans="1:26" ht="15.75" customHeight="1" x14ac:dyDescent="0.3">
      <c r="A657" s="128"/>
      <c r="B657" s="128"/>
      <c r="C657" s="171"/>
      <c r="D657" s="128"/>
      <c r="E657" s="128"/>
      <c r="F657" s="128"/>
      <c r="G657" s="2"/>
      <c r="H657" s="128"/>
      <c r="I657" s="172"/>
      <c r="J657" s="172"/>
      <c r="K657" s="172"/>
      <c r="L657" s="172"/>
      <c r="M657" s="2"/>
      <c r="N657" s="2"/>
      <c r="O657" s="2"/>
      <c r="P657" s="2"/>
      <c r="Q657" s="2"/>
      <c r="R657" s="2"/>
      <c r="S657" s="2"/>
      <c r="T657" s="2"/>
      <c r="U657" s="2"/>
      <c r="V657" s="2"/>
      <c r="W657" s="2"/>
      <c r="X657" s="2"/>
      <c r="Y657" s="2"/>
      <c r="Z657" s="2"/>
    </row>
    <row r="658" spans="1:26" ht="15.75" customHeight="1" x14ac:dyDescent="0.3">
      <c r="A658" s="128"/>
      <c r="B658" s="128"/>
      <c r="C658" s="171"/>
      <c r="D658" s="128"/>
      <c r="E658" s="128"/>
      <c r="F658" s="128"/>
      <c r="G658" s="2"/>
      <c r="H658" s="128"/>
      <c r="I658" s="172"/>
      <c r="J658" s="172"/>
      <c r="K658" s="172"/>
      <c r="L658" s="172"/>
      <c r="M658" s="2"/>
      <c r="N658" s="2"/>
      <c r="O658" s="2"/>
      <c r="P658" s="2"/>
      <c r="Q658" s="2"/>
      <c r="R658" s="2"/>
      <c r="S658" s="2"/>
      <c r="T658" s="2"/>
      <c r="U658" s="2"/>
      <c r="V658" s="2"/>
      <c r="W658" s="2"/>
      <c r="X658" s="2"/>
      <c r="Y658" s="2"/>
      <c r="Z658" s="2"/>
    </row>
    <row r="659" spans="1:26" ht="15.75" customHeight="1" x14ac:dyDescent="0.3">
      <c r="A659" s="128"/>
      <c r="B659" s="128"/>
      <c r="C659" s="171"/>
      <c r="D659" s="128"/>
      <c r="E659" s="128"/>
      <c r="F659" s="128"/>
      <c r="G659" s="2"/>
      <c r="H659" s="128"/>
      <c r="I659" s="172"/>
      <c r="J659" s="172"/>
      <c r="K659" s="172"/>
      <c r="L659" s="172"/>
      <c r="M659" s="2"/>
      <c r="N659" s="2"/>
      <c r="O659" s="2"/>
      <c r="P659" s="2"/>
      <c r="Q659" s="2"/>
      <c r="R659" s="2"/>
      <c r="S659" s="2"/>
      <c r="T659" s="2"/>
      <c r="U659" s="2"/>
      <c r="V659" s="2"/>
      <c r="W659" s="2"/>
      <c r="X659" s="2"/>
      <c r="Y659" s="2"/>
      <c r="Z659" s="2"/>
    </row>
    <row r="660" spans="1:26" ht="15.75" customHeight="1" x14ac:dyDescent="0.3">
      <c r="A660" s="128"/>
      <c r="B660" s="128"/>
      <c r="C660" s="171"/>
      <c r="D660" s="128"/>
      <c r="E660" s="128"/>
      <c r="F660" s="128"/>
      <c r="G660" s="2"/>
      <c r="H660" s="128"/>
      <c r="I660" s="172"/>
      <c r="J660" s="172"/>
      <c r="K660" s="172"/>
      <c r="L660" s="172"/>
      <c r="M660" s="2"/>
      <c r="N660" s="2"/>
      <c r="O660" s="2"/>
      <c r="P660" s="2"/>
      <c r="Q660" s="2"/>
      <c r="R660" s="2"/>
      <c r="S660" s="2"/>
      <c r="T660" s="2"/>
      <c r="U660" s="2"/>
      <c r="V660" s="2"/>
      <c r="W660" s="2"/>
      <c r="X660" s="2"/>
      <c r="Y660" s="2"/>
      <c r="Z660" s="2"/>
    </row>
    <row r="661" spans="1:26" ht="15.75" customHeight="1" x14ac:dyDescent="0.3">
      <c r="A661" s="128"/>
      <c r="B661" s="128"/>
      <c r="C661" s="171"/>
      <c r="D661" s="128"/>
      <c r="E661" s="128"/>
      <c r="F661" s="128"/>
      <c r="G661" s="2"/>
      <c r="H661" s="128"/>
      <c r="I661" s="172"/>
      <c r="J661" s="172"/>
      <c r="K661" s="172"/>
      <c r="L661" s="172"/>
      <c r="M661" s="2"/>
      <c r="N661" s="2"/>
      <c r="O661" s="2"/>
      <c r="P661" s="2"/>
      <c r="Q661" s="2"/>
      <c r="R661" s="2"/>
      <c r="S661" s="2"/>
      <c r="T661" s="2"/>
      <c r="U661" s="2"/>
      <c r="V661" s="2"/>
      <c r="W661" s="2"/>
      <c r="X661" s="2"/>
      <c r="Y661" s="2"/>
      <c r="Z661" s="2"/>
    </row>
    <row r="662" spans="1:26" ht="15.75" customHeight="1" x14ac:dyDescent="0.3">
      <c r="A662" s="128"/>
      <c r="B662" s="128"/>
      <c r="C662" s="171"/>
      <c r="D662" s="128"/>
      <c r="E662" s="128"/>
      <c r="F662" s="128"/>
      <c r="G662" s="2"/>
      <c r="H662" s="128"/>
      <c r="I662" s="172"/>
      <c r="J662" s="172"/>
      <c r="K662" s="172"/>
      <c r="L662" s="172"/>
      <c r="M662" s="2"/>
      <c r="N662" s="2"/>
      <c r="O662" s="2"/>
      <c r="P662" s="2"/>
      <c r="Q662" s="2"/>
      <c r="R662" s="2"/>
      <c r="S662" s="2"/>
      <c r="T662" s="2"/>
      <c r="U662" s="2"/>
      <c r="V662" s="2"/>
      <c r="W662" s="2"/>
      <c r="X662" s="2"/>
      <c r="Y662" s="2"/>
      <c r="Z662" s="2"/>
    </row>
    <row r="663" spans="1:26" ht="15.75" customHeight="1" x14ac:dyDescent="0.3">
      <c r="A663" s="128"/>
      <c r="B663" s="128"/>
      <c r="C663" s="171"/>
      <c r="D663" s="128"/>
      <c r="E663" s="128"/>
      <c r="F663" s="128"/>
      <c r="G663" s="2"/>
      <c r="H663" s="128"/>
      <c r="I663" s="172"/>
      <c r="J663" s="172"/>
      <c r="K663" s="172"/>
      <c r="L663" s="172"/>
      <c r="M663" s="2"/>
      <c r="N663" s="2"/>
      <c r="O663" s="2"/>
      <c r="P663" s="2"/>
      <c r="Q663" s="2"/>
      <c r="R663" s="2"/>
      <c r="S663" s="2"/>
      <c r="T663" s="2"/>
      <c r="U663" s="2"/>
      <c r="V663" s="2"/>
      <c r="W663" s="2"/>
      <c r="X663" s="2"/>
      <c r="Y663" s="2"/>
      <c r="Z663" s="2"/>
    </row>
    <row r="664" spans="1:26" ht="15.75" customHeight="1" x14ac:dyDescent="0.3">
      <c r="A664" s="128"/>
      <c r="B664" s="128"/>
      <c r="C664" s="171"/>
      <c r="D664" s="128"/>
      <c r="E664" s="128"/>
      <c r="F664" s="128"/>
      <c r="G664" s="2"/>
      <c r="H664" s="128"/>
      <c r="I664" s="172"/>
      <c r="J664" s="172"/>
      <c r="K664" s="172"/>
      <c r="L664" s="172"/>
      <c r="M664" s="2"/>
      <c r="N664" s="2"/>
      <c r="O664" s="2"/>
      <c r="P664" s="2"/>
      <c r="Q664" s="2"/>
      <c r="R664" s="2"/>
      <c r="S664" s="2"/>
      <c r="T664" s="2"/>
      <c r="U664" s="2"/>
      <c r="V664" s="2"/>
      <c r="W664" s="2"/>
      <c r="X664" s="2"/>
      <c r="Y664" s="2"/>
      <c r="Z664" s="2"/>
    </row>
    <row r="665" spans="1:26" ht="15.75" customHeight="1" x14ac:dyDescent="0.3">
      <c r="A665" s="128"/>
      <c r="B665" s="128"/>
      <c r="C665" s="171"/>
      <c r="D665" s="128"/>
      <c r="E665" s="128"/>
      <c r="F665" s="128"/>
      <c r="G665" s="2"/>
      <c r="H665" s="128"/>
      <c r="I665" s="172"/>
      <c r="J665" s="172"/>
      <c r="K665" s="172"/>
      <c r="L665" s="172"/>
      <c r="M665" s="2"/>
      <c r="N665" s="2"/>
      <c r="O665" s="2"/>
      <c r="P665" s="2"/>
      <c r="Q665" s="2"/>
      <c r="R665" s="2"/>
      <c r="S665" s="2"/>
      <c r="T665" s="2"/>
      <c r="U665" s="2"/>
      <c r="V665" s="2"/>
      <c r="W665" s="2"/>
      <c r="X665" s="2"/>
      <c r="Y665" s="2"/>
      <c r="Z665" s="2"/>
    </row>
    <row r="666" spans="1:26" ht="15.75" customHeight="1" x14ac:dyDescent="0.3">
      <c r="A666" s="128"/>
      <c r="B666" s="128"/>
      <c r="C666" s="171"/>
      <c r="D666" s="128"/>
      <c r="E666" s="128"/>
      <c r="F666" s="128"/>
      <c r="G666" s="2"/>
      <c r="H666" s="128"/>
      <c r="I666" s="172"/>
      <c r="J666" s="172"/>
      <c r="K666" s="172"/>
      <c r="L666" s="172"/>
      <c r="M666" s="2"/>
      <c r="N666" s="2"/>
      <c r="O666" s="2"/>
      <c r="P666" s="2"/>
      <c r="Q666" s="2"/>
      <c r="R666" s="2"/>
      <c r="S666" s="2"/>
      <c r="T666" s="2"/>
      <c r="U666" s="2"/>
      <c r="V666" s="2"/>
      <c r="W666" s="2"/>
      <c r="X666" s="2"/>
      <c r="Y666" s="2"/>
      <c r="Z666" s="2"/>
    </row>
    <row r="667" spans="1:26" ht="15.75" customHeight="1" x14ac:dyDescent="0.3">
      <c r="A667" s="128"/>
      <c r="B667" s="128"/>
      <c r="C667" s="171"/>
      <c r="D667" s="128"/>
      <c r="E667" s="128"/>
      <c r="F667" s="128"/>
      <c r="G667" s="2"/>
      <c r="H667" s="128"/>
      <c r="I667" s="172"/>
      <c r="J667" s="172"/>
      <c r="K667" s="172"/>
      <c r="L667" s="172"/>
      <c r="M667" s="2"/>
      <c r="N667" s="2"/>
      <c r="O667" s="2"/>
      <c r="P667" s="2"/>
      <c r="Q667" s="2"/>
      <c r="R667" s="2"/>
      <c r="S667" s="2"/>
      <c r="T667" s="2"/>
      <c r="U667" s="2"/>
      <c r="V667" s="2"/>
      <c r="W667" s="2"/>
      <c r="X667" s="2"/>
      <c r="Y667" s="2"/>
      <c r="Z667" s="2"/>
    </row>
    <row r="668" spans="1:26" ht="15.75" customHeight="1" x14ac:dyDescent="0.3">
      <c r="A668" s="128"/>
      <c r="B668" s="128"/>
      <c r="C668" s="171"/>
      <c r="D668" s="128"/>
      <c r="E668" s="128"/>
      <c r="F668" s="128"/>
      <c r="G668" s="2"/>
      <c r="H668" s="128"/>
      <c r="I668" s="172"/>
      <c r="J668" s="172"/>
      <c r="K668" s="172"/>
      <c r="L668" s="172"/>
      <c r="M668" s="2"/>
      <c r="N668" s="2"/>
      <c r="O668" s="2"/>
      <c r="P668" s="2"/>
      <c r="Q668" s="2"/>
      <c r="R668" s="2"/>
      <c r="S668" s="2"/>
      <c r="T668" s="2"/>
      <c r="U668" s="2"/>
      <c r="V668" s="2"/>
      <c r="W668" s="2"/>
      <c r="X668" s="2"/>
      <c r="Y668" s="2"/>
      <c r="Z668" s="2"/>
    </row>
    <row r="669" spans="1:26" ht="15.75" customHeight="1" x14ac:dyDescent="0.3">
      <c r="A669" s="128"/>
      <c r="B669" s="128"/>
      <c r="C669" s="171"/>
      <c r="D669" s="128"/>
      <c r="E669" s="128"/>
      <c r="F669" s="128"/>
      <c r="G669" s="2"/>
      <c r="H669" s="128"/>
      <c r="I669" s="172"/>
      <c r="J669" s="172"/>
      <c r="K669" s="172"/>
      <c r="L669" s="172"/>
      <c r="M669" s="2"/>
      <c r="N669" s="2"/>
      <c r="O669" s="2"/>
      <c r="P669" s="2"/>
      <c r="Q669" s="2"/>
      <c r="R669" s="2"/>
      <c r="S669" s="2"/>
      <c r="T669" s="2"/>
      <c r="U669" s="2"/>
      <c r="V669" s="2"/>
      <c r="W669" s="2"/>
      <c r="X669" s="2"/>
      <c r="Y669" s="2"/>
      <c r="Z669" s="2"/>
    </row>
    <row r="670" spans="1:26" ht="15.75" customHeight="1" x14ac:dyDescent="0.3">
      <c r="A670" s="128"/>
      <c r="B670" s="128"/>
      <c r="C670" s="171"/>
      <c r="D670" s="128"/>
      <c r="E670" s="128"/>
      <c r="F670" s="128"/>
      <c r="G670" s="2"/>
      <c r="H670" s="128"/>
      <c r="I670" s="172"/>
      <c r="J670" s="172"/>
      <c r="K670" s="172"/>
      <c r="L670" s="172"/>
      <c r="M670" s="2"/>
      <c r="N670" s="2"/>
      <c r="O670" s="2"/>
      <c r="P670" s="2"/>
      <c r="Q670" s="2"/>
      <c r="R670" s="2"/>
      <c r="S670" s="2"/>
      <c r="T670" s="2"/>
      <c r="U670" s="2"/>
      <c r="V670" s="2"/>
      <c r="W670" s="2"/>
      <c r="X670" s="2"/>
      <c r="Y670" s="2"/>
      <c r="Z670" s="2"/>
    </row>
    <row r="671" spans="1:26" ht="15.75" customHeight="1" x14ac:dyDescent="0.3">
      <c r="A671" s="128"/>
      <c r="B671" s="128"/>
      <c r="C671" s="171"/>
      <c r="D671" s="128"/>
      <c r="E671" s="128"/>
      <c r="F671" s="128"/>
      <c r="G671" s="2"/>
      <c r="H671" s="128"/>
      <c r="I671" s="172"/>
      <c r="J671" s="172"/>
      <c r="K671" s="172"/>
      <c r="L671" s="172"/>
      <c r="M671" s="2"/>
      <c r="N671" s="2"/>
      <c r="O671" s="2"/>
      <c r="P671" s="2"/>
      <c r="Q671" s="2"/>
      <c r="R671" s="2"/>
      <c r="S671" s="2"/>
      <c r="T671" s="2"/>
      <c r="U671" s="2"/>
      <c r="V671" s="2"/>
      <c r="W671" s="2"/>
      <c r="X671" s="2"/>
      <c r="Y671" s="2"/>
      <c r="Z671" s="2"/>
    </row>
    <row r="672" spans="1:26" ht="15.75" customHeight="1" x14ac:dyDescent="0.3">
      <c r="A672" s="128"/>
      <c r="B672" s="128"/>
      <c r="C672" s="171"/>
      <c r="D672" s="128"/>
      <c r="E672" s="128"/>
      <c r="F672" s="128"/>
      <c r="G672" s="2"/>
      <c r="H672" s="128"/>
      <c r="I672" s="172"/>
      <c r="J672" s="172"/>
      <c r="K672" s="172"/>
      <c r="L672" s="172"/>
      <c r="M672" s="2"/>
      <c r="N672" s="2"/>
      <c r="O672" s="2"/>
      <c r="P672" s="2"/>
      <c r="Q672" s="2"/>
      <c r="R672" s="2"/>
      <c r="S672" s="2"/>
      <c r="T672" s="2"/>
      <c r="U672" s="2"/>
      <c r="V672" s="2"/>
      <c r="W672" s="2"/>
      <c r="X672" s="2"/>
      <c r="Y672" s="2"/>
      <c r="Z672" s="2"/>
    </row>
    <row r="673" spans="1:26" ht="15.75" customHeight="1" x14ac:dyDescent="0.3">
      <c r="A673" s="128"/>
      <c r="B673" s="128"/>
      <c r="C673" s="171"/>
      <c r="D673" s="128"/>
      <c r="E673" s="128"/>
      <c r="F673" s="128"/>
      <c r="G673" s="2"/>
      <c r="H673" s="128"/>
      <c r="I673" s="172"/>
      <c r="J673" s="172"/>
      <c r="K673" s="172"/>
      <c r="L673" s="172"/>
      <c r="M673" s="2"/>
      <c r="N673" s="2"/>
      <c r="O673" s="2"/>
      <c r="P673" s="2"/>
      <c r="Q673" s="2"/>
      <c r="R673" s="2"/>
      <c r="S673" s="2"/>
      <c r="T673" s="2"/>
      <c r="U673" s="2"/>
      <c r="V673" s="2"/>
      <c r="W673" s="2"/>
      <c r="X673" s="2"/>
      <c r="Y673" s="2"/>
      <c r="Z673" s="2"/>
    </row>
    <row r="674" spans="1:26" ht="15.75" customHeight="1" x14ac:dyDescent="0.3">
      <c r="A674" s="128"/>
      <c r="B674" s="128"/>
      <c r="C674" s="171"/>
      <c r="D674" s="128"/>
      <c r="E674" s="128"/>
      <c r="F674" s="128"/>
      <c r="G674" s="2"/>
      <c r="H674" s="128"/>
      <c r="I674" s="172"/>
      <c r="J674" s="172"/>
      <c r="K674" s="172"/>
      <c r="L674" s="172"/>
      <c r="M674" s="2"/>
      <c r="N674" s="2"/>
      <c r="O674" s="2"/>
      <c r="P674" s="2"/>
      <c r="Q674" s="2"/>
      <c r="R674" s="2"/>
      <c r="S674" s="2"/>
      <c r="T674" s="2"/>
      <c r="U674" s="2"/>
      <c r="V674" s="2"/>
      <c r="W674" s="2"/>
      <c r="X674" s="2"/>
      <c r="Y674" s="2"/>
      <c r="Z674" s="2"/>
    </row>
    <row r="675" spans="1:26" ht="15.75" customHeight="1" x14ac:dyDescent="0.3">
      <c r="A675" s="128"/>
      <c r="B675" s="128"/>
      <c r="C675" s="171"/>
      <c r="D675" s="128"/>
      <c r="E675" s="128"/>
      <c r="F675" s="128"/>
      <c r="G675" s="2"/>
      <c r="H675" s="128"/>
      <c r="I675" s="172"/>
      <c r="J675" s="172"/>
      <c r="K675" s="172"/>
      <c r="L675" s="172"/>
      <c r="M675" s="2"/>
      <c r="N675" s="2"/>
      <c r="O675" s="2"/>
      <c r="P675" s="2"/>
      <c r="Q675" s="2"/>
      <c r="R675" s="2"/>
      <c r="S675" s="2"/>
      <c r="T675" s="2"/>
      <c r="U675" s="2"/>
      <c r="V675" s="2"/>
      <c r="W675" s="2"/>
      <c r="X675" s="2"/>
      <c r="Y675" s="2"/>
      <c r="Z675" s="2"/>
    </row>
    <row r="676" spans="1:26" ht="15.75" customHeight="1" x14ac:dyDescent="0.3">
      <c r="A676" s="128"/>
      <c r="B676" s="128"/>
      <c r="C676" s="171"/>
      <c r="D676" s="128"/>
      <c r="E676" s="128"/>
      <c r="F676" s="128"/>
      <c r="G676" s="2"/>
      <c r="H676" s="128"/>
      <c r="I676" s="172"/>
      <c r="J676" s="172"/>
      <c r="K676" s="172"/>
      <c r="L676" s="172"/>
      <c r="M676" s="2"/>
      <c r="N676" s="2"/>
      <c r="O676" s="2"/>
      <c r="P676" s="2"/>
      <c r="Q676" s="2"/>
      <c r="R676" s="2"/>
      <c r="S676" s="2"/>
      <c r="T676" s="2"/>
      <c r="U676" s="2"/>
      <c r="V676" s="2"/>
      <c r="W676" s="2"/>
      <c r="X676" s="2"/>
      <c r="Y676" s="2"/>
      <c r="Z676" s="2"/>
    </row>
    <row r="677" spans="1:26" ht="15.75" customHeight="1" x14ac:dyDescent="0.3">
      <c r="A677" s="128"/>
      <c r="B677" s="128"/>
      <c r="C677" s="171"/>
      <c r="D677" s="128"/>
      <c r="E677" s="128"/>
      <c r="F677" s="128"/>
      <c r="G677" s="2"/>
      <c r="H677" s="128"/>
      <c r="I677" s="172"/>
      <c r="J677" s="172"/>
      <c r="K677" s="172"/>
      <c r="L677" s="172"/>
      <c r="M677" s="2"/>
      <c r="N677" s="2"/>
      <c r="O677" s="2"/>
      <c r="P677" s="2"/>
      <c r="Q677" s="2"/>
      <c r="R677" s="2"/>
      <c r="S677" s="2"/>
      <c r="T677" s="2"/>
      <c r="U677" s="2"/>
      <c r="V677" s="2"/>
      <c r="W677" s="2"/>
      <c r="X677" s="2"/>
      <c r="Y677" s="2"/>
      <c r="Z677" s="2"/>
    </row>
    <row r="678" spans="1:26" ht="15.75" customHeight="1" x14ac:dyDescent="0.3">
      <c r="A678" s="128"/>
      <c r="B678" s="128"/>
      <c r="C678" s="171"/>
      <c r="D678" s="128"/>
      <c r="E678" s="128"/>
      <c r="F678" s="128"/>
      <c r="G678" s="2"/>
      <c r="H678" s="128"/>
      <c r="I678" s="172"/>
      <c r="J678" s="172"/>
      <c r="K678" s="172"/>
      <c r="L678" s="172"/>
      <c r="M678" s="2"/>
      <c r="N678" s="2"/>
      <c r="O678" s="2"/>
      <c r="P678" s="2"/>
      <c r="Q678" s="2"/>
      <c r="R678" s="2"/>
      <c r="S678" s="2"/>
      <c r="T678" s="2"/>
      <c r="U678" s="2"/>
      <c r="V678" s="2"/>
      <c r="W678" s="2"/>
      <c r="X678" s="2"/>
      <c r="Y678" s="2"/>
      <c r="Z678" s="2"/>
    </row>
    <row r="679" spans="1:26" ht="15.75" customHeight="1" x14ac:dyDescent="0.3">
      <c r="A679" s="128"/>
      <c r="B679" s="128"/>
      <c r="C679" s="171"/>
      <c r="D679" s="128"/>
      <c r="E679" s="128"/>
      <c r="F679" s="128"/>
      <c r="G679" s="2"/>
      <c r="H679" s="128"/>
      <c r="I679" s="172"/>
      <c r="J679" s="172"/>
      <c r="K679" s="172"/>
      <c r="L679" s="172"/>
      <c r="M679" s="2"/>
      <c r="N679" s="2"/>
      <c r="O679" s="2"/>
      <c r="P679" s="2"/>
      <c r="Q679" s="2"/>
      <c r="R679" s="2"/>
      <c r="S679" s="2"/>
      <c r="T679" s="2"/>
      <c r="U679" s="2"/>
      <c r="V679" s="2"/>
      <c r="W679" s="2"/>
      <c r="X679" s="2"/>
      <c r="Y679" s="2"/>
      <c r="Z679" s="2"/>
    </row>
    <row r="680" spans="1:26" ht="15.75" customHeight="1" x14ac:dyDescent="0.3">
      <c r="A680" s="128"/>
      <c r="B680" s="128"/>
      <c r="C680" s="171"/>
      <c r="D680" s="128"/>
      <c r="E680" s="128"/>
      <c r="F680" s="128"/>
      <c r="G680" s="2"/>
      <c r="H680" s="128"/>
      <c r="I680" s="172"/>
      <c r="J680" s="172"/>
      <c r="K680" s="172"/>
      <c r="L680" s="172"/>
      <c r="M680" s="2"/>
      <c r="N680" s="2"/>
      <c r="O680" s="2"/>
      <c r="P680" s="2"/>
      <c r="Q680" s="2"/>
      <c r="R680" s="2"/>
      <c r="S680" s="2"/>
      <c r="T680" s="2"/>
      <c r="U680" s="2"/>
      <c r="V680" s="2"/>
      <c r="W680" s="2"/>
      <c r="X680" s="2"/>
      <c r="Y680" s="2"/>
      <c r="Z680" s="2"/>
    </row>
    <row r="681" spans="1:26" ht="15.75" customHeight="1" x14ac:dyDescent="0.3">
      <c r="A681" s="128"/>
      <c r="B681" s="128"/>
      <c r="C681" s="171"/>
      <c r="D681" s="128"/>
      <c r="E681" s="128"/>
      <c r="F681" s="128"/>
      <c r="G681" s="2"/>
      <c r="H681" s="128"/>
      <c r="I681" s="172"/>
      <c r="J681" s="172"/>
      <c r="K681" s="172"/>
      <c r="L681" s="172"/>
      <c r="M681" s="2"/>
      <c r="N681" s="2"/>
      <c r="O681" s="2"/>
      <c r="P681" s="2"/>
      <c r="Q681" s="2"/>
      <c r="R681" s="2"/>
      <c r="S681" s="2"/>
      <c r="T681" s="2"/>
      <c r="U681" s="2"/>
      <c r="V681" s="2"/>
      <c r="W681" s="2"/>
      <c r="X681" s="2"/>
      <c r="Y681" s="2"/>
      <c r="Z681" s="2"/>
    </row>
    <row r="682" spans="1:26" ht="15.75" customHeight="1" x14ac:dyDescent="0.3">
      <c r="A682" s="128"/>
      <c r="B682" s="128"/>
      <c r="C682" s="171"/>
      <c r="D682" s="128"/>
      <c r="E682" s="128"/>
      <c r="F682" s="128"/>
      <c r="G682" s="2"/>
      <c r="H682" s="128"/>
      <c r="I682" s="172"/>
      <c r="J682" s="172"/>
      <c r="K682" s="172"/>
      <c r="L682" s="172"/>
      <c r="M682" s="2"/>
      <c r="N682" s="2"/>
      <c r="O682" s="2"/>
      <c r="P682" s="2"/>
      <c r="Q682" s="2"/>
      <c r="R682" s="2"/>
      <c r="S682" s="2"/>
      <c r="T682" s="2"/>
      <c r="U682" s="2"/>
      <c r="V682" s="2"/>
      <c r="W682" s="2"/>
      <c r="X682" s="2"/>
      <c r="Y682" s="2"/>
      <c r="Z682" s="2"/>
    </row>
    <row r="683" spans="1:26" ht="15.75" customHeight="1" x14ac:dyDescent="0.3">
      <c r="A683" s="128"/>
      <c r="B683" s="128"/>
      <c r="C683" s="171"/>
      <c r="D683" s="128"/>
      <c r="E683" s="128"/>
      <c r="F683" s="128"/>
      <c r="G683" s="2"/>
      <c r="H683" s="128"/>
      <c r="I683" s="172"/>
      <c r="J683" s="172"/>
      <c r="K683" s="172"/>
      <c r="L683" s="172"/>
      <c r="M683" s="2"/>
      <c r="N683" s="2"/>
      <c r="O683" s="2"/>
      <c r="P683" s="2"/>
      <c r="Q683" s="2"/>
      <c r="R683" s="2"/>
      <c r="S683" s="2"/>
      <c r="T683" s="2"/>
      <c r="U683" s="2"/>
      <c r="V683" s="2"/>
      <c r="W683" s="2"/>
      <c r="X683" s="2"/>
      <c r="Y683" s="2"/>
      <c r="Z683" s="2"/>
    </row>
    <row r="684" spans="1:26" ht="15.75" customHeight="1" x14ac:dyDescent="0.3">
      <c r="A684" s="128"/>
      <c r="B684" s="128"/>
      <c r="C684" s="171"/>
      <c r="D684" s="128"/>
      <c r="E684" s="128"/>
      <c r="F684" s="128"/>
      <c r="G684" s="2"/>
      <c r="H684" s="128"/>
      <c r="I684" s="172"/>
      <c r="J684" s="172"/>
      <c r="K684" s="172"/>
      <c r="L684" s="172"/>
      <c r="M684" s="2"/>
      <c r="N684" s="2"/>
      <c r="O684" s="2"/>
      <c r="P684" s="2"/>
      <c r="Q684" s="2"/>
      <c r="R684" s="2"/>
      <c r="S684" s="2"/>
      <c r="T684" s="2"/>
      <c r="U684" s="2"/>
      <c r="V684" s="2"/>
      <c r="W684" s="2"/>
      <c r="X684" s="2"/>
      <c r="Y684" s="2"/>
      <c r="Z684" s="2"/>
    </row>
    <row r="685" spans="1:26" ht="15.75" customHeight="1" x14ac:dyDescent="0.3">
      <c r="A685" s="128"/>
      <c r="B685" s="128"/>
      <c r="C685" s="171"/>
      <c r="D685" s="128"/>
      <c r="E685" s="128"/>
      <c r="F685" s="128"/>
      <c r="G685" s="2"/>
      <c r="H685" s="128"/>
      <c r="I685" s="172"/>
      <c r="J685" s="172"/>
      <c r="K685" s="172"/>
      <c r="L685" s="172"/>
      <c r="M685" s="2"/>
      <c r="N685" s="2"/>
      <c r="O685" s="2"/>
      <c r="P685" s="2"/>
      <c r="Q685" s="2"/>
      <c r="R685" s="2"/>
      <c r="S685" s="2"/>
      <c r="T685" s="2"/>
      <c r="U685" s="2"/>
      <c r="V685" s="2"/>
      <c r="W685" s="2"/>
      <c r="X685" s="2"/>
      <c r="Y685" s="2"/>
      <c r="Z685" s="2"/>
    </row>
    <row r="686" spans="1:26" ht="15.75" customHeight="1" x14ac:dyDescent="0.3">
      <c r="A686" s="128"/>
      <c r="B686" s="128"/>
      <c r="C686" s="171"/>
      <c r="D686" s="128"/>
      <c r="E686" s="128"/>
      <c r="F686" s="128"/>
      <c r="G686" s="2"/>
      <c r="H686" s="128"/>
      <c r="I686" s="172"/>
      <c r="J686" s="172"/>
      <c r="K686" s="172"/>
      <c r="L686" s="172"/>
      <c r="M686" s="2"/>
      <c r="N686" s="2"/>
      <c r="O686" s="2"/>
      <c r="P686" s="2"/>
      <c r="Q686" s="2"/>
      <c r="R686" s="2"/>
      <c r="S686" s="2"/>
      <c r="T686" s="2"/>
      <c r="U686" s="2"/>
      <c r="V686" s="2"/>
      <c r="W686" s="2"/>
      <c r="X686" s="2"/>
      <c r="Y686" s="2"/>
      <c r="Z686" s="2"/>
    </row>
    <row r="687" spans="1:26" ht="15.75" customHeight="1" x14ac:dyDescent="0.3">
      <c r="A687" s="128"/>
      <c r="B687" s="128"/>
      <c r="C687" s="171"/>
      <c r="D687" s="128"/>
      <c r="E687" s="128"/>
      <c r="F687" s="128"/>
      <c r="G687" s="2"/>
      <c r="H687" s="128"/>
      <c r="I687" s="172"/>
      <c r="J687" s="172"/>
      <c r="K687" s="172"/>
      <c r="L687" s="172"/>
      <c r="M687" s="2"/>
      <c r="N687" s="2"/>
      <c r="O687" s="2"/>
      <c r="P687" s="2"/>
      <c r="Q687" s="2"/>
      <c r="R687" s="2"/>
      <c r="S687" s="2"/>
      <c r="T687" s="2"/>
      <c r="U687" s="2"/>
      <c r="V687" s="2"/>
      <c r="W687" s="2"/>
      <c r="X687" s="2"/>
      <c r="Y687" s="2"/>
      <c r="Z687" s="2"/>
    </row>
    <row r="688" spans="1:26" ht="15.75" customHeight="1" x14ac:dyDescent="0.3">
      <c r="A688" s="128"/>
      <c r="B688" s="128"/>
      <c r="C688" s="171"/>
      <c r="D688" s="128"/>
      <c r="E688" s="128"/>
      <c r="F688" s="128"/>
      <c r="G688" s="2"/>
      <c r="H688" s="128"/>
      <c r="I688" s="172"/>
      <c r="J688" s="172"/>
      <c r="K688" s="172"/>
      <c r="L688" s="172"/>
      <c r="M688" s="2"/>
      <c r="N688" s="2"/>
      <c r="O688" s="2"/>
      <c r="P688" s="2"/>
      <c r="Q688" s="2"/>
      <c r="R688" s="2"/>
      <c r="S688" s="2"/>
      <c r="T688" s="2"/>
      <c r="U688" s="2"/>
      <c r="V688" s="2"/>
      <c r="W688" s="2"/>
      <c r="X688" s="2"/>
      <c r="Y688" s="2"/>
      <c r="Z688" s="2"/>
    </row>
    <row r="689" spans="1:26" ht="15.75" customHeight="1" x14ac:dyDescent="0.3">
      <c r="A689" s="128"/>
      <c r="B689" s="128"/>
      <c r="C689" s="171"/>
      <c r="D689" s="128"/>
      <c r="E689" s="128"/>
      <c r="F689" s="128"/>
      <c r="G689" s="2"/>
      <c r="H689" s="128"/>
      <c r="I689" s="172"/>
      <c r="J689" s="172"/>
      <c r="K689" s="172"/>
      <c r="L689" s="172"/>
      <c r="M689" s="2"/>
      <c r="N689" s="2"/>
      <c r="O689" s="2"/>
      <c r="P689" s="2"/>
      <c r="Q689" s="2"/>
      <c r="R689" s="2"/>
      <c r="S689" s="2"/>
      <c r="T689" s="2"/>
      <c r="U689" s="2"/>
      <c r="V689" s="2"/>
      <c r="W689" s="2"/>
      <c r="X689" s="2"/>
      <c r="Y689" s="2"/>
      <c r="Z689" s="2"/>
    </row>
    <row r="690" spans="1:26" ht="15.75" customHeight="1" x14ac:dyDescent="0.3">
      <c r="A690" s="128"/>
      <c r="B690" s="128"/>
      <c r="C690" s="171"/>
      <c r="D690" s="128"/>
      <c r="E690" s="128"/>
      <c r="F690" s="128"/>
      <c r="G690" s="2"/>
      <c r="H690" s="128"/>
      <c r="I690" s="172"/>
      <c r="J690" s="172"/>
      <c r="K690" s="172"/>
      <c r="L690" s="172"/>
      <c r="M690" s="2"/>
      <c r="N690" s="2"/>
      <c r="O690" s="2"/>
      <c r="P690" s="2"/>
      <c r="Q690" s="2"/>
      <c r="R690" s="2"/>
      <c r="S690" s="2"/>
      <c r="T690" s="2"/>
      <c r="U690" s="2"/>
      <c r="V690" s="2"/>
      <c r="W690" s="2"/>
      <c r="X690" s="2"/>
      <c r="Y690" s="2"/>
      <c r="Z690" s="2"/>
    </row>
    <row r="691" spans="1:26" ht="15.75" customHeight="1" x14ac:dyDescent="0.3">
      <c r="A691" s="128"/>
      <c r="B691" s="128"/>
      <c r="C691" s="171"/>
      <c r="D691" s="128"/>
      <c r="E691" s="128"/>
      <c r="F691" s="128"/>
      <c r="G691" s="2"/>
      <c r="H691" s="128"/>
      <c r="I691" s="172"/>
      <c r="J691" s="172"/>
      <c r="K691" s="172"/>
      <c r="L691" s="172"/>
      <c r="M691" s="2"/>
      <c r="N691" s="2"/>
      <c r="O691" s="2"/>
      <c r="P691" s="2"/>
      <c r="Q691" s="2"/>
      <c r="R691" s="2"/>
      <c r="S691" s="2"/>
      <c r="T691" s="2"/>
      <c r="U691" s="2"/>
      <c r="V691" s="2"/>
      <c r="W691" s="2"/>
      <c r="X691" s="2"/>
      <c r="Y691" s="2"/>
      <c r="Z691" s="2"/>
    </row>
    <row r="692" spans="1:26" ht="15.75" customHeight="1" x14ac:dyDescent="0.3">
      <c r="A692" s="128"/>
      <c r="B692" s="128"/>
      <c r="C692" s="171"/>
      <c r="D692" s="128"/>
      <c r="E692" s="128"/>
      <c r="F692" s="128"/>
      <c r="G692" s="2"/>
      <c r="H692" s="128"/>
      <c r="I692" s="172"/>
      <c r="J692" s="172"/>
      <c r="K692" s="172"/>
      <c r="L692" s="172"/>
      <c r="M692" s="2"/>
      <c r="N692" s="2"/>
      <c r="O692" s="2"/>
      <c r="P692" s="2"/>
      <c r="Q692" s="2"/>
      <c r="R692" s="2"/>
      <c r="S692" s="2"/>
      <c r="T692" s="2"/>
      <c r="U692" s="2"/>
      <c r="V692" s="2"/>
      <c r="W692" s="2"/>
      <c r="X692" s="2"/>
      <c r="Y692" s="2"/>
      <c r="Z692" s="2"/>
    </row>
    <row r="693" spans="1:26" ht="15.75" customHeight="1" x14ac:dyDescent="0.3">
      <c r="A693" s="128"/>
      <c r="B693" s="128"/>
      <c r="C693" s="171"/>
      <c r="D693" s="128"/>
      <c r="E693" s="128"/>
      <c r="F693" s="128"/>
      <c r="G693" s="2"/>
      <c r="H693" s="128"/>
      <c r="I693" s="172"/>
      <c r="J693" s="172"/>
      <c r="K693" s="172"/>
      <c r="L693" s="172"/>
      <c r="M693" s="2"/>
      <c r="N693" s="2"/>
      <c r="O693" s="2"/>
      <c r="P693" s="2"/>
      <c r="Q693" s="2"/>
      <c r="R693" s="2"/>
      <c r="S693" s="2"/>
      <c r="T693" s="2"/>
      <c r="U693" s="2"/>
      <c r="V693" s="2"/>
      <c r="W693" s="2"/>
      <c r="X693" s="2"/>
      <c r="Y693" s="2"/>
      <c r="Z693" s="2"/>
    </row>
    <row r="694" spans="1:26" ht="15.75" customHeight="1" x14ac:dyDescent="0.3">
      <c r="A694" s="128"/>
      <c r="B694" s="128"/>
      <c r="C694" s="171"/>
      <c r="D694" s="128"/>
      <c r="E694" s="128"/>
      <c r="F694" s="128"/>
      <c r="G694" s="2"/>
      <c r="H694" s="128"/>
      <c r="I694" s="172"/>
      <c r="J694" s="172"/>
      <c r="K694" s="172"/>
      <c r="L694" s="172"/>
      <c r="M694" s="2"/>
      <c r="N694" s="2"/>
      <c r="O694" s="2"/>
      <c r="P694" s="2"/>
      <c r="Q694" s="2"/>
      <c r="R694" s="2"/>
      <c r="S694" s="2"/>
      <c r="T694" s="2"/>
      <c r="U694" s="2"/>
      <c r="V694" s="2"/>
      <c r="W694" s="2"/>
      <c r="X694" s="2"/>
      <c r="Y694" s="2"/>
      <c r="Z694" s="2"/>
    </row>
    <row r="695" spans="1:26" ht="15.75" customHeight="1" x14ac:dyDescent="0.3">
      <c r="A695" s="128"/>
      <c r="B695" s="128"/>
      <c r="C695" s="171"/>
      <c r="D695" s="128"/>
      <c r="E695" s="128"/>
      <c r="F695" s="128"/>
      <c r="G695" s="2"/>
      <c r="H695" s="128"/>
      <c r="I695" s="172"/>
      <c r="J695" s="172"/>
      <c r="K695" s="172"/>
      <c r="L695" s="172"/>
      <c r="M695" s="2"/>
      <c r="N695" s="2"/>
      <c r="O695" s="2"/>
      <c r="P695" s="2"/>
      <c r="Q695" s="2"/>
      <c r="R695" s="2"/>
      <c r="S695" s="2"/>
      <c r="T695" s="2"/>
      <c r="U695" s="2"/>
      <c r="V695" s="2"/>
      <c r="W695" s="2"/>
      <c r="X695" s="2"/>
      <c r="Y695" s="2"/>
      <c r="Z695" s="2"/>
    </row>
    <row r="696" spans="1:26" ht="15.75" customHeight="1" x14ac:dyDescent="0.3">
      <c r="A696" s="128"/>
      <c r="B696" s="128"/>
      <c r="C696" s="171"/>
      <c r="D696" s="128"/>
      <c r="E696" s="128"/>
      <c r="F696" s="128"/>
      <c r="G696" s="2"/>
      <c r="H696" s="128"/>
      <c r="I696" s="172"/>
      <c r="J696" s="172"/>
      <c r="K696" s="172"/>
      <c r="L696" s="172"/>
      <c r="M696" s="2"/>
      <c r="N696" s="2"/>
      <c r="O696" s="2"/>
      <c r="P696" s="2"/>
      <c r="Q696" s="2"/>
      <c r="R696" s="2"/>
      <c r="S696" s="2"/>
      <c r="T696" s="2"/>
      <c r="U696" s="2"/>
      <c r="V696" s="2"/>
      <c r="W696" s="2"/>
      <c r="X696" s="2"/>
      <c r="Y696" s="2"/>
      <c r="Z696" s="2"/>
    </row>
    <row r="697" spans="1:26" ht="15.75" customHeight="1" x14ac:dyDescent="0.3">
      <c r="A697" s="128"/>
      <c r="B697" s="128"/>
      <c r="C697" s="171"/>
      <c r="D697" s="128"/>
      <c r="E697" s="128"/>
      <c r="F697" s="128"/>
      <c r="G697" s="2"/>
      <c r="H697" s="128"/>
      <c r="I697" s="172"/>
      <c r="J697" s="172"/>
      <c r="K697" s="172"/>
      <c r="L697" s="172"/>
      <c r="M697" s="2"/>
      <c r="N697" s="2"/>
      <c r="O697" s="2"/>
      <c r="P697" s="2"/>
      <c r="Q697" s="2"/>
      <c r="R697" s="2"/>
      <c r="S697" s="2"/>
      <c r="T697" s="2"/>
      <c r="U697" s="2"/>
      <c r="V697" s="2"/>
      <c r="W697" s="2"/>
      <c r="X697" s="2"/>
      <c r="Y697" s="2"/>
      <c r="Z697" s="2"/>
    </row>
    <row r="698" spans="1:26" ht="15.75" customHeight="1" x14ac:dyDescent="0.3">
      <c r="A698" s="128"/>
      <c r="B698" s="128"/>
      <c r="C698" s="171"/>
      <c r="D698" s="128"/>
      <c r="E698" s="128"/>
      <c r="F698" s="128"/>
      <c r="G698" s="2"/>
      <c r="H698" s="128"/>
      <c r="I698" s="172"/>
      <c r="J698" s="172"/>
      <c r="K698" s="172"/>
      <c r="L698" s="172"/>
      <c r="M698" s="2"/>
      <c r="N698" s="2"/>
      <c r="O698" s="2"/>
      <c r="P698" s="2"/>
      <c r="Q698" s="2"/>
      <c r="R698" s="2"/>
      <c r="S698" s="2"/>
      <c r="T698" s="2"/>
      <c r="U698" s="2"/>
      <c r="V698" s="2"/>
      <c r="W698" s="2"/>
      <c r="X698" s="2"/>
      <c r="Y698" s="2"/>
      <c r="Z698" s="2"/>
    </row>
    <row r="699" spans="1:26" ht="15.75" customHeight="1" x14ac:dyDescent="0.3">
      <c r="A699" s="128"/>
      <c r="B699" s="128"/>
      <c r="C699" s="171"/>
      <c r="D699" s="128"/>
      <c r="E699" s="128"/>
      <c r="F699" s="128"/>
      <c r="G699" s="2"/>
      <c r="H699" s="128"/>
      <c r="I699" s="172"/>
      <c r="J699" s="172"/>
      <c r="K699" s="172"/>
      <c r="L699" s="172"/>
      <c r="M699" s="2"/>
      <c r="N699" s="2"/>
      <c r="O699" s="2"/>
      <c r="P699" s="2"/>
      <c r="Q699" s="2"/>
      <c r="R699" s="2"/>
      <c r="S699" s="2"/>
      <c r="T699" s="2"/>
      <c r="U699" s="2"/>
      <c r="V699" s="2"/>
      <c r="W699" s="2"/>
      <c r="X699" s="2"/>
      <c r="Y699" s="2"/>
      <c r="Z699" s="2"/>
    </row>
    <row r="700" spans="1:26" ht="15.75" customHeight="1" x14ac:dyDescent="0.3">
      <c r="A700" s="128"/>
      <c r="B700" s="128"/>
      <c r="C700" s="171"/>
      <c r="D700" s="128"/>
      <c r="E700" s="128"/>
      <c r="F700" s="128"/>
      <c r="G700" s="2"/>
      <c r="H700" s="128"/>
      <c r="I700" s="172"/>
      <c r="J700" s="172"/>
      <c r="K700" s="172"/>
      <c r="L700" s="172"/>
      <c r="M700" s="2"/>
      <c r="N700" s="2"/>
      <c r="O700" s="2"/>
      <c r="P700" s="2"/>
      <c r="Q700" s="2"/>
      <c r="R700" s="2"/>
      <c r="S700" s="2"/>
      <c r="T700" s="2"/>
      <c r="U700" s="2"/>
      <c r="V700" s="2"/>
      <c r="W700" s="2"/>
      <c r="X700" s="2"/>
      <c r="Y700" s="2"/>
      <c r="Z700" s="2"/>
    </row>
    <row r="701" spans="1:26" ht="15.75" customHeight="1" x14ac:dyDescent="0.3">
      <c r="A701" s="128"/>
      <c r="B701" s="128"/>
      <c r="C701" s="171"/>
      <c r="D701" s="128"/>
      <c r="E701" s="128"/>
      <c r="F701" s="128"/>
      <c r="G701" s="2"/>
      <c r="H701" s="128"/>
      <c r="I701" s="172"/>
      <c r="J701" s="172"/>
      <c r="K701" s="172"/>
      <c r="L701" s="172"/>
      <c r="M701" s="2"/>
      <c r="N701" s="2"/>
      <c r="O701" s="2"/>
      <c r="P701" s="2"/>
      <c r="Q701" s="2"/>
      <c r="R701" s="2"/>
      <c r="S701" s="2"/>
      <c r="T701" s="2"/>
      <c r="U701" s="2"/>
      <c r="V701" s="2"/>
      <c r="W701" s="2"/>
      <c r="X701" s="2"/>
      <c r="Y701" s="2"/>
      <c r="Z701" s="2"/>
    </row>
    <row r="702" spans="1:26" ht="15.75" customHeight="1" x14ac:dyDescent="0.3">
      <c r="A702" s="128"/>
      <c r="B702" s="128"/>
      <c r="C702" s="171"/>
      <c r="D702" s="128"/>
      <c r="E702" s="128"/>
      <c r="F702" s="128"/>
      <c r="G702" s="2"/>
      <c r="H702" s="128"/>
      <c r="I702" s="172"/>
      <c r="J702" s="172"/>
      <c r="K702" s="172"/>
      <c r="L702" s="172"/>
      <c r="M702" s="2"/>
      <c r="N702" s="2"/>
      <c r="O702" s="2"/>
      <c r="P702" s="2"/>
      <c r="Q702" s="2"/>
      <c r="R702" s="2"/>
      <c r="S702" s="2"/>
      <c r="T702" s="2"/>
      <c r="U702" s="2"/>
      <c r="V702" s="2"/>
      <c r="W702" s="2"/>
      <c r="X702" s="2"/>
      <c r="Y702" s="2"/>
      <c r="Z702" s="2"/>
    </row>
    <row r="703" spans="1:26" ht="15.75" customHeight="1" x14ac:dyDescent="0.3">
      <c r="A703" s="128"/>
      <c r="B703" s="128"/>
      <c r="C703" s="171"/>
      <c r="D703" s="128"/>
      <c r="E703" s="128"/>
      <c r="F703" s="128"/>
      <c r="G703" s="2"/>
      <c r="H703" s="128"/>
      <c r="I703" s="172"/>
      <c r="J703" s="172"/>
      <c r="K703" s="172"/>
      <c r="L703" s="172"/>
      <c r="M703" s="2"/>
      <c r="N703" s="2"/>
      <c r="O703" s="2"/>
      <c r="P703" s="2"/>
      <c r="Q703" s="2"/>
      <c r="R703" s="2"/>
      <c r="S703" s="2"/>
      <c r="T703" s="2"/>
      <c r="U703" s="2"/>
      <c r="V703" s="2"/>
      <c r="W703" s="2"/>
      <c r="X703" s="2"/>
      <c r="Y703" s="2"/>
      <c r="Z703" s="2"/>
    </row>
    <row r="704" spans="1:26" ht="15.75" customHeight="1" x14ac:dyDescent="0.3">
      <c r="A704" s="128"/>
      <c r="B704" s="128"/>
      <c r="C704" s="171"/>
      <c r="D704" s="128"/>
      <c r="E704" s="128"/>
      <c r="F704" s="128"/>
      <c r="G704" s="2"/>
      <c r="H704" s="128"/>
      <c r="I704" s="172"/>
      <c r="J704" s="172"/>
      <c r="K704" s="172"/>
      <c r="L704" s="172"/>
      <c r="M704" s="2"/>
      <c r="N704" s="2"/>
      <c r="O704" s="2"/>
      <c r="P704" s="2"/>
      <c r="Q704" s="2"/>
      <c r="R704" s="2"/>
      <c r="S704" s="2"/>
      <c r="T704" s="2"/>
      <c r="U704" s="2"/>
      <c r="V704" s="2"/>
      <c r="W704" s="2"/>
      <c r="X704" s="2"/>
      <c r="Y704" s="2"/>
      <c r="Z704" s="2"/>
    </row>
    <row r="705" spans="1:26" ht="15.75" customHeight="1" x14ac:dyDescent="0.3">
      <c r="A705" s="128"/>
      <c r="B705" s="128"/>
      <c r="C705" s="171"/>
      <c r="D705" s="128"/>
      <c r="E705" s="128"/>
      <c r="F705" s="128"/>
      <c r="G705" s="2"/>
      <c r="H705" s="128"/>
      <c r="I705" s="172"/>
      <c r="J705" s="172"/>
      <c r="K705" s="172"/>
      <c r="L705" s="172"/>
      <c r="M705" s="2"/>
      <c r="N705" s="2"/>
      <c r="O705" s="2"/>
      <c r="P705" s="2"/>
      <c r="Q705" s="2"/>
      <c r="R705" s="2"/>
      <c r="S705" s="2"/>
      <c r="T705" s="2"/>
      <c r="U705" s="2"/>
      <c r="V705" s="2"/>
      <c r="W705" s="2"/>
      <c r="X705" s="2"/>
      <c r="Y705" s="2"/>
      <c r="Z705" s="2"/>
    </row>
    <row r="706" spans="1:26" ht="15.75" customHeight="1" x14ac:dyDescent="0.3">
      <c r="A706" s="128"/>
      <c r="B706" s="128"/>
      <c r="C706" s="171"/>
      <c r="D706" s="128"/>
      <c r="E706" s="128"/>
      <c r="F706" s="128"/>
      <c r="G706" s="2"/>
      <c r="H706" s="128"/>
      <c r="I706" s="172"/>
      <c r="J706" s="172"/>
      <c r="K706" s="172"/>
      <c r="L706" s="172"/>
      <c r="M706" s="2"/>
      <c r="N706" s="2"/>
      <c r="O706" s="2"/>
      <c r="P706" s="2"/>
      <c r="Q706" s="2"/>
      <c r="R706" s="2"/>
      <c r="S706" s="2"/>
      <c r="T706" s="2"/>
      <c r="U706" s="2"/>
      <c r="V706" s="2"/>
      <c r="W706" s="2"/>
      <c r="X706" s="2"/>
      <c r="Y706" s="2"/>
      <c r="Z706" s="2"/>
    </row>
    <row r="707" spans="1:26" ht="15.75" customHeight="1" x14ac:dyDescent="0.3">
      <c r="A707" s="128"/>
      <c r="B707" s="128"/>
      <c r="C707" s="171"/>
      <c r="D707" s="128"/>
      <c r="E707" s="128"/>
      <c r="F707" s="128"/>
      <c r="G707" s="2"/>
      <c r="H707" s="128"/>
      <c r="I707" s="172"/>
      <c r="J707" s="172"/>
      <c r="K707" s="172"/>
      <c r="L707" s="172"/>
      <c r="M707" s="2"/>
      <c r="N707" s="2"/>
      <c r="O707" s="2"/>
      <c r="P707" s="2"/>
      <c r="Q707" s="2"/>
      <c r="R707" s="2"/>
      <c r="S707" s="2"/>
      <c r="T707" s="2"/>
      <c r="U707" s="2"/>
      <c r="V707" s="2"/>
      <c r="W707" s="2"/>
      <c r="X707" s="2"/>
      <c r="Y707" s="2"/>
      <c r="Z707" s="2"/>
    </row>
    <row r="708" spans="1:26" ht="15.75" customHeight="1" x14ac:dyDescent="0.3">
      <c r="A708" s="128"/>
      <c r="B708" s="128"/>
      <c r="C708" s="171"/>
      <c r="D708" s="128"/>
      <c r="E708" s="128"/>
      <c r="F708" s="128"/>
      <c r="G708" s="2"/>
      <c r="H708" s="128"/>
      <c r="I708" s="172"/>
      <c r="J708" s="172"/>
      <c r="K708" s="172"/>
      <c r="L708" s="172"/>
      <c r="M708" s="2"/>
      <c r="N708" s="2"/>
      <c r="O708" s="2"/>
      <c r="P708" s="2"/>
      <c r="Q708" s="2"/>
      <c r="R708" s="2"/>
      <c r="S708" s="2"/>
      <c r="T708" s="2"/>
      <c r="U708" s="2"/>
      <c r="V708" s="2"/>
      <c r="W708" s="2"/>
      <c r="X708" s="2"/>
      <c r="Y708" s="2"/>
      <c r="Z708" s="2"/>
    </row>
    <row r="709" spans="1:26" ht="15.75" customHeight="1" x14ac:dyDescent="0.3">
      <c r="A709" s="128"/>
      <c r="B709" s="128"/>
      <c r="C709" s="171"/>
      <c r="D709" s="128"/>
      <c r="E709" s="128"/>
      <c r="F709" s="128"/>
      <c r="G709" s="2"/>
      <c r="H709" s="128"/>
      <c r="I709" s="172"/>
      <c r="J709" s="172"/>
      <c r="K709" s="172"/>
      <c r="L709" s="172"/>
      <c r="M709" s="2"/>
      <c r="N709" s="2"/>
      <c r="O709" s="2"/>
      <c r="P709" s="2"/>
      <c r="Q709" s="2"/>
      <c r="R709" s="2"/>
      <c r="S709" s="2"/>
      <c r="T709" s="2"/>
      <c r="U709" s="2"/>
      <c r="V709" s="2"/>
      <c r="W709" s="2"/>
      <c r="X709" s="2"/>
      <c r="Y709" s="2"/>
      <c r="Z709" s="2"/>
    </row>
    <row r="710" spans="1:26" ht="15.75" customHeight="1" x14ac:dyDescent="0.3">
      <c r="A710" s="128"/>
      <c r="B710" s="128"/>
      <c r="C710" s="171"/>
      <c r="D710" s="128"/>
      <c r="E710" s="128"/>
      <c r="F710" s="128"/>
      <c r="G710" s="2"/>
      <c r="H710" s="128"/>
      <c r="I710" s="172"/>
      <c r="J710" s="172"/>
      <c r="K710" s="172"/>
      <c r="L710" s="172"/>
      <c r="M710" s="2"/>
      <c r="N710" s="2"/>
      <c r="O710" s="2"/>
      <c r="P710" s="2"/>
      <c r="Q710" s="2"/>
      <c r="R710" s="2"/>
      <c r="S710" s="2"/>
      <c r="T710" s="2"/>
      <c r="U710" s="2"/>
      <c r="V710" s="2"/>
      <c r="W710" s="2"/>
      <c r="X710" s="2"/>
      <c r="Y710" s="2"/>
      <c r="Z710" s="2"/>
    </row>
    <row r="711" spans="1:26" ht="15.75" customHeight="1" x14ac:dyDescent="0.3">
      <c r="A711" s="128"/>
      <c r="B711" s="128"/>
      <c r="C711" s="171"/>
      <c r="D711" s="128"/>
      <c r="E711" s="128"/>
      <c r="F711" s="128"/>
      <c r="G711" s="2"/>
      <c r="H711" s="128"/>
      <c r="I711" s="172"/>
      <c r="J711" s="172"/>
      <c r="K711" s="172"/>
      <c r="L711" s="172"/>
      <c r="M711" s="2"/>
      <c r="N711" s="2"/>
      <c r="O711" s="2"/>
      <c r="P711" s="2"/>
      <c r="Q711" s="2"/>
      <c r="R711" s="2"/>
      <c r="S711" s="2"/>
      <c r="T711" s="2"/>
      <c r="U711" s="2"/>
      <c r="V711" s="2"/>
      <c r="W711" s="2"/>
      <c r="X711" s="2"/>
      <c r="Y711" s="2"/>
      <c r="Z711" s="2"/>
    </row>
    <row r="712" spans="1:26" ht="15.75" customHeight="1" x14ac:dyDescent="0.3">
      <c r="A712" s="128"/>
      <c r="B712" s="128"/>
      <c r="C712" s="171"/>
      <c r="D712" s="128"/>
      <c r="E712" s="128"/>
      <c r="F712" s="128"/>
      <c r="G712" s="2"/>
      <c r="H712" s="128"/>
      <c r="I712" s="172"/>
      <c r="J712" s="172"/>
      <c r="K712" s="172"/>
      <c r="L712" s="172"/>
      <c r="M712" s="2"/>
      <c r="N712" s="2"/>
      <c r="O712" s="2"/>
      <c r="P712" s="2"/>
      <c r="Q712" s="2"/>
      <c r="R712" s="2"/>
      <c r="S712" s="2"/>
      <c r="T712" s="2"/>
      <c r="U712" s="2"/>
      <c r="V712" s="2"/>
      <c r="W712" s="2"/>
      <c r="X712" s="2"/>
      <c r="Y712" s="2"/>
      <c r="Z712" s="2"/>
    </row>
    <row r="713" spans="1:26" ht="15.75" customHeight="1" x14ac:dyDescent="0.3">
      <c r="A713" s="128"/>
      <c r="B713" s="128"/>
      <c r="C713" s="171"/>
      <c r="D713" s="128"/>
      <c r="E713" s="128"/>
      <c r="F713" s="128"/>
      <c r="G713" s="2"/>
      <c r="H713" s="128"/>
      <c r="I713" s="172"/>
      <c r="J713" s="172"/>
      <c r="K713" s="172"/>
      <c r="L713" s="172"/>
      <c r="M713" s="2"/>
      <c r="N713" s="2"/>
      <c r="O713" s="2"/>
      <c r="P713" s="2"/>
      <c r="Q713" s="2"/>
      <c r="R713" s="2"/>
      <c r="S713" s="2"/>
      <c r="T713" s="2"/>
      <c r="U713" s="2"/>
      <c r="V713" s="2"/>
      <c r="W713" s="2"/>
      <c r="X713" s="2"/>
      <c r="Y713" s="2"/>
      <c r="Z713" s="2"/>
    </row>
    <row r="714" spans="1:26" ht="15.75" customHeight="1" x14ac:dyDescent="0.3">
      <c r="A714" s="128"/>
      <c r="B714" s="128"/>
      <c r="C714" s="171"/>
      <c r="D714" s="128"/>
      <c r="E714" s="128"/>
      <c r="F714" s="128"/>
      <c r="G714" s="2"/>
      <c r="H714" s="128"/>
      <c r="I714" s="172"/>
      <c r="J714" s="172"/>
      <c r="K714" s="172"/>
      <c r="L714" s="172"/>
      <c r="M714" s="2"/>
      <c r="N714" s="2"/>
      <c r="O714" s="2"/>
      <c r="P714" s="2"/>
      <c r="Q714" s="2"/>
      <c r="R714" s="2"/>
      <c r="S714" s="2"/>
      <c r="T714" s="2"/>
      <c r="U714" s="2"/>
      <c r="V714" s="2"/>
      <c r="W714" s="2"/>
      <c r="X714" s="2"/>
      <c r="Y714" s="2"/>
      <c r="Z714" s="2"/>
    </row>
    <row r="715" spans="1:26" ht="15.75" customHeight="1" x14ac:dyDescent="0.3">
      <c r="A715" s="128"/>
      <c r="B715" s="128"/>
      <c r="C715" s="171"/>
      <c r="D715" s="128"/>
      <c r="E715" s="128"/>
      <c r="F715" s="128"/>
      <c r="G715" s="2"/>
      <c r="H715" s="128"/>
      <c r="I715" s="172"/>
      <c r="J715" s="172"/>
      <c r="K715" s="172"/>
      <c r="L715" s="172"/>
      <c r="M715" s="2"/>
      <c r="N715" s="2"/>
      <c r="O715" s="2"/>
      <c r="P715" s="2"/>
      <c r="Q715" s="2"/>
      <c r="R715" s="2"/>
      <c r="S715" s="2"/>
      <c r="T715" s="2"/>
      <c r="U715" s="2"/>
      <c r="V715" s="2"/>
      <c r="W715" s="2"/>
      <c r="X715" s="2"/>
      <c r="Y715" s="2"/>
      <c r="Z715" s="2"/>
    </row>
    <row r="716" spans="1:26" ht="15.75" customHeight="1" x14ac:dyDescent="0.3">
      <c r="A716" s="128"/>
      <c r="B716" s="128"/>
      <c r="C716" s="171"/>
      <c r="D716" s="128"/>
      <c r="E716" s="128"/>
      <c r="F716" s="128"/>
      <c r="G716" s="2"/>
      <c r="H716" s="128"/>
      <c r="I716" s="172"/>
      <c r="J716" s="172"/>
      <c r="K716" s="172"/>
      <c r="L716" s="172"/>
      <c r="M716" s="2"/>
      <c r="N716" s="2"/>
      <c r="O716" s="2"/>
      <c r="P716" s="2"/>
      <c r="Q716" s="2"/>
      <c r="R716" s="2"/>
      <c r="S716" s="2"/>
      <c r="T716" s="2"/>
      <c r="U716" s="2"/>
      <c r="V716" s="2"/>
      <c r="W716" s="2"/>
      <c r="X716" s="2"/>
      <c r="Y716" s="2"/>
      <c r="Z716" s="2"/>
    </row>
    <row r="717" spans="1:26" ht="15.75" customHeight="1" x14ac:dyDescent="0.3">
      <c r="A717" s="128"/>
      <c r="B717" s="128"/>
      <c r="C717" s="171"/>
      <c r="D717" s="128"/>
      <c r="E717" s="128"/>
      <c r="F717" s="128"/>
      <c r="G717" s="2"/>
      <c r="H717" s="128"/>
      <c r="I717" s="172"/>
      <c r="J717" s="172"/>
      <c r="K717" s="172"/>
      <c r="L717" s="172"/>
      <c r="M717" s="2"/>
      <c r="N717" s="2"/>
      <c r="O717" s="2"/>
      <c r="P717" s="2"/>
      <c r="Q717" s="2"/>
      <c r="R717" s="2"/>
      <c r="S717" s="2"/>
      <c r="T717" s="2"/>
      <c r="U717" s="2"/>
      <c r="V717" s="2"/>
      <c r="W717" s="2"/>
      <c r="X717" s="2"/>
      <c r="Y717" s="2"/>
      <c r="Z717" s="2"/>
    </row>
    <row r="718" spans="1:26" ht="15.75" customHeight="1" x14ac:dyDescent="0.3">
      <c r="A718" s="128"/>
      <c r="B718" s="128"/>
      <c r="C718" s="171"/>
      <c r="D718" s="128"/>
      <c r="E718" s="128"/>
      <c r="F718" s="128"/>
      <c r="G718" s="2"/>
      <c r="H718" s="128"/>
      <c r="I718" s="172"/>
      <c r="J718" s="172"/>
      <c r="K718" s="172"/>
      <c r="L718" s="172"/>
      <c r="M718" s="2"/>
      <c r="N718" s="2"/>
      <c r="O718" s="2"/>
      <c r="P718" s="2"/>
      <c r="Q718" s="2"/>
      <c r="R718" s="2"/>
      <c r="S718" s="2"/>
      <c r="T718" s="2"/>
      <c r="U718" s="2"/>
      <c r="V718" s="2"/>
      <c r="W718" s="2"/>
      <c r="X718" s="2"/>
      <c r="Y718" s="2"/>
      <c r="Z718" s="2"/>
    </row>
    <row r="719" spans="1:26" ht="15.75" customHeight="1" x14ac:dyDescent="0.3">
      <c r="A719" s="128"/>
      <c r="B719" s="128"/>
      <c r="C719" s="171"/>
      <c r="D719" s="128"/>
      <c r="E719" s="128"/>
      <c r="F719" s="128"/>
      <c r="G719" s="2"/>
      <c r="H719" s="128"/>
      <c r="I719" s="172"/>
      <c r="J719" s="172"/>
      <c r="K719" s="172"/>
      <c r="L719" s="172"/>
      <c r="M719" s="2"/>
      <c r="N719" s="2"/>
      <c r="O719" s="2"/>
      <c r="P719" s="2"/>
      <c r="Q719" s="2"/>
      <c r="R719" s="2"/>
      <c r="S719" s="2"/>
      <c r="T719" s="2"/>
      <c r="U719" s="2"/>
      <c r="V719" s="2"/>
      <c r="W719" s="2"/>
      <c r="X719" s="2"/>
      <c r="Y719" s="2"/>
      <c r="Z719" s="2"/>
    </row>
    <row r="720" spans="1:26" ht="15.75" customHeight="1" x14ac:dyDescent="0.3">
      <c r="A720" s="128"/>
      <c r="B720" s="128"/>
      <c r="C720" s="171"/>
      <c r="D720" s="128"/>
      <c r="E720" s="128"/>
      <c r="F720" s="128"/>
      <c r="G720" s="2"/>
      <c r="H720" s="128"/>
      <c r="I720" s="172"/>
      <c r="J720" s="172"/>
      <c r="K720" s="172"/>
      <c r="L720" s="172"/>
      <c r="M720" s="2"/>
      <c r="N720" s="2"/>
      <c r="O720" s="2"/>
      <c r="P720" s="2"/>
      <c r="Q720" s="2"/>
      <c r="R720" s="2"/>
      <c r="S720" s="2"/>
      <c r="T720" s="2"/>
      <c r="U720" s="2"/>
      <c r="V720" s="2"/>
      <c r="W720" s="2"/>
      <c r="X720" s="2"/>
      <c r="Y720" s="2"/>
      <c r="Z720" s="2"/>
    </row>
    <row r="721" spans="1:26" ht="15.75" customHeight="1" x14ac:dyDescent="0.3">
      <c r="A721" s="128"/>
      <c r="B721" s="128"/>
      <c r="C721" s="171"/>
      <c r="D721" s="128"/>
      <c r="E721" s="128"/>
      <c r="F721" s="128"/>
      <c r="G721" s="2"/>
      <c r="H721" s="128"/>
      <c r="I721" s="172"/>
      <c r="J721" s="172"/>
      <c r="K721" s="172"/>
      <c r="L721" s="172"/>
      <c r="M721" s="2"/>
      <c r="N721" s="2"/>
      <c r="O721" s="2"/>
      <c r="P721" s="2"/>
      <c r="Q721" s="2"/>
      <c r="R721" s="2"/>
      <c r="S721" s="2"/>
      <c r="T721" s="2"/>
      <c r="U721" s="2"/>
      <c r="V721" s="2"/>
      <c r="W721" s="2"/>
      <c r="X721" s="2"/>
      <c r="Y721" s="2"/>
      <c r="Z721" s="2"/>
    </row>
    <row r="722" spans="1:26" ht="15.75" customHeight="1" x14ac:dyDescent="0.3">
      <c r="A722" s="128"/>
      <c r="B722" s="128"/>
      <c r="C722" s="171"/>
      <c r="D722" s="128"/>
      <c r="E722" s="128"/>
      <c r="F722" s="128"/>
      <c r="G722" s="2"/>
      <c r="H722" s="128"/>
      <c r="I722" s="172"/>
      <c r="J722" s="172"/>
      <c r="K722" s="172"/>
      <c r="L722" s="172"/>
      <c r="M722" s="2"/>
      <c r="N722" s="2"/>
      <c r="O722" s="2"/>
      <c r="P722" s="2"/>
      <c r="Q722" s="2"/>
      <c r="R722" s="2"/>
      <c r="S722" s="2"/>
      <c r="T722" s="2"/>
      <c r="U722" s="2"/>
      <c r="V722" s="2"/>
      <c r="W722" s="2"/>
      <c r="X722" s="2"/>
      <c r="Y722" s="2"/>
      <c r="Z722" s="2"/>
    </row>
    <row r="723" spans="1:26" ht="15.75" customHeight="1" x14ac:dyDescent="0.3">
      <c r="A723" s="128"/>
      <c r="B723" s="128"/>
      <c r="C723" s="171"/>
      <c r="D723" s="128"/>
      <c r="E723" s="128"/>
      <c r="F723" s="128"/>
      <c r="G723" s="2"/>
      <c r="H723" s="128"/>
      <c r="I723" s="172"/>
      <c r="J723" s="172"/>
      <c r="K723" s="172"/>
      <c r="L723" s="172"/>
      <c r="M723" s="2"/>
      <c r="N723" s="2"/>
      <c r="O723" s="2"/>
      <c r="P723" s="2"/>
      <c r="Q723" s="2"/>
      <c r="R723" s="2"/>
      <c r="S723" s="2"/>
      <c r="T723" s="2"/>
      <c r="U723" s="2"/>
      <c r="V723" s="2"/>
      <c r="W723" s="2"/>
      <c r="X723" s="2"/>
      <c r="Y723" s="2"/>
      <c r="Z723" s="2"/>
    </row>
    <row r="724" spans="1:26" ht="15.75" customHeight="1" x14ac:dyDescent="0.3">
      <c r="A724" s="128"/>
      <c r="B724" s="128"/>
      <c r="C724" s="171"/>
      <c r="D724" s="128"/>
      <c r="E724" s="128"/>
      <c r="F724" s="128"/>
      <c r="G724" s="2"/>
      <c r="H724" s="128"/>
      <c r="I724" s="172"/>
      <c r="J724" s="172"/>
      <c r="K724" s="172"/>
      <c r="L724" s="172"/>
      <c r="M724" s="2"/>
      <c r="N724" s="2"/>
      <c r="O724" s="2"/>
      <c r="P724" s="2"/>
      <c r="Q724" s="2"/>
      <c r="R724" s="2"/>
      <c r="S724" s="2"/>
      <c r="T724" s="2"/>
      <c r="U724" s="2"/>
      <c r="V724" s="2"/>
      <c r="W724" s="2"/>
      <c r="X724" s="2"/>
      <c r="Y724" s="2"/>
      <c r="Z724" s="2"/>
    </row>
    <row r="725" spans="1:26" ht="15.75" customHeight="1" x14ac:dyDescent="0.3">
      <c r="A725" s="128"/>
      <c r="B725" s="128"/>
      <c r="C725" s="171"/>
      <c r="D725" s="128"/>
      <c r="E725" s="128"/>
      <c r="F725" s="128"/>
      <c r="G725" s="2"/>
      <c r="H725" s="128"/>
      <c r="I725" s="172"/>
      <c r="J725" s="172"/>
      <c r="K725" s="172"/>
      <c r="L725" s="172"/>
      <c r="M725" s="2"/>
      <c r="N725" s="2"/>
      <c r="O725" s="2"/>
      <c r="P725" s="2"/>
      <c r="Q725" s="2"/>
      <c r="R725" s="2"/>
      <c r="S725" s="2"/>
      <c r="T725" s="2"/>
      <c r="U725" s="2"/>
      <c r="V725" s="2"/>
      <c r="W725" s="2"/>
      <c r="X725" s="2"/>
      <c r="Y725" s="2"/>
      <c r="Z725" s="2"/>
    </row>
    <row r="726" spans="1:26" ht="15.75" customHeight="1" x14ac:dyDescent="0.3">
      <c r="A726" s="128"/>
      <c r="B726" s="128"/>
      <c r="C726" s="171"/>
      <c r="D726" s="128"/>
      <c r="E726" s="128"/>
      <c r="F726" s="128"/>
      <c r="G726" s="2"/>
      <c r="H726" s="128"/>
      <c r="I726" s="172"/>
      <c r="J726" s="172"/>
      <c r="K726" s="172"/>
      <c r="L726" s="172"/>
      <c r="M726" s="2"/>
      <c r="N726" s="2"/>
      <c r="O726" s="2"/>
      <c r="P726" s="2"/>
      <c r="Q726" s="2"/>
      <c r="R726" s="2"/>
      <c r="S726" s="2"/>
      <c r="T726" s="2"/>
      <c r="U726" s="2"/>
      <c r="V726" s="2"/>
      <c r="W726" s="2"/>
      <c r="X726" s="2"/>
      <c r="Y726" s="2"/>
      <c r="Z726" s="2"/>
    </row>
    <row r="727" spans="1:26" ht="15.75" customHeight="1" x14ac:dyDescent="0.3">
      <c r="A727" s="128"/>
      <c r="B727" s="128"/>
      <c r="C727" s="171"/>
      <c r="D727" s="128"/>
      <c r="E727" s="128"/>
      <c r="F727" s="128"/>
      <c r="G727" s="2"/>
      <c r="H727" s="128"/>
      <c r="I727" s="172"/>
      <c r="J727" s="172"/>
      <c r="K727" s="172"/>
      <c r="L727" s="172"/>
      <c r="M727" s="2"/>
      <c r="N727" s="2"/>
      <c r="O727" s="2"/>
      <c r="P727" s="2"/>
      <c r="Q727" s="2"/>
      <c r="R727" s="2"/>
      <c r="S727" s="2"/>
      <c r="T727" s="2"/>
      <c r="U727" s="2"/>
      <c r="V727" s="2"/>
      <c r="W727" s="2"/>
      <c r="X727" s="2"/>
      <c r="Y727" s="2"/>
      <c r="Z727" s="2"/>
    </row>
    <row r="728" spans="1:26" ht="15.75" customHeight="1" x14ac:dyDescent="0.3">
      <c r="A728" s="128"/>
      <c r="B728" s="128"/>
      <c r="C728" s="171"/>
      <c r="D728" s="128"/>
      <c r="E728" s="128"/>
      <c r="F728" s="128"/>
      <c r="G728" s="2"/>
      <c r="H728" s="128"/>
      <c r="I728" s="172"/>
      <c r="J728" s="172"/>
      <c r="K728" s="172"/>
      <c r="L728" s="172"/>
      <c r="M728" s="2"/>
      <c r="N728" s="2"/>
      <c r="O728" s="2"/>
      <c r="P728" s="2"/>
      <c r="Q728" s="2"/>
      <c r="R728" s="2"/>
      <c r="S728" s="2"/>
      <c r="T728" s="2"/>
      <c r="U728" s="2"/>
      <c r="V728" s="2"/>
      <c r="W728" s="2"/>
      <c r="X728" s="2"/>
      <c r="Y728" s="2"/>
      <c r="Z728" s="2"/>
    </row>
    <row r="729" spans="1:26" ht="15.75" customHeight="1" x14ac:dyDescent="0.3">
      <c r="A729" s="128"/>
      <c r="B729" s="128"/>
      <c r="C729" s="171"/>
      <c r="D729" s="128"/>
      <c r="E729" s="128"/>
      <c r="F729" s="128"/>
      <c r="G729" s="2"/>
      <c r="H729" s="128"/>
      <c r="I729" s="172"/>
      <c r="J729" s="172"/>
      <c r="K729" s="172"/>
      <c r="L729" s="172"/>
      <c r="M729" s="2"/>
      <c r="N729" s="2"/>
      <c r="O729" s="2"/>
      <c r="P729" s="2"/>
      <c r="Q729" s="2"/>
      <c r="R729" s="2"/>
      <c r="S729" s="2"/>
      <c r="T729" s="2"/>
      <c r="U729" s="2"/>
      <c r="V729" s="2"/>
      <c r="W729" s="2"/>
      <c r="X729" s="2"/>
      <c r="Y729" s="2"/>
      <c r="Z729" s="2"/>
    </row>
    <row r="730" spans="1:26" ht="15.75" customHeight="1" x14ac:dyDescent="0.3">
      <c r="A730" s="128"/>
      <c r="B730" s="128"/>
      <c r="C730" s="171"/>
      <c r="D730" s="128"/>
      <c r="E730" s="128"/>
      <c r="F730" s="128"/>
      <c r="G730" s="2"/>
      <c r="H730" s="128"/>
      <c r="I730" s="172"/>
      <c r="J730" s="172"/>
      <c r="K730" s="172"/>
      <c r="L730" s="172"/>
      <c r="M730" s="2"/>
      <c r="N730" s="2"/>
      <c r="O730" s="2"/>
      <c r="P730" s="2"/>
      <c r="Q730" s="2"/>
      <c r="R730" s="2"/>
      <c r="S730" s="2"/>
      <c r="T730" s="2"/>
      <c r="U730" s="2"/>
      <c r="V730" s="2"/>
      <c r="W730" s="2"/>
      <c r="X730" s="2"/>
      <c r="Y730" s="2"/>
      <c r="Z730" s="2"/>
    </row>
    <row r="731" spans="1:26" ht="15.75" customHeight="1" x14ac:dyDescent="0.3">
      <c r="A731" s="128"/>
      <c r="B731" s="128"/>
      <c r="C731" s="171"/>
      <c r="D731" s="128"/>
      <c r="E731" s="128"/>
      <c r="F731" s="128"/>
      <c r="G731" s="2"/>
      <c r="H731" s="128"/>
      <c r="I731" s="172"/>
      <c r="J731" s="172"/>
      <c r="K731" s="172"/>
      <c r="L731" s="172"/>
      <c r="M731" s="2"/>
      <c r="N731" s="2"/>
      <c r="O731" s="2"/>
      <c r="P731" s="2"/>
      <c r="Q731" s="2"/>
      <c r="R731" s="2"/>
      <c r="S731" s="2"/>
      <c r="T731" s="2"/>
      <c r="U731" s="2"/>
      <c r="V731" s="2"/>
      <c r="W731" s="2"/>
      <c r="X731" s="2"/>
      <c r="Y731" s="2"/>
      <c r="Z731" s="2"/>
    </row>
    <row r="732" spans="1:26" ht="15.75" customHeight="1" x14ac:dyDescent="0.3">
      <c r="A732" s="128"/>
      <c r="B732" s="128"/>
      <c r="C732" s="171"/>
      <c r="D732" s="128"/>
      <c r="E732" s="128"/>
      <c r="F732" s="128"/>
      <c r="G732" s="2"/>
      <c r="H732" s="128"/>
      <c r="I732" s="172"/>
      <c r="J732" s="172"/>
      <c r="K732" s="172"/>
      <c r="L732" s="172"/>
      <c r="M732" s="2"/>
      <c r="N732" s="2"/>
      <c r="O732" s="2"/>
      <c r="P732" s="2"/>
      <c r="Q732" s="2"/>
      <c r="R732" s="2"/>
      <c r="S732" s="2"/>
      <c r="T732" s="2"/>
      <c r="U732" s="2"/>
      <c r="V732" s="2"/>
      <c r="W732" s="2"/>
      <c r="X732" s="2"/>
      <c r="Y732" s="2"/>
      <c r="Z732" s="2"/>
    </row>
    <row r="733" spans="1:26" ht="15.75" customHeight="1" x14ac:dyDescent="0.3">
      <c r="A733" s="128"/>
      <c r="B733" s="128"/>
      <c r="C733" s="171"/>
      <c r="D733" s="128"/>
      <c r="E733" s="128"/>
      <c r="F733" s="128"/>
      <c r="G733" s="2"/>
      <c r="H733" s="128"/>
      <c r="I733" s="172"/>
      <c r="J733" s="172"/>
      <c r="K733" s="172"/>
      <c r="L733" s="172"/>
      <c r="M733" s="2"/>
      <c r="N733" s="2"/>
      <c r="O733" s="2"/>
      <c r="P733" s="2"/>
      <c r="Q733" s="2"/>
      <c r="R733" s="2"/>
      <c r="S733" s="2"/>
      <c r="T733" s="2"/>
      <c r="U733" s="2"/>
      <c r="V733" s="2"/>
      <c r="W733" s="2"/>
      <c r="X733" s="2"/>
      <c r="Y733" s="2"/>
      <c r="Z733" s="2"/>
    </row>
    <row r="734" spans="1:26" ht="15.75" customHeight="1" x14ac:dyDescent="0.3">
      <c r="A734" s="128"/>
      <c r="B734" s="128"/>
      <c r="C734" s="171"/>
      <c r="D734" s="128"/>
      <c r="E734" s="128"/>
      <c r="F734" s="128"/>
      <c r="G734" s="2"/>
      <c r="H734" s="128"/>
      <c r="I734" s="172"/>
      <c r="J734" s="172"/>
      <c r="K734" s="172"/>
      <c r="L734" s="172"/>
      <c r="M734" s="2"/>
      <c r="N734" s="2"/>
      <c r="O734" s="2"/>
      <c r="P734" s="2"/>
      <c r="Q734" s="2"/>
      <c r="R734" s="2"/>
      <c r="S734" s="2"/>
      <c r="T734" s="2"/>
      <c r="U734" s="2"/>
      <c r="V734" s="2"/>
      <c r="W734" s="2"/>
      <c r="X734" s="2"/>
      <c r="Y734" s="2"/>
      <c r="Z734" s="2"/>
    </row>
    <row r="735" spans="1:26" ht="15.75" customHeight="1" x14ac:dyDescent="0.3">
      <c r="A735" s="128"/>
      <c r="B735" s="128"/>
      <c r="C735" s="171"/>
      <c r="D735" s="128"/>
      <c r="E735" s="128"/>
      <c r="F735" s="128"/>
      <c r="G735" s="2"/>
      <c r="H735" s="128"/>
      <c r="I735" s="172"/>
      <c r="J735" s="172"/>
      <c r="K735" s="172"/>
      <c r="L735" s="172"/>
      <c r="M735" s="2"/>
      <c r="N735" s="2"/>
      <c r="O735" s="2"/>
      <c r="P735" s="2"/>
      <c r="Q735" s="2"/>
      <c r="R735" s="2"/>
      <c r="S735" s="2"/>
      <c r="T735" s="2"/>
      <c r="U735" s="2"/>
      <c r="V735" s="2"/>
      <c r="W735" s="2"/>
      <c r="X735" s="2"/>
      <c r="Y735" s="2"/>
      <c r="Z735" s="2"/>
    </row>
    <row r="736" spans="1:26" ht="15.75" customHeight="1" x14ac:dyDescent="0.3">
      <c r="A736" s="128"/>
      <c r="B736" s="128"/>
      <c r="C736" s="171"/>
      <c r="D736" s="128"/>
      <c r="E736" s="128"/>
      <c r="F736" s="128"/>
      <c r="G736" s="2"/>
      <c r="H736" s="128"/>
      <c r="I736" s="172"/>
      <c r="J736" s="172"/>
      <c r="K736" s="172"/>
      <c r="L736" s="172"/>
      <c r="M736" s="2"/>
      <c r="N736" s="2"/>
      <c r="O736" s="2"/>
      <c r="P736" s="2"/>
      <c r="Q736" s="2"/>
      <c r="R736" s="2"/>
      <c r="S736" s="2"/>
      <c r="T736" s="2"/>
      <c r="U736" s="2"/>
      <c r="V736" s="2"/>
      <c r="W736" s="2"/>
      <c r="X736" s="2"/>
      <c r="Y736" s="2"/>
      <c r="Z736" s="2"/>
    </row>
    <row r="737" spans="1:26" ht="15.75" customHeight="1" x14ac:dyDescent="0.3">
      <c r="A737" s="128"/>
      <c r="B737" s="128"/>
      <c r="C737" s="171"/>
      <c r="D737" s="128"/>
      <c r="E737" s="128"/>
      <c r="F737" s="128"/>
      <c r="G737" s="2"/>
      <c r="H737" s="128"/>
      <c r="I737" s="172"/>
      <c r="J737" s="172"/>
      <c r="K737" s="172"/>
      <c r="L737" s="172"/>
      <c r="M737" s="2"/>
      <c r="N737" s="2"/>
      <c r="O737" s="2"/>
      <c r="P737" s="2"/>
      <c r="Q737" s="2"/>
      <c r="R737" s="2"/>
      <c r="S737" s="2"/>
      <c r="T737" s="2"/>
      <c r="U737" s="2"/>
      <c r="V737" s="2"/>
      <c r="W737" s="2"/>
      <c r="X737" s="2"/>
      <c r="Y737" s="2"/>
      <c r="Z737" s="2"/>
    </row>
    <row r="738" spans="1:26" ht="15.75" customHeight="1" x14ac:dyDescent="0.3">
      <c r="A738" s="128"/>
      <c r="B738" s="128"/>
      <c r="C738" s="171"/>
      <c r="D738" s="128"/>
      <c r="E738" s="128"/>
      <c r="F738" s="128"/>
      <c r="G738" s="2"/>
      <c r="H738" s="128"/>
      <c r="I738" s="172"/>
      <c r="J738" s="172"/>
      <c r="K738" s="172"/>
      <c r="L738" s="172"/>
      <c r="M738" s="2"/>
      <c r="N738" s="2"/>
      <c r="O738" s="2"/>
      <c r="P738" s="2"/>
      <c r="Q738" s="2"/>
      <c r="R738" s="2"/>
      <c r="S738" s="2"/>
      <c r="T738" s="2"/>
      <c r="U738" s="2"/>
      <c r="V738" s="2"/>
      <c r="W738" s="2"/>
      <c r="X738" s="2"/>
      <c r="Y738" s="2"/>
      <c r="Z738" s="2"/>
    </row>
    <row r="739" spans="1:26" ht="15.75" customHeight="1" x14ac:dyDescent="0.3">
      <c r="A739" s="128"/>
      <c r="B739" s="128"/>
      <c r="C739" s="171"/>
      <c r="D739" s="128"/>
      <c r="E739" s="128"/>
      <c r="F739" s="128"/>
      <c r="G739" s="2"/>
      <c r="H739" s="128"/>
      <c r="I739" s="172"/>
      <c r="J739" s="172"/>
      <c r="K739" s="172"/>
      <c r="L739" s="172"/>
      <c r="M739" s="2"/>
      <c r="N739" s="2"/>
      <c r="O739" s="2"/>
      <c r="P739" s="2"/>
      <c r="Q739" s="2"/>
      <c r="R739" s="2"/>
      <c r="S739" s="2"/>
      <c r="T739" s="2"/>
      <c r="U739" s="2"/>
      <c r="V739" s="2"/>
      <c r="W739" s="2"/>
      <c r="X739" s="2"/>
      <c r="Y739" s="2"/>
      <c r="Z739" s="2"/>
    </row>
    <row r="740" spans="1:26" ht="15.75" customHeight="1" x14ac:dyDescent="0.3">
      <c r="A740" s="128"/>
      <c r="B740" s="128"/>
      <c r="C740" s="171"/>
      <c r="D740" s="128"/>
      <c r="E740" s="128"/>
      <c r="F740" s="128"/>
      <c r="G740" s="2"/>
      <c r="H740" s="128"/>
      <c r="I740" s="172"/>
      <c r="J740" s="172"/>
      <c r="K740" s="172"/>
      <c r="L740" s="172"/>
      <c r="M740" s="2"/>
      <c r="N740" s="2"/>
      <c r="O740" s="2"/>
      <c r="P740" s="2"/>
      <c r="Q740" s="2"/>
      <c r="R740" s="2"/>
      <c r="S740" s="2"/>
      <c r="T740" s="2"/>
      <c r="U740" s="2"/>
      <c r="V740" s="2"/>
      <c r="W740" s="2"/>
      <c r="X740" s="2"/>
      <c r="Y740" s="2"/>
      <c r="Z740" s="2"/>
    </row>
    <row r="741" spans="1:26" ht="15.75" customHeight="1" x14ac:dyDescent="0.3">
      <c r="A741" s="128"/>
      <c r="B741" s="128"/>
      <c r="C741" s="171"/>
      <c r="D741" s="128"/>
      <c r="E741" s="128"/>
      <c r="F741" s="128"/>
      <c r="G741" s="2"/>
      <c r="H741" s="128"/>
      <c r="I741" s="172"/>
      <c r="J741" s="172"/>
      <c r="K741" s="172"/>
      <c r="L741" s="172"/>
      <c r="M741" s="2"/>
      <c r="N741" s="2"/>
      <c r="O741" s="2"/>
      <c r="P741" s="2"/>
      <c r="Q741" s="2"/>
      <c r="R741" s="2"/>
      <c r="S741" s="2"/>
      <c r="T741" s="2"/>
      <c r="U741" s="2"/>
      <c r="V741" s="2"/>
      <c r="W741" s="2"/>
      <c r="X741" s="2"/>
      <c r="Y741" s="2"/>
      <c r="Z741" s="2"/>
    </row>
    <row r="742" spans="1:26" ht="15.75" customHeight="1" x14ac:dyDescent="0.3">
      <c r="A742" s="128"/>
      <c r="B742" s="128"/>
      <c r="C742" s="171"/>
      <c r="D742" s="128"/>
      <c r="E742" s="128"/>
      <c r="F742" s="128"/>
      <c r="G742" s="2"/>
      <c r="H742" s="128"/>
      <c r="I742" s="172"/>
      <c r="J742" s="172"/>
      <c r="K742" s="172"/>
      <c r="L742" s="172"/>
      <c r="M742" s="2"/>
      <c r="N742" s="2"/>
      <c r="O742" s="2"/>
      <c r="P742" s="2"/>
      <c r="Q742" s="2"/>
      <c r="R742" s="2"/>
      <c r="S742" s="2"/>
      <c r="T742" s="2"/>
      <c r="U742" s="2"/>
      <c r="V742" s="2"/>
      <c r="W742" s="2"/>
      <c r="X742" s="2"/>
      <c r="Y742" s="2"/>
      <c r="Z742" s="2"/>
    </row>
    <row r="743" spans="1:26" ht="15.75" customHeight="1" x14ac:dyDescent="0.3">
      <c r="A743" s="128"/>
      <c r="B743" s="128"/>
      <c r="C743" s="171"/>
      <c r="D743" s="128"/>
      <c r="E743" s="128"/>
      <c r="F743" s="128"/>
      <c r="G743" s="2"/>
      <c r="H743" s="128"/>
      <c r="I743" s="172"/>
      <c r="J743" s="172"/>
      <c r="K743" s="172"/>
      <c r="L743" s="172"/>
      <c r="M743" s="2"/>
      <c r="N743" s="2"/>
      <c r="O743" s="2"/>
      <c r="P743" s="2"/>
      <c r="Q743" s="2"/>
      <c r="R743" s="2"/>
      <c r="S743" s="2"/>
      <c r="T743" s="2"/>
      <c r="U743" s="2"/>
      <c r="V743" s="2"/>
      <c r="W743" s="2"/>
      <c r="X743" s="2"/>
      <c r="Y743" s="2"/>
      <c r="Z743" s="2"/>
    </row>
    <row r="744" spans="1:26" ht="15.75" customHeight="1" x14ac:dyDescent="0.3">
      <c r="A744" s="128"/>
      <c r="B744" s="128"/>
      <c r="C744" s="171"/>
      <c r="D744" s="128"/>
      <c r="E744" s="128"/>
      <c r="F744" s="128"/>
      <c r="G744" s="2"/>
      <c r="H744" s="128"/>
      <c r="I744" s="172"/>
      <c r="J744" s="172"/>
      <c r="K744" s="172"/>
      <c r="L744" s="172"/>
      <c r="M744" s="2"/>
      <c r="N744" s="2"/>
      <c r="O744" s="2"/>
      <c r="P744" s="2"/>
      <c r="Q744" s="2"/>
      <c r="R744" s="2"/>
      <c r="S744" s="2"/>
      <c r="T744" s="2"/>
      <c r="U744" s="2"/>
      <c r="V744" s="2"/>
      <c r="W744" s="2"/>
      <c r="X744" s="2"/>
      <c r="Y744" s="2"/>
      <c r="Z744" s="2"/>
    </row>
    <row r="745" spans="1:26" ht="15.75" customHeight="1" x14ac:dyDescent="0.3">
      <c r="A745" s="128"/>
      <c r="B745" s="128"/>
      <c r="C745" s="171"/>
      <c r="D745" s="128"/>
      <c r="E745" s="128"/>
      <c r="F745" s="128"/>
      <c r="G745" s="2"/>
      <c r="H745" s="128"/>
      <c r="I745" s="172"/>
      <c r="J745" s="172"/>
      <c r="K745" s="172"/>
      <c r="L745" s="172"/>
      <c r="M745" s="2"/>
      <c r="N745" s="2"/>
      <c r="O745" s="2"/>
      <c r="P745" s="2"/>
      <c r="Q745" s="2"/>
      <c r="R745" s="2"/>
      <c r="S745" s="2"/>
      <c r="T745" s="2"/>
      <c r="U745" s="2"/>
      <c r="V745" s="2"/>
      <c r="W745" s="2"/>
      <c r="X745" s="2"/>
      <c r="Y745" s="2"/>
      <c r="Z745" s="2"/>
    </row>
    <row r="746" spans="1:26" ht="15.75" customHeight="1" x14ac:dyDescent="0.3">
      <c r="A746" s="128"/>
      <c r="B746" s="128"/>
      <c r="C746" s="171"/>
      <c r="D746" s="128"/>
      <c r="E746" s="128"/>
      <c r="F746" s="128"/>
      <c r="G746" s="2"/>
      <c r="H746" s="128"/>
      <c r="I746" s="172"/>
      <c r="J746" s="172"/>
      <c r="K746" s="172"/>
      <c r="L746" s="172"/>
      <c r="M746" s="2"/>
      <c r="N746" s="2"/>
      <c r="O746" s="2"/>
      <c r="P746" s="2"/>
      <c r="Q746" s="2"/>
      <c r="R746" s="2"/>
      <c r="S746" s="2"/>
      <c r="T746" s="2"/>
      <c r="U746" s="2"/>
      <c r="V746" s="2"/>
      <c r="W746" s="2"/>
      <c r="X746" s="2"/>
      <c r="Y746" s="2"/>
      <c r="Z746" s="2"/>
    </row>
    <row r="747" spans="1:26" ht="15.75" customHeight="1" x14ac:dyDescent="0.3">
      <c r="A747" s="128"/>
      <c r="B747" s="128"/>
      <c r="C747" s="171"/>
      <c r="D747" s="128"/>
      <c r="E747" s="128"/>
      <c r="F747" s="128"/>
      <c r="G747" s="2"/>
      <c r="H747" s="128"/>
      <c r="I747" s="172"/>
      <c r="J747" s="172"/>
      <c r="K747" s="172"/>
      <c r="L747" s="172"/>
      <c r="M747" s="2"/>
      <c r="N747" s="2"/>
      <c r="O747" s="2"/>
      <c r="P747" s="2"/>
      <c r="Q747" s="2"/>
      <c r="R747" s="2"/>
      <c r="S747" s="2"/>
      <c r="T747" s="2"/>
      <c r="U747" s="2"/>
      <c r="V747" s="2"/>
      <c r="W747" s="2"/>
      <c r="X747" s="2"/>
      <c r="Y747" s="2"/>
      <c r="Z747" s="2"/>
    </row>
    <row r="748" spans="1:26" ht="15.75" customHeight="1" x14ac:dyDescent="0.3">
      <c r="A748" s="128"/>
      <c r="B748" s="128"/>
      <c r="C748" s="171"/>
      <c r="D748" s="128"/>
      <c r="E748" s="128"/>
      <c r="F748" s="128"/>
      <c r="G748" s="2"/>
      <c r="H748" s="128"/>
      <c r="I748" s="172"/>
      <c r="J748" s="172"/>
      <c r="K748" s="172"/>
      <c r="L748" s="172"/>
      <c r="M748" s="2"/>
      <c r="N748" s="2"/>
      <c r="O748" s="2"/>
      <c r="P748" s="2"/>
      <c r="Q748" s="2"/>
      <c r="R748" s="2"/>
      <c r="S748" s="2"/>
      <c r="T748" s="2"/>
      <c r="U748" s="2"/>
      <c r="V748" s="2"/>
      <c r="W748" s="2"/>
      <c r="X748" s="2"/>
      <c r="Y748" s="2"/>
      <c r="Z748" s="2"/>
    </row>
    <row r="749" spans="1:26" ht="15.75" customHeight="1" x14ac:dyDescent="0.3">
      <c r="A749" s="128"/>
      <c r="B749" s="128"/>
      <c r="C749" s="171"/>
      <c r="D749" s="128"/>
      <c r="E749" s="128"/>
      <c r="F749" s="128"/>
      <c r="G749" s="2"/>
      <c r="H749" s="128"/>
      <c r="I749" s="172"/>
      <c r="J749" s="172"/>
      <c r="K749" s="172"/>
      <c r="L749" s="172"/>
      <c r="M749" s="2"/>
      <c r="N749" s="2"/>
      <c r="O749" s="2"/>
      <c r="P749" s="2"/>
      <c r="Q749" s="2"/>
      <c r="R749" s="2"/>
      <c r="S749" s="2"/>
      <c r="T749" s="2"/>
      <c r="U749" s="2"/>
      <c r="V749" s="2"/>
      <c r="W749" s="2"/>
      <c r="X749" s="2"/>
      <c r="Y749" s="2"/>
      <c r="Z749" s="2"/>
    </row>
    <row r="750" spans="1:26" ht="15.75" customHeight="1" x14ac:dyDescent="0.3">
      <c r="A750" s="128"/>
      <c r="B750" s="128"/>
      <c r="C750" s="171"/>
      <c r="D750" s="128"/>
      <c r="E750" s="128"/>
      <c r="F750" s="128"/>
      <c r="G750" s="2"/>
      <c r="H750" s="128"/>
      <c r="I750" s="172"/>
      <c r="J750" s="172"/>
      <c r="K750" s="172"/>
      <c r="L750" s="172"/>
      <c r="M750" s="2"/>
      <c r="N750" s="2"/>
      <c r="O750" s="2"/>
      <c r="P750" s="2"/>
      <c r="Q750" s="2"/>
      <c r="R750" s="2"/>
      <c r="S750" s="2"/>
      <c r="T750" s="2"/>
      <c r="U750" s="2"/>
      <c r="V750" s="2"/>
      <c r="W750" s="2"/>
      <c r="X750" s="2"/>
      <c r="Y750" s="2"/>
      <c r="Z750" s="2"/>
    </row>
    <row r="751" spans="1:26" ht="15.75" customHeight="1" x14ac:dyDescent="0.3">
      <c r="A751" s="128"/>
      <c r="B751" s="128"/>
      <c r="C751" s="171"/>
      <c r="D751" s="128"/>
      <c r="E751" s="128"/>
      <c r="F751" s="128"/>
      <c r="G751" s="2"/>
      <c r="H751" s="128"/>
      <c r="I751" s="172"/>
      <c r="J751" s="172"/>
      <c r="K751" s="172"/>
      <c r="L751" s="172"/>
      <c r="M751" s="2"/>
      <c r="N751" s="2"/>
      <c r="O751" s="2"/>
      <c r="P751" s="2"/>
      <c r="Q751" s="2"/>
      <c r="R751" s="2"/>
      <c r="S751" s="2"/>
      <c r="T751" s="2"/>
      <c r="U751" s="2"/>
      <c r="V751" s="2"/>
      <c r="W751" s="2"/>
      <c r="X751" s="2"/>
      <c r="Y751" s="2"/>
      <c r="Z751" s="2"/>
    </row>
    <row r="752" spans="1:26" ht="15.75" customHeight="1" x14ac:dyDescent="0.3">
      <c r="A752" s="128"/>
      <c r="B752" s="128"/>
      <c r="C752" s="171"/>
      <c r="D752" s="128"/>
      <c r="E752" s="128"/>
      <c r="F752" s="128"/>
      <c r="G752" s="2"/>
      <c r="H752" s="128"/>
      <c r="I752" s="172"/>
      <c r="J752" s="172"/>
      <c r="K752" s="172"/>
      <c r="L752" s="172"/>
      <c r="M752" s="2"/>
      <c r="N752" s="2"/>
      <c r="O752" s="2"/>
      <c r="P752" s="2"/>
      <c r="Q752" s="2"/>
      <c r="R752" s="2"/>
      <c r="S752" s="2"/>
      <c r="T752" s="2"/>
      <c r="U752" s="2"/>
      <c r="V752" s="2"/>
      <c r="W752" s="2"/>
      <c r="X752" s="2"/>
      <c r="Y752" s="2"/>
      <c r="Z752" s="2"/>
    </row>
    <row r="753" spans="1:26" ht="15.75" customHeight="1" x14ac:dyDescent="0.3">
      <c r="A753" s="128"/>
      <c r="B753" s="128"/>
      <c r="C753" s="171"/>
      <c r="D753" s="128"/>
      <c r="E753" s="128"/>
      <c r="F753" s="128"/>
      <c r="G753" s="2"/>
      <c r="H753" s="128"/>
      <c r="I753" s="172"/>
      <c r="J753" s="172"/>
      <c r="K753" s="172"/>
      <c r="L753" s="172"/>
      <c r="M753" s="2"/>
      <c r="N753" s="2"/>
      <c r="O753" s="2"/>
      <c r="P753" s="2"/>
      <c r="Q753" s="2"/>
      <c r="R753" s="2"/>
      <c r="S753" s="2"/>
      <c r="T753" s="2"/>
      <c r="U753" s="2"/>
      <c r="V753" s="2"/>
      <c r="W753" s="2"/>
      <c r="X753" s="2"/>
      <c r="Y753" s="2"/>
      <c r="Z753" s="2"/>
    </row>
    <row r="754" spans="1:26" ht="15.75" customHeight="1" x14ac:dyDescent="0.3">
      <c r="A754" s="128"/>
      <c r="B754" s="128"/>
      <c r="C754" s="171"/>
      <c r="D754" s="128"/>
      <c r="E754" s="128"/>
      <c r="F754" s="128"/>
      <c r="G754" s="2"/>
      <c r="H754" s="128"/>
      <c r="I754" s="172"/>
      <c r="J754" s="172"/>
      <c r="K754" s="172"/>
      <c r="L754" s="172"/>
      <c r="M754" s="2"/>
      <c r="N754" s="2"/>
      <c r="O754" s="2"/>
      <c r="P754" s="2"/>
      <c r="Q754" s="2"/>
      <c r="R754" s="2"/>
      <c r="S754" s="2"/>
      <c r="T754" s="2"/>
      <c r="U754" s="2"/>
      <c r="V754" s="2"/>
      <c r="W754" s="2"/>
      <c r="X754" s="2"/>
      <c r="Y754" s="2"/>
      <c r="Z754" s="2"/>
    </row>
    <row r="755" spans="1:26" ht="15.75" customHeight="1" x14ac:dyDescent="0.3">
      <c r="A755" s="128"/>
      <c r="B755" s="128"/>
      <c r="C755" s="171"/>
      <c r="D755" s="128"/>
      <c r="E755" s="128"/>
      <c r="F755" s="128"/>
      <c r="G755" s="2"/>
      <c r="H755" s="128"/>
      <c r="I755" s="172"/>
      <c r="J755" s="172"/>
      <c r="K755" s="172"/>
      <c r="L755" s="172"/>
      <c r="M755" s="2"/>
      <c r="N755" s="2"/>
      <c r="O755" s="2"/>
      <c r="P755" s="2"/>
      <c r="Q755" s="2"/>
      <c r="R755" s="2"/>
      <c r="S755" s="2"/>
      <c r="T755" s="2"/>
      <c r="U755" s="2"/>
      <c r="V755" s="2"/>
      <c r="W755" s="2"/>
      <c r="X755" s="2"/>
      <c r="Y755" s="2"/>
      <c r="Z755" s="2"/>
    </row>
    <row r="756" spans="1:26" ht="15.75" customHeight="1" x14ac:dyDescent="0.3">
      <c r="A756" s="128"/>
      <c r="B756" s="128"/>
      <c r="C756" s="171"/>
      <c r="D756" s="128"/>
      <c r="E756" s="128"/>
      <c r="F756" s="128"/>
      <c r="G756" s="2"/>
      <c r="H756" s="128"/>
      <c r="I756" s="172"/>
      <c r="J756" s="172"/>
      <c r="K756" s="172"/>
      <c r="L756" s="172"/>
      <c r="M756" s="2"/>
      <c r="N756" s="2"/>
      <c r="O756" s="2"/>
      <c r="P756" s="2"/>
      <c r="Q756" s="2"/>
      <c r="R756" s="2"/>
      <c r="S756" s="2"/>
      <c r="T756" s="2"/>
      <c r="U756" s="2"/>
      <c r="V756" s="2"/>
      <c r="W756" s="2"/>
      <c r="X756" s="2"/>
      <c r="Y756" s="2"/>
      <c r="Z756" s="2"/>
    </row>
    <row r="757" spans="1:26" ht="15.75" customHeight="1" x14ac:dyDescent="0.3">
      <c r="A757" s="128"/>
      <c r="B757" s="128"/>
      <c r="C757" s="171"/>
      <c r="D757" s="128"/>
      <c r="E757" s="128"/>
      <c r="F757" s="128"/>
      <c r="G757" s="2"/>
      <c r="H757" s="128"/>
      <c r="I757" s="172"/>
      <c r="J757" s="172"/>
      <c r="K757" s="172"/>
      <c r="L757" s="172"/>
      <c r="M757" s="2"/>
      <c r="N757" s="2"/>
      <c r="O757" s="2"/>
      <c r="P757" s="2"/>
      <c r="Q757" s="2"/>
      <c r="R757" s="2"/>
      <c r="S757" s="2"/>
      <c r="T757" s="2"/>
      <c r="U757" s="2"/>
      <c r="V757" s="2"/>
      <c r="W757" s="2"/>
      <c r="X757" s="2"/>
      <c r="Y757" s="2"/>
      <c r="Z757" s="2"/>
    </row>
    <row r="758" spans="1:26" ht="15.75" customHeight="1" x14ac:dyDescent="0.3">
      <c r="A758" s="128"/>
      <c r="B758" s="128"/>
      <c r="C758" s="171"/>
      <c r="D758" s="128"/>
      <c r="E758" s="128"/>
      <c r="F758" s="128"/>
      <c r="G758" s="2"/>
      <c r="H758" s="128"/>
      <c r="I758" s="172"/>
      <c r="J758" s="172"/>
      <c r="K758" s="172"/>
      <c r="L758" s="172"/>
      <c r="M758" s="2"/>
      <c r="N758" s="2"/>
      <c r="O758" s="2"/>
      <c r="P758" s="2"/>
      <c r="Q758" s="2"/>
      <c r="R758" s="2"/>
      <c r="S758" s="2"/>
      <c r="T758" s="2"/>
      <c r="U758" s="2"/>
      <c r="V758" s="2"/>
      <c r="W758" s="2"/>
      <c r="X758" s="2"/>
      <c r="Y758" s="2"/>
      <c r="Z758" s="2"/>
    </row>
    <row r="759" spans="1:26" ht="15.75" customHeight="1" x14ac:dyDescent="0.3">
      <c r="A759" s="128"/>
      <c r="B759" s="128"/>
      <c r="C759" s="171"/>
      <c r="D759" s="128"/>
      <c r="E759" s="128"/>
      <c r="F759" s="128"/>
      <c r="G759" s="2"/>
      <c r="H759" s="128"/>
      <c r="I759" s="172"/>
      <c r="J759" s="172"/>
      <c r="K759" s="172"/>
      <c r="L759" s="172"/>
      <c r="M759" s="2"/>
      <c r="N759" s="2"/>
      <c r="O759" s="2"/>
      <c r="P759" s="2"/>
      <c r="Q759" s="2"/>
      <c r="R759" s="2"/>
      <c r="S759" s="2"/>
      <c r="T759" s="2"/>
      <c r="U759" s="2"/>
      <c r="V759" s="2"/>
      <c r="W759" s="2"/>
      <c r="X759" s="2"/>
      <c r="Y759" s="2"/>
      <c r="Z759" s="2"/>
    </row>
    <row r="760" spans="1:26" ht="15.75" customHeight="1" x14ac:dyDescent="0.3">
      <c r="A760" s="128"/>
      <c r="B760" s="128"/>
      <c r="C760" s="171"/>
      <c r="D760" s="128"/>
      <c r="E760" s="128"/>
      <c r="F760" s="128"/>
      <c r="G760" s="2"/>
      <c r="H760" s="128"/>
      <c r="I760" s="172"/>
      <c r="J760" s="172"/>
      <c r="K760" s="172"/>
      <c r="L760" s="172"/>
      <c r="M760" s="2"/>
      <c r="N760" s="2"/>
      <c r="O760" s="2"/>
      <c r="P760" s="2"/>
      <c r="Q760" s="2"/>
      <c r="R760" s="2"/>
      <c r="S760" s="2"/>
      <c r="T760" s="2"/>
      <c r="U760" s="2"/>
      <c r="V760" s="2"/>
      <c r="W760" s="2"/>
      <c r="X760" s="2"/>
      <c r="Y760" s="2"/>
      <c r="Z760" s="2"/>
    </row>
    <row r="761" spans="1:26" ht="15.75" customHeight="1" x14ac:dyDescent="0.3">
      <c r="A761" s="128"/>
      <c r="B761" s="128"/>
      <c r="C761" s="171"/>
      <c r="D761" s="128"/>
      <c r="E761" s="128"/>
      <c r="F761" s="128"/>
      <c r="G761" s="2"/>
      <c r="H761" s="128"/>
      <c r="I761" s="172"/>
      <c r="J761" s="172"/>
      <c r="K761" s="172"/>
      <c r="L761" s="172"/>
      <c r="M761" s="2"/>
      <c r="N761" s="2"/>
      <c r="O761" s="2"/>
      <c r="P761" s="2"/>
      <c r="Q761" s="2"/>
      <c r="R761" s="2"/>
      <c r="S761" s="2"/>
      <c r="T761" s="2"/>
      <c r="U761" s="2"/>
      <c r="V761" s="2"/>
      <c r="W761" s="2"/>
      <c r="X761" s="2"/>
      <c r="Y761" s="2"/>
      <c r="Z761" s="2"/>
    </row>
    <row r="762" spans="1:26" ht="15.75" customHeight="1" x14ac:dyDescent="0.3">
      <c r="A762" s="128"/>
      <c r="B762" s="128"/>
      <c r="C762" s="171"/>
      <c r="D762" s="128"/>
      <c r="E762" s="128"/>
      <c r="F762" s="128"/>
      <c r="G762" s="2"/>
      <c r="H762" s="128"/>
      <c r="I762" s="172"/>
      <c r="J762" s="172"/>
      <c r="K762" s="172"/>
      <c r="L762" s="172"/>
      <c r="M762" s="2"/>
      <c r="N762" s="2"/>
      <c r="O762" s="2"/>
      <c r="P762" s="2"/>
      <c r="Q762" s="2"/>
      <c r="R762" s="2"/>
      <c r="S762" s="2"/>
      <c r="T762" s="2"/>
      <c r="U762" s="2"/>
      <c r="V762" s="2"/>
      <c r="W762" s="2"/>
      <c r="X762" s="2"/>
      <c r="Y762" s="2"/>
      <c r="Z762" s="2"/>
    </row>
    <row r="763" spans="1:26" ht="15.75" customHeight="1" x14ac:dyDescent="0.3">
      <c r="A763" s="128"/>
      <c r="B763" s="128"/>
      <c r="C763" s="171"/>
      <c r="D763" s="128"/>
      <c r="E763" s="128"/>
      <c r="F763" s="128"/>
      <c r="G763" s="2"/>
      <c r="H763" s="128"/>
      <c r="I763" s="172"/>
      <c r="J763" s="172"/>
      <c r="K763" s="172"/>
      <c r="L763" s="172"/>
      <c r="M763" s="2"/>
      <c r="N763" s="2"/>
      <c r="O763" s="2"/>
      <c r="P763" s="2"/>
      <c r="Q763" s="2"/>
      <c r="R763" s="2"/>
      <c r="S763" s="2"/>
      <c r="T763" s="2"/>
      <c r="U763" s="2"/>
      <c r="V763" s="2"/>
      <c r="W763" s="2"/>
      <c r="X763" s="2"/>
      <c r="Y763" s="2"/>
      <c r="Z763" s="2"/>
    </row>
    <row r="764" spans="1:26" ht="15.75" customHeight="1" x14ac:dyDescent="0.3">
      <c r="A764" s="128"/>
      <c r="B764" s="128"/>
      <c r="C764" s="171"/>
      <c r="D764" s="128"/>
      <c r="E764" s="128"/>
      <c r="F764" s="128"/>
      <c r="G764" s="2"/>
      <c r="H764" s="128"/>
      <c r="I764" s="172"/>
      <c r="J764" s="172"/>
      <c r="K764" s="172"/>
      <c r="L764" s="172"/>
      <c r="M764" s="2"/>
      <c r="N764" s="2"/>
      <c r="O764" s="2"/>
      <c r="P764" s="2"/>
      <c r="Q764" s="2"/>
      <c r="R764" s="2"/>
      <c r="S764" s="2"/>
      <c r="T764" s="2"/>
      <c r="U764" s="2"/>
      <c r="V764" s="2"/>
      <c r="W764" s="2"/>
      <c r="X764" s="2"/>
      <c r="Y764" s="2"/>
      <c r="Z764" s="2"/>
    </row>
    <row r="765" spans="1:26" ht="15.75" customHeight="1" x14ac:dyDescent="0.3">
      <c r="A765" s="128"/>
      <c r="B765" s="128"/>
      <c r="C765" s="171"/>
      <c r="D765" s="128"/>
      <c r="E765" s="128"/>
      <c r="F765" s="128"/>
      <c r="G765" s="2"/>
      <c r="H765" s="128"/>
      <c r="I765" s="172"/>
      <c r="J765" s="172"/>
      <c r="K765" s="172"/>
      <c r="L765" s="172"/>
      <c r="M765" s="2"/>
      <c r="N765" s="2"/>
      <c r="O765" s="2"/>
      <c r="P765" s="2"/>
      <c r="Q765" s="2"/>
      <c r="R765" s="2"/>
      <c r="S765" s="2"/>
      <c r="T765" s="2"/>
      <c r="U765" s="2"/>
      <c r="V765" s="2"/>
      <c r="W765" s="2"/>
      <c r="X765" s="2"/>
      <c r="Y765" s="2"/>
      <c r="Z765" s="2"/>
    </row>
    <row r="766" spans="1:26" ht="15.75" customHeight="1" x14ac:dyDescent="0.3">
      <c r="A766" s="128"/>
      <c r="B766" s="128"/>
      <c r="C766" s="171"/>
      <c r="D766" s="128"/>
      <c r="E766" s="128"/>
      <c r="F766" s="128"/>
      <c r="G766" s="2"/>
      <c r="H766" s="128"/>
      <c r="I766" s="172"/>
      <c r="J766" s="172"/>
      <c r="K766" s="172"/>
      <c r="L766" s="172"/>
      <c r="M766" s="2"/>
      <c r="N766" s="2"/>
      <c r="O766" s="2"/>
      <c r="P766" s="2"/>
      <c r="Q766" s="2"/>
      <c r="R766" s="2"/>
      <c r="S766" s="2"/>
      <c r="T766" s="2"/>
      <c r="U766" s="2"/>
      <c r="V766" s="2"/>
      <c r="W766" s="2"/>
      <c r="X766" s="2"/>
      <c r="Y766" s="2"/>
      <c r="Z766" s="2"/>
    </row>
    <row r="767" spans="1:26" ht="15.75" customHeight="1" x14ac:dyDescent="0.3">
      <c r="A767" s="128"/>
      <c r="B767" s="128"/>
      <c r="C767" s="171"/>
      <c r="D767" s="128"/>
      <c r="E767" s="128"/>
      <c r="F767" s="128"/>
      <c r="G767" s="2"/>
      <c r="H767" s="128"/>
      <c r="I767" s="172"/>
      <c r="J767" s="172"/>
      <c r="K767" s="172"/>
      <c r="L767" s="172"/>
      <c r="M767" s="2"/>
      <c r="N767" s="2"/>
      <c r="O767" s="2"/>
      <c r="P767" s="2"/>
      <c r="Q767" s="2"/>
      <c r="R767" s="2"/>
      <c r="S767" s="2"/>
      <c r="T767" s="2"/>
      <c r="U767" s="2"/>
      <c r="V767" s="2"/>
      <c r="W767" s="2"/>
      <c r="X767" s="2"/>
      <c r="Y767" s="2"/>
      <c r="Z767" s="2"/>
    </row>
    <row r="768" spans="1:26" ht="15.75" customHeight="1" x14ac:dyDescent="0.3">
      <c r="A768" s="128"/>
      <c r="B768" s="128"/>
      <c r="C768" s="171"/>
      <c r="D768" s="128"/>
      <c r="E768" s="128"/>
      <c r="F768" s="128"/>
      <c r="G768" s="2"/>
      <c r="H768" s="128"/>
      <c r="I768" s="172"/>
      <c r="J768" s="172"/>
      <c r="K768" s="172"/>
      <c r="L768" s="172"/>
      <c r="M768" s="2"/>
      <c r="N768" s="2"/>
      <c r="O768" s="2"/>
      <c r="P768" s="2"/>
      <c r="Q768" s="2"/>
      <c r="R768" s="2"/>
      <c r="S768" s="2"/>
      <c r="T768" s="2"/>
      <c r="U768" s="2"/>
      <c r="V768" s="2"/>
      <c r="W768" s="2"/>
      <c r="X768" s="2"/>
      <c r="Y768" s="2"/>
      <c r="Z768" s="2"/>
    </row>
    <row r="769" spans="1:26" ht="15.75" customHeight="1" x14ac:dyDescent="0.3">
      <c r="A769" s="128"/>
      <c r="B769" s="128"/>
      <c r="C769" s="171"/>
      <c r="D769" s="128"/>
      <c r="E769" s="128"/>
      <c r="F769" s="128"/>
      <c r="G769" s="2"/>
      <c r="H769" s="128"/>
      <c r="I769" s="172"/>
      <c r="J769" s="172"/>
      <c r="K769" s="172"/>
      <c r="L769" s="172"/>
      <c r="M769" s="2"/>
      <c r="N769" s="2"/>
      <c r="O769" s="2"/>
      <c r="P769" s="2"/>
      <c r="Q769" s="2"/>
      <c r="R769" s="2"/>
      <c r="S769" s="2"/>
      <c r="T769" s="2"/>
      <c r="U769" s="2"/>
      <c r="V769" s="2"/>
      <c r="W769" s="2"/>
      <c r="X769" s="2"/>
      <c r="Y769" s="2"/>
      <c r="Z769" s="2"/>
    </row>
    <row r="770" spans="1:26" ht="15.75" customHeight="1" x14ac:dyDescent="0.3">
      <c r="A770" s="128"/>
      <c r="B770" s="128"/>
      <c r="C770" s="171"/>
      <c r="D770" s="128"/>
      <c r="E770" s="128"/>
      <c r="F770" s="128"/>
      <c r="G770" s="2"/>
      <c r="H770" s="128"/>
      <c r="I770" s="172"/>
      <c r="J770" s="172"/>
      <c r="K770" s="172"/>
      <c r="L770" s="172"/>
      <c r="M770" s="2"/>
      <c r="N770" s="2"/>
      <c r="O770" s="2"/>
      <c r="P770" s="2"/>
      <c r="Q770" s="2"/>
      <c r="R770" s="2"/>
      <c r="S770" s="2"/>
      <c r="T770" s="2"/>
      <c r="U770" s="2"/>
      <c r="V770" s="2"/>
      <c r="W770" s="2"/>
      <c r="X770" s="2"/>
      <c r="Y770" s="2"/>
      <c r="Z770" s="2"/>
    </row>
    <row r="771" spans="1:26" ht="15.75" customHeight="1" x14ac:dyDescent="0.3">
      <c r="A771" s="128"/>
      <c r="B771" s="128"/>
      <c r="C771" s="171"/>
      <c r="D771" s="128"/>
      <c r="E771" s="128"/>
      <c r="F771" s="128"/>
      <c r="G771" s="2"/>
      <c r="H771" s="128"/>
      <c r="I771" s="172"/>
      <c r="J771" s="172"/>
      <c r="K771" s="172"/>
      <c r="L771" s="172"/>
      <c r="M771" s="2"/>
      <c r="N771" s="2"/>
      <c r="O771" s="2"/>
      <c r="P771" s="2"/>
      <c r="Q771" s="2"/>
      <c r="R771" s="2"/>
      <c r="S771" s="2"/>
      <c r="T771" s="2"/>
      <c r="U771" s="2"/>
      <c r="V771" s="2"/>
      <c r="W771" s="2"/>
      <c r="X771" s="2"/>
      <c r="Y771" s="2"/>
      <c r="Z771" s="2"/>
    </row>
    <row r="772" spans="1:26" ht="15.75" customHeight="1" x14ac:dyDescent="0.3">
      <c r="A772" s="128"/>
      <c r="B772" s="128"/>
      <c r="C772" s="171"/>
      <c r="D772" s="128"/>
      <c r="E772" s="128"/>
      <c r="F772" s="128"/>
      <c r="G772" s="2"/>
      <c r="H772" s="128"/>
      <c r="I772" s="172"/>
      <c r="J772" s="172"/>
      <c r="K772" s="172"/>
      <c r="L772" s="172"/>
      <c r="M772" s="2"/>
      <c r="N772" s="2"/>
      <c r="O772" s="2"/>
      <c r="P772" s="2"/>
      <c r="Q772" s="2"/>
      <c r="R772" s="2"/>
      <c r="S772" s="2"/>
      <c r="T772" s="2"/>
      <c r="U772" s="2"/>
      <c r="V772" s="2"/>
      <c r="W772" s="2"/>
      <c r="X772" s="2"/>
      <c r="Y772" s="2"/>
      <c r="Z772" s="2"/>
    </row>
    <row r="773" spans="1:26" ht="15.75" customHeight="1" x14ac:dyDescent="0.3">
      <c r="A773" s="128"/>
      <c r="B773" s="128"/>
      <c r="C773" s="171"/>
      <c r="D773" s="128"/>
      <c r="E773" s="128"/>
      <c r="F773" s="128"/>
      <c r="G773" s="2"/>
      <c r="H773" s="128"/>
      <c r="I773" s="172"/>
      <c r="J773" s="172"/>
      <c r="K773" s="172"/>
      <c r="L773" s="172"/>
      <c r="M773" s="2"/>
      <c r="N773" s="2"/>
      <c r="O773" s="2"/>
      <c r="P773" s="2"/>
      <c r="Q773" s="2"/>
      <c r="R773" s="2"/>
      <c r="S773" s="2"/>
      <c r="T773" s="2"/>
      <c r="U773" s="2"/>
      <c r="V773" s="2"/>
      <c r="W773" s="2"/>
      <c r="X773" s="2"/>
      <c r="Y773" s="2"/>
      <c r="Z773" s="2"/>
    </row>
    <row r="774" spans="1:26" ht="15.75" customHeight="1" x14ac:dyDescent="0.3">
      <c r="A774" s="128"/>
      <c r="B774" s="128"/>
      <c r="C774" s="171"/>
      <c r="D774" s="128"/>
      <c r="E774" s="128"/>
      <c r="F774" s="128"/>
      <c r="G774" s="2"/>
      <c r="H774" s="128"/>
      <c r="I774" s="172"/>
      <c r="J774" s="172"/>
      <c r="K774" s="172"/>
      <c r="L774" s="172"/>
      <c r="M774" s="2"/>
      <c r="N774" s="2"/>
      <c r="O774" s="2"/>
      <c r="P774" s="2"/>
      <c r="Q774" s="2"/>
      <c r="R774" s="2"/>
      <c r="S774" s="2"/>
      <c r="T774" s="2"/>
      <c r="U774" s="2"/>
      <c r="V774" s="2"/>
      <c r="W774" s="2"/>
      <c r="X774" s="2"/>
      <c r="Y774" s="2"/>
      <c r="Z774" s="2"/>
    </row>
    <row r="775" spans="1:26" ht="15.75" customHeight="1" x14ac:dyDescent="0.3">
      <c r="A775" s="128"/>
      <c r="B775" s="128"/>
      <c r="C775" s="171"/>
      <c r="D775" s="128"/>
      <c r="E775" s="128"/>
      <c r="F775" s="128"/>
      <c r="G775" s="2"/>
      <c r="H775" s="128"/>
      <c r="I775" s="172"/>
      <c r="J775" s="172"/>
      <c r="K775" s="172"/>
      <c r="L775" s="172"/>
      <c r="M775" s="2"/>
      <c r="N775" s="2"/>
      <c r="O775" s="2"/>
      <c r="P775" s="2"/>
      <c r="Q775" s="2"/>
      <c r="R775" s="2"/>
      <c r="S775" s="2"/>
      <c r="T775" s="2"/>
      <c r="U775" s="2"/>
      <c r="V775" s="2"/>
      <c r="W775" s="2"/>
      <c r="X775" s="2"/>
      <c r="Y775" s="2"/>
      <c r="Z775" s="2"/>
    </row>
    <row r="776" spans="1:26" ht="15.75" customHeight="1" x14ac:dyDescent="0.3">
      <c r="A776" s="128"/>
      <c r="B776" s="128"/>
      <c r="C776" s="171"/>
      <c r="D776" s="128"/>
      <c r="E776" s="128"/>
      <c r="F776" s="128"/>
      <c r="G776" s="2"/>
      <c r="H776" s="128"/>
      <c r="I776" s="172"/>
      <c r="J776" s="172"/>
      <c r="K776" s="172"/>
      <c r="L776" s="172"/>
      <c r="M776" s="2"/>
      <c r="N776" s="2"/>
      <c r="O776" s="2"/>
      <c r="P776" s="2"/>
      <c r="Q776" s="2"/>
      <c r="R776" s="2"/>
      <c r="S776" s="2"/>
      <c r="T776" s="2"/>
      <c r="U776" s="2"/>
      <c r="V776" s="2"/>
      <c r="W776" s="2"/>
      <c r="X776" s="2"/>
      <c r="Y776" s="2"/>
      <c r="Z776" s="2"/>
    </row>
    <row r="777" spans="1:26" ht="15.75" customHeight="1" x14ac:dyDescent="0.3">
      <c r="A777" s="128"/>
      <c r="B777" s="128"/>
      <c r="C777" s="171"/>
      <c r="D777" s="128"/>
      <c r="E777" s="128"/>
      <c r="F777" s="128"/>
      <c r="G777" s="2"/>
      <c r="H777" s="128"/>
      <c r="I777" s="172"/>
      <c r="J777" s="172"/>
      <c r="K777" s="172"/>
      <c r="L777" s="172"/>
      <c r="M777" s="2"/>
      <c r="N777" s="2"/>
      <c r="O777" s="2"/>
      <c r="P777" s="2"/>
      <c r="Q777" s="2"/>
      <c r="R777" s="2"/>
      <c r="S777" s="2"/>
      <c r="T777" s="2"/>
      <c r="U777" s="2"/>
      <c r="V777" s="2"/>
      <c r="W777" s="2"/>
      <c r="X777" s="2"/>
      <c r="Y777" s="2"/>
      <c r="Z777" s="2"/>
    </row>
    <row r="778" spans="1:26" ht="15.75" customHeight="1" x14ac:dyDescent="0.3">
      <c r="A778" s="128"/>
      <c r="B778" s="128"/>
      <c r="C778" s="171"/>
      <c r="D778" s="128"/>
      <c r="E778" s="128"/>
      <c r="F778" s="128"/>
      <c r="G778" s="2"/>
      <c r="H778" s="128"/>
      <c r="I778" s="172"/>
      <c r="J778" s="172"/>
      <c r="K778" s="172"/>
      <c r="L778" s="172"/>
      <c r="M778" s="2"/>
      <c r="N778" s="2"/>
      <c r="O778" s="2"/>
      <c r="P778" s="2"/>
      <c r="Q778" s="2"/>
      <c r="R778" s="2"/>
      <c r="S778" s="2"/>
      <c r="T778" s="2"/>
      <c r="U778" s="2"/>
      <c r="V778" s="2"/>
      <c r="W778" s="2"/>
      <c r="X778" s="2"/>
      <c r="Y778" s="2"/>
      <c r="Z778" s="2"/>
    </row>
    <row r="779" spans="1:26" ht="15.75" customHeight="1" x14ac:dyDescent="0.3">
      <c r="A779" s="128"/>
      <c r="B779" s="128"/>
      <c r="C779" s="171"/>
      <c r="D779" s="128"/>
      <c r="E779" s="128"/>
      <c r="F779" s="128"/>
      <c r="G779" s="2"/>
      <c r="H779" s="128"/>
      <c r="I779" s="172"/>
      <c r="J779" s="172"/>
      <c r="K779" s="172"/>
      <c r="L779" s="172"/>
      <c r="M779" s="2"/>
      <c r="N779" s="2"/>
      <c r="O779" s="2"/>
      <c r="P779" s="2"/>
      <c r="Q779" s="2"/>
      <c r="R779" s="2"/>
      <c r="S779" s="2"/>
      <c r="T779" s="2"/>
      <c r="U779" s="2"/>
      <c r="V779" s="2"/>
      <c r="W779" s="2"/>
      <c r="X779" s="2"/>
      <c r="Y779" s="2"/>
      <c r="Z779" s="2"/>
    </row>
    <row r="780" spans="1:26" ht="15.75" customHeight="1" x14ac:dyDescent="0.3">
      <c r="A780" s="128"/>
      <c r="B780" s="128"/>
      <c r="C780" s="171"/>
      <c r="D780" s="128"/>
      <c r="E780" s="128"/>
      <c r="F780" s="128"/>
      <c r="G780" s="2"/>
      <c r="H780" s="128"/>
      <c r="I780" s="172"/>
      <c r="J780" s="172"/>
      <c r="K780" s="172"/>
      <c r="L780" s="172"/>
      <c r="M780" s="2"/>
      <c r="N780" s="2"/>
      <c r="O780" s="2"/>
      <c r="P780" s="2"/>
      <c r="Q780" s="2"/>
      <c r="R780" s="2"/>
      <c r="S780" s="2"/>
      <c r="T780" s="2"/>
      <c r="U780" s="2"/>
      <c r="V780" s="2"/>
      <c r="W780" s="2"/>
      <c r="X780" s="2"/>
      <c r="Y780" s="2"/>
      <c r="Z780" s="2"/>
    </row>
    <row r="781" spans="1:26" ht="15.75" customHeight="1" x14ac:dyDescent="0.3">
      <c r="A781" s="128"/>
      <c r="B781" s="128"/>
      <c r="C781" s="171"/>
      <c r="D781" s="128"/>
      <c r="E781" s="128"/>
      <c r="F781" s="128"/>
      <c r="G781" s="2"/>
      <c r="H781" s="128"/>
      <c r="I781" s="172"/>
      <c r="J781" s="172"/>
      <c r="K781" s="172"/>
      <c r="L781" s="172"/>
      <c r="M781" s="2"/>
      <c r="N781" s="2"/>
      <c r="O781" s="2"/>
      <c r="P781" s="2"/>
      <c r="Q781" s="2"/>
      <c r="R781" s="2"/>
      <c r="S781" s="2"/>
      <c r="T781" s="2"/>
      <c r="U781" s="2"/>
      <c r="V781" s="2"/>
      <c r="W781" s="2"/>
      <c r="X781" s="2"/>
      <c r="Y781" s="2"/>
      <c r="Z781" s="2"/>
    </row>
    <row r="782" spans="1:26" ht="15.75" customHeight="1" x14ac:dyDescent="0.3">
      <c r="A782" s="128"/>
      <c r="B782" s="128"/>
      <c r="C782" s="171"/>
      <c r="D782" s="128"/>
      <c r="E782" s="128"/>
      <c r="F782" s="128"/>
      <c r="G782" s="2"/>
      <c r="H782" s="128"/>
      <c r="I782" s="172"/>
      <c r="J782" s="172"/>
      <c r="K782" s="172"/>
      <c r="L782" s="172"/>
      <c r="M782" s="2"/>
      <c r="N782" s="2"/>
      <c r="O782" s="2"/>
      <c r="P782" s="2"/>
      <c r="Q782" s="2"/>
      <c r="R782" s="2"/>
      <c r="S782" s="2"/>
      <c r="T782" s="2"/>
      <c r="U782" s="2"/>
      <c r="V782" s="2"/>
      <c r="W782" s="2"/>
      <c r="X782" s="2"/>
      <c r="Y782" s="2"/>
      <c r="Z782" s="2"/>
    </row>
    <row r="783" spans="1:26" ht="15.75" customHeight="1" x14ac:dyDescent="0.3">
      <c r="A783" s="128"/>
      <c r="B783" s="128"/>
      <c r="C783" s="171"/>
      <c r="D783" s="128"/>
      <c r="E783" s="128"/>
      <c r="F783" s="128"/>
      <c r="G783" s="2"/>
      <c r="H783" s="128"/>
      <c r="I783" s="172"/>
      <c r="J783" s="172"/>
      <c r="K783" s="172"/>
      <c r="L783" s="172"/>
      <c r="M783" s="2"/>
      <c r="N783" s="2"/>
      <c r="O783" s="2"/>
      <c r="P783" s="2"/>
      <c r="Q783" s="2"/>
      <c r="R783" s="2"/>
      <c r="S783" s="2"/>
      <c r="T783" s="2"/>
      <c r="U783" s="2"/>
      <c r="V783" s="2"/>
      <c r="W783" s="2"/>
      <c r="X783" s="2"/>
      <c r="Y783" s="2"/>
      <c r="Z783" s="2"/>
    </row>
    <row r="784" spans="1:26" ht="15.75" customHeight="1" x14ac:dyDescent="0.3">
      <c r="A784" s="128"/>
      <c r="B784" s="128"/>
      <c r="C784" s="171"/>
      <c r="D784" s="128"/>
      <c r="E784" s="128"/>
      <c r="F784" s="128"/>
      <c r="G784" s="2"/>
      <c r="H784" s="128"/>
      <c r="I784" s="172"/>
      <c r="J784" s="172"/>
      <c r="K784" s="172"/>
      <c r="L784" s="172"/>
      <c r="M784" s="2"/>
      <c r="N784" s="2"/>
      <c r="O784" s="2"/>
      <c r="P784" s="2"/>
      <c r="Q784" s="2"/>
      <c r="R784" s="2"/>
      <c r="S784" s="2"/>
      <c r="T784" s="2"/>
      <c r="U784" s="2"/>
      <c r="V784" s="2"/>
      <c r="W784" s="2"/>
      <c r="X784" s="2"/>
      <c r="Y784" s="2"/>
      <c r="Z784" s="2"/>
    </row>
    <row r="785" spans="1:26" ht="15.75" customHeight="1" x14ac:dyDescent="0.3">
      <c r="A785" s="128"/>
      <c r="B785" s="128"/>
      <c r="C785" s="171"/>
      <c r="D785" s="128"/>
      <c r="E785" s="128"/>
      <c r="F785" s="128"/>
      <c r="G785" s="2"/>
      <c r="H785" s="128"/>
      <c r="I785" s="172"/>
      <c r="J785" s="172"/>
      <c r="K785" s="172"/>
      <c r="L785" s="172"/>
      <c r="M785" s="2"/>
      <c r="N785" s="2"/>
      <c r="O785" s="2"/>
      <c r="P785" s="2"/>
      <c r="Q785" s="2"/>
      <c r="R785" s="2"/>
      <c r="S785" s="2"/>
      <c r="T785" s="2"/>
      <c r="U785" s="2"/>
      <c r="V785" s="2"/>
      <c r="W785" s="2"/>
      <c r="X785" s="2"/>
      <c r="Y785" s="2"/>
      <c r="Z785" s="2"/>
    </row>
    <row r="786" spans="1:26" ht="15.75" customHeight="1" x14ac:dyDescent="0.3">
      <c r="A786" s="128"/>
      <c r="B786" s="128"/>
      <c r="C786" s="171"/>
      <c r="D786" s="128"/>
      <c r="E786" s="128"/>
      <c r="F786" s="128"/>
      <c r="G786" s="2"/>
      <c r="H786" s="128"/>
      <c r="I786" s="172"/>
      <c r="J786" s="172"/>
      <c r="K786" s="172"/>
      <c r="L786" s="172"/>
      <c r="M786" s="2"/>
      <c r="N786" s="2"/>
      <c r="O786" s="2"/>
      <c r="P786" s="2"/>
      <c r="Q786" s="2"/>
      <c r="R786" s="2"/>
      <c r="S786" s="2"/>
      <c r="T786" s="2"/>
      <c r="U786" s="2"/>
      <c r="V786" s="2"/>
      <c r="W786" s="2"/>
      <c r="X786" s="2"/>
      <c r="Y786" s="2"/>
      <c r="Z786" s="2"/>
    </row>
    <row r="787" spans="1:26" ht="15.75" customHeight="1" x14ac:dyDescent="0.3">
      <c r="A787" s="128"/>
      <c r="B787" s="128"/>
      <c r="C787" s="171"/>
      <c r="D787" s="128"/>
      <c r="E787" s="128"/>
      <c r="F787" s="128"/>
      <c r="G787" s="2"/>
      <c r="H787" s="128"/>
      <c r="I787" s="172"/>
      <c r="J787" s="172"/>
      <c r="K787" s="172"/>
      <c r="L787" s="172"/>
      <c r="M787" s="2"/>
      <c r="N787" s="2"/>
      <c r="O787" s="2"/>
      <c r="P787" s="2"/>
      <c r="Q787" s="2"/>
      <c r="R787" s="2"/>
      <c r="S787" s="2"/>
      <c r="T787" s="2"/>
      <c r="U787" s="2"/>
      <c r="V787" s="2"/>
      <c r="W787" s="2"/>
      <c r="X787" s="2"/>
      <c r="Y787" s="2"/>
      <c r="Z787" s="2"/>
    </row>
    <row r="788" spans="1:26" ht="15.75" customHeight="1" x14ac:dyDescent="0.3">
      <c r="A788" s="128"/>
      <c r="B788" s="128"/>
      <c r="C788" s="171"/>
      <c r="D788" s="128"/>
      <c r="E788" s="128"/>
      <c r="F788" s="128"/>
      <c r="G788" s="2"/>
      <c r="H788" s="128"/>
      <c r="I788" s="172"/>
      <c r="J788" s="172"/>
      <c r="K788" s="172"/>
      <c r="L788" s="172"/>
      <c r="M788" s="2"/>
      <c r="N788" s="2"/>
      <c r="O788" s="2"/>
      <c r="P788" s="2"/>
      <c r="Q788" s="2"/>
      <c r="R788" s="2"/>
      <c r="S788" s="2"/>
      <c r="T788" s="2"/>
      <c r="U788" s="2"/>
      <c r="V788" s="2"/>
      <c r="W788" s="2"/>
      <c r="X788" s="2"/>
      <c r="Y788" s="2"/>
      <c r="Z788" s="2"/>
    </row>
    <row r="789" spans="1:26" ht="15.75" customHeight="1" x14ac:dyDescent="0.3">
      <c r="A789" s="128"/>
      <c r="B789" s="128"/>
      <c r="C789" s="171"/>
      <c r="D789" s="128"/>
      <c r="E789" s="128"/>
      <c r="F789" s="128"/>
      <c r="G789" s="2"/>
      <c r="H789" s="128"/>
      <c r="I789" s="172"/>
      <c r="J789" s="172"/>
      <c r="K789" s="172"/>
      <c r="L789" s="172"/>
      <c r="M789" s="2"/>
      <c r="N789" s="2"/>
      <c r="O789" s="2"/>
      <c r="P789" s="2"/>
      <c r="Q789" s="2"/>
      <c r="R789" s="2"/>
      <c r="S789" s="2"/>
      <c r="T789" s="2"/>
      <c r="U789" s="2"/>
      <c r="V789" s="2"/>
      <c r="W789" s="2"/>
      <c r="X789" s="2"/>
      <c r="Y789" s="2"/>
      <c r="Z789" s="2"/>
    </row>
    <row r="790" spans="1:26" ht="15.75" customHeight="1" x14ac:dyDescent="0.3">
      <c r="A790" s="128"/>
      <c r="B790" s="128"/>
      <c r="C790" s="171"/>
      <c r="D790" s="128"/>
      <c r="E790" s="128"/>
      <c r="F790" s="128"/>
      <c r="G790" s="2"/>
      <c r="H790" s="128"/>
      <c r="I790" s="172"/>
      <c r="J790" s="172"/>
      <c r="K790" s="172"/>
      <c r="L790" s="172"/>
      <c r="M790" s="2"/>
      <c r="N790" s="2"/>
      <c r="O790" s="2"/>
      <c r="P790" s="2"/>
      <c r="Q790" s="2"/>
      <c r="R790" s="2"/>
      <c r="S790" s="2"/>
      <c r="T790" s="2"/>
      <c r="U790" s="2"/>
      <c r="V790" s="2"/>
      <c r="W790" s="2"/>
      <c r="X790" s="2"/>
      <c r="Y790" s="2"/>
      <c r="Z790" s="2"/>
    </row>
    <row r="791" spans="1:26" ht="15.75" customHeight="1" x14ac:dyDescent="0.3">
      <c r="A791" s="128"/>
      <c r="B791" s="128"/>
      <c r="C791" s="171"/>
      <c r="D791" s="128"/>
      <c r="E791" s="128"/>
      <c r="F791" s="128"/>
      <c r="G791" s="2"/>
      <c r="H791" s="128"/>
      <c r="I791" s="172"/>
      <c r="J791" s="172"/>
      <c r="K791" s="172"/>
      <c r="L791" s="172"/>
      <c r="M791" s="2"/>
      <c r="N791" s="2"/>
      <c r="O791" s="2"/>
      <c r="P791" s="2"/>
      <c r="Q791" s="2"/>
      <c r="R791" s="2"/>
      <c r="S791" s="2"/>
      <c r="T791" s="2"/>
      <c r="U791" s="2"/>
      <c r="V791" s="2"/>
      <c r="W791" s="2"/>
      <c r="X791" s="2"/>
      <c r="Y791" s="2"/>
      <c r="Z791" s="2"/>
    </row>
    <row r="792" spans="1:26" ht="15.75" customHeight="1" x14ac:dyDescent="0.3">
      <c r="A792" s="128"/>
      <c r="B792" s="128"/>
      <c r="C792" s="171"/>
      <c r="D792" s="128"/>
      <c r="E792" s="128"/>
      <c r="F792" s="128"/>
      <c r="G792" s="2"/>
      <c r="H792" s="128"/>
      <c r="I792" s="172"/>
      <c r="J792" s="172"/>
      <c r="K792" s="172"/>
      <c r="L792" s="172"/>
      <c r="M792" s="2"/>
      <c r="N792" s="2"/>
      <c r="O792" s="2"/>
      <c r="P792" s="2"/>
      <c r="Q792" s="2"/>
      <c r="R792" s="2"/>
      <c r="S792" s="2"/>
      <c r="T792" s="2"/>
      <c r="U792" s="2"/>
      <c r="V792" s="2"/>
      <c r="W792" s="2"/>
      <c r="X792" s="2"/>
      <c r="Y792" s="2"/>
      <c r="Z792" s="2"/>
    </row>
    <row r="793" spans="1:26" ht="15.75" customHeight="1" x14ac:dyDescent="0.3">
      <c r="A793" s="128"/>
      <c r="B793" s="128"/>
      <c r="C793" s="171"/>
      <c r="D793" s="128"/>
      <c r="E793" s="128"/>
      <c r="F793" s="128"/>
      <c r="G793" s="2"/>
      <c r="H793" s="128"/>
      <c r="I793" s="172"/>
      <c r="J793" s="172"/>
      <c r="K793" s="172"/>
      <c r="L793" s="172"/>
      <c r="M793" s="2"/>
      <c r="N793" s="2"/>
      <c r="O793" s="2"/>
      <c r="P793" s="2"/>
      <c r="Q793" s="2"/>
      <c r="R793" s="2"/>
      <c r="S793" s="2"/>
      <c r="T793" s="2"/>
      <c r="U793" s="2"/>
      <c r="V793" s="2"/>
      <c r="W793" s="2"/>
      <c r="X793" s="2"/>
      <c r="Y793" s="2"/>
      <c r="Z793" s="2"/>
    </row>
    <row r="794" spans="1:26" ht="15.75" customHeight="1" x14ac:dyDescent="0.3">
      <c r="A794" s="128"/>
      <c r="B794" s="128"/>
      <c r="C794" s="171"/>
      <c r="D794" s="128"/>
      <c r="E794" s="128"/>
      <c r="F794" s="128"/>
      <c r="G794" s="2"/>
      <c r="H794" s="128"/>
      <c r="I794" s="172"/>
      <c r="J794" s="172"/>
      <c r="K794" s="172"/>
      <c r="L794" s="172"/>
      <c r="M794" s="2"/>
      <c r="N794" s="2"/>
      <c r="O794" s="2"/>
      <c r="P794" s="2"/>
      <c r="Q794" s="2"/>
      <c r="R794" s="2"/>
      <c r="S794" s="2"/>
      <c r="T794" s="2"/>
      <c r="U794" s="2"/>
      <c r="V794" s="2"/>
      <c r="W794" s="2"/>
      <c r="X794" s="2"/>
      <c r="Y794" s="2"/>
      <c r="Z794" s="2"/>
    </row>
    <row r="795" spans="1:26" ht="15.75" customHeight="1" x14ac:dyDescent="0.3">
      <c r="A795" s="128"/>
      <c r="B795" s="128"/>
      <c r="C795" s="171"/>
      <c r="D795" s="128"/>
      <c r="E795" s="128"/>
      <c r="F795" s="128"/>
      <c r="G795" s="2"/>
      <c r="H795" s="128"/>
      <c r="I795" s="172"/>
      <c r="J795" s="172"/>
      <c r="K795" s="172"/>
      <c r="L795" s="172"/>
      <c r="M795" s="2"/>
      <c r="N795" s="2"/>
      <c r="O795" s="2"/>
      <c r="P795" s="2"/>
      <c r="Q795" s="2"/>
      <c r="R795" s="2"/>
      <c r="S795" s="2"/>
      <c r="T795" s="2"/>
      <c r="U795" s="2"/>
      <c r="V795" s="2"/>
      <c r="W795" s="2"/>
      <c r="X795" s="2"/>
      <c r="Y795" s="2"/>
      <c r="Z795" s="2"/>
    </row>
    <row r="796" spans="1:26" ht="15.75" customHeight="1" x14ac:dyDescent="0.3">
      <c r="A796" s="128"/>
      <c r="B796" s="128"/>
      <c r="C796" s="171"/>
      <c r="D796" s="128"/>
      <c r="E796" s="128"/>
      <c r="F796" s="128"/>
      <c r="G796" s="2"/>
      <c r="H796" s="128"/>
      <c r="I796" s="172"/>
      <c r="J796" s="172"/>
      <c r="K796" s="172"/>
      <c r="L796" s="172"/>
      <c r="M796" s="2"/>
      <c r="N796" s="2"/>
      <c r="O796" s="2"/>
      <c r="P796" s="2"/>
      <c r="Q796" s="2"/>
      <c r="R796" s="2"/>
      <c r="S796" s="2"/>
      <c r="T796" s="2"/>
      <c r="U796" s="2"/>
      <c r="V796" s="2"/>
      <c r="W796" s="2"/>
      <c r="X796" s="2"/>
      <c r="Y796" s="2"/>
      <c r="Z796" s="2"/>
    </row>
    <row r="797" spans="1:26" ht="15.75" customHeight="1" x14ac:dyDescent="0.3">
      <c r="A797" s="128"/>
      <c r="B797" s="128"/>
      <c r="C797" s="171"/>
      <c r="D797" s="128"/>
      <c r="E797" s="128"/>
      <c r="F797" s="128"/>
      <c r="G797" s="2"/>
      <c r="H797" s="128"/>
      <c r="I797" s="172"/>
      <c r="J797" s="172"/>
      <c r="K797" s="172"/>
      <c r="L797" s="172"/>
      <c r="M797" s="2"/>
      <c r="N797" s="2"/>
      <c r="O797" s="2"/>
      <c r="P797" s="2"/>
      <c r="Q797" s="2"/>
      <c r="R797" s="2"/>
      <c r="S797" s="2"/>
      <c r="T797" s="2"/>
      <c r="U797" s="2"/>
      <c r="V797" s="2"/>
      <c r="W797" s="2"/>
      <c r="X797" s="2"/>
      <c r="Y797" s="2"/>
      <c r="Z797" s="2"/>
    </row>
    <row r="798" spans="1:26" ht="15.75" customHeight="1" x14ac:dyDescent="0.3">
      <c r="A798" s="128"/>
      <c r="B798" s="128"/>
      <c r="C798" s="171"/>
      <c r="D798" s="128"/>
      <c r="E798" s="128"/>
      <c r="F798" s="128"/>
      <c r="G798" s="2"/>
      <c r="H798" s="128"/>
      <c r="I798" s="172"/>
      <c r="J798" s="172"/>
      <c r="K798" s="172"/>
      <c r="L798" s="172"/>
      <c r="M798" s="2"/>
      <c r="N798" s="2"/>
      <c r="O798" s="2"/>
      <c r="P798" s="2"/>
      <c r="Q798" s="2"/>
      <c r="R798" s="2"/>
      <c r="S798" s="2"/>
      <c r="T798" s="2"/>
      <c r="U798" s="2"/>
      <c r="V798" s="2"/>
      <c r="W798" s="2"/>
      <c r="X798" s="2"/>
      <c r="Y798" s="2"/>
      <c r="Z798" s="2"/>
    </row>
    <row r="799" spans="1:26" ht="15.75" customHeight="1" x14ac:dyDescent="0.3">
      <c r="A799" s="128"/>
      <c r="B799" s="128"/>
      <c r="C799" s="171"/>
      <c r="D799" s="128"/>
      <c r="E799" s="128"/>
      <c r="F799" s="128"/>
      <c r="G799" s="2"/>
      <c r="H799" s="128"/>
      <c r="I799" s="172"/>
      <c r="J799" s="172"/>
      <c r="K799" s="172"/>
      <c r="L799" s="172"/>
      <c r="M799" s="2"/>
      <c r="N799" s="2"/>
      <c r="O799" s="2"/>
      <c r="P799" s="2"/>
      <c r="Q799" s="2"/>
      <c r="R799" s="2"/>
      <c r="S799" s="2"/>
      <c r="T799" s="2"/>
      <c r="U799" s="2"/>
      <c r="V799" s="2"/>
      <c r="W799" s="2"/>
      <c r="X799" s="2"/>
      <c r="Y799" s="2"/>
      <c r="Z799" s="2"/>
    </row>
    <row r="800" spans="1:26" ht="15.75" customHeight="1" x14ac:dyDescent="0.3">
      <c r="A800" s="128"/>
      <c r="B800" s="128"/>
      <c r="C800" s="171"/>
      <c r="D800" s="128"/>
      <c r="E800" s="128"/>
      <c r="F800" s="128"/>
      <c r="G800" s="2"/>
      <c r="H800" s="128"/>
      <c r="I800" s="172"/>
      <c r="J800" s="172"/>
      <c r="K800" s="172"/>
      <c r="L800" s="172"/>
      <c r="M800" s="2"/>
      <c r="N800" s="2"/>
      <c r="O800" s="2"/>
      <c r="P800" s="2"/>
      <c r="Q800" s="2"/>
      <c r="R800" s="2"/>
      <c r="S800" s="2"/>
      <c r="T800" s="2"/>
      <c r="U800" s="2"/>
      <c r="V800" s="2"/>
      <c r="W800" s="2"/>
      <c r="X800" s="2"/>
      <c r="Y800" s="2"/>
      <c r="Z800" s="2"/>
    </row>
    <row r="801" spans="1:26" ht="15.75" customHeight="1" x14ac:dyDescent="0.3">
      <c r="A801" s="128"/>
      <c r="B801" s="128"/>
      <c r="C801" s="171"/>
      <c r="D801" s="128"/>
      <c r="E801" s="128"/>
      <c r="F801" s="128"/>
      <c r="G801" s="2"/>
      <c r="H801" s="128"/>
      <c r="I801" s="172"/>
      <c r="J801" s="172"/>
      <c r="K801" s="172"/>
      <c r="L801" s="172"/>
      <c r="M801" s="2"/>
      <c r="N801" s="2"/>
      <c r="O801" s="2"/>
      <c r="P801" s="2"/>
      <c r="Q801" s="2"/>
      <c r="R801" s="2"/>
      <c r="S801" s="2"/>
      <c r="T801" s="2"/>
      <c r="U801" s="2"/>
      <c r="V801" s="2"/>
      <c r="W801" s="2"/>
      <c r="X801" s="2"/>
      <c r="Y801" s="2"/>
      <c r="Z801" s="2"/>
    </row>
    <row r="802" spans="1:26" ht="15.75" customHeight="1" x14ac:dyDescent="0.3">
      <c r="A802" s="128"/>
      <c r="B802" s="128"/>
      <c r="C802" s="171"/>
      <c r="D802" s="128"/>
      <c r="E802" s="128"/>
      <c r="F802" s="128"/>
      <c r="G802" s="2"/>
      <c r="H802" s="128"/>
      <c r="I802" s="172"/>
      <c r="J802" s="172"/>
      <c r="K802" s="172"/>
      <c r="L802" s="172"/>
      <c r="M802" s="2"/>
      <c r="N802" s="2"/>
      <c r="O802" s="2"/>
      <c r="P802" s="2"/>
      <c r="Q802" s="2"/>
      <c r="R802" s="2"/>
      <c r="S802" s="2"/>
      <c r="T802" s="2"/>
      <c r="U802" s="2"/>
      <c r="V802" s="2"/>
      <c r="W802" s="2"/>
      <c r="X802" s="2"/>
      <c r="Y802" s="2"/>
      <c r="Z802" s="2"/>
    </row>
    <row r="803" spans="1:26" ht="15.75" customHeight="1" x14ac:dyDescent="0.3">
      <c r="A803" s="128"/>
      <c r="B803" s="128"/>
      <c r="C803" s="171"/>
      <c r="D803" s="128"/>
      <c r="E803" s="128"/>
      <c r="F803" s="128"/>
      <c r="G803" s="2"/>
      <c r="H803" s="128"/>
      <c r="I803" s="172"/>
      <c r="J803" s="172"/>
      <c r="K803" s="172"/>
      <c r="L803" s="172"/>
      <c r="M803" s="2"/>
      <c r="N803" s="2"/>
      <c r="O803" s="2"/>
      <c r="P803" s="2"/>
      <c r="Q803" s="2"/>
      <c r="R803" s="2"/>
      <c r="S803" s="2"/>
      <c r="T803" s="2"/>
      <c r="U803" s="2"/>
      <c r="V803" s="2"/>
      <c r="W803" s="2"/>
      <c r="X803" s="2"/>
      <c r="Y803" s="2"/>
      <c r="Z803" s="2"/>
    </row>
    <row r="804" spans="1:26" ht="15.75" customHeight="1" x14ac:dyDescent="0.3">
      <c r="A804" s="128"/>
      <c r="B804" s="128"/>
      <c r="C804" s="171"/>
      <c r="D804" s="128"/>
      <c r="E804" s="128"/>
      <c r="F804" s="128"/>
      <c r="G804" s="2"/>
      <c r="H804" s="128"/>
      <c r="I804" s="172"/>
      <c r="J804" s="172"/>
      <c r="K804" s="172"/>
      <c r="L804" s="172"/>
      <c r="M804" s="2"/>
      <c r="N804" s="2"/>
      <c r="O804" s="2"/>
      <c r="P804" s="2"/>
      <c r="Q804" s="2"/>
      <c r="R804" s="2"/>
      <c r="S804" s="2"/>
      <c r="T804" s="2"/>
      <c r="U804" s="2"/>
      <c r="V804" s="2"/>
      <c r="W804" s="2"/>
      <c r="X804" s="2"/>
      <c r="Y804" s="2"/>
      <c r="Z804" s="2"/>
    </row>
    <row r="805" spans="1:26" ht="15.75" customHeight="1" x14ac:dyDescent="0.3">
      <c r="A805" s="128"/>
      <c r="B805" s="128"/>
      <c r="C805" s="171"/>
      <c r="D805" s="128"/>
      <c r="E805" s="128"/>
      <c r="F805" s="128"/>
      <c r="G805" s="2"/>
      <c r="H805" s="128"/>
      <c r="I805" s="172"/>
      <c r="J805" s="172"/>
      <c r="K805" s="172"/>
      <c r="L805" s="172"/>
      <c r="M805" s="2"/>
      <c r="N805" s="2"/>
      <c r="O805" s="2"/>
      <c r="P805" s="2"/>
      <c r="Q805" s="2"/>
      <c r="R805" s="2"/>
      <c r="S805" s="2"/>
      <c r="T805" s="2"/>
      <c r="U805" s="2"/>
      <c r="V805" s="2"/>
      <c r="W805" s="2"/>
      <c r="X805" s="2"/>
      <c r="Y805" s="2"/>
      <c r="Z805" s="2"/>
    </row>
    <row r="806" spans="1:26" ht="15.75" customHeight="1" x14ac:dyDescent="0.3">
      <c r="A806" s="128"/>
      <c r="B806" s="128"/>
      <c r="C806" s="171"/>
      <c r="D806" s="128"/>
      <c r="E806" s="128"/>
      <c r="F806" s="128"/>
      <c r="G806" s="2"/>
      <c r="H806" s="128"/>
      <c r="I806" s="172"/>
      <c r="J806" s="172"/>
      <c r="K806" s="172"/>
      <c r="L806" s="172"/>
      <c r="M806" s="2"/>
      <c r="N806" s="2"/>
      <c r="O806" s="2"/>
      <c r="P806" s="2"/>
      <c r="Q806" s="2"/>
      <c r="R806" s="2"/>
      <c r="S806" s="2"/>
      <c r="T806" s="2"/>
      <c r="U806" s="2"/>
      <c r="V806" s="2"/>
      <c r="W806" s="2"/>
      <c r="X806" s="2"/>
      <c r="Y806" s="2"/>
      <c r="Z806" s="2"/>
    </row>
    <row r="807" spans="1:26" ht="15.75" customHeight="1" x14ac:dyDescent="0.3">
      <c r="A807" s="128"/>
      <c r="B807" s="128"/>
      <c r="C807" s="171"/>
      <c r="D807" s="128"/>
      <c r="E807" s="128"/>
      <c r="F807" s="128"/>
      <c r="G807" s="2"/>
      <c r="H807" s="128"/>
      <c r="I807" s="172"/>
      <c r="J807" s="172"/>
      <c r="K807" s="172"/>
      <c r="L807" s="172"/>
      <c r="M807" s="2"/>
      <c r="N807" s="2"/>
      <c r="O807" s="2"/>
      <c r="P807" s="2"/>
      <c r="Q807" s="2"/>
      <c r="R807" s="2"/>
      <c r="S807" s="2"/>
      <c r="T807" s="2"/>
      <c r="U807" s="2"/>
      <c r="V807" s="2"/>
      <c r="W807" s="2"/>
      <c r="X807" s="2"/>
      <c r="Y807" s="2"/>
      <c r="Z807" s="2"/>
    </row>
    <row r="808" spans="1:26" ht="15.75" customHeight="1" x14ac:dyDescent="0.3">
      <c r="A808" s="128"/>
      <c r="B808" s="128"/>
      <c r="C808" s="171"/>
      <c r="D808" s="128"/>
      <c r="E808" s="128"/>
      <c r="F808" s="128"/>
      <c r="G808" s="2"/>
      <c r="H808" s="128"/>
      <c r="I808" s="172"/>
      <c r="J808" s="172"/>
      <c r="K808" s="172"/>
      <c r="L808" s="172"/>
      <c r="M808" s="2"/>
      <c r="N808" s="2"/>
      <c r="O808" s="2"/>
      <c r="P808" s="2"/>
      <c r="Q808" s="2"/>
      <c r="R808" s="2"/>
      <c r="S808" s="2"/>
      <c r="T808" s="2"/>
      <c r="U808" s="2"/>
      <c r="V808" s="2"/>
      <c r="W808" s="2"/>
      <c r="X808" s="2"/>
      <c r="Y808" s="2"/>
      <c r="Z808" s="2"/>
    </row>
    <row r="809" spans="1:26" ht="15.75" customHeight="1" x14ac:dyDescent="0.3">
      <c r="A809" s="128"/>
      <c r="B809" s="128"/>
      <c r="C809" s="171"/>
      <c r="D809" s="128"/>
      <c r="E809" s="128"/>
      <c r="F809" s="128"/>
      <c r="G809" s="2"/>
      <c r="H809" s="128"/>
      <c r="I809" s="172"/>
      <c r="J809" s="172"/>
      <c r="K809" s="172"/>
      <c r="L809" s="172"/>
      <c r="M809" s="2"/>
      <c r="N809" s="2"/>
      <c r="O809" s="2"/>
      <c r="P809" s="2"/>
      <c r="Q809" s="2"/>
      <c r="R809" s="2"/>
      <c r="S809" s="2"/>
      <c r="T809" s="2"/>
      <c r="U809" s="2"/>
      <c r="V809" s="2"/>
      <c r="W809" s="2"/>
      <c r="X809" s="2"/>
      <c r="Y809" s="2"/>
      <c r="Z809" s="2"/>
    </row>
    <row r="810" spans="1:26" ht="15.75" customHeight="1" x14ac:dyDescent="0.3">
      <c r="A810" s="128"/>
      <c r="B810" s="128"/>
      <c r="C810" s="171"/>
      <c r="D810" s="128"/>
      <c r="E810" s="128"/>
      <c r="F810" s="128"/>
      <c r="G810" s="2"/>
      <c r="H810" s="128"/>
      <c r="I810" s="172"/>
      <c r="J810" s="172"/>
      <c r="K810" s="172"/>
      <c r="L810" s="172"/>
      <c r="M810" s="2"/>
      <c r="N810" s="2"/>
      <c r="O810" s="2"/>
      <c r="P810" s="2"/>
      <c r="Q810" s="2"/>
      <c r="R810" s="2"/>
      <c r="S810" s="2"/>
      <c r="T810" s="2"/>
      <c r="U810" s="2"/>
      <c r="V810" s="2"/>
      <c r="W810" s="2"/>
      <c r="X810" s="2"/>
      <c r="Y810" s="2"/>
      <c r="Z810" s="2"/>
    </row>
    <row r="811" spans="1:26" ht="15.75" customHeight="1" x14ac:dyDescent="0.3">
      <c r="A811" s="128"/>
      <c r="B811" s="128"/>
      <c r="C811" s="171"/>
      <c r="D811" s="128"/>
      <c r="E811" s="128"/>
      <c r="F811" s="128"/>
      <c r="G811" s="2"/>
      <c r="H811" s="128"/>
      <c r="I811" s="172"/>
      <c r="J811" s="172"/>
      <c r="K811" s="172"/>
      <c r="L811" s="172"/>
      <c r="M811" s="2"/>
      <c r="N811" s="2"/>
      <c r="O811" s="2"/>
      <c r="P811" s="2"/>
      <c r="Q811" s="2"/>
      <c r="R811" s="2"/>
      <c r="S811" s="2"/>
      <c r="T811" s="2"/>
      <c r="U811" s="2"/>
      <c r="V811" s="2"/>
      <c r="W811" s="2"/>
      <c r="X811" s="2"/>
      <c r="Y811" s="2"/>
      <c r="Z811" s="2"/>
    </row>
    <row r="812" spans="1:26" ht="15.75" customHeight="1" x14ac:dyDescent="0.3">
      <c r="A812" s="128"/>
      <c r="B812" s="128"/>
      <c r="C812" s="171"/>
      <c r="D812" s="128"/>
      <c r="E812" s="128"/>
      <c r="F812" s="128"/>
      <c r="G812" s="2"/>
      <c r="H812" s="128"/>
      <c r="I812" s="172"/>
      <c r="J812" s="172"/>
      <c r="K812" s="172"/>
      <c r="L812" s="172"/>
      <c r="M812" s="2"/>
      <c r="N812" s="2"/>
      <c r="O812" s="2"/>
      <c r="P812" s="2"/>
      <c r="Q812" s="2"/>
      <c r="R812" s="2"/>
      <c r="S812" s="2"/>
      <c r="T812" s="2"/>
      <c r="U812" s="2"/>
      <c r="V812" s="2"/>
      <c r="W812" s="2"/>
      <c r="X812" s="2"/>
      <c r="Y812" s="2"/>
      <c r="Z812" s="2"/>
    </row>
    <row r="813" spans="1:26" ht="15.75" customHeight="1" x14ac:dyDescent="0.3">
      <c r="A813" s="128"/>
      <c r="B813" s="128"/>
      <c r="C813" s="171"/>
      <c r="D813" s="128"/>
      <c r="E813" s="128"/>
      <c r="F813" s="128"/>
      <c r="G813" s="2"/>
      <c r="H813" s="128"/>
      <c r="I813" s="172"/>
      <c r="J813" s="172"/>
      <c r="K813" s="172"/>
      <c r="L813" s="172"/>
      <c r="M813" s="2"/>
      <c r="N813" s="2"/>
      <c r="O813" s="2"/>
      <c r="P813" s="2"/>
      <c r="Q813" s="2"/>
      <c r="R813" s="2"/>
      <c r="S813" s="2"/>
      <c r="T813" s="2"/>
      <c r="U813" s="2"/>
      <c r="V813" s="2"/>
      <c r="W813" s="2"/>
      <c r="X813" s="2"/>
      <c r="Y813" s="2"/>
      <c r="Z813" s="2"/>
    </row>
    <row r="814" spans="1:26" ht="15.75" customHeight="1" x14ac:dyDescent="0.3">
      <c r="A814" s="128"/>
      <c r="B814" s="128"/>
      <c r="C814" s="171"/>
      <c r="D814" s="128"/>
      <c r="E814" s="128"/>
      <c r="F814" s="128"/>
      <c r="G814" s="2"/>
      <c r="H814" s="128"/>
      <c r="I814" s="172"/>
      <c r="J814" s="172"/>
      <c r="K814" s="172"/>
      <c r="L814" s="172"/>
      <c r="M814" s="2"/>
      <c r="N814" s="2"/>
      <c r="O814" s="2"/>
      <c r="P814" s="2"/>
      <c r="Q814" s="2"/>
      <c r="R814" s="2"/>
      <c r="S814" s="2"/>
      <c r="T814" s="2"/>
      <c r="U814" s="2"/>
      <c r="V814" s="2"/>
      <c r="W814" s="2"/>
      <c r="X814" s="2"/>
      <c r="Y814" s="2"/>
      <c r="Z814" s="2"/>
    </row>
    <row r="815" spans="1:26" ht="15.75" customHeight="1" x14ac:dyDescent="0.3">
      <c r="A815" s="128"/>
      <c r="B815" s="128"/>
      <c r="C815" s="171"/>
      <c r="D815" s="128"/>
      <c r="E815" s="128"/>
      <c r="F815" s="128"/>
      <c r="G815" s="2"/>
      <c r="H815" s="128"/>
      <c r="I815" s="172"/>
      <c r="J815" s="172"/>
      <c r="K815" s="172"/>
      <c r="L815" s="172"/>
      <c r="M815" s="2"/>
      <c r="N815" s="2"/>
      <c r="O815" s="2"/>
      <c r="P815" s="2"/>
      <c r="Q815" s="2"/>
      <c r="R815" s="2"/>
      <c r="S815" s="2"/>
      <c r="T815" s="2"/>
      <c r="U815" s="2"/>
      <c r="V815" s="2"/>
      <c r="W815" s="2"/>
      <c r="X815" s="2"/>
      <c r="Y815" s="2"/>
      <c r="Z815" s="2"/>
    </row>
    <row r="816" spans="1:26" ht="15.75" customHeight="1" x14ac:dyDescent="0.3">
      <c r="A816" s="128"/>
      <c r="B816" s="128"/>
      <c r="C816" s="171"/>
      <c r="D816" s="128"/>
      <c r="E816" s="128"/>
      <c r="F816" s="128"/>
      <c r="G816" s="2"/>
      <c r="H816" s="128"/>
      <c r="I816" s="172"/>
      <c r="J816" s="172"/>
      <c r="K816" s="172"/>
      <c r="L816" s="172"/>
      <c r="M816" s="2"/>
      <c r="N816" s="2"/>
      <c r="O816" s="2"/>
      <c r="P816" s="2"/>
      <c r="Q816" s="2"/>
      <c r="R816" s="2"/>
      <c r="S816" s="2"/>
      <c r="T816" s="2"/>
      <c r="U816" s="2"/>
      <c r="V816" s="2"/>
      <c r="W816" s="2"/>
      <c r="X816" s="2"/>
      <c r="Y816" s="2"/>
      <c r="Z816" s="2"/>
    </row>
    <row r="817" spans="1:26" ht="15.75" customHeight="1" x14ac:dyDescent="0.3">
      <c r="A817" s="128"/>
      <c r="B817" s="128"/>
      <c r="C817" s="171"/>
      <c r="D817" s="128"/>
      <c r="E817" s="128"/>
      <c r="F817" s="128"/>
      <c r="G817" s="2"/>
      <c r="H817" s="128"/>
      <c r="I817" s="172"/>
      <c r="J817" s="172"/>
      <c r="K817" s="172"/>
      <c r="L817" s="172"/>
      <c r="M817" s="2"/>
      <c r="N817" s="2"/>
      <c r="O817" s="2"/>
      <c r="P817" s="2"/>
      <c r="Q817" s="2"/>
      <c r="R817" s="2"/>
      <c r="S817" s="2"/>
      <c r="T817" s="2"/>
      <c r="U817" s="2"/>
      <c r="V817" s="2"/>
      <c r="W817" s="2"/>
      <c r="X817" s="2"/>
      <c r="Y817" s="2"/>
      <c r="Z817" s="2"/>
    </row>
    <row r="818" spans="1:26" ht="15.75" customHeight="1" x14ac:dyDescent="0.3">
      <c r="A818" s="128"/>
      <c r="B818" s="128"/>
      <c r="C818" s="171"/>
      <c r="D818" s="128"/>
      <c r="E818" s="128"/>
      <c r="F818" s="128"/>
      <c r="G818" s="2"/>
      <c r="H818" s="128"/>
      <c r="I818" s="172"/>
      <c r="J818" s="172"/>
      <c r="K818" s="172"/>
      <c r="L818" s="172"/>
      <c r="M818" s="2"/>
      <c r="N818" s="2"/>
      <c r="O818" s="2"/>
      <c r="P818" s="2"/>
      <c r="Q818" s="2"/>
      <c r="R818" s="2"/>
      <c r="S818" s="2"/>
      <c r="T818" s="2"/>
      <c r="U818" s="2"/>
      <c r="V818" s="2"/>
      <c r="W818" s="2"/>
      <c r="X818" s="2"/>
      <c r="Y818" s="2"/>
      <c r="Z818" s="2"/>
    </row>
    <row r="819" spans="1:26" ht="15.75" customHeight="1" x14ac:dyDescent="0.3">
      <c r="A819" s="128"/>
      <c r="B819" s="128"/>
      <c r="C819" s="171"/>
      <c r="D819" s="128"/>
      <c r="E819" s="128"/>
      <c r="F819" s="128"/>
      <c r="G819" s="2"/>
      <c r="H819" s="128"/>
      <c r="I819" s="172"/>
      <c r="J819" s="172"/>
      <c r="K819" s="172"/>
      <c r="L819" s="172"/>
      <c r="M819" s="2"/>
      <c r="N819" s="2"/>
      <c r="O819" s="2"/>
      <c r="P819" s="2"/>
      <c r="Q819" s="2"/>
      <c r="R819" s="2"/>
      <c r="S819" s="2"/>
      <c r="T819" s="2"/>
      <c r="U819" s="2"/>
      <c r="V819" s="2"/>
      <c r="W819" s="2"/>
      <c r="X819" s="2"/>
      <c r="Y819" s="2"/>
      <c r="Z819" s="2"/>
    </row>
    <row r="820" spans="1:26" ht="15.75" customHeight="1" x14ac:dyDescent="0.3">
      <c r="A820" s="128"/>
      <c r="B820" s="128"/>
      <c r="C820" s="171"/>
      <c r="D820" s="128"/>
      <c r="E820" s="128"/>
      <c r="F820" s="128"/>
      <c r="G820" s="2"/>
      <c r="H820" s="128"/>
      <c r="I820" s="172"/>
      <c r="J820" s="172"/>
      <c r="K820" s="172"/>
      <c r="L820" s="172"/>
      <c r="M820" s="2"/>
      <c r="N820" s="2"/>
      <c r="O820" s="2"/>
      <c r="P820" s="2"/>
      <c r="Q820" s="2"/>
      <c r="R820" s="2"/>
      <c r="S820" s="2"/>
      <c r="T820" s="2"/>
      <c r="U820" s="2"/>
      <c r="V820" s="2"/>
      <c r="W820" s="2"/>
      <c r="X820" s="2"/>
      <c r="Y820" s="2"/>
      <c r="Z820" s="2"/>
    </row>
    <row r="821" spans="1:26" ht="15.75" customHeight="1" x14ac:dyDescent="0.3">
      <c r="A821" s="128"/>
      <c r="B821" s="128"/>
      <c r="C821" s="171"/>
      <c r="D821" s="128"/>
      <c r="E821" s="128"/>
      <c r="F821" s="128"/>
      <c r="G821" s="2"/>
      <c r="H821" s="128"/>
      <c r="I821" s="172"/>
      <c r="J821" s="172"/>
      <c r="K821" s="172"/>
      <c r="L821" s="172"/>
      <c r="M821" s="2"/>
      <c r="N821" s="2"/>
      <c r="O821" s="2"/>
      <c r="P821" s="2"/>
      <c r="Q821" s="2"/>
      <c r="R821" s="2"/>
      <c r="S821" s="2"/>
      <c r="T821" s="2"/>
      <c r="U821" s="2"/>
      <c r="V821" s="2"/>
      <c r="W821" s="2"/>
      <c r="X821" s="2"/>
      <c r="Y821" s="2"/>
      <c r="Z821" s="2"/>
    </row>
    <row r="822" spans="1:26" ht="15.75" customHeight="1" x14ac:dyDescent="0.3">
      <c r="A822" s="128"/>
      <c r="B822" s="128"/>
      <c r="C822" s="171"/>
      <c r="D822" s="128"/>
      <c r="E822" s="128"/>
      <c r="F822" s="128"/>
      <c r="G822" s="2"/>
      <c r="H822" s="128"/>
      <c r="I822" s="172"/>
      <c r="J822" s="172"/>
      <c r="K822" s="172"/>
      <c r="L822" s="172"/>
      <c r="M822" s="2"/>
      <c r="N822" s="2"/>
      <c r="O822" s="2"/>
      <c r="P822" s="2"/>
      <c r="Q822" s="2"/>
      <c r="R822" s="2"/>
      <c r="S822" s="2"/>
      <c r="T822" s="2"/>
      <c r="U822" s="2"/>
      <c r="V822" s="2"/>
      <c r="W822" s="2"/>
      <c r="X822" s="2"/>
      <c r="Y822" s="2"/>
      <c r="Z822" s="2"/>
    </row>
    <row r="823" spans="1:26" ht="15.75" customHeight="1" x14ac:dyDescent="0.3">
      <c r="A823" s="128"/>
      <c r="B823" s="128"/>
      <c r="C823" s="171"/>
      <c r="D823" s="128"/>
      <c r="E823" s="128"/>
      <c r="F823" s="128"/>
      <c r="G823" s="2"/>
      <c r="H823" s="128"/>
      <c r="I823" s="172"/>
      <c r="J823" s="172"/>
      <c r="K823" s="172"/>
      <c r="L823" s="172"/>
      <c r="M823" s="2"/>
      <c r="N823" s="2"/>
      <c r="O823" s="2"/>
      <c r="P823" s="2"/>
      <c r="Q823" s="2"/>
      <c r="R823" s="2"/>
      <c r="S823" s="2"/>
      <c r="T823" s="2"/>
      <c r="U823" s="2"/>
      <c r="V823" s="2"/>
      <c r="W823" s="2"/>
      <c r="X823" s="2"/>
      <c r="Y823" s="2"/>
      <c r="Z823" s="2"/>
    </row>
    <row r="824" spans="1:26" ht="15.75" customHeight="1" x14ac:dyDescent="0.3">
      <c r="A824" s="128"/>
      <c r="B824" s="128"/>
      <c r="C824" s="171"/>
      <c r="D824" s="128"/>
      <c r="E824" s="128"/>
      <c r="F824" s="128"/>
      <c r="G824" s="2"/>
      <c r="H824" s="128"/>
      <c r="I824" s="172"/>
      <c r="J824" s="172"/>
      <c r="K824" s="172"/>
      <c r="L824" s="172"/>
      <c r="M824" s="2"/>
      <c r="N824" s="2"/>
      <c r="O824" s="2"/>
      <c r="P824" s="2"/>
      <c r="Q824" s="2"/>
      <c r="R824" s="2"/>
      <c r="S824" s="2"/>
      <c r="T824" s="2"/>
      <c r="U824" s="2"/>
      <c r="V824" s="2"/>
      <c r="W824" s="2"/>
      <c r="X824" s="2"/>
      <c r="Y824" s="2"/>
      <c r="Z824" s="2"/>
    </row>
    <row r="825" spans="1:26" ht="15.75" customHeight="1" x14ac:dyDescent="0.3">
      <c r="A825" s="128"/>
      <c r="B825" s="128"/>
      <c r="C825" s="171"/>
      <c r="D825" s="128"/>
      <c r="E825" s="128"/>
      <c r="F825" s="128"/>
      <c r="G825" s="2"/>
      <c r="H825" s="128"/>
      <c r="I825" s="172"/>
      <c r="J825" s="172"/>
      <c r="K825" s="172"/>
      <c r="L825" s="172"/>
      <c r="M825" s="2"/>
      <c r="N825" s="2"/>
      <c r="O825" s="2"/>
      <c r="P825" s="2"/>
      <c r="Q825" s="2"/>
      <c r="R825" s="2"/>
      <c r="S825" s="2"/>
      <c r="T825" s="2"/>
      <c r="U825" s="2"/>
      <c r="V825" s="2"/>
      <c r="W825" s="2"/>
      <c r="X825" s="2"/>
      <c r="Y825" s="2"/>
      <c r="Z825" s="2"/>
    </row>
    <row r="826" spans="1:26" ht="15.75" customHeight="1" x14ac:dyDescent="0.3">
      <c r="A826" s="128"/>
      <c r="B826" s="128"/>
      <c r="C826" s="171"/>
      <c r="D826" s="128"/>
      <c r="E826" s="128"/>
      <c r="F826" s="128"/>
      <c r="G826" s="2"/>
      <c r="H826" s="128"/>
      <c r="I826" s="172"/>
      <c r="J826" s="172"/>
      <c r="K826" s="172"/>
      <c r="L826" s="172"/>
      <c r="M826" s="2"/>
      <c r="N826" s="2"/>
      <c r="O826" s="2"/>
      <c r="P826" s="2"/>
      <c r="Q826" s="2"/>
      <c r="R826" s="2"/>
      <c r="S826" s="2"/>
      <c r="T826" s="2"/>
      <c r="U826" s="2"/>
      <c r="V826" s="2"/>
      <c r="W826" s="2"/>
      <c r="X826" s="2"/>
      <c r="Y826" s="2"/>
      <c r="Z826" s="2"/>
    </row>
    <row r="827" spans="1:26" ht="15.75" customHeight="1" x14ac:dyDescent="0.3">
      <c r="A827" s="128"/>
      <c r="B827" s="128"/>
      <c r="C827" s="171"/>
      <c r="D827" s="128"/>
      <c r="E827" s="128"/>
      <c r="F827" s="128"/>
      <c r="G827" s="2"/>
      <c r="H827" s="128"/>
      <c r="I827" s="172"/>
      <c r="J827" s="172"/>
      <c r="K827" s="172"/>
      <c r="L827" s="172"/>
      <c r="M827" s="2"/>
      <c r="N827" s="2"/>
      <c r="O827" s="2"/>
      <c r="P827" s="2"/>
      <c r="Q827" s="2"/>
      <c r="R827" s="2"/>
      <c r="S827" s="2"/>
      <c r="T827" s="2"/>
      <c r="U827" s="2"/>
      <c r="V827" s="2"/>
      <c r="W827" s="2"/>
      <c r="X827" s="2"/>
      <c r="Y827" s="2"/>
      <c r="Z827" s="2"/>
    </row>
    <row r="828" spans="1:26" ht="15.75" customHeight="1" x14ac:dyDescent="0.3">
      <c r="A828" s="128"/>
      <c r="B828" s="128"/>
      <c r="C828" s="171"/>
      <c r="D828" s="128"/>
      <c r="E828" s="128"/>
      <c r="F828" s="128"/>
      <c r="G828" s="2"/>
      <c r="H828" s="128"/>
      <c r="I828" s="172"/>
      <c r="J828" s="172"/>
      <c r="K828" s="172"/>
      <c r="L828" s="172"/>
      <c r="M828" s="2"/>
      <c r="N828" s="2"/>
      <c r="O828" s="2"/>
      <c r="P828" s="2"/>
      <c r="Q828" s="2"/>
      <c r="R828" s="2"/>
      <c r="S828" s="2"/>
      <c r="T828" s="2"/>
      <c r="U828" s="2"/>
      <c r="V828" s="2"/>
      <c r="W828" s="2"/>
      <c r="X828" s="2"/>
      <c r="Y828" s="2"/>
      <c r="Z828" s="2"/>
    </row>
    <row r="829" spans="1:26" ht="15.75" customHeight="1" x14ac:dyDescent="0.3">
      <c r="A829" s="128"/>
      <c r="B829" s="128"/>
      <c r="C829" s="171"/>
      <c r="D829" s="128"/>
      <c r="E829" s="128"/>
      <c r="F829" s="128"/>
      <c r="G829" s="2"/>
      <c r="H829" s="128"/>
      <c r="I829" s="172"/>
      <c r="J829" s="172"/>
      <c r="K829" s="172"/>
      <c r="L829" s="172"/>
      <c r="M829" s="2"/>
      <c r="N829" s="2"/>
      <c r="O829" s="2"/>
      <c r="P829" s="2"/>
      <c r="Q829" s="2"/>
      <c r="R829" s="2"/>
      <c r="S829" s="2"/>
      <c r="T829" s="2"/>
      <c r="U829" s="2"/>
      <c r="V829" s="2"/>
      <c r="W829" s="2"/>
      <c r="X829" s="2"/>
      <c r="Y829" s="2"/>
      <c r="Z829" s="2"/>
    </row>
    <row r="830" spans="1:26" ht="15.75" customHeight="1" x14ac:dyDescent="0.3">
      <c r="A830" s="128"/>
      <c r="B830" s="128"/>
      <c r="C830" s="171"/>
      <c r="D830" s="128"/>
      <c r="E830" s="128"/>
      <c r="F830" s="128"/>
      <c r="G830" s="2"/>
      <c r="H830" s="128"/>
      <c r="I830" s="172"/>
      <c r="J830" s="172"/>
      <c r="K830" s="172"/>
      <c r="L830" s="172"/>
      <c r="M830" s="2"/>
      <c r="N830" s="2"/>
      <c r="O830" s="2"/>
      <c r="P830" s="2"/>
      <c r="Q830" s="2"/>
      <c r="R830" s="2"/>
      <c r="S830" s="2"/>
      <c r="T830" s="2"/>
      <c r="U830" s="2"/>
      <c r="V830" s="2"/>
      <c r="W830" s="2"/>
      <c r="X830" s="2"/>
      <c r="Y830" s="2"/>
      <c r="Z830" s="2"/>
    </row>
    <row r="831" spans="1:26" ht="15.75" customHeight="1" x14ac:dyDescent="0.3">
      <c r="A831" s="128"/>
      <c r="B831" s="128"/>
      <c r="C831" s="171"/>
      <c r="D831" s="128"/>
      <c r="E831" s="128"/>
      <c r="F831" s="128"/>
      <c r="G831" s="2"/>
      <c r="H831" s="128"/>
      <c r="I831" s="172"/>
      <c r="J831" s="172"/>
      <c r="K831" s="172"/>
      <c r="L831" s="172"/>
      <c r="M831" s="2"/>
      <c r="N831" s="2"/>
      <c r="O831" s="2"/>
      <c r="P831" s="2"/>
      <c r="Q831" s="2"/>
      <c r="R831" s="2"/>
      <c r="S831" s="2"/>
      <c r="T831" s="2"/>
      <c r="U831" s="2"/>
      <c r="V831" s="2"/>
      <c r="W831" s="2"/>
      <c r="X831" s="2"/>
      <c r="Y831" s="2"/>
      <c r="Z831" s="2"/>
    </row>
    <row r="832" spans="1:26" ht="15.75" customHeight="1" x14ac:dyDescent="0.3">
      <c r="A832" s="128"/>
      <c r="B832" s="128"/>
      <c r="C832" s="171"/>
      <c r="D832" s="128"/>
      <c r="E832" s="128"/>
      <c r="F832" s="128"/>
      <c r="G832" s="2"/>
      <c r="H832" s="128"/>
      <c r="I832" s="172"/>
      <c r="J832" s="172"/>
      <c r="K832" s="172"/>
      <c r="L832" s="172"/>
      <c r="M832" s="2"/>
      <c r="N832" s="2"/>
      <c r="O832" s="2"/>
      <c r="P832" s="2"/>
      <c r="Q832" s="2"/>
      <c r="R832" s="2"/>
      <c r="S832" s="2"/>
      <c r="T832" s="2"/>
      <c r="U832" s="2"/>
      <c r="V832" s="2"/>
      <c r="W832" s="2"/>
      <c r="X832" s="2"/>
      <c r="Y832" s="2"/>
      <c r="Z832" s="2"/>
    </row>
    <row r="833" spans="1:26" ht="15.75" customHeight="1" x14ac:dyDescent="0.3">
      <c r="A833" s="128"/>
      <c r="B833" s="128"/>
      <c r="C833" s="171"/>
      <c r="D833" s="128"/>
      <c r="E833" s="128"/>
      <c r="F833" s="128"/>
      <c r="G833" s="2"/>
      <c r="H833" s="128"/>
      <c r="I833" s="172"/>
      <c r="J833" s="172"/>
      <c r="K833" s="172"/>
      <c r="L833" s="172"/>
      <c r="M833" s="2"/>
      <c r="N833" s="2"/>
      <c r="O833" s="2"/>
      <c r="P833" s="2"/>
      <c r="Q833" s="2"/>
      <c r="R833" s="2"/>
      <c r="S833" s="2"/>
      <c r="T833" s="2"/>
      <c r="U833" s="2"/>
      <c r="V833" s="2"/>
      <c r="W833" s="2"/>
      <c r="X833" s="2"/>
      <c r="Y833" s="2"/>
      <c r="Z833" s="2"/>
    </row>
    <row r="834" spans="1:26" ht="15.75" customHeight="1" x14ac:dyDescent="0.3">
      <c r="A834" s="128"/>
      <c r="B834" s="128"/>
      <c r="C834" s="171"/>
      <c r="D834" s="128"/>
      <c r="E834" s="128"/>
      <c r="F834" s="128"/>
      <c r="G834" s="2"/>
      <c r="H834" s="128"/>
      <c r="I834" s="172"/>
      <c r="J834" s="172"/>
      <c r="K834" s="172"/>
      <c r="L834" s="172"/>
      <c r="M834" s="2"/>
      <c r="N834" s="2"/>
      <c r="O834" s="2"/>
      <c r="P834" s="2"/>
      <c r="Q834" s="2"/>
      <c r="R834" s="2"/>
      <c r="S834" s="2"/>
      <c r="T834" s="2"/>
      <c r="U834" s="2"/>
      <c r="V834" s="2"/>
      <c r="W834" s="2"/>
      <c r="X834" s="2"/>
      <c r="Y834" s="2"/>
      <c r="Z834" s="2"/>
    </row>
    <row r="835" spans="1:26" ht="15.75" customHeight="1" x14ac:dyDescent="0.3">
      <c r="A835" s="128"/>
      <c r="B835" s="128"/>
      <c r="C835" s="171"/>
      <c r="D835" s="128"/>
      <c r="E835" s="128"/>
      <c r="F835" s="128"/>
      <c r="G835" s="2"/>
      <c r="H835" s="128"/>
      <c r="I835" s="172"/>
      <c r="J835" s="172"/>
      <c r="K835" s="172"/>
      <c r="L835" s="172"/>
      <c r="M835" s="2"/>
      <c r="N835" s="2"/>
      <c r="O835" s="2"/>
      <c r="P835" s="2"/>
      <c r="Q835" s="2"/>
      <c r="R835" s="2"/>
      <c r="S835" s="2"/>
      <c r="T835" s="2"/>
      <c r="U835" s="2"/>
      <c r="V835" s="2"/>
      <c r="W835" s="2"/>
      <c r="X835" s="2"/>
      <c r="Y835" s="2"/>
      <c r="Z835" s="2"/>
    </row>
    <row r="836" spans="1:26" ht="15.75" customHeight="1" x14ac:dyDescent="0.3">
      <c r="A836" s="128"/>
      <c r="B836" s="128"/>
      <c r="C836" s="171"/>
      <c r="D836" s="128"/>
      <c r="E836" s="128"/>
      <c r="F836" s="128"/>
      <c r="G836" s="2"/>
      <c r="H836" s="128"/>
      <c r="I836" s="172"/>
      <c r="J836" s="172"/>
      <c r="K836" s="172"/>
      <c r="L836" s="172"/>
      <c r="M836" s="2"/>
      <c r="N836" s="2"/>
      <c r="O836" s="2"/>
      <c r="P836" s="2"/>
      <c r="Q836" s="2"/>
      <c r="R836" s="2"/>
      <c r="S836" s="2"/>
      <c r="T836" s="2"/>
      <c r="U836" s="2"/>
      <c r="V836" s="2"/>
      <c r="W836" s="2"/>
      <c r="X836" s="2"/>
      <c r="Y836" s="2"/>
      <c r="Z836" s="2"/>
    </row>
    <row r="837" spans="1:26" ht="15.75" customHeight="1" x14ac:dyDescent="0.3">
      <c r="A837" s="128"/>
      <c r="B837" s="128"/>
      <c r="C837" s="171"/>
      <c r="D837" s="128"/>
      <c r="E837" s="128"/>
      <c r="F837" s="128"/>
      <c r="G837" s="2"/>
      <c r="H837" s="128"/>
      <c r="I837" s="172"/>
      <c r="J837" s="172"/>
      <c r="K837" s="172"/>
      <c r="L837" s="172"/>
      <c r="M837" s="2"/>
      <c r="N837" s="2"/>
      <c r="O837" s="2"/>
      <c r="P837" s="2"/>
      <c r="Q837" s="2"/>
      <c r="R837" s="2"/>
      <c r="S837" s="2"/>
      <c r="T837" s="2"/>
      <c r="U837" s="2"/>
      <c r="V837" s="2"/>
      <c r="W837" s="2"/>
      <c r="X837" s="2"/>
      <c r="Y837" s="2"/>
      <c r="Z837" s="2"/>
    </row>
    <row r="838" spans="1:26" ht="15.75" customHeight="1" x14ac:dyDescent="0.3">
      <c r="A838" s="128"/>
      <c r="B838" s="128"/>
      <c r="C838" s="171"/>
      <c r="D838" s="128"/>
      <c r="E838" s="128"/>
      <c r="F838" s="128"/>
      <c r="G838" s="2"/>
      <c r="H838" s="128"/>
      <c r="I838" s="172"/>
      <c r="J838" s="172"/>
      <c r="K838" s="172"/>
      <c r="L838" s="172"/>
      <c r="M838" s="2"/>
      <c r="N838" s="2"/>
      <c r="O838" s="2"/>
      <c r="P838" s="2"/>
      <c r="Q838" s="2"/>
      <c r="R838" s="2"/>
      <c r="S838" s="2"/>
      <c r="T838" s="2"/>
      <c r="U838" s="2"/>
      <c r="V838" s="2"/>
      <c r="W838" s="2"/>
      <c r="X838" s="2"/>
      <c r="Y838" s="2"/>
      <c r="Z838" s="2"/>
    </row>
    <row r="839" spans="1:26" ht="15.75" customHeight="1" x14ac:dyDescent="0.3">
      <c r="A839" s="128"/>
      <c r="B839" s="128"/>
      <c r="C839" s="171"/>
      <c r="D839" s="128"/>
      <c r="E839" s="128"/>
      <c r="F839" s="128"/>
      <c r="G839" s="2"/>
      <c r="H839" s="128"/>
      <c r="I839" s="172"/>
      <c r="J839" s="172"/>
      <c r="K839" s="172"/>
      <c r="L839" s="172"/>
      <c r="M839" s="2"/>
      <c r="N839" s="2"/>
      <c r="O839" s="2"/>
      <c r="P839" s="2"/>
      <c r="Q839" s="2"/>
      <c r="R839" s="2"/>
      <c r="S839" s="2"/>
      <c r="T839" s="2"/>
      <c r="U839" s="2"/>
      <c r="V839" s="2"/>
      <c r="W839" s="2"/>
      <c r="X839" s="2"/>
      <c r="Y839" s="2"/>
      <c r="Z839" s="2"/>
    </row>
    <row r="840" spans="1:26" ht="15.75" customHeight="1" x14ac:dyDescent="0.3">
      <c r="A840" s="128"/>
      <c r="B840" s="128"/>
      <c r="C840" s="171"/>
      <c r="D840" s="128"/>
      <c r="E840" s="128"/>
      <c r="F840" s="128"/>
      <c r="G840" s="2"/>
      <c r="H840" s="128"/>
      <c r="I840" s="172"/>
      <c r="J840" s="172"/>
      <c r="K840" s="172"/>
      <c r="L840" s="172"/>
      <c r="M840" s="2"/>
      <c r="N840" s="2"/>
      <c r="O840" s="2"/>
      <c r="P840" s="2"/>
      <c r="Q840" s="2"/>
      <c r="R840" s="2"/>
      <c r="S840" s="2"/>
      <c r="T840" s="2"/>
      <c r="U840" s="2"/>
      <c r="V840" s="2"/>
      <c r="W840" s="2"/>
      <c r="X840" s="2"/>
      <c r="Y840" s="2"/>
      <c r="Z840" s="2"/>
    </row>
    <row r="841" spans="1:26" ht="15.75" customHeight="1" x14ac:dyDescent="0.3">
      <c r="A841" s="128"/>
      <c r="B841" s="128"/>
      <c r="C841" s="171"/>
      <c r="D841" s="128"/>
      <c r="E841" s="128"/>
      <c r="F841" s="128"/>
      <c r="G841" s="2"/>
      <c r="H841" s="128"/>
      <c r="I841" s="172"/>
      <c r="J841" s="172"/>
      <c r="K841" s="172"/>
      <c r="L841" s="172"/>
      <c r="M841" s="2"/>
      <c r="N841" s="2"/>
      <c r="O841" s="2"/>
      <c r="P841" s="2"/>
      <c r="Q841" s="2"/>
      <c r="R841" s="2"/>
      <c r="S841" s="2"/>
      <c r="T841" s="2"/>
      <c r="U841" s="2"/>
      <c r="V841" s="2"/>
      <c r="W841" s="2"/>
      <c r="X841" s="2"/>
      <c r="Y841" s="2"/>
      <c r="Z841" s="2"/>
    </row>
    <row r="842" spans="1:26" ht="15.75" customHeight="1" x14ac:dyDescent="0.3">
      <c r="A842" s="128"/>
      <c r="B842" s="128"/>
      <c r="C842" s="171"/>
      <c r="D842" s="128"/>
      <c r="E842" s="128"/>
      <c r="F842" s="128"/>
      <c r="G842" s="2"/>
      <c r="H842" s="128"/>
      <c r="I842" s="172"/>
      <c r="J842" s="172"/>
      <c r="K842" s="172"/>
      <c r="L842" s="172"/>
      <c r="M842" s="2"/>
      <c r="N842" s="2"/>
      <c r="O842" s="2"/>
      <c r="P842" s="2"/>
      <c r="Q842" s="2"/>
      <c r="R842" s="2"/>
      <c r="S842" s="2"/>
      <c r="T842" s="2"/>
      <c r="U842" s="2"/>
      <c r="V842" s="2"/>
      <c r="W842" s="2"/>
      <c r="X842" s="2"/>
      <c r="Y842" s="2"/>
      <c r="Z842" s="2"/>
    </row>
    <row r="843" spans="1:26" ht="15.75" customHeight="1" x14ac:dyDescent="0.3">
      <c r="A843" s="128"/>
      <c r="B843" s="128"/>
      <c r="C843" s="171"/>
      <c r="D843" s="128"/>
      <c r="E843" s="128"/>
      <c r="F843" s="128"/>
      <c r="G843" s="2"/>
      <c r="H843" s="128"/>
      <c r="I843" s="172"/>
      <c r="J843" s="172"/>
      <c r="K843" s="172"/>
      <c r="L843" s="172"/>
      <c r="M843" s="2"/>
      <c r="N843" s="2"/>
      <c r="O843" s="2"/>
      <c r="P843" s="2"/>
      <c r="Q843" s="2"/>
      <c r="R843" s="2"/>
      <c r="S843" s="2"/>
      <c r="T843" s="2"/>
      <c r="U843" s="2"/>
      <c r="V843" s="2"/>
      <c r="W843" s="2"/>
      <c r="X843" s="2"/>
      <c r="Y843" s="2"/>
      <c r="Z843" s="2"/>
    </row>
    <row r="844" spans="1:26" ht="15.75" customHeight="1" x14ac:dyDescent="0.3">
      <c r="A844" s="128"/>
      <c r="B844" s="128"/>
      <c r="C844" s="171"/>
      <c r="D844" s="128"/>
      <c r="E844" s="128"/>
      <c r="F844" s="128"/>
      <c r="G844" s="2"/>
      <c r="H844" s="128"/>
      <c r="I844" s="172"/>
      <c r="J844" s="172"/>
      <c r="K844" s="172"/>
      <c r="L844" s="172"/>
      <c r="M844" s="2"/>
      <c r="N844" s="2"/>
      <c r="O844" s="2"/>
      <c r="P844" s="2"/>
      <c r="Q844" s="2"/>
      <c r="R844" s="2"/>
      <c r="S844" s="2"/>
      <c r="T844" s="2"/>
      <c r="U844" s="2"/>
      <c r="V844" s="2"/>
      <c r="W844" s="2"/>
      <c r="X844" s="2"/>
      <c r="Y844" s="2"/>
      <c r="Z844" s="2"/>
    </row>
    <row r="845" spans="1:26" ht="15.75" customHeight="1" x14ac:dyDescent="0.3">
      <c r="A845" s="128"/>
      <c r="B845" s="128"/>
      <c r="C845" s="171"/>
      <c r="D845" s="128"/>
      <c r="E845" s="128"/>
      <c r="F845" s="128"/>
      <c r="G845" s="2"/>
      <c r="H845" s="128"/>
      <c r="I845" s="172"/>
      <c r="J845" s="172"/>
      <c r="K845" s="172"/>
      <c r="L845" s="172"/>
      <c r="M845" s="2"/>
      <c r="N845" s="2"/>
      <c r="O845" s="2"/>
      <c r="P845" s="2"/>
      <c r="Q845" s="2"/>
      <c r="R845" s="2"/>
      <c r="S845" s="2"/>
      <c r="T845" s="2"/>
      <c r="U845" s="2"/>
      <c r="V845" s="2"/>
      <c r="W845" s="2"/>
      <c r="X845" s="2"/>
      <c r="Y845" s="2"/>
      <c r="Z845" s="2"/>
    </row>
    <row r="846" spans="1:26" ht="15.75" customHeight="1" x14ac:dyDescent="0.3">
      <c r="A846" s="128"/>
      <c r="B846" s="128"/>
      <c r="C846" s="171"/>
      <c r="D846" s="128"/>
      <c r="E846" s="128"/>
      <c r="F846" s="128"/>
      <c r="G846" s="2"/>
      <c r="H846" s="128"/>
      <c r="I846" s="172"/>
      <c r="J846" s="172"/>
      <c r="K846" s="172"/>
      <c r="L846" s="172"/>
      <c r="M846" s="2"/>
      <c r="N846" s="2"/>
      <c r="O846" s="2"/>
      <c r="P846" s="2"/>
      <c r="Q846" s="2"/>
      <c r="R846" s="2"/>
      <c r="S846" s="2"/>
      <c r="T846" s="2"/>
      <c r="U846" s="2"/>
      <c r="V846" s="2"/>
      <c r="W846" s="2"/>
      <c r="X846" s="2"/>
      <c r="Y846" s="2"/>
      <c r="Z846" s="2"/>
    </row>
    <row r="847" spans="1:26" ht="15.75" customHeight="1" x14ac:dyDescent="0.3">
      <c r="A847" s="128"/>
      <c r="B847" s="128"/>
      <c r="C847" s="171"/>
      <c r="D847" s="128"/>
      <c r="E847" s="128"/>
      <c r="F847" s="128"/>
      <c r="G847" s="2"/>
      <c r="H847" s="128"/>
      <c r="I847" s="172"/>
      <c r="J847" s="172"/>
      <c r="K847" s="172"/>
      <c r="L847" s="172"/>
      <c r="M847" s="2"/>
      <c r="N847" s="2"/>
      <c r="O847" s="2"/>
      <c r="P847" s="2"/>
      <c r="Q847" s="2"/>
      <c r="R847" s="2"/>
      <c r="S847" s="2"/>
      <c r="T847" s="2"/>
      <c r="U847" s="2"/>
      <c r="V847" s="2"/>
      <c r="W847" s="2"/>
      <c r="X847" s="2"/>
      <c r="Y847" s="2"/>
      <c r="Z847" s="2"/>
    </row>
    <row r="848" spans="1:26" ht="15.75" customHeight="1" x14ac:dyDescent="0.3">
      <c r="A848" s="128"/>
      <c r="B848" s="128"/>
      <c r="C848" s="171"/>
      <c r="D848" s="128"/>
      <c r="E848" s="128"/>
      <c r="F848" s="128"/>
      <c r="G848" s="2"/>
      <c r="H848" s="128"/>
      <c r="I848" s="172"/>
      <c r="J848" s="172"/>
      <c r="K848" s="172"/>
      <c r="L848" s="172"/>
      <c r="M848" s="2"/>
      <c r="N848" s="2"/>
      <c r="O848" s="2"/>
      <c r="P848" s="2"/>
      <c r="Q848" s="2"/>
      <c r="R848" s="2"/>
      <c r="S848" s="2"/>
      <c r="T848" s="2"/>
      <c r="U848" s="2"/>
      <c r="V848" s="2"/>
      <c r="W848" s="2"/>
      <c r="X848" s="2"/>
      <c r="Y848" s="2"/>
      <c r="Z848" s="2"/>
    </row>
    <row r="849" spans="1:26" ht="15.75" customHeight="1" x14ac:dyDescent="0.3">
      <c r="A849" s="128"/>
      <c r="B849" s="128"/>
      <c r="C849" s="171"/>
      <c r="D849" s="128"/>
      <c r="E849" s="128"/>
      <c r="F849" s="128"/>
      <c r="G849" s="2"/>
      <c r="H849" s="128"/>
      <c r="I849" s="172"/>
      <c r="J849" s="172"/>
      <c r="K849" s="172"/>
      <c r="L849" s="172"/>
      <c r="M849" s="2"/>
      <c r="N849" s="2"/>
      <c r="O849" s="2"/>
      <c r="P849" s="2"/>
      <c r="Q849" s="2"/>
      <c r="R849" s="2"/>
      <c r="S849" s="2"/>
      <c r="T849" s="2"/>
      <c r="U849" s="2"/>
      <c r="V849" s="2"/>
      <c r="W849" s="2"/>
      <c r="X849" s="2"/>
      <c r="Y849" s="2"/>
      <c r="Z849" s="2"/>
    </row>
    <row r="850" spans="1:26" ht="15.75" customHeight="1" x14ac:dyDescent="0.3">
      <c r="A850" s="128"/>
      <c r="B850" s="128"/>
      <c r="C850" s="171"/>
      <c r="D850" s="128"/>
      <c r="E850" s="128"/>
      <c r="F850" s="128"/>
      <c r="G850" s="2"/>
      <c r="H850" s="128"/>
      <c r="I850" s="172"/>
      <c r="J850" s="172"/>
      <c r="K850" s="172"/>
      <c r="L850" s="172"/>
      <c r="M850" s="2"/>
      <c r="N850" s="2"/>
      <c r="O850" s="2"/>
      <c r="P850" s="2"/>
      <c r="Q850" s="2"/>
      <c r="R850" s="2"/>
      <c r="S850" s="2"/>
      <c r="T850" s="2"/>
      <c r="U850" s="2"/>
      <c r="V850" s="2"/>
      <c r="W850" s="2"/>
      <c r="X850" s="2"/>
      <c r="Y850" s="2"/>
      <c r="Z850" s="2"/>
    </row>
    <row r="851" spans="1:26" ht="15.75" customHeight="1" x14ac:dyDescent="0.3">
      <c r="A851" s="128"/>
      <c r="B851" s="128"/>
      <c r="C851" s="171"/>
      <c r="D851" s="128"/>
      <c r="E851" s="128"/>
      <c r="F851" s="128"/>
      <c r="G851" s="2"/>
      <c r="H851" s="128"/>
      <c r="I851" s="172"/>
      <c r="J851" s="172"/>
      <c r="K851" s="172"/>
      <c r="L851" s="172"/>
      <c r="M851" s="2"/>
      <c r="N851" s="2"/>
      <c r="O851" s="2"/>
      <c r="P851" s="2"/>
      <c r="Q851" s="2"/>
      <c r="R851" s="2"/>
      <c r="S851" s="2"/>
      <c r="T851" s="2"/>
      <c r="U851" s="2"/>
      <c r="V851" s="2"/>
      <c r="W851" s="2"/>
      <c r="X851" s="2"/>
      <c r="Y851" s="2"/>
      <c r="Z851" s="2"/>
    </row>
    <row r="852" spans="1:26" ht="15.75" customHeight="1" x14ac:dyDescent="0.3">
      <c r="A852" s="128"/>
      <c r="B852" s="128"/>
      <c r="C852" s="171"/>
      <c r="D852" s="128"/>
      <c r="E852" s="128"/>
      <c r="F852" s="128"/>
      <c r="G852" s="2"/>
      <c r="H852" s="128"/>
      <c r="I852" s="172"/>
      <c r="J852" s="172"/>
      <c r="K852" s="172"/>
      <c r="L852" s="172"/>
      <c r="M852" s="2"/>
      <c r="N852" s="2"/>
      <c r="O852" s="2"/>
      <c r="P852" s="2"/>
      <c r="Q852" s="2"/>
      <c r="R852" s="2"/>
      <c r="S852" s="2"/>
      <c r="T852" s="2"/>
      <c r="U852" s="2"/>
      <c r="V852" s="2"/>
      <c r="W852" s="2"/>
      <c r="X852" s="2"/>
      <c r="Y852" s="2"/>
      <c r="Z852" s="2"/>
    </row>
    <row r="853" spans="1:26" ht="15.75" customHeight="1" x14ac:dyDescent="0.3">
      <c r="A853" s="128"/>
      <c r="B853" s="128"/>
      <c r="C853" s="171"/>
      <c r="D853" s="128"/>
      <c r="E853" s="128"/>
      <c r="F853" s="128"/>
      <c r="G853" s="2"/>
      <c r="H853" s="128"/>
      <c r="I853" s="172"/>
      <c r="J853" s="172"/>
      <c r="K853" s="172"/>
      <c r="L853" s="172"/>
      <c r="M853" s="2"/>
      <c r="N853" s="2"/>
      <c r="O853" s="2"/>
      <c r="P853" s="2"/>
      <c r="Q853" s="2"/>
      <c r="R853" s="2"/>
      <c r="S853" s="2"/>
      <c r="T853" s="2"/>
      <c r="U853" s="2"/>
      <c r="V853" s="2"/>
      <c r="W853" s="2"/>
      <c r="X853" s="2"/>
      <c r="Y853" s="2"/>
      <c r="Z853" s="2"/>
    </row>
    <row r="854" spans="1:26" ht="15.75" customHeight="1" x14ac:dyDescent="0.3">
      <c r="A854" s="128"/>
      <c r="B854" s="128"/>
      <c r="C854" s="171"/>
      <c r="D854" s="128"/>
      <c r="E854" s="128"/>
      <c r="F854" s="128"/>
      <c r="G854" s="2"/>
      <c r="H854" s="128"/>
      <c r="I854" s="172"/>
      <c r="J854" s="172"/>
      <c r="K854" s="172"/>
      <c r="L854" s="172"/>
      <c r="M854" s="2"/>
      <c r="N854" s="2"/>
      <c r="O854" s="2"/>
      <c r="P854" s="2"/>
      <c r="Q854" s="2"/>
      <c r="R854" s="2"/>
      <c r="S854" s="2"/>
      <c r="T854" s="2"/>
      <c r="U854" s="2"/>
      <c r="V854" s="2"/>
      <c r="W854" s="2"/>
      <c r="X854" s="2"/>
      <c r="Y854" s="2"/>
      <c r="Z854" s="2"/>
    </row>
    <row r="855" spans="1:26" ht="15.75" customHeight="1" x14ac:dyDescent="0.3">
      <c r="A855" s="128"/>
      <c r="B855" s="128"/>
      <c r="C855" s="171"/>
      <c r="D855" s="128"/>
      <c r="E855" s="128"/>
      <c r="F855" s="128"/>
      <c r="G855" s="2"/>
      <c r="H855" s="128"/>
      <c r="I855" s="172"/>
      <c r="J855" s="172"/>
      <c r="K855" s="172"/>
      <c r="L855" s="172"/>
      <c r="M855" s="2"/>
      <c r="N855" s="2"/>
      <c r="O855" s="2"/>
      <c r="P855" s="2"/>
      <c r="Q855" s="2"/>
      <c r="R855" s="2"/>
      <c r="S855" s="2"/>
      <c r="T855" s="2"/>
      <c r="U855" s="2"/>
      <c r="V855" s="2"/>
      <c r="W855" s="2"/>
      <c r="X855" s="2"/>
      <c r="Y855" s="2"/>
      <c r="Z855" s="2"/>
    </row>
    <row r="856" spans="1:26" ht="15.75" customHeight="1" x14ac:dyDescent="0.3">
      <c r="A856" s="128"/>
      <c r="B856" s="128"/>
      <c r="C856" s="171"/>
      <c r="D856" s="128"/>
      <c r="E856" s="128"/>
      <c r="F856" s="128"/>
      <c r="G856" s="2"/>
      <c r="H856" s="128"/>
      <c r="I856" s="172"/>
      <c r="J856" s="172"/>
      <c r="K856" s="172"/>
      <c r="L856" s="172"/>
      <c r="M856" s="2"/>
      <c r="N856" s="2"/>
      <c r="O856" s="2"/>
      <c r="P856" s="2"/>
      <c r="Q856" s="2"/>
      <c r="R856" s="2"/>
      <c r="S856" s="2"/>
      <c r="T856" s="2"/>
      <c r="U856" s="2"/>
      <c r="V856" s="2"/>
      <c r="W856" s="2"/>
      <c r="X856" s="2"/>
      <c r="Y856" s="2"/>
      <c r="Z856" s="2"/>
    </row>
    <row r="857" spans="1:26" ht="15.75" customHeight="1" x14ac:dyDescent="0.3">
      <c r="A857" s="128"/>
      <c r="B857" s="128"/>
      <c r="C857" s="171"/>
      <c r="D857" s="128"/>
      <c r="E857" s="128"/>
      <c r="F857" s="128"/>
      <c r="G857" s="2"/>
      <c r="H857" s="128"/>
      <c r="I857" s="172"/>
      <c r="J857" s="172"/>
      <c r="K857" s="172"/>
      <c r="L857" s="172"/>
      <c r="M857" s="2"/>
      <c r="N857" s="2"/>
      <c r="O857" s="2"/>
      <c r="P857" s="2"/>
      <c r="Q857" s="2"/>
      <c r="R857" s="2"/>
      <c r="S857" s="2"/>
      <c r="T857" s="2"/>
      <c r="U857" s="2"/>
      <c r="V857" s="2"/>
      <c r="W857" s="2"/>
      <c r="X857" s="2"/>
      <c r="Y857" s="2"/>
      <c r="Z857" s="2"/>
    </row>
    <row r="858" spans="1:26" ht="15.75" customHeight="1" x14ac:dyDescent="0.3">
      <c r="A858" s="128"/>
      <c r="B858" s="128"/>
      <c r="C858" s="171"/>
      <c r="D858" s="128"/>
      <c r="E858" s="128"/>
      <c r="F858" s="128"/>
      <c r="G858" s="2"/>
      <c r="H858" s="128"/>
      <c r="I858" s="172"/>
      <c r="J858" s="172"/>
      <c r="K858" s="172"/>
      <c r="L858" s="172"/>
      <c r="M858" s="2"/>
      <c r="N858" s="2"/>
      <c r="O858" s="2"/>
      <c r="P858" s="2"/>
      <c r="Q858" s="2"/>
      <c r="R858" s="2"/>
      <c r="S858" s="2"/>
      <c r="T858" s="2"/>
      <c r="U858" s="2"/>
      <c r="V858" s="2"/>
      <c r="W858" s="2"/>
      <c r="X858" s="2"/>
      <c r="Y858" s="2"/>
      <c r="Z858" s="2"/>
    </row>
    <row r="859" spans="1:26" ht="15.75" customHeight="1" x14ac:dyDescent="0.3">
      <c r="A859" s="128"/>
      <c r="B859" s="128"/>
      <c r="C859" s="171"/>
      <c r="D859" s="128"/>
      <c r="E859" s="128"/>
      <c r="F859" s="128"/>
      <c r="G859" s="2"/>
      <c r="H859" s="128"/>
      <c r="I859" s="172"/>
      <c r="J859" s="172"/>
      <c r="K859" s="172"/>
      <c r="L859" s="172"/>
      <c r="M859" s="2"/>
      <c r="N859" s="2"/>
      <c r="O859" s="2"/>
      <c r="P859" s="2"/>
      <c r="Q859" s="2"/>
      <c r="R859" s="2"/>
      <c r="S859" s="2"/>
      <c r="T859" s="2"/>
      <c r="U859" s="2"/>
      <c r="V859" s="2"/>
      <c r="W859" s="2"/>
      <c r="X859" s="2"/>
      <c r="Y859" s="2"/>
      <c r="Z859" s="2"/>
    </row>
    <row r="860" spans="1:26" ht="15.75" customHeight="1" x14ac:dyDescent="0.3">
      <c r="A860" s="128"/>
      <c r="B860" s="128"/>
      <c r="C860" s="171"/>
      <c r="D860" s="128"/>
      <c r="E860" s="128"/>
      <c r="F860" s="128"/>
      <c r="G860" s="2"/>
      <c r="H860" s="128"/>
      <c r="I860" s="172"/>
      <c r="J860" s="172"/>
      <c r="K860" s="172"/>
      <c r="L860" s="172"/>
      <c r="M860" s="2"/>
      <c r="N860" s="2"/>
      <c r="O860" s="2"/>
      <c r="P860" s="2"/>
      <c r="Q860" s="2"/>
      <c r="R860" s="2"/>
      <c r="S860" s="2"/>
      <c r="T860" s="2"/>
      <c r="U860" s="2"/>
      <c r="V860" s="2"/>
      <c r="W860" s="2"/>
      <c r="X860" s="2"/>
      <c r="Y860" s="2"/>
      <c r="Z860" s="2"/>
    </row>
    <row r="861" spans="1:26" ht="15.75" customHeight="1" x14ac:dyDescent="0.3">
      <c r="A861" s="128"/>
      <c r="B861" s="128"/>
      <c r="C861" s="171"/>
      <c r="D861" s="128"/>
      <c r="E861" s="128"/>
      <c r="F861" s="128"/>
      <c r="G861" s="2"/>
      <c r="H861" s="128"/>
      <c r="I861" s="172"/>
      <c r="J861" s="172"/>
      <c r="K861" s="172"/>
      <c r="L861" s="172"/>
      <c r="M861" s="2"/>
      <c r="N861" s="2"/>
      <c r="O861" s="2"/>
      <c r="P861" s="2"/>
      <c r="Q861" s="2"/>
      <c r="R861" s="2"/>
      <c r="S861" s="2"/>
      <c r="T861" s="2"/>
      <c r="U861" s="2"/>
      <c r="V861" s="2"/>
      <c r="W861" s="2"/>
      <c r="X861" s="2"/>
      <c r="Y861" s="2"/>
      <c r="Z861" s="2"/>
    </row>
    <row r="862" spans="1:26" ht="15.75" customHeight="1" x14ac:dyDescent="0.3">
      <c r="A862" s="128"/>
      <c r="B862" s="128"/>
      <c r="C862" s="171"/>
      <c r="D862" s="128"/>
      <c r="E862" s="128"/>
      <c r="F862" s="128"/>
      <c r="G862" s="2"/>
      <c r="H862" s="128"/>
      <c r="I862" s="172"/>
      <c r="J862" s="172"/>
      <c r="K862" s="172"/>
      <c r="L862" s="172"/>
      <c r="M862" s="2"/>
      <c r="N862" s="2"/>
      <c r="O862" s="2"/>
      <c r="P862" s="2"/>
      <c r="Q862" s="2"/>
      <c r="R862" s="2"/>
      <c r="S862" s="2"/>
      <c r="T862" s="2"/>
      <c r="U862" s="2"/>
      <c r="V862" s="2"/>
      <c r="W862" s="2"/>
      <c r="X862" s="2"/>
      <c r="Y862" s="2"/>
      <c r="Z862" s="2"/>
    </row>
    <row r="863" spans="1:26" ht="15.75" customHeight="1" x14ac:dyDescent="0.3">
      <c r="A863" s="128"/>
      <c r="B863" s="128"/>
      <c r="C863" s="171"/>
      <c r="D863" s="128"/>
      <c r="E863" s="128"/>
      <c r="F863" s="128"/>
      <c r="G863" s="2"/>
      <c r="H863" s="128"/>
      <c r="I863" s="172"/>
      <c r="J863" s="172"/>
      <c r="K863" s="172"/>
      <c r="L863" s="172"/>
      <c r="M863" s="2"/>
      <c r="N863" s="2"/>
      <c r="O863" s="2"/>
      <c r="P863" s="2"/>
      <c r="Q863" s="2"/>
      <c r="R863" s="2"/>
      <c r="S863" s="2"/>
      <c r="T863" s="2"/>
      <c r="U863" s="2"/>
      <c r="V863" s="2"/>
      <c r="W863" s="2"/>
      <c r="X863" s="2"/>
      <c r="Y863" s="2"/>
      <c r="Z863" s="2"/>
    </row>
    <row r="864" spans="1:26" ht="15.75" customHeight="1" x14ac:dyDescent="0.3">
      <c r="A864" s="128"/>
      <c r="B864" s="128"/>
      <c r="C864" s="171"/>
      <c r="D864" s="128"/>
      <c r="E864" s="128"/>
      <c r="F864" s="128"/>
      <c r="G864" s="2"/>
      <c r="H864" s="128"/>
      <c r="I864" s="172"/>
      <c r="J864" s="172"/>
      <c r="K864" s="172"/>
      <c r="L864" s="172"/>
      <c r="M864" s="2"/>
      <c r="N864" s="2"/>
      <c r="O864" s="2"/>
      <c r="P864" s="2"/>
      <c r="Q864" s="2"/>
      <c r="R864" s="2"/>
      <c r="S864" s="2"/>
      <c r="T864" s="2"/>
      <c r="U864" s="2"/>
      <c r="V864" s="2"/>
      <c r="W864" s="2"/>
      <c r="X864" s="2"/>
      <c r="Y864" s="2"/>
      <c r="Z864" s="2"/>
    </row>
    <row r="865" spans="1:26" ht="15.75" customHeight="1" x14ac:dyDescent="0.3">
      <c r="A865" s="128"/>
      <c r="B865" s="128"/>
      <c r="C865" s="171"/>
      <c r="D865" s="128"/>
      <c r="E865" s="128"/>
      <c r="F865" s="128"/>
      <c r="G865" s="2"/>
      <c r="H865" s="128"/>
      <c r="I865" s="172"/>
      <c r="J865" s="172"/>
      <c r="K865" s="172"/>
      <c r="L865" s="172"/>
      <c r="M865" s="2"/>
      <c r="N865" s="2"/>
      <c r="O865" s="2"/>
      <c r="P865" s="2"/>
      <c r="Q865" s="2"/>
      <c r="R865" s="2"/>
      <c r="S865" s="2"/>
      <c r="T865" s="2"/>
      <c r="U865" s="2"/>
      <c r="V865" s="2"/>
      <c r="W865" s="2"/>
      <c r="X865" s="2"/>
      <c r="Y865" s="2"/>
      <c r="Z865" s="2"/>
    </row>
    <row r="866" spans="1:26" ht="15.75" customHeight="1" x14ac:dyDescent="0.3">
      <c r="A866" s="128"/>
      <c r="B866" s="128"/>
      <c r="C866" s="171"/>
      <c r="D866" s="128"/>
      <c r="E866" s="128"/>
      <c r="F866" s="128"/>
      <c r="G866" s="2"/>
      <c r="H866" s="128"/>
      <c r="I866" s="172"/>
      <c r="J866" s="172"/>
      <c r="K866" s="172"/>
      <c r="L866" s="172"/>
      <c r="M866" s="2"/>
      <c r="N866" s="2"/>
      <c r="O866" s="2"/>
      <c r="P866" s="2"/>
      <c r="Q866" s="2"/>
      <c r="R866" s="2"/>
      <c r="S866" s="2"/>
      <c r="T866" s="2"/>
      <c r="U866" s="2"/>
      <c r="V866" s="2"/>
      <c r="W866" s="2"/>
      <c r="X866" s="2"/>
      <c r="Y866" s="2"/>
      <c r="Z866" s="2"/>
    </row>
    <row r="867" spans="1:26" ht="15.75" customHeight="1" x14ac:dyDescent="0.3">
      <c r="A867" s="128"/>
      <c r="B867" s="128"/>
      <c r="C867" s="171"/>
      <c r="D867" s="128"/>
      <c r="E867" s="128"/>
      <c r="F867" s="128"/>
      <c r="G867" s="2"/>
      <c r="H867" s="128"/>
      <c r="I867" s="172"/>
      <c r="J867" s="172"/>
      <c r="K867" s="172"/>
      <c r="L867" s="172"/>
      <c r="M867" s="2"/>
      <c r="N867" s="2"/>
      <c r="O867" s="2"/>
      <c r="P867" s="2"/>
      <c r="Q867" s="2"/>
      <c r="R867" s="2"/>
      <c r="S867" s="2"/>
      <c r="T867" s="2"/>
      <c r="U867" s="2"/>
      <c r="V867" s="2"/>
      <c r="W867" s="2"/>
      <c r="X867" s="2"/>
      <c r="Y867" s="2"/>
      <c r="Z867" s="2"/>
    </row>
    <row r="868" spans="1:26" ht="15.75" customHeight="1" x14ac:dyDescent="0.3">
      <c r="A868" s="128"/>
      <c r="B868" s="128"/>
      <c r="C868" s="171"/>
      <c r="D868" s="128"/>
      <c r="E868" s="128"/>
      <c r="F868" s="128"/>
      <c r="G868" s="2"/>
      <c r="H868" s="128"/>
      <c r="I868" s="172"/>
      <c r="J868" s="172"/>
      <c r="K868" s="172"/>
      <c r="L868" s="172"/>
      <c r="M868" s="2"/>
      <c r="N868" s="2"/>
      <c r="O868" s="2"/>
      <c r="P868" s="2"/>
      <c r="Q868" s="2"/>
      <c r="R868" s="2"/>
      <c r="S868" s="2"/>
      <c r="T868" s="2"/>
      <c r="U868" s="2"/>
      <c r="V868" s="2"/>
      <c r="W868" s="2"/>
      <c r="X868" s="2"/>
      <c r="Y868" s="2"/>
      <c r="Z868" s="2"/>
    </row>
    <row r="869" spans="1:26" ht="15.75" customHeight="1" x14ac:dyDescent="0.3">
      <c r="A869" s="128"/>
      <c r="B869" s="128"/>
      <c r="C869" s="171"/>
      <c r="D869" s="128"/>
      <c r="E869" s="128"/>
      <c r="F869" s="128"/>
      <c r="G869" s="2"/>
      <c r="H869" s="128"/>
      <c r="I869" s="172"/>
      <c r="J869" s="172"/>
      <c r="K869" s="172"/>
      <c r="L869" s="172"/>
      <c r="M869" s="2"/>
      <c r="N869" s="2"/>
      <c r="O869" s="2"/>
      <c r="P869" s="2"/>
      <c r="Q869" s="2"/>
      <c r="R869" s="2"/>
      <c r="S869" s="2"/>
      <c r="T869" s="2"/>
      <c r="U869" s="2"/>
      <c r="V869" s="2"/>
      <c r="W869" s="2"/>
      <c r="X869" s="2"/>
      <c r="Y869" s="2"/>
      <c r="Z869" s="2"/>
    </row>
    <row r="870" spans="1:26" ht="15.75" customHeight="1" x14ac:dyDescent="0.3">
      <c r="A870" s="128"/>
      <c r="B870" s="128"/>
      <c r="C870" s="171"/>
      <c r="D870" s="128"/>
      <c r="E870" s="128"/>
      <c r="F870" s="128"/>
      <c r="G870" s="2"/>
      <c r="H870" s="128"/>
      <c r="I870" s="172"/>
      <c r="J870" s="172"/>
      <c r="K870" s="172"/>
      <c r="L870" s="172"/>
      <c r="M870" s="2"/>
      <c r="N870" s="2"/>
      <c r="O870" s="2"/>
      <c r="P870" s="2"/>
      <c r="Q870" s="2"/>
      <c r="R870" s="2"/>
      <c r="S870" s="2"/>
      <c r="T870" s="2"/>
      <c r="U870" s="2"/>
      <c r="V870" s="2"/>
      <c r="W870" s="2"/>
      <c r="X870" s="2"/>
      <c r="Y870" s="2"/>
      <c r="Z870" s="2"/>
    </row>
    <row r="871" spans="1:26" ht="15.75" customHeight="1" x14ac:dyDescent="0.3">
      <c r="A871" s="128"/>
      <c r="B871" s="128"/>
      <c r="C871" s="171"/>
      <c r="D871" s="128"/>
      <c r="E871" s="128"/>
      <c r="F871" s="128"/>
      <c r="G871" s="2"/>
      <c r="H871" s="128"/>
      <c r="I871" s="172"/>
      <c r="J871" s="172"/>
      <c r="K871" s="172"/>
      <c r="L871" s="172"/>
      <c r="M871" s="2"/>
      <c r="N871" s="2"/>
      <c r="O871" s="2"/>
      <c r="P871" s="2"/>
      <c r="Q871" s="2"/>
      <c r="R871" s="2"/>
      <c r="S871" s="2"/>
      <c r="T871" s="2"/>
      <c r="U871" s="2"/>
      <c r="V871" s="2"/>
      <c r="W871" s="2"/>
      <c r="X871" s="2"/>
      <c r="Y871" s="2"/>
      <c r="Z871" s="2"/>
    </row>
    <row r="872" spans="1:26" ht="15.75" customHeight="1" x14ac:dyDescent="0.3">
      <c r="A872" s="128"/>
      <c r="B872" s="128"/>
      <c r="C872" s="171"/>
      <c r="D872" s="128"/>
      <c r="E872" s="128"/>
      <c r="F872" s="128"/>
      <c r="G872" s="2"/>
      <c r="H872" s="128"/>
      <c r="I872" s="172"/>
      <c r="J872" s="172"/>
      <c r="K872" s="172"/>
      <c r="L872" s="172"/>
      <c r="M872" s="2"/>
      <c r="N872" s="2"/>
      <c r="O872" s="2"/>
      <c r="P872" s="2"/>
      <c r="Q872" s="2"/>
      <c r="R872" s="2"/>
      <c r="S872" s="2"/>
      <c r="T872" s="2"/>
      <c r="U872" s="2"/>
      <c r="V872" s="2"/>
      <c r="W872" s="2"/>
      <c r="X872" s="2"/>
      <c r="Y872" s="2"/>
      <c r="Z872" s="2"/>
    </row>
    <row r="873" spans="1:26" ht="15.75" customHeight="1" x14ac:dyDescent="0.3">
      <c r="A873" s="128"/>
      <c r="B873" s="128"/>
      <c r="C873" s="171"/>
      <c r="D873" s="128"/>
      <c r="E873" s="128"/>
      <c r="F873" s="128"/>
      <c r="G873" s="2"/>
      <c r="H873" s="128"/>
      <c r="I873" s="172"/>
      <c r="J873" s="172"/>
      <c r="K873" s="172"/>
      <c r="L873" s="172"/>
      <c r="M873" s="2"/>
      <c r="N873" s="2"/>
      <c r="O873" s="2"/>
      <c r="P873" s="2"/>
      <c r="Q873" s="2"/>
      <c r="R873" s="2"/>
      <c r="S873" s="2"/>
      <c r="T873" s="2"/>
      <c r="U873" s="2"/>
      <c r="V873" s="2"/>
      <c r="W873" s="2"/>
      <c r="X873" s="2"/>
      <c r="Y873" s="2"/>
      <c r="Z873" s="2"/>
    </row>
    <row r="874" spans="1:26" ht="15.75" customHeight="1" x14ac:dyDescent="0.3">
      <c r="A874" s="128"/>
      <c r="B874" s="128"/>
      <c r="C874" s="171"/>
      <c r="D874" s="128"/>
      <c r="E874" s="128"/>
      <c r="F874" s="128"/>
      <c r="G874" s="2"/>
      <c r="H874" s="128"/>
      <c r="I874" s="172"/>
      <c r="J874" s="172"/>
      <c r="K874" s="172"/>
      <c r="L874" s="172"/>
      <c r="M874" s="2"/>
      <c r="N874" s="2"/>
      <c r="O874" s="2"/>
      <c r="P874" s="2"/>
      <c r="Q874" s="2"/>
      <c r="R874" s="2"/>
      <c r="S874" s="2"/>
      <c r="T874" s="2"/>
      <c r="U874" s="2"/>
      <c r="V874" s="2"/>
      <c r="W874" s="2"/>
      <c r="X874" s="2"/>
      <c r="Y874" s="2"/>
      <c r="Z874" s="2"/>
    </row>
    <row r="875" spans="1:26" ht="15.75" customHeight="1" x14ac:dyDescent="0.3">
      <c r="A875" s="128"/>
      <c r="B875" s="128"/>
      <c r="C875" s="171"/>
      <c r="D875" s="128"/>
      <c r="E875" s="128"/>
      <c r="F875" s="128"/>
      <c r="G875" s="2"/>
      <c r="H875" s="128"/>
      <c r="I875" s="172"/>
      <c r="J875" s="172"/>
      <c r="K875" s="172"/>
      <c r="L875" s="172"/>
      <c r="M875" s="2"/>
      <c r="N875" s="2"/>
      <c r="O875" s="2"/>
      <c r="P875" s="2"/>
      <c r="Q875" s="2"/>
      <c r="R875" s="2"/>
      <c r="S875" s="2"/>
      <c r="T875" s="2"/>
      <c r="U875" s="2"/>
      <c r="V875" s="2"/>
      <c r="W875" s="2"/>
      <c r="X875" s="2"/>
      <c r="Y875" s="2"/>
      <c r="Z875" s="2"/>
    </row>
    <row r="876" spans="1:26" ht="15.75" customHeight="1" x14ac:dyDescent="0.3">
      <c r="A876" s="128"/>
      <c r="B876" s="128"/>
      <c r="C876" s="171"/>
      <c r="D876" s="128"/>
      <c r="E876" s="128"/>
      <c r="F876" s="128"/>
      <c r="G876" s="2"/>
      <c r="H876" s="128"/>
      <c r="I876" s="172"/>
      <c r="J876" s="172"/>
      <c r="K876" s="172"/>
      <c r="L876" s="172"/>
      <c r="M876" s="2"/>
      <c r="N876" s="2"/>
      <c r="O876" s="2"/>
      <c r="P876" s="2"/>
      <c r="Q876" s="2"/>
      <c r="R876" s="2"/>
      <c r="S876" s="2"/>
      <c r="T876" s="2"/>
      <c r="U876" s="2"/>
      <c r="V876" s="2"/>
      <c r="W876" s="2"/>
      <c r="X876" s="2"/>
      <c r="Y876" s="2"/>
      <c r="Z876" s="2"/>
    </row>
    <row r="877" spans="1:26" ht="15.75" customHeight="1" x14ac:dyDescent="0.3">
      <c r="A877" s="128"/>
      <c r="B877" s="128"/>
      <c r="C877" s="171"/>
      <c r="D877" s="128"/>
      <c r="E877" s="128"/>
      <c r="F877" s="128"/>
      <c r="G877" s="2"/>
      <c r="H877" s="128"/>
      <c r="I877" s="172"/>
      <c r="J877" s="172"/>
      <c r="K877" s="172"/>
      <c r="L877" s="172"/>
      <c r="M877" s="2"/>
      <c r="N877" s="2"/>
      <c r="O877" s="2"/>
      <c r="P877" s="2"/>
      <c r="Q877" s="2"/>
      <c r="R877" s="2"/>
      <c r="S877" s="2"/>
      <c r="T877" s="2"/>
      <c r="U877" s="2"/>
      <c r="V877" s="2"/>
      <c r="W877" s="2"/>
      <c r="X877" s="2"/>
      <c r="Y877" s="2"/>
      <c r="Z877" s="2"/>
    </row>
    <row r="878" spans="1:26" ht="15.75" customHeight="1" x14ac:dyDescent="0.3">
      <c r="A878" s="128"/>
      <c r="B878" s="128"/>
      <c r="C878" s="171"/>
      <c r="D878" s="128"/>
      <c r="E878" s="128"/>
      <c r="F878" s="128"/>
      <c r="G878" s="2"/>
      <c r="H878" s="128"/>
      <c r="I878" s="172"/>
      <c r="J878" s="172"/>
      <c r="K878" s="172"/>
      <c r="L878" s="172"/>
      <c r="M878" s="2"/>
      <c r="N878" s="2"/>
      <c r="O878" s="2"/>
      <c r="P878" s="2"/>
      <c r="Q878" s="2"/>
      <c r="R878" s="2"/>
      <c r="S878" s="2"/>
      <c r="T878" s="2"/>
      <c r="U878" s="2"/>
      <c r="V878" s="2"/>
      <c r="W878" s="2"/>
      <c r="X878" s="2"/>
      <c r="Y878" s="2"/>
      <c r="Z878" s="2"/>
    </row>
    <row r="879" spans="1:26" ht="15.75" customHeight="1" x14ac:dyDescent="0.3">
      <c r="A879" s="128"/>
      <c r="B879" s="128"/>
      <c r="C879" s="171"/>
      <c r="D879" s="128"/>
      <c r="E879" s="128"/>
      <c r="F879" s="128"/>
      <c r="G879" s="2"/>
      <c r="H879" s="128"/>
      <c r="I879" s="172"/>
      <c r="J879" s="172"/>
      <c r="K879" s="172"/>
      <c r="L879" s="172"/>
      <c r="M879" s="2"/>
      <c r="N879" s="2"/>
      <c r="O879" s="2"/>
      <c r="P879" s="2"/>
      <c r="Q879" s="2"/>
      <c r="R879" s="2"/>
      <c r="S879" s="2"/>
      <c r="T879" s="2"/>
      <c r="U879" s="2"/>
      <c r="V879" s="2"/>
      <c r="W879" s="2"/>
      <c r="X879" s="2"/>
      <c r="Y879" s="2"/>
      <c r="Z879" s="2"/>
    </row>
    <row r="880" spans="1:26" ht="15.75" customHeight="1" x14ac:dyDescent="0.3">
      <c r="A880" s="128"/>
      <c r="B880" s="128"/>
      <c r="C880" s="171"/>
      <c r="D880" s="128"/>
      <c r="E880" s="128"/>
      <c r="F880" s="128"/>
      <c r="G880" s="2"/>
      <c r="H880" s="128"/>
      <c r="I880" s="172"/>
      <c r="J880" s="172"/>
      <c r="K880" s="172"/>
      <c r="L880" s="172"/>
      <c r="M880" s="2"/>
      <c r="N880" s="2"/>
      <c r="O880" s="2"/>
      <c r="P880" s="2"/>
      <c r="Q880" s="2"/>
      <c r="R880" s="2"/>
      <c r="S880" s="2"/>
      <c r="T880" s="2"/>
      <c r="U880" s="2"/>
      <c r="V880" s="2"/>
      <c r="W880" s="2"/>
      <c r="X880" s="2"/>
      <c r="Y880" s="2"/>
      <c r="Z880" s="2"/>
    </row>
    <row r="881" spans="1:26" ht="15.75" customHeight="1" x14ac:dyDescent="0.3">
      <c r="A881" s="128"/>
      <c r="B881" s="128"/>
      <c r="C881" s="171"/>
      <c r="D881" s="128"/>
      <c r="E881" s="128"/>
      <c r="F881" s="128"/>
      <c r="G881" s="2"/>
      <c r="H881" s="128"/>
      <c r="I881" s="172"/>
      <c r="J881" s="172"/>
      <c r="K881" s="172"/>
      <c r="L881" s="172"/>
      <c r="M881" s="2"/>
      <c r="N881" s="2"/>
      <c r="O881" s="2"/>
      <c r="P881" s="2"/>
      <c r="Q881" s="2"/>
      <c r="R881" s="2"/>
      <c r="S881" s="2"/>
      <c r="T881" s="2"/>
      <c r="U881" s="2"/>
      <c r="V881" s="2"/>
      <c r="W881" s="2"/>
      <c r="X881" s="2"/>
      <c r="Y881" s="2"/>
      <c r="Z881" s="2"/>
    </row>
    <row r="882" spans="1:26" ht="15.75" customHeight="1" x14ac:dyDescent="0.3">
      <c r="A882" s="128"/>
      <c r="B882" s="128"/>
      <c r="C882" s="171"/>
      <c r="D882" s="128"/>
      <c r="E882" s="128"/>
      <c r="F882" s="128"/>
      <c r="G882" s="2"/>
      <c r="H882" s="128"/>
      <c r="I882" s="172"/>
      <c r="J882" s="172"/>
      <c r="K882" s="172"/>
      <c r="L882" s="172"/>
      <c r="M882" s="2"/>
      <c r="N882" s="2"/>
      <c r="O882" s="2"/>
      <c r="P882" s="2"/>
      <c r="Q882" s="2"/>
      <c r="R882" s="2"/>
      <c r="S882" s="2"/>
      <c r="T882" s="2"/>
      <c r="U882" s="2"/>
      <c r="V882" s="2"/>
      <c r="W882" s="2"/>
      <c r="X882" s="2"/>
      <c r="Y882" s="2"/>
      <c r="Z882" s="2"/>
    </row>
    <row r="883" spans="1:26" ht="15.75" customHeight="1" x14ac:dyDescent="0.3">
      <c r="A883" s="128"/>
      <c r="B883" s="128"/>
      <c r="C883" s="171"/>
      <c r="D883" s="128"/>
      <c r="E883" s="128"/>
      <c r="F883" s="128"/>
      <c r="G883" s="2"/>
      <c r="H883" s="128"/>
      <c r="I883" s="172"/>
      <c r="J883" s="172"/>
      <c r="K883" s="172"/>
      <c r="L883" s="172"/>
      <c r="M883" s="2"/>
      <c r="N883" s="2"/>
      <c r="O883" s="2"/>
      <c r="P883" s="2"/>
      <c r="Q883" s="2"/>
      <c r="R883" s="2"/>
      <c r="S883" s="2"/>
      <c r="T883" s="2"/>
      <c r="U883" s="2"/>
      <c r="V883" s="2"/>
      <c r="W883" s="2"/>
      <c r="X883" s="2"/>
      <c r="Y883" s="2"/>
      <c r="Z883" s="2"/>
    </row>
    <row r="884" spans="1:26" ht="15.75" customHeight="1" x14ac:dyDescent="0.3">
      <c r="A884" s="128"/>
      <c r="B884" s="128"/>
      <c r="C884" s="171"/>
      <c r="D884" s="128"/>
      <c r="E884" s="128"/>
      <c r="F884" s="128"/>
      <c r="G884" s="2"/>
      <c r="H884" s="128"/>
      <c r="I884" s="172"/>
      <c r="J884" s="172"/>
      <c r="K884" s="172"/>
      <c r="L884" s="172"/>
      <c r="M884" s="2"/>
      <c r="N884" s="2"/>
      <c r="O884" s="2"/>
      <c r="P884" s="2"/>
      <c r="Q884" s="2"/>
      <c r="R884" s="2"/>
      <c r="S884" s="2"/>
      <c r="T884" s="2"/>
      <c r="U884" s="2"/>
      <c r="V884" s="2"/>
      <c r="W884" s="2"/>
      <c r="X884" s="2"/>
      <c r="Y884" s="2"/>
      <c r="Z884" s="2"/>
    </row>
    <row r="885" spans="1:26" ht="15.75" customHeight="1" x14ac:dyDescent="0.3">
      <c r="A885" s="128"/>
      <c r="B885" s="128"/>
      <c r="C885" s="171"/>
      <c r="D885" s="128"/>
      <c r="E885" s="128"/>
      <c r="F885" s="128"/>
      <c r="G885" s="2"/>
      <c r="H885" s="128"/>
      <c r="I885" s="172"/>
      <c r="J885" s="172"/>
      <c r="K885" s="172"/>
      <c r="L885" s="172"/>
      <c r="M885" s="2"/>
      <c r="N885" s="2"/>
      <c r="O885" s="2"/>
      <c r="P885" s="2"/>
      <c r="Q885" s="2"/>
      <c r="R885" s="2"/>
      <c r="S885" s="2"/>
      <c r="T885" s="2"/>
      <c r="U885" s="2"/>
      <c r="V885" s="2"/>
      <c r="W885" s="2"/>
      <c r="X885" s="2"/>
      <c r="Y885" s="2"/>
      <c r="Z885" s="2"/>
    </row>
    <row r="886" spans="1:26" ht="15.75" customHeight="1" x14ac:dyDescent="0.3">
      <c r="A886" s="128"/>
      <c r="B886" s="128"/>
      <c r="C886" s="171"/>
      <c r="D886" s="128"/>
      <c r="E886" s="128"/>
      <c r="F886" s="128"/>
      <c r="G886" s="2"/>
      <c r="H886" s="128"/>
      <c r="I886" s="172"/>
      <c r="J886" s="172"/>
      <c r="K886" s="172"/>
      <c r="L886" s="172"/>
      <c r="M886" s="2"/>
      <c r="N886" s="2"/>
      <c r="O886" s="2"/>
      <c r="P886" s="2"/>
      <c r="Q886" s="2"/>
      <c r="R886" s="2"/>
      <c r="S886" s="2"/>
      <c r="T886" s="2"/>
      <c r="U886" s="2"/>
      <c r="V886" s="2"/>
      <c r="W886" s="2"/>
      <c r="X886" s="2"/>
      <c r="Y886" s="2"/>
      <c r="Z886" s="2"/>
    </row>
    <row r="887" spans="1:26" ht="15.75" customHeight="1" x14ac:dyDescent="0.3">
      <c r="A887" s="128"/>
      <c r="B887" s="128"/>
      <c r="C887" s="171"/>
      <c r="D887" s="128"/>
      <c r="E887" s="128"/>
      <c r="F887" s="128"/>
      <c r="G887" s="2"/>
      <c r="H887" s="128"/>
      <c r="I887" s="172"/>
      <c r="J887" s="172"/>
      <c r="K887" s="172"/>
      <c r="L887" s="172"/>
      <c r="M887" s="2"/>
      <c r="N887" s="2"/>
      <c r="O887" s="2"/>
      <c r="P887" s="2"/>
      <c r="Q887" s="2"/>
      <c r="R887" s="2"/>
      <c r="S887" s="2"/>
      <c r="T887" s="2"/>
      <c r="U887" s="2"/>
      <c r="V887" s="2"/>
      <c r="W887" s="2"/>
      <c r="X887" s="2"/>
      <c r="Y887" s="2"/>
      <c r="Z887" s="2"/>
    </row>
    <row r="888" spans="1:26" ht="15.75" customHeight="1" x14ac:dyDescent="0.3">
      <c r="A888" s="128"/>
      <c r="B888" s="128"/>
      <c r="C888" s="171"/>
      <c r="D888" s="128"/>
      <c r="E888" s="128"/>
      <c r="F888" s="128"/>
      <c r="G888" s="2"/>
      <c r="H888" s="128"/>
      <c r="I888" s="172"/>
      <c r="J888" s="172"/>
      <c r="K888" s="172"/>
      <c r="L888" s="172"/>
      <c r="M888" s="2"/>
      <c r="N888" s="2"/>
      <c r="O888" s="2"/>
      <c r="P888" s="2"/>
      <c r="Q888" s="2"/>
      <c r="R888" s="2"/>
      <c r="S888" s="2"/>
      <c r="T888" s="2"/>
      <c r="U888" s="2"/>
      <c r="V888" s="2"/>
      <c r="W888" s="2"/>
      <c r="X888" s="2"/>
      <c r="Y888" s="2"/>
      <c r="Z888" s="2"/>
    </row>
    <row r="889" spans="1:26" ht="15.75" customHeight="1" x14ac:dyDescent="0.3">
      <c r="A889" s="128"/>
      <c r="B889" s="128"/>
      <c r="C889" s="171"/>
      <c r="D889" s="128"/>
      <c r="E889" s="128"/>
      <c r="F889" s="128"/>
      <c r="G889" s="2"/>
      <c r="H889" s="128"/>
      <c r="I889" s="172"/>
      <c r="J889" s="172"/>
      <c r="K889" s="172"/>
      <c r="L889" s="172"/>
      <c r="M889" s="2"/>
      <c r="N889" s="2"/>
      <c r="O889" s="2"/>
      <c r="P889" s="2"/>
      <c r="Q889" s="2"/>
      <c r="R889" s="2"/>
      <c r="S889" s="2"/>
      <c r="T889" s="2"/>
      <c r="U889" s="2"/>
      <c r="V889" s="2"/>
      <c r="W889" s="2"/>
      <c r="X889" s="2"/>
      <c r="Y889" s="2"/>
      <c r="Z889" s="2"/>
    </row>
    <row r="890" spans="1:26" ht="15.75" customHeight="1" x14ac:dyDescent="0.3">
      <c r="A890" s="128"/>
      <c r="B890" s="128"/>
      <c r="C890" s="171"/>
      <c r="D890" s="128"/>
      <c r="E890" s="128"/>
      <c r="F890" s="128"/>
      <c r="G890" s="2"/>
      <c r="H890" s="128"/>
      <c r="I890" s="172"/>
      <c r="J890" s="172"/>
      <c r="K890" s="172"/>
      <c r="L890" s="172"/>
      <c r="M890" s="2"/>
      <c r="N890" s="2"/>
      <c r="O890" s="2"/>
      <c r="P890" s="2"/>
      <c r="Q890" s="2"/>
      <c r="R890" s="2"/>
      <c r="S890" s="2"/>
      <c r="T890" s="2"/>
      <c r="U890" s="2"/>
      <c r="V890" s="2"/>
      <c r="W890" s="2"/>
      <c r="X890" s="2"/>
      <c r="Y890" s="2"/>
      <c r="Z890" s="2"/>
    </row>
    <row r="891" spans="1:26" ht="15.75" customHeight="1" x14ac:dyDescent="0.3">
      <c r="A891" s="128"/>
      <c r="B891" s="128"/>
      <c r="C891" s="171"/>
      <c r="D891" s="128"/>
      <c r="E891" s="128"/>
      <c r="F891" s="128"/>
      <c r="G891" s="2"/>
      <c r="H891" s="128"/>
      <c r="I891" s="172"/>
      <c r="J891" s="172"/>
      <c r="K891" s="172"/>
      <c r="L891" s="172"/>
      <c r="M891" s="2"/>
      <c r="N891" s="2"/>
      <c r="O891" s="2"/>
      <c r="P891" s="2"/>
      <c r="Q891" s="2"/>
      <c r="R891" s="2"/>
      <c r="S891" s="2"/>
      <c r="T891" s="2"/>
      <c r="U891" s="2"/>
      <c r="V891" s="2"/>
      <c r="W891" s="2"/>
      <c r="X891" s="2"/>
      <c r="Y891" s="2"/>
      <c r="Z891" s="2"/>
    </row>
    <row r="892" spans="1:26" ht="15.75" customHeight="1" x14ac:dyDescent="0.3">
      <c r="A892" s="128"/>
      <c r="B892" s="128"/>
      <c r="C892" s="171"/>
      <c r="D892" s="128"/>
      <c r="E892" s="128"/>
      <c r="F892" s="128"/>
      <c r="G892" s="2"/>
      <c r="H892" s="128"/>
      <c r="I892" s="172"/>
      <c r="J892" s="172"/>
      <c r="K892" s="172"/>
      <c r="L892" s="172"/>
      <c r="M892" s="2"/>
      <c r="N892" s="2"/>
      <c r="O892" s="2"/>
      <c r="P892" s="2"/>
      <c r="Q892" s="2"/>
      <c r="R892" s="2"/>
      <c r="S892" s="2"/>
      <c r="T892" s="2"/>
      <c r="U892" s="2"/>
      <c r="V892" s="2"/>
      <c r="W892" s="2"/>
      <c r="X892" s="2"/>
      <c r="Y892" s="2"/>
      <c r="Z892" s="2"/>
    </row>
    <row r="893" spans="1:26" ht="15.75" customHeight="1" x14ac:dyDescent="0.3">
      <c r="A893" s="128"/>
      <c r="B893" s="128"/>
      <c r="C893" s="171"/>
      <c r="D893" s="128"/>
      <c r="E893" s="128"/>
      <c r="F893" s="128"/>
      <c r="G893" s="2"/>
      <c r="H893" s="128"/>
      <c r="I893" s="172"/>
      <c r="J893" s="172"/>
      <c r="K893" s="172"/>
      <c r="L893" s="172"/>
      <c r="M893" s="2"/>
      <c r="N893" s="2"/>
      <c r="O893" s="2"/>
      <c r="P893" s="2"/>
      <c r="Q893" s="2"/>
      <c r="R893" s="2"/>
      <c r="S893" s="2"/>
      <c r="T893" s="2"/>
      <c r="U893" s="2"/>
      <c r="V893" s="2"/>
      <c r="W893" s="2"/>
      <c r="X893" s="2"/>
      <c r="Y893" s="2"/>
      <c r="Z893" s="2"/>
    </row>
    <row r="894" spans="1:26" ht="15.75" customHeight="1" x14ac:dyDescent="0.3">
      <c r="A894" s="128"/>
      <c r="B894" s="128"/>
      <c r="C894" s="171"/>
      <c r="D894" s="128"/>
      <c r="E894" s="128"/>
      <c r="F894" s="128"/>
      <c r="G894" s="2"/>
      <c r="H894" s="128"/>
      <c r="I894" s="172"/>
      <c r="J894" s="172"/>
      <c r="K894" s="172"/>
      <c r="L894" s="172"/>
      <c r="M894" s="2"/>
      <c r="N894" s="2"/>
      <c r="O894" s="2"/>
      <c r="P894" s="2"/>
      <c r="Q894" s="2"/>
      <c r="R894" s="2"/>
      <c r="S894" s="2"/>
      <c r="T894" s="2"/>
      <c r="U894" s="2"/>
      <c r="V894" s="2"/>
      <c r="W894" s="2"/>
      <c r="X894" s="2"/>
      <c r="Y894" s="2"/>
      <c r="Z894" s="2"/>
    </row>
    <row r="895" spans="1:26" ht="15.75" customHeight="1" x14ac:dyDescent="0.3">
      <c r="A895" s="128"/>
      <c r="B895" s="128"/>
      <c r="C895" s="171"/>
      <c r="D895" s="128"/>
      <c r="E895" s="128"/>
      <c r="F895" s="128"/>
      <c r="G895" s="2"/>
      <c r="H895" s="128"/>
      <c r="I895" s="172"/>
      <c r="J895" s="172"/>
      <c r="K895" s="172"/>
      <c r="L895" s="172"/>
      <c r="M895" s="2"/>
      <c r="N895" s="2"/>
      <c r="O895" s="2"/>
      <c r="P895" s="2"/>
      <c r="Q895" s="2"/>
      <c r="R895" s="2"/>
      <c r="S895" s="2"/>
      <c r="T895" s="2"/>
      <c r="U895" s="2"/>
      <c r="V895" s="2"/>
      <c r="W895" s="2"/>
      <c r="X895" s="2"/>
      <c r="Y895" s="2"/>
      <c r="Z895" s="2"/>
    </row>
    <row r="896" spans="1:26" ht="15.75" customHeight="1" x14ac:dyDescent="0.3">
      <c r="A896" s="128"/>
      <c r="B896" s="128"/>
      <c r="C896" s="171"/>
      <c r="D896" s="128"/>
      <c r="E896" s="128"/>
      <c r="F896" s="128"/>
      <c r="G896" s="2"/>
      <c r="H896" s="128"/>
      <c r="I896" s="172"/>
      <c r="J896" s="172"/>
      <c r="K896" s="172"/>
      <c r="L896" s="172"/>
      <c r="M896" s="2"/>
      <c r="N896" s="2"/>
      <c r="O896" s="2"/>
      <c r="P896" s="2"/>
      <c r="Q896" s="2"/>
      <c r="R896" s="2"/>
      <c r="S896" s="2"/>
      <c r="T896" s="2"/>
      <c r="U896" s="2"/>
      <c r="V896" s="2"/>
      <c r="W896" s="2"/>
      <c r="X896" s="2"/>
      <c r="Y896" s="2"/>
      <c r="Z896" s="2"/>
    </row>
    <row r="897" spans="1:26" ht="15.75" customHeight="1" x14ac:dyDescent="0.3">
      <c r="A897" s="128"/>
      <c r="B897" s="128"/>
      <c r="C897" s="171"/>
      <c r="D897" s="128"/>
      <c r="E897" s="128"/>
      <c r="F897" s="128"/>
      <c r="G897" s="2"/>
      <c r="H897" s="128"/>
      <c r="I897" s="172"/>
      <c r="J897" s="172"/>
      <c r="K897" s="172"/>
      <c r="L897" s="172"/>
      <c r="M897" s="2"/>
      <c r="N897" s="2"/>
      <c r="O897" s="2"/>
      <c r="P897" s="2"/>
      <c r="Q897" s="2"/>
      <c r="R897" s="2"/>
      <c r="S897" s="2"/>
      <c r="T897" s="2"/>
      <c r="U897" s="2"/>
      <c r="V897" s="2"/>
      <c r="W897" s="2"/>
      <c r="X897" s="2"/>
      <c r="Y897" s="2"/>
      <c r="Z897" s="2"/>
    </row>
    <row r="898" spans="1:26" ht="15.75" customHeight="1" x14ac:dyDescent="0.3">
      <c r="A898" s="128"/>
      <c r="B898" s="128"/>
      <c r="C898" s="171"/>
      <c r="D898" s="128"/>
      <c r="E898" s="128"/>
      <c r="F898" s="128"/>
      <c r="G898" s="2"/>
      <c r="H898" s="128"/>
      <c r="I898" s="172"/>
      <c r="J898" s="172"/>
      <c r="K898" s="172"/>
      <c r="L898" s="172"/>
      <c r="M898" s="2"/>
      <c r="N898" s="2"/>
      <c r="O898" s="2"/>
      <c r="P898" s="2"/>
      <c r="Q898" s="2"/>
      <c r="R898" s="2"/>
      <c r="S898" s="2"/>
      <c r="T898" s="2"/>
      <c r="U898" s="2"/>
      <c r="V898" s="2"/>
      <c r="W898" s="2"/>
      <c r="X898" s="2"/>
      <c r="Y898" s="2"/>
      <c r="Z898" s="2"/>
    </row>
    <row r="899" spans="1:26" ht="15.75" customHeight="1" x14ac:dyDescent="0.3">
      <c r="A899" s="128"/>
      <c r="B899" s="128"/>
      <c r="C899" s="171"/>
      <c r="D899" s="128"/>
      <c r="E899" s="128"/>
      <c r="F899" s="128"/>
      <c r="G899" s="2"/>
      <c r="H899" s="128"/>
      <c r="I899" s="172"/>
      <c r="J899" s="172"/>
      <c r="K899" s="172"/>
      <c r="L899" s="172"/>
      <c r="M899" s="2"/>
      <c r="N899" s="2"/>
      <c r="O899" s="2"/>
      <c r="P899" s="2"/>
      <c r="Q899" s="2"/>
      <c r="R899" s="2"/>
      <c r="S899" s="2"/>
      <c r="T899" s="2"/>
      <c r="U899" s="2"/>
      <c r="V899" s="2"/>
      <c r="W899" s="2"/>
      <c r="X899" s="2"/>
      <c r="Y899" s="2"/>
      <c r="Z899" s="2"/>
    </row>
    <row r="900" spans="1:26" ht="15.75" customHeight="1" x14ac:dyDescent="0.3">
      <c r="A900" s="128"/>
      <c r="B900" s="128"/>
      <c r="C900" s="171"/>
      <c r="D900" s="128"/>
      <c r="E900" s="128"/>
      <c r="F900" s="128"/>
      <c r="G900" s="2"/>
      <c r="H900" s="128"/>
      <c r="I900" s="172"/>
      <c r="J900" s="172"/>
      <c r="K900" s="172"/>
      <c r="L900" s="172"/>
      <c r="M900" s="2"/>
      <c r="N900" s="2"/>
      <c r="O900" s="2"/>
      <c r="P900" s="2"/>
      <c r="Q900" s="2"/>
      <c r="R900" s="2"/>
      <c r="S900" s="2"/>
      <c r="T900" s="2"/>
      <c r="U900" s="2"/>
      <c r="V900" s="2"/>
      <c r="W900" s="2"/>
      <c r="X900" s="2"/>
      <c r="Y900" s="2"/>
      <c r="Z900" s="2"/>
    </row>
    <row r="901" spans="1:26" ht="15.75" customHeight="1" x14ac:dyDescent="0.3">
      <c r="A901" s="128"/>
      <c r="B901" s="128"/>
      <c r="C901" s="171"/>
      <c r="D901" s="128"/>
      <c r="E901" s="128"/>
      <c r="F901" s="128"/>
      <c r="G901" s="2"/>
      <c r="H901" s="128"/>
      <c r="I901" s="172"/>
      <c r="J901" s="172"/>
      <c r="K901" s="172"/>
      <c r="L901" s="172"/>
      <c r="M901" s="2"/>
      <c r="N901" s="2"/>
      <c r="O901" s="2"/>
      <c r="P901" s="2"/>
      <c r="Q901" s="2"/>
      <c r="R901" s="2"/>
      <c r="S901" s="2"/>
      <c r="T901" s="2"/>
      <c r="U901" s="2"/>
      <c r="V901" s="2"/>
      <c r="W901" s="2"/>
      <c r="X901" s="2"/>
      <c r="Y901" s="2"/>
      <c r="Z901" s="2"/>
    </row>
    <row r="902" spans="1:26" ht="15.75" customHeight="1" x14ac:dyDescent="0.3">
      <c r="A902" s="128"/>
      <c r="B902" s="128"/>
      <c r="C902" s="171"/>
      <c r="D902" s="128"/>
      <c r="E902" s="128"/>
      <c r="F902" s="128"/>
      <c r="G902" s="2"/>
      <c r="H902" s="128"/>
      <c r="I902" s="172"/>
      <c r="J902" s="172"/>
      <c r="K902" s="172"/>
      <c r="L902" s="172"/>
      <c r="M902" s="2"/>
      <c r="N902" s="2"/>
      <c r="O902" s="2"/>
      <c r="P902" s="2"/>
      <c r="Q902" s="2"/>
      <c r="R902" s="2"/>
      <c r="S902" s="2"/>
      <c r="T902" s="2"/>
      <c r="U902" s="2"/>
      <c r="V902" s="2"/>
      <c r="W902" s="2"/>
      <c r="X902" s="2"/>
      <c r="Y902" s="2"/>
      <c r="Z902" s="2"/>
    </row>
    <row r="903" spans="1:26" ht="15.75" customHeight="1" x14ac:dyDescent="0.3">
      <c r="A903" s="128"/>
      <c r="B903" s="128"/>
      <c r="C903" s="171"/>
      <c r="D903" s="128"/>
      <c r="E903" s="128"/>
      <c r="F903" s="128"/>
      <c r="G903" s="2"/>
      <c r="H903" s="128"/>
      <c r="I903" s="172"/>
      <c r="J903" s="172"/>
      <c r="K903" s="172"/>
      <c r="L903" s="172"/>
      <c r="M903" s="2"/>
      <c r="N903" s="2"/>
      <c r="O903" s="2"/>
      <c r="P903" s="2"/>
      <c r="Q903" s="2"/>
      <c r="R903" s="2"/>
      <c r="S903" s="2"/>
      <c r="T903" s="2"/>
      <c r="U903" s="2"/>
      <c r="V903" s="2"/>
      <c r="W903" s="2"/>
      <c r="X903" s="2"/>
      <c r="Y903" s="2"/>
      <c r="Z903" s="2"/>
    </row>
    <row r="904" spans="1:26" ht="15.75" customHeight="1" x14ac:dyDescent="0.3">
      <c r="A904" s="128"/>
      <c r="B904" s="128"/>
      <c r="C904" s="171"/>
      <c r="D904" s="128"/>
      <c r="E904" s="128"/>
      <c r="F904" s="128"/>
      <c r="G904" s="2"/>
      <c r="H904" s="128"/>
      <c r="I904" s="172"/>
      <c r="J904" s="172"/>
      <c r="K904" s="172"/>
      <c r="L904" s="172"/>
      <c r="M904" s="2"/>
      <c r="N904" s="2"/>
      <c r="O904" s="2"/>
      <c r="P904" s="2"/>
      <c r="Q904" s="2"/>
      <c r="R904" s="2"/>
      <c r="S904" s="2"/>
      <c r="T904" s="2"/>
      <c r="U904" s="2"/>
      <c r="V904" s="2"/>
      <c r="W904" s="2"/>
      <c r="X904" s="2"/>
      <c r="Y904" s="2"/>
      <c r="Z904" s="2"/>
    </row>
    <row r="905" spans="1:26" ht="15.75" customHeight="1" x14ac:dyDescent="0.3">
      <c r="A905" s="128"/>
      <c r="B905" s="128"/>
      <c r="C905" s="171"/>
      <c r="D905" s="128"/>
      <c r="E905" s="128"/>
      <c r="F905" s="128"/>
      <c r="G905" s="2"/>
      <c r="H905" s="128"/>
      <c r="I905" s="172"/>
      <c r="J905" s="172"/>
      <c r="K905" s="172"/>
      <c r="L905" s="172"/>
      <c r="M905" s="2"/>
      <c r="N905" s="2"/>
      <c r="O905" s="2"/>
      <c r="P905" s="2"/>
      <c r="Q905" s="2"/>
      <c r="R905" s="2"/>
      <c r="S905" s="2"/>
      <c r="T905" s="2"/>
      <c r="U905" s="2"/>
      <c r="V905" s="2"/>
      <c r="W905" s="2"/>
      <c r="X905" s="2"/>
      <c r="Y905" s="2"/>
      <c r="Z905" s="2"/>
    </row>
    <row r="906" spans="1:26" ht="15.75" customHeight="1" x14ac:dyDescent="0.3">
      <c r="A906" s="128"/>
      <c r="B906" s="128"/>
      <c r="C906" s="171"/>
      <c r="D906" s="128"/>
      <c r="E906" s="128"/>
      <c r="F906" s="128"/>
      <c r="G906" s="2"/>
      <c r="H906" s="128"/>
      <c r="I906" s="172"/>
      <c r="J906" s="172"/>
      <c r="K906" s="172"/>
      <c r="L906" s="172"/>
      <c r="M906" s="2"/>
      <c r="N906" s="2"/>
      <c r="O906" s="2"/>
      <c r="P906" s="2"/>
      <c r="Q906" s="2"/>
      <c r="R906" s="2"/>
      <c r="S906" s="2"/>
      <c r="T906" s="2"/>
      <c r="U906" s="2"/>
      <c r="V906" s="2"/>
      <c r="W906" s="2"/>
      <c r="X906" s="2"/>
      <c r="Y906" s="2"/>
      <c r="Z906" s="2"/>
    </row>
    <row r="907" spans="1:26" ht="15.75" customHeight="1" x14ac:dyDescent="0.3">
      <c r="A907" s="128"/>
      <c r="B907" s="128"/>
      <c r="C907" s="171"/>
      <c r="D907" s="128"/>
      <c r="E907" s="128"/>
      <c r="F907" s="128"/>
      <c r="G907" s="2"/>
      <c r="H907" s="128"/>
      <c r="I907" s="172"/>
      <c r="J907" s="172"/>
      <c r="K907" s="172"/>
      <c r="L907" s="172"/>
      <c r="M907" s="2"/>
      <c r="N907" s="2"/>
      <c r="O907" s="2"/>
      <c r="P907" s="2"/>
      <c r="Q907" s="2"/>
      <c r="R907" s="2"/>
      <c r="S907" s="2"/>
      <c r="T907" s="2"/>
      <c r="U907" s="2"/>
      <c r="V907" s="2"/>
      <c r="W907" s="2"/>
      <c r="X907" s="2"/>
      <c r="Y907" s="2"/>
      <c r="Z907" s="2"/>
    </row>
    <row r="908" spans="1:26" ht="15.75" customHeight="1" x14ac:dyDescent="0.3">
      <c r="A908" s="128"/>
      <c r="B908" s="128"/>
      <c r="C908" s="171"/>
      <c r="D908" s="128"/>
      <c r="E908" s="128"/>
      <c r="F908" s="128"/>
      <c r="G908" s="2"/>
      <c r="H908" s="128"/>
      <c r="I908" s="172"/>
      <c r="J908" s="172"/>
      <c r="K908" s="172"/>
      <c r="L908" s="172"/>
      <c r="M908" s="2"/>
      <c r="N908" s="2"/>
      <c r="O908" s="2"/>
      <c r="P908" s="2"/>
      <c r="Q908" s="2"/>
      <c r="R908" s="2"/>
      <c r="S908" s="2"/>
      <c r="T908" s="2"/>
      <c r="U908" s="2"/>
      <c r="V908" s="2"/>
      <c r="W908" s="2"/>
      <c r="X908" s="2"/>
      <c r="Y908" s="2"/>
      <c r="Z908" s="2"/>
    </row>
    <row r="909" spans="1:26" ht="15.75" customHeight="1" x14ac:dyDescent="0.3">
      <c r="A909" s="128"/>
      <c r="B909" s="128"/>
      <c r="C909" s="171"/>
      <c r="D909" s="128"/>
      <c r="E909" s="128"/>
      <c r="F909" s="128"/>
      <c r="G909" s="2"/>
      <c r="H909" s="128"/>
      <c r="I909" s="172"/>
      <c r="J909" s="172"/>
      <c r="K909" s="172"/>
      <c r="L909" s="172"/>
      <c r="M909" s="2"/>
      <c r="N909" s="2"/>
      <c r="O909" s="2"/>
      <c r="P909" s="2"/>
      <c r="Q909" s="2"/>
      <c r="R909" s="2"/>
      <c r="S909" s="2"/>
      <c r="T909" s="2"/>
      <c r="U909" s="2"/>
      <c r="V909" s="2"/>
      <c r="W909" s="2"/>
      <c r="X909" s="2"/>
      <c r="Y909" s="2"/>
      <c r="Z909" s="2"/>
    </row>
    <row r="910" spans="1:26" ht="15.75" customHeight="1" x14ac:dyDescent="0.3">
      <c r="A910" s="128"/>
      <c r="B910" s="128"/>
      <c r="C910" s="171"/>
      <c r="D910" s="128"/>
      <c r="E910" s="128"/>
      <c r="F910" s="128"/>
      <c r="G910" s="2"/>
      <c r="H910" s="128"/>
      <c r="I910" s="172"/>
      <c r="J910" s="172"/>
      <c r="K910" s="172"/>
      <c r="L910" s="172"/>
      <c r="M910" s="2"/>
      <c r="N910" s="2"/>
      <c r="O910" s="2"/>
      <c r="P910" s="2"/>
      <c r="Q910" s="2"/>
      <c r="R910" s="2"/>
      <c r="S910" s="2"/>
      <c r="T910" s="2"/>
      <c r="U910" s="2"/>
      <c r="V910" s="2"/>
      <c r="W910" s="2"/>
      <c r="X910" s="2"/>
      <c r="Y910" s="2"/>
      <c r="Z910" s="2"/>
    </row>
    <row r="911" spans="1:26" ht="15.75" customHeight="1" x14ac:dyDescent="0.3">
      <c r="A911" s="128"/>
      <c r="B911" s="128"/>
      <c r="C911" s="171"/>
      <c r="D911" s="128"/>
      <c r="E911" s="128"/>
      <c r="F911" s="128"/>
      <c r="G911" s="2"/>
      <c r="H911" s="128"/>
      <c r="I911" s="172"/>
      <c r="J911" s="172"/>
      <c r="K911" s="172"/>
      <c r="L911" s="172"/>
      <c r="M911" s="2"/>
      <c r="N911" s="2"/>
      <c r="O911" s="2"/>
      <c r="P911" s="2"/>
      <c r="Q911" s="2"/>
      <c r="R911" s="2"/>
      <c r="S911" s="2"/>
      <c r="T911" s="2"/>
      <c r="U911" s="2"/>
      <c r="V911" s="2"/>
      <c r="W911" s="2"/>
      <c r="X911" s="2"/>
      <c r="Y911" s="2"/>
      <c r="Z911" s="2"/>
    </row>
    <row r="912" spans="1:26" ht="15.75" customHeight="1" x14ac:dyDescent="0.3">
      <c r="A912" s="128"/>
      <c r="B912" s="128"/>
      <c r="C912" s="171"/>
      <c r="D912" s="128"/>
      <c r="E912" s="128"/>
      <c r="F912" s="128"/>
      <c r="G912" s="2"/>
      <c r="H912" s="128"/>
      <c r="I912" s="172"/>
      <c r="J912" s="172"/>
      <c r="K912" s="172"/>
      <c r="L912" s="172"/>
      <c r="M912" s="2"/>
      <c r="N912" s="2"/>
      <c r="O912" s="2"/>
      <c r="P912" s="2"/>
      <c r="Q912" s="2"/>
      <c r="R912" s="2"/>
      <c r="S912" s="2"/>
      <c r="T912" s="2"/>
      <c r="U912" s="2"/>
      <c r="V912" s="2"/>
      <c r="W912" s="2"/>
      <c r="X912" s="2"/>
      <c r="Y912" s="2"/>
      <c r="Z912" s="2"/>
    </row>
    <row r="913" spans="1:26" ht="15.75" customHeight="1" x14ac:dyDescent="0.3">
      <c r="A913" s="128"/>
      <c r="B913" s="128"/>
      <c r="C913" s="171"/>
      <c r="D913" s="128"/>
      <c r="E913" s="128"/>
      <c r="F913" s="128"/>
      <c r="G913" s="2"/>
      <c r="H913" s="128"/>
      <c r="I913" s="172"/>
      <c r="J913" s="172"/>
      <c r="K913" s="172"/>
      <c r="L913" s="172"/>
      <c r="M913" s="2"/>
      <c r="N913" s="2"/>
      <c r="O913" s="2"/>
      <c r="P913" s="2"/>
      <c r="Q913" s="2"/>
      <c r="R913" s="2"/>
      <c r="S913" s="2"/>
      <c r="T913" s="2"/>
      <c r="U913" s="2"/>
      <c r="V913" s="2"/>
      <c r="W913" s="2"/>
      <c r="X913" s="2"/>
      <c r="Y913" s="2"/>
      <c r="Z913" s="2"/>
    </row>
    <row r="914" spans="1:26" ht="15.75" customHeight="1" x14ac:dyDescent="0.3">
      <c r="A914" s="128"/>
      <c r="B914" s="128"/>
      <c r="C914" s="171"/>
      <c r="D914" s="128"/>
      <c r="E914" s="128"/>
      <c r="F914" s="128"/>
      <c r="G914" s="2"/>
      <c r="H914" s="128"/>
      <c r="I914" s="172"/>
      <c r="J914" s="172"/>
      <c r="K914" s="172"/>
      <c r="L914" s="172"/>
      <c r="M914" s="2"/>
      <c r="N914" s="2"/>
      <c r="O914" s="2"/>
      <c r="P914" s="2"/>
      <c r="Q914" s="2"/>
      <c r="R914" s="2"/>
      <c r="S914" s="2"/>
      <c r="T914" s="2"/>
      <c r="U914" s="2"/>
      <c r="V914" s="2"/>
      <c r="W914" s="2"/>
      <c r="X914" s="2"/>
      <c r="Y914" s="2"/>
      <c r="Z914" s="2"/>
    </row>
    <row r="915" spans="1:26" ht="15.75" customHeight="1" x14ac:dyDescent="0.3">
      <c r="A915" s="128"/>
      <c r="B915" s="128"/>
      <c r="C915" s="171"/>
      <c r="D915" s="128"/>
      <c r="E915" s="128"/>
      <c r="F915" s="128"/>
      <c r="G915" s="2"/>
      <c r="H915" s="128"/>
      <c r="I915" s="172"/>
      <c r="J915" s="172"/>
      <c r="K915" s="172"/>
      <c r="L915" s="172"/>
      <c r="M915" s="2"/>
      <c r="N915" s="2"/>
      <c r="O915" s="2"/>
      <c r="P915" s="2"/>
      <c r="Q915" s="2"/>
      <c r="R915" s="2"/>
      <c r="S915" s="2"/>
      <c r="T915" s="2"/>
      <c r="U915" s="2"/>
      <c r="V915" s="2"/>
      <c r="W915" s="2"/>
      <c r="X915" s="2"/>
      <c r="Y915" s="2"/>
      <c r="Z915" s="2"/>
    </row>
    <row r="916" spans="1:26" ht="15.75" customHeight="1" x14ac:dyDescent="0.3">
      <c r="A916" s="128"/>
      <c r="B916" s="128"/>
      <c r="C916" s="171"/>
      <c r="D916" s="128"/>
      <c r="E916" s="128"/>
      <c r="F916" s="128"/>
      <c r="G916" s="2"/>
      <c r="H916" s="128"/>
      <c r="I916" s="172"/>
      <c r="J916" s="172"/>
      <c r="K916" s="172"/>
      <c r="L916" s="172"/>
      <c r="M916" s="2"/>
      <c r="N916" s="2"/>
      <c r="O916" s="2"/>
      <c r="P916" s="2"/>
      <c r="Q916" s="2"/>
      <c r="R916" s="2"/>
      <c r="S916" s="2"/>
      <c r="T916" s="2"/>
      <c r="U916" s="2"/>
      <c r="V916" s="2"/>
      <c r="W916" s="2"/>
      <c r="X916" s="2"/>
      <c r="Y916" s="2"/>
      <c r="Z916" s="2"/>
    </row>
    <row r="917" spans="1:26" ht="15.75" customHeight="1" x14ac:dyDescent="0.3">
      <c r="A917" s="128"/>
      <c r="B917" s="128"/>
      <c r="C917" s="171"/>
      <c r="D917" s="128"/>
      <c r="E917" s="128"/>
      <c r="F917" s="128"/>
      <c r="G917" s="2"/>
      <c r="H917" s="128"/>
      <c r="I917" s="172"/>
      <c r="J917" s="172"/>
      <c r="K917" s="172"/>
      <c r="L917" s="172"/>
      <c r="M917" s="2"/>
      <c r="N917" s="2"/>
      <c r="O917" s="2"/>
      <c r="P917" s="2"/>
      <c r="Q917" s="2"/>
      <c r="R917" s="2"/>
      <c r="S917" s="2"/>
      <c r="T917" s="2"/>
      <c r="U917" s="2"/>
      <c r="V917" s="2"/>
      <c r="W917" s="2"/>
      <c r="X917" s="2"/>
      <c r="Y917" s="2"/>
      <c r="Z917" s="2"/>
    </row>
    <row r="918" spans="1:26" ht="15.75" customHeight="1" x14ac:dyDescent="0.3">
      <c r="A918" s="128"/>
      <c r="B918" s="128"/>
      <c r="C918" s="171"/>
      <c r="D918" s="128"/>
      <c r="E918" s="128"/>
      <c r="F918" s="128"/>
      <c r="G918" s="2"/>
      <c r="H918" s="128"/>
      <c r="I918" s="172"/>
      <c r="J918" s="172"/>
      <c r="K918" s="172"/>
      <c r="L918" s="172"/>
      <c r="M918" s="2"/>
      <c r="N918" s="2"/>
      <c r="O918" s="2"/>
      <c r="P918" s="2"/>
      <c r="Q918" s="2"/>
      <c r="R918" s="2"/>
      <c r="S918" s="2"/>
      <c r="T918" s="2"/>
      <c r="U918" s="2"/>
      <c r="V918" s="2"/>
      <c r="W918" s="2"/>
      <c r="X918" s="2"/>
      <c r="Y918" s="2"/>
      <c r="Z918" s="2"/>
    </row>
    <row r="919" spans="1:26" ht="15.75" customHeight="1" x14ac:dyDescent="0.3">
      <c r="A919" s="128"/>
      <c r="B919" s="128"/>
      <c r="C919" s="171"/>
      <c r="D919" s="128"/>
      <c r="E919" s="128"/>
      <c r="F919" s="128"/>
      <c r="G919" s="2"/>
      <c r="H919" s="128"/>
      <c r="I919" s="172"/>
      <c r="J919" s="172"/>
      <c r="K919" s="172"/>
      <c r="L919" s="172"/>
      <c r="M919" s="2"/>
      <c r="N919" s="2"/>
      <c r="O919" s="2"/>
      <c r="P919" s="2"/>
      <c r="Q919" s="2"/>
      <c r="R919" s="2"/>
      <c r="S919" s="2"/>
      <c r="T919" s="2"/>
      <c r="U919" s="2"/>
      <c r="V919" s="2"/>
      <c r="W919" s="2"/>
      <c r="X919" s="2"/>
      <c r="Y919" s="2"/>
      <c r="Z919" s="2"/>
    </row>
    <row r="920" spans="1:26" ht="15.75" customHeight="1" x14ac:dyDescent="0.3">
      <c r="A920" s="128"/>
      <c r="B920" s="128"/>
      <c r="C920" s="171"/>
      <c r="D920" s="128"/>
      <c r="E920" s="128"/>
      <c r="F920" s="128"/>
      <c r="G920" s="2"/>
      <c r="H920" s="128"/>
      <c r="I920" s="172"/>
      <c r="J920" s="172"/>
      <c r="K920" s="172"/>
      <c r="L920" s="172"/>
      <c r="M920" s="2"/>
      <c r="N920" s="2"/>
      <c r="O920" s="2"/>
      <c r="P920" s="2"/>
      <c r="Q920" s="2"/>
      <c r="R920" s="2"/>
      <c r="S920" s="2"/>
      <c r="T920" s="2"/>
      <c r="U920" s="2"/>
      <c r="V920" s="2"/>
      <c r="W920" s="2"/>
      <c r="X920" s="2"/>
      <c r="Y920" s="2"/>
      <c r="Z920" s="2"/>
    </row>
    <row r="921" spans="1:26" ht="15.75" customHeight="1" x14ac:dyDescent="0.3">
      <c r="A921" s="128"/>
      <c r="B921" s="128"/>
      <c r="C921" s="171"/>
      <c r="D921" s="128"/>
      <c r="E921" s="128"/>
      <c r="F921" s="128"/>
      <c r="G921" s="2"/>
      <c r="H921" s="128"/>
      <c r="I921" s="172"/>
      <c r="J921" s="172"/>
      <c r="K921" s="172"/>
      <c r="L921" s="172"/>
      <c r="M921" s="2"/>
      <c r="N921" s="2"/>
      <c r="O921" s="2"/>
      <c r="P921" s="2"/>
      <c r="Q921" s="2"/>
      <c r="R921" s="2"/>
      <c r="S921" s="2"/>
      <c r="T921" s="2"/>
      <c r="U921" s="2"/>
      <c r="V921" s="2"/>
      <c r="W921" s="2"/>
      <c r="X921" s="2"/>
      <c r="Y921" s="2"/>
      <c r="Z921" s="2"/>
    </row>
    <row r="922" spans="1:26" ht="15.75" customHeight="1" x14ac:dyDescent="0.3">
      <c r="A922" s="128"/>
      <c r="B922" s="128"/>
      <c r="C922" s="171"/>
      <c r="D922" s="128"/>
      <c r="E922" s="128"/>
      <c r="F922" s="128"/>
      <c r="G922" s="2"/>
      <c r="H922" s="128"/>
      <c r="I922" s="172"/>
      <c r="J922" s="172"/>
      <c r="K922" s="172"/>
      <c r="L922" s="172"/>
      <c r="M922" s="2"/>
      <c r="N922" s="2"/>
      <c r="O922" s="2"/>
      <c r="P922" s="2"/>
      <c r="Q922" s="2"/>
      <c r="R922" s="2"/>
      <c r="S922" s="2"/>
      <c r="T922" s="2"/>
      <c r="U922" s="2"/>
      <c r="V922" s="2"/>
      <c r="W922" s="2"/>
      <c r="X922" s="2"/>
      <c r="Y922" s="2"/>
      <c r="Z922" s="2"/>
    </row>
    <row r="923" spans="1:26" ht="15.75" customHeight="1" x14ac:dyDescent="0.3">
      <c r="A923" s="128"/>
      <c r="B923" s="128"/>
      <c r="C923" s="171"/>
      <c r="D923" s="128"/>
      <c r="E923" s="128"/>
      <c r="F923" s="128"/>
      <c r="G923" s="2"/>
      <c r="H923" s="128"/>
      <c r="I923" s="172"/>
      <c r="J923" s="172"/>
      <c r="K923" s="172"/>
      <c r="L923" s="172"/>
      <c r="M923" s="2"/>
      <c r="N923" s="2"/>
      <c r="O923" s="2"/>
      <c r="P923" s="2"/>
      <c r="Q923" s="2"/>
      <c r="R923" s="2"/>
      <c r="S923" s="2"/>
      <c r="T923" s="2"/>
      <c r="U923" s="2"/>
      <c r="V923" s="2"/>
      <c r="W923" s="2"/>
      <c r="X923" s="2"/>
      <c r="Y923" s="2"/>
      <c r="Z923" s="2"/>
    </row>
    <row r="924" spans="1:26" ht="15.75" customHeight="1" x14ac:dyDescent="0.3">
      <c r="A924" s="128"/>
      <c r="B924" s="128"/>
      <c r="C924" s="171"/>
      <c r="D924" s="128"/>
      <c r="E924" s="128"/>
      <c r="F924" s="128"/>
      <c r="G924" s="2"/>
      <c r="H924" s="128"/>
      <c r="I924" s="172"/>
      <c r="J924" s="172"/>
      <c r="K924" s="172"/>
      <c r="L924" s="172"/>
      <c r="M924" s="2"/>
      <c r="N924" s="2"/>
      <c r="O924" s="2"/>
      <c r="P924" s="2"/>
      <c r="Q924" s="2"/>
      <c r="R924" s="2"/>
      <c r="S924" s="2"/>
      <c r="T924" s="2"/>
      <c r="U924" s="2"/>
      <c r="V924" s="2"/>
      <c r="W924" s="2"/>
      <c r="X924" s="2"/>
      <c r="Y924" s="2"/>
      <c r="Z924" s="2"/>
    </row>
    <row r="925" spans="1:26" ht="15.75" customHeight="1" x14ac:dyDescent="0.3">
      <c r="A925" s="128"/>
      <c r="B925" s="128"/>
      <c r="C925" s="171"/>
      <c r="D925" s="128"/>
      <c r="E925" s="128"/>
      <c r="F925" s="128"/>
      <c r="G925" s="2"/>
      <c r="H925" s="128"/>
      <c r="I925" s="172"/>
      <c r="J925" s="172"/>
      <c r="K925" s="172"/>
      <c r="L925" s="172"/>
      <c r="M925" s="2"/>
      <c r="N925" s="2"/>
      <c r="O925" s="2"/>
      <c r="P925" s="2"/>
      <c r="Q925" s="2"/>
      <c r="R925" s="2"/>
      <c r="S925" s="2"/>
      <c r="T925" s="2"/>
      <c r="U925" s="2"/>
      <c r="V925" s="2"/>
      <c r="W925" s="2"/>
      <c r="X925" s="2"/>
      <c r="Y925" s="2"/>
      <c r="Z925" s="2"/>
    </row>
    <row r="926" spans="1:26" ht="15.75" customHeight="1" x14ac:dyDescent="0.3">
      <c r="A926" s="128"/>
      <c r="B926" s="128"/>
      <c r="C926" s="171"/>
      <c r="D926" s="128"/>
      <c r="E926" s="128"/>
      <c r="F926" s="128"/>
      <c r="G926" s="2"/>
      <c r="H926" s="128"/>
      <c r="I926" s="172"/>
      <c r="J926" s="172"/>
      <c r="K926" s="172"/>
      <c r="L926" s="172"/>
      <c r="M926" s="2"/>
      <c r="N926" s="2"/>
      <c r="O926" s="2"/>
      <c r="P926" s="2"/>
      <c r="Q926" s="2"/>
      <c r="R926" s="2"/>
      <c r="S926" s="2"/>
      <c r="T926" s="2"/>
      <c r="U926" s="2"/>
      <c r="V926" s="2"/>
      <c r="W926" s="2"/>
      <c r="X926" s="2"/>
      <c r="Y926" s="2"/>
      <c r="Z926" s="2"/>
    </row>
    <row r="927" spans="1:26" ht="15.75" customHeight="1" x14ac:dyDescent="0.3">
      <c r="A927" s="128"/>
      <c r="B927" s="128"/>
      <c r="C927" s="171"/>
      <c r="D927" s="128"/>
      <c r="E927" s="128"/>
      <c r="F927" s="128"/>
      <c r="G927" s="2"/>
      <c r="H927" s="128"/>
      <c r="I927" s="172"/>
      <c r="J927" s="172"/>
      <c r="K927" s="172"/>
      <c r="L927" s="172"/>
      <c r="M927" s="2"/>
      <c r="N927" s="2"/>
      <c r="O927" s="2"/>
      <c r="P927" s="2"/>
      <c r="Q927" s="2"/>
      <c r="R927" s="2"/>
      <c r="S927" s="2"/>
      <c r="T927" s="2"/>
      <c r="U927" s="2"/>
      <c r="V927" s="2"/>
      <c r="W927" s="2"/>
      <c r="X927" s="2"/>
      <c r="Y927" s="2"/>
      <c r="Z927" s="2"/>
    </row>
    <row r="928" spans="1:26" ht="15.75" customHeight="1" x14ac:dyDescent="0.3">
      <c r="A928" s="128"/>
      <c r="B928" s="128"/>
      <c r="C928" s="171"/>
      <c r="D928" s="128"/>
      <c r="E928" s="128"/>
      <c r="F928" s="128"/>
      <c r="G928" s="2"/>
      <c r="H928" s="128"/>
      <c r="I928" s="172"/>
      <c r="J928" s="172"/>
      <c r="K928" s="172"/>
      <c r="L928" s="172"/>
      <c r="M928" s="2"/>
      <c r="N928" s="2"/>
      <c r="O928" s="2"/>
      <c r="P928" s="2"/>
      <c r="Q928" s="2"/>
      <c r="R928" s="2"/>
      <c r="S928" s="2"/>
      <c r="T928" s="2"/>
      <c r="U928" s="2"/>
      <c r="V928" s="2"/>
      <c r="W928" s="2"/>
      <c r="X928" s="2"/>
      <c r="Y928" s="2"/>
      <c r="Z928" s="2"/>
    </row>
    <row r="929" spans="1:26" ht="15.75" customHeight="1" x14ac:dyDescent="0.3">
      <c r="A929" s="128"/>
      <c r="B929" s="128"/>
      <c r="C929" s="171"/>
      <c r="D929" s="128"/>
      <c r="E929" s="128"/>
      <c r="F929" s="128"/>
      <c r="G929" s="2"/>
      <c r="H929" s="128"/>
      <c r="I929" s="172"/>
      <c r="J929" s="172"/>
      <c r="K929" s="172"/>
      <c r="L929" s="172"/>
      <c r="M929" s="2"/>
      <c r="N929" s="2"/>
      <c r="O929" s="2"/>
      <c r="P929" s="2"/>
      <c r="Q929" s="2"/>
      <c r="R929" s="2"/>
      <c r="S929" s="2"/>
      <c r="T929" s="2"/>
      <c r="U929" s="2"/>
      <c r="V929" s="2"/>
      <c r="W929" s="2"/>
      <c r="X929" s="2"/>
      <c r="Y929" s="2"/>
      <c r="Z929" s="2"/>
    </row>
    <row r="930" spans="1:26" ht="15.75" customHeight="1" x14ac:dyDescent="0.3">
      <c r="A930" s="128"/>
      <c r="B930" s="128"/>
      <c r="C930" s="171"/>
      <c r="D930" s="128"/>
      <c r="E930" s="128"/>
      <c r="F930" s="128"/>
      <c r="G930" s="2"/>
      <c r="H930" s="128"/>
      <c r="I930" s="172"/>
      <c r="J930" s="172"/>
      <c r="K930" s="172"/>
      <c r="L930" s="172"/>
      <c r="M930" s="2"/>
      <c r="N930" s="2"/>
      <c r="O930" s="2"/>
      <c r="P930" s="2"/>
      <c r="Q930" s="2"/>
      <c r="R930" s="2"/>
      <c r="S930" s="2"/>
      <c r="T930" s="2"/>
      <c r="U930" s="2"/>
      <c r="V930" s="2"/>
      <c r="W930" s="2"/>
      <c r="X930" s="2"/>
      <c r="Y930" s="2"/>
      <c r="Z930" s="2"/>
    </row>
    <row r="931" spans="1:26" ht="15.75" customHeight="1" x14ac:dyDescent="0.3">
      <c r="A931" s="128"/>
      <c r="B931" s="128"/>
      <c r="C931" s="171"/>
      <c r="D931" s="128"/>
      <c r="E931" s="128"/>
      <c r="F931" s="128"/>
      <c r="G931" s="2"/>
      <c r="H931" s="128"/>
      <c r="I931" s="172"/>
      <c r="J931" s="172"/>
      <c r="K931" s="172"/>
      <c r="L931" s="172"/>
      <c r="M931" s="2"/>
      <c r="N931" s="2"/>
      <c r="O931" s="2"/>
      <c r="P931" s="2"/>
      <c r="Q931" s="2"/>
      <c r="R931" s="2"/>
      <c r="S931" s="2"/>
      <c r="T931" s="2"/>
      <c r="U931" s="2"/>
      <c r="V931" s="2"/>
      <c r="W931" s="2"/>
      <c r="X931" s="2"/>
      <c r="Y931" s="2"/>
      <c r="Z931" s="2"/>
    </row>
    <row r="932" spans="1:26" ht="15.75" customHeight="1" x14ac:dyDescent="0.3">
      <c r="A932" s="128"/>
      <c r="B932" s="128"/>
      <c r="C932" s="171"/>
      <c r="D932" s="128"/>
      <c r="E932" s="128"/>
      <c r="F932" s="128"/>
      <c r="G932" s="2"/>
      <c r="H932" s="128"/>
      <c r="I932" s="172"/>
      <c r="J932" s="172"/>
      <c r="K932" s="172"/>
      <c r="L932" s="172"/>
      <c r="M932" s="2"/>
      <c r="N932" s="2"/>
      <c r="O932" s="2"/>
      <c r="P932" s="2"/>
      <c r="Q932" s="2"/>
      <c r="R932" s="2"/>
      <c r="S932" s="2"/>
      <c r="T932" s="2"/>
      <c r="U932" s="2"/>
      <c r="V932" s="2"/>
      <c r="W932" s="2"/>
      <c r="X932" s="2"/>
      <c r="Y932" s="2"/>
      <c r="Z932" s="2"/>
    </row>
    <row r="933" spans="1:26" ht="15.75" customHeight="1" x14ac:dyDescent="0.3">
      <c r="A933" s="128"/>
      <c r="B933" s="128"/>
      <c r="C933" s="171"/>
      <c r="D933" s="128"/>
      <c r="E933" s="128"/>
      <c r="F933" s="128"/>
      <c r="G933" s="2"/>
      <c r="H933" s="128"/>
      <c r="I933" s="172"/>
      <c r="J933" s="172"/>
      <c r="K933" s="172"/>
      <c r="L933" s="172"/>
      <c r="M933" s="2"/>
      <c r="N933" s="2"/>
      <c r="O933" s="2"/>
      <c r="P933" s="2"/>
      <c r="Q933" s="2"/>
      <c r="R933" s="2"/>
      <c r="S933" s="2"/>
      <c r="T933" s="2"/>
      <c r="U933" s="2"/>
      <c r="V933" s="2"/>
      <c r="W933" s="2"/>
      <c r="X933" s="2"/>
      <c r="Y933" s="2"/>
      <c r="Z933" s="2"/>
    </row>
    <row r="934" spans="1:26" ht="15.75" customHeight="1" x14ac:dyDescent="0.3">
      <c r="A934" s="128"/>
      <c r="B934" s="128"/>
      <c r="C934" s="171"/>
      <c r="D934" s="128"/>
      <c r="E934" s="128"/>
      <c r="F934" s="128"/>
      <c r="G934" s="2"/>
      <c r="H934" s="128"/>
      <c r="I934" s="172"/>
      <c r="J934" s="172"/>
      <c r="K934" s="172"/>
      <c r="L934" s="172"/>
      <c r="M934" s="2"/>
      <c r="N934" s="2"/>
      <c r="O934" s="2"/>
      <c r="P934" s="2"/>
      <c r="Q934" s="2"/>
      <c r="R934" s="2"/>
      <c r="S934" s="2"/>
      <c r="T934" s="2"/>
      <c r="U934" s="2"/>
      <c r="V934" s="2"/>
      <c r="W934" s="2"/>
      <c r="X934" s="2"/>
      <c r="Y934" s="2"/>
      <c r="Z934" s="2"/>
    </row>
    <row r="935" spans="1:26" ht="15.75" customHeight="1" x14ac:dyDescent="0.3">
      <c r="A935" s="128"/>
      <c r="B935" s="128"/>
      <c r="C935" s="171"/>
      <c r="D935" s="128"/>
      <c r="E935" s="128"/>
      <c r="F935" s="128"/>
      <c r="G935" s="2"/>
      <c r="H935" s="128"/>
      <c r="I935" s="172"/>
      <c r="J935" s="172"/>
      <c r="K935" s="172"/>
      <c r="L935" s="172"/>
      <c r="M935" s="2"/>
      <c r="N935" s="2"/>
      <c r="O935" s="2"/>
      <c r="P935" s="2"/>
      <c r="Q935" s="2"/>
      <c r="R935" s="2"/>
      <c r="S935" s="2"/>
      <c r="T935" s="2"/>
      <c r="U935" s="2"/>
      <c r="V935" s="2"/>
      <c r="W935" s="2"/>
      <c r="X935" s="2"/>
      <c r="Y935" s="2"/>
      <c r="Z935" s="2"/>
    </row>
    <row r="936" spans="1:26" ht="15.75" customHeight="1" x14ac:dyDescent="0.3">
      <c r="A936" s="128"/>
      <c r="B936" s="128"/>
      <c r="C936" s="171"/>
      <c r="D936" s="128"/>
      <c r="E936" s="128"/>
      <c r="F936" s="128"/>
      <c r="G936" s="2"/>
      <c r="H936" s="128"/>
      <c r="I936" s="172"/>
      <c r="J936" s="172"/>
      <c r="K936" s="172"/>
      <c r="L936" s="172"/>
      <c r="M936" s="2"/>
      <c r="N936" s="2"/>
      <c r="O936" s="2"/>
      <c r="P936" s="2"/>
      <c r="Q936" s="2"/>
      <c r="R936" s="2"/>
      <c r="S936" s="2"/>
      <c r="T936" s="2"/>
      <c r="U936" s="2"/>
      <c r="V936" s="2"/>
      <c r="W936" s="2"/>
      <c r="X936" s="2"/>
      <c r="Y936" s="2"/>
      <c r="Z936" s="2"/>
    </row>
    <row r="937" spans="1:26" ht="15.75" customHeight="1" x14ac:dyDescent="0.3">
      <c r="A937" s="128"/>
      <c r="B937" s="128"/>
      <c r="C937" s="171"/>
      <c r="D937" s="128"/>
      <c r="E937" s="128"/>
      <c r="F937" s="128"/>
      <c r="G937" s="2"/>
      <c r="H937" s="128"/>
      <c r="I937" s="172"/>
      <c r="J937" s="172"/>
      <c r="K937" s="172"/>
      <c r="L937" s="172"/>
      <c r="M937" s="2"/>
      <c r="N937" s="2"/>
      <c r="O937" s="2"/>
      <c r="P937" s="2"/>
      <c r="Q937" s="2"/>
      <c r="R937" s="2"/>
      <c r="S937" s="2"/>
      <c r="T937" s="2"/>
      <c r="U937" s="2"/>
      <c r="V937" s="2"/>
      <c r="W937" s="2"/>
      <c r="X937" s="2"/>
      <c r="Y937" s="2"/>
      <c r="Z937" s="2"/>
    </row>
    <row r="938" spans="1:26" ht="15.75" customHeight="1" x14ac:dyDescent="0.3">
      <c r="A938" s="128"/>
      <c r="B938" s="128"/>
      <c r="C938" s="171"/>
      <c r="D938" s="128"/>
      <c r="E938" s="128"/>
      <c r="F938" s="128"/>
      <c r="G938" s="2"/>
      <c r="H938" s="128"/>
      <c r="I938" s="172"/>
      <c r="J938" s="172"/>
      <c r="K938" s="172"/>
      <c r="L938" s="172"/>
      <c r="M938" s="2"/>
      <c r="N938" s="2"/>
      <c r="O938" s="2"/>
      <c r="P938" s="2"/>
      <c r="Q938" s="2"/>
      <c r="R938" s="2"/>
      <c r="S938" s="2"/>
      <c r="T938" s="2"/>
      <c r="U938" s="2"/>
      <c r="V938" s="2"/>
      <c r="W938" s="2"/>
      <c r="X938" s="2"/>
      <c r="Y938" s="2"/>
      <c r="Z938" s="2"/>
    </row>
    <row r="939" spans="1:26" ht="15.75" customHeight="1" x14ac:dyDescent="0.3">
      <c r="A939" s="128"/>
      <c r="B939" s="128"/>
      <c r="C939" s="171"/>
      <c r="D939" s="128"/>
      <c r="E939" s="128"/>
      <c r="F939" s="128"/>
      <c r="G939" s="2"/>
      <c r="H939" s="128"/>
      <c r="I939" s="172"/>
      <c r="J939" s="172"/>
      <c r="K939" s="172"/>
      <c r="L939" s="172"/>
      <c r="M939" s="2"/>
      <c r="N939" s="2"/>
      <c r="O939" s="2"/>
      <c r="P939" s="2"/>
      <c r="Q939" s="2"/>
      <c r="R939" s="2"/>
      <c r="S939" s="2"/>
      <c r="T939" s="2"/>
      <c r="U939" s="2"/>
      <c r="V939" s="2"/>
      <c r="W939" s="2"/>
      <c r="X939" s="2"/>
      <c r="Y939" s="2"/>
      <c r="Z939" s="2"/>
    </row>
    <row r="940" spans="1:26" ht="15.75" customHeight="1" x14ac:dyDescent="0.3">
      <c r="A940" s="128"/>
      <c r="B940" s="128"/>
      <c r="C940" s="171"/>
      <c r="D940" s="128"/>
      <c r="E940" s="128"/>
      <c r="F940" s="128"/>
      <c r="G940" s="2"/>
      <c r="H940" s="128"/>
      <c r="I940" s="172"/>
      <c r="J940" s="172"/>
      <c r="K940" s="172"/>
      <c r="L940" s="172"/>
      <c r="M940" s="2"/>
      <c r="N940" s="2"/>
      <c r="O940" s="2"/>
      <c r="P940" s="2"/>
      <c r="Q940" s="2"/>
      <c r="R940" s="2"/>
      <c r="S940" s="2"/>
      <c r="T940" s="2"/>
      <c r="U940" s="2"/>
      <c r="V940" s="2"/>
      <c r="W940" s="2"/>
      <c r="X940" s="2"/>
      <c r="Y940" s="2"/>
      <c r="Z940" s="2"/>
    </row>
    <row r="941" spans="1:26" ht="15.75" customHeight="1" x14ac:dyDescent="0.3">
      <c r="A941" s="128"/>
      <c r="B941" s="128"/>
      <c r="C941" s="171"/>
      <c r="D941" s="128"/>
      <c r="E941" s="128"/>
      <c r="F941" s="128"/>
      <c r="G941" s="2"/>
      <c r="H941" s="128"/>
      <c r="I941" s="172"/>
      <c r="J941" s="172"/>
      <c r="K941" s="172"/>
      <c r="L941" s="172"/>
      <c r="M941" s="2"/>
      <c r="N941" s="2"/>
      <c r="O941" s="2"/>
      <c r="P941" s="2"/>
      <c r="Q941" s="2"/>
      <c r="R941" s="2"/>
      <c r="S941" s="2"/>
      <c r="T941" s="2"/>
      <c r="U941" s="2"/>
      <c r="V941" s="2"/>
      <c r="W941" s="2"/>
      <c r="X941" s="2"/>
      <c r="Y941" s="2"/>
      <c r="Z941" s="2"/>
    </row>
    <row r="942" spans="1:26" ht="15.75" customHeight="1" x14ac:dyDescent="0.3">
      <c r="A942" s="128"/>
      <c r="B942" s="128"/>
      <c r="C942" s="171"/>
      <c r="D942" s="128"/>
      <c r="E942" s="128"/>
      <c r="F942" s="128"/>
      <c r="G942" s="2"/>
      <c r="H942" s="128"/>
      <c r="I942" s="172"/>
      <c r="J942" s="172"/>
      <c r="K942" s="172"/>
      <c r="L942" s="172"/>
      <c r="M942" s="2"/>
      <c r="N942" s="2"/>
      <c r="O942" s="2"/>
      <c r="P942" s="2"/>
      <c r="Q942" s="2"/>
      <c r="R942" s="2"/>
      <c r="S942" s="2"/>
      <c r="T942" s="2"/>
      <c r="U942" s="2"/>
      <c r="V942" s="2"/>
      <c r="W942" s="2"/>
      <c r="X942" s="2"/>
      <c r="Y942" s="2"/>
      <c r="Z942" s="2"/>
    </row>
    <row r="943" spans="1:26" ht="15.75" customHeight="1" x14ac:dyDescent="0.3">
      <c r="A943" s="128"/>
      <c r="B943" s="128"/>
      <c r="C943" s="171"/>
      <c r="D943" s="128"/>
      <c r="E943" s="128"/>
      <c r="F943" s="128"/>
      <c r="G943" s="2"/>
      <c r="H943" s="128"/>
      <c r="I943" s="172"/>
      <c r="J943" s="172"/>
      <c r="K943" s="172"/>
      <c r="L943" s="172"/>
      <c r="M943" s="2"/>
      <c r="N943" s="2"/>
      <c r="O943" s="2"/>
      <c r="P943" s="2"/>
      <c r="Q943" s="2"/>
      <c r="R943" s="2"/>
      <c r="S943" s="2"/>
      <c r="T943" s="2"/>
      <c r="U943" s="2"/>
      <c r="V943" s="2"/>
      <c r="W943" s="2"/>
      <c r="X943" s="2"/>
      <c r="Y943" s="2"/>
      <c r="Z943" s="2"/>
    </row>
    <row r="944" spans="1:26" ht="15.75" customHeight="1" x14ac:dyDescent="0.3">
      <c r="A944" s="128"/>
      <c r="B944" s="128"/>
      <c r="C944" s="171"/>
      <c r="D944" s="128"/>
      <c r="E944" s="128"/>
      <c r="F944" s="128"/>
      <c r="G944" s="2"/>
      <c r="H944" s="128"/>
      <c r="I944" s="172"/>
      <c r="J944" s="172"/>
      <c r="K944" s="172"/>
      <c r="L944" s="172"/>
      <c r="M944" s="2"/>
      <c r="N944" s="2"/>
      <c r="O944" s="2"/>
      <c r="P944" s="2"/>
      <c r="Q944" s="2"/>
      <c r="R944" s="2"/>
      <c r="S944" s="2"/>
      <c r="T944" s="2"/>
      <c r="U944" s="2"/>
      <c r="V944" s="2"/>
      <c r="W944" s="2"/>
      <c r="X944" s="2"/>
      <c r="Y944" s="2"/>
      <c r="Z944" s="2"/>
    </row>
    <row r="945" spans="1:26" ht="15.75" customHeight="1" x14ac:dyDescent="0.3">
      <c r="A945" s="128"/>
      <c r="B945" s="128"/>
      <c r="C945" s="171"/>
      <c r="D945" s="128"/>
      <c r="E945" s="128"/>
      <c r="F945" s="128"/>
      <c r="G945" s="2"/>
      <c r="H945" s="128"/>
      <c r="I945" s="172"/>
      <c r="J945" s="172"/>
      <c r="K945" s="172"/>
      <c r="L945" s="172"/>
      <c r="M945" s="2"/>
      <c r="N945" s="2"/>
      <c r="O945" s="2"/>
      <c r="P945" s="2"/>
      <c r="Q945" s="2"/>
      <c r="R945" s="2"/>
      <c r="S945" s="2"/>
      <c r="T945" s="2"/>
      <c r="U945" s="2"/>
      <c r="V945" s="2"/>
      <c r="W945" s="2"/>
      <c r="X945" s="2"/>
      <c r="Y945" s="2"/>
      <c r="Z945" s="2"/>
    </row>
    <row r="946" spans="1:26" ht="15.75" customHeight="1" x14ac:dyDescent="0.3">
      <c r="A946" s="128"/>
      <c r="B946" s="128"/>
      <c r="C946" s="171"/>
      <c r="D946" s="128"/>
      <c r="E946" s="128"/>
      <c r="F946" s="128"/>
      <c r="G946" s="2"/>
      <c r="H946" s="128"/>
      <c r="I946" s="172"/>
      <c r="J946" s="172"/>
      <c r="K946" s="172"/>
      <c r="L946" s="172"/>
      <c r="M946" s="2"/>
      <c r="N946" s="2"/>
      <c r="O946" s="2"/>
      <c r="P946" s="2"/>
      <c r="Q946" s="2"/>
      <c r="R946" s="2"/>
      <c r="S946" s="2"/>
      <c r="T946" s="2"/>
      <c r="U946" s="2"/>
      <c r="V946" s="2"/>
      <c r="W946" s="2"/>
      <c r="X946" s="2"/>
      <c r="Y946" s="2"/>
      <c r="Z946" s="2"/>
    </row>
    <row r="947" spans="1:26" ht="15.75" customHeight="1" x14ac:dyDescent="0.3">
      <c r="A947" s="128"/>
      <c r="B947" s="128"/>
      <c r="C947" s="171"/>
      <c r="D947" s="128"/>
      <c r="E947" s="128"/>
      <c r="F947" s="128"/>
      <c r="G947" s="2"/>
      <c r="H947" s="128"/>
      <c r="I947" s="172"/>
      <c r="J947" s="172"/>
      <c r="K947" s="172"/>
      <c r="L947" s="172"/>
      <c r="M947" s="2"/>
      <c r="N947" s="2"/>
      <c r="O947" s="2"/>
      <c r="P947" s="2"/>
      <c r="Q947" s="2"/>
      <c r="R947" s="2"/>
      <c r="S947" s="2"/>
      <c r="T947" s="2"/>
      <c r="U947" s="2"/>
      <c r="V947" s="2"/>
      <c r="W947" s="2"/>
      <c r="X947" s="2"/>
      <c r="Y947" s="2"/>
      <c r="Z947" s="2"/>
    </row>
    <row r="948" spans="1:26" ht="15.75" customHeight="1" x14ac:dyDescent="0.3">
      <c r="A948" s="128"/>
      <c r="B948" s="128"/>
      <c r="C948" s="171"/>
      <c r="D948" s="128"/>
      <c r="E948" s="128"/>
      <c r="F948" s="128"/>
      <c r="G948" s="2"/>
      <c r="H948" s="128"/>
      <c r="I948" s="172"/>
      <c r="J948" s="172"/>
      <c r="K948" s="172"/>
      <c r="L948" s="172"/>
      <c r="M948" s="2"/>
      <c r="N948" s="2"/>
      <c r="O948" s="2"/>
      <c r="P948" s="2"/>
      <c r="Q948" s="2"/>
      <c r="R948" s="2"/>
      <c r="S948" s="2"/>
      <c r="T948" s="2"/>
      <c r="U948" s="2"/>
      <c r="V948" s="2"/>
      <c r="W948" s="2"/>
      <c r="X948" s="2"/>
      <c r="Y948" s="2"/>
      <c r="Z948" s="2"/>
    </row>
    <row r="949" spans="1:26" ht="15.75" customHeight="1" x14ac:dyDescent="0.3">
      <c r="A949" s="128"/>
      <c r="B949" s="128"/>
      <c r="C949" s="171"/>
      <c r="D949" s="128"/>
      <c r="E949" s="128"/>
      <c r="F949" s="128"/>
      <c r="G949" s="2"/>
      <c r="H949" s="128"/>
      <c r="I949" s="172"/>
      <c r="J949" s="172"/>
      <c r="K949" s="172"/>
      <c r="L949" s="172"/>
      <c r="M949" s="2"/>
      <c r="N949" s="2"/>
      <c r="O949" s="2"/>
      <c r="P949" s="2"/>
      <c r="Q949" s="2"/>
      <c r="R949" s="2"/>
      <c r="S949" s="2"/>
      <c r="T949" s="2"/>
      <c r="U949" s="2"/>
      <c r="V949" s="2"/>
      <c r="W949" s="2"/>
      <c r="X949" s="2"/>
      <c r="Y949" s="2"/>
      <c r="Z949" s="2"/>
    </row>
    <row r="950" spans="1:26" ht="15.75" customHeight="1" x14ac:dyDescent="0.3">
      <c r="A950" s="128"/>
      <c r="B950" s="128"/>
      <c r="C950" s="171"/>
      <c r="D950" s="128"/>
      <c r="E950" s="128"/>
      <c r="F950" s="128"/>
      <c r="G950" s="2"/>
      <c r="H950" s="128"/>
      <c r="I950" s="172"/>
      <c r="J950" s="172"/>
      <c r="K950" s="172"/>
      <c r="L950" s="172"/>
      <c r="M950" s="2"/>
      <c r="N950" s="2"/>
      <c r="O950" s="2"/>
      <c r="P950" s="2"/>
      <c r="Q950" s="2"/>
      <c r="R950" s="2"/>
      <c r="S950" s="2"/>
      <c r="T950" s="2"/>
      <c r="U950" s="2"/>
      <c r="V950" s="2"/>
      <c r="W950" s="2"/>
      <c r="X950" s="2"/>
      <c r="Y950" s="2"/>
      <c r="Z950" s="2"/>
    </row>
    <row r="951" spans="1:26" ht="15.75" customHeight="1" x14ac:dyDescent="0.3">
      <c r="A951" s="128"/>
      <c r="B951" s="128"/>
      <c r="C951" s="171"/>
      <c r="D951" s="128"/>
      <c r="E951" s="128"/>
      <c r="F951" s="128"/>
      <c r="G951" s="2"/>
      <c r="H951" s="128"/>
      <c r="I951" s="172"/>
      <c r="J951" s="172"/>
      <c r="K951" s="172"/>
      <c r="L951" s="172"/>
      <c r="M951" s="2"/>
      <c r="N951" s="2"/>
      <c r="O951" s="2"/>
      <c r="P951" s="2"/>
      <c r="Q951" s="2"/>
      <c r="R951" s="2"/>
      <c r="S951" s="2"/>
      <c r="T951" s="2"/>
      <c r="U951" s="2"/>
      <c r="V951" s="2"/>
      <c r="W951" s="2"/>
      <c r="X951" s="2"/>
      <c r="Y951" s="2"/>
      <c r="Z951" s="2"/>
    </row>
    <row r="952" spans="1:26" ht="15.75" customHeight="1" x14ac:dyDescent="0.3">
      <c r="A952" s="128"/>
      <c r="B952" s="128"/>
      <c r="C952" s="171"/>
      <c r="D952" s="128"/>
      <c r="E952" s="128"/>
      <c r="F952" s="128"/>
      <c r="G952" s="2"/>
      <c r="H952" s="128"/>
      <c r="I952" s="172"/>
      <c r="J952" s="172"/>
      <c r="K952" s="172"/>
      <c r="L952" s="172"/>
      <c r="M952" s="2"/>
      <c r="N952" s="2"/>
      <c r="O952" s="2"/>
      <c r="P952" s="2"/>
      <c r="Q952" s="2"/>
      <c r="R952" s="2"/>
      <c r="S952" s="2"/>
      <c r="T952" s="2"/>
      <c r="U952" s="2"/>
      <c r="V952" s="2"/>
      <c r="W952" s="2"/>
      <c r="X952" s="2"/>
      <c r="Y952" s="2"/>
      <c r="Z952" s="2"/>
    </row>
    <row r="953" spans="1:26" ht="15.75" customHeight="1" x14ac:dyDescent="0.3">
      <c r="A953" s="128"/>
      <c r="B953" s="128"/>
      <c r="C953" s="171"/>
      <c r="D953" s="128"/>
      <c r="E953" s="128"/>
      <c r="F953" s="128"/>
      <c r="G953" s="2"/>
      <c r="H953" s="128"/>
      <c r="I953" s="172"/>
      <c r="J953" s="172"/>
      <c r="K953" s="172"/>
      <c r="L953" s="172"/>
      <c r="M953" s="2"/>
      <c r="N953" s="2"/>
      <c r="O953" s="2"/>
      <c r="P953" s="2"/>
      <c r="Q953" s="2"/>
      <c r="R953" s="2"/>
      <c r="S953" s="2"/>
      <c r="T953" s="2"/>
      <c r="U953" s="2"/>
      <c r="V953" s="2"/>
      <c r="W953" s="2"/>
      <c r="X953" s="2"/>
      <c r="Y953" s="2"/>
      <c r="Z953" s="2"/>
    </row>
    <row r="954" spans="1:26" ht="15.75" customHeight="1" x14ac:dyDescent="0.3">
      <c r="A954" s="128"/>
      <c r="B954" s="128"/>
      <c r="C954" s="171"/>
      <c r="D954" s="128"/>
      <c r="E954" s="128"/>
      <c r="F954" s="128"/>
      <c r="G954" s="2"/>
      <c r="H954" s="128"/>
      <c r="I954" s="172"/>
      <c r="J954" s="172"/>
      <c r="K954" s="172"/>
      <c r="L954" s="172"/>
      <c r="M954" s="2"/>
      <c r="N954" s="2"/>
      <c r="O954" s="2"/>
      <c r="P954" s="2"/>
      <c r="Q954" s="2"/>
      <c r="R954" s="2"/>
      <c r="S954" s="2"/>
      <c r="T954" s="2"/>
      <c r="U954" s="2"/>
      <c r="V954" s="2"/>
      <c r="W954" s="2"/>
      <c r="X954" s="2"/>
      <c r="Y954" s="2"/>
      <c r="Z954" s="2"/>
    </row>
    <row r="955" spans="1:26" ht="15.75" customHeight="1" x14ac:dyDescent="0.3">
      <c r="A955" s="128"/>
      <c r="B955" s="128"/>
      <c r="C955" s="171"/>
      <c r="D955" s="128"/>
      <c r="E955" s="128"/>
      <c r="F955" s="128"/>
      <c r="G955" s="2"/>
      <c r="H955" s="128"/>
      <c r="I955" s="172"/>
      <c r="J955" s="172"/>
      <c r="K955" s="172"/>
      <c r="L955" s="172"/>
      <c r="M955" s="2"/>
      <c r="N955" s="2"/>
      <c r="O955" s="2"/>
      <c r="P955" s="2"/>
      <c r="Q955" s="2"/>
      <c r="R955" s="2"/>
      <c r="S955" s="2"/>
      <c r="T955" s="2"/>
      <c r="U955" s="2"/>
      <c r="V955" s="2"/>
      <c r="W955" s="2"/>
      <c r="X955" s="2"/>
      <c r="Y955" s="2"/>
      <c r="Z955" s="2"/>
    </row>
    <row r="956" spans="1:26" ht="15.75" customHeight="1" x14ac:dyDescent="0.3">
      <c r="A956" s="128"/>
      <c r="B956" s="128"/>
      <c r="C956" s="171"/>
      <c r="D956" s="128"/>
      <c r="E956" s="128"/>
      <c r="F956" s="128"/>
      <c r="G956" s="2"/>
      <c r="H956" s="128"/>
      <c r="I956" s="172"/>
      <c r="J956" s="172"/>
      <c r="K956" s="172"/>
      <c r="L956" s="172"/>
      <c r="M956" s="2"/>
      <c r="N956" s="2"/>
      <c r="O956" s="2"/>
      <c r="P956" s="2"/>
      <c r="Q956" s="2"/>
      <c r="R956" s="2"/>
      <c r="S956" s="2"/>
      <c r="T956" s="2"/>
      <c r="U956" s="2"/>
      <c r="V956" s="2"/>
      <c r="W956" s="2"/>
      <c r="X956" s="2"/>
      <c r="Y956" s="2"/>
      <c r="Z956" s="2"/>
    </row>
    <row r="957" spans="1:26" ht="15.75" customHeight="1" x14ac:dyDescent="0.3">
      <c r="A957" s="128"/>
      <c r="B957" s="128"/>
      <c r="C957" s="171"/>
      <c r="D957" s="128"/>
      <c r="E957" s="128"/>
      <c r="F957" s="128"/>
      <c r="G957" s="2"/>
      <c r="H957" s="128"/>
      <c r="I957" s="172"/>
      <c r="J957" s="172"/>
      <c r="K957" s="172"/>
      <c r="L957" s="172"/>
      <c r="M957" s="2"/>
      <c r="N957" s="2"/>
      <c r="O957" s="2"/>
      <c r="P957" s="2"/>
      <c r="Q957" s="2"/>
      <c r="R957" s="2"/>
      <c r="S957" s="2"/>
      <c r="T957" s="2"/>
      <c r="U957" s="2"/>
      <c r="V957" s="2"/>
      <c r="W957" s="2"/>
      <c r="X957" s="2"/>
      <c r="Y957" s="2"/>
      <c r="Z957" s="2"/>
    </row>
    <row r="958" spans="1:26" ht="15.75" customHeight="1" x14ac:dyDescent="0.3">
      <c r="A958" s="128"/>
      <c r="B958" s="128"/>
      <c r="C958" s="171"/>
      <c r="D958" s="128"/>
      <c r="E958" s="128"/>
      <c r="F958" s="128"/>
      <c r="G958" s="2"/>
      <c r="H958" s="128"/>
      <c r="I958" s="172"/>
      <c r="J958" s="172"/>
      <c r="K958" s="172"/>
      <c r="L958" s="172"/>
      <c r="M958" s="2"/>
      <c r="N958" s="2"/>
      <c r="O958" s="2"/>
      <c r="P958" s="2"/>
      <c r="Q958" s="2"/>
      <c r="R958" s="2"/>
      <c r="S958" s="2"/>
      <c r="T958" s="2"/>
      <c r="U958" s="2"/>
      <c r="V958" s="2"/>
      <c r="W958" s="2"/>
      <c r="X958" s="2"/>
      <c r="Y958" s="2"/>
      <c r="Z958" s="2"/>
    </row>
    <row r="959" spans="1:26" ht="15.75" customHeight="1" x14ac:dyDescent="0.3">
      <c r="A959" s="128"/>
      <c r="B959" s="128"/>
      <c r="C959" s="171"/>
      <c r="D959" s="128"/>
      <c r="E959" s="128"/>
      <c r="F959" s="128"/>
      <c r="G959" s="2"/>
      <c r="H959" s="128"/>
      <c r="I959" s="172"/>
      <c r="J959" s="172"/>
      <c r="K959" s="172"/>
      <c r="L959" s="172"/>
      <c r="M959" s="2"/>
      <c r="N959" s="2"/>
      <c r="O959" s="2"/>
      <c r="P959" s="2"/>
      <c r="Q959" s="2"/>
      <c r="R959" s="2"/>
      <c r="S959" s="2"/>
      <c r="T959" s="2"/>
      <c r="U959" s="2"/>
      <c r="V959" s="2"/>
      <c r="W959" s="2"/>
      <c r="X959" s="2"/>
      <c r="Y959" s="2"/>
      <c r="Z959" s="2"/>
    </row>
    <row r="960" spans="1:26" ht="15.75" customHeight="1" x14ac:dyDescent="0.3">
      <c r="A960" s="128"/>
      <c r="B960" s="128"/>
      <c r="C960" s="171"/>
      <c r="D960" s="128"/>
      <c r="E960" s="128"/>
      <c r="F960" s="128"/>
      <c r="G960" s="2"/>
      <c r="H960" s="128"/>
      <c r="I960" s="172"/>
      <c r="J960" s="172"/>
      <c r="K960" s="172"/>
      <c r="L960" s="172"/>
      <c r="M960" s="2"/>
      <c r="N960" s="2"/>
      <c r="O960" s="2"/>
      <c r="P960" s="2"/>
      <c r="Q960" s="2"/>
      <c r="R960" s="2"/>
      <c r="S960" s="2"/>
      <c r="T960" s="2"/>
      <c r="U960" s="2"/>
      <c r="V960" s="2"/>
      <c r="W960" s="2"/>
      <c r="X960" s="2"/>
      <c r="Y960" s="2"/>
      <c r="Z960" s="2"/>
    </row>
    <row r="961" spans="1:26" ht="15.75" customHeight="1" x14ac:dyDescent="0.3">
      <c r="A961" s="128"/>
      <c r="B961" s="128"/>
      <c r="C961" s="171"/>
      <c r="D961" s="128"/>
      <c r="E961" s="128"/>
      <c r="F961" s="128"/>
      <c r="G961" s="2"/>
      <c r="H961" s="128"/>
      <c r="I961" s="172"/>
      <c r="J961" s="172"/>
      <c r="K961" s="172"/>
      <c r="L961" s="172"/>
      <c r="M961" s="2"/>
      <c r="N961" s="2"/>
      <c r="O961" s="2"/>
      <c r="P961" s="2"/>
      <c r="Q961" s="2"/>
      <c r="R961" s="2"/>
      <c r="S961" s="2"/>
      <c r="T961" s="2"/>
      <c r="U961" s="2"/>
      <c r="V961" s="2"/>
      <c r="W961" s="2"/>
      <c r="X961" s="2"/>
      <c r="Y961" s="2"/>
      <c r="Z961" s="2"/>
    </row>
    <row r="962" spans="1:26" ht="15.75" customHeight="1" x14ac:dyDescent="0.3">
      <c r="A962" s="128"/>
      <c r="B962" s="128"/>
      <c r="C962" s="171"/>
      <c r="D962" s="128"/>
      <c r="E962" s="128"/>
      <c r="F962" s="128"/>
      <c r="G962" s="2"/>
      <c r="H962" s="128"/>
      <c r="I962" s="172"/>
      <c r="J962" s="172"/>
      <c r="K962" s="172"/>
      <c r="L962" s="172"/>
      <c r="M962" s="2"/>
      <c r="N962" s="2"/>
      <c r="O962" s="2"/>
      <c r="P962" s="2"/>
      <c r="Q962" s="2"/>
      <c r="R962" s="2"/>
      <c r="S962" s="2"/>
      <c r="T962" s="2"/>
      <c r="U962" s="2"/>
      <c r="V962" s="2"/>
      <c r="W962" s="2"/>
      <c r="X962" s="2"/>
      <c r="Y962" s="2"/>
      <c r="Z962" s="2"/>
    </row>
    <row r="963" spans="1:26" ht="15.75" customHeight="1" x14ac:dyDescent="0.3">
      <c r="A963" s="128"/>
      <c r="B963" s="128"/>
      <c r="C963" s="171"/>
      <c r="D963" s="128"/>
      <c r="E963" s="128"/>
      <c r="F963" s="128"/>
      <c r="G963" s="2"/>
      <c r="H963" s="128"/>
      <c r="I963" s="172"/>
      <c r="J963" s="172"/>
      <c r="K963" s="172"/>
      <c r="L963" s="172"/>
      <c r="M963" s="2"/>
      <c r="N963" s="2"/>
      <c r="O963" s="2"/>
      <c r="P963" s="2"/>
      <c r="Q963" s="2"/>
      <c r="R963" s="2"/>
      <c r="S963" s="2"/>
      <c r="T963" s="2"/>
      <c r="U963" s="2"/>
      <c r="V963" s="2"/>
      <c r="W963" s="2"/>
      <c r="X963" s="2"/>
      <c r="Y963" s="2"/>
      <c r="Z963" s="2"/>
    </row>
    <row r="964" spans="1:26" ht="15.75" customHeight="1" x14ac:dyDescent="0.3">
      <c r="A964" s="128"/>
      <c r="B964" s="128"/>
      <c r="C964" s="171"/>
      <c r="D964" s="128"/>
      <c r="E964" s="128"/>
      <c r="F964" s="128"/>
      <c r="G964" s="2"/>
      <c r="H964" s="128"/>
      <c r="I964" s="172"/>
      <c r="J964" s="172"/>
      <c r="K964" s="172"/>
      <c r="L964" s="172"/>
      <c r="M964" s="2"/>
      <c r="N964" s="2"/>
      <c r="O964" s="2"/>
      <c r="P964" s="2"/>
      <c r="Q964" s="2"/>
      <c r="R964" s="2"/>
      <c r="S964" s="2"/>
      <c r="T964" s="2"/>
      <c r="U964" s="2"/>
      <c r="V964" s="2"/>
      <c r="W964" s="2"/>
      <c r="X964" s="2"/>
      <c r="Y964" s="2"/>
      <c r="Z964" s="2"/>
    </row>
    <row r="965" spans="1:26" ht="15.75" customHeight="1" x14ac:dyDescent="0.3">
      <c r="A965" s="128"/>
      <c r="B965" s="128"/>
      <c r="C965" s="171"/>
      <c r="D965" s="128"/>
      <c r="E965" s="128"/>
      <c r="F965" s="128"/>
      <c r="G965" s="2"/>
      <c r="H965" s="128"/>
      <c r="I965" s="172"/>
      <c r="J965" s="172"/>
      <c r="K965" s="172"/>
      <c r="L965" s="172"/>
      <c r="M965" s="2"/>
      <c r="N965" s="2"/>
      <c r="O965" s="2"/>
      <c r="P965" s="2"/>
      <c r="Q965" s="2"/>
      <c r="R965" s="2"/>
      <c r="S965" s="2"/>
      <c r="T965" s="2"/>
      <c r="U965" s="2"/>
      <c r="V965" s="2"/>
      <c r="W965" s="2"/>
      <c r="X965" s="2"/>
      <c r="Y965" s="2"/>
      <c r="Z965" s="2"/>
    </row>
    <row r="966" spans="1:26" ht="15.75" customHeight="1" x14ac:dyDescent="0.3">
      <c r="A966" s="128"/>
      <c r="B966" s="128"/>
      <c r="C966" s="171"/>
      <c r="D966" s="128"/>
      <c r="E966" s="128"/>
      <c r="F966" s="128"/>
      <c r="G966" s="2"/>
      <c r="H966" s="128"/>
      <c r="I966" s="172"/>
      <c r="J966" s="172"/>
      <c r="K966" s="172"/>
      <c r="L966" s="172"/>
      <c r="M966" s="2"/>
      <c r="N966" s="2"/>
      <c r="O966" s="2"/>
      <c r="P966" s="2"/>
      <c r="Q966" s="2"/>
      <c r="R966" s="2"/>
      <c r="S966" s="2"/>
      <c r="T966" s="2"/>
      <c r="U966" s="2"/>
      <c r="V966" s="2"/>
      <c r="W966" s="2"/>
      <c r="X966" s="2"/>
      <c r="Y966" s="2"/>
      <c r="Z966" s="2"/>
    </row>
    <row r="967" spans="1:26" ht="15.75" customHeight="1" x14ac:dyDescent="0.3">
      <c r="A967" s="128"/>
      <c r="B967" s="128"/>
      <c r="C967" s="171"/>
      <c r="D967" s="128"/>
      <c r="E967" s="128"/>
      <c r="F967" s="128"/>
      <c r="G967" s="2"/>
      <c r="H967" s="128"/>
      <c r="I967" s="172"/>
      <c r="J967" s="172"/>
      <c r="K967" s="172"/>
      <c r="L967" s="172"/>
      <c r="M967" s="2"/>
      <c r="N967" s="2"/>
      <c r="O967" s="2"/>
      <c r="P967" s="2"/>
      <c r="Q967" s="2"/>
      <c r="R967" s="2"/>
      <c r="S967" s="2"/>
      <c r="T967" s="2"/>
      <c r="U967" s="2"/>
      <c r="V967" s="2"/>
      <c r="W967" s="2"/>
      <c r="X967" s="2"/>
      <c r="Y967" s="2"/>
      <c r="Z967" s="2"/>
    </row>
    <row r="968" spans="1:26" ht="15.75" customHeight="1" x14ac:dyDescent="0.3">
      <c r="A968" s="128"/>
      <c r="B968" s="128"/>
      <c r="C968" s="171"/>
      <c r="D968" s="128"/>
      <c r="E968" s="128"/>
      <c r="F968" s="128"/>
      <c r="G968" s="2"/>
      <c r="H968" s="128"/>
      <c r="I968" s="172"/>
      <c r="J968" s="172"/>
      <c r="K968" s="172"/>
      <c r="L968" s="172"/>
      <c r="M968" s="2"/>
      <c r="N968" s="2"/>
      <c r="O968" s="2"/>
      <c r="P968" s="2"/>
      <c r="Q968" s="2"/>
      <c r="R968" s="2"/>
      <c r="S968" s="2"/>
      <c r="T968" s="2"/>
      <c r="U968" s="2"/>
      <c r="V968" s="2"/>
      <c r="W968" s="2"/>
      <c r="X968" s="2"/>
      <c r="Y968" s="2"/>
      <c r="Z968" s="2"/>
    </row>
    <row r="969" spans="1:26" ht="15.75" customHeight="1" x14ac:dyDescent="0.3">
      <c r="A969" s="128"/>
      <c r="B969" s="128"/>
      <c r="C969" s="171"/>
      <c r="D969" s="128"/>
      <c r="E969" s="128"/>
      <c r="F969" s="128"/>
      <c r="G969" s="2"/>
      <c r="H969" s="128"/>
      <c r="I969" s="172"/>
      <c r="J969" s="172"/>
      <c r="K969" s="172"/>
      <c r="L969" s="172"/>
      <c r="M969" s="2"/>
      <c r="N969" s="2"/>
      <c r="O969" s="2"/>
      <c r="P969" s="2"/>
      <c r="Q969" s="2"/>
      <c r="R969" s="2"/>
      <c r="S969" s="2"/>
      <c r="T969" s="2"/>
      <c r="U969" s="2"/>
      <c r="V969" s="2"/>
      <c r="W969" s="2"/>
      <c r="X969" s="2"/>
      <c r="Y969" s="2"/>
      <c r="Z969" s="2"/>
    </row>
    <row r="970" spans="1:26" ht="15.75" customHeight="1" x14ac:dyDescent="0.3">
      <c r="A970" s="128"/>
      <c r="B970" s="128"/>
      <c r="C970" s="171"/>
      <c r="D970" s="128"/>
      <c r="E970" s="128"/>
      <c r="F970" s="128"/>
      <c r="G970" s="2"/>
      <c r="H970" s="128"/>
      <c r="I970" s="172"/>
      <c r="J970" s="172"/>
      <c r="K970" s="172"/>
      <c r="L970" s="172"/>
      <c r="M970" s="2"/>
      <c r="N970" s="2"/>
      <c r="O970" s="2"/>
      <c r="P970" s="2"/>
      <c r="Q970" s="2"/>
      <c r="R970" s="2"/>
      <c r="S970" s="2"/>
      <c r="T970" s="2"/>
      <c r="U970" s="2"/>
      <c r="V970" s="2"/>
      <c r="W970" s="2"/>
      <c r="X970" s="2"/>
      <c r="Y970" s="2"/>
      <c r="Z970" s="2"/>
    </row>
    <row r="971" spans="1:26" ht="15.75" customHeight="1" x14ac:dyDescent="0.3">
      <c r="A971" s="128"/>
      <c r="B971" s="128"/>
      <c r="C971" s="171"/>
      <c r="D971" s="128"/>
      <c r="E971" s="128"/>
      <c r="F971" s="128"/>
      <c r="G971" s="2"/>
      <c r="H971" s="128"/>
      <c r="I971" s="172"/>
      <c r="J971" s="172"/>
      <c r="K971" s="172"/>
      <c r="L971" s="172"/>
      <c r="M971" s="2"/>
      <c r="N971" s="2"/>
      <c r="O971" s="2"/>
      <c r="P971" s="2"/>
      <c r="Q971" s="2"/>
      <c r="R971" s="2"/>
      <c r="S971" s="2"/>
      <c r="T971" s="2"/>
      <c r="U971" s="2"/>
      <c r="V971" s="2"/>
      <c r="W971" s="2"/>
      <c r="X971" s="2"/>
      <c r="Y971" s="2"/>
      <c r="Z971" s="2"/>
    </row>
    <row r="972" spans="1:26" ht="15.75" customHeight="1" x14ac:dyDescent="0.3">
      <c r="A972" s="128"/>
      <c r="B972" s="128"/>
      <c r="C972" s="171"/>
      <c r="D972" s="128"/>
      <c r="E972" s="128"/>
      <c r="F972" s="128"/>
      <c r="G972" s="2"/>
      <c r="H972" s="128"/>
      <c r="I972" s="172"/>
      <c r="J972" s="172"/>
      <c r="K972" s="172"/>
      <c r="L972" s="172"/>
      <c r="M972" s="2"/>
      <c r="N972" s="2"/>
      <c r="O972" s="2"/>
      <c r="P972" s="2"/>
      <c r="Q972" s="2"/>
      <c r="R972" s="2"/>
      <c r="S972" s="2"/>
      <c r="T972" s="2"/>
      <c r="U972" s="2"/>
      <c r="V972" s="2"/>
      <c r="W972" s="2"/>
      <c r="X972" s="2"/>
      <c r="Y972" s="2"/>
      <c r="Z972" s="2"/>
    </row>
    <row r="973" spans="1:26" ht="15.75" customHeight="1" x14ac:dyDescent="0.3">
      <c r="A973" s="128"/>
      <c r="B973" s="128"/>
      <c r="C973" s="171"/>
      <c r="D973" s="128"/>
      <c r="E973" s="128"/>
      <c r="F973" s="128"/>
      <c r="G973" s="2"/>
      <c r="H973" s="128"/>
      <c r="I973" s="172"/>
      <c r="J973" s="172"/>
      <c r="K973" s="172"/>
      <c r="L973" s="172"/>
      <c r="M973" s="2"/>
      <c r="N973" s="2"/>
      <c r="O973" s="2"/>
      <c r="P973" s="2"/>
      <c r="Q973" s="2"/>
      <c r="R973" s="2"/>
      <c r="S973" s="2"/>
      <c r="T973" s="2"/>
      <c r="U973" s="2"/>
      <c r="V973" s="2"/>
      <c r="W973" s="2"/>
      <c r="X973" s="2"/>
      <c r="Y973" s="2"/>
      <c r="Z973" s="2"/>
    </row>
    <row r="974" spans="1:26" ht="15.75" customHeight="1" x14ac:dyDescent="0.3">
      <c r="A974" s="128"/>
      <c r="B974" s="128"/>
      <c r="C974" s="171"/>
      <c r="D974" s="128"/>
      <c r="E974" s="128"/>
      <c r="F974" s="128"/>
      <c r="G974" s="2"/>
      <c r="H974" s="128"/>
      <c r="I974" s="172"/>
      <c r="J974" s="172"/>
      <c r="K974" s="172"/>
      <c r="L974" s="172"/>
      <c r="M974" s="2"/>
      <c r="N974" s="2"/>
      <c r="O974" s="2"/>
      <c r="P974" s="2"/>
      <c r="Q974" s="2"/>
      <c r="R974" s="2"/>
      <c r="S974" s="2"/>
      <c r="T974" s="2"/>
      <c r="U974" s="2"/>
      <c r="V974" s="2"/>
      <c r="W974" s="2"/>
      <c r="X974" s="2"/>
      <c r="Y974" s="2"/>
      <c r="Z974" s="2"/>
    </row>
    <row r="975" spans="1:26" ht="15.75" customHeight="1" x14ac:dyDescent="0.3">
      <c r="A975" s="128"/>
      <c r="B975" s="128"/>
      <c r="C975" s="171"/>
      <c r="D975" s="128"/>
      <c r="E975" s="128"/>
      <c r="F975" s="128"/>
      <c r="G975" s="2"/>
      <c r="H975" s="128"/>
      <c r="I975" s="172"/>
      <c r="J975" s="172"/>
      <c r="K975" s="172"/>
      <c r="L975" s="172"/>
      <c r="M975" s="2"/>
      <c r="N975" s="2"/>
      <c r="O975" s="2"/>
      <c r="P975" s="2"/>
      <c r="Q975" s="2"/>
      <c r="R975" s="2"/>
      <c r="S975" s="2"/>
      <c r="T975" s="2"/>
      <c r="U975" s="2"/>
      <c r="V975" s="2"/>
      <c r="W975" s="2"/>
      <c r="X975" s="2"/>
      <c r="Y975" s="2"/>
      <c r="Z975" s="2"/>
    </row>
    <row r="976" spans="1:26" ht="15.75" customHeight="1" x14ac:dyDescent="0.3">
      <c r="A976" s="128"/>
      <c r="B976" s="128"/>
      <c r="C976" s="171"/>
      <c r="D976" s="128"/>
      <c r="E976" s="128"/>
      <c r="F976" s="128"/>
      <c r="G976" s="2"/>
      <c r="H976" s="128"/>
      <c r="I976" s="172"/>
      <c r="J976" s="172"/>
      <c r="K976" s="172"/>
      <c r="L976" s="172"/>
      <c r="M976" s="2"/>
      <c r="N976" s="2"/>
      <c r="O976" s="2"/>
      <c r="P976" s="2"/>
      <c r="Q976" s="2"/>
      <c r="R976" s="2"/>
      <c r="S976" s="2"/>
      <c r="T976" s="2"/>
      <c r="U976" s="2"/>
      <c r="V976" s="2"/>
      <c r="W976" s="2"/>
      <c r="X976" s="2"/>
      <c r="Y976" s="2"/>
      <c r="Z976" s="2"/>
    </row>
    <row r="977" spans="1:26" ht="15.75" customHeight="1" x14ac:dyDescent="0.3">
      <c r="A977" s="128"/>
      <c r="B977" s="128"/>
      <c r="C977" s="171"/>
      <c r="D977" s="128"/>
      <c r="E977" s="128"/>
      <c r="F977" s="128"/>
      <c r="G977" s="2"/>
      <c r="H977" s="128"/>
      <c r="I977" s="172"/>
      <c r="J977" s="172"/>
      <c r="K977" s="172"/>
      <c r="L977" s="172"/>
      <c r="M977" s="2"/>
      <c r="N977" s="2"/>
      <c r="O977" s="2"/>
      <c r="P977" s="2"/>
      <c r="Q977" s="2"/>
      <c r="R977" s="2"/>
      <c r="S977" s="2"/>
      <c r="T977" s="2"/>
      <c r="U977" s="2"/>
      <c r="V977" s="2"/>
      <c r="W977" s="2"/>
      <c r="X977" s="2"/>
      <c r="Y977" s="2"/>
      <c r="Z977" s="2"/>
    </row>
    <row r="978" spans="1:26" ht="15.75" customHeight="1" x14ac:dyDescent="0.3">
      <c r="A978" s="128"/>
      <c r="B978" s="128"/>
      <c r="C978" s="171"/>
      <c r="D978" s="128"/>
      <c r="E978" s="128"/>
      <c r="F978" s="128"/>
      <c r="G978" s="2"/>
      <c r="H978" s="128"/>
      <c r="I978" s="172"/>
      <c r="J978" s="172"/>
      <c r="K978" s="172"/>
      <c r="L978" s="172"/>
      <c r="M978" s="2"/>
      <c r="N978" s="2"/>
      <c r="O978" s="2"/>
      <c r="P978" s="2"/>
      <c r="Q978" s="2"/>
      <c r="R978" s="2"/>
      <c r="S978" s="2"/>
      <c r="T978" s="2"/>
      <c r="U978" s="2"/>
      <c r="V978" s="2"/>
      <c r="W978" s="2"/>
      <c r="X978" s="2"/>
      <c r="Y978" s="2"/>
      <c r="Z978" s="2"/>
    </row>
    <row r="979" spans="1:26" ht="15.75" customHeight="1" x14ac:dyDescent="0.3">
      <c r="A979" s="128"/>
      <c r="B979" s="128"/>
      <c r="C979" s="171"/>
      <c r="D979" s="128"/>
      <c r="E979" s="128"/>
      <c r="F979" s="128"/>
      <c r="G979" s="2"/>
      <c r="H979" s="128"/>
      <c r="I979" s="172"/>
      <c r="J979" s="172"/>
      <c r="K979" s="172"/>
      <c r="L979" s="172"/>
      <c r="M979" s="2"/>
      <c r="N979" s="2"/>
      <c r="O979" s="2"/>
      <c r="P979" s="2"/>
      <c r="Q979" s="2"/>
      <c r="R979" s="2"/>
      <c r="S979" s="2"/>
      <c r="T979" s="2"/>
      <c r="U979" s="2"/>
      <c r="V979" s="2"/>
      <c r="W979" s="2"/>
      <c r="X979" s="2"/>
      <c r="Y979" s="2"/>
      <c r="Z979" s="2"/>
    </row>
    <row r="980" spans="1:26" ht="15.75" customHeight="1" x14ac:dyDescent="0.3">
      <c r="A980" s="128"/>
      <c r="B980" s="128"/>
      <c r="C980" s="171"/>
      <c r="D980" s="128"/>
      <c r="E980" s="128"/>
      <c r="F980" s="128"/>
      <c r="G980" s="2"/>
      <c r="H980" s="128"/>
      <c r="I980" s="172"/>
      <c r="J980" s="172"/>
      <c r="K980" s="172"/>
      <c r="L980" s="172"/>
      <c r="M980" s="2"/>
      <c r="N980" s="2"/>
      <c r="O980" s="2"/>
      <c r="P980" s="2"/>
      <c r="Q980" s="2"/>
      <c r="R980" s="2"/>
      <c r="S980" s="2"/>
      <c r="T980" s="2"/>
      <c r="U980" s="2"/>
      <c r="V980" s="2"/>
      <c r="W980" s="2"/>
      <c r="X980" s="2"/>
      <c r="Y980" s="2"/>
      <c r="Z980" s="2"/>
    </row>
    <row r="981" spans="1:26" ht="15.75" customHeight="1" x14ac:dyDescent="0.3">
      <c r="A981" s="128"/>
      <c r="B981" s="128"/>
      <c r="C981" s="171"/>
      <c r="D981" s="128"/>
      <c r="E981" s="128"/>
      <c r="F981" s="128"/>
      <c r="G981" s="2"/>
      <c r="H981" s="128"/>
      <c r="I981" s="172"/>
      <c r="J981" s="172"/>
      <c r="K981" s="172"/>
      <c r="L981" s="172"/>
      <c r="M981" s="2"/>
      <c r="N981" s="2"/>
      <c r="O981" s="2"/>
      <c r="P981" s="2"/>
      <c r="Q981" s="2"/>
      <c r="R981" s="2"/>
      <c r="S981" s="2"/>
      <c r="T981" s="2"/>
      <c r="U981" s="2"/>
      <c r="V981" s="2"/>
      <c r="W981" s="2"/>
      <c r="X981" s="2"/>
      <c r="Y981" s="2"/>
      <c r="Z981" s="2"/>
    </row>
    <row r="982" spans="1:26" ht="15.75" customHeight="1" x14ac:dyDescent="0.3">
      <c r="A982" s="128"/>
      <c r="B982" s="128"/>
      <c r="C982" s="171"/>
      <c r="D982" s="128"/>
      <c r="E982" s="128"/>
      <c r="F982" s="128"/>
      <c r="G982" s="2"/>
      <c r="H982" s="128"/>
      <c r="I982" s="172"/>
      <c r="J982" s="172"/>
      <c r="K982" s="172"/>
      <c r="L982" s="172"/>
      <c r="M982" s="2"/>
      <c r="N982" s="2"/>
      <c r="O982" s="2"/>
      <c r="P982" s="2"/>
      <c r="Q982" s="2"/>
      <c r="R982" s="2"/>
      <c r="S982" s="2"/>
      <c r="T982" s="2"/>
      <c r="U982" s="2"/>
      <c r="V982" s="2"/>
      <c r="W982" s="2"/>
      <c r="X982" s="2"/>
      <c r="Y982" s="2"/>
      <c r="Z982" s="2"/>
    </row>
  </sheetData>
  <mergeCells count="12">
    <mergeCell ref="C5:G5"/>
    <mergeCell ref="A1:D2"/>
    <mergeCell ref="E1:J2"/>
    <mergeCell ref="K1:L1"/>
    <mergeCell ref="K2:L2"/>
    <mergeCell ref="C3:G3"/>
    <mergeCell ref="C4:H4"/>
    <mergeCell ref="C6:G6"/>
    <mergeCell ref="C7:G7"/>
    <mergeCell ref="A31:K31"/>
    <mergeCell ref="A32:J32"/>
    <mergeCell ref="A33:K33"/>
  </mergeCells>
  <phoneticPr fontId="62" type="noConversion"/>
  <printOptions horizontalCentered="1"/>
  <pageMargins left="0.23622047244094491" right="0.23622047244094491" top="0.47244094488188981" bottom="0.51181102362204722" header="0" footer="0"/>
  <pageSetup paperSize="9" scale="63" orientation="landscape" cellComments="atEnd" r:id="rId1"/>
  <ignoredErrors>
    <ignoredError sqref="L24"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4507"/>
  <sheetViews>
    <sheetView workbookViewId="0"/>
  </sheetViews>
  <sheetFormatPr defaultColWidth="14.44140625" defaultRowHeight="15" customHeight="1" x14ac:dyDescent="0.3"/>
  <cols>
    <col min="1" max="6" width="18.6640625" customWidth="1"/>
  </cols>
  <sheetData>
    <row r="1" spans="1:4" ht="14.4" x14ac:dyDescent="0.3">
      <c r="D1" s="173" t="s">
        <v>211</v>
      </c>
    </row>
    <row r="2" spans="1:4" ht="26.4" x14ac:dyDescent="0.3">
      <c r="A2" s="173" t="s">
        <v>212</v>
      </c>
      <c r="B2" s="173" t="s">
        <v>164</v>
      </c>
      <c r="C2" s="173" t="s">
        <v>213</v>
      </c>
      <c r="D2" s="173" t="s">
        <v>214</v>
      </c>
    </row>
    <row r="3" spans="1:4" ht="14.4" x14ac:dyDescent="0.3">
      <c r="A3" s="174">
        <v>104658</v>
      </c>
      <c r="B3" s="83" t="s">
        <v>215</v>
      </c>
      <c r="C3" s="174" t="s">
        <v>216</v>
      </c>
      <c r="D3" s="175">
        <v>146.97</v>
      </c>
    </row>
    <row r="4" spans="1:4" ht="14.4" x14ac:dyDescent="0.3">
      <c r="A4" s="174">
        <v>105002</v>
      </c>
      <c r="B4" s="83" t="s">
        <v>217</v>
      </c>
      <c r="C4" s="174" t="s">
        <v>182</v>
      </c>
      <c r="D4" s="175">
        <v>755.79</v>
      </c>
    </row>
    <row r="5" spans="1:4" ht="14.4" x14ac:dyDescent="0.3">
      <c r="A5" s="174">
        <v>105004</v>
      </c>
      <c r="B5" s="83" t="s">
        <v>218</v>
      </c>
      <c r="C5" s="174" t="s">
        <v>216</v>
      </c>
      <c r="D5" s="175">
        <v>129.52000000000001</v>
      </c>
    </row>
    <row r="6" spans="1:4" ht="14.4" x14ac:dyDescent="0.3">
      <c r="A6" s="174">
        <v>105003</v>
      </c>
      <c r="B6" s="83" t="s">
        <v>219</v>
      </c>
      <c r="C6" s="174" t="s">
        <v>182</v>
      </c>
      <c r="D6" s="175">
        <v>1289.6099999999999</v>
      </c>
    </row>
    <row r="7" spans="1:4" ht="14.4" x14ac:dyDescent="0.3">
      <c r="A7" s="174">
        <v>105005</v>
      </c>
      <c r="B7" s="83" t="s">
        <v>220</v>
      </c>
      <c r="C7" s="174" t="s">
        <v>216</v>
      </c>
      <c r="D7" s="175">
        <v>228.35</v>
      </c>
    </row>
    <row r="8" spans="1:4" ht="14.4" x14ac:dyDescent="0.3">
      <c r="A8" s="174">
        <v>105006</v>
      </c>
      <c r="B8" s="83" t="s">
        <v>221</v>
      </c>
      <c r="C8" s="174" t="s">
        <v>182</v>
      </c>
      <c r="D8" s="175">
        <v>0</v>
      </c>
    </row>
    <row r="9" spans="1:4" ht="14.4" x14ac:dyDescent="0.3">
      <c r="A9" s="174">
        <v>104999</v>
      </c>
      <c r="B9" s="83" t="s">
        <v>222</v>
      </c>
      <c r="C9" s="174" t="s">
        <v>182</v>
      </c>
      <c r="D9" s="175">
        <v>0</v>
      </c>
    </row>
    <row r="10" spans="1:4" ht="14.4" x14ac:dyDescent="0.3">
      <c r="A10" s="174">
        <v>105000</v>
      </c>
      <c r="B10" s="83" t="s">
        <v>223</v>
      </c>
      <c r="C10" s="174" t="s">
        <v>224</v>
      </c>
      <c r="D10" s="175">
        <v>1536.08</v>
      </c>
    </row>
    <row r="11" spans="1:4" ht="14.4" x14ac:dyDescent="0.3">
      <c r="A11" s="174">
        <v>105001</v>
      </c>
      <c r="B11" s="83" t="s">
        <v>225</v>
      </c>
      <c r="C11" s="174" t="s">
        <v>224</v>
      </c>
      <c r="D11" s="175">
        <v>1565.62</v>
      </c>
    </row>
    <row r="12" spans="1:4" ht="14.4" x14ac:dyDescent="0.3">
      <c r="A12" s="174">
        <v>89306</v>
      </c>
      <c r="B12" s="83" t="s">
        <v>226</v>
      </c>
      <c r="C12" s="174" t="s">
        <v>216</v>
      </c>
      <c r="D12" s="175">
        <v>107.99</v>
      </c>
    </row>
    <row r="13" spans="1:4" ht="14.4" x14ac:dyDescent="0.3">
      <c r="A13" s="174">
        <v>89307</v>
      </c>
      <c r="B13" s="83" t="s">
        <v>227</v>
      </c>
      <c r="C13" s="174" t="s">
        <v>216</v>
      </c>
      <c r="D13" s="175">
        <v>110.78</v>
      </c>
    </row>
    <row r="14" spans="1:4" ht="14.4" x14ac:dyDescent="0.3">
      <c r="A14" s="174">
        <v>89290</v>
      </c>
      <c r="B14" s="83" t="s">
        <v>228</v>
      </c>
      <c r="C14" s="174" t="s">
        <v>216</v>
      </c>
      <c r="D14" s="175">
        <v>87.71</v>
      </c>
    </row>
    <row r="15" spans="1:4" ht="14.4" x14ac:dyDescent="0.3">
      <c r="A15" s="174">
        <v>89291</v>
      </c>
      <c r="B15" s="83" t="s">
        <v>229</v>
      </c>
      <c r="C15" s="174" t="s">
        <v>216</v>
      </c>
      <c r="D15" s="175">
        <v>89.79</v>
      </c>
    </row>
    <row r="16" spans="1:4" ht="14.4" x14ac:dyDescent="0.3">
      <c r="A16" s="174">
        <v>89298</v>
      </c>
      <c r="B16" s="83" t="s">
        <v>230</v>
      </c>
      <c r="C16" s="174" t="s">
        <v>216</v>
      </c>
      <c r="D16" s="175">
        <v>91.32</v>
      </c>
    </row>
    <row r="17" spans="1:4" ht="14.4" x14ac:dyDescent="0.3">
      <c r="A17" s="174">
        <v>89299</v>
      </c>
      <c r="B17" s="83" t="s">
        <v>231</v>
      </c>
      <c r="C17" s="174" t="s">
        <v>216</v>
      </c>
      <c r="D17" s="175">
        <v>93.83</v>
      </c>
    </row>
    <row r="18" spans="1:4" ht="14.4" x14ac:dyDescent="0.3">
      <c r="A18" s="174">
        <v>89282</v>
      </c>
      <c r="B18" s="83" t="s">
        <v>232</v>
      </c>
      <c r="C18" s="174" t="s">
        <v>216</v>
      </c>
      <c r="D18" s="175">
        <v>77.17</v>
      </c>
    </row>
    <row r="19" spans="1:4" ht="14.4" x14ac:dyDescent="0.3">
      <c r="A19" s="174">
        <v>89283</v>
      </c>
      <c r="B19" s="83" t="s">
        <v>233</v>
      </c>
      <c r="C19" s="174" t="s">
        <v>216</v>
      </c>
      <c r="D19" s="175">
        <v>79.05</v>
      </c>
    </row>
    <row r="20" spans="1:4" ht="14.4" x14ac:dyDescent="0.3">
      <c r="A20" s="174">
        <v>89480</v>
      </c>
      <c r="B20" s="83" t="s">
        <v>234</v>
      </c>
      <c r="C20" s="174" t="s">
        <v>216</v>
      </c>
      <c r="D20" s="175">
        <v>155.35</v>
      </c>
    </row>
    <row r="21" spans="1:4" ht="15.75" customHeight="1" x14ac:dyDescent="0.3">
      <c r="A21" s="174">
        <v>89464</v>
      </c>
      <c r="B21" s="83" t="s">
        <v>235</v>
      </c>
      <c r="C21" s="174" t="s">
        <v>216</v>
      </c>
      <c r="D21" s="175">
        <v>130.28</v>
      </c>
    </row>
    <row r="22" spans="1:4" ht="15.75" customHeight="1" x14ac:dyDescent="0.3">
      <c r="A22" s="174">
        <v>89478</v>
      </c>
      <c r="B22" s="83" t="s">
        <v>236</v>
      </c>
      <c r="C22" s="174" t="s">
        <v>216</v>
      </c>
      <c r="D22" s="175">
        <v>135.85</v>
      </c>
    </row>
    <row r="23" spans="1:4" ht="15.75" customHeight="1" x14ac:dyDescent="0.3">
      <c r="A23" s="174">
        <v>89462</v>
      </c>
      <c r="B23" s="83" t="s">
        <v>237</v>
      </c>
      <c r="C23" s="174" t="s">
        <v>216</v>
      </c>
      <c r="D23" s="175">
        <v>112.2</v>
      </c>
    </row>
    <row r="24" spans="1:4" ht="15.75" customHeight="1" x14ac:dyDescent="0.3">
      <c r="A24" s="174">
        <v>104444</v>
      </c>
      <c r="B24" s="83" t="s">
        <v>238</v>
      </c>
      <c r="C24" s="174" t="s">
        <v>216</v>
      </c>
      <c r="D24" s="175">
        <v>0</v>
      </c>
    </row>
    <row r="25" spans="1:4" ht="15.75" customHeight="1" x14ac:dyDescent="0.3">
      <c r="A25" s="174">
        <v>104442</v>
      </c>
      <c r="B25" s="83" t="s">
        <v>239</v>
      </c>
      <c r="C25" s="174" t="s">
        <v>216</v>
      </c>
      <c r="D25" s="175">
        <v>0</v>
      </c>
    </row>
    <row r="26" spans="1:4" ht="15.75" customHeight="1" x14ac:dyDescent="0.3">
      <c r="A26" s="174">
        <v>89472</v>
      </c>
      <c r="B26" s="83" t="s">
        <v>240</v>
      </c>
      <c r="C26" s="174" t="s">
        <v>216</v>
      </c>
      <c r="D26" s="175">
        <v>114.04</v>
      </c>
    </row>
    <row r="27" spans="1:4" ht="15.75" customHeight="1" x14ac:dyDescent="0.3">
      <c r="A27" s="174">
        <v>89455</v>
      </c>
      <c r="B27" s="83" t="s">
        <v>241</v>
      </c>
      <c r="C27" s="174" t="s">
        <v>216</v>
      </c>
      <c r="D27" s="175">
        <v>98.56</v>
      </c>
    </row>
    <row r="28" spans="1:4" ht="15.75" customHeight="1" x14ac:dyDescent="0.3">
      <c r="A28" s="174">
        <v>89470</v>
      </c>
      <c r="B28" s="83" t="s">
        <v>242</v>
      </c>
      <c r="C28" s="174" t="s">
        <v>216</v>
      </c>
      <c r="D28" s="175">
        <v>96.62</v>
      </c>
    </row>
    <row r="29" spans="1:4" ht="15.75" customHeight="1" x14ac:dyDescent="0.3">
      <c r="A29" s="174">
        <v>89453</v>
      </c>
      <c r="B29" s="83" t="s">
        <v>243</v>
      </c>
      <c r="C29" s="174" t="s">
        <v>216</v>
      </c>
      <c r="D29" s="175">
        <v>82.51</v>
      </c>
    </row>
    <row r="30" spans="1:4" ht="15.75" customHeight="1" x14ac:dyDescent="0.3">
      <c r="A30" s="174">
        <v>104443</v>
      </c>
      <c r="B30" s="83" t="s">
        <v>244</v>
      </c>
      <c r="C30" s="174" t="s">
        <v>216</v>
      </c>
      <c r="D30" s="175">
        <v>0</v>
      </c>
    </row>
    <row r="31" spans="1:4" ht="15.75" customHeight="1" x14ac:dyDescent="0.3">
      <c r="A31" s="174">
        <v>104441</v>
      </c>
      <c r="B31" s="83" t="s">
        <v>245</v>
      </c>
      <c r="C31" s="174" t="s">
        <v>216</v>
      </c>
      <c r="D31" s="175">
        <v>0</v>
      </c>
    </row>
    <row r="32" spans="1:4" ht="15.75" customHeight="1" x14ac:dyDescent="0.3">
      <c r="A32" s="174">
        <v>103338</v>
      </c>
      <c r="B32" s="83" t="s">
        <v>246</v>
      </c>
      <c r="C32" s="174" t="s">
        <v>216</v>
      </c>
      <c r="D32" s="175">
        <v>117.79</v>
      </c>
    </row>
    <row r="33" spans="1:4" ht="15.75" customHeight="1" x14ac:dyDescent="0.3">
      <c r="A33" s="174">
        <v>103339</v>
      </c>
      <c r="B33" s="83" t="s">
        <v>247</v>
      </c>
      <c r="C33" s="174" t="s">
        <v>216</v>
      </c>
      <c r="D33" s="175">
        <v>119.43</v>
      </c>
    </row>
    <row r="34" spans="1:4" ht="15.75" customHeight="1" x14ac:dyDescent="0.3">
      <c r="A34" s="174">
        <v>103340</v>
      </c>
      <c r="B34" s="83" t="s">
        <v>248</v>
      </c>
      <c r="C34" s="174" t="s">
        <v>216</v>
      </c>
      <c r="D34" s="175">
        <v>140.79</v>
      </c>
    </row>
    <row r="35" spans="1:4" ht="15.75" customHeight="1" x14ac:dyDescent="0.3">
      <c r="A35" s="174">
        <v>103341</v>
      </c>
      <c r="B35" s="83" t="s">
        <v>249</v>
      </c>
      <c r="C35" s="174" t="s">
        <v>216</v>
      </c>
      <c r="D35" s="175">
        <v>142.84</v>
      </c>
    </row>
    <row r="36" spans="1:4" ht="15.75" customHeight="1" x14ac:dyDescent="0.3">
      <c r="A36" s="174">
        <v>103336</v>
      </c>
      <c r="B36" s="83" t="s">
        <v>250</v>
      </c>
      <c r="C36" s="174" t="s">
        <v>216</v>
      </c>
      <c r="D36" s="175">
        <v>88.9</v>
      </c>
    </row>
    <row r="37" spans="1:4" ht="15.75" customHeight="1" x14ac:dyDescent="0.3">
      <c r="A37" s="174">
        <v>103337</v>
      </c>
      <c r="B37" s="83" t="s">
        <v>251</v>
      </c>
      <c r="C37" s="174" t="s">
        <v>216</v>
      </c>
      <c r="D37" s="175">
        <v>90.29</v>
      </c>
    </row>
    <row r="38" spans="1:4" ht="15.75" customHeight="1" x14ac:dyDescent="0.3">
      <c r="A38" s="174">
        <v>103342</v>
      </c>
      <c r="B38" s="83" t="s">
        <v>252</v>
      </c>
      <c r="C38" s="174" t="s">
        <v>216</v>
      </c>
      <c r="D38" s="175">
        <v>116.87</v>
      </c>
    </row>
    <row r="39" spans="1:4" ht="15.75" customHeight="1" x14ac:dyDescent="0.3">
      <c r="A39" s="174">
        <v>103343</v>
      </c>
      <c r="B39" s="83" t="s">
        <v>253</v>
      </c>
      <c r="C39" s="174" t="s">
        <v>216</v>
      </c>
      <c r="D39" s="175">
        <v>118.68</v>
      </c>
    </row>
    <row r="40" spans="1:4" ht="15.75" customHeight="1" x14ac:dyDescent="0.3">
      <c r="A40" s="174">
        <v>103354</v>
      </c>
      <c r="B40" s="83" t="s">
        <v>254</v>
      </c>
      <c r="C40" s="174" t="s">
        <v>216</v>
      </c>
      <c r="D40" s="175">
        <v>103.31</v>
      </c>
    </row>
    <row r="41" spans="1:4" ht="15.75" customHeight="1" x14ac:dyDescent="0.3">
      <c r="A41" s="174">
        <v>103355</v>
      </c>
      <c r="B41" s="83" t="s">
        <v>255</v>
      </c>
      <c r="C41" s="174" t="s">
        <v>216</v>
      </c>
      <c r="D41" s="175">
        <v>104.97</v>
      </c>
    </row>
    <row r="42" spans="1:4" ht="15.75" customHeight="1" x14ac:dyDescent="0.3">
      <c r="A42" s="174">
        <v>103330</v>
      </c>
      <c r="B42" s="83" t="s">
        <v>256</v>
      </c>
      <c r="C42" s="174" t="s">
        <v>216</v>
      </c>
      <c r="D42" s="175">
        <v>94.64</v>
      </c>
    </row>
    <row r="43" spans="1:4" ht="15.75" customHeight="1" x14ac:dyDescent="0.3">
      <c r="A43" s="174">
        <v>103331</v>
      </c>
      <c r="B43" s="83" t="s">
        <v>257</v>
      </c>
      <c r="C43" s="174" t="s">
        <v>216</v>
      </c>
      <c r="D43" s="175">
        <v>96.21</v>
      </c>
    </row>
    <row r="44" spans="1:4" ht="15.75" customHeight="1" x14ac:dyDescent="0.3">
      <c r="A44" s="174">
        <v>103358</v>
      </c>
      <c r="B44" s="83" t="s">
        <v>258</v>
      </c>
      <c r="C44" s="174" t="s">
        <v>216</v>
      </c>
      <c r="D44" s="175">
        <v>79.319999999999993</v>
      </c>
    </row>
    <row r="45" spans="1:4" ht="15.75" customHeight="1" x14ac:dyDescent="0.3">
      <c r="A45" s="174">
        <v>103359</v>
      </c>
      <c r="B45" s="83" t="s">
        <v>259</v>
      </c>
      <c r="C45" s="174" t="s">
        <v>216</v>
      </c>
      <c r="D45" s="175">
        <v>80.64</v>
      </c>
    </row>
    <row r="46" spans="1:4" ht="15.75" customHeight="1" x14ac:dyDescent="0.3">
      <c r="A46" s="174">
        <v>103366</v>
      </c>
      <c r="B46" s="83" t="s">
        <v>260</v>
      </c>
      <c r="C46" s="174" t="s">
        <v>216</v>
      </c>
      <c r="D46" s="175">
        <v>68.2</v>
      </c>
    </row>
    <row r="47" spans="1:4" ht="15.75" customHeight="1" x14ac:dyDescent="0.3">
      <c r="A47" s="174">
        <v>103367</v>
      </c>
      <c r="B47" s="83" t="s">
        <v>261</v>
      </c>
      <c r="C47" s="174" t="s">
        <v>216</v>
      </c>
      <c r="D47" s="175">
        <v>69.400000000000006</v>
      </c>
    </row>
    <row r="48" spans="1:4" ht="15.75" customHeight="1" x14ac:dyDescent="0.3">
      <c r="A48" s="174">
        <v>103360</v>
      </c>
      <c r="B48" s="83" t="s">
        <v>262</v>
      </c>
      <c r="C48" s="174" t="s">
        <v>216</v>
      </c>
      <c r="D48" s="175">
        <v>92.79</v>
      </c>
    </row>
    <row r="49" spans="1:4" ht="15.75" customHeight="1" x14ac:dyDescent="0.3">
      <c r="A49" s="174">
        <v>103361</v>
      </c>
      <c r="B49" s="83" t="s">
        <v>263</v>
      </c>
      <c r="C49" s="174" t="s">
        <v>216</v>
      </c>
      <c r="D49" s="175">
        <v>94.47</v>
      </c>
    </row>
    <row r="50" spans="1:4" ht="15.75" customHeight="1" x14ac:dyDescent="0.3">
      <c r="A50" s="174">
        <v>103368</v>
      </c>
      <c r="B50" s="83" t="s">
        <v>264</v>
      </c>
      <c r="C50" s="174" t="s">
        <v>216</v>
      </c>
      <c r="D50" s="175">
        <v>77.63</v>
      </c>
    </row>
    <row r="51" spans="1:4" ht="15.75" customHeight="1" x14ac:dyDescent="0.3">
      <c r="A51" s="174">
        <v>103369</v>
      </c>
      <c r="B51" s="83" t="s">
        <v>265</v>
      </c>
      <c r="C51" s="174" t="s">
        <v>216</v>
      </c>
      <c r="D51" s="175">
        <v>79.150000000000006</v>
      </c>
    </row>
    <row r="52" spans="1:4" ht="15.75" customHeight="1" x14ac:dyDescent="0.3">
      <c r="A52" s="174">
        <v>103334</v>
      </c>
      <c r="B52" s="83" t="s">
        <v>266</v>
      </c>
      <c r="C52" s="174" t="s">
        <v>216</v>
      </c>
      <c r="D52" s="175">
        <v>169.1</v>
      </c>
    </row>
    <row r="53" spans="1:4" ht="15.75" customHeight="1" x14ac:dyDescent="0.3">
      <c r="A53" s="174">
        <v>103335</v>
      </c>
      <c r="B53" s="83" t="s">
        <v>267</v>
      </c>
      <c r="C53" s="174" t="s">
        <v>216</v>
      </c>
      <c r="D53" s="175">
        <v>172.03</v>
      </c>
    </row>
    <row r="54" spans="1:4" ht="15.75" customHeight="1" x14ac:dyDescent="0.3">
      <c r="A54" s="174">
        <v>103362</v>
      </c>
      <c r="B54" s="83" t="s">
        <v>268</v>
      </c>
      <c r="C54" s="174" t="s">
        <v>216</v>
      </c>
      <c r="D54" s="175">
        <v>111.91</v>
      </c>
    </row>
    <row r="55" spans="1:4" ht="15.75" customHeight="1" x14ac:dyDescent="0.3">
      <c r="A55" s="174">
        <v>103363</v>
      </c>
      <c r="B55" s="83" t="s">
        <v>269</v>
      </c>
      <c r="C55" s="174" t="s">
        <v>216</v>
      </c>
      <c r="D55" s="175">
        <v>113.8</v>
      </c>
    </row>
    <row r="56" spans="1:4" ht="15.75" customHeight="1" x14ac:dyDescent="0.3">
      <c r="A56" s="174">
        <v>103370</v>
      </c>
      <c r="B56" s="83" t="s">
        <v>270</v>
      </c>
      <c r="C56" s="174" t="s">
        <v>216</v>
      </c>
      <c r="D56" s="175">
        <v>97</v>
      </c>
    </row>
    <row r="57" spans="1:4" ht="15.75" customHeight="1" x14ac:dyDescent="0.3">
      <c r="A57" s="174">
        <v>103371</v>
      </c>
      <c r="B57" s="83" t="s">
        <v>271</v>
      </c>
      <c r="C57" s="174" t="s">
        <v>216</v>
      </c>
      <c r="D57" s="175">
        <v>98.72</v>
      </c>
    </row>
    <row r="58" spans="1:4" ht="15.75" customHeight="1" x14ac:dyDescent="0.3">
      <c r="A58" s="174">
        <v>103332</v>
      </c>
      <c r="B58" s="83" t="s">
        <v>272</v>
      </c>
      <c r="C58" s="174" t="s">
        <v>216</v>
      </c>
      <c r="D58" s="175">
        <v>144.27000000000001</v>
      </c>
    </row>
    <row r="59" spans="1:4" ht="15.75" customHeight="1" x14ac:dyDescent="0.3">
      <c r="A59" s="174">
        <v>103333</v>
      </c>
      <c r="B59" s="83" t="s">
        <v>273</v>
      </c>
      <c r="C59" s="174" t="s">
        <v>216</v>
      </c>
      <c r="D59" s="175">
        <v>145.94999999999999</v>
      </c>
    </row>
    <row r="60" spans="1:4" ht="15.75" customHeight="1" x14ac:dyDescent="0.3">
      <c r="A60" s="174">
        <v>103352</v>
      </c>
      <c r="B60" s="83" t="s">
        <v>274</v>
      </c>
      <c r="C60" s="174" t="s">
        <v>216</v>
      </c>
      <c r="D60" s="175">
        <v>122.47</v>
      </c>
    </row>
    <row r="61" spans="1:4" ht="15.75" customHeight="1" x14ac:dyDescent="0.3">
      <c r="A61" s="174">
        <v>103353</v>
      </c>
      <c r="B61" s="83" t="s">
        <v>275</v>
      </c>
      <c r="C61" s="174" t="s">
        <v>216</v>
      </c>
      <c r="D61" s="175">
        <v>124.02</v>
      </c>
    </row>
    <row r="62" spans="1:4" ht="15.75" customHeight="1" x14ac:dyDescent="0.3">
      <c r="A62" s="174">
        <v>103328</v>
      </c>
      <c r="B62" s="83" t="s">
        <v>276</v>
      </c>
      <c r="C62" s="174" t="s">
        <v>216</v>
      </c>
      <c r="D62" s="175">
        <v>111.61</v>
      </c>
    </row>
    <row r="63" spans="1:4" ht="15.75" customHeight="1" x14ac:dyDescent="0.3">
      <c r="A63" s="174">
        <v>103329</v>
      </c>
      <c r="B63" s="83" t="s">
        <v>277</v>
      </c>
      <c r="C63" s="174" t="s">
        <v>216</v>
      </c>
      <c r="D63" s="175">
        <v>113.06</v>
      </c>
    </row>
    <row r="64" spans="1:4" ht="15.75" customHeight="1" x14ac:dyDescent="0.3">
      <c r="A64" s="174">
        <v>103356</v>
      </c>
      <c r="B64" s="83" t="s">
        <v>278</v>
      </c>
      <c r="C64" s="174" t="s">
        <v>216</v>
      </c>
      <c r="D64" s="175">
        <v>68.510000000000005</v>
      </c>
    </row>
    <row r="65" spans="1:4" ht="15.75" customHeight="1" x14ac:dyDescent="0.3">
      <c r="A65" s="174">
        <v>103357</v>
      </c>
      <c r="B65" s="83" t="s">
        <v>279</v>
      </c>
      <c r="C65" s="174" t="s">
        <v>216</v>
      </c>
      <c r="D65" s="175">
        <v>69.739999999999995</v>
      </c>
    </row>
    <row r="66" spans="1:4" ht="15.75" customHeight="1" x14ac:dyDescent="0.3">
      <c r="A66" s="174">
        <v>103364</v>
      </c>
      <c r="B66" s="83" t="s">
        <v>280</v>
      </c>
      <c r="C66" s="174" t="s">
        <v>216</v>
      </c>
      <c r="D66" s="175">
        <v>56.59</v>
      </c>
    </row>
    <row r="67" spans="1:4" ht="15.75" customHeight="1" x14ac:dyDescent="0.3">
      <c r="A67" s="174">
        <v>103365</v>
      </c>
      <c r="B67" s="83" t="s">
        <v>281</v>
      </c>
      <c r="C67" s="174" t="s">
        <v>216</v>
      </c>
      <c r="D67" s="175">
        <v>57.47</v>
      </c>
    </row>
    <row r="68" spans="1:4" ht="15.75" customHeight="1" x14ac:dyDescent="0.3">
      <c r="A68" s="174">
        <v>103350</v>
      </c>
      <c r="B68" s="83" t="s">
        <v>282</v>
      </c>
      <c r="C68" s="174" t="s">
        <v>216</v>
      </c>
      <c r="D68" s="175">
        <v>207.86</v>
      </c>
    </row>
    <row r="69" spans="1:4" ht="15.75" customHeight="1" x14ac:dyDescent="0.3">
      <c r="A69" s="174">
        <v>103351</v>
      </c>
      <c r="B69" s="83" t="s">
        <v>283</v>
      </c>
      <c r="C69" s="174" t="s">
        <v>216</v>
      </c>
      <c r="D69" s="175">
        <v>210</v>
      </c>
    </row>
    <row r="70" spans="1:4" ht="15.75" customHeight="1" x14ac:dyDescent="0.3">
      <c r="A70" s="174">
        <v>103344</v>
      </c>
      <c r="B70" s="83" t="s">
        <v>284</v>
      </c>
      <c r="C70" s="174" t="s">
        <v>216</v>
      </c>
      <c r="D70" s="175">
        <v>91.48</v>
      </c>
    </row>
    <row r="71" spans="1:4" ht="15.75" customHeight="1" x14ac:dyDescent="0.3">
      <c r="A71" s="174">
        <v>103345</v>
      </c>
      <c r="B71" s="83" t="s">
        <v>285</v>
      </c>
      <c r="C71" s="174" t="s">
        <v>216</v>
      </c>
      <c r="D71" s="175">
        <v>93.43</v>
      </c>
    </row>
    <row r="72" spans="1:4" ht="15.75" customHeight="1" x14ac:dyDescent="0.3">
      <c r="A72" s="174">
        <v>103348</v>
      </c>
      <c r="B72" s="83" t="s">
        <v>286</v>
      </c>
      <c r="C72" s="174" t="s">
        <v>216</v>
      </c>
      <c r="D72" s="175">
        <v>76.349999999999994</v>
      </c>
    </row>
    <row r="73" spans="1:4" ht="15.75" customHeight="1" x14ac:dyDescent="0.3">
      <c r="A73" s="174">
        <v>103349</v>
      </c>
      <c r="B73" s="83" t="s">
        <v>287</v>
      </c>
      <c r="C73" s="174" t="s">
        <v>216</v>
      </c>
      <c r="D73" s="175">
        <v>78.12</v>
      </c>
    </row>
    <row r="74" spans="1:4" ht="15.75" customHeight="1" x14ac:dyDescent="0.3">
      <c r="A74" s="174">
        <v>103346</v>
      </c>
      <c r="B74" s="83" t="s">
        <v>288</v>
      </c>
      <c r="C74" s="174" t="s">
        <v>216</v>
      </c>
      <c r="D74" s="175">
        <v>102.6</v>
      </c>
    </row>
    <row r="75" spans="1:4" ht="15.75" customHeight="1" x14ac:dyDescent="0.3">
      <c r="A75" s="174">
        <v>103347</v>
      </c>
      <c r="B75" s="83" t="s">
        <v>289</v>
      </c>
      <c r="C75" s="174" t="s">
        <v>216</v>
      </c>
      <c r="D75" s="175">
        <v>104.68</v>
      </c>
    </row>
    <row r="76" spans="1:4" ht="15.75" customHeight="1" x14ac:dyDescent="0.3">
      <c r="A76" s="174">
        <v>103324</v>
      </c>
      <c r="B76" s="83" t="s">
        <v>290</v>
      </c>
      <c r="C76" s="174" t="s">
        <v>216</v>
      </c>
      <c r="D76" s="175">
        <v>86.75</v>
      </c>
    </row>
    <row r="77" spans="1:4" ht="15.75" customHeight="1" x14ac:dyDescent="0.3">
      <c r="A77" s="174">
        <v>103325</v>
      </c>
      <c r="B77" s="83" t="s">
        <v>291</v>
      </c>
      <c r="C77" s="174" t="s">
        <v>216</v>
      </c>
      <c r="D77" s="175">
        <v>88.64</v>
      </c>
    </row>
    <row r="78" spans="1:4" ht="15.75" customHeight="1" x14ac:dyDescent="0.3">
      <c r="A78" s="174">
        <v>103326</v>
      </c>
      <c r="B78" s="83" t="s">
        <v>292</v>
      </c>
      <c r="C78" s="174" t="s">
        <v>216</v>
      </c>
      <c r="D78" s="175">
        <v>102.06</v>
      </c>
    </row>
    <row r="79" spans="1:4" ht="15.75" customHeight="1" x14ac:dyDescent="0.3">
      <c r="A79" s="174">
        <v>103327</v>
      </c>
      <c r="B79" s="83" t="s">
        <v>293</v>
      </c>
      <c r="C79" s="174" t="s">
        <v>216</v>
      </c>
      <c r="D79" s="175">
        <v>104.27</v>
      </c>
    </row>
    <row r="80" spans="1:4" ht="15.75" customHeight="1" x14ac:dyDescent="0.3">
      <c r="A80" s="174">
        <v>103322</v>
      </c>
      <c r="B80" s="83" t="s">
        <v>294</v>
      </c>
      <c r="C80" s="174" t="s">
        <v>216</v>
      </c>
      <c r="D80" s="175">
        <v>64.19</v>
      </c>
    </row>
    <row r="81" spans="1:4" ht="15.75" customHeight="1" x14ac:dyDescent="0.3">
      <c r="A81" s="174">
        <v>103323</v>
      </c>
      <c r="B81" s="83" t="s">
        <v>295</v>
      </c>
      <c r="C81" s="174" t="s">
        <v>216</v>
      </c>
      <c r="D81" s="175">
        <v>65.849999999999994</v>
      </c>
    </row>
    <row r="82" spans="1:4" ht="15.75" customHeight="1" x14ac:dyDescent="0.3">
      <c r="A82" s="174">
        <v>103318</v>
      </c>
      <c r="B82" s="83" t="s">
        <v>296</v>
      </c>
      <c r="C82" s="174" t="s">
        <v>216</v>
      </c>
      <c r="D82" s="175">
        <v>100.78</v>
      </c>
    </row>
    <row r="83" spans="1:4" ht="15.75" customHeight="1" x14ac:dyDescent="0.3">
      <c r="A83" s="174">
        <v>103319</v>
      </c>
      <c r="B83" s="83" t="s">
        <v>297</v>
      </c>
      <c r="C83" s="174" t="s">
        <v>216</v>
      </c>
      <c r="D83" s="175">
        <v>102.42</v>
      </c>
    </row>
    <row r="84" spans="1:4" ht="15.75" customHeight="1" x14ac:dyDescent="0.3">
      <c r="A84" s="174">
        <v>103320</v>
      </c>
      <c r="B84" s="83" t="s">
        <v>298</v>
      </c>
      <c r="C84" s="174" t="s">
        <v>216</v>
      </c>
      <c r="D84" s="175">
        <v>119.96</v>
      </c>
    </row>
    <row r="85" spans="1:4" ht="15.75" customHeight="1" x14ac:dyDescent="0.3">
      <c r="A85" s="174">
        <v>103321</v>
      </c>
      <c r="B85" s="83" t="s">
        <v>299</v>
      </c>
      <c r="C85" s="174" t="s">
        <v>216</v>
      </c>
      <c r="D85" s="175">
        <v>122.01</v>
      </c>
    </row>
    <row r="86" spans="1:4" ht="15.75" customHeight="1" x14ac:dyDescent="0.3">
      <c r="A86" s="174">
        <v>103316</v>
      </c>
      <c r="B86" s="83" t="s">
        <v>300</v>
      </c>
      <c r="C86" s="174" t="s">
        <v>216</v>
      </c>
      <c r="D86" s="175">
        <v>76.94</v>
      </c>
    </row>
    <row r="87" spans="1:4" ht="15.75" customHeight="1" x14ac:dyDescent="0.3">
      <c r="A87" s="174">
        <v>103317</v>
      </c>
      <c r="B87" s="83" t="s">
        <v>301</v>
      </c>
      <c r="C87" s="174" t="s">
        <v>216</v>
      </c>
      <c r="D87" s="175">
        <v>78.33</v>
      </c>
    </row>
    <row r="88" spans="1:4" ht="15.75" customHeight="1" x14ac:dyDescent="0.3">
      <c r="A88" s="174">
        <v>101166</v>
      </c>
      <c r="B88" s="83" t="s">
        <v>302</v>
      </c>
      <c r="C88" s="174" t="s">
        <v>303</v>
      </c>
      <c r="D88" s="175">
        <v>741.61</v>
      </c>
    </row>
    <row r="89" spans="1:4" ht="15.75" customHeight="1" x14ac:dyDescent="0.3">
      <c r="A89" s="174">
        <v>101165</v>
      </c>
      <c r="B89" s="83" t="s">
        <v>304</v>
      </c>
      <c r="C89" s="174" t="s">
        <v>303</v>
      </c>
      <c r="D89" s="175">
        <v>1005.06</v>
      </c>
    </row>
    <row r="90" spans="1:4" ht="15.75" customHeight="1" x14ac:dyDescent="0.3">
      <c r="A90" s="174">
        <v>101163</v>
      </c>
      <c r="B90" s="83" t="s">
        <v>305</v>
      </c>
      <c r="C90" s="174" t="s">
        <v>216</v>
      </c>
      <c r="D90" s="175">
        <v>666.29</v>
      </c>
    </row>
    <row r="91" spans="1:4" ht="15.75" customHeight="1" x14ac:dyDescent="0.3">
      <c r="A91" s="174">
        <v>101164</v>
      </c>
      <c r="B91" s="83" t="s">
        <v>306</v>
      </c>
      <c r="C91" s="174" t="s">
        <v>216</v>
      </c>
      <c r="D91" s="175">
        <v>675.62</v>
      </c>
    </row>
    <row r="92" spans="1:4" ht="15.75" customHeight="1" x14ac:dyDescent="0.3">
      <c r="A92" s="174">
        <v>101162</v>
      </c>
      <c r="B92" s="83" t="s">
        <v>307</v>
      </c>
      <c r="C92" s="174" t="s">
        <v>216</v>
      </c>
      <c r="D92" s="175">
        <v>178.13</v>
      </c>
    </row>
    <row r="93" spans="1:4" ht="15.75" customHeight="1" x14ac:dyDescent="0.3">
      <c r="A93" s="174">
        <v>101161</v>
      </c>
      <c r="B93" s="83" t="s">
        <v>308</v>
      </c>
      <c r="C93" s="174" t="s">
        <v>216</v>
      </c>
      <c r="D93" s="175">
        <v>224.41</v>
      </c>
    </row>
    <row r="94" spans="1:4" ht="15.75" customHeight="1" x14ac:dyDescent="0.3">
      <c r="A94" s="174">
        <v>101160</v>
      </c>
      <c r="B94" s="83" t="s">
        <v>309</v>
      </c>
      <c r="C94" s="174" t="s">
        <v>216</v>
      </c>
      <c r="D94" s="175">
        <v>0</v>
      </c>
    </row>
    <row r="95" spans="1:4" ht="15.75" customHeight="1" x14ac:dyDescent="0.3">
      <c r="A95" s="174">
        <v>101159</v>
      </c>
      <c r="B95" s="83" t="s">
        <v>310</v>
      </c>
      <c r="C95" s="174" t="s">
        <v>216</v>
      </c>
      <c r="D95" s="175">
        <v>154.80000000000001</v>
      </c>
    </row>
    <row r="96" spans="1:4" ht="15.75" customHeight="1" x14ac:dyDescent="0.3">
      <c r="A96" s="174">
        <v>101154</v>
      </c>
      <c r="B96" s="83" t="s">
        <v>311</v>
      </c>
      <c r="C96" s="174" t="s">
        <v>216</v>
      </c>
      <c r="D96" s="175">
        <v>133.65</v>
      </c>
    </row>
    <row r="97" spans="1:4" ht="15.75" customHeight="1" x14ac:dyDescent="0.3">
      <c r="A97" s="174">
        <v>101155</v>
      </c>
      <c r="B97" s="83" t="s">
        <v>312</v>
      </c>
      <c r="C97" s="174" t="s">
        <v>216</v>
      </c>
      <c r="D97" s="175">
        <v>186.88</v>
      </c>
    </row>
    <row r="98" spans="1:4" ht="15.75" customHeight="1" x14ac:dyDescent="0.3">
      <c r="A98" s="174">
        <v>101156</v>
      </c>
      <c r="B98" s="83" t="s">
        <v>313</v>
      </c>
      <c r="C98" s="174" t="s">
        <v>216</v>
      </c>
      <c r="D98" s="175">
        <v>272.79000000000002</v>
      </c>
    </row>
    <row r="99" spans="1:4" ht="15.75" customHeight="1" x14ac:dyDescent="0.3">
      <c r="A99" s="174">
        <v>101158</v>
      </c>
      <c r="B99" s="83" t="s">
        <v>314</v>
      </c>
      <c r="C99" s="174" t="s">
        <v>216</v>
      </c>
      <c r="D99" s="175">
        <v>94.01</v>
      </c>
    </row>
    <row r="100" spans="1:4" ht="15.75" customHeight="1" x14ac:dyDescent="0.3">
      <c r="A100" s="174">
        <v>101157</v>
      </c>
      <c r="B100" s="83" t="s">
        <v>315</v>
      </c>
      <c r="C100" s="174" t="s">
        <v>216</v>
      </c>
      <c r="D100" s="175">
        <v>72.430000000000007</v>
      </c>
    </row>
    <row r="101" spans="1:4" ht="15.75" customHeight="1" x14ac:dyDescent="0.3">
      <c r="A101" s="174">
        <v>87382</v>
      </c>
      <c r="B101" s="83" t="s">
        <v>316</v>
      </c>
      <c r="C101" s="174" t="s">
        <v>303</v>
      </c>
      <c r="D101" s="175">
        <v>1643.86</v>
      </c>
    </row>
    <row r="102" spans="1:4" ht="15.75" customHeight="1" x14ac:dyDescent="0.3">
      <c r="A102" s="174">
        <v>87383</v>
      </c>
      <c r="B102" s="83" t="s">
        <v>317</v>
      </c>
      <c r="C102" s="174" t="s">
        <v>303</v>
      </c>
      <c r="D102" s="175">
        <v>1626.89</v>
      </c>
    </row>
    <row r="103" spans="1:4" ht="15.75" customHeight="1" x14ac:dyDescent="0.3">
      <c r="A103" s="174">
        <v>87384</v>
      </c>
      <c r="B103" s="83" t="s">
        <v>318</v>
      </c>
      <c r="C103" s="174" t="s">
        <v>303</v>
      </c>
      <c r="D103" s="175">
        <v>1606.08</v>
      </c>
    </row>
    <row r="104" spans="1:4" ht="15.75" customHeight="1" x14ac:dyDescent="0.3">
      <c r="A104" s="174">
        <v>87398</v>
      </c>
      <c r="B104" s="83" t="s">
        <v>319</v>
      </c>
      <c r="C104" s="174" t="s">
        <v>303</v>
      </c>
      <c r="D104" s="175">
        <v>1892.35</v>
      </c>
    </row>
    <row r="105" spans="1:4" ht="15.75" customHeight="1" x14ac:dyDescent="0.3">
      <c r="A105" s="174">
        <v>87395</v>
      </c>
      <c r="B105" s="83" t="s">
        <v>320</v>
      </c>
      <c r="C105" s="174" t="s">
        <v>303</v>
      </c>
      <c r="D105" s="175">
        <v>3191.75</v>
      </c>
    </row>
    <row r="106" spans="1:4" ht="15.75" customHeight="1" x14ac:dyDescent="0.3">
      <c r="A106" s="174">
        <v>87396</v>
      </c>
      <c r="B106" s="83" t="s">
        <v>321</v>
      </c>
      <c r="C106" s="174" t="s">
        <v>303</v>
      </c>
      <c r="D106" s="175">
        <v>3195.35</v>
      </c>
    </row>
    <row r="107" spans="1:4" ht="15.75" customHeight="1" x14ac:dyDescent="0.3">
      <c r="A107" s="174">
        <v>87397</v>
      </c>
      <c r="B107" s="83" t="s">
        <v>322</v>
      </c>
      <c r="C107" s="174" t="s">
        <v>303</v>
      </c>
      <c r="D107" s="175">
        <v>3199.73</v>
      </c>
    </row>
    <row r="108" spans="1:4" ht="15.75" customHeight="1" x14ac:dyDescent="0.3">
      <c r="A108" s="174">
        <v>87402</v>
      </c>
      <c r="B108" s="83" t="s">
        <v>323</v>
      </c>
      <c r="C108" s="174" t="s">
        <v>303</v>
      </c>
      <c r="D108" s="175">
        <v>3505.39</v>
      </c>
    </row>
    <row r="109" spans="1:4" ht="15.75" customHeight="1" x14ac:dyDescent="0.3">
      <c r="A109" s="174">
        <v>87391</v>
      </c>
      <c r="B109" s="83" t="s">
        <v>324</v>
      </c>
      <c r="C109" s="174" t="s">
        <v>303</v>
      </c>
      <c r="D109" s="175">
        <v>5009.87</v>
      </c>
    </row>
    <row r="110" spans="1:4" ht="15.75" customHeight="1" x14ac:dyDescent="0.3">
      <c r="A110" s="174">
        <v>87393</v>
      </c>
      <c r="B110" s="83" t="s">
        <v>325</v>
      </c>
      <c r="C110" s="174" t="s">
        <v>303</v>
      </c>
      <c r="D110" s="175">
        <v>5037.8900000000003</v>
      </c>
    </row>
    <row r="111" spans="1:4" ht="15.75" customHeight="1" x14ac:dyDescent="0.3">
      <c r="A111" s="174">
        <v>87394</v>
      </c>
      <c r="B111" s="83" t="s">
        <v>326</v>
      </c>
      <c r="C111" s="174" t="s">
        <v>303</v>
      </c>
      <c r="D111" s="175">
        <v>5065.6000000000004</v>
      </c>
    </row>
    <row r="112" spans="1:4" ht="15.75" customHeight="1" x14ac:dyDescent="0.3">
      <c r="A112" s="174">
        <v>87401</v>
      </c>
      <c r="B112" s="83" t="s">
        <v>327</v>
      </c>
      <c r="C112" s="174" t="s">
        <v>303</v>
      </c>
      <c r="D112" s="175">
        <v>5360.74</v>
      </c>
    </row>
    <row r="113" spans="1:4" ht="15.75" customHeight="1" x14ac:dyDescent="0.3">
      <c r="A113" s="174">
        <v>87407</v>
      </c>
      <c r="B113" s="83" t="s">
        <v>328</v>
      </c>
      <c r="C113" s="174" t="s">
        <v>303</v>
      </c>
      <c r="D113" s="175">
        <v>1674.36</v>
      </c>
    </row>
    <row r="114" spans="1:4" ht="15.75" customHeight="1" x14ac:dyDescent="0.3">
      <c r="A114" s="174">
        <v>87408</v>
      </c>
      <c r="B114" s="83" t="s">
        <v>329</v>
      </c>
      <c r="C114" s="174" t="s">
        <v>303</v>
      </c>
      <c r="D114" s="175">
        <v>1648.45</v>
      </c>
    </row>
    <row r="115" spans="1:4" ht="15.75" customHeight="1" x14ac:dyDescent="0.3">
      <c r="A115" s="174">
        <v>87404</v>
      </c>
      <c r="B115" s="83" t="s">
        <v>330</v>
      </c>
      <c r="C115" s="174" t="s">
        <v>303</v>
      </c>
      <c r="D115" s="175">
        <v>4699.71</v>
      </c>
    </row>
    <row r="116" spans="1:4" ht="15.75" customHeight="1" x14ac:dyDescent="0.3">
      <c r="A116" s="174">
        <v>87405</v>
      </c>
      <c r="B116" s="83" t="s">
        <v>331</v>
      </c>
      <c r="C116" s="174" t="s">
        <v>303</v>
      </c>
      <c r="D116" s="175">
        <v>4688.22</v>
      </c>
    </row>
    <row r="117" spans="1:4" ht="15.75" customHeight="1" x14ac:dyDescent="0.3">
      <c r="A117" s="174">
        <v>87388</v>
      </c>
      <c r="B117" s="83" t="s">
        <v>332</v>
      </c>
      <c r="C117" s="174" t="s">
        <v>303</v>
      </c>
      <c r="D117" s="175">
        <v>4498.3999999999996</v>
      </c>
    </row>
    <row r="118" spans="1:4" ht="15.75" customHeight="1" x14ac:dyDescent="0.3">
      <c r="A118" s="174">
        <v>87389</v>
      </c>
      <c r="B118" s="83" t="s">
        <v>333</v>
      </c>
      <c r="C118" s="174" t="s">
        <v>303</v>
      </c>
      <c r="D118" s="175">
        <v>4500.91</v>
      </c>
    </row>
    <row r="119" spans="1:4" ht="15.75" customHeight="1" x14ac:dyDescent="0.3">
      <c r="A119" s="174">
        <v>87390</v>
      </c>
      <c r="B119" s="83" t="s">
        <v>334</v>
      </c>
      <c r="C119" s="174" t="s">
        <v>303</v>
      </c>
      <c r="D119" s="175">
        <v>4509.96</v>
      </c>
    </row>
    <row r="120" spans="1:4" ht="15.75" customHeight="1" x14ac:dyDescent="0.3">
      <c r="A120" s="174">
        <v>87385</v>
      </c>
      <c r="B120" s="83" t="s">
        <v>335</v>
      </c>
      <c r="C120" s="174" t="s">
        <v>303</v>
      </c>
      <c r="D120" s="175">
        <v>1918.37</v>
      </c>
    </row>
    <row r="121" spans="1:4" ht="15.75" customHeight="1" x14ac:dyDescent="0.3">
      <c r="A121" s="174">
        <v>87386</v>
      </c>
      <c r="B121" s="83" t="s">
        <v>336</v>
      </c>
      <c r="C121" s="174" t="s">
        <v>303</v>
      </c>
      <c r="D121" s="175">
        <v>1892.26</v>
      </c>
    </row>
    <row r="122" spans="1:4" ht="15.75" customHeight="1" x14ac:dyDescent="0.3">
      <c r="A122" s="174">
        <v>87387</v>
      </c>
      <c r="B122" s="83" t="s">
        <v>337</v>
      </c>
      <c r="C122" s="174" t="s">
        <v>303</v>
      </c>
      <c r="D122" s="175">
        <v>1872.13</v>
      </c>
    </row>
    <row r="123" spans="1:4" ht="15.75" customHeight="1" x14ac:dyDescent="0.3">
      <c r="A123" s="174">
        <v>87399</v>
      </c>
      <c r="B123" s="83" t="s">
        <v>338</v>
      </c>
      <c r="C123" s="174" t="s">
        <v>303</v>
      </c>
      <c r="D123" s="175">
        <v>2167.14</v>
      </c>
    </row>
    <row r="124" spans="1:4" ht="15.75" customHeight="1" x14ac:dyDescent="0.3">
      <c r="A124" s="174">
        <v>100463</v>
      </c>
      <c r="B124" s="83" t="s">
        <v>339</v>
      </c>
      <c r="C124" s="174" t="s">
        <v>303</v>
      </c>
      <c r="D124" s="175">
        <v>0</v>
      </c>
    </row>
    <row r="125" spans="1:4" ht="15.75" customHeight="1" x14ac:dyDescent="0.3">
      <c r="A125" s="174">
        <v>100464</v>
      </c>
      <c r="B125" s="83" t="s">
        <v>340</v>
      </c>
      <c r="C125" s="174" t="s">
        <v>303</v>
      </c>
      <c r="D125" s="175">
        <v>590.44000000000005</v>
      </c>
    </row>
    <row r="126" spans="1:4" ht="15.75" customHeight="1" x14ac:dyDescent="0.3">
      <c r="A126" s="174">
        <v>100465</v>
      </c>
      <c r="B126" s="83" t="s">
        <v>341</v>
      </c>
      <c r="C126" s="174" t="s">
        <v>303</v>
      </c>
      <c r="D126" s="175">
        <v>532.19000000000005</v>
      </c>
    </row>
    <row r="127" spans="1:4" ht="15.75" customHeight="1" x14ac:dyDescent="0.3">
      <c r="A127" s="174">
        <v>100466</v>
      </c>
      <c r="B127" s="83" t="s">
        <v>342</v>
      </c>
      <c r="C127" s="174" t="s">
        <v>303</v>
      </c>
      <c r="D127" s="175">
        <v>501.26</v>
      </c>
    </row>
    <row r="128" spans="1:4" ht="15.75" customHeight="1" x14ac:dyDescent="0.3">
      <c r="A128" s="174">
        <v>88627</v>
      </c>
      <c r="B128" s="83" t="s">
        <v>343</v>
      </c>
      <c r="C128" s="174" t="s">
        <v>303</v>
      </c>
      <c r="D128" s="175">
        <v>670.02</v>
      </c>
    </row>
    <row r="129" spans="1:4" ht="15.75" customHeight="1" x14ac:dyDescent="0.3">
      <c r="A129" s="174">
        <v>88626</v>
      </c>
      <c r="B129" s="83" t="s">
        <v>344</v>
      </c>
      <c r="C129" s="174" t="s">
        <v>303</v>
      </c>
      <c r="D129" s="175">
        <v>548.66999999999996</v>
      </c>
    </row>
    <row r="130" spans="1:4" ht="15.75" customHeight="1" x14ac:dyDescent="0.3">
      <c r="A130" s="174">
        <v>100488</v>
      </c>
      <c r="B130" s="83" t="s">
        <v>345</v>
      </c>
      <c r="C130" s="174" t="s">
        <v>303</v>
      </c>
      <c r="D130" s="175">
        <v>529.9</v>
      </c>
    </row>
    <row r="131" spans="1:4" ht="15.75" customHeight="1" x14ac:dyDescent="0.3">
      <c r="A131" s="174">
        <v>87368</v>
      </c>
      <c r="B131" s="83" t="s">
        <v>346</v>
      </c>
      <c r="C131" s="174" t="s">
        <v>303</v>
      </c>
      <c r="D131" s="175">
        <v>713.41</v>
      </c>
    </row>
    <row r="132" spans="1:4" ht="15.75" customHeight="1" x14ac:dyDescent="0.3">
      <c r="A132" s="174">
        <v>100450</v>
      </c>
      <c r="B132" s="83" t="s">
        <v>347</v>
      </c>
      <c r="C132" s="174" t="s">
        <v>303</v>
      </c>
      <c r="D132" s="175">
        <v>0</v>
      </c>
    </row>
    <row r="133" spans="1:4" ht="15.75" customHeight="1" x14ac:dyDescent="0.3">
      <c r="A133" s="174">
        <v>87289</v>
      </c>
      <c r="B133" s="83" t="s">
        <v>348</v>
      </c>
      <c r="C133" s="174" t="s">
        <v>303</v>
      </c>
      <c r="D133" s="175">
        <v>559.21</v>
      </c>
    </row>
    <row r="134" spans="1:4" ht="15.75" customHeight="1" x14ac:dyDescent="0.3">
      <c r="A134" s="174">
        <v>87290</v>
      </c>
      <c r="B134" s="83" t="s">
        <v>349</v>
      </c>
      <c r="C134" s="174" t="s">
        <v>303</v>
      </c>
      <c r="D134" s="175">
        <v>538.29999999999995</v>
      </c>
    </row>
    <row r="135" spans="1:4" ht="15.75" customHeight="1" x14ac:dyDescent="0.3">
      <c r="A135" s="174">
        <v>87333</v>
      </c>
      <c r="B135" s="83" t="s">
        <v>350</v>
      </c>
      <c r="C135" s="174" t="s">
        <v>303</v>
      </c>
      <c r="D135" s="175">
        <v>569.39</v>
      </c>
    </row>
    <row r="136" spans="1:4" ht="15.75" customHeight="1" x14ac:dyDescent="0.3">
      <c r="A136" s="174">
        <v>87334</v>
      </c>
      <c r="B136" s="83" t="s">
        <v>351</v>
      </c>
      <c r="C136" s="174" t="s">
        <v>303</v>
      </c>
      <c r="D136" s="175">
        <v>511.45</v>
      </c>
    </row>
    <row r="137" spans="1:4" ht="15.75" customHeight="1" x14ac:dyDescent="0.3">
      <c r="A137" s="174">
        <v>105515</v>
      </c>
      <c r="B137" s="83" t="s">
        <v>352</v>
      </c>
      <c r="C137" s="174" t="s">
        <v>303</v>
      </c>
      <c r="D137" s="175">
        <v>826.41</v>
      </c>
    </row>
    <row r="138" spans="1:4" ht="15.75" customHeight="1" x14ac:dyDescent="0.3">
      <c r="A138" s="174">
        <v>87367</v>
      </c>
      <c r="B138" s="83" t="s">
        <v>353</v>
      </c>
      <c r="C138" s="174" t="s">
        <v>303</v>
      </c>
      <c r="D138" s="175">
        <v>727.37</v>
      </c>
    </row>
    <row r="139" spans="1:4" ht="15.75" customHeight="1" x14ac:dyDescent="0.3">
      <c r="A139" s="174">
        <v>100449</v>
      </c>
      <c r="B139" s="83" t="s">
        <v>354</v>
      </c>
      <c r="C139" s="174" t="s">
        <v>303</v>
      </c>
      <c r="D139" s="175">
        <v>0</v>
      </c>
    </row>
    <row r="140" spans="1:4" ht="15.75" customHeight="1" x14ac:dyDescent="0.3">
      <c r="A140" s="174">
        <v>87286</v>
      </c>
      <c r="B140" s="83" t="s">
        <v>355</v>
      </c>
      <c r="C140" s="174" t="s">
        <v>303</v>
      </c>
      <c r="D140" s="175">
        <v>581.89</v>
      </c>
    </row>
    <row r="141" spans="1:4" ht="15.75" customHeight="1" x14ac:dyDescent="0.3">
      <c r="A141" s="174">
        <v>87287</v>
      </c>
      <c r="B141" s="83" t="s">
        <v>356</v>
      </c>
      <c r="C141" s="174" t="s">
        <v>303</v>
      </c>
      <c r="D141" s="175">
        <v>546.15</v>
      </c>
    </row>
    <row r="142" spans="1:4" ht="15.75" customHeight="1" x14ac:dyDescent="0.3">
      <c r="A142" s="174">
        <v>87331</v>
      </c>
      <c r="B142" s="83" t="s">
        <v>357</v>
      </c>
      <c r="C142" s="174" t="s">
        <v>303</v>
      </c>
      <c r="D142" s="175">
        <v>615.36</v>
      </c>
    </row>
    <row r="143" spans="1:4" ht="15.75" customHeight="1" x14ac:dyDescent="0.3">
      <c r="A143" s="174">
        <v>87332</v>
      </c>
      <c r="B143" s="83" t="s">
        <v>358</v>
      </c>
      <c r="C143" s="174" t="s">
        <v>303</v>
      </c>
      <c r="D143" s="175">
        <v>521.30999999999995</v>
      </c>
    </row>
    <row r="144" spans="1:4" ht="15.75" customHeight="1" x14ac:dyDescent="0.3">
      <c r="A144" s="174">
        <v>87369</v>
      </c>
      <c r="B144" s="83" t="s">
        <v>359</v>
      </c>
      <c r="C144" s="174" t="s">
        <v>303</v>
      </c>
      <c r="D144" s="175">
        <v>721.59</v>
      </c>
    </row>
    <row r="145" spans="1:4" ht="15.75" customHeight="1" x14ac:dyDescent="0.3">
      <c r="A145" s="174">
        <v>100451</v>
      </c>
      <c r="B145" s="83" t="s">
        <v>360</v>
      </c>
      <c r="C145" s="174" t="s">
        <v>303</v>
      </c>
      <c r="D145" s="175">
        <v>0</v>
      </c>
    </row>
    <row r="146" spans="1:4" ht="15.75" customHeight="1" x14ac:dyDescent="0.3">
      <c r="A146" s="174">
        <v>87292</v>
      </c>
      <c r="B146" s="83" t="s">
        <v>361</v>
      </c>
      <c r="C146" s="174" t="s">
        <v>303</v>
      </c>
      <c r="D146" s="175">
        <v>561.54999999999995</v>
      </c>
    </row>
    <row r="147" spans="1:4" ht="15.75" customHeight="1" x14ac:dyDescent="0.3">
      <c r="A147" s="174">
        <v>87335</v>
      </c>
      <c r="B147" s="83" t="s">
        <v>362</v>
      </c>
      <c r="C147" s="174" t="s">
        <v>303</v>
      </c>
      <c r="D147" s="175">
        <v>557.73</v>
      </c>
    </row>
    <row r="148" spans="1:4" ht="15.75" customHeight="1" x14ac:dyDescent="0.3">
      <c r="A148" s="174">
        <v>87336</v>
      </c>
      <c r="B148" s="83" t="s">
        <v>363</v>
      </c>
      <c r="C148" s="174" t="s">
        <v>303</v>
      </c>
      <c r="D148" s="175">
        <v>520.94000000000005</v>
      </c>
    </row>
    <row r="149" spans="1:4" ht="15.75" customHeight="1" x14ac:dyDescent="0.3">
      <c r="A149" s="174">
        <v>87370</v>
      </c>
      <c r="B149" s="83" t="s">
        <v>364</v>
      </c>
      <c r="C149" s="174" t="s">
        <v>303</v>
      </c>
      <c r="D149" s="175">
        <v>703.34</v>
      </c>
    </row>
    <row r="150" spans="1:4" ht="15.75" customHeight="1" x14ac:dyDescent="0.3">
      <c r="A150" s="174">
        <v>100452</v>
      </c>
      <c r="B150" s="83" t="s">
        <v>365</v>
      </c>
      <c r="C150" s="174" t="s">
        <v>303</v>
      </c>
      <c r="D150" s="175">
        <v>0</v>
      </c>
    </row>
    <row r="151" spans="1:4" ht="15.75" customHeight="1" x14ac:dyDescent="0.3">
      <c r="A151" s="174">
        <v>88715</v>
      </c>
      <c r="B151" s="83" t="s">
        <v>366</v>
      </c>
      <c r="C151" s="174" t="s">
        <v>303</v>
      </c>
      <c r="D151" s="175">
        <v>533.38</v>
      </c>
    </row>
    <row r="152" spans="1:4" ht="15.75" customHeight="1" x14ac:dyDescent="0.3">
      <c r="A152" s="174">
        <v>87294</v>
      </c>
      <c r="B152" s="83" t="s">
        <v>367</v>
      </c>
      <c r="C152" s="174" t="s">
        <v>303</v>
      </c>
      <c r="D152" s="175">
        <v>537.74</v>
      </c>
    </row>
    <row r="153" spans="1:4" ht="15.75" customHeight="1" x14ac:dyDescent="0.3">
      <c r="A153" s="174">
        <v>87337</v>
      </c>
      <c r="B153" s="83" t="s">
        <v>368</v>
      </c>
      <c r="C153" s="174" t="s">
        <v>303</v>
      </c>
      <c r="D153" s="175">
        <v>548.91</v>
      </c>
    </row>
    <row r="154" spans="1:4" ht="15.75" customHeight="1" x14ac:dyDescent="0.3">
      <c r="A154" s="174">
        <v>100487</v>
      </c>
      <c r="B154" s="83" t="s">
        <v>369</v>
      </c>
      <c r="C154" s="174" t="s">
        <v>303</v>
      </c>
      <c r="D154" s="175">
        <v>496.74</v>
      </c>
    </row>
    <row r="155" spans="1:4" ht="15.75" customHeight="1" x14ac:dyDescent="0.3">
      <c r="A155" s="174">
        <v>100467</v>
      </c>
      <c r="B155" s="83" t="s">
        <v>370</v>
      </c>
      <c r="C155" s="174" t="s">
        <v>303</v>
      </c>
      <c r="D155" s="175">
        <v>0</v>
      </c>
    </row>
    <row r="156" spans="1:4" ht="15.75" customHeight="1" x14ac:dyDescent="0.3">
      <c r="A156" s="174">
        <v>87380</v>
      </c>
      <c r="B156" s="83" t="s">
        <v>371</v>
      </c>
      <c r="C156" s="174" t="s">
        <v>303</v>
      </c>
      <c r="D156" s="175">
        <v>3460.67</v>
      </c>
    </row>
    <row r="157" spans="1:4" ht="15.75" customHeight="1" x14ac:dyDescent="0.3">
      <c r="A157" s="174">
        <v>100461</v>
      </c>
      <c r="B157" s="83" t="s">
        <v>372</v>
      </c>
      <c r="C157" s="174" t="s">
        <v>303</v>
      </c>
      <c r="D157" s="175">
        <v>0</v>
      </c>
    </row>
    <row r="158" spans="1:4" ht="15.75" customHeight="1" x14ac:dyDescent="0.3">
      <c r="A158" s="174">
        <v>87322</v>
      </c>
      <c r="B158" s="83" t="s">
        <v>373</v>
      </c>
      <c r="C158" s="174" t="s">
        <v>303</v>
      </c>
      <c r="D158" s="175">
        <v>3335.23</v>
      </c>
    </row>
    <row r="159" spans="1:4" ht="15.75" customHeight="1" x14ac:dyDescent="0.3">
      <c r="A159" s="174">
        <v>87323</v>
      </c>
      <c r="B159" s="83" t="s">
        <v>374</v>
      </c>
      <c r="C159" s="174" t="s">
        <v>303</v>
      </c>
      <c r="D159" s="175">
        <v>3318.9</v>
      </c>
    </row>
    <row r="160" spans="1:4" ht="15.75" customHeight="1" x14ac:dyDescent="0.3">
      <c r="A160" s="174">
        <v>87360</v>
      </c>
      <c r="B160" s="83" t="s">
        <v>375</v>
      </c>
      <c r="C160" s="174" t="s">
        <v>303</v>
      </c>
      <c r="D160" s="175">
        <v>3327.44</v>
      </c>
    </row>
    <row r="161" spans="1:4" ht="15.75" customHeight="1" x14ac:dyDescent="0.3">
      <c r="A161" s="174">
        <v>87361</v>
      </c>
      <c r="B161" s="83" t="s">
        <v>376</v>
      </c>
      <c r="C161" s="174" t="s">
        <v>303</v>
      </c>
      <c r="D161" s="175">
        <v>3251.89</v>
      </c>
    </row>
    <row r="162" spans="1:4" ht="15.75" customHeight="1" x14ac:dyDescent="0.3">
      <c r="A162" s="174">
        <v>87362</v>
      </c>
      <c r="B162" s="83" t="s">
        <v>377</v>
      </c>
      <c r="C162" s="174" t="s">
        <v>303</v>
      </c>
      <c r="D162" s="175">
        <v>3234.58</v>
      </c>
    </row>
    <row r="163" spans="1:4" ht="15.75" customHeight="1" x14ac:dyDescent="0.3">
      <c r="A163" s="174">
        <v>87377</v>
      </c>
      <c r="B163" s="83" t="s">
        <v>378</v>
      </c>
      <c r="C163" s="174" t="s">
        <v>303</v>
      </c>
      <c r="D163" s="175">
        <v>704.47</v>
      </c>
    </row>
    <row r="164" spans="1:4" ht="15.75" customHeight="1" x14ac:dyDescent="0.3">
      <c r="A164" s="174">
        <v>100458</v>
      </c>
      <c r="B164" s="83" t="s">
        <v>379</v>
      </c>
      <c r="C164" s="174" t="s">
        <v>303</v>
      </c>
      <c r="D164" s="175">
        <v>0</v>
      </c>
    </row>
    <row r="165" spans="1:4" ht="15.75" customHeight="1" x14ac:dyDescent="0.3">
      <c r="A165" s="174">
        <v>87313</v>
      </c>
      <c r="B165" s="83" t="s">
        <v>380</v>
      </c>
      <c r="C165" s="174" t="s">
        <v>303</v>
      </c>
      <c r="D165" s="175">
        <v>537.35</v>
      </c>
    </row>
    <row r="166" spans="1:4" ht="15.75" customHeight="1" x14ac:dyDescent="0.3">
      <c r="A166" s="174">
        <v>87314</v>
      </c>
      <c r="B166" s="83" t="s">
        <v>381</v>
      </c>
      <c r="C166" s="174" t="s">
        <v>303</v>
      </c>
      <c r="D166" s="175">
        <v>519.05999999999995</v>
      </c>
    </row>
    <row r="167" spans="1:4" ht="15.75" customHeight="1" x14ac:dyDescent="0.3">
      <c r="A167" s="174">
        <v>87352</v>
      </c>
      <c r="B167" s="83" t="s">
        <v>382</v>
      </c>
      <c r="C167" s="174" t="s">
        <v>303</v>
      </c>
      <c r="D167" s="175">
        <v>660.24</v>
      </c>
    </row>
    <row r="168" spans="1:4" ht="15.75" customHeight="1" x14ac:dyDescent="0.3">
      <c r="A168" s="174">
        <v>87353</v>
      </c>
      <c r="B168" s="83" t="s">
        <v>383</v>
      </c>
      <c r="C168" s="174" t="s">
        <v>303</v>
      </c>
      <c r="D168" s="175">
        <v>546.64</v>
      </c>
    </row>
    <row r="169" spans="1:4" ht="15.75" customHeight="1" x14ac:dyDescent="0.3">
      <c r="A169" s="174">
        <v>87354</v>
      </c>
      <c r="B169" s="83" t="s">
        <v>384</v>
      </c>
      <c r="C169" s="174" t="s">
        <v>303</v>
      </c>
      <c r="D169" s="175">
        <v>492.15</v>
      </c>
    </row>
    <row r="170" spans="1:4" ht="15.75" customHeight="1" x14ac:dyDescent="0.3">
      <c r="A170" s="174">
        <v>100480</v>
      </c>
      <c r="B170" s="83" t="s">
        <v>385</v>
      </c>
      <c r="C170" s="174" t="s">
        <v>303</v>
      </c>
      <c r="D170" s="175">
        <v>837.97</v>
      </c>
    </row>
    <row r="171" spans="1:4" ht="15.75" customHeight="1" x14ac:dyDescent="0.3">
      <c r="A171" s="174">
        <v>100476</v>
      </c>
      <c r="B171" s="83" t="s">
        <v>386</v>
      </c>
      <c r="C171" s="174" t="s">
        <v>303</v>
      </c>
      <c r="D171" s="175">
        <v>0</v>
      </c>
    </row>
    <row r="172" spans="1:4" ht="15.75" customHeight="1" x14ac:dyDescent="0.3">
      <c r="A172" s="174">
        <v>100475</v>
      </c>
      <c r="B172" s="83" t="s">
        <v>387</v>
      </c>
      <c r="C172" s="174" t="s">
        <v>303</v>
      </c>
      <c r="D172" s="175">
        <v>710.03</v>
      </c>
    </row>
    <row r="173" spans="1:4" ht="15.75" customHeight="1" x14ac:dyDescent="0.3">
      <c r="A173" s="174">
        <v>100491</v>
      </c>
      <c r="B173" s="83" t="s">
        <v>388</v>
      </c>
      <c r="C173" s="174" t="s">
        <v>303</v>
      </c>
      <c r="D173" s="175">
        <v>703.48</v>
      </c>
    </row>
    <row r="174" spans="1:4" ht="15.75" customHeight="1" x14ac:dyDescent="0.3">
      <c r="A174" s="174">
        <v>100477</v>
      </c>
      <c r="B174" s="83" t="s">
        <v>389</v>
      </c>
      <c r="C174" s="174" t="s">
        <v>303</v>
      </c>
      <c r="D174" s="175">
        <v>809.23</v>
      </c>
    </row>
    <row r="175" spans="1:4" ht="15.75" customHeight="1" x14ac:dyDescent="0.3">
      <c r="A175" s="174">
        <v>100478</v>
      </c>
      <c r="B175" s="83" t="s">
        <v>390</v>
      </c>
      <c r="C175" s="174" t="s">
        <v>303</v>
      </c>
      <c r="D175" s="175">
        <v>695.26</v>
      </c>
    </row>
    <row r="176" spans="1:4" ht="15.75" customHeight="1" x14ac:dyDescent="0.3">
      <c r="A176" s="174">
        <v>100479</v>
      </c>
      <c r="B176" s="83" t="s">
        <v>391</v>
      </c>
      <c r="C176" s="174" t="s">
        <v>303</v>
      </c>
      <c r="D176" s="175">
        <v>667.97</v>
      </c>
    </row>
    <row r="177" spans="1:4" ht="15.75" customHeight="1" x14ac:dyDescent="0.3">
      <c r="A177" s="174">
        <v>87372</v>
      </c>
      <c r="B177" s="83" t="s">
        <v>392</v>
      </c>
      <c r="C177" s="174" t="s">
        <v>303</v>
      </c>
      <c r="D177" s="175">
        <v>849.65</v>
      </c>
    </row>
    <row r="178" spans="1:4" ht="15.75" customHeight="1" x14ac:dyDescent="0.3">
      <c r="A178" s="174">
        <v>100453</v>
      </c>
      <c r="B178" s="83" t="s">
        <v>393</v>
      </c>
      <c r="C178" s="174" t="s">
        <v>303</v>
      </c>
      <c r="D178" s="175">
        <v>0</v>
      </c>
    </row>
    <row r="179" spans="1:4" ht="15.75" customHeight="1" x14ac:dyDescent="0.3">
      <c r="A179" s="174">
        <v>87298</v>
      </c>
      <c r="B179" s="83" t="s">
        <v>394</v>
      </c>
      <c r="C179" s="174" t="s">
        <v>303</v>
      </c>
      <c r="D179" s="175">
        <v>672.99</v>
      </c>
    </row>
    <row r="180" spans="1:4" ht="15.75" customHeight="1" x14ac:dyDescent="0.3">
      <c r="A180" s="174">
        <v>87299</v>
      </c>
      <c r="B180" s="83" t="s">
        <v>395</v>
      </c>
      <c r="C180" s="174" t="s">
        <v>303</v>
      </c>
      <c r="D180" s="175">
        <v>468.05</v>
      </c>
    </row>
    <row r="181" spans="1:4" ht="15.75" customHeight="1" x14ac:dyDescent="0.3">
      <c r="A181" s="174">
        <v>87339</v>
      </c>
      <c r="B181" s="83" t="s">
        <v>396</v>
      </c>
      <c r="C181" s="174" t="s">
        <v>303</v>
      </c>
      <c r="D181" s="175">
        <v>860.32</v>
      </c>
    </row>
    <row r="182" spans="1:4" ht="15.75" customHeight="1" x14ac:dyDescent="0.3">
      <c r="A182" s="174">
        <v>87340</v>
      </c>
      <c r="B182" s="83" t="s">
        <v>397</v>
      </c>
      <c r="C182" s="174" t="s">
        <v>303</v>
      </c>
      <c r="D182" s="175">
        <v>675.66</v>
      </c>
    </row>
    <row r="183" spans="1:4" ht="15.75" customHeight="1" x14ac:dyDescent="0.3">
      <c r="A183" s="174">
        <v>87341</v>
      </c>
      <c r="B183" s="83" t="s">
        <v>398</v>
      </c>
      <c r="C183" s="174" t="s">
        <v>303</v>
      </c>
      <c r="D183" s="175">
        <v>626.61</v>
      </c>
    </row>
    <row r="184" spans="1:4" ht="15.75" customHeight="1" x14ac:dyDescent="0.3">
      <c r="A184" s="174">
        <v>88629</v>
      </c>
      <c r="B184" s="83" t="s">
        <v>399</v>
      </c>
      <c r="C184" s="174" t="s">
        <v>303</v>
      </c>
      <c r="D184" s="175">
        <v>687.37</v>
      </c>
    </row>
    <row r="185" spans="1:4" ht="15.75" customHeight="1" x14ac:dyDescent="0.3">
      <c r="A185" s="174">
        <v>88628</v>
      </c>
      <c r="B185" s="83" t="s">
        <v>400</v>
      </c>
      <c r="C185" s="174" t="s">
        <v>303</v>
      </c>
      <c r="D185" s="175">
        <v>557.04</v>
      </c>
    </row>
    <row r="186" spans="1:4" ht="15.75" customHeight="1" x14ac:dyDescent="0.3">
      <c r="A186" s="174">
        <v>100489</v>
      </c>
      <c r="B186" s="83" t="s">
        <v>401</v>
      </c>
      <c r="C186" s="174" t="s">
        <v>303</v>
      </c>
      <c r="D186" s="175">
        <v>549.41999999999996</v>
      </c>
    </row>
    <row r="187" spans="1:4" ht="15.75" customHeight="1" x14ac:dyDescent="0.3">
      <c r="A187" s="174">
        <v>100468</v>
      </c>
      <c r="B187" s="83" t="s">
        <v>402</v>
      </c>
      <c r="C187" s="174" t="s">
        <v>303</v>
      </c>
      <c r="D187" s="175">
        <v>705.7</v>
      </c>
    </row>
    <row r="188" spans="1:4" ht="15.75" customHeight="1" x14ac:dyDescent="0.3">
      <c r="A188" s="174">
        <v>100469</v>
      </c>
      <c r="B188" s="83" t="s">
        <v>403</v>
      </c>
      <c r="C188" s="174" t="s">
        <v>303</v>
      </c>
      <c r="D188" s="175">
        <v>545.77</v>
      </c>
    </row>
    <row r="189" spans="1:4" ht="15.75" customHeight="1" x14ac:dyDescent="0.3">
      <c r="A189" s="174">
        <v>100470</v>
      </c>
      <c r="B189" s="83" t="s">
        <v>404</v>
      </c>
      <c r="C189" s="174" t="s">
        <v>303</v>
      </c>
      <c r="D189" s="175">
        <v>504.35</v>
      </c>
    </row>
    <row r="190" spans="1:4" ht="15.75" customHeight="1" x14ac:dyDescent="0.3">
      <c r="A190" s="174">
        <v>87371</v>
      </c>
      <c r="B190" s="83" t="s">
        <v>405</v>
      </c>
      <c r="C190" s="174" t="s">
        <v>303</v>
      </c>
      <c r="D190" s="175">
        <v>688.46</v>
      </c>
    </row>
    <row r="191" spans="1:4" ht="15.75" customHeight="1" x14ac:dyDescent="0.3">
      <c r="A191" s="174">
        <v>87295</v>
      </c>
      <c r="B191" s="83" t="s">
        <v>406</v>
      </c>
      <c r="C191" s="174" t="s">
        <v>303</v>
      </c>
      <c r="D191" s="175">
        <v>565.96</v>
      </c>
    </row>
    <row r="192" spans="1:4" ht="15.75" customHeight="1" x14ac:dyDescent="0.3">
      <c r="A192" s="174">
        <v>87296</v>
      </c>
      <c r="B192" s="83" t="s">
        <v>407</v>
      </c>
      <c r="C192" s="174" t="s">
        <v>303</v>
      </c>
      <c r="D192" s="175">
        <v>516.42999999999995</v>
      </c>
    </row>
    <row r="193" spans="1:4" ht="15.75" customHeight="1" x14ac:dyDescent="0.3">
      <c r="A193" s="174">
        <v>87338</v>
      </c>
      <c r="B193" s="83" t="s">
        <v>408</v>
      </c>
      <c r="C193" s="174" t="s">
        <v>303</v>
      </c>
      <c r="D193" s="175">
        <v>520.17999999999995</v>
      </c>
    </row>
    <row r="194" spans="1:4" ht="15.75" customHeight="1" x14ac:dyDescent="0.3">
      <c r="A194" s="174">
        <v>88630</v>
      </c>
      <c r="B194" s="83" t="s">
        <v>409</v>
      </c>
      <c r="C194" s="174" t="s">
        <v>303</v>
      </c>
      <c r="D194" s="175">
        <v>490.44</v>
      </c>
    </row>
    <row r="195" spans="1:4" ht="15.75" customHeight="1" x14ac:dyDescent="0.3">
      <c r="A195" s="174">
        <v>87381</v>
      </c>
      <c r="B195" s="83" t="s">
        <v>410</v>
      </c>
      <c r="C195" s="174" t="s">
        <v>303</v>
      </c>
      <c r="D195" s="175">
        <v>3405.35</v>
      </c>
    </row>
    <row r="196" spans="1:4" ht="15.75" customHeight="1" x14ac:dyDescent="0.3">
      <c r="A196" s="174">
        <v>100462</v>
      </c>
      <c r="B196" s="83" t="s">
        <v>411</v>
      </c>
      <c r="C196" s="174" t="s">
        <v>303</v>
      </c>
      <c r="D196" s="175">
        <v>0</v>
      </c>
    </row>
    <row r="197" spans="1:4" ht="15.75" customHeight="1" x14ac:dyDescent="0.3">
      <c r="A197" s="174">
        <v>87325</v>
      </c>
      <c r="B197" s="83" t="s">
        <v>412</v>
      </c>
      <c r="C197" s="174" t="s">
        <v>303</v>
      </c>
      <c r="D197" s="175">
        <v>3266.88</v>
      </c>
    </row>
    <row r="198" spans="1:4" ht="15.75" customHeight="1" x14ac:dyDescent="0.3">
      <c r="A198" s="174">
        <v>87326</v>
      </c>
      <c r="B198" s="83" t="s">
        <v>413</v>
      </c>
      <c r="C198" s="174" t="s">
        <v>303</v>
      </c>
      <c r="D198" s="175">
        <v>3255.42</v>
      </c>
    </row>
    <row r="199" spans="1:4" ht="15.75" customHeight="1" x14ac:dyDescent="0.3">
      <c r="A199" s="174">
        <v>87363</v>
      </c>
      <c r="B199" s="83" t="s">
        <v>414</v>
      </c>
      <c r="C199" s="174" t="s">
        <v>303</v>
      </c>
      <c r="D199" s="175">
        <v>3255.64</v>
      </c>
    </row>
    <row r="200" spans="1:4" ht="15.75" customHeight="1" x14ac:dyDescent="0.3">
      <c r="A200" s="174">
        <v>87364</v>
      </c>
      <c r="B200" s="83" t="s">
        <v>415</v>
      </c>
      <c r="C200" s="174" t="s">
        <v>303</v>
      </c>
      <c r="D200" s="175">
        <v>3193.59</v>
      </c>
    </row>
    <row r="201" spans="1:4" ht="15.75" customHeight="1" x14ac:dyDescent="0.3">
      <c r="A201" s="174">
        <v>87378</v>
      </c>
      <c r="B201" s="83" t="s">
        <v>416</v>
      </c>
      <c r="C201" s="174" t="s">
        <v>303</v>
      </c>
      <c r="D201" s="175">
        <v>649.13</v>
      </c>
    </row>
    <row r="202" spans="1:4" ht="15.75" customHeight="1" x14ac:dyDescent="0.3">
      <c r="A202" s="174">
        <v>100459</v>
      </c>
      <c r="B202" s="83" t="s">
        <v>417</v>
      </c>
      <c r="C202" s="174" t="s">
        <v>303</v>
      </c>
      <c r="D202" s="175">
        <v>0</v>
      </c>
    </row>
    <row r="203" spans="1:4" ht="15.75" customHeight="1" x14ac:dyDescent="0.3">
      <c r="A203" s="174">
        <v>87316</v>
      </c>
      <c r="B203" s="83" t="s">
        <v>418</v>
      </c>
      <c r="C203" s="174" t="s">
        <v>303</v>
      </c>
      <c r="D203" s="175">
        <v>502.65</v>
      </c>
    </row>
    <row r="204" spans="1:4" ht="15.75" customHeight="1" x14ac:dyDescent="0.3">
      <c r="A204" s="174">
        <v>87317</v>
      </c>
      <c r="B204" s="83" t="s">
        <v>419</v>
      </c>
      <c r="C204" s="174" t="s">
        <v>303</v>
      </c>
      <c r="D204" s="175">
        <v>473.72</v>
      </c>
    </row>
    <row r="205" spans="1:4" ht="15.75" customHeight="1" x14ac:dyDescent="0.3">
      <c r="A205" s="174">
        <v>87355</v>
      </c>
      <c r="B205" s="83" t="s">
        <v>420</v>
      </c>
      <c r="C205" s="174" t="s">
        <v>303</v>
      </c>
      <c r="D205" s="175">
        <v>561.88</v>
      </c>
    </row>
    <row r="206" spans="1:4" ht="15.75" customHeight="1" x14ac:dyDescent="0.3">
      <c r="A206" s="174">
        <v>87356</v>
      </c>
      <c r="B206" s="83" t="s">
        <v>421</v>
      </c>
      <c r="C206" s="174" t="s">
        <v>303</v>
      </c>
      <c r="D206" s="175">
        <v>484.22</v>
      </c>
    </row>
    <row r="207" spans="1:4" ht="15.75" customHeight="1" x14ac:dyDescent="0.3">
      <c r="A207" s="174">
        <v>87357</v>
      </c>
      <c r="B207" s="83" t="s">
        <v>422</v>
      </c>
      <c r="C207" s="174" t="s">
        <v>303</v>
      </c>
      <c r="D207" s="175">
        <v>444.5</v>
      </c>
    </row>
    <row r="208" spans="1:4" ht="15.75" customHeight="1" x14ac:dyDescent="0.3">
      <c r="A208" s="174">
        <v>100486</v>
      </c>
      <c r="B208" s="83" t="s">
        <v>423</v>
      </c>
      <c r="C208" s="174" t="s">
        <v>303</v>
      </c>
      <c r="D208" s="175">
        <v>754.42</v>
      </c>
    </row>
    <row r="209" spans="1:4" ht="15.75" customHeight="1" x14ac:dyDescent="0.3">
      <c r="A209" s="174">
        <v>100482</v>
      </c>
      <c r="B209" s="83" t="s">
        <v>424</v>
      </c>
      <c r="C209" s="174" t="s">
        <v>303</v>
      </c>
      <c r="D209" s="175">
        <v>0</v>
      </c>
    </row>
    <row r="210" spans="1:4" ht="15.75" customHeight="1" x14ac:dyDescent="0.3">
      <c r="A210" s="174">
        <v>100481</v>
      </c>
      <c r="B210" s="83" t="s">
        <v>425</v>
      </c>
      <c r="C210" s="174" t="s">
        <v>303</v>
      </c>
      <c r="D210" s="175">
        <v>622.05999999999995</v>
      </c>
    </row>
    <row r="211" spans="1:4" ht="15.75" customHeight="1" x14ac:dyDescent="0.3">
      <c r="A211" s="174">
        <v>100492</v>
      </c>
      <c r="B211" s="83" t="s">
        <v>426</v>
      </c>
      <c r="C211" s="174" t="s">
        <v>303</v>
      </c>
      <c r="D211" s="175">
        <v>615.95000000000005</v>
      </c>
    </row>
    <row r="212" spans="1:4" ht="15.75" customHeight="1" x14ac:dyDescent="0.3">
      <c r="A212" s="174">
        <v>100483</v>
      </c>
      <c r="B212" s="83" t="s">
        <v>427</v>
      </c>
      <c r="C212" s="174" t="s">
        <v>303</v>
      </c>
      <c r="D212" s="175">
        <v>695.74</v>
      </c>
    </row>
    <row r="213" spans="1:4" ht="15.75" customHeight="1" x14ac:dyDescent="0.3">
      <c r="A213" s="174">
        <v>100484</v>
      </c>
      <c r="B213" s="83" t="s">
        <v>428</v>
      </c>
      <c r="C213" s="174" t="s">
        <v>303</v>
      </c>
      <c r="D213" s="175">
        <v>623.91</v>
      </c>
    </row>
    <row r="214" spans="1:4" ht="15.75" customHeight="1" x14ac:dyDescent="0.3">
      <c r="A214" s="174">
        <v>100485</v>
      </c>
      <c r="B214" s="83" t="s">
        <v>429</v>
      </c>
      <c r="C214" s="174" t="s">
        <v>303</v>
      </c>
      <c r="D214" s="175">
        <v>590.91999999999996</v>
      </c>
    </row>
    <row r="215" spans="1:4" ht="15.75" customHeight="1" x14ac:dyDescent="0.3">
      <c r="A215" s="174">
        <v>87373</v>
      </c>
      <c r="B215" s="83" t="s">
        <v>430</v>
      </c>
      <c r="C215" s="174" t="s">
        <v>303</v>
      </c>
      <c r="D215" s="175">
        <v>772.6</v>
      </c>
    </row>
    <row r="216" spans="1:4" ht="15.75" customHeight="1" x14ac:dyDescent="0.3">
      <c r="A216" s="174">
        <v>100454</v>
      </c>
      <c r="B216" s="83" t="s">
        <v>431</v>
      </c>
      <c r="C216" s="174" t="s">
        <v>303</v>
      </c>
      <c r="D216" s="175">
        <v>0</v>
      </c>
    </row>
    <row r="217" spans="1:4" ht="15.75" customHeight="1" x14ac:dyDescent="0.3">
      <c r="A217" s="174">
        <v>87301</v>
      </c>
      <c r="B217" s="83" t="s">
        <v>432</v>
      </c>
      <c r="C217" s="174" t="s">
        <v>303</v>
      </c>
      <c r="D217" s="175">
        <v>624.26</v>
      </c>
    </row>
    <row r="218" spans="1:4" ht="15.75" customHeight="1" x14ac:dyDescent="0.3">
      <c r="A218" s="174">
        <v>87302</v>
      </c>
      <c r="B218" s="83" t="s">
        <v>433</v>
      </c>
      <c r="C218" s="174" t="s">
        <v>303</v>
      </c>
      <c r="D218" s="175">
        <v>603.35</v>
      </c>
    </row>
    <row r="219" spans="1:4" ht="15.75" customHeight="1" x14ac:dyDescent="0.3">
      <c r="A219" s="174">
        <v>87342</v>
      </c>
      <c r="B219" s="83" t="s">
        <v>434</v>
      </c>
      <c r="C219" s="174" t="s">
        <v>303</v>
      </c>
      <c r="D219" s="175">
        <v>734</v>
      </c>
    </row>
    <row r="220" spans="1:4" ht="15.75" customHeight="1" x14ac:dyDescent="0.3">
      <c r="A220" s="174">
        <v>87343</v>
      </c>
      <c r="B220" s="83" t="s">
        <v>435</v>
      </c>
      <c r="C220" s="174" t="s">
        <v>303</v>
      </c>
      <c r="D220" s="175">
        <v>629.20000000000005</v>
      </c>
    </row>
    <row r="221" spans="1:4" ht="15.75" customHeight="1" x14ac:dyDescent="0.3">
      <c r="A221" s="174">
        <v>87344</v>
      </c>
      <c r="B221" s="83" t="s">
        <v>436</v>
      </c>
      <c r="C221" s="174" t="s">
        <v>303</v>
      </c>
      <c r="D221" s="175">
        <v>568.04999999999995</v>
      </c>
    </row>
    <row r="222" spans="1:4" ht="15.75" customHeight="1" x14ac:dyDescent="0.3">
      <c r="A222" s="174">
        <v>88631</v>
      </c>
      <c r="B222" s="83" t="s">
        <v>437</v>
      </c>
      <c r="C222" s="174" t="s">
        <v>303</v>
      </c>
      <c r="D222" s="175">
        <v>628.14</v>
      </c>
    </row>
    <row r="223" spans="1:4" ht="15.75" customHeight="1" x14ac:dyDescent="0.3">
      <c r="A223" s="174">
        <v>100471</v>
      </c>
      <c r="B223" s="83" t="s">
        <v>438</v>
      </c>
      <c r="C223" s="174" t="s">
        <v>303</v>
      </c>
      <c r="D223" s="175">
        <v>0</v>
      </c>
    </row>
    <row r="224" spans="1:4" ht="15.75" customHeight="1" x14ac:dyDescent="0.3">
      <c r="A224" s="174">
        <v>100490</v>
      </c>
      <c r="B224" s="83" t="s">
        <v>439</v>
      </c>
      <c r="C224" s="174" t="s">
        <v>303</v>
      </c>
      <c r="D224" s="175">
        <v>493.26</v>
      </c>
    </row>
    <row r="225" spans="1:4" ht="15.75" customHeight="1" x14ac:dyDescent="0.3">
      <c r="A225" s="174">
        <v>100472</v>
      </c>
      <c r="B225" s="83" t="s">
        <v>440</v>
      </c>
      <c r="C225" s="174" t="s">
        <v>303</v>
      </c>
      <c r="D225" s="175">
        <v>577.59</v>
      </c>
    </row>
    <row r="226" spans="1:4" ht="15.75" customHeight="1" x14ac:dyDescent="0.3">
      <c r="A226" s="174">
        <v>100473</v>
      </c>
      <c r="B226" s="83" t="s">
        <v>441</v>
      </c>
      <c r="C226" s="174" t="s">
        <v>303</v>
      </c>
      <c r="D226" s="175">
        <v>504.77</v>
      </c>
    </row>
    <row r="227" spans="1:4" ht="15.75" customHeight="1" x14ac:dyDescent="0.3">
      <c r="A227" s="174">
        <v>100474</v>
      </c>
      <c r="B227" s="83" t="s">
        <v>442</v>
      </c>
      <c r="C227" s="174" t="s">
        <v>303</v>
      </c>
      <c r="D227" s="175">
        <v>470</v>
      </c>
    </row>
    <row r="228" spans="1:4" ht="15.75" customHeight="1" x14ac:dyDescent="0.3">
      <c r="A228" s="174">
        <v>87379</v>
      </c>
      <c r="B228" s="83" t="s">
        <v>443</v>
      </c>
      <c r="C228" s="174" t="s">
        <v>303</v>
      </c>
      <c r="D228" s="175">
        <v>3379.78</v>
      </c>
    </row>
    <row r="229" spans="1:4" ht="15.75" customHeight="1" x14ac:dyDescent="0.3">
      <c r="A229" s="174">
        <v>100460</v>
      </c>
      <c r="B229" s="83" t="s">
        <v>444</v>
      </c>
      <c r="C229" s="174" t="s">
        <v>303</v>
      </c>
      <c r="D229" s="175">
        <v>0</v>
      </c>
    </row>
    <row r="230" spans="1:4" ht="15.75" customHeight="1" x14ac:dyDescent="0.3">
      <c r="A230" s="174">
        <v>87319</v>
      </c>
      <c r="B230" s="83" t="s">
        <v>445</v>
      </c>
      <c r="C230" s="174" t="s">
        <v>303</v>
      </c>
      <c r="D230" s="175">
        <v>3239.44</v>
      </c>
    </row>
    <row r="231" spans="1:4" ht="15.75" customHeight="1" x14ac:dyDescent="0.3">
      <c r="A231" s="174">
        <v>87320</v>
      </c>
      <c r="B231" s="83" t="s">
        <v>446</v>
      </c>
      <c r="C231" s="174" t="s">
        <v>303</v>
      </c>
      <c r="D231" s="175">
        <v>3234.22</v>
      </c>
    </row>
    <row r="232" spans="1:4" ht="15.75" customHeight="1" x14ac:dyDescent="0.3">
      <c r="A232" s="174">
        <v>87358</v>
      </c>
      <c r="B232" s="83" t="s">
        <v>447</v>
      </c>
      <c r="C232" s="174" t="s">
        <v>303</v>
      </c>
      <c r="D232" s="175">
        <v>3218.16</v>
      </c>
    </row>
    <row r="233" spans="1:4" ht="15.75" customHeight="1" x14ac:dyDescent="0.3">
      <c r="A233" s="174">
        <v>87359</v>
      </c>
      <c r="B233" s="83" t="s">
        <v>448</v>
      </c>
      <c r="C233" s="174" t="s">
        <v>303</v>
      </c>
      <c r="D233" s="175">
        <v>3167.18</v>
      </c>
    </row>
    <row r="234" spans="1:4" ht="15.75" customHeight="1" x14ac:dyDescent="0.3">
      <c r="A234" s="174">
        <v>87376</v>
      </c>
      <c r="B234" s="83" t="s">
        <v>449</v>
      </c>
      <c r="C234" s="174" t="s">
        <v>303</v>
      </c>
      <c r="D234" s="175">
        <v>623.15</v>
      </c>
    </row>
    <row r="235" spans="1:4" ht="15.75" customHeight="1" x14ac:dyDescent="0.3">
      <c r="A235" s="174">
        <v>100457</v>
      </c>
      <c r="B235" s="83" t="s">
        <v>450</v>
      </c>
      <c r="C235" s="174" t="s">
        <v>303</v>
      </c>
      <c r="D235" s="175">
        <v>0</v>
      </c>
    </row>
    <row r="236" spans="1:4" ht="15.75" customHeight="1" x14ac:dyDescent="0.3">
      <c r="A236" s="174">
        <v>87310</v>
      </c>
      <c r="B236" s="83" t="s">
        <v>451</v>
      </c>
      <c r="C236" s="174" t="s">
        <v>303</v>
      </c>
      <c r="D236" s="175">
        <v>462.01</v>
      </c>
    </row>
    <row r="237" spans="1:4" ht="15.75" customHeight="1" x14ac:dyDescent="0.3">
      <c r="A237" s="174">
        <v>87311</v>
      </c>
      <c r="B237" s="83" t="s">
        <v>452</v>
      </c>
      <c r="C237" s="174" t="s">
        <v>303</v>
      </c>
      <c r="D237" s="175">
        <v>442.18</v>
      </c>
    </row>
    <row r="238" spans="1:4" ht="15.75" customHeight="1" x14ac:dyDescent="0.3">
      <c r="A238" s="174">
        <v>87350</v>
      </c>
      <c r="B238" s="83" t="s">
        <v>453</v>
      </c>
      <c r="C238" s="174" t="s">
        <v>303</v>
      </c>
      <c r="D238" s="175">
        <v>530.48</v>
      </c>
    </row>
    <row r="239" spans="1:4" ht="15.75" customHeight="1" x14ac:dyDescent="0.3">
      <c r="A239" s="174">
        <v>87351</v>
      </c>
      <c r="B239" s="83" t="s">
        <v>454</v>
      </c>
      <c r="C239" s="174" t="s">
        <v>303</v>
      </c>
      <c r="D239" s="175">
        <v>422.67</v>
      </c>
    </row>
    <row r="240" spans="1:4" ht="15.75" customHeight="1" x14ac:dyDescent="0.3">
      <c r="A240" s="174">
        <v>87374</v>
      </c>
      <c r="B240" s="83" t="s">
        <v>455</v>
      </c>
      <c r="C240" s="174" t="s">
        <v>303</v>
      </c>
      <c r="D240" s="175">
        <v>734.16</v>
      </c>
    </row>
    <row r="241" spans="1:4" ht="15.75" customHeight="1" x14ac:dyDescent="0.3">
      <c r="A241" s="174">
        <v>100455</v>
      </c>
      <c r="B241" s="83" t="s">
        <v>456</v>
      </c>
      <c r="C241" s="174" t="s">
        <v>303</v>
      </c>
      <c r="D241" s="175">
        <v>0</v>
      </c>
    </row>
    <row r="242" spans="1:4" ht="15.75" customHeight="1" x14ac:dyDescent="0.3">
      <c r="A242" s="174">
        <v>87304</v>
      </c>
      <c r="B242" s="83" t="s">
        <v>457</v>
      </c>
      <c r="C242" s="174" t="s">
        <v>303</v>
      </c>
      <c r="D242" s="175">
        <v>570.21</v>
      </c>
    </row>
    <row r="243" spans="1:4" ht="15.75" customHeight="1" x14ac:dyDescent="0.3">
      <c r="A243" s="174">
        <v>87305</v>
      </c>
      <c r="B243" s="83" t="s">
        <v>458</v>
      </c>
      <c r="C243" s="174" t="s">
        <v>303</v>
      </c>
      <c r="D243" s="175">
        <v>567.41999999999996</v>
      </c>
    </row>
    <row r="244" spans="1:4" ht="15.75" customHeight="1" x14ac:dyDescent="0.3">
      <c r="A244" s="174">
        <v>87345</v>
      </c>
      <c r="B244" s="83" t="s">
        <v>459</v>
      </c>
      <c r="C244" s="174" t="s">
        <v>303</v>
      </c>
      <c r="D244" s="175">
        <v>663.35</v>
      </c>
    </row>
    <row r="245" spans="1:4" ht="15.75" customHeight="1" x14ac:dyDescent="0.3">
      <c r="A245" s="174">
        <v>87346</v>
      </c>
      <c r="B245" s="83" t="s">
        <v>460</v>
      </c>
      <c r="C245" s="174" t="s">
        <v>303</v>
      </c>
      <c r="D245" s="175">
        <v>576.47</v>
      </c>
    </row>
    <row r="246" spans="1:4" ht="15.75" customHeight="1" x14ac:dyDescent="0.3">
      <c r="A246" s="174">
        <v>87347</v>
      </c>
      <c r="B246" s="83" t="s">
        <v>461</v>
      </c>
      <c r="C246" s="174" t="s">
        <v>303</v>
      </c>
      <c r="D246" s="175">
        <v>527.95000000000005</v>
      </c>
    </row>
    <row r="247" spans="1:4" ht="15.75" customHeight="1" x14ac:dyDescent="0.3">
      <c r="A247" s="174">
        <v>87366</v>
      </c>
      <c r="B247" s="83" t="s">
        <v>462</v>
      </c>
      <c r="C247" s="174" t="s">
        <v>303</v>
      </c>
      <c r="D247" s="175">
        <v>651.73</v>
      </c>
    </row>
    <row r="248" spans="1:4" ht="15.75" customHeight="1" x14ac:dyDescent="0.3">
      <c r="A248" s="174">
        <v>100448</v>
      </c>
      <c r="B248" s="83" t="s">
        <v>463</v>
      </c>
      <c r="C248" s="174" t="s">
        <v>303</v>
      </c>
      <c r="D248" s="175">
        <v>0</v>
      </c>
    </row>
    <row r="249" spans="1:4" ht="15.75" customHeight="1" x14ac:dyDescent="0.3">
      <c r="A249" s="174">
        <v>87283</v>
      </c>
      <c r="B249" s="83" t="s">
        <v>464</v>
      </c>
      <c r="C249" s="174" t="s">
        <v>303</v>
      </c>
      <c r="D249" s="175">
        <v>483.46</v>
      </c>
    </row>
    <row r="250" spans="1:4" ht="15.75" customHeight="1" x14ac:dyDescent="0.3">
      <c r="A250" s="174">
        <v>87284</v>
      </c>
      <c r="B250" s="83" t="s">
        <v>465</v>
      </c>
      <c r="C250" s="174" t="s">
        <v>303</v>
      </c>
      <c r="D250" s="175">
        <v>466.94</v>
      </c>
    </row>
    <row r="251" spans="1:4" ht="15.75" customHeight="1" x14ac:dyDescent="0.3">
      <c r="A251" s="174">
        <v>87329</v>
      </c>
      <c r="B251" s="83" t="s">
        <v>466</v>
      </c>
      <c r="C251" s="174" t="s">
        <v>303</v>
      </c>
      <c r="D251" s="175">
        <v>546.19000000000005</v>
      </c>
    </row>
    <row r="252" spans="1:4" ht="15.75" customHeight="1" x14ac:dyDescent="0.3">
      <c r="A252" s="174">
        <v>87330</v>
      </c>
      <c r="B252" s="83" t="s">
        <v>467</v>
      </c>
      <c r="C252" s="174" t="s">
        <v>303</v>
      </c>
      <c r="D252" s="175">
        <v>445.19</v>
      </c>
    </row>
    <row r="253" spans="1:4" ht="15.75" customHeight="1" x14ac:dyDescent="0.3">
      <c r="A253" s="174">
        <v>87375</v>
      </c>
      <c r="B253" s="83" t="s">
        <v>468</v>
      </c>
      <c r="C253" s="174" t="s">
        <v>303</v>
      </c>
      <c r="D253" s="175">
        <v>711.61</v>
      </c>
    </row>
    <row r="254" spans="1:4" ht="15.75" customHeight="1" x14ac:dyDescent="0.3">
      <c r="A254" s="174">
        <v>100456</v>
      </c>
      <c r="B254" s="83" t="s">
        <v>469</v>
      </c>
      <c r="C254" s="174" t="s">
        <v>303</v>
      </c>
      <c r="D254" s="175">
        <v>0</v>
      </c>
    </row>
    <row r="255" spans="1:4" ht="15.75" customHeight="1" x14ac:dyDescent="0.3">
      <c r="A255" s="174">
        <v>87307</v>
      </c>
      <c r="B255" s="83" t="s">
        <v>470</v>
      </c>
      <c r="C255" s="174" t="s">
        <v>303</v>
      </c>
      <c r="D255" s="175">
        <v>555.70000000000005</v>
      </c>
    </row>
    <row r="256" spans="1:4" ht="15.75" customHeight="1" x14ac:dyDescent="0.3">
      <c r="A256" s="174">
        <v>87308</v>
      </c>
      <c r="B256" s="83" t="s">
        <v>471</v>
      </c>
      <c r="C256" s="174" t="s">
        <v>303</v>
      </c>
      <c r="D256" s="175">
        <v>535.36</v>
      </c>
    </row>
    <row r="257" spans="1:4" ht="15.75" customHeight="1" x14ac:dyDescent="0.3">
      <c r="A257" s="174">
        <v>87348</v>
      </c>
      <c r="B257" s="83" t="s">
        <v>472</v>
      </c>
      <c r="C257" s="174" t="s">
        <v>303</v>
      </c>
      <c r="D257" s="175">
        <v>609.96</v>
      </c>
    </row>
    <row r="258" spans="1:4" ht="15.75" customHeight="1" x14ac:dyDescent="0.3">
      <c r="A258" s="174">
        <v>87349</v>
      </c>
      <c r="B258" s="83" t="s">
        <v>473</v>
      </c>
      <c r="C258" s="174" t="s">
        <v>303</v>
      </c>
      <c r="D258" s="175">
        <v>493.25</v>
      </c>
    </row>
    <row r="259" spans="1:4" ht="15.75" customHeight="1" x14ac:dyDescent="0.3">
      <c r="A259" s="174">
        <v>87365</v>
      </c>
      <c r="B259" s="83" t="s">
        <v>474</v>
      </c>
      <c r="C259" s="174" t="s">
        <v>303</v>
      </c>
      <c r="D259" s="175">
        <v>623.13</v>
      </c>
    </row>
    <row r="260" spans="1:4" ht="15.75" customHeight="1" x14ac:dyDescent="0.3">
      <c r="A260" s="174">
        <v>100447</v>
      </c>
      <c r="B260" s="83" t="s">
        <v>475</v>
      </c>
      <c r="C260" s="174" t="s">
        <v>303</v>
      </c>
      <c r="D260" s="175">
        <v>0</v>
      </c>
    </row>
    <row r="261" spans="1:4" ht="15.75" customHeight="1" x14ac:dyDescent="0.3">
      <c r="A261" s="174">
        <v>87280</v>
      </c>
      <c r="B261" s="83" t="s">
        <v>476</v>
      </c>
      <c r="C261" s="174" t="s">
        <v>303</v>
      </c>
      <c r="D261" s="175">
        <v>477.72</v>
      </c>
    </row>
    <row r="262" spans="1:4" ht="15.75" customHeight="1" x14ac:dyDescent="0.3">
      <c r="A262" s="174">
        <v>87281</v>
      </c>
      <c r="B262" s="83" t="s">
        <v>477</v>
      </c>
      <c r="C262" s="174" t="s">
        <v>303</v>
      </c>
      <c r="D262" s="175">
        <v>461.28</v>
      </c>
    </row>
    <row r="263" spans="1:4" ht="15.75" customHeight="1" x14ac:dyDescent="0.3">
      <c r="A263" s="174">
        <v>87327</v>
      </c>
      <c r="B263" s="83" t="s">
        <v>478</v>
      </c>
      <c r="C263" s="174" t="s">
        <v>303</v>
      </c>
      <c r="D263" s="175">
        <v>511.32</v>
      </c>
    </row>
    <row r="264" spans="1:4" ht="15.75" customHeight="1" x14ac:dyDescent="0.3">
      <c r="A264" s="174">
        <v>87328</v>
      </c>
      <c r="B264" s="83" t="s">
        <v>479</v>
      </c>
      <c r="C264" s="174" t="s">
        <v>303</v>
      </c>
      <c r="D264" s="175">
        <v>421.75</v>
      </c>
    </row>
    <row r="265" spans="1:4" ht="15.75" customHeight="1" x14ac:dyDescent="0.3">
      <c r="A265" s="174">
        <v>87410</v>
      </c>
      <c r="B265" s="83" t="s">
        <v>480</v>
      </c>
      <c r="C265" s="174" t="s">
        <v>303</v>
      </c>
      <c r="D265" s="175">
        <v>979.65</v>
      </c>
    </row>
    <row r="266" spans="1:4" ht="15.75" customHeight="1" x14ac:dyDescent="0.3">
      <c r="A266" s="174">
        <v>95577</v>
      </c>
      <c r="B266" s="83" t="s">
        <v>481</v>
      </c>
      <c r="C266" s="174" t="s">
        <v>482</v>
      </c>
      <c r="D266" s="175">
        <v>10.85</v>
      </c>
    </row>
    <row r="267" spans="1:4" ht="15.75" customHeight="1" x14ac:dyDescent="0.3">
      <c r="A267" s="174">
        <v>95578</v>
      </c>
      <c r="B267" s="83" t="s">
        <v>483</v>
      </c>
      <c r="C267" s="174" t="s">
        <v>482</v>
      </c>
      <c r="D267" s="175">
        <v>8.91</v>
      </c>
    </row>
    <row r="268" spans="1:4" ht="15.75" customHeight="1" x14ac:dyDescent="0.3">
      <c r="A268" s="174">
        <v>95579</v>
      </c>
      <c r="B268" s="83" t="s">
        <v>484</v>
      </c>
      <c r="C268" s="174" t="s">
        <v>482</v>
      </c>
      <c r="D268" s="175">
        <v>8.51</v>
      </c>
    </row>
    <row r="269" spans="1:4" ht="15.75" customHeight="1" x14ac:dyDescent="0.3">
      <c r="A269" s="174">
        <v>95580</v>
      </c>
      <c r="B269" s="83" t="s">
        <v>485</v>
      </c>
      <c r="C269" s="174" t="s">
        <v>482</v>
      </c>
      <c r="D269" s="175">
        <v>9.7200000000000006</v>
      </c>
    </row>
    <row r="270" spans="1:4" ht="15.75" customHeight="1" x14ac:dyDescent="0.3">
      <c r="A270" s="174">
        <v>95581</v>
      </c>
      <c r="B270" s="83" t="s">
        <v>486</v>
      </c>
      <c r="C270" s="174" t="s">
        <v>482</v>
      </c>
      <c r="D270" s="175">
        <v>9.67</v>
      </c>
    </row>
    <row r="271" spans="1:4" ht="15.75" customHeight="1" x14ac:dyDescent="0.3">
      <c r="A271" s="174">
        <v>95582</v>
      </c>
      <c r="B271" s="83" t="s">
        <v>487</v>
      </c>
      <c r="C271" s="174" t="s">
        <v>482</v>
      </c>
      <c r="D271" s="175">
        <v>10.5</v>
      </c>
    </row>
    <row r="272" spans="1:4" ht="15.75" customHeight="1" x14ac:dyDescent="0.3">
      <c r="A272" s="174">
        <v>95576</v>
      </c>
      <c r="B272" s="83" t="s">
        <v>488</v>
      </c>
      <c r="C272" s="174" t="s">
        <v>482</v>
      </c>
      <c r="D272" s="175">
        <v>13.17</v>
      </c>
    </row>
    <row r="273" spans="1:4" ht="15.75" customHeight="1" x14ac:dyDescent="0.3">
      <c r="A273" s="174">
        <v>95583</v>
      </c>
      <c r="B273" s="83" t="s">
        <v>489</v>
      </c>
      <c r="C273" s="174" t="s">
        <v>482</v>
      </c>
      <c r="D273" s="175">
        <v>18.04</v>
      </c>
    </row>
    <row r="274" spans="1:4" ht="15.75" customHeight="1" x14ac:dyDescent="0.3">
      <c r="A274" s="174">
        <v>95584</v>
      </c>
      <c r="B274" s="83" t="s">
        <v>490</v>
      </c>
      <c r="C274" s="174" t="s">
        <v>482</v>
      </c>
      <c r="D274" s="175">
        <v>15.16</v>
      </c>
    </row>
    <row r="275" spans="1:4" ht="15.75" customHeight="1" x14ac:dyDescent="0.3">
      <c r="A275" s="174">
        <v>95593</v>
      </c>
      <c r="B275" s="83" t="s">
        <v>491</v>
      </c>
      <c r="C275" s="174" t="s">
        <v>482</v>
      </c>
      <c r="D275" s="175">
        <v>15.16</v>
      </c>
    </row>
    <row r="276" spans="1:4" ht="15.75" customHeight="1" x14ac:dyDescent="0.3">
      <c r="A276" s="174">
        <v>95592</v>
      </c>
      <c r="B276" s="83" t="s">
        <v>492</v>
      </c>
      <c r="C276" s="174" t="s">
        <v>482</v>
      </c>
      <c r="D276" s="175">
        <v>18.04</v>
      </c>
    </row>
    <row r="277" spans="1:4" ht="15.75" customHeight="1" x14ac:dyDescent="0.3">
      <c r="A277" s="174">
        <v>92919</v>
      </c>
      <c r="B277" s="83" t="s">
        <v>493</v>
      </c>
      <c r="C277" s="174" t="s">
        <v>482</v>
      </c>
      <c r="D277" s="175">
        <v>12.63</v>
      </c>
    </row>
    <row r="278" spans="1:4" ht="15.75" customHeight="1" x14ac:dyDescent="0.3">
      <c r="A278" s="174">
        <v>92921</v>
      </c>
      <c r="B278" s="83" t="s">
        <v>494</v>
      </c>
      <c r="C278" s="174" t="s">
        <v>482</v>
      </c>
      <c r="D278" s="175">
        <v>10.27</v>
      </c>
    </row>
    <row r="279" spans="1:4" ht="15.75" customHeight="1" x14ac:dyDescent="0.3">
      <c r="A279" s="174">
        <v>92922</v>
      </c>
      <c r="B279" s="83" t="s">
        <v>495</v>
      </c>
      <c r="C279" s="174" t="s">
        <v>482</v>
      </c>
      <c r="D279" s="175">
        <v>9.66</v>
      </c>
    </row>
    <row r="280" spans="1:4" ht="15.75" customHeight="1" x14ac:dyDescent="0.3">
      <c r="A280" s="174">
        <v>92923</v>
      </c>
      <c r="B280" s="83" t="s">
        <v>496</v>
      </c>
      <c r="C280" s="174" t="s">
        <v>482</v>
      </c>
      <c r="D280" s="175">
        <v>10.63</v>
      </c>
    </row>
    <row r="281" spans="1:4" ht="15.75" customHeight="1" x14ac:dyDescent="0.3">
      <c r="A281" s="174">
        <v>92924</v>
      </c>
      <c r="B281" s="83" t="s">
        <v>497</v>
      </c>
      <c r="C281" s="174" t="s">
        <v>482</v>
      </c>
      <c r="D281" s="175">
        <v>10.38</v>
      </c>
    </row>
    <row r="282" spans="1:4" ht="15.75" customHeight="1" x14ac:dyDescent="0.3">
      <c r="A282" s="174">
        <v>104104</v>
      </c>
      <c r="B282" s="83" t="s">
        <v>498</v>
      </c>
      <c r="C282" s="174" t="s">
        <v>482</v>
      </c>
      <c r="D282" s="175">
        <v>10.7</v>
      </c>
    </row>
    <row r="283" spans="1:4" ht="15.75" customHeight="1" x14ac:dyDescent="0.3">
      <c r="A283" s="174">
        <v>92916</v>
      </c>
      <c r="B283" s="83" t="s">
        <v>499</v>
      </c>
      <c r="C283" s="174" t="s">
        <v>482</v>
      </c>
      <c r="D283" s="175">
        <v>16.8</v>
      </c>
    </row>
    <row r="284" spans="1:4" ht="15.75" customHeight="1" x14ac:dyDescent="0.3">
      <c r="A284" s="174">
        <v>92917</v>
      </c>
      <c r="B284" s="83" t="s">
        <v>500</v>
      </c>
      <c r="C284" s="174" t="s">
        <v>482</v>
      </c>
      <c r="D284" s="175">
        <v>14.78</v>
      </c>
    </row>
    <row r="285" spans="1:4" ht="15.75" customHeight="1" x14ac:dyDescent="0.3">
      <c r="A285" s="174">
        <v>92915</v>
      </c>
      <c r="B285" s="83" t="s">
        <v>501</v>
      </c>
      <c r="C285" s="174" t="s">
        <v>482</v>
      </c>
      <c r="D285" s="175">
        <v>19.170000000000002</v>
      </c>
    </row>
    <row r="286" spans="1:4" ht="15.75" customHeight="1" x14ac:dyDescent="0.3">
      <c r="A286" s="174">
        <v>92771</v>
      </c>
      <c r="B286" s="83" t="s">
        <v>502</v>
      </c>
      <c r="C286" s="174" t="s">
        <v>482</v>
      </c>
      <c r="D286" s="175">
        <v>10.71</v>
      </c>
    </row>
    <row r="287" spans="1:4" ht="15.75" customHeight="1" x14ac:dyDescent="0.3">
      <c r="A287" s="174">
        <v>92772</v>
      </c>
      <c r="B287" s="83" t="s">
        <v>503</v>
      </c>
      <c r="C287" s="174" t="s">
        <v>482</v>
      </c>
      <c r="D287" s="175">
        <v>8.8800000000000008</v>
      </c>
    </row>
    <row r="288" spans="1:4" ht="15.75" customHeight="1" x14ac:dyDescent="0.3">
      <c r="A288" s="174">
        <v>92773</v>
      </c>
      <c r="B288" s="83" t="s">
        <v>504</v>
      </c>
      <c r="C288" s="174" t="s">
        <v>482</v>
      </c>
      <c r="D288" s="175">
        <v>8.67</v>
      </c>
    </row>
    <row r="289" spans="1:4" ht="15.75" customHeight="1" x14ac:dyDescent="0.3">
      <c r="A289" s="174">
        <v>92774</v>
      </c>
      <c r="B289" s="83" t="s">
        <v>505</v>
      </c>
      <c r="C289" s="174" t="s">
        <v>482</v>
      </c>
      <c r="D289" s="175">
        <v>9.92</v>
      </c>
    </row>
    <row r="290" spans="1:4" ht="15.75" customHeight="1" x14ac:dyDescent="0.3">
      <c r="A290" s="174">
        <v>92769</v>
      </c>
      <c r="B290" s="83" t="s">
        <v>506</v>
      </c>
      <c r="C290" s="174" t="s">
        <v>482</v>
      </c>
      <c r="D290" s="175">
        <v>13.42</v>
      </c>
    </row>
    <row r="291" spans="1:4" ht="15.75" customHeight="1" x14ac:dyDescent="0.3">
      <c r="A291" s="174">
        <v>92770</v>
      </c>
      <c r="B291" s="83" t="s">
        <v>507</v>
      </c>
      <c r="C291" s="174" t="s">
        <v>482</v>
      </c>
      <c r="D291" s="175">
        <v>12.23</v>
      </c>
    </row>
    <row r="292" spans="1:4" ht="15.75" customHeight="1" x14ac:dyDescent="0.3">
      <c r="A292" s="174">
        <v>92767</v>
      </c>
      <c r="B292" s="83" t="s">
        <v>508</v>
      </c>
      <c r="C292" s="174" t="s">
        <v>482</v>
      </c>
      <c r="D292" s="175">
        <v>17.32</v>
      </c>
    </row>
    <row r="293" spans="1:4" ht="15.75" customHeight="1" x14ac:dyDescent="0.3">
      <c r="A293" s="174">
        <v>92768</v>
      </c>
      <c r="B293" s="83" t="s">
        <v>509</v>
      </c>
      <c r="C293" s="174" t="s">
        <v>482</v>
      </c>
      <c r="D293" s="175">
        <v>14.81</v>
      </c>
    </row>
    <row r="294" spans="1:4" ht="15.75" customHeight="1" x14ac:dyDescent="0.3">
      <c r="A294" s="174">
        <v>92762</v>
      </c>
      <c r="B294" s="83" t="s">
        <v>510</v>
      </c>
      <c r="C294" s="174" t="s">
        <v>482</v>
      </c>
      <c r="D294" s="175">
        <v>11.31</v>
      </c>
    </row>
    <row r="295" spans="1:4" ht="15.75" customHeight="1" x14ac:dyDescent="0.3">
      <c r="A295" s="174">
        <v>92763</v>
      </c>
      <c r="B295" s="83" t="s">
        <v>511</v>
      </c>
      <c r="C295" s="174" t="s">
        <v>482</v>
      </c>
      <c r="D295" s="175">
        <v>9.41</v>
      </c>
    </row>
    <row r="296" spans="1:4" ht="15.75" customHeight="1" x14ac:dyDescent="0.3">
      <c r="A296" s="174">
        <v>92764</v>
      </c>
      <c r="B296" s="83" t="s">
        <v>512</v>
      </c>
      <c r="C296" s="174" t="s">
        <v>482</v>
      </c>
      <c r="D296" s="175">
        <v>9.01</v>
      </c>
    </row>
    <row r="297" spans="1:4" ht="15.75" customHeight="1" x14ac:dyDescent="0.3">
      <c r="A297" s="174">
        <v>92765</v>
      </c>
      <c r="B297" s="83" t="s">
        <v>513</v>
      </c>
      <c r="C297" s="174" t="s">
        <v>482</v>
      </c>
      <c r="D297" s="175">
        <v>10.119999999999999</v>
      </c>
    </row>
    <row r="298" spans="1:4" ht="15.75" customHeight="1" x14ac:dyDescent="0.3">
      <c r="A298" s="174">
        <v>92766</v>
      </c>
      <c r="B298" s="83" t="s">
        <v>514</v>
      </c>
      <c r="C298" s="174" t="s">
        <v>482</v>
      </c>
      <c r="D298" s="175">
        <v>9.98</v>
      </c>
    </row>
    <row r="299" spans="1:4" ht="15.75" customHeight="1" x14ac:dyDescent="0.3">
      <c r="A299" s="174">
        <v>104105</v>
      </c>
      <c r="B299" s="83" t="s">
        <v>515</v>
      </c>
      <c r="C299" s="174" t="s">
        <v>482</v>
      </c>
      <c r="D299" s="175">
        <v>10.71</v>
      </c>
    </row>
    <row r="300" spans="1:4" ht="15.75" customHeight="1" x14ac:dyDescent="0.3">
      <c r="A300" s="174">
        <v>92760</v>
      </c>
      <c r="B300" s="83" t="s">
        <v>516</v>
      </c>
      <c r="C300" s="174" t="s">
        <v>482</v>
      </c>
      <c r="D300" s="175">
        <v>14.14</v>
      </c>
    </row>
    <row r="301" spans="1:4" ht="15.75" customHeight="1" x14ac:dyDescent="0.3">
      <c r="A301" s="174">
        <v>92761</v>
      </c>
      <c r="B301" s="83" t="s">
        <v>517</v>
      </c>
      <c r="C301" s="174" t="s">
        <v>482</v>
      </c>
      <c r="D301" s="175">
        <v>12.89</v>
      </c>
    </row>
    <row r="302" spans="1:4" ht="15.75" customHeight="1" x14ac:dyDescent="0.3">
      <c r="A302" s="174">
        <v>92759</v>
      </c>
      <c r="B302" s="83" t="s">
        <v>518</v>
      </c>
      <c r="C302" s="174" t="s">
        <v>482</v>
      </c>
      <c r="D302" s="175">
        <v>15.57</v>
      </c>
    </row>
    <row r="303" spans="1:4" ht="15.75" customHeight="1" x14ac:dyDescent="0.3">
      <c r="A303" s="174">
        <v>104108</v>
      </c>
      <c r="B303" s="83" t="s">
        <v>519</v>
      </c>
      <c r="C303" s="174" t="s">
        <v>482</v>
      </c>
      <c r="D303" s="175">
        <v>13.66</v>
      </c>
    </row>
    <row r="304" spans="1:4" ht="15.75" customHeight="1" x14ac:dyDescent="0.3">
      <c r="A304" s="174">
        <v>104107</v>
      </c>
      <c r="B304" s="83" t="s">
        <v>520</v>
      </c>
      <c r="C304" s="174" t="s">
        <v>482</v>
      </c>
      <c r="D304" s="175">
        <v>11.43</v>
      </c>
    </row>
    <row r="305" spans="1:4" ht="15.75" customHeight="1" x14ac:dyDescent="0.3">
      <c r="A305" s="174">
        <v>104106</v>
      </c>
      <c r="B305" s="83" t="s">
        <v>521</v>
      </c>
      <c r="C305" s="174" t="s">
        <v>482</v>
      </c>
      <c r="D305" s="175">
        <v>10.53</v>
      </c>
    </row>
    <row r="306" spans="1:4" ht="15.75" customHeight="1" x14ac:dyDescent="0.3">
      <c r="A306" s="174">
        <v>104110</v>
      </c>
      <c r="B306" s="83" t="s">
        <v>522</v>
      </c>
      <c r="C306" s="174" t="s">
        <v>482</v>
      </c>
      <c r="D306" s="175">
        <v>20.36</v>
      </c>
    </row>
    <row r="307" spans="1:4" ht="15.75" customHeight="1" x14ac:dyDescent="0.3">
      <c r="A307" s="174">
        <v>104109</v>
      </c>
      <c r="B307" s="83" t="s">
        <v>523</v>
      </c>
      <c r="C307" s="174" t="s">
        <v>482</v>
      </c>
      <c r="D307" s="175">
        <v>17.32</v>
      </c>
    </row>
    <row r="308" spans="1:4" ht="15.75" customHeight="1" x14ac:dyDescent="0.3">
      <c r="A308" s="174">
        <v>104111</v>
      </c>
      <c r="B308" s="83" t="s">
        <v>524</v>
      </c>
      <c r="C308" s="174" t="s">
        <v>482</v>
      </c>
      <c r="D308" s="175">
        <v>23.99</v>
      </c>
    </row>
    <row r="309" spans="1:4" ht="15.75" customHeight="1" x14ac:dyDescent="0.3">
      <c r="A309" s="174">
        <v>92884</v>
      </c>
      <c r="B309" s="83" t="s">
        <v>525</v>
      </c>
      <c r="C309" s="174" t="s">
        <v>482</v>
      </c>
      <c r="D309" s="175">
        <v>12.66</v>
      </c>
    </row>
    <row r="310" spans="1:4" ht="15.75" customHeight="1" x14ac:dyDescent="0.3">
      <c r="A310" s="174">
        <v>92885</v>
      </c>
      <c r="B310" s="83" t="s">
        <v>526</v>
      </c>
      <c r="C310" s="174" t="s">
        <v>482</v>
      </c>
      <c r="D310" s="175">
        <v>11.83</v>
      </c>
    </row>
    <row r="311" spans="1:4" ht="15.75" customHeight="1" x14ac:dyDescent="0.3">
      <c r="A311" s="174">
        <v>92886</v>
      </c>
      <c r="B311" s="83" t="s">
        <v>527</v>
      </c>
      <c r="C311" s="174" t="s">
        <v>482</v>
      </c>
      <c r="D311" s="175">
        <v>11.11</v>
      </c>
    </row>
    <row r="312" spans="1:4" ht="15.75" customHeight="1" x14ac:dyDescent="0.3">
      <c r="A312" s="174">
        <v>92887</v>
      </c>
      <c r="B312" s="83" t="s">
        <v>528</v>
      </c>
      <c r="C312" s="174" t="s">
        <v>482</v>
      </c>
      <c r="D312" s="175">
        <v>10.92</v>
      </c>
    </row>
    <row r="313" spans="1:4" ht="15.75" customHeight="1" x14ac:dyDescent="0.3">
      <c r="A313" s="174">
        <v>92888</v>
      </c>
      <c r="B313" s="83" t="s">
        <v>529</v>
      </c>
      <c r="C313" s="174" t="s">
        <v>482</v>
      </c>
      <c r="D313" s="175">
        <v>10.57</v>
      </c>
    </row>
    <row r="314" spans="1:4" ht="15.75" customHeight="1" x14ac:dyDescent="0.3">
      <c r="A314" s="174">
        <v>92882</v>
      </c>
      <c r="B314" s="83" t="s">
        <v>530</v>
      </c>
      <c r="C314" s="174" t="s">
        <v>482</v>
      </c>
      <c r="D314" s="175">
        <v>14.42</v>
      </c>
    </row>
    <row r="315" spans="1:4" ht="15.75" customHeight="1" x14ac:dyDescent="0.3">
      <c r="A315" s="174">
        <v>92883</v>
      </c>
      <c r="B315" s="83" t="s">
        <v>531</v>
      </c>
      <c r="C315" s="174" t="s">
        <v>482</v>
      </c>
      <c r="D315" s="175">
        <v>12.88</v>
      </c>
    </row>
    <row r="316" spans="1:4" ht="15.75" customHeight="1" x14ac:dyDescent="0.3">
      <c r="A316" s="174">
        <v>92877</v>
      </c>
      <c r="B316" s="83" t="s">
        <v>532</v>
      </c>
      <c r="C316" s="174" t="s">
        <v>482</v>
      </c>
      <c r="D316" s="175">
        <v>9.7100000000000009</v>
      </c>
    </row>
    <row r="317" spans="1:4" ht="15.75" customHeight="1" x14ac:dyDescent="0.3">
      <c r="A317" s="174">
        <v>92878</v>
      </c>
      <c r="B317" s="83" t="s">
        <v>533</v>
      </c>
      <c r="C317" s="174" t="s">
        <v>482</v>
      </c>
      <c r="D317" s="175">
        <v>9.49</v>
      </c>
    </row>
    <row r="318" spans="1:4" ht="15.75" customHeight="1" x14ac:dyDescent="0.3">
      <c r="A318" s="174">
        <v>92879</v>
      </c>
      <c r="B318" s="83" t="s">
        <v>534</v>
      </c>
      <c r="C318" s="174" t="s">
        <v>482</v>
      </c>
      <c r="D318" s="175">
        <v>9.34</v>
      </c>
    </row>
    <row r="319" spans="1:4" ht="15.75" customHeight="1" x14ac:dyDescent="0.3">
      <c r="A319" s="174">
        <v>92880</v>
      </c>
      <c r="B319" s="83" t="s">
        <v>535</v>
      </c>
      <c r="C319" s="174" t="s">
        <v>482</v>
      </c>
      <c r="D319" s="175">
        <v>9.5299999999999994</v>
      </c>
    </row>
    <row r="320" spans="1:4" ht="15.75" customHeight="1" x14ac:dyDescent="0.3">
      <c r="A320" s="174">
        <v>92881</v>
      </c>
      <c r="B320" s="83" t="s">
        <v>536</v>
      </c>
      <c r="C320" s="174" t="s">
        <v>482</v>
      </c>
      <c r="D320" s="175">
        <v>9.5</v>
      </c>
    </row>
    <row r="321" spans="1:4" ht="15.75" customHeight="1" x14ac:dyDescent="0.3">
      <c r="A321" s="174">
        <v>92875</v>
      </c>
      <c r="B321" s="83" t="s">
        <v>537</v>
      </c>
      <c r="C321" s="174" t="s">
        <v>482</v>
      </c>
      <c r="D321" s="175">
        <v>9.6199999999999992</v>
      </c>
    </row>
    <row r="322" spans="1:4" ht="15.75" customHeight="1" x14ac:dyDescent="0.3">
      <c r="A322" s="174">
        <v>92876</v>
      </c>
      <c r="B322" s="83" t="s">
        <v>538</v>
      </c>
      <c r="C322" s="174" t="s">
        <v>482</v>
      </c>
      <c r="D322" s="175">
        <v>9.1300000000000008</v>
      </c>
    </row>
    <row r="323" spans="1:4" ht="15.75" customHeight="1" x14ac:dyDescent="0.3">
      <c r="A323" s="174">
        <v>92803</v>
      </c>
      <c r="B323" s="83" t="s">
        <v>539</v>
      </c>
      <c r="C323" s="174" t="s">
        <v>482</v>
      </c>
      <c r="D323" s="175">
        <v>8.92</v>
      </c>
    </row>
    <row r="324" spans="1:4" ht="15.75" customHeight="1" x14ac:dyDescent="0.3">
      <c r="A324" s="174">
        <v>92804</v>
      </c>
      <c r="B324" s="83" t="s">
        <v>540</v>
      </c>
      <c r="C324" s="174" t="s">
        <v>482</v>
      </c>
      <c r="D324" s="175">
        <v>7.61</v>
      </c>
    </row>
    <row r="325" spans="1:4" ht="15.75" customHeight="1" x14ac:dyDescent="0.3">
      <c r="A325" s="174">
        <v>92805</v>
      </c>
      <c r="B325" s="83" t="s">
        <v>541</v>
      </c>
      <c r="C325" s="174" t="s">
        <v>482</v>
      </c>
      <c r="D325" s="175">
        <v>7.51</v>
      </c>
    </row>
    <row r="326" spans="1:4" ht="15.75" customHeight="1" x14ac:dyDescent="0.3">
      <c r="A326" s="174">
        <v>92806</v>
      </c>
      <c r="B326" s="83" t="s">
        <v>542</v>
      </c>
      <c r="C326" s="174" t="s">
        <v>482</v>
      </c>
      <c r="D326" s="175">
        <v>8.82</v>
      </c>
    </row>
    <row r="327" spans="1:4" ht="15.75" customHeight="1" x14ac:dyDescent="0.3">
      <c r="A327" s="174">
        <v>92798</v>
      </c>
      <c r="B327" s="83" t="s">
        <v>543</v>
      </c>
      <c r="C327" s="174" t="s">
        <v>482</v>
      </c>
      <c r="D327" s="175">
        <v>8.82</v>
      </c>
    </row>
    <row r="328" spans="1:4" ht="15.75" customHeight="1" x14ac:dyDescent="0.3">
      <c r="A328" s="174">
        <v>95448</v>
      </c>
      <c r="B328" s="83" t="s">
        <v>544</v>
      </c>
      <c r="C328" s="174" t="s">
        <v>482</v>
      </c>
      <c r="D328" s="175">
        <v>9.68</v>
      </c>
    </row>
    <row r="329" spans="1:4" ht="15.75" customHeight="1" x14ac:dyDescent="0.3">
      <c r="A329" s="174">
        <v>92801</v>
      </c>
      <c r="B329" s="83" t="s">
        <v>545</v>
      </c>
      <c r="C329" s="174" t="s">
        <v>482</v>
      </c>
      <c r="D329" s="175">
        <v>10</v>
      </c>
    </row>
    <row r="330" spans="1:4" ht="15.75" customHeight="1" x14ac:dyDescent="0.3">
      <c r="A330" s="174">
        <v>92802</v>
      </c>
      <c r="B330" s="83" t="s">
        <v>546</v>
      </c>
      <c r="C330" s="174" t="s">
        <v>482</v>
      </c>
      <c r="D330" s="175">
        <v>9.75</v>
      </c>
    </row>
    <row r="331" spans="1:4" ht="15.75" customHeight="1" x14ac:dyDescent="0.3">
      <c r="A331" s="174">
        <v>92799</v>
      </c>
      <c r="B331" s="83" t="s">
        <v>547</v>
      </c>
      <c r="C331" s="174" t="s">
        <v>482</v>
      </c>
      <c r="D331" s="175">
        <v>11.68</v>
      </c>
    </row>
    <row r="332" spans="1:4" ht="15.75" customHeight="1" x14ac:dyDescent="0.3">
      <c r="A332" s="174">
        <v>92800</v>
      </c>
      <c r="B332" s="83" t="s">
        <v>548</v>
      </c>
      <c r="C332" s="174" t="s">
        <v>482</v>
      </c>
      <c r="D332" s="175">
        <v>10.220000000000001</v>
      </c>
    </row>
    <row r="333" spans="1:4" ht="15.75" customHeight="1" x14ac:dyDescent="0.3">
      <c r="A333" s="174">
        <v>95605</v>
      </c>
      <c r="B333" s="83" t="s">
        <v>549</v>
      </c>
      <c r="C333" s="174" t="s">
        <v>182</v>
      </c>
      <c r="D333" s="175">
        <v>176.14</v>
      </c>
    </row>
    <row r="334" spans="1:4" ht="15.75" customHeight="1" x14ac:dyDescent="0.3">
      <c r="A334" s="174">
        <v>95602</v>
      </c>
      <c r="B334" s="83" t="s">
        <v>550</v>
      </c>
      <c r="C334" s="174" t="s">
        <v>182</v>
      </c>
      <c r="D334" s="175">
        <v>36.229999999999997</v>
      </c>
    </row>
    <row r="335" spans="1:4" ht="15.75" customHeight="1" x14ac:dyDescent="0.3">
      <c r="A335" s="174">
        <v>95603</v>
      </c>
      <c r="B335" s="83" t="s">
        <v>551</v>
      </c>
      <c r="C335" s="174" t="s">
        <v>182</v>
      </c>
      <c r="D335" s="175">
        <v>61.81</v>
      </c>
    </row>
    <row r="336" spans="1:4" ht="15.75" customHeight="1" x14ac:dyDescent="0.3">
      <c r="A336" s="174">
        <v>95604</v>
      </c>
      <c r="B336" s="83" t="s">
        <v>552</v>
      </c>
      <c r="C336" s="174" t="s">
        <v>182</v>
      </c>
      <c r="D336" s="175">
        <v>95.92</v>
      </c>
    </row>
    <row r="337" spans="1:4" ht="15.75" customHeight="1" x14ac:dyDescent="0.3">
      <c r="A337" s="174">
        <v>95601</v>
      </c>
      <c r="B337" s="83" t="s">
        <v>553</v>
      </c>
      <c r="C337" s="174" t="s">
        <v>182</v>
      </c>
      <c r="D337" s="175">
        <v>22.64</v>
      </c>
    </row>
    <row r="338" spans="1:4" ht="15.75" customHeight="1" x14ac:dyDescent="0.3">
      <c r="A338" s="174">
        <v>102521</v>
      </c>
      <c r="B338" s="83" t="s">
        <v>554</v>
      </c>
      <c r="C338" s="174" t="s">
        <v>182</v>
      </c>
      <c r="D338" s="175">
        <v>145.30000000000001</v>
      </c>
    </row>
    <row r="339" spans="1:4" ht="15.75" customHeight="1" x14ac:dyDescent="0.3">
      <c r="A339" s="174">
        <v>102522</v>
      </c>
      <c r="B339" s="83" t="s">
        <v>555</v>
      </c>
      <c r="C339" s="174" t="s">
        <v>182</v>
      </c>
      <c r="D339" s="175">
        <v>213.18</v>
      </c>
    </row>
    <row r="340" spans="1:4" ht="15.75" customHeight="1" x14ac:dyDescent="0.3">
      <c r="A340" s="174">
        <v>102523</v>
      </c>
      <c r="B340" s="83" t="s">
        <v>556</v>
      </c>
      <c r="C340" s="174" t="s">
        <v>182</v>
      </c>
      <c r="D340" s="175">
        <v>281.04000000000002</v>
      </c>
    </row>
    <row r="341" spans="1:4" ht="15.75" customHeight="1" x14ac:dyDescent="0.3">
      <c r="A341" s="174">
        <v>95608</v>
      </c>
      <c r="B341" s="83" t="s">
        <v>557</v>
      </c>
      <c r="C341" s="174" t="s">
        <v>182</v>
      </c>
      <c r="D341" s="175">
        <v>39.880000000000003</v>
      </c>
    </row>
    <row r="342" spans="1:4" ht="15.75" customHeight="1" x14ac:dyDescent="0.3">
      <c r="A342" s="174">
        <v>95609</v>
      </c>
      <c r="B342" s="83" t="s">
        <v>558</v>
      </c>
      <c r="C342" s="174" t="s">
        <v>182</v>
      </c>
      <c r="D342" s="175">
        <v>50.57</v>
      </c>
    </row>
    <row r="343" spans="1:4" ht="15.75" customHeight="1" x14ac:dyDescent="0.3">
      <c r="A343" s="174">
        <v>95607</v>
      </c>
      <c r="B343" s="83" t="s">
        <v>559</v>
      </c>
      <c r="C343" s="174" t="s">
        <v>182</v>
      </c>
      <c r="D343" s="175">
        <v>27.5</v>
      </c>
    </row>
    <row r="344" spans="1:4" ht="15.75" customHeight="1" x14ac:dyDescent="0.3">
      <c r="A344" s="174">
        <v>95996</v>
      </c>
      <c r="B344" s="83" t="s">
        <v>560</v>
      </c>
      <c r="C344" s="174" t="s">
        <v>303</v>
      </c>
      <c r="D344" s="175">
        <v>1296.8699999999999</v>
      </c>
    </row>
    <row r="345" spans="1:4" ht="15.75" customHeight="1" x14ac:dyDescent="0.3">
      <c r="A345" s="174">
        <v>95995</v>
      </c>
      <c r="B345" s="83" t="s">
        <v>561</v>
      </c>
      <c r="C345" s="174" t="s">
        <v>303</v>
      </c>
      <c r="D345" s="175">
        <v>1503.41</v>
      </c>
    </row>
    <row r="346" spans="1:4" ht="15.75" customHeight="1" x14ac:dyDescent="0.3">
      <c r="A346" s="174">
        <v>104372</v>
      </c>
      <c r="B346" s="83" t="s">
        <v>562</v>
      </c>
      <c r="C346" s="174" t="s">
        <v>303</v>
      </c>
      <c r="D346" s="175">
        <v>0</v>
      </c>
    </row>
    <row r="347" spans="1:4" ht="15.75" customHeight="1" x14ac:dyDescent="0.3">
      <c r="A347" s="174">
        <v>104371</v>
      </c>
      <c r="B347" s="83" t="s">
        <v>563</v>
      </c>
      <c r="C347" s="174" t="s">
        <v>303</v>
      </c>
      <c r="D347" s="175">
        <v>0</v>
      </c>
    </row>
    <row r="348" spans="1:4" ht="15.75" customHeight="1" x14ac:dyDescent="0.3">
      <c r="A348" s="174">
        <v>96001</v>
      </c>
      <c r="B348" s="83" t="s">
        <v>564</v>
      </c>
      <c r="C348" s="174" t="s">
        <v>216</v>
      </c>
      <c r="D348" s="175">
        <v>7.74</v>
      </c>
    </row>
    <row r="349" spans="1:4" ht="15.75" customHeight="1" x14ac:dyDescent="0.3">
      <c r="A349" s="174">
        <v>94880</v>
      </c>
      <c r="B349" s="83" t="s">
        <v>565</v>
      </c>
      <c r="C349" s="174" t="s">
        <v>224</v>
      </c>
      <c r="D349" s="175">
        <v>47.53</v>
      </c>
    </row>
    <row r="350" spans="1:4" ht="15.75" customHeight="1" x14ac:dyDescent="0.3">
      <c r="A350" s="174">
        <v>94882</v>
      </c>
      <c r="B350" s="83" t="s">
        <v>566</v>
      </c>
      <c r="C350" s="174" t="s">
        <v>224</v>
      </c>
      <c r="D350" s="175">
        <v>55.16</v>
      </c>
    </row>
    <row r="351" spans="1:4" ht="15.75" customHeight="1" x14ac:dyDescent="0.3">
      <c r="A351" s="174">
        <v>94884</v>
      </c>
      <c r="B351" s="83" t="s">
        <v>567</v>
      </c>
      <c r="C351" s="174" t="s">
        <v>224</v>
      </c>
      <c r="D351" s="175">
        <v>70.63</v>
      </c>
    </row>
    <row r="352" spans="1:4" ht="15.75" customHeight="1" x14ac:dyDescent="0.3">
      <c r="A352" s="174">
        <v>94870</v>
      </c>
      <c r="B352" s="83" t="s">
        <v>568</v>
      </c>
      <c r="C352" s="174" t="s">
        <v>224</v>
      </c>
      <c r="D352" s="175">
        <v>2.2000000000000002</v>
      </c>
    </row>
    <row r="353" spans="1:4" ht="15.75" customHeight="1" x14ac:dyDescent="0.3">
      <c r="A353" s="174">
        <v>94872</v>
      </c>
      <c r="B353" s="83" t="s">
        <v>569</v>
      </c>
      <c r="C353" s="174" t="s">
        <v>224</v>
      </c>
      <c r="D353" s="175">
        <v>3.09</v>
      </c>
    </row>
    <row r="354" spans="1:4" ht="15.75" customHeight="1" x14ac:dyDescent="0.3">
      <c r="A354" s="174">
        <v>90746</v>
      </c>
      <c r="B354" s="83" t="s">
        <v>570</v>
      </c>
      <c r="C354" s="174" t="s">
        <v>224</v>
      </c>
      <c r="D354" s="175">
        <v>4.1399999999999997</v>
      </c>
    </row>
    <row r="355" spans="1:4" ht="15.75" customHeight="1" x14ac:dyDescent="0.3">
      <c r="A355" s="174">
        <v>90747</v>
      </c>
      <c r="B355" s="83" t="s">
        <v>571</v>
      </c>
      <c r="C355" s="174" t="s">
        <v>224</v>
      </c>
      <c r="D355" s="175">
        <v>18.82</v>
      </c>
    </row>
    <row r="356" spans="1:4" ht="15.75" customHeight="1" x14ac:dyDescent="0.3">
      <c r="A356" s="174">
        <v>94876</v>
      </c>
      <c r="B356" s="83" t="s">
        <v>572</v>
      </c>
      <c r="C356" s="174" t="s">
        <v>224</v>
      </c>
      <c r="D356" s="175">
        <v>31.79</v>
      </c>
    </row>
    <row r="357" spans="1:4" ht="15.75" customHeight="1" x14ac:dyDescent="0.3">
      <c r="A357" s="174">
        <v>94878</v>
      </c>
      <c r="B357" s="83" t="s">
        <v>573</v>
      </c>
      <c r="C357" s="174" t="s">
        <v>224</v>
      </c>
      <c r="D357" s="175">
        <v>36.74</v>
      </c>
    </row>
    <row r="358" spans="1:4" ht="15.75" customHeight="1" x14ac:dyDescent="0.3">
      <c r="A358" s="174">
        <v>90740</v>
      </c>
      <c r="B358" s="83" t="s">
        <v>574</v>
      </c>
      <c r="C358" s="174" t="s">
        <v>224</v>
      </c>
      <c r="D358" s="175">
        <v>5.0599999999999996</v>
      </c>
    </row>
    <row r="359" spans="1:4" ht="15.75" customHeight="1" x14ac:dyDescent="0.3">
      <c r="A359" s="174">
        <v>90741</v>
      </c>
      <c r="B359" s="83" t="s">
        <v>575</v>
      </c>
      <c r="C359" s="174" t="s">
        <v>224</v>
      </c>
      <c r="D359" s="175">
        <v>5.77</v>
      </c>
    </row>
    <row r="360" spans="1:4" ht="15.75" customHeight="1" x14ac:dyDescent="0.3">
      <c r="A360" s="174">
        <v>90742</v>
      </c>
      <c r="B360" s="83" t="s">
        <v>576</v>
      </c>
      <c r="C360" s="174" t="s">
        <v>224</v>
      </c>
      <c r="D360" s="175">
        <v>6.48</v>
      </c>
    </row>
    <row r="361" spans="1:4" ht="15.75" customHeight="1" x14ac:dyDescent="0.3">
      <c r="A361" s="174">
        <v>90743</v>
      </c>
      <c r="B361" s="83" t="s">
        <v>577</v>
      </c>
      <c r="C361" s="174" t="s">
        <v>224</v>
      </c>
      <c r="D361" s="175">
        <v>7.19</v>
      </c>
    </row>
    <row r="362" spans="1:4" ht="15.75" customHeight="1" x14ac:dyDescent="0.3">
      <c r="A362" s="174">
        <v>90744</v>
      </c>
      <c r="B362" s="83" t="s">
        <v>578</v>
      </c>
      <c r="C362" s="174" t="s">
        <v>224</v>
      </c>
      <c r="D362" s="175">
        <v>7.9</v>
      </c>
    </row>
    <row r="363" spans="1:4" ht="15.75" customHeight="1" x14ac:dyDescent="0.3">
      <c r="A363" s="174">
        <v>90745</v>
      </c>
      <c r="B363" s="83" t="s">
        <v>579</v>
      </c>
      <c r="C363" s="174" t="s">
        <v>224</v>
      </c>
      <c r="D363" s="175">
        <v>11.54</v>
      </c>
    </row>
    <row r="364" spans="1:4" ht="15.75" customHeight="1" x14ac:dyDescent="0.3">
      <c r="A364" s="174">
        <v>90733</v>
      </c>
      <c r="B364" s="83" t="s">
        <v>580</v>
      </c>
      <c r="C364" s="174" t="s">
        <v>224</v>
      </c>
      <c r="D364" s="175">
        <v>3.84</v>
      </c>
    </row>
    <row r="365" spans="1:4" ht="15.75" customHeight="1" x14ac:dyDescent="0.3">
      <c r="A365" s="174">
        <v>90734</v>
      </c>
      <c r="B365" s="83" t="s">
        <v>581</v>
      </c>
      <c r="C365" s="174" t="s">
        <v>224</v>
      </c>
      <c r="D365" s="175">
        <v>4.55</v>
      </c>
    </row>
    <row r="366" spans="1:4" ht="15.75" customHeight="1" x14ac:dyDescent="0.3">
      <c r="A366" s="174">
        <v>90735</v>
      </c>
      <c r="B366" s="83" t="s">
        <v>582</v>
      </c>
      <c r="C366" s="174" t="s">
        <v>224</v>
      </c>
      <c r="D366" s="175">
        <v>5.25</v>
      </c>
    </row>
    <row r="367" spans="1:4" ht="15.75" customHeight="1" x14ac:dyDescent="0.3">
      <c r="A367" s="174">
        <v>90736</v>
      </c>
      <c r="B367" s="83" t="s">
        <v>583</v>
      </c>
      <c r="C367" s="174" t="s">
        <v>224</v>
      </c>
      <c r="D367" s="175">
        <v>5.96</v>
      </c>
    </row>
    <row r="368" spans="1:4" ht="15.75" customHeight="1" x14ac:dyDescent="0.3">
      <c r="A368" s="174">
        <v>90737</v>
      </c>
      <c r="B368" s="83" t="s">
        <v>584</v>
      </c>
      <c r="C368" s="174" t="s">
        <v>224</v>
      </c>
      <c r="D368" s="175">
        <v>6.67</v>
      </c>
    </row>
    <row r="369" spans="1:4" ht="15.75" customHeight="1" x14ac:dyDescent="0.3">
      <c r="A369" s="174">
        <v>90738</v>
      </c>
      <c r="B369" s="83" t="s">
        <v>585</v>
      </c>
      <c r="C369" s="174" t="s">
        <v>224</v>
      </c>
      <c r="D369" s="175">
        <v>7.38</v>
      </c>
    </row>
    <row r="370" spans="1:4" ht="15.75" customHeight="1" x14ac:dyDescent="0.3">
      <c r="A370" s="174">
        <v>90739</v>
      </c>
      <c r="B370" s="83" t="s">
        <v>586</v>
      </c>
      <c r="C370" s="174" t="s">
        <v>224</v>
      </c>
      <c r="D370" s="175">
        <v>10.35</v>
      </c>
    </row>
    <row r="371" spans="1:4" ht="15.75" customHeight="1" x14ac:dyDescent="0.3">
      <c r="A371" s="174">
        <v>90724</v>
      </c>
      <c r="B371" s="83" t="s">
        <v>587</v>
      </c>
      <c r="C371" s="174" t="s">
        <v>182</v>
      </c>
      <c r="D371" s="175">
        <v>27.19</v>
      </c>
    </row>
    <row r="372" spans="1:4" ht="15.75" customHeight="1" x14ac:dyDescent="0.3">
      <c r="A372" s="174">
        <v>102267</v>
      </c>
      <c r="B372" s="83" t="s">
        <v>588</v>
      </c>
      <c r="C372" s="174" t="s">
        <v>182</v>
      </c>
      <c r="D372" s="175">
        <v>146.19</v>
      </c>
    </row>
    <row r="373" spans="1:4" ht="15.75" customHeight="1" x14ac:dyDescent="0.3">
      <c r="A373" s="174">
        <v>102268</v>
      </c>
      <c r="B373" s="83" t="s">
        <v>589</v>
      </c>
      <c r="C373" s="174" t="s">
        <v>182</v>
      </c>
      <c r="D373" s="175">
        <v>164.96</v>
      </c>
    </row>
    <row r="374" spans="1:4" ht="15.75" customHeight="1" x14ac:dyDescent="0.3">
      <c r="A374" s="174">
        <v>90725</v>
      </c>
      <c r="B374" s="83" t="s">
        <v>590</v>
      </c>
      <c r="C374" s="174" t="s">
        <v>182</v>
      </c>
      <c r="D374" s="175">
        <v>33.44</v>
      </c>
    </row>
    <row r="375" spans="1:4" ht="15.75" customHeight="1" x14ac:dyDescent="0.3">
      <c r="A375" s="174">
        <v>102269</v>
      </c>
      <c r="B375" s="83" t="s">
        <v>591</v>
      </c>
      <c r="C375" s="174" t="s">
        <v>182</v>
      </c>
      <c r="D375" s="175">
        <v>202.5</v>
      </c>
    </row>
    <row r="376" spans="1:4" ht="15.75" customHeight="1" x14ac:dyDescent="0.3">
      <c r="A376" s="174">
        <v>90726</v>
      </c>
      <c r="B376" s="83" t="s">
        <v>592</v>
      </c>
      <c r="C376" s="174" t="s">
        <v>182</v>
      </c>
      <c r="D376" s="175">
        <v>39.770000000000003</v>
      </c>
    </row>
    <row r="377" spans="1:4" ht="15.75" customHeight="1" x14ac:dyDescent="0.3">
      <c r="A377" s="174">
        <v>90727</v>
      </c>
      <c r="B377" s="83" t="s">
        <v>593</v>
      </c>
      <c r="C377" s="174" t="s">
        <v>182</v>
      </c>
      <c r="D377" s="175">
        <v>46.03</v>
      </c>
    </row>
    <row r="378" spans="1:4" ht="15.75" customHeight="1" x14ac:dyDescent="0.3">
      <c r="A378" s="174">
        <v>90728</v>
      </c>
      <c r="B378" s="83" t="s">
        <v>594</v>
      </c>
      <c r="C378" s="174" t="s">
        <v>182</v>
      </c>
      <c r="D378" s="175">
        <v>52.29</v>
      </c>
    </row>
    <row r="379" spans="1:4" ht="15.75" customHeight="1" x14ac:dyDescent="0.3">
      <c r="A379" s="174">
        <v>90729</v>
      </c>
      <c r="B379" s="83" t="s">
        <v>595</v>
      </c>
      <c r="C379" s="174" t="s">
        <v>182</v>
      </c>
      <c r="D379" s="175">
        <v>58.54</v>
      </c>
    </row>
    <row r="380" spans="1:4" ht="15.75" customHeight="1" x14ac:dyDescent="0.3">
      <c r="A380" s="174">
        <v>90730</v>
      </c>
      <c r="B380" s="83" t="s">
        <v>596</v>
      </c>
      <c r="C380" s="174" t="s">
        <v>182</v>
      </c>
      <c r="D380" s="175">
        <v>64.8</v>
      </c>
    </row>
    <row r="381" spans="1:4" ht="15.75" customHeight="1" x14ac:dyDescent="0.3">
      <c r="A381" s="174">
        <v>90731</v>
      </c>
      <c r="B381" s="83" t="s">
        <v>597</v>
      </c>
      <c r="C381" s="174" t="s">
        <v>182</v>
      </c>
      <c r="D381" s="175">
        <v>71.06</v>
      </c>
    </row>
    <row r="382" spans="1:4" ht="15.75" customHeight="1" x14ac:dyDescent="0.3">
      <c r="A382" s="174">
        <v>90732</v>
      </c>
      <c r="B382" s="83" t="s">
        <v>598</v>
      </c>
      <c r="C382" s="174" t="s">
        <v>182</v>
      </c>
      <c r="D382" s="175">
        <v>89.82</v>
      </c>
    </row>
    <row r="383" spans="1:4" ht="15.75" customHeight="1" x14ac:dyDescent="0.3">
      <c r="A383" s="174">
        <v>102265</v>
      </c>
      <c r="B383" s="83" t="s">
        <v>599</v>
      </c>
      <c r="C383" s="174" t="s">
        <v>182</v>
      </c>
      <c r="D383" s="175">
        <v>114.85</v>
      </c>
    </row>
    <row r="384" spans="1:4" ht="15.75" customHeight="1" x14ac:dyDescent="0.3">
      <c r="A384" s="174">
        <v>102266</v>
      </c>
      <c r="B384" s="83" t="s">
        <v>600</v>
      </c>
      <c r="C384" s="174" t="s">
        <v>182</v>
      </c>
      <c r="D384" s="175">
        <v>127.36</v>
      </c>
    </row>
    <row r="385" spans="1:4" ht="15.75" customHeight="1" x14ac:dyDescent="0.3">
      <c r="A385" s="174">
        <v>94879</v>
      </c>
      <c r="B385" s="83" t="s">
        <v>601</v>
      </c>
      <c r="C385" s="174" t="s">
        <v>224</v>
      </c>
      <c r="D385" s="175">
        <v>2543.5500000000002</v>
      </c>
    </row>
    <row r="386" spans="1:4" ht="15.75" customHeight="1" x14ac:dyDescent="0.3">
      <c r="A386" s="174">
        <v>94881</v>
      </c>
      <c r="B386" s="83" t="s">
        <v>602</v>
      </c>
      <c r="C386" s="174" t="s">
        <v>224</v>
      </c>
      <c r="D386" s="175">
        <v>3504.83</v>
      </c>
    </row>
    <row r="387" spans="1:4" ht="15.75" customHeight="1" x14ac:dyDescent="0.3">
      <c r="A387" s="174">
        <v>94869</v>
      </c>
      <c r="B387" s="83" t="s">
        <v>603</v>
      </c>
      <c r="C387" s="174" t="s">
        <v>224</v>
      </c>
      <c r="D387" s="175">
        <v>179.7</v>
      </c>
    </row>
    <row r="388" spans="1:4" ht="15.75" customHeight="1" x14ac:dyDescent="0.3">
      <c r="A388" s="174">
        <v>94871</v>
      </c>
      <c r="B388" s="83" t="s">
        <v>604</v>
      </c>
      <c r="C388" s="174" t="s">
        <v>224</v>
      </c>
      <c r="D388" s="175">
        <v>281.18</v>
      </c>
    </row>
    <row r="389" spans="1:4" ht="15.75" customHeight="1" x14ac:dyDescent="0.3">
      <c r="A389" s="174">
        <v>90708</v>
      </c>
      <c r="B389" s="83" t="s">
        <v>605</v>
      </c>
      <c r="C389" s="174" t="s">
        <v>224</v>
      </c>
      <c r="D389" s="175">
        <v>1017.17</v>
      </c>
    </row>
    <row r="390" spans="1:4" ht="15.75" customHeight="1" x14ac:dyDescent="0.3">
      <c r="A390" s="174">
        <v>94875</v>
      </c>
      <c r="B390" s="83" t="s">
        <v>606</v>
      </c>
      <c r="C390" s="174" t="s">
        <v>224</v>
      </c>
      <c r="D390" s="175">
        <v>1652.08</v>
      </c>
    </row>
    <row r="391" spans="1:4" ht="15.75" customHeight="1" x14ac:dyDescent="0.3">
      <c r="A391" s="174">
        <v>102264</v>
      </c>
      <c r="B391" s="83" t="s">
        <v>607</v>
      </c>
      <c r="C391" s="174" t="s">
        <v>224</v>
      </c>
      <c r="D391" s="175">
        <v>21.7</v>
      </c>
    </row>
    <row r="392" spans="1:4" ht="15.75" customHeight="1" x14ac:dyDescent="0.3">
      <c r="A392" s="174">
        <v>90701</v>
      </c>
      <c r="B392" s="83" t="s">
        <v>608</v>
      </c>
      <c r="C392" s="174" t="s">
        <v>224</v>
      </c>
      <c r="D392" s="175">
        <v>74.44</v>
      </c>
    </row>
    <row r="393" spans="1:4" ht="15.75" customHeight="1" x14ac:dyDescent="0.3">
      <c r="A393" s="174">
        <v>90702</v>
      </c>
      <c r="B393" s="83" t="s">
        <v>609</v>
      </c>
      <c r="C393" s="174" t="s">
        <v>224</v>
      </c>
      <c r="D393" s="175">
        <v>123.17</v>
      </c>
    </row>
    <row r="394" spans="1:4" ht="15.75" customHeight="1" x14ac:dyDescent="0.3">
      <c r="A394" s="174">
        <v>90703</v>
      </c>
      <c r="B394" s="83" t="s">
        <v>610</v>
      </c>
      <c r="C394" s="174" t="s">
        <v>224</v>
      </c>
      <c r="D394" s="175">
        <v>192.43</v>
      </c>
    </row>
    <row r="395" spans="1:4" ht="15.75" customHeight="1" x14ac:dyDescent="0.3">
      <c r="A395" s="174">
        <v>90704</v>
      </c>
      <c r="B395" s="83" t="s">
        <v>611</v>
      </c>
      <c r="C395" s="174" t="s">
        <v>224</v>
      </c>
      <c r="D395" s="175">
        <v>285.04000000000002</v>
      </c>
    </row>
    <row r="396" spans="1:4" ht="15.75" customHeight="1" x14ac:dyDescent="0.3">
      <c r="A396" s="174">
        <v>90705</v>
      </c>
      <c r="B396" s="83" t="s">
        <v>612</v>
      </c>
      <c r="C396" s="174" t="s">
        <v>224</v>
      </c>
      <c r="D396" s="175">
        <v>373.92</v>
      </c>
    </row>
    <row r="397" spans="1:4" ht="15.75" customHeight="1" x14ac:dyDescent="0.3">
      <c r="A397" s="174">
        <v>90706</v>
      </c>
      <c r="B397" s="83" t="s">
        <v>613</v>
      </c>
      <c r="C397" s="174" t="s">
        <v>224</v>
      </c>
      <c r="D397" s="175">
        <v>495.47</v>
      </c>
    </row>
    <row r="398" spans="1:4" ht="15.75" customHeight="1" x14ac:dyDescent="0.3">
      <c r="A398" s="174">
        <v>90694</v>
      </c>
      <c r="B398" s="83" t="s">
        <v>614</v>
      </c>
      <c r="C398" s="174" t="s">
        <v>224</v>
      </c>
      <c r="D398" s="175">
        <v>50.08</v>
      </c>
    </row>
    <row r="399" spans="1:4" ht="15.75" customHeight="1" x14ac:dyDescent="0.3">
      <c r="A399" s="174">
        <v>90695</v>
      </c>
      <c r="B399" s="83" t="s">
        <v>615</v>
      </c>
      <c r="C399" s="174" t="s">
        <v>224</v>
      </c>
      <c r="D399" s="175">
        <v>95.07</v>
      </c>
    </row>
    <row r="400" spans="1:4" ht="15.75" customHeight="1" x14ac:dyDescent="0.3">
      <c r="A400" s="174">
        <v>90696</v>
      </c>
      <c r="B400" s="83" t="s">
        <v>616</v>
      </c>
      <c r="C400" s="174" t="s">
        <v>224</v>
      </c>
      <c r="D400" s="175">
        <v>158.72</v>
      </c>
    </row>
    <row r="401" spans="1:4" ht="15.75" customHeight="1" x14ac:dyDescent="0.3">
      <c r="A401" s="174">
        <v>90697</v>
      </c>
      <c r="B401" s="83" t="s">
        <v>617</v>
      </c>
      <c r="C401" s="174" t="s">
        <v>224</v>
      </c>
      <c r="D401" s="175">
        <v>246.17</v>
      </c>
    </row>
    <row r="402" spans="1:4" ht="15.75" customHeight="1" x14ac:dyDescent="0.3">
      <c r="A402" s="174">
        <v>90698</v>
      </c>
      <c r="B402" s="83" t="s">
        <v>618</v>
      </c>
      <c r="C402" s="174" t="s">
        <v>224</v>
      </c>
      <c r="D402" s="175">
        <v>376.18</v>
      </c>
    </row>
    <row r="403" spans="1:4" ht="15.75" customHeight="1" x14ac:dyDescent="0.3">
      <c r="A403" s="174">
        <v>90699</v>
      </c>
      <c r="B403" s="83" t="s">
        <v>619</v>
      </c>
      <c r="C403" s="174" t="s">
        <v>224</v>
      </c>
      <c r="D403" s="175">
        <v>529.41</v>
      </c>
    </row>
    <row r="404" spans="1:4" ht="15.75" customHeight="1" x14ac:dyDescent="0.3">
      <c r="A404" s="174">
        <v>90700</v>
      </c>
      <c r="B404" s="83" t="s">
        <v>620</v>
      </c>
      <c r="C404" s="174" t="s">
        <v>224</v>
      </c>
      <c r="D404" s="175">
        <v>618.29999999999995</v>
      </c>
    </row>
    <row r="405" spans="1:4" ht="15.75" customHeight="1" x14ac:dyDescent="0.3">
      <c r="A405" s="174">
        <v>105378</v>
      </c>
      <c r="B405" s="83" t="s">
        <v>621</v>
      </c>
      <c r="C405" s="174" t="s">
        <v>182</v>
      </c>
      <c r="D405" s="175">
        <v>13.46</v>
      </c>
    </row>
    <row r="406" spans="1:4" ht="15.75" customHeight="1" x14ac:dyDescent="0.3">
      <c r="A406" s="174">
        <v>105373</v>
      </c>
      <c r="B406" s="83" t="s">
        <v>622</v>
      </c>
      <c r="C406" s="174" t="s">
        <v>182</v>
      </c>
      <c r="D406" s="175">
        <v>10.48</v>
      </c>
    </row>
    <row r="407" spans="1:4" ht="15.75" customHeight="1" x14ac:dyDescent="0.3">
      <c r="A407" s="174">
        <v>105380</v>
      </c>
      <c r="B407" s="83" t="s">
        <v>623</v>
      </c>
      <c r="C407" s="174" t="s">
        <v>182</v>
      </c>
      <c r="D407" s="175">
        <v>106.11</v>
      </c>
    </row>
    <row r="408" spans="1:4" ht="15.75" customHeight="1" x14ac:dyDescent="0.3">
      <c r="A408" s="174">
        <v>105267</v>
      </c>
      <c r="B408" s="83" t="s">
        <v>624</v>
      </c>
      <c r="C408" s="174" t="s">
        <v>182</v>
      </c>
      <c r="D408" s="175">
        <v>86.22</v>
      </c>
    </row>
    <row r="409" spans="1:4" ht="15.75" customHeight="1" x14ac:dyDescent="0.3">
      <c r="A409" s="174">
        <v>105249</v>
      </c>
      <c r="B409" s="83" t="s">
        <v>625</v>
      </c>
      <c r="C409" s="174" t="s">
        <v>182</v>
      </c>
      <c r="D409" s="175">
        <v>129.77000000000001</v>
      </c>
    </row>
    <row r="410" spans="1:4" ht="15.75" customHeight="1" x14ac:dyDescent="0.3">
      <c r="A410" s="174">
        <v>105268</v>
      </c>
      <c r="B410" s="83" t="s">
        <v>626</v>
      </c>
      <c r="C410" s="174" t="s">
        <v>182</v>
      </c>
      <c r="D410" s="175">
        <v>106.29</v>
      </c>
    </row>
    <row r="411" spans="1:4" ht="15.75" customHeight="1" x14ac:dyDescent="0.3">
      <c r="A411" s="174">
        <v>105379</v>
      </c>
      <c r="B411" s="83" t="s">
        <v>627</v>
      </c>
      <c r="C411" s="174" t="s">
        <v>182</v>
      </c>
      <c r="D411" s="175">
        <v>17.829999999999998</v>
      </c>
    </row>
    <row r="412" spans="1:4" ht="15.75" customHeight="1" x14ac:dyDescent="0.3">
      <c r="A412" s="174">
        <v>105388</v>
      </c>
      <c r="B412" s="83" t="s">
        <v>628</v>
      </c>
      <c r="C412" s="174" t="s">
        <v>182</v>
      </c>
      <c r="D412" s="175">
        <v>14.12</v>
      </c>
    </row>
    <row r="413" spans="1:4" ht="15.75" customHeight="1" x14ac:dyDescent="0.3">
      <c r="A413" s="174">
        <v>105392</v>
      </c>
      <c r="B413" s="83" t="s">
        <v>629</v>
      </c>
      <c r="C413" s="174" t="s">
        <v>182</v>
      </c>
      <c r="D413" s="175">
        <v>22.2</v>
      </c>
    </row>
    <row r="414" spans="1:4" ht="15.75" customHeight="1" x14ac:dyDescent="0.3">
      <c r="A414" s="174">
        <v>105389</v>
      </c>
      <c r="B414" s="83" t="s">
        <v>630</v>
      </c>
      <c r="C414" s="174" t="s">
        <v>182</v>
      </c>
      <c r="D414" s="175">
        <v>17.760000000000002</v>
      </c>
    </row>
    <row r="415" spans="1:4" ht="15.75" customHeight="1" x14ac:dyDescent="0.3">
      <c r="A415" s="174">
        <v>105393</v>
      </c>
      <c r="B415" s="83" t="s">
        <v>631</v>
      </c>
      <c r="C415" s="174" t="s">
        <v>182</v>
      </c>
      <c r="D415" s="175">
        <v>26.76</v>
      </c>
    </row>
    <row r="416" spans="1:4" ht="15.75" customHeight="1" x14ac:dyDescent="0.3">
      <c r="A416" s="174">
        <v>105316</v>
      </c>
      <c r="B416" s="83" t="s">
        <v>632</v>
      </c>
      <c r="C416" s="174" t="s">
        <v>182</v>
      </c>
      <c r="D416" s="175">
        <v>21.6</v>
      </c>
    </row>
    <row r="417" spans="1:4" ht="15.75" customHeight="1" x14ac:dyDescent="0.3">
      <c r="A417" s="174">
        <v>105394</v>
      </c>
      <c r="B417" s="83" t="s">
        <v>633</v>
      </c>
      <c r="C417" s="174" t="s">
        <v>182</v>
      </c>
      <c r="D417" s="175">
        <v>31.28</v>
      </c>
    </row>
    <row r="418" spans="1:4" ht="15.75" customHeight="1" x14ac:dyDescent="0.3">
      <c r="A418" s="174">
        <v>105317</v>
      </c>
      <c r="B418" s="83" t="s">
        <v>634</v>
      </c>
      <c r="C418" s="174" t="s">
        <v>182</v>
      </c>
      <c r="D418" s="175">
        <v>25.39</v>
      </c>
    </row>
    <row r="419" spans="1:4" ht="15.75" customHeight="1" x14ac:dyDescent="0.3">
      <c r="A419" s="174">
        <v>105395</v>
      </c>
      <c r="B419" s="83" t="s">
        <v>635</v>
      </c>
      <c r="C419" s="174" t="s">
        <v>182</v>
      </c>
      <c r="D419" s="175">
        <v>35.82</v>
      </c>
    </row>
    <row r="420" spans="1:4" ht="15.75" customHeight="1" x14ac:dyDescent="0.3">
      <c r="A420" s="174">
        <v>105318</v>
      </c>
      <c r="B420" s="83" t="s">
        <v>636</v>
      </c>
      <c r="C420" s="174" t="s">
        <v>182</v>
      </c>
      <c r="D420" s="175">
        <v>29.19</v>
      </c>
    </row>
    <row r="421" spans="1:4" ht="15.75" customHeight="1" x14ac:dyDescent="0.3">
      <c r="A421" s="174">
        <v>105396</v>
      </c>
      <c r="B421" s="83" t="s">
        <v>637</v>
      </c>
      <c r="C421" s="174" t="s">
        <v>182</v>
      </c>
      <c r="D421" s="175">
        <v>40.36</v>
      </c>
    </row>
    <row r="422" spans="1:4" ht="15.75" customHeight="1" x14ac:dyDescent="0.3">
      <c r="A422" s="174">
        <v>105258</v>
      </c>
      <c r="B422" s="83" t="s">
        <v>638</v>
      </c>
      <c r="C422" s="174" t="s">
        <v>182</v>
      </c>
      <c r="D422" s="175">
        <v>33.01</v>
      </c>
    </row>
    <row r="423" spans="1:4" ht="15.75" customHeight="1" x14ac:dyDescent="0.3">
      <c r="A423" s="174">
        <v>105397</v>
      </c>
      <c r="B423" s="83" t="s">
        <v>639</v>
      </c>
      <c r="C423" s="174" t="s">
        <v>182</v>
      </c>
      <c r="D423" s="175">
        <v>45.03</v>
      </c>
    </row>
    <row r="424" spans="1:4" ht="15.75" customHeight="1" x14ac:dyDescent="0.3">
      <c r="A424" s="174">
        <v>105261</v>
      </c>
      <c r="B424" s="83" t="s">
        <v>640</v>
      </c>
      <c r="C424" s="174" t="s">
        <v>182</v>
      </c>
      <c r="D424" s="175">
        <v>36.950000000000003</v>
      </c>
    </row>
    <row r="425" spans="1:4" ht="15.75" customHeight="1" x14ac:dyDescent="0.3">
      <c r="A425" s="174">
        <v>105398</v>
      </c>
      <c r="B425" s="83" t="s">
        <v>641</v>
      </c>
      <c r="C425" s="174" t="s">
        <v>182</v>
      </c>
      <c r="D425" s="175">
        <v>56.29</v>
      </c>
    </row>
    <row r="426" spans="1:4" ht="15.75" customHeight="1" x14ac:dyDescent="0.3">
      <c r="A426" s="174">
        <v>105262</v>
      </c>
      <c r="B426" s="83" t="s">
        <v>642</v>
      </c>
      <c r="C426" s="174" t="s">
        <v>182</v>
      </c>
      <c r="D426" s="175">
        <v>45.3</v>
      </c>
    </row>
    <row r="427" spans="1:4" ht="15.75" customHeight="1" x14ac:dyDescent="0.3">
      <c r="A427" s="174">
        <v>105399</v>
      </c>
      <c r="B427" s="83" t="s">
        <v>643</v>
      </c>
      <c r="C427" s="174" t="s">
        <v>182</v>
      </c>
      <c r="D427" s="175">
        <v>66.63</v>
      </c>
    </row>
    <row r="428" spans="1:4" ht="15.75" customHeight="1" x14ac:dyDescent="0.3">
      <c r="A428" s="174">
        <v>105263</v>
      </c>
      <c r="B428" s="83" t="s">
        <v>644</v>
      </c>
      <c r="C428" s="174" t="s">
        <v>182</v>
      </c>
      <c r="D428" s="175">
        <v>53.86</v>
      </c>
    </row>
    <row r="429" spans="1:4" ht="15.75" customHeight="1" x14ac:dyDescent="0.3">
      <c r="A429" s="174">
        <v>105400</v>
      </c>
      <c r="B429" s="83" t="s">
        <v>645</v>
      </c>
      <c r="C429" s="174" t="s">
        <v>182</v>
      </c>
      <c r="D429" s="175">
        <v>76.12</v>
      </c>
    </row>
    <row r="430" spans="1:4" ht="15.75" customHeight="1" x14ac:dyDescent="0.3">
      <c r="A430" s="174">
        <v>105264</v>
      </c>
      <c r="B430" s="83" t="s">
        <v>646</v>
      </c>
      <c r="C430" s="174" t="s">
        <v>182</v>
      </c>
      <c r="D430" s="175">
        <v>61.57</v>
      </c>
    </row>
    <row r="431" spans="1:4" ht="15.75" customHeight="1" x14ac:dyDescent="0.3">
      <c r="A431" s="174">
        <v>105297</v>
      </c>
      <c r="B431" s="83" t="s">
        <v>647</v>
      </c>
      <c r="C431" s="174" t="s">
        <v>182</v>
      </c>
      <c r="D431" s="175">
        <v>11.68</v>
      </c>
    </row>
    <row r="432" spans="1:4" ht="15.75" customHeight="1" x14ac:dyDescent="0.3">
      <c r="A432" s="174">
        <v>105372</v>
      </c>
      <c r="B432" s="83" t="s">
        <v>648</v>
      </c>
      <c r="C432" s="174" t="s">
        <v>182</v>
      </c>
      <c r="D432" s="175">
        <v>8.98</v>
      </c>
    </row>
    <row r="433" spans="1:4" ht="15.75" customHeight="1" x14ac:dyDescent="0.3">
      <c r="A433" s="174">
        <v>105401</v>
      </c>
      <c r="B433" s="83" t="s">
        <v>649</v>
      </c>
      <c r="C433" s="174" t="s">
        <v>182</v>
      </c>
      <c r="D433" s="175">
        <v>85.9</v>
      </c>
    </row>
    <row r="434" spans="1:4" ht="15.75" customHeight="1" x14ac:dyDescent="0.3">
      <c r="A434" s="174">
        <v>105265</v>
      </c>
      <c r="B434" s="83" t="s">
        <v>650</v>
      </c>
      <c r="C434" s="174" t="s">
        <v>182</v>
      </c>
      <c r="D434" s="175">
        <v>69.56</v>
      </c>
    </row>
    <row r="435" spans="1:4" ht="15.75" customHeight="1" x14ac:dyDescent="0.3">
      <c r="A435" s="174">
        <v>105402</v>
      </c>
      <c r="B435" s="83" t="s">
        <v>651</v>
      </c>
      <c r="C435" s="174" t="s">
        <v>182</v>
      </c>
      <c r="D435" s="175">
        <v>95.96</v>
      </c>
    </row>
    <row r="436" spans="1:4" ht="15.75" customHeight="1" x14ac:dyDescent="0.3">
      <c r="A436" s="174">
        <v>105266</v>
      </c>
      <c r="B436" s="83" t="s">
        <v>652</v>
      </c>
      <c r="C436" s="174" t="s">
        <v>182</v>
      </c>
      <c r="D436" s="175">
        <v>77.84</v>
      </c>
    </row>
    <row r="437" spans="1:4" ht="15.75" customHeight="1" x14ac:dyDescent="0.3">
      <c r="A437" s="174">
        <v>105361</v>
      </c>
      <c r="B437" s="83" t="s">
        <v>653</v>
      </c>
      <c r="C437" s="174" t="s">
        <v>182</v>
      </c>
      <c r="D437" s="175">
        <v>19.75</v>
      </c>
    </row>
    <row r="438" spans="1:4" ht="15.75" customHeight="1" x14ac:dyDescent="0.3">
      <c r="A438" s="174">
        <v>105382</v>
      </c>
      <c r="B438" s="83" t="s">
        <v>654</v>
      </c>
      <c r="C438" s="174" t="s">
        <v>182</v>
      </c>
      <c r="D438" s="175">
        <v>16.350000000000001</v>
      </c>
    </row>
    <row r="439" spans="1:4" ht="15.75" customHeight="1" x14ac:dyDescent="0.3">
      <c r="A439" s="174">
        <v>105359</v>
      </c>
      <c r="B439" s="83" t="s">
        <v>655</v>
      </c>
      <c r="C439" s="174" t="s">
        <v>182</v>
      </c>
      <c r="D439" s="175">
        <v>13.97</v>
      </c>
    </row>
    <row r="440" spans="1:4" ht="15.75" customHeight="1" x14ac:dyDescent="0.3">
      <c r="A440" s="174">
        <v>105315</v>
      </c>
      <c r="B440" s="83" t="s">
        <v>656</v>
      </c>
      <c r="C440" s="174" t="s">
        <v>182</v>
      </c>
      <c r="D440" s="175">
        <v>11.48</v>
      </c>
    </row>
    <row r="441" spans="1:4" ht="15.75" customHeight="1" x14ac:dyDescent="0.3">
      <c r="A441" s="174">
        <v>105360</v>
      </c>
      <c r="B441" s="83" t="s">
        <v>657</v>
      </c>
      <c r="C441" s="174" t="s">
        <v>182</v>
      </c>
      <c r="D441" s="175">
        <v>16.96</v>
      </c>
    </row>
    <row r="442" spans="1:4" ht="15.75" customHeight="1" x14ac:dyDescent="0.3">
      <c r="A442" s="174">
        <v>105381</v>
      </c>
      <c r="B442" s="83" t="s">
        <v>658</v>
      </c>
      <c r="C442" s="174" t="s">
        <v>182</v>
      </c>
      <c r="D442" s="175">
        <v>14.02</v>
      </c>
    </row>
    <row r="443" spans="1:4" ht="15.75" customHeight="1" x14ac:dyDescent="0.3">
      <c r="A443" s="174">
        <v>105251</v>
      </c>
      <c r="B443" s="83" t="s">
        <v>659</v>
      </c>
      <c r="C443" s="174" t="s">
        <v>182</v>
      </c>
      <c r="D443" s="175">
        <v>19.68</v>
      </c>
    </row>
    <row r="444" spans="1:4" ht="15.75" customHeight="1" x14ac:dyDescent="0.3">
      <c r="A444" s="174">
        <v>105282</v>
      </c>
      <c r="B444" s="83" t="s">
        <v>660</v>
      </c>
      <c r="C444" s="174" t="s">
        <v>182</v>
      </c>
      <c r="D444" s="175">
        <v>15.22</v>
      </c>
    </row>
    <row r="445" spans="1:4" ht="15.75" customHeight="1" x14ac:dyDescent="0.3">
      <c r="A445" s="174">
        <v>105276</v>
      </c>
      <c r="B445" s="83" t="s">
        <v>661</v>
      </c>
      <c r="C445" s="174" t="s">
        <v>182</v>
      </c>
      <c r="D445" s="175">
        <v>154.72999999999999</v>
      </c>
    </row>
    <row r="446" spans="1:4" ht="15.75" customHeight="1" x14ac:dyDescent="0.3">
      <c r="A446" s="174">
        <v>105341</v>
      </c>
      <c r="B446" s="83" t="s">
        <v>662</v>
      </c>
      <c r="C446" s="174" t="s">
        <v>182</v>
      </c>
      <c r="D446" s="175">
        <v>124.87</v>
      </c>
    </row>
    <row r="447" spans="1:4" ht="15.75" customHeight="1" x14ac:dyDescent="0.3">
      <c r="A447" s="174">
        <v>105277</v>
      </c>
      <c r="B447" s="83" t="s">
        <v>663</v>
      </c>
      <c r="C447" s="174" t="s">
        <v>182</v>
      </c>
      <c r="D447" s="175">
        <v>187.5</v>
      </c>
    </row>
    <row r="448" spans="1:4" ht="15.75" customHeight="1" x14ac:dyDescent="0.3">
      <c r="A448" s="174">
        <v>105342</v>
      </c>
      <c r="B448" s="83" t="s">
        <v>664</v>
      </c>
      <c r="C448" s="174" t="s">
        <v>182</v>
      </c>
      <c r="D448" s="175">
        <v>152.28</v>
      </c>
    </row>
    <row r="449" spans="1:4" ht="15.75" customHeight="1" x14ac:dyDescent="0.3">
      <c r="A449" s="174">
        <v>105252</v>
      </c>
      <c r="B449" s="83" t="s">
        <v>665</v>
      </c>
      <c r="C449" s="174" t="s">
        <v>182</v>
      </c>
      <c r="D449" s="175">
        <v>26.11</v>
      </c>
    </row>
    <row r="450" spans="1:4" ht="15.75" customHeight="1" x14ac:dyDescent="0.3">
      <c r="A450" s="174">
        <v>105298</v>
      </c>
      <c r="B450" s="83" t="s">
        <v>666</v>
      </c>
      <c r="C450" s="174" t="s">
        <v>182</v>
      </c>
      <c r="D450" s="175">
        <v>20.52</v>
      </c>
    </row>
    <row r="451" spans="1:4" ht="15.75" customHeight="1" x14ac:dyDescent="0.3">
      <c r="A451" s="174">
        <v>105253</v>
      </c>
      <c r="B451" s="83" t="s">
        <v>667</v>
      </c>
      <c r="C451" s="174" t="s">
        <v>182</v>
      </c>
      <c r="D451" s="175">
        <v>32.5</v>
      </c>
    </row>
    <row r="452" spans="1:4" ht="15.75" customHeight="1" x14ac:dyDescent="0.3">
      <c r="A452" s="174">
        <v>105299</v>
      </c>
      <c r="B452" s="83" t="s">
        <v>668</v>
      </c>
      <c r="C452" s="174" t="s">
        <v>182</v>
      </c>
      <c r="D452" s="175">
        <v>25.84</v>
      </c>
    </row>
    <row r="453" spans="1:4" ht="15.75" customHeight="1" x14ac:dyDescent="0.3">
      <c r="A453" s="174">
        <v>105254</v>
      </c>
      <c r="B453" s="83" t="s">
        <v>669</v>
      </c>
      <c r="C453" s="174" t="s">
        <v>182</v>
      </c>
      <c r="D453" s="175">
        <v>39.08</v>
      </c>
    </row>
    <row r="454" spans="1:4" ht="15.75" customHeight="1" x14ac:dyDescent="0.3">
      <c r="A454" s="174">
        <v>105300</v>
      </c>
      <c r="B454" s="83" t="s">
        <v>670</v>
      </c>
      <c r="C454" s="174" t="s">
        <v>182</v>
      </c>
      <c r="D454" s="175">
        <v>31.33</v>
      </c>
    </row>
    <row r="455" spans="1:4" ht="15.75" customHeight="1" x14ac:dyDescent="0.3">
      <c r="A455" s="174">
        <v>105255</v>
      </c>
      <c r="B455" s="83" t="s">
        <v>671</v>
      </c>
      <c r="C455" s="174" t="s">
        <v>182</v>
      </c>
      <c r="D455" s="175">
        <v>45.65</v>
      </c>
    </row>
    <row r="456" spans="1:4" ht="15.75" customHeight="1" x14ac:dyDescent="0.3">
      <c r="A456" s="174">
        <v>105301</v>
      </c>
      <c r="B456" s="83" t="s">
        <v>672</v>
      </c>
      <c r="C456" s="174" t="s">
        <v>182</v>
      </c>
      <c r="D456" s="175">
        <v>36.799999999999997</v>
      </c>
    </row>
    <row r="457" spans="1:4" ht="15.75" customHeight="1" x14ac:dyDescent="0.3">
      <c r="A457" s="174">
        <v>105256</v>
      </c>
      <c r="B457" s="83" t="s">
        <v>673</v>
      </c>
      <c r="C457" s="174" t="s">
        <v>182</v>
      </c>
      <c r="D457" s="175">
        <v>52.2</v>
      </c>
    </row>
    <row r="458" spans="1:4" ht="15.75" customHeight="1" x14ac:dyDescent="0.3">
      <c r="A458" s="174">
        <v>105302</v>
      </c>
      <c r="B458" s="83" t="s">
        <v>674</v>
      </c>
      <c r="C458" s="174" t="s">
        <v>182</v>
      </c>
      <c r="D458" s="175">
        <v>42.27</v>
      </c>
    </row>
    <row r="459" spans="1:4" ht="15.75" customHeight="1" x14ac:dyDescent="0.3">
      <c r="A459" s="174">
        <v>105257</v>
      </c>
      <c r="B459" s="83" t="s">
        <v>675</v>
      </c>
      <c r="C459" s="174" t="s">
        <v>182</v>
      </c>
      <c r="D459" s="175">
        <v>58.76</v>
      </c>
    </row>
    <row r="460" spans="1:4" ht="15.75" customHeight="1" x14ac:dyDescent="0.3">
      <c r="A460" s="174">
        <v>105303</v>
      </c>
      <c r="B460" s="83" t="s">
        <v>676</v>
      </c>
      <c r="C460" s="174" t="s">
        <v>182</v>
      </c>
      <c r="D460" s="175">
        <v>47.72</v>
      </c>
    </row>
    <row r="461" spans="1:4" ht="15.75" customHeight="1" x14ac:dyDescent="0.3">
      <c r="A461" s="174">
        <v>105270</v>
      </c>
      <c r="B461" s="83" t="s">
        <v>677</v>
      </c>
      <c r="C461" s="174" t="s">
        <v>182</v>
      </c>
      <c r="D461" s="175">
        <v>65.489999999999995</v>
      </c>
    </row>
    <row r="462" spans="1:4" ht="15.75" customHeight="1" x14ac:dyDescent="0.3">
      <c r="A462" s="174">
        <v>105304</v>
      </c>
      <c r="B462" s="83" t="s">
        <v>678</v>
      </c>
      <c r="C462" s="174" t="s">
        <v>182</v>
      </c>
      <c r="D462" s="175">
        <v>53.36</v>
      </c>
    </row>
    <row r="463" spans="1:4" ht="15.75" customHeight="1" x14ac:dyDescent="0.3">
      <c r="A463" s="174">
        <v>105271</v>
      </c>
      <c r="B463" s="83" t="s">
        <v>679</v>
      </c>
      <c r="C463" s="174" t="s">
        <v>182</v>
      </c>
      <c r="D463" s="175">
        <v>82.09</v>
      </c>
    </row>
    <row r="464" spans="1:4" ht="15.75" customHeight="1" x14ac:dyDescent="0.3">
      <c r="A464" s="174">
        <v>105305</v>
      </c>
      <c r="B464" s="83" t="s">
        <v>680</v>
      </c>
      <c r="C464" s="174" t="s">
        <v>182</v>
      </c>
      <c r="D464" s="175">
        <v>65.62</v>
      </c>
    </row>
    <row r="465" spans="1:4" ht="15.75" customHeight="1" x14ac:dyDescent="0.3">
      <c r="A465" s="174">
        <v>105272</v>
      </c>
      <c r="B465" s="83" t="s">
        <v>681</v>
      </c>
      <c r="C465" s="174" t="s">
        <v>182</v>
      </c>
      <c r="D465" s="175">
        <v>96.99</v>
      </c>
    </row>
    <row r="466" spans="1:4" ht="15.75" customHeight="1" x14ac:dyDescent="0.3">
      <c r="A466" s="174">
        <v>105306</v>
      </c>
      <c r="B466" s="83" t="s">
        <v>682</v>
      </c>
      <c r="C466" s="174" t="s">
        <v>182</v>
      </c>
      <c r="D466" s="175">
        <v>77.83</v>
      </c>
    </row>
    <row r="467" spans="1:4" ht="15.75" customHeight="1" x14ac:dyDescent="0.3">
      <c r="A467" s="174">
        <v>105273</v>
      </c>
      <c r="B467" s="83" t="s">
        <v>683</v>
      </c>
      <c r="C467" s="174" t="s">
        <v>182</v>
      </c>
      <c r="D467" s="175">
        <v>111.04</v>
      </c>
    </row>
    <row r="468" spans="1:4" ht="15.75" customHeight="1" x14ac:dyDescent="0.3">
      <c r="A468" s="174">
        <v>105307</v>
      </c>
      <c r="B468" s="83" t="s">
        <v>684</v>
      </c>
      <c r="C468" s="174" t="s">
        <v>182</v>
      </c>
      <c r="D468" s="175">
        <v>89.2</v>
      </c>
    </row>
    <row r="469" spans="1:4" ht="15.75" customHeight="1" x14ac:dyDescent="0.3">
      <c r="A469" s="174">
        <v>105250</v>
      </c>
      <c r="B469" s="83" t="s">
        <v>685</v>
      </c>
      <c r="C469" s="174" t="s">
        <v>182</v>
      </c>
      <c r="D469" s="175">
        <v>17.09</v>
      </c>
    </row>
    <row r="470" spans="1:4" ht="15.75" customHeight="1" x14ac:dyDescent="0.3">
      <c r="A470" s="174">
        <v>105269</v>
      </c>
      <c r="B470" s="83" t="s">
        <v>686</v>
      </c>
      <c r="C470" s="174" t="s">
        <v>182</v>
      </c>
      <c r="D470" s="175">
        <v>13.06</v>
      </c>
    </row>
    <row r="471" spans="1:4" ht="15.75" customHeight="1" x14ac:dyDescent="0.3">
      <c r="A471" s="174">
        <v>105274</v>
      </c>
      <c r="B471" s="83" t="s">
        <v>687</v>
      </c>
      <c r="C471" s="174" t="s">
        <v>182</v>
      </c>
      <c r="D471" s="175">
        <v>125.4</v>
      </c>
    </row>
    <row r="472" spans="1:4" ht="15.75" customHeight="1" x14ac:dyDescent="0.3">
      <c r="A472" s="174">
        <v>105340</v>
      </c>
      <c r="B472" s="83" t="s">
        <v>688</v>
      </c>
      <c r="C472" s="174" t="s">
        <v>182</v>
      </c>
      <c r="D472" s="175">
        <v>100.89</v>
      </c>
    </row>
    <row r="473" spans="1:4" ht="15.75" customHeight="1" x14ac:dyDescent="0.3">
      <c r="A473" s="174">
        <v>105275</v>
      </c>
      <c r="B473" s="83" t="s">
        <v>689</v>
      </c>
      <c r="C473" s="174" t="s">
        <v>182</v>
      </c>
      <c r="D473" s="175">
        <v>139.99</v>
      </c>
    </row>
    <row r="474" spans="1:4" ht="15.75" customHeight="1" x14ac:dyDescent="0.3">
      <c r="A474" s="174">
        <v>105390</v>
      </c>
      <c r="B474" s="83" t="s">
        <v>690</v>
      </c>
      <c r="C474" s="174" t="s">
        <v>182</v>
      </c>
      <c r="D474" s="175">
        <v>112.79</v>
      </c>
    </row>
    <row r="475" spans="1:4" ht="15.75" customHeight="1" x14ac:dyDescent="0.3">
      <c r="A475" s="174">
        <v>105364</v>
      </c>
      <c r="B475" s="83" t="s">
        <v>691</v>
      </c>
      <c r="C475" s="174" t="s">
        <v>182</v>
      </c>
      <c r="D475" s="175">
        <v>28.74</v>
      </c>
    </row>
    <row r="476" spans="1:4" ht="15.75" customHeight="1" x14ac:dyDescent="0.3">
      <c r="A476" s="174">
        <v>105385</v>
      </c>
      <c r="B476" s="83" t="s">
        <v>692</v>
      </c>
      <c r="C476" s="174" t="s">
        <v>182</v>
      </c>
      <c r="D476" s="175">
        <v>23.65</v>
      </c>
    </row>
    <row r="477" spans="1:4" ht="15.75" customHeight="1" x14ac:dyDescent="0.3">
      <c r="A477" s="174">
        <v>105362</v>
      </c>
      <c r="B477" s="83" t="s">
        <v>693</v>
      </c>
      <c r="C477" s="174" t="s">
        <v>182</v>
      </c>
      <c r="D477" s="175">
        <v>20.57</v>
      </c>
    </row>
    <row r="478" spans="1:4" ht="15.75" customHeight="1" x14ac:dyDescent="0.3">
      <c r="A478" s="174">
        <v>105383</v>
      </c>
      <c r="B478" s="83" t="s">
        <v>694</v>
      </c>
      <c r="C478" s="174" t="s">
        <v>182</v>
      </c>
      <c r="D478" s="175">
        <v>16.84</v>
      </c>
    </row>
    <row r="479" spans="1:4" ht="15.75" customHeight="1" x14ac:dyDescent="0.3">
      <c r="A479" s="174">
        <v>105363</v>
      </c>
      <c r="B479" s="83" t="s">
        <v>695</v>
      </c>
      <c r="C479" s="174" t="s">
        <v>182</v>
      </c>
      <c r="D479" s="175">
        <v>24.75</v>
      </c>
    </row>
    <row r="480" spans="1:4" ht="15.75" customHeight="1" x14ac:dyDescent="0.3">
      <c r="A480" s="174">
        <v>105384</v>
      </c>
      <c r="B480" s="83" t="s">
        <v>696</v>
      </c>
      <c r="C480" s="174" t="s">
        <v>182</v>
      </c>
      <c r="D480" s="175">
        <v>20.34</v>
      </c>
    </row>
    <row r="481" spans="1:4" ht="15.75" customHeight="1" x14ac:dyDescent="0.3">
      <c r="A481" s="174">
        <v>105279</v>
      </c>
      <c r="B481" s="83" t="s">
        <v>697</v>
      </c>
      <c r="C481" s="174" t="s">
        <v>182</v>
      </c>
      <c r="D481" s="175">
        <v>26.94</v>
      </c>
    </row>
    <row r="482" spans="1:4" ht="15.75" customHeight="1" x14ac:dyDescent="0.3">
      <c r="A482" s="174">
        <v>105259</v>
      </c>
      <c r="B482" s="83" t="s">
        <v>698</v>
      </c>
      <c r="C482" s="174" t="s">
        <v>182</v>
      </c>
      <c r="D482" s="175">
        <v>20.98</v>
      </c>
    </row>
    <row r="483" spans="1:4" ht="15.75" customHeight="1" x14ac:dyDescent="0.3">
      <c r="A483" s="174">
        <v>105357</v>
      </c>
      <c r="B483" s="83" t="s">
        <v>699</v>
      </c>
      <c r="C483" s="174" t="s">
        <v>182</v>
      </c>
      <c r="D483" s="175">
        <v>212.28</v>
      </c>
    </row>
    <row r="484" spans="1:4" ht="15.75" customHeight="1" x14ac:dyDescent="0.3">
      <c r="A484" s="174">
        <v>105346</v>
      </c>
      <c r="B484" s="83" t="s">
        <v>700</v>
      </c>
      <c r="C484" s="174" t="s">
        <v>182</v>
      </c>
      <c r="D484" s="175">
        <v>172.45</v>
      </c>
    </row>
    <row r="485" spans="1:4" ht="15.75" customHeight="1" x14ac:dyDescent="0.3">
      <c r="A485" s="174">
        <v>105358</v>
      </c>
      <c r="B485" s="83" t="s">
        <v>701</v>
      </c>
      <c r="C485" s="174" t="s">
        <v>182</v>
      </c>
      <c r="D485" s="175">
        <v>259.54000000000002</v>
      </c>
    </row>
    <row r="486" spans="1:4" ht="15.75" customHeight="1" x14ac:dyDescent="0.3">
      <c r="A486" s="174">
        <v>105347</v>
      </c>
      <c r="B486" s="83" t="s">
        <v>702</v>
      </c>
      <c r="C486" s="174" t="s">
        <v>182</v>
      </c>
      <c r="D486" s="175">
        <v>212.58</v>
      </c>
    </row>
    <row r="487" spans="1:4" ht="15.75" customHeight="1" x14ac:dyDescent="0.3">
      <c r="A487" s="174">
        <v>105280</v>
      </c>
      <c r="B487" s="83" t="s">
        <v>703</v>
      </c>
      <c r="C487" s="174" t="s">
        <v>182</v>
      </c>
      <c r="D487" s="175">
        <v>35.69</v>
      </c>
    </row>
    <row r="488" spans="1:4" ht="15.75" customHeight="1" x14ac:dyDescent="0.3">
      <c r="A488" s="174">
        <v>105283</v>
      </c>
      <c r="B488" s="83" t="s">
        <v>704</v>
      </c>
      <c r="C488" s="174" t="s">
        <v>182</v>
      </c>
      <c r="D488" s="175">
        <v>28.28</v>
      </c>
    </row>
    <row r="489" spans="1:4" ht="15.75" customHeight="1" x14ac:dyDescent="0.3">
      <c r="A489" s="174">
        <v>105281</v>
      </c>
      <c r="B489" s="83" t="s">
        <v>705</v>
      </c>
      <c r="C489" s="174" t="s">
        <v>182</v>
      </c>
      <c r="D489" s="175">
        <v>44.44</v>
      </c>
    </row>
    <row r="490" spans="1:4" ht="15.75" customHeight="1" x14ac:dyDescent="0.3">
      <c r="A490" s="174">
        <v>105319</v>
      </c>
      <c r="B490" s="83" t="s">
        <v>706</v>
      </c>
      <c r="C490" s="174" t="s">
        <v>182</v>
      </c>
      <c r="D490" s="175">
        <v>35.56</v>
      </c>
    </row>
    <row r="491" spans="1:4" ht="15.75" customHeight="1" x14ac:dyDescent="0.3">
      <c r="A491" s="174">
        <v>105284</v>
      </c>
      <c r="B491" s="83" t="s">
        <v>707</v>
      </c>
      <c r="C491" s="174" t="s">
        <v>182</v>
      </c>
      <c r="D491" s="175">
        <v>53.55</v>
      </c>
    </row>
    <row r="492" spans="1:4" ht="15.75" customHeight="1" x14ac:dyDescent="0.3">
      <c r="A492" s="174">
        <v>105320</v>
      </c>
      <c r="B492" s="83" t="s">
        <v>708</v>
      </c>
      <c r="C492" s="174" t="s">
        <v>182</v>
      </c>
      <c r="D492" s="175">
        <v>43.21</v>
      </c>
    </row>
    <row r="493" spans="1:4" ht="15.75" customHeight="1" x14ac:dyDescent="0.3">
      <c r="A493" s="174">
        <v>105348</v>
      </c>
      <c r="B493" s="83" t="s">
        <v>709</v>
      </c>
      <c r="C493" s="174" t="s">
        <v>182</v>
      </c>
      <c r="D493" s="175">
        <v>62.61</v>
      </c>
    </row>
    <row r="494" spans="1:4" ht="15.75" customHeight="1" x14ac:dyDescent="0.3">
      <c r="A494" s="174">
        <v>105321</v>
      </c>
      <c r="B494" s="83" t="s">
        <v>710</v>
      </c>
      <c r="C494" s="174" t="s">
        <v>182</v>
      </c>
      <c r="D494" s="175">
        <v>50.81</v>
      </c>
    </row>
    <row r="495" spans="1:4" ht="15.75" customHeight="1" x14ac:dyDescent="0.3">
      <c r="A495" s="174">
        <v>105349</v>
      </c>
      <c r="B495" s="83" t="s">
        <v>711</v>
      </c>
      <c r="C495" s="174" t="s">
        <v>182</v>
      </c>
      <c r="D495" s="175">
        <v>71.680000000000007</v>
      </c>
    </row>
    <row r="496" spans="1:4" ht="15.75" customHeight="1" x14ac:dyDescent="0.3">
      <c r="A496" s="174">
        <v>105322</v>
      </c>
      <c r="B496" s="83" t="s">
        <v>712</v>
      </c>
      <c r="C496" s="174" t="s">
        <v>182</v>
      </c>
      <c r="D496" s="175">
        <v>58.42</v>
      </c>
    </row>
    <row r="497" spans="1:4" ht="15.75" customHeight="1" x14ac:dyDescent="0.3">
      <c r="A497" s="174">
        <v>105350</v>
      </c>
      <c r="B497" s="83" t="s">
        <v>713</v>
      </c>
      <c r="C497" s="174" t="s">
        <v>182</v>
      </c>
      <c r="D497" s="175">
        <v>80.739999999999995</v>
      </c>
    </row>
    <row r="498" spans="1:4" ht="15.75" customHeight="1" x14ac:dyDescent="0.3">
      <c r="A498" s="174">
        <v>105323</v>
      </c>
      <c r="B498" s="83" t="s">
        <v>714</v>
      </c>
      <c r="C498" s="174" t="s">
        <v>182</v>
      </c>
      <c r="D498" s="175">
        <v>66.02</v>
      </c>
    </row>
    <row r="499" spans="1:4" ht="15.75" customHeight="1" x14ac:dyDescent="0.3">
      <c r="A499" s="174">
        <v>105351</v>
      </c>
      <c r="B499" s="83" t="s">
        <v>715</v>
      </c>
      <c r="C499" s="174" t="s">
        <v>182</v>
      </c>
      <c r="D499" s="175">
        <v>90.11</v>
      </c>
    </row>
    <row r="500" spans="1:4" ht="15.75" customHeight="1" x14ac:dyDescent="0.3">
      <c r="A500" s="174">
        <v>105324</v>
      </c>
      <c r="B500" s="83" t="s">
        <v>716</v>
      </c>
      <c r="C500" s="174" t="s">
        <v>182</v>
      </c>
      <c r="D500" s="175">
        <v>73.930000000000007</v>
      </c>
    </row>
    <row r="501" spans="1:4" ht="15.75" customHeight="1" x14ac:dyDescent="0.3">
      <c r="A501" s="174">
        <v>105352</v>
      </c>
      <c r="B501" s="83" t="s">
        <v>717</v>
      </c>
      <c r="C501" s="174" t="s">
        <v>182</v>
      </c>
      <c r="D501" s="175">
        <v>112.59</v>
      </c>
    </row>
    <row r="502" spans="1:4" ht="15.75" customHeight="1" x14ac:dyDescent="0.3">
      <c r="A502" s="174">
        <v>105325</v>
      </c>
      <c r="B502" s="83" t="s">
        <v>718</v>
      </c>
      <c r="C502" s="174" t="s">
        <v>182</v>
      </c>
      <c r="D502" s="175">
        <v>90.61</v>
      </c>
    </row>
    <row r="503" spans="1:4" ht="15.75" customHeight="1" x14ac:dyDescent="0.3">
      <c r="A503" s="174">
        <v>105353</v>
      </c>
      <c r="B503" s="83" t="s">
        <v>719</v>
      </c>
      <c r="C503" s="174" t="s">
        <v>182</v>
      </c>
      <c r="D503" s="175">
        <v>133.31</v>
      </c>
    </row>
    <row r="504" spans="1:4" ht="15.75" customHeight="1" x14ac:dyDescent="0.3">
      <c r="A504" s="174">
        <v>105326</v>
      </c>
      <c r="B504" s="83" t="s">
        <v>720</v>
      </c>
      <c r="C504" s="174" t="s">
        <v>182</v>
      </c>
      <c r="D504" s="175">
        <v>107.75</v>
      </c>
    </row>
    <row r="505" spans="1:4" ht="15.75" customHeight="1" x14ac:dyDescent="0.3">
      <c r="A505" s="174">
        <v>105354</v>
      </c>
      <c r="B505" s="83" t="s">
        <v>721</v>
      </c>
      <c r="C505" s="174" t="s">
        <v>182</v>
      </c>
      <c r="D505" s="175">
        <v>152.25</v>
      </c>
    </row>
    <row r="506" spans="1:4" ht="15.75" customHeight="1" x14ac:dyDescent="0.3">
      <c r="A506" s="174">
        <v>105344</v>
      </c>
      <c r="B506" s="83" t="s">
        <v>722</v>
      </c>
      <c r="C506" s="174" t="s">
        <v>182</v>
      </c>
      <c r="D506" s="175">
        <v>123.14</v>
      </c>
    </row>
    <row r="507" spans="1:4" ht="15.75" customHeight="1" x14ac:dyDescent="0.3">
      <c r="A507" s="174">
        <v>105278</v>
      </c>
      <c r="B507" s="83" t="s">
        <v>723</v>
      </c>
      <c r="C507" s="174" t="s">
        <v>182</v>
      </c>
      <c r="D507" s="175">
        <v>23.37</v>
      </c>
    </row>
    <row r="508" spans="1:4" ht="15.75" customHeight="1" x14ac:dyDescent="0.3">
      <c r="A508" s="174">
        <v>105343</v>
      </c>
      <c r="B508" s="83" t="s">
        <v>724</v>
      </c>
      <c r="C508" s="174" t="s">
        <v>182</v>
      </c>
      <c r="D508" s="175">
        <v>17.98</v>
      </c>
    </row>
    <row r="509" spans="1:4" ht="15.75" customHeight="1" x14ac:dyDescent="0.3">
      <c r="A509" s="174">
        <v>105355</v>
      </c>
      <c r="B509" s="83" t="s">
        <v>725</v>
      </c>
      <c r="C509" s="174" t="s">
        <v>182</v>
      </c>
      <c r="D509" s="175">
        <v>171.83</v>
      </c>
    </row>
    <row r="510" spans="1:4" ht="15.75" customHeight="1" x14ac:dyDescent="0.3">
      <c r="A510" s="174">
        <v>105391</v>
      </c>
      <c r="B510" s="83" t="s">
        <v>726</v>
      </c>
      <c r="C510" s="174" t="s">
        <v>182</v>
      </c>
      <c r="D510" s="175">
        <v>139.13999999999999</v>
      </c>
    </row>
    <row r="511" spans="1:4" ht="15.75" customHeight="1" x14ac:dyDescent="0.3">
      <c r="A511" s="174">
        <v>105356</v>
      </c>
      <c r="B511" s="83" t="s">
        <v>727</v>
      </c>
      <c r="C511" s="174" t="s">
        <v>182</v>
      </c>
      <c r="D511" s="175">
        <v>191.91</v>
      </c>
    </row>
    <row r="512" spans="1:4" ht="15.75" customHeight="1" x14ac:dyDescent="0.3">
      <c r="A512" s="174">
        <v>105345</v>
      </c>
      <c r="B512" s="83" t="s">
        <v>728</v>
      </c>
      <c r="C512" s="174" t="s">
        <v>182</v>
      </c>
      <c r="D512" s="175">
        <v>155.66</v>
      </c>
    </row>
    <row r="513" spans="1:4" ht="15.75" customHeight="1" x14ac:dyDescent="0.3">
      <c r="A513" s="174">
        <v>105367</v>
      </c>
      <c r="B513" s="83" t="s">
        <v>729</v>
      </c>
      <c r="C513" s="174" t="s">
        <v>182</v>
      </c>
      <c r="D513" s="175">
        <v>39.51</v>
      </c>
    </row>
    <row r="514" spans="1:4" ht="15.75" customHeight="1" x14ac:dyDescent="0.3">
      <c r="A514" s="174">
        <v>105371</v>
      </c>
      <c r="B514" s="83" t="s">
        <v>730</v>
      </c>
      <c r="C514" s="174" t="s">
        <v>182</v>
      </c>
      <c r="D514" s="175">
        <v>32.729999999999997</v>
      </c>
    </row>
    <row r="515" spans="1:4" ht="15.75" customHeight="1" x14ac:dyDescent="0.3">
      <c r="A515" s="174">
        <v>105365</v>
      </c>
      <c r="B515" s="83" t="s">
        <v>731</v>
      </c>
      <c r="C515" s="174" t="s">
        <v>182</v>
      </c>
      <c r="D515" s="175">
        <v>27.96</v>
      </c>
    </row>
    <row r="516" spans="1:4" ht="15.75" customHeight="1" x14ac:dyDescent="0.3">
      <c r="A516" s="174">
        <v>105386</v>
      </c>
      <c r="B516" s="83" t="s">
        <v>732</v>
      </c>
      <c r="C516" s="174" t="s">
        <v>182</v>
      </c>
      <c r="D516" s="175">
        <v>22.98</v>
      </c>
    </row>
    <row r="517" spans="1:4" ht="15.75" customHeight="1" x14ac:dyDescent="0.3">
      <c r="A517" s="174">
        <v>105366</v>
      </c>
      <c r="B517" s="83" t="s">
        <v>733</v>
      </c>
      <c r="C517" s="174" t="s">
        <v>182</v>
      </c>
      <c r="D517" s="175">
        <v>33.93</v>
      </c>
    </row>
    <row r="518" spans="1:4" ht="15.75" customHeight="1" x14ac:dyDescent="0.3">
      <c r="A518" s="174">
        <v>105387</v>
      </c>
      <c r="B518" s="83" t="s">
        <v>734</v>
      </c>
      <c r="C518" s="174" t="s">
        <v>182</v>
      </c>
      <c r="D518" s="175">
        <v>28.05</v>
      </c>
    </row>
    <row r="519" spans="1:4" ht="15.75" customHeight="1" x14ac:dyDescent="0.3">
      <c r="A519" s="174">
        <v>97177</v>
      </c>
      <c r="B519" s="83" t="s">
        <v>735</v>
      </c>
      <c r="C519" s="174" t="s">
        <v>224</v>
      </c>
      <c r="D519" s="175">
        <v>85.59</v>
      </c>
    </row>
    <row r="520" spans="1:4" ht="15.75" customHeight="1" x14ac:dyDescent="0.3">
      <c r="A520" s="174">
        <v>97187</v>
      </c>
      <c r="B520" s="83" t="s">
        <v>736</v>
      </c>
      <c r="C520" s="174" t="s">
        <v>224</v>
      </c>
      <c r="D520" s="175">
        <v>77.09</v>
      </c>
    </row>
    <row r="521" spans="1:4" ht="15.75" customHeight="1" x14ac:dyDescent="0.3">
      <c r="A521" s="174">
        <v>97178</v>
      </c>
      <c r="B521" s="83" t="s">
        <v>737</v>
      </c>
      <c r="C521" s="174" t="s">
        <v>224</v>
      </c>
      <c r="D521" s="175">
        <v>104.12</v>
      </c>
    </row>
    <row r="522" spans="1:4" ht="15.75" customHeight="1" x14ac:dyDescent="0.3">
      <c r="A522" s="174">
        <v>97188</v>
      </c>
      <c r="B522" s="83" t="s">
        <v>738</v>
      </c>
      <c r="C522" s="174" t="s">
        <v>224</v>
      </c>
      <c r="D522" s="175">
        <v>93.89</v>
      </c>
    </row>
    <row r="523" spans="1:4" ht="15.75" customHeight="1" x14ac:dyDescent="0.3">
      <c r="A523" s="174">
        <v>97179</v>
      </c>
      <c r="B523" s="83" t="s">
        <v>739</v>
      </c>
      <c r="C523" s="174" t="s">
        <v>224</v>
      </c>
      <c r="D523" s="175">
        <v>122.65</v>
      </c>
    </row>
    <row r="524" spans="1:4" ht="15.75" customHeight="1" x14ac:dyDescent="0.3">
      <c r="A524" s="174">
        <v>97189</v>
      </c>
      <c r="B524" s="83" t="s">
        <v>740</v>
      </c>
      <c r="C524" s="174" t="s">
        <v>224</v>
      </c>
      <c r="D524" s="175">
        <v>110.67</v>
      </c>
    </row>
    <row r="525" spans="1:4" ht="15.75" customHeight="1" x14ac:dyDescent="0.3">
      <c r="A525" s="174">
        <v>97180</v>
      </c>
      <c r="B525" s="83" t="s">
        <v>741</v>
      </c>
      <c r="C525" s="174" t="s">
        <v>224</v>
      </c>
      <c r="D525" s="175">
        <v>141.16999999999999</v>
      </c>
    </row>
    <row r="526" spans="1:4" ht="15.75" customHeight="1" x14ac:dyDescent="0.3">
      <c r="A526" s="174">
        <v>97190</v>
      </c>
      <c r="B526" s="83" t="s">
        <v>742</v>
      </c>
      <c r="C526" s="174" t="s">
        <v>224</v>
      </c>
      <c r="D526" s="175">
        <v>127.46</v>
      </c>
    </row>
    <row r="527" spans="1:4" ht="15.75" customHeight="1" x14ac:dyDescent="0.3">
      <c r="A527" s="174">
        <v>97181</v>
      </c>
      <c r="B527" s="83" t="s">
        <v>743</v>
      </c>
      <c r="C527" s="174" t="s">
        <v>224</v>
      </c>
      <c r="D527" s="175">
        <v>159.69999999999999</v>
      </c>
    </row>
    <row r="528" spans="1:4" ht="15.75" customHeight="1" x14ac:dyDescent="0.3">
      <c r="A528" s="174">
        <v>97191</v>
      </c>
      <c r="B528" s="83" t="s">
        <v>744</v>
      </c>
      <c r="C528" s="174" t="s">
        <v>224</v>
      </c>
      <c r="D528" s="175">
        <v>144.25</v>
      </c>
    </row>
    <row r="529" spans="1:4" ht="15.75" customHeight="1" x14ac:dyDescent="0.3">
      <c r="A529" s="174">
        <v>97182</v>
      </c>
      <c r="B529" s="83" t="s">
        <v>745</v>
      </c>
      <c r="C529" s="174" t="s">
        <v>224</v>
      </c>
      <c r="D529" s="175">
        <v>182.74</v>
      </c>
    </row>
    <row r="530" spans="1:4" ht="15.75" customHeight="1" x14ac:dyDescent="0.3">
      <c r="A530" s="174">
        <v>97192</v>
      </c>
      <c r="B530" s="83" t="s">
        <v>746</v>
      </c>
      <c r="C530" s="174" t="s">
        <v>224</v>
      </c>
      <c r="D530" s="175">
        <v>164.45</v>
      </c>
    </row>
    <row r="531" spans="1:4" ht="15.75" customHeight="1" x14ac:dyDescent="0.3">
      <c r="A531" s="174">
        <v>97173</v>
      </c>
      <c r="B531" s="83" t="s">
        <v>747</v>
      </c>
      <c r="C531" s="174" t="s">
        <v>224</v>
      </c>
      <c r="D531" s="175">
        <v>48.52</v>
      </c>
    </row>
    <row r="532" spans="1:4" ht="15.75" customHeight="1" x14ac:dyDescent="0.3">
      <c r="A532" s="174">
        <v>97183</v>
      </c>
      <c r="B532" s="83" t="s">
        <v>748</v>
      </c>
      <c r="C532" s="174" t="s">
        <v>224</v>
      </c>
      <c r="D532" s="175">
        <v>43.51</v>
      </c>
    </row>
    <row r="533" spans="1:4" ht="15.75" customHeight="1" x14ac:dyDescent="0.3">
      <c r="A533" s="174">
        <v>97174</v>
      </c>
      <c r="B533" s="83" t="s">
        <v>749</v>
      </c>
      <c r="C533" s="174" t="s">
        <v>224</v>
      </c>
      <c r="D533" s="175">
        <v>57.78</v>
      </c>
    </row>
    <row r="534" spans="1:4" ht="15.75" customHeight="1" x14ac:dyDescent="0.3">
      <c r="A534" s="174">
        <v>97184</v>
      </c>
      <c r="B534" s="83" t="s">
        <v>750</v>
      </c>
      <c r="C534" s="174" t="s">
        <v>224</v>
      </c>
      <c r="D534" s="175">
        <v>51.9</v>
      </c>
    </row>
    <row r="535" spans="1:4" ht="15.75" customHeight="1" x14ac:dyDescent="0.3">
      <c r="A535" s="174">
        <v>97175</v>
      </c>
      <c r="B535" s="83" t="s">
        <v>751</v>
      </c>
      <c r="C535" s="174" t="s">
        <v>224</v>
      </c>
      <c r="D535" s="175">
        <v>67.040000000000006</v>
      </c>
    </row>
    <row r="536" spans="1:4" ht="15.75" customHeight="1" x14ac:dyDescent="0.3">
      <c r="A536" s="174">
        <v>97185</v>
      </c>
      <c r="B536" s="83" t="s">
        <v>752</v>
      </c>
      <c r="C536" s="174" t="s">
        <v>224</v>
      </c>
      <c r="D536" s="175">
        <v>60.28</v>
      </c>
    </row>
    <row r="537" spans="1:4" ht="15.75" customHeight="1" x14ac:dyDescent="0.3">
      <c r="A537" s="174">
        <v>97176</v>
      </c>
      <c r="B537" s="83" t="s">
        <v>753</v>
      </c>
      <c r="C537" s="174" t="s">
        <v>224</v>
      </c>
      <c r="D537" s="175">
        <v>76.33</v>
      </c>
    </row>
    <row r="538" spans="1:4" ht="15.75" customHeight="1" x14ac:dyDescent="0.3">
      <c r="A538" s="174">
        <v>97186</v>
      </c>
      <c r="B538" s="83" t="s">
        <v>754</v>
      </c>
      <c r="C538" s="174" t="s">
        <v>224</v>
      </c>
      <c r="D538" s="175">
        <v>68.7</v>
      </c>
    </row>
    <row r="539" spans="1:4" ht="15.75" customHeight="1" x14ac:dyDescent="0.3">
      <c r="A539" s="174">
        <v>97142</v>
      </c>
      <c r="B539" s="83" t="s">
        <v>755</v>
      </c>
      <c r="C539" s="174" t="s">
        <v>224</v>
      </c>
      <c r="D539" s="175">
        <v>6.23</v>
      </c>
    </row>
    <row r="540" spans="1:4" ht="15.75" customHeight="1" x14ac:dyDescent="0.3">
      <c r="A540" s="174">
        <v>97158</v>
      </c>
      <c r="B540" s="83" t="s">
        <v>756</v>
      </c>
      <c r="C540" s="174" t="s">
        <v>224</v>
      </c>
      <c r="D540" s="175">
        <v>4.78</v>
      </c>
    </row>
    <row r="541" spans="1:4" ht="15.75" customHeight="1" x14ac:dyDescent="0.3">
      <c r="A541" s="174">
        <v>97155</v>
      </c>
      <c r="B541" s="83" t="s">
        <v>757</v>
      </c>
      <c r="C541" s="174" t="s">
        <v>224</v>
      </c>
      <c r="D541" s="175">
        <v>48.66</v>
      </c>
    </row>
    <row r="542" spans="1:4" ht="15.75" customHeight="1" x14ac:dyDescent="0.3">
      <c r="A542" s="174">
        <v>97171</v>
      </c>
      <c r="B542" s="83" t="s">
        <v>758</v>
      </c>
      <c r="C542" s="174" t="s">
        <v>224</v>
      </c>
      <c r="D542" s="175">
        <v>38.950000000000003</v>
      </c>
    </row>
    <row r="543" spans="1:4" ht="15.75" customHeight="1" x14ac:dyDescent="0.3">
      <c r="A543" s="174">
        <v>97156</v>
      </c>
      <c r="B543" s="83" t="s">
        <v>759</v>
      </c>
      <c r="C543" s="174" t="s">
        <v>224</v>
      </c>
      <c r="D543" s="175">
        <v>58.32</v>
      </c>
    </row>
    <row r="544" spans="1:4" ht="15.75" customHeight="1" x14ac:dyDescent="0.3">
      <c r="A544" s="174">
        <v>97172</v>
      </c>
      <c r="B544" s="83" t="s">
        <v>760</v>
      </c>
      <c r="C544" s="174" t="s">
        <v>224</v>
      </c>
      <c r="D544" s="175">
        <v>46.88</v>
      </c>
    </row>
    <row r="545" spans="1:4" ht="15.75" customHeight="1" x14ac:dyDescent="0.3">
      <c r="A545" s="174">
        <v>97143</v>
      </c>
      <c r="B545" s="83" t="s">
        <v>761</v>
      </c>
      <c r="C545" s="174" t="s">
        <v>224</v>
      </c>
      <c r="D545" s="175">
        <v>8.26</v>
      </c>
    </row>
    <row r="546" spans="1:4" ht="15.75" customHeight="1" x14ac:dyDescent="0.3">
      <c r="A546" s="174">
        <v>97159</v>
      </c>
      <c r="B546" s="83" t="s">
        <v>762</v>
      </c>
      <c r="C546" s="174" t="s">
        <v>224</v>
      </c>
      <c r="D546" s="175">
        <v>6.45</v>
      </c>
    </row>
    <row r="547" spans="1:4" ht="15.75" customHeight="1" x14ac:dyDescent="0.3">
      <c r="A547" s="174">
        <v>97144</v>
      </c>
      <c r="B547" s="83" t="s">
        <v>763</v>
      </c>
      <c r="C547" s="174" t="s">
        <v>224</v>
      </c>
      <c r="D547" s="175">
        <v>10.29</v>
      </c>
    </row>
    <row r="548" spans="1:4" ht="15.75" customHeight="1" x14ac:dyDescent="0.3">
      <c r="A548" s="174">
        <v>97160</v>
      </c>
      <c r="B548" s="83" t="s">
        <v>764</v>
      </c>
      <c r="C548" s="174" t="s">
        <v>224</v>
      </c>
      <c r="D548" s="175">
        <v>8.1199999999999992</v>
      </c>
    </row>
    <row r="549" spans="1:4" ht="15.75" customHeight="1" x14ac:dyDescent="0.3">
      <c r="A549" s="174">
        <v>97145</v>
      </c>
      <c r="B549" s="83" t="s">
        <v>765</v>
      </c>
      <c r="C549" s="174" t="s">
        <v>224</v>
      </c>
      <c r="D549" s="175">
        <v>12.34</v>
      </c>
    </row>
    <row r="550" spans="1:4" ht="15.75" customHeight="1" x14ac:dyDescent="0.3">
      <c r="A550" s="174">
        <v>97161</v>
      </c>
      <c r="B550" s="83" t="s">
        <v>766</v>
      </c>
      <c r="C550" s="174" t="s">
        <v>224</v>
      </c>
      <c r="D550" s="175">
        <v>9.81</v>
      </c>
    </row>
    <row r="551" spans="1:4" ht="15.75" customHeight="1" x14ac:dyDescent="0.3">
      <c r="A551" s="174">
        <v>97146</v>
      </c>
      <c r="B551" s="83" t="s">
        <v>767</v>
      </c>
      <c r="C551" s="174" t="s">
        <v>224</v>
      </c>
      <c r="D551" s="175">
        <v>14.4</v>
      </c>
    </row>
    <row r="552" spans="1:4" ht="15.75" customHeight="1" x14ac:dyDescent="0.3">
      <c r="A552" s="174">
        <v>97162</v>
      </c>
      <c r="B552" s="83" t="s">
        <v>768</v>
      </c>
      <c r="C552" s="174" t="s">
        <v>224</v>
      </c>
      <c r="D552" s="175">
        <v>11.53</v>
      </c>
    </row>
    <row r="553" spans="1:4" ht="15.75" customHeight="1" x14ac:dyDescent="0.3">
      <c r="A553" s="174">
        <v>97147</v>
      </c>
      <c r="B553" s="83" t="s">
        <v>769</v>
      </c>
      <c r="C553" s="174" t="s">
        <v>224</v>
      </c>
      <c r="D553" s="175">
        <v>16.47</v>
      </c>
    </row>
    <row r="554" spans="1:4" ht="15.75" customHeight="1" x14ac:dyDescent="0.3">
      <c r="A554" s="174">
        <v>97163</v>
      </c>
      <c r="B554" s="83" t="s">
        <v>770</v>
      </c>
      <c r="C554" s="174" t="s">
        <v>224</v>
      </c>
      <c r="D554" s="175">
        <v>13.23</v>
      </c>
    </row>
    <row r="555" spans="1:4" ht="15.75" customHeight="1" x14ac:dyDescent="0.3">
      <c r="A555" s="174">
        <v>97148</v>
      </c>
      <c r="B555" s="83" t="s">
        <v>771</v>
      </c>
      <c r="C555" s="174" t="s">
        <v>224</v>
      </c>
      <c r="D555" s="175">
        <v>18.52</v>
      </c>
    </row>
    <row r="556" spans="1:4" ht="15.75" customHeight="1" x14ac:dyDescent="0.3">
      <c r="A556" s="174">
        <v>97164</v>
      </c>
      <c r="B556" s="83" t="s">
        <v>772</v>
      </c>
      <c r="C556" s="174" t="s">
        <v>224</v>
      </c>
      <c r="D556" s="175">
        <v>14.94</v>
      </c>
    </row>
    <row r="557" spans="1:4" ht="15.75" customHeight="1" x14ac:dyDescent="0.3">
      <c r="A557" s="174">
        <v>97149</v>
      </c>
      <c r="B557" s="83" t="s">
        <v>773</v>
      </c>
      <c r="C557" s="174" t="s">
        <v>224</v>
      </c>
      <c r="D557" s="175">
        <v>20.61</v>
      </c>
    </row>
    <row r="558" spans="1:4" ht="15.75" customHeight="1" x14ac:dyDescent="0.3">
      <c r="A558" s="174">
        <v>97165</v>
      </c>
      <c r="B558" s="83" t="s">
        <v>774</v>
      </c>
      <c r="C558" s="174" t="s">
        <v>224</v>
      </c>
      <c r="D558" s="175">
        <v>16.670000000000002</v>
      </c>
    </row>
    <row r="559" spans="1:4" ht="15.75" customHeight="1" x14ac:dyDescent="0.3">
      <c r="A559" s="174">
        <v>97150</v>
      </c>
      <c r="B559" s="83" t="s">
        <v>775</v>
      </c>
      <c r="C559" s="174" t="s">
        <v>224</v>
      </c>
      <c r="D559" s="175">
        <v>25.91</v>
      </c>
    </row>
    <row r="560" spans="1:4" ht="15.75" customHeight="1" x14ac:dyDescent="0.3">
      <c r="A560" s="174">
        <v>97166</v>
      </c>
      <c r="B560" s="83" t="s">
        <v>776</v>
      </c>
      <c r="C560" s="174" t="s">
        <v>224</v>
      </c>
      <c r="D560" s="175">
        <v>20.56</v>
      </c>
    </row>
    <row r="561" spans="1:4" ht="15.75" customHeight="1" x14ac:dyDescent="0.3">
      <c r="A561" s="174">
        <v>97151</v>
      </c>
      <c r="B561" s="83" t="s">
        <v>777</v>
      </c>
      <c r="C561" s="174" t="s">
        <v>224</v>
      </c>
      <c r="D561" s="175">
        <v>30.57</v>
      </c>
    </row>
    <row r="562" spans="1:4" ht="15.75" customHeight="1" x14ac:dyDescent="0.3">
      <c r="A562" s="174">
        <v>97167</v>
      </c>
      <c r="B562" s="83" t="s">
        <v>778</v>
      </c>
      <c r="C562" s="174" t="s">
        <v>224</v>
      </c>
      <c r="D562" s="175">
        <v>24.33</v>
      </c>
    </row>
    <row r="563" spans="1:4" ht="15.75" customHeight="1" x14ac:dyDescent="0.3">
      <c r="A563" s="174">
        <v>97152</v>
      </c>
      <c r="B563" s="83" t="s">
        <v>779</v>
      </c>
      <c r="C563" s="174" t="s">
        <v>224</v>
      </c>
      <c r="D563" s="175">
        <v>34.93</v>
      </c>
    </row>
    <row r="564" spans="1:4" ht="15.75" customHeight="1" x14ac:dyDescent="0.3">
      <c r="A564" s="174">
        <v>97168</v>
      </c>
      <c r="B564" s="83" t="s">
        <v>780</v>
      </c>
      <c r="C564" s="174" t="s">
        <v>224</v>
      </c>
      <c r="D564" s="175">
        <v>27.83</v>
      </c>
    </row>
    <row r="565" spans="1:4" ht="15.75" customHeight="1" x14ac:dyDescent="0.3">
      <c r="A565" s="174">
        <v>97141</v>
      </c>
      <c r="B565" s="83" t="s">
        <v>781</v>
      </c>
      <c r="C565" s="174" t="s">
        <v>224</v>
      </c>
      <c r="D565" s="175">
        <v>5.39</v>
      </c>
    </row>
    <row r="566" spans="1:4" ht="15.75" customHeight="1" x14ac:dyDescent="0.3">
      <c r="A566" s="174">
        <v>97157</v>
      </c>
      <c r="B566" s="83" t="s">
        <v>782</v>
      </c>
      <c r="C566" s="174" t="s">
        <v>224</v>
      </c>
      <c r="D566" s="175">
        <v>4.07</v>
      </c>
    </row>
    <row r="567" spans="1:4" ht="15.75" customHeight="1" x14ac:dyDescent="0.3">
      <c r="A567" s="174">
        <v>97153</v>
      </c>
      <c r="B567" s="83" t="s">
        <v>783</v>
      </c>
      <c r="C567" s="174" t="s">
        <v>224</v>
      </c>
      <c r="D567" s="175">
        <v>39.47</v>
      </c>
    </row>
    <row r="568" spans="1:4" ht="15.75" customHeight="1" x14ac:dyDescent="0.3">
      <c r="A568" s="174">
        <v>97169</v>
      </c>
      <c r="B568" s="83" t="s">
        <v>784</v>
      </c>
      <c r="C568" s="174" t="s">
        <v>224</v>
      </c>
      <c r="D568" s="175">
        <v>31.51</v>
      </c>
    </row>
    <row r="569" spans="1:4" ht="15.75" customHeight="1" x14ac:dyDescent="0.3">
      <c r="A569" s="174">
        <v>97154</v>
      </c>
      <c r="B569" s="83" t="s">
        <v>785</v>
      </c>
      <c r="C569" s="174" t="s">
        <v>224</v>
      </c>
      <c r="D569" s="175">
        <v>44.06</v>
      </c>
    </row>
    <row r="570" spans="1:4" ht="15.75" customHeight="1" x14ac:dyDescent="0.3">
      <c r="A570" s="174">
        <v>97170</v>
      </c>
      <c r="B570" s="83" t="s">
        <v>786</v>
      </c>
      <c r="C570" s="174" t="s">
        <v>224</v>
      </c>
      <c r="D570" s="175">
        <v>35.22</v>
      </c>
    </row>
    <row r="571" spans="1:4" ht="15.75" customHeight="1" x14ac:dyDescent="0.3">
      <c r="A571" s="174">
        <v>105311</v>
      </c>
      <c r="B571" s="83" t="s">
        <v>787</v>
      </c>
      <c r="C571" s="174" t="s">
        <v>224</v>
      </c>
      <c r="D571" s="175">
        <v>4.4000000000000004</v>
      </c>
    </row>
    <row r="572" spans="1:4" ht="15.75" customHeight="1" x14ac:dyDescent="0.3">
      <c r="A572" s="174">
        <v>105339</v>
      </c>
      <c r="B572" s="83" t="s">
        <v>788</v>
      </c>
      <c r="C572" s="174" t="s">
        <v>224</v>
      </c>
      <c r="D572" s="175">
        <v>3.62</v>
      </c>
    </row>
    <row r="573" spans="1:4" ht="15.75" customHeight="1" x14ac:dyDescent="0.3">
      <c r="A573" s="174">
        <v>97127</v>
      </c>
      <c r="B573" s="83" t="s">
        <v>789</v>
      </c>
      <c r="C573" s="174" t="s">
        <v>224</v>
      </c>
      <c r="D573" s="175">
        <v>5.75</v>
      </c>
    </row>
    <row r="574" spans="1:4" ht="15.75" customHeight="1" x14ac:dyDescent="0.3">
      <c r="A574" s="174">
        <v>97134</v>
      </c>
      <c r="B574" s="83" t="s">
        <v>790</v>
      </c>
      <c r="C574" s="174" t="s">
        <v>224</v>
      </c>
      <c r="D574" s="175">
        <v>4.75</v>
      </c>
    </row>
    <row r="575" spans="1:4" ht="15.75" customHeight="1" x14ac:dyDescent="0.3">
      <c r="A575" s="174">
        <v>97128</v>
      </c>
      <c r="B575" s="83" t="s">
        <v>791</v>
      </c>
      <c r="C575" s="174" t="s">
        <v>224</v>
      </c>
      <c r="D575" s="175">
        <v>11.24</v>
      </c>
    </row>
    <row r="576" spans="1:4" ht="15.75" customHeight="1" x14ac:dyDescent="0.3">
      <c r="A576" s="174">
        <v>97135</v>
      </c>
      <c r="B576" s="83" t="s">
        <v>792</v>
      </c>
      <c r="C576" s="174" t="s">
        <v>224</v>
      </c>
      <c r="D576" s="175">
        <v>8.59</v>
      </c>
    </row>
    <row r="577" spans="1:4" ht="15.75" customHeight="1" x14ac:dyDescent="0.3">
      <c r="A577" s="174">
        <v>97129</v>
      </c>
      <c r="B577" s="83" t="s">
        <v>793</v>
      </c>
      <c r="C577" s="174" t="s">
        <v>224</v>
      </c>
      <c r="D577" s="175">
        <v>13.31</v>
      </c>
    </row>
    <row r="578" spans="1:4" ht="15.75" customHeight="1" x14ac:dyDescent="0.3">
      <c r="A578" s="174">
        <v>97136</v>
      </c>
      <c r="B578" s="83" t="s">
        <v>794</v>
      </c>
      <c r="C578" s="174" t="s">
        <v>224</v>
      </c>
      <c r="D578" s="175">
        <v>10.18</v>
      </c>
    </row>
    <row r="579" spans="1:4" ht="15.75" customHeight="1" x14ac:dyDescent="0.3">
      <c r="A579" s="174">
        <v>97130</v>
      </c>
      <c r="B579" s="83" t="s">
        <v>795</v>
      </c>
      <c r="C579" s="174" t="s">
        <v>224</v>
      </c>
      <c r="D579" s="175">
        <v>15.39</v>
      </c>
    </row>
    <row r="580" spans="1:4" ht="15.75" customHeight="1" x14ac:dyDescent="0.3">
      <c r="A580" s="174">
        <v>97137</v>
      </c>
      <c r="B580" s="83" t="s">
        <v>796</v>
      </c>
      <c r="C580" s="174" t="s">
        <v>224</v>
      </c>
      <c r="D580" s="175">
        <v>11.78</v>
      </c>
    </row>
    <row r="581" spans="1:4" ht="15.75" customHeight="1" x14ac:dyDescent="0.3">
      <c r="A581" s="174">
        <v>97131</v>
      </c>
      <c r="B581" s="83" t="s">
        <v>797</v>
      </c>
      <c r="C581" s="174" t="s">
        <v>224</v>
      </c>
      <c r="D581" s="175">
        <v>17.48</v>
      </c>
    </row>
    <row r="582" spans="1:4" ht="15.75" customHeight="1" x14ac:dyDescent="0.3">
      <c r="A582" s="174">
        <v>97138</v>
      </c>
      <c r="B582" s="83" t="s">
        <v>798</v>
      </c>
      <c r="C582" s="174" t="s">
        <v>224</v>
      </c>
      <c r="D582" s="175">
        <v>13.38</v>
      </c>
    </row>
    <row r="583" spans="1:4" ht="15.75" customHeight="1" x14ac:dyDescent="0.3">
      <c r="A583" s="174">
        <v>97132</v>
      </c>
      <c r="B583" s="83" t="s">
        <v>799</v>
      </c>
      <c r="C583" s="174" t="s">
        <v>224</v>
      </c>
      <c r="D583" s="175">
        <v>19.57</v>
      </c>
    </row>
    <row r="584" spans="1:4" ht="15.75" customHeight="1" x14ac:dyDescent="0.3">
      <c r="A584" s="174">
        <v>97139</v>
      </c>
      <c r="B584" s="83" t="s">
        <v>800</v>
      </c>
      <c r="C584" s="174" t="s">
        <v>224</v>
      </c>
      <c r="D584" s="175">
        <v>14.98</v>
      </c>
    </row>
    <row r="585" spans="1:4" ht="15.75" customHeight="1" x14ac:dyDescent="0.3">
      <c r="A585" s="174">
        <v>97133</v>
      </c>
      <c r="B585" s="83" t="s">
        <v>801</v>
      </c>
      <c r="C585" s="174" t="s">
        <v>224</v>
      </c>
      <c r="D585" s="175">
        <v>23.73</v>
      </c>
    </row>
    <row r="586" spans="1:4" ht="15.75" customHeight="1" x14ac:dyDescent="0.3">
      <c r="A586" s="174">
        <v>97140</v>
      </c>
      <c r="B586" s="83" t="s">
        <v>802</v>
      </c>
      <c r="C586" s="174" t="s">
        <v>224</v>
      </c>
      <c r="D586" s="175">
        <v>18.170000000000002</v>
      </c>
    </row>
    <row r="587" spans="1:4" ht="15.75" customHeight="1" x14ac:dyDescent="0.3">
      <c r="A587" s="174">
        <v>97123</v>
      </c>
      <c r="B587" s="83" t="s">
        <v>803</v>
      </c>
      <c r="C587" s="174" t="s">
        <v>224</v>
      </c>
      <c r="D587" s="175">
        <v>4.7300000000000004</v>
      </c>
    </row>
    <row r="588" spans="1:4" ht="15.75" customHeight="1" x14ac:dyDescent="0.3">
      <c r="A588" s="174">
        <v>97126</v>
      </c>
      <c r="B588" s="83" t="s">
        <v>804</v>
      </c>
      <c r="C588" s="174" t="s">
        <v>224</v>
      </c>
      <c r="D588" s="175">
        <v>3.89</v>
      </c>
    </row>
    <row r="589" spans="1:4" ht="15.75" customHeight="1" x14ac:dyDescent="0.3">
      <c r="A589" s="174">
        <v>105308</v>
      </c>
      <c r="B589" s="83" t="s">
        <v>805</v>
      </c>
      <c r="C589" s="174" t="s">
        <v>224</v>
      </c>
      <c r="D589" s="175">
        <v>5.45</v>
      </c>
    </row>
    <row r="590" spans="1:4" ht="15.75" customHeight="1" x14ac:dyDescent="0.3">
      <c r="A590" s="174">
        <v>105312</v>
      </c>
      <c r="B590" s="83" t="s">
        <v>806</v>
      </c>
      <c r="C590" s="174" t="s">
        <v>224</v>
      </c>
      <c r="D590" s="175">
        <v>4.51</v>
      </c>
    </row>
    <row r="591" spans="1:4" ht="15.75" customHeight="1" x14ac:dyDescent="0.3">
      <c r="A591" s="174">
        <v>105309</v>
      </c>
      <c r="B591" s="83" t="s">
        <v>807</v>
      </c>
      <c r="C591" s="174" t="s">
        <v>224</v>
      </c>
      <c r="D591" s="175">
        <v>5.87</v>
      </c>
    </row>
    <row r="592" spans="1:4" ht="15.75" customHeight="1" x14ac:dyDescent="0.3">
      <c r="A592" s="174">
        <v>105313</v>
      </c>
      <c r="B592" s="83" t="s">
        <v>808</v>
      </c>
      <c r="C592" s="174" t="s">
        <v>224</v>
      </c>
      <c r="D592" s="175">
        <v>4.8499999999999996</v>
      </c>
    </row>
    <row r="593" spans="1:4" ht="15.75" customHeight="1" x14ac:dyDescent="0.3">
      <c r="A593" s="174">
        <v>105310</v>
      </c>
      <c r="B593" s="83" t="s">
        <v>809</v>
      </c>
      <c r="C593" s="174" t="s">
        <v>224</v>
      </c>
      <c r="D593" s="175">
        <v>6.92</v>
      </c>
    </row>
    <row r="594" spans="1:4" ht="15.75" customHeight="1" x14ac:dyDescent="0.3">
      <c r="A594" s="174">
        <v>105314</v>
      </c>
      <c r="B594" s="83" t="s">
        <v>810</v>
      </c>
      <c r="C594" s="174" t="s">
        <v>224</v>
      </c>
      <c r="D594" s="175">
        <v>5.73</v>
      </c>
    </row>
    <row r="595" spans="1:4" ht="15.75" customHeight="1" x14ac:dyDescent="0.3">
      <c r="A595" s="174">
        <v>97121</v>
      </c>
      <c r="B595" s="83" t="s">
        <v>811</v>
      </c>
      <c r="C595" s="174" t="s">
        <v>224</v>
      </c>
      <c r="D595" s="175">
        <v>3.39</v>
      </c>
    </row>
    <row r="596" spans="1:4" ht="15.75" customHeight="1" x14ac:dyDescent="0.3">
      <c r="A596" s="174">
        <v>97124</v>
      </c>
      <c r="B596" s="83" t="s">
        <v>812</v>
      </c>
      <c r="C596" s="174" t="s">
        <v>224</v>
      </c>
      <c r="D596" s="175">
        <v>2.77</v>
      </c>
    </row>
    <row r="597" spans="1:4" ht="15.75" customHeight="1" x14ac:dyDescent="0.3">
      <c r="A597" s="174">
        <v>97122</v>
      </c>
      <c r="B597" s="83" t="s">
        <v>813</v>
      </c>
      <c r="C597" s="174" t="s">
        <v>224</v>
      </c>
      <c r="D597" s="175">
        <v>4.08</v>
      </c>
    </row>
    <row r="598" spans="1:4" ht="15.75" customHeight="1" x14ac:dyDescent="0.3">
      <c r="A598" s="174">
        <v>97125</v>
      </c>
      <c r="B598" s="83" t="s">
        <v>814</v>
      </c>
      <c r="C598" s="174" t="s">
        <v>224</v>
      </c>
      <c r="D598" s="175">
        <v>3.35</v>
      </c>
    </row>
    <row r="599" spans="1:4" ht="15.75" customHeight="1" x14ac:dyDescent="0.3">
      <c r="A599" s="174">
        <v>105296</v>
      </c>
      <c r="B599" s="83" t="s">
        <v>815</v>
      </c>
      <c r="C599" s="174" t="s">
        <v>182</v>
      </c>
      <c r="D599" s="175">
        <v>175.47</v>
      </c>
    </row>
    <row r="600" spans="1:4" ht="15.75" customHeight="1" x14ac:dyDescent="0.3">
      <c r="A600" s="174">
        <v>105374</v>
      </c>
      <c r="B600" s="83" t="s">
        <v>816</v>
      </c>
      <c r="C600" s="174" t="s">
        <v>182</v>
      </c>
      <c r="D600" s="175">
        <v>170.38</v>
      </c>
    </row>
    <row r="601" spans="1:4" ht="15.75" customHeight="1" x14ac:dyDescent="0.3">
      <c r="A601" s="174">
        <v>105292</v>
      </c>
      <c r="B601" s="83" t="s">
        <v>817</v>
      </c>
      <c r="C601" s="174" t="s">
        <v>182</v>
      </c>
      <c r="D601" s="175">
        <v>52.6</v>
      </c>
    </row>
    <row r="602" spans="1:4" ht="15.75" customHeight="1" x14ac:dyDescent="0.3">
      <c r="A602" s="174">
        <v>105293</v>
      </c>
      <c r="B602" s="83" t="s">
        <v>818</v>
      </c>
      <c r="C602" s="174" t="s">
        <v>182</v>
      </c>
      <c r="D602" s="175">
        <v>48.87</v>
      </c>
    </row>
    <row r="603" spans="1:4" ht="15.75" customHeight="1" x14ac:dyDescent="0.3">
      <c r="A603" s="174">
        <v>105294</v>
      </c>
      <c r="B603" s="83" t="s">
        <v>819</v>
      </c>
      <c r="C603" s="174" t="s">
        <v>182</v>
      </c>
      <c r="D603" s="175">
        <v>103.8</v>
      </c>
    </row>
    <row r="604" spans="1:4" ht="15.75" customHeight="1" x14ac:dyDescent="0.3">
      <c r="A604" s="174">
        <v>105295</v>
      </c>
      <c r="B604" s="83" t="s">
        <v>820</v>
      </c>
      <c r="C604" s="174" t="s">
        <v>182</v>
      </c>
      <c r="D604" s="175">
        <v>99.39</v>
      </c>
    </row>
    <row r="605" spans="1:4" ht="15.75" customHeight="1" x14ac:dyDescent="0.3">
      <c r="A605" s="174">
        <v>105290</v>
      </c>
      <c r="B605" s="83" t="s">
        <v>821</v>
      </c>
      <c r="C605" s="174" t="s">
        <v>182</v>
      </c>
      <c r="D605" s="175">
        <v>68.62</v>
      </c>
    </row>
    <row r="606" spans="1:4" ht="15.75" customHeight="1" x14ac:dyDescent="0.3">
      <c r="A606" s="174">
        <v>105291</v>
      </c>
      <c r="B606" s="83" t="s">
        <v>822</v>
      </c>
      <c r="C606" s="174" t="s">
        <v>182</v>
      </c>
      <c r="D606" s="175">
        <v>65.22</v>
      </c>
    </row>
    <row r="607" spans="1:4" ht="15.75" customHeight="1" x14ac:dyDescent="0.3">
      <c r="A607" s="174">
        <v>105286</v>
      </c>
      <c r="B607" s="83" t="s">
        <v>823</v>
      </c>
      <c r="C607" s="174" t="s">
        <v>182</v>
      </c>
      <c r="D607" s="175">
        <v>31.82</v>
      </c>
    </row>
    <row r="608" spans="1:4" ht="15.75" customHeight="1" x14ac:dyDescent="0.3">
      <c r="A608" s="174">
        <v>105287</v>
      </c>
      <c r="B608" s="83" t="s">
        <v>824</v>
      </c>
      <c r="C608" s="174" t="s">
        <v>182</v>
      </c>
      <c r="D608" s="175">
        <v>29.33</v>
      </c>
    </row>
    <row r="609" spans="1:4" ht="15.75" customHeight="1" x14ac:dyDescent="0.3">
      <c r="A609" s="174">
        <v>105288</v>
      </c>
      <c r="B609" s="83" t="s">
        <v>825</v>
      </c>
      <c r="C609" s="174" t="s">
        <v>182</v>
      </c>
      <c r="D609" s="175">
        <v>51.39</v>
      </c>
    </row>
    <row r="610" spans="1:4" ht="15.75" customHeight="1" x14ac:dyDescent="0.3">
      <c r="A610" s="174">
        <v>105289</v>
      </c>
      <c r="B610" s="83" t="s">
        <v>826</v>
      </c>
      <c r="C610" s="174" t="s">
        <v>182</v>
      </c>
      <c r="D610" s="175">
        <v>48.45</v>
      </c>
    </row>
    <row r="611" spans="1:4" ht="15.75" customHeight="1" x14ac:dyDescent="0.3">
      <c r="A611" s="174">
        <v>105375</v>
      </c>
      <c r="B611" s="83" t="s">
        <v>827</v>
      </c>
      <c r="C611" s="174" t="s">
        <v>182</v>
      </c>
      <c r="D611" s="175">
        <v>138.86000000000001</v>
      </c>
    </row>
    <row r="612" spans="1:4" ht="15.75" customHeight="1" x14ac:dyDescent="0.3">
      <c r="A612" s="174">
        <v>105376</v>
      </c>
      <c r="B612" s="83" t="s">
        <v>828</v>
      </c>
      <c r="C612" s="174" t="s">
        <v>182</v>
      </c>
      <c r="D612" s="175">
        <v>132.08000000000001</v>
      </c>
    </row>
    <row r="613" spans="1:4" ht="15.75" customHeight="1" x14ac:dyDescent="0.3">
      <c r="A613" s="174">
        <v>105331</v>
      </c>
      <c r="B613" s="83" t="s">
        <v>829</v>
      </c>
      <c r="C613" s="174" t="s">
        <v>224</v>
      </c>
      <c r="D613" s="175">
        <v>56.33</v>
      </c>
    </row>
    <row r="614" spans="1:4" ht="15.75" customHeight="1" x14ac:dyDescent="0.3">
      <c r="A614" s="174">
        <v>105332</v>
      </c>
      <c r="B614" s="83" t="s">
        <v>830</v>
      </c>
      <c r="C614" s="174" t="s">
        <v>224</v>
      </c>
      <c r="D614" s="175">
        <v>55.55</v>
      </c>
    </row>
    <row r="615" spans="1:4" ht="15.75" customHeight="1" x14ac:dyDescent="0.3">
      <c r="A615" s="174">
        <v>105333</v>
      </c>
      <c r="B615" s="83" t="s">
        <v>831</v>
      </c>
      <c r="C615" s="174" t="s">
        <v>224</v>
      </c>
      <c r="D615" s="175">
        <v>248.09</v>
      </c>
    </row>
    <row r="616" spans="1:4" ht="15.75" customHeight="1" x14ac:dyDescent="0.3">
      <c r="A616" s="174">
        <v>105334</v>
      </c>
      <c r="B616" s="83" t="s">
        <v>832</v>
      </c>
      <c r="C616" s="174" t="s">
        <v>224</v>
      </c>
      <c r="D616" s="175">
        <v>245.44</v>
      </c>
    </row>
    <row r="617" spans="1:4" ht="15.75" customHeight="1" x14ac:dyDescent="0.3">
      <c r="A617" s="174">
        <v>105335</v>
      </c>
      <c r="B617" s="83" t="s">
        <v>833</v>
      </c>
      <c r="C617" s="174" t="s">
        <v>224</v>
      </c>
      <c r="D617" s="175">
        <v>373.89</v>
      </c>
    </row>
    <row r="618" spans="1:4" ht="15.75" customHeight="1" x14ac:dyDescent="0.3">
      <c r="A618" s="174">
        <v>105336</v>
      </c>
      <c r="B618" s="83" t="s">
        <v>834</v>
      </c>
      <c r="C618" s="174" t="s">
        <v>224</v>
      </c>
      <c r="D618" s="175">
        <v>370.76</v>
      </c>
    </row>
    <row r="619" spans="1:4" ht="15.75" customHeight="1" x14ac:dyDescent="0.3">
      <c r="A619" s="174">
        <v>105337</v>
      </c>
      <c r="B619" s="83" t="s">
        <v>835</v>
      </c>
      <c r="C619" s="174" t="s">
        <v>224</v>
      </c>
      <c r="D619" s="175">
        <v>527.41</v>
      </c>
    </row>
    <row r="620" spans="1:4" ht="15.75" customHeight="1" x14ac:dyDescent="0.3">
      <c r="A620" s="174">
        <v>105338</v>
      </c>
      <c r="B620" s="83" t="s">
        <v>836</v>
      </c>
      <c r="C620" s="174" t="s">
        <v>224</v>
      </c>
      <c r="D620" s="175">
        <v>523.79999999999995</v>
      </c>
    </row>
    <row r="621" spans="1:4" ht="15.75" customHeight="1" x14ac:dyDescent="0.3">
      <c r="A621" s="174">
        <v>105329</v>
      </c>
      <c r="B621" s="83" t="s">
        <v>837</v>
      </c>
      <c r="C621" s="174" t="s">
        <v>182</v>
      </c>
      <c r="D621" s="175">
        <v>79.39</v>
      </c>
    </row>
    <row r="622" spans="1:4" ht="15.75" customHeight="1" x14ac:dyDescent="0.3">
      <c r="A622" s="174">
        <v>105330</v>
      </c>
      <c r="B622" s="83" t="s">
        <v>838</v>
      </c>
      <c r="C622" s="174" t="s">
        <v>182</v>
      </c>
      <c r="D622" s="175">
        <v>78.55</v>
      </c>
    </row>
    <row r="623" spans="1:4" ht="15.75" customHeight="1" x14ac:dyDescent="0.3">
      <c r="A623" s="174">
        <v>105260</v>
      </c>
      <c r="B623" s="83" t="s">
        <v>839</v>
      </c>
      <c r="C623" s="174" t="s">
        <v>182</v>
      </c>
      <c r="D623" s="175">
        <v>26.14</v>
      </c>
    </row>
    <row r="624" spans="1:4" ht="15.75" customHeight="1" x14ac:dyDescent="0.3">
      <c r="A624" s="174">
        <v>105285</v>
      </c>
      <c r="B624" s="83" t="s">
        <v>840</v>
      </c>
      <c r="C624" s="174" t="s">
        <v>182</v>
      </c>
      <c r="D624" s="175">
        <v>25.52</v>
      </c>
    </row>
    <row r="625" spans="1:4" ht="15.75" customHeight="1" x14ac:dyDescent="0.3">
      <c r="A625" s="174">
        <v>105327</v>
      </c>
      <c r="B625" s="83" t="s">
        <v>841</v>
      </c>
      <c r="C625" s="174" t="s">
        <v>182</v>
      </c>
      <c r="D625" s="175">
        <v>48.77</v>
      </c>
    </row>
    <row r="626" spans="1:4" ht="15.75" customHeight="1" x14ac:dyDescent="0.3">
      <c r="A626" s="174">
        <v>105328</v>
      </c>
      <c r="B626" s="83" t="s">
        <v>842</v>
      </c>
      <c r="C626" s="174" t="s">
        <v>182</v>
      </c>
      <c r="D626" s="175">
        <v>48.04</v>
      </c>
    </row>
    <row r="627" spans="1:4" ht="15.75" customHeight="1" x14ac:dyDescent="0.3">
      <c r="A627" s="174">
        <v>105377</v>
      </c>
      <c r="B627" s="83" t="s">
        <v>843</v>
      </c>
      <c r="C627" s="174" t="s">
        <v>182</v>
      </c>
      <c r="D627" s="175">
        <v>46.66</v>
      </c>
    </row>
    <row r="628" spans="1:4" ht="15.75" customHeight="1" x14ac:dyDescent="0.3">
      <c r="A628" s="174">
        <v>105368</v>
      </c>
      <c r="B628" s="83" t="s">
        <v>844</v>
      </c>
      <c r="C628" s="174" t="s">
        <v>182</v>
      </c>
      <c r="D628" s="175">
        <v>42.63</v>
      </c>
    </row>
    <row r="629" spans="1:4" ht="15.75" customHeight="1" x14ac:dyDescent="0.3">
      <c r="A629" s="174">
        <v>105369</v>
      </c>
      <c r="B629" s="83" t="s">
        <v>845</v>
      </c>
      <c r="C629" s="174" t="s">
        <v>182</v>
      </c>
      <c r="D629" s="175">
        <v>72.94</v>
      </c>
    </row>
    <row r="630" spans="1:4" ht="15.75" customHeight="1" x14ac:dyDescent="0.3">
      <c r="A630" s="174">
        <v>105370</v>
      </c>
      <c r="B630" s="83" t="s">
        <v>846</v>
      </c>
      <c r="C630" s="174" t="s">
        <v>182</v>
      </c>
      <c r="D630" s="175">
        <v>67.55</v>
      </c>
    </row>
    <row r="631" spans="1:4" ht="15.75" customHeight="1" x14ac:dyDescent="0.3">
      <c r="A631" s="174">
        <v>92864</v>
      </c>
      <c r="B631" s="83" t="s">
        <v>847</v>
      </c>
      <c r="C631" s="174" t="s">
        <v>224</v>
      </c>
      <c r="D631" s="175">
        <v>93.13</v>
      </c>
    </row>
    <row r="632" spans="1:4" ht="15.75" customHeight="1" x14ac:dyDescent="0.3">
      <c r="A632" s="174">
        <v>92848</v>
      </c>
      <c r="B632" s="83" t="s">
        <v>848</v>
      </c>
      <c r="C632" s="174" t="s">
        <v>224</v>
      </c>
      <c r="D632" s="175">
        <v>82.07</v>
      </c>
    </row>
    <row r="633" spans="1:4" ht="15.75" customHeight="1" x14ac:dyDescent="0.3">
      <c r="A633" s="174">
        <v>104937</v>
      </c>
      <c r="B633" s="83" t="s">
        <v>849</v>
      </c>
      <c r="C633" s="174" t="s">
        <v>224</v>
      </c>
      <c r="D633" s="175">
        <v>0</v>
      </c>
    </row>
    <row r="634" spans="1:4" ht="15.75" customHeight="1" x14ac:dyDescent="0.3">
      <c r="A634" s="174">
        <v>104933</v>
      </c>
      <c r="B634" s="83" t="s">
        <v>850</v>
      </c>
      <c r="C634" s="174" t="s">
        <v>224</v>
      </c>
      <c r="D634" s="175">
        <v>0</v>
      </c>
    </row>
    <row r="635" spans="1:4" ht="15.75" customHeight="1" x14ac:dyDescent="0.3">
      <c r="A635" s="174">
        <v>104939</v>
      </c>
      <c r="B635" s="83" t="s">
        <v>851</v>
      </c>
      <c r="C635" s="174" t="s">
        <v>224</v>
      </c>
      <c r="D635" s="175">
        <v>0</v>
      </c>
    </row>
    <row r="636" spans="1:4" ht="15.75" customHeight="1" x14ac:dyDescent="0.3">
      <c r="A636" s="174">
        <v>104935</v>
      </c>
      <c r="B636" s="83" t="s">
        <v>852</v>
      </c>
      <c r="C636" s="174" t="s">
        <v>224</v>
      </c>
      <c r="D636" s="175">
        <v>0</v>
      </c>
    </row>
    <row r="637" spans="1:4" ht="15.75" customHeight="1" x14ac:dyDescent="0.3">
      <c r="A637" s="174">
        <v>92850</v>
      </c>
      <c r="B637" s="83" t="s">
        <v>853</v>
      </c>
      <c r="C637" s="174" t="s">
        <v>224</v>
      </c>
      <c r="D637" s="175">
        <v>23.06</v>
      </c>
    </row>
    <row r="638" spans="1:4" ht="15.75" customHeight="1" x14ac:dyDescent="0.3">
      <c r="A638" s="174">
        <v>92834</v>
      </c>
      <c r="B638" s="83" t="s">
        <v>854</v>
      </c>
      <c r="C638" s="174" t="s">
        <v>224</v>
      </c>
      <c r="D638" s="175">
        <v>20.27</v>
      </c>
    </row>
    <row r="639" spans="1:4" ht="15.75" customHeight="1" x14ac:dyDescent="0.3">
      <c r="A639" s="174">
        <v>92852</v>
      </c>
      <c r="B639" s="83" t="s">
        <v>855</v>
      </c>
      <c r="C639" s="174" t="s">
        <v>224</v>
      </c>
      <c r="D639" s="175">
        <v>31.05</v>
      </c>
    </row>
    <row r="640" spans="1:4" ht="15.75" customHeight="1" x14ac:dyDescent="0.3">
      <c r="A640" s="174">
        <v>92836</v>
      </c>
      <c r="B640" s="83" t="s">
        <v>856</v>
      </c>
      <c r="C640" s="174" t="s">
        <v>224</v>
      </c>
      <c r="D640" s="175">
        <v>27.09</v>
      </c>
    </row>
    <row r="641" spans="1:4" ht="15.75" customHeight="1" x14ac:dyDescent="0.3">
      <c r="A641" s="174">
        <v>92854</v>
      </c>
      <c r="B641" s="83" t="s">
        <v>857</v>
      </c>
      <c r="C641" s="174" t="s">
        <v>224</v>
      </c>
      <c r="D641" s="175">
        <v>39.380000000000003</v>
      </c>
    </row>
    <row r="642" spans="1:4" ht="15.75" customHeight="1" x14ac:dyDescent="0.3">
      <c r="A642" s="174">
        <v>92838</v>
      </c>
      <c r="B642" s="83" t="s">
        <v>858</v>
      </c>
      <c r="C642" s="174" t="s">
        <v>224</v>
      </c>
      <c r="D642" s="175">
        <v>34.24</v>
      </c>
    </row>
    <row r="643" spans="1:4" ht="15.75" customHeight="1" x14ac:dyDescent="0.3">
      <c r="A643" s="174">
        <v>92856</v>
      </c>
      <c r="B643" s="83" t="s">
        <v>859</v>
      </c>
      <c r="C643" s="174" t="s">
        <v>224</v>
      </c>
      <c r="D643" s="175">
        <v>47.93</v>
      </c>
    </row>
    <row r="644" spans="1:4" ht="15.75" customHeight="1" x14ac:dyDescent="0.3">
      <c r="A644" s="174">
        <v>92840</v>
      </c>
      <c r="B644" s="83" t="s">
        <v>860</v>
      </c>
      <c r="C644" s="174" t="s">
        <v>224</v>
      </c>
      <c r="D644" s="175">
        <v>41.62</v>
      </c>
    </row>
    <row r="645" spans="1:4" ht="15.75" customHeight="1" x14ac:dyDescent="0.3">
      <c r="A645" s="174">
        <v>92858</v>
      </c>
      <c r="B645" s="83" t="s">
        <v>861</v>
      </c>
      <c r="C645" s="174" t="s">
        <v>224</v>
      </c>
      <c r="D645" s="175">
        <v>59.27</v>
      </c>
    </row>
    <row r="646" spans="1:4" ht="15.75" customHeight="1" x14ac:dyDescent="0.3">
      <c r="A646" s="174">
        <v>92842</v>
      </c>
      <c r="B646" s="83" t="s">
        <v>862</v>
      </c>
      <c r="C646" s="174" t="s">
        <v>224</v>
      </c>
      <c r="D646" s="175">
        <v>51.74</v>
      </c>
    </row>
    <row r="647" spans="1:4" ht="15.75" customHeight="1" x14ac:dyDescent="0.3">
      <c r="A647" s="174">
        <v>92860</v>
      </c>
      <c r="B647" s="83" t="s">
        <v>863</v>
      </c>
      <c r="C647" s="174" t="s">
        <v>224</v>
      </c>
      <c r="D647" s="175">
        <v>69.959999999999994</v>
      </c>
    </row>
    <row r="648" spans="1:4" ht="15.75" customHeight="1" x14ac:dyDescent="0.3">
      <c r="A648" s="174">
        <v>92844</v>
      </c>
      <c r="B648" s="83" t="s">
        <v>864</v>
      </c>
      <c r="C648" s="174" t="s">
        <v>224</v>
      </c>
      <c r="D648" s="175">
        <v>61.23</v>
      </c>
    </row>
    <row r="649" spans="1:4" ht="15.75" customHeight="1" x14ac:dyDescent="0.3">
      <c r="A649" s="174">
        <v>92862</v>
      </c>
      <c r="B649" s="83" t="s">
        <v>865</v>
      </c>
      <c r="C649" s="174" t="s">
        <v>224</v>
      </c>
      <c r="D649" s="175">
        <v>80.03</v>
      </c>
    </row>
    <row r="650" spans="1:4" ht="15.75" customHeight="1" x14ac:dyDescent="0.3">
      <c r="A650" s="174">
        <v>92846</v>
      </c>
      <c r="B650" s="83" t="s">
        <v>866</v>
      </c>
      <c r="C650" s="174" t="s">
        <v>224</v>
      </c>
      <c r="D650" s="175">
        <v>70.13</v>
      </c>
    </row>
    <row r="651" spans="1:4" ht="15.75" customHeight="1" x14ac:dyDescent="0.3">
      <c r="A651" s="174">
        <v>92828</v>
      </c>
      <c r="B651" s="83" t="s">
        <v>867</v>
      </c>
      <c r="C651" s="174" t="s">
        <v>224</v>
      </c>
      <c r="D651" s="175">
        <v>120.1</v>
      </c>
    </row>
    <row r="652" spans="1:4" ht="15.75" customHeight="1" x14ac:dyDescent="0.3">
      <c r="A652" s="174">
        <v>92815</v>
      </c>
      <c r="B652" s="83" t="s">
        <v>868</v>
      </c>
      <c r="C652" s="174" t="s">
        <v>224</v>
      </c>
      <c r="D652" s="175">
        <v>109.02</v>
      </c>
    </row>
    <row r="653" spans="1:4" ht="15.75" customHeight="1" x14ac:dyDescent="0.3">
      <c r="A653" s="174">
        <v>92830</v>
      </c>
      <c r="B653" s="83" t="s">
        <v>869</v>
      </c>
      <c r="C653" s="174" t="s">
        <v>224</v>
      </c>
      <c r="D653" s="175">
        <v>148.04</v>
      </c>
    </row>
    <row r="654" spans="1:4" ht="15.75" customHeight="1" x14ac:dyDescent="0.3">
      <c r="A654" s="174">
        <v>92817</v>
      </c>
      <c r="B654" s="83" t="s">
        <v>870</v>
      </c>
      <c r="C654" s="174" t="s">
        <v>224</v>
      </c>
      <c r="D654" s="175">
        <v>134.6</v>
      </c>
    </row>
    <row r="655" spans="1:4" ht="15.75" customHeight="1" x14ac:dyDescent="0.3">
      <c r="A655" s="174">
        <v>92832</v>
      </c>
      <c r="B655" s="83" t="s">
        <v>871</v>
      </c>
      <c r="C655" s="174" t="s">
        <v>224</v>
      </c>
      <c r="D655" s="175">
        <v>191.88</v>
      </c>
    </row>
    <row r="656" spans="1:4" ht="15.75" customHeight="1" x14ac:dyDescent="0.3">
      <c r="A656" s="174">
        <v>92819</v>
      </c>
      <c r="B656" s="83" t="s">
        <v>872</v>
      </c>
      <c r="C656" s="174" t="s">
        <v>224</v>
      </c>
      <c r="D656" s="175">
        <v>174.88</v>
      </c>
    </row>
    <row r="657" spans="1:4" ht="15.75" customHeight="1" x14ac:dyDescent="0.3">
      <c r="A657" s="174">
        <v>92820</v>
      </c>
      <c r="B657" s="83" t="s">
        <v>873</v>
      </c>
      <c r="C657" s="174" t="s">
        <v>224</v>
      </c>
      <c r="D657" s="175">
        <v>30.49</v>
      </c>
    </row>
    <row r="658" spans="1:4" ht="15.75" customHeight="1" x14ac:dyDescent="0.3">
      <c r="A658" s="174">
        <v>92808</v>
      </c>
      <c r="B658" s="83" t="s">
        <v>874</v>
      </c>
      <c r="C658" s="174" t="s">
        <v>224</v>
      </c>
      <c r="D658" s="175">
        <v>27.7</v>
      </c>
    </row>
    <row r="659" spans="1:4" ht="15.75" customHeight="1" x14ac:dyDescent="0.3">
      <c r="A659" s="174">
        <v>92821</v>
      </c>
      <c r="B659" s="83" t="s">
        <v>875</v>
      </c>
      <c r="C659" s="174" t="s">
        <v>224</v>
      </c>
      <c r="D659" s="175">
        <v>42.45</v>
      </c>
    </row>
    <row r="660" spans="1:4" ht="15.75" customHeight="1" x14ac:dyDescent="0.3">
      <c r="A660" s="174">
        <v>92809</v>
      </c>
      <c r="B660" s="83" t="s">
        <v>876</v>
      </c>
      <c r="C660" s="174" t="s">
        <v>224</v>
      </c>
      <c r="D660" s="175">
        <v>38.49</v>
      </c>
    </row>
    <row r="661" spans="1:4" ht="15.75" customHeight="1" x14ac:dyDescent="0.3">
      <c r="A661" s="174">
        <v>92822</v>
      </c>
      <c r="B661" s="83" t="s">
        <v>877</v>
      </c>
      <c r="C661" s="174" t="s">
        <v>224</v>
      </c>
      <c r="D661" s="175">
        <v>54.78</v>
      </c>
    </row>
    <row r="662" spans="1:4" ht="15.75" customHeight="1" x14ac:dyDescent="0.3">
      <c r="A662" s="174">
        <v>92810</v>
      </c>
      <c r="B662" s="83" t="s">
        <v>878</v>
      </c>
      <c r="C662" s="174" t="s">
        <v>224</v>
      </c>
      <c r="D662" s="175">
        <v>49.64</v>
      </c>
    </row>
    <row r="663" spans="1:4" ht="15.75" customHeight="1" x14ac:dyDescent="0.3">
      <c r="A663" s="174">
        <v>92824</v>
      </c>
      <c r="B663" s="83" t="s">
        <v>879</v>
      </c>
      <c r="C663" s="174" t="s">
        <v>224</v>
      </c>
      <c r="D663" s="175">
        <v>67.31</v>
      </c>
    </row>
    <row r="664" spans="1:4" ht="15.75" customHeight="1" x14ac:dyDescent="0.3">
      <c r="A664" s="174">
        <v>92811</v>
      </c>
      <c r="B664" s="83" t="s">
        <v>880</v>
      </c>
      <c r="C664" s="174" t="s">
        <v>224</v>
      </c>
      <c r="D664" s="175">
        <v>60.99</v>
      </c>
    </row>
    <row r="665" spans="1:4" ht="15.75" customHeight="1" x14ac:dyDescent="0.3">
      <c r="A665" s="174">
        <v>92825</v>
      </c>
      <c r="B665" s="83" t="s">
        <v>881</v>
      </c>
      <c r="C665" s="174" t="s">
        <v>224</v>
      </c>
      <c r="D665" s="175">
        <v>80.12</v>
      </c>
    </row>
    <row r="666" spans="1:4" ht="15.75" customHeight="1" x14ac:dyDescent="0.3">
      <c r="A666" s="174">
        <v>92812</v>
      </c>
      <c r="B666" s="83" t="s">
        <v>882</v>
      </c>
      <c r="C666" s="174" t="s">
        <v>224</v>
      </c>
      <c r="D666" s="175">
        <v>72.61</v>
      </c>
    </row>
    <row r="667" spans="1:4" ht="15.75" customHeight="1" x14ac:dyDescent="0.3">
      <c r="A667" s="174">
        <v>92826</v>
      </c>
      <c r="B667" s="83" t="s">
        <v>883</v>
      </c>
      <c r="C667" s="174" t="s">
        <v>224</v>
      </c>
      <c r="D667" s="175">
        <v>93.18</v>
      </c>
    </row>
    <row r="668" spans="1:4" ht="15.75" customHeight="1" x14ac:dyDescent="0.3">
      <c r="A668" s="174">
        <v>92813</v>
      </c>
      <c r="B668" s="83" t="s">
        <v>884</v>
      </c>
      <c r="C668" s="174" t="s">
        <v>224</v>
      </c>
      <c r="D668" s="175">
        <v>84.5</v>
      </c>
    </row>
    <row r="669" spans="1:4" ht="15.75" customHeight="1" x14ac:dyDescent="0.3">
      <c r="A669" s="174">
        <v>92827</v>
      </c>
      <c r="B669" s="83" t="s">
        <v>885</v>
      </c>
      <c r="C669" s="174" t="s">
        <v>224</v>
      </c>
      <c r="D669" s="175">
        <v>106.55</v>
      </c>
    </row>
    <row r="670" spans="1:4" ht="15.75" customHeight="1" x14ac:dyDescent="0.3">
      <c r="A670" s="174">
        <v>92814</v>
      </c>
      <c r="B670" s="83" t="s">
        <v>886</v>
      </c>
      <c r="C670" s="174" t="s">
        <v>224</v>
      </c>
      <c r="D670" s="175">
        <v>96.64</v>
      </c>
    </row>
    <row r="671" spans="1:4" ht="15.75" customHeight="1" x14ac:dyDescent="0.3">
      <c r="A671" s="174">
        <v>95570</v>
      </c>
      <c r="B671" s="83" t="s">
        <v>887</v>
      </c>
      <c r="C671" s="174" t="s">
        <v>224</v>
      </c>
      <c r="D671" s="175">
        <v>62.93</v>
      </c>
    </row>
    <row r="672" spans="1:4" ht="15.75" customHeight="1" x14ac:dyDescent="0.3">
      <c r="A672" s="174">
        <v>95567</v>
      </c>
      <c r="B672" s="83" t="s">
        <v>888</v>
      </c>
      <c r="C672" s="174" t="s">
        <v>224</v>
      </c>
      <c r="D672" s="175">
        <v>60.14</v>
      </c>
    </row>
    <row r="673" spans="1:4" ht="15.75" customHeight="1" x14ac:dyDescent="0.3">
      <c r="A673" s="174">
        <v>95571</v>
      </c>
      <c r="B673" s="83" t="s">
        <v>889</v>
      </c>
      <c r="C673" s="174" t="s">
        <v>224</v>
      </c>
      <c r="D673" s="175">
        <v>80.78</v>
      </c>
    </row>
    <row r="674" spans="1:4" ht="15.75" customHeight="1" x14ac:dyDescent="0.3">
      <c r="A674" s="174">
        <v>95568</v>
      </c>
      <c r="B674" s="83" t="s">
        <v>890</v>
      </c>
      <c r="C674" s="174" t="s">
        <v>224</v>
      </c>
      <c r="D674" s="175">
        <v>76.819999999999993</v>
      </c>
    </row>
    <row r="675" spans="1:4" ht="15.75" customHeight="1" x14ac:dyDescent="0.3">
      <c r="A675" s="174">
        <v>95572</v>
      </c>
      <c r="B675" s="83" t="s">
        <v>891</v>
      </c>
      <c r="C675" s="174" t="s">
        <v>224</v>
      </c>
      <c r="D675" s="175">
        <v>111.84</v>
      </c>
    </row>
    <row r="676" spans="1:4" ht="15.75" customHeight="1" x14ac:dyDescent="0.3">
      <c r="A676" s="174">
        <v>95569</v>
      </c>
      <c r="B676" s="83" t="s">
        <v>892</v>
      </c>
      <c r="C676" s="174" t="s">
        <v>224</v>
      </c>
      <c r="D676" s="175">
        <v>106.7</v>
      </c>
    </row>
    <row r="677" spans="1:4" ht="15.75" customHeight="1" x14ac:dyDescent="0.3">
      <c r="A677" s="174">
        <v>92863</v>
      </c>
      <c r="B677" s="83" t="s">
        <v>893</v>
      </c>
      <c r="C677" s="174" t="s">
        <v>224</v>
      </c>
      <c r="D677" s="175">
        <v>996.49</v>
      </c>
    </row>
    <row r="678" spans="1:4" ht="15.75" customHeight="1" x14ac:dyDescent="0.3">
      <c r="A678" s="174">
        <v>92847</v>
      </c>
      <c r="B678" s="83" t="s">
        <v>894</v>
      </c>
      <c r="C678" s="174" t="s">
        <v>224</v>
      </c>
      <c r="D678" s="175">
        <v>985.43</v>
      </c>
    </row>
    <row r="679" spans="1:4" ht="15.75" customHeight="1" x14ac:dyDescent="0.3">
      <c r="A679" s="174">
        <v>104936</v>
      </c>
      <c r="B679" s="83" t="s">
        <v>895</v>
      </c>
      <c r="C679" s="174" t="s">
        <v>224</v>
      </c>
      <c r="D679" s="175">
        <v>0</v>
      </c>
    </row>
    <row r="680" spans="1:4" ht="15.75" customHeight="1" x14ac:dyDescent="0.3">
      <c r="A680" s="174">
        <v>104932</v>
      </c>
      <c r="B680" s="83" t="s">
        <v>896</v>
      </c>
      <c r="C680" s="174" t="s">
        <v>224</v>
      </c>
      <c r="D680" s="175">
        <v>0</v>
      </c>
    </row>
    <row r="681" spans="1:4" ht="15.75" customHeight="1" x14ac:dyDescent="0.3">
      <c r="A681" s="174">
        <v>104938</v>
      </c>
      <c r="B681" s="83" t="s">
        <v>897</v>
      </c>
      <c r="C681" s="174" t="s">
        <v>224</v>
      </c>
      <c r="D681" s="175">
        <v>0</v>
      </c>
    </row>
    <row r="682" spans="1:4" ht="15.75" customHeight="1" x14ac:dyDescent="0.3">
      <c r="A682" s="174">
        <v>104934</v>
      </c>
      <c r="B682" s="83" t="s">
        <v>898</v>
      </c>
      <c r="C682" s="174" t="s">
        <v>224</v>
      </c>
      <c r="D682" s="175">
        <v>0</v>
      </c>
    </row>
    <row r="683" spans="1:4" ht="15.75" customHeight="1" x14ac:dyDescent="0.3">
      <c r="A683" s="174">
        <v>92849</v>
      </c>
      <c r="B683" s="83" t="s">
        <v>899</v>
      </c>
      <c r="C683" s="174" t="s">
        <v>224</v>
      </c>
      <c r="D683" s="175">
        <v>212.06</v>
      </c>
    </row>
    <row r="684" spans="1:4" ht="15.75" customHeight="1" x14ac:dyDescent="0.3">
      <c r="A684" s="174">
        <v>92833</v>
      </c>
      <c r="B684" s="83" t="s">
        <v>900</v>
      </c>
      <c r="C684" s="174" t="s">
        <v>224</v>
      </c>
      <c r="D684" s="175">
        <v>209.27</v>
      </c>
    </row>
    <row r="685" spans="1:4" ht="15.75" customHeight="1" x14ac:dyDescent="0.3">
      <c r="A685" s="174">
        <v>92851</v>
      </c>
      <c r="B685" s="83" t="s">
        <v>901</v>
      </c>
      <c r="C685" s="174" t="s">
        <v>224</v>
      </c>
      <c r="D685" s="175">
        <v>224.9</v>
      </c>
    </row>
    <row r="686" spans="1:4" ht="15.75" customHeight="1" x14ac:dyDescent="0.3">
      <c r="A686" s="174">
        <v>92835</v>
      </c>
      <c r="B686" s="83" t="s">
        <v>902</v>
      </c>
      <c r="C686" s="174" t="s">
        <v>224</v>
      </c>
      <c r="D686" s="175">
        <v>220.94</v>
      </c>
    </row>
    <row r="687" spans="1:4" ht="15.75" customHeight="1" x14ac:dyDescent="0.3">
      <c r="A687" s="174">
        <v>92853</v>
      </c>
      <c r="B687" s="83" t="s">
        <v>903</v>
      </c>
      <c r="C687" s="174" t="s">
        <v>224</v>
      </c>
      <c r="D687" s="175">
        <v>398</v>
      </c>
    </row>
    <row r="688" spans="1:4" ht="15.75" customHeight="1" x14ac:dyDescent="0.3">
      <c r="A688" s="174">
        <v>92837</v>
      </c>
      <c r="B688" s="83" t="s">
        <v>904</v>
      </c>
      <c r="C688" s="174" t="s">
        <v>224</v>
      </c>
      <c r="D688" s="175">
        <v>392.86</v>
      </c>
    </row>
    <row r="689" spans="1:4" ht="15.75" customHeight="1" x14ac:dyDescent="0.3">
      <c r="A689" s="174">
        <v>92855</v>
      </c>
      <c r="B689" s="83" t="s">
        <v>905</v>
      </c>
      <c r="C689" s="174" t="s">
        <v>224</v>
      </c>
      <c r="D689" s="175">
        <v>487.97</v>
      </c>
    </row>
    <row r="690" spans="1:4" ht="15.75" customHeight="1" x14ac:dyDescent="0.3">
      <c r="A690" s="174">
        <v>92839</v>
      </c>
      <c r="B690" s="83" t="s">
        <v>906</v>
      </c>
      <c r="C690" s="174" t="s">
        <v>224</v>
      </c>
      <c r="D690" s="175">
        <v>481.66</v>
      </c>
    </row>
    <row r="691" spans="1:4" ht="15.75" customHeight="1" x14ac:dyDescent="0.3">
      <c r="A691" s="174">
        <v>92857</v>
      </c>
      <c r="B691" s="83" t="s">
        <v>907</v>
      </c>
      <c r="C691" s="174" t="s">
        <v>224</v>
      </c>
      <c r="D691" s="175">
        <v>634.04999999999995</v>
      </c>
    </row>
    <row r="692" spans="1:4" ht="15.75" customHeight="1" x14ac:dyDescent="0.3">
      <c r="A692" s="174">
        <v>92841</v>
      </c>
      <c r="B692" s="83" t="s">
        <v>908</v>
      </c>
      <c r="C692" s="174" t="s">
        <v>224</v>
      </c>
      <c r="D692" s="175">
        <v>626.52</v>
      </c>
    </row>
    <row r="693" spans="1:4" ht="15.75" customHeight="1" x14ac:dyDescent="0.3">
      <c r="A693" s="174">
        <v>92859</v>
      </c>
      <c r="B693" s="83" t="s">
        <v>909</v>
      </c>
      <c r="C693" s="174" t="s">
        <v>224</v>
      </c>
      <c r="D693" s="175">
        <v>657.44</v>
      </c>
    </row>
    <row r="694" spans="1:4" ht="15.75" customHeight="1" x14ac:dyDescent="0.3">
      <c r="A694" s="174">
        <v>92843</v>
      </c>
      <c r="B694" s="83" t="s">
        <v>910</v>
      </c>
      <c r="C694" s="174" t="s">
        <v>224</v>
      </c>
      <c r="D694" s="175">
        <v>648.71</v>
      </c>
    </row>
    <row r="695" spans="1:4" ht="15.75" customHeight="1" x14ac:dyDescent="0.3">
      <c r="A695" s="174">
        <v>92861</v>
      </c>
      <c r="B695" s="83" t="s">
        <v>911</v>
      </c>
      <c r="C695" s="174" t="s">
        <v>224</v>
      </c>
      <c r="D695" s="175">
        <v>970.79</v>
      </c>
    </row>
    <row r="696" spans="1:4" ht="15.75" customHeight="1" x14ac:dyDescent="0.3">
      <c r="A696" s="174">
        <v>92845</v>
      </c>
      <c r="B696" s="83" t="s">
        <v>912</v>
      </c>
      <c r="C696" s="174" t="s">
        <v>224</v>
      </c>
      <c r="D696" s="175">
        <v>960.89</v>
      </c>
    </row>
    <row r="697" spans="1:4" ht="15.75" customHeight="1" x14ac:dyDescent="0.3">
      <c r="A697" s="174">
        <v>92226</v>
      </c>
      <c r="B697" s="83" t="s">
        <v>913</v>
      </c>
      <c r="C697" s="174" t="s">
        <v>224</v>
      </c>
      <c r="D697" s="175">
        <v>569.83000000000004</v>
      </c>
    </row>
    <row r="698" spans="1:4" ht="15.75" customHeight="1" x14ac:dyDescent="0.3">
      <c r="A698" s="174">
        <v>92216</v>
      </c>
      <c r="B698" s="83" t="s">
        <v>914</v>
      </c>
      <c r="C698" s="174" t="s">
        <v>224</v>
      </c>
      <c r="D698" s="175">
        <v>558.75</v>
      </c>
    </row>
    <row r="699" spans="1:4" ht="15.75" customHeight="1" x14ac:dyDescent="0.3">
      <c r="A699" s="174">
        <v>92829</v>
      </c>
      <c r="B699" s="83" t="s">
        <v>915</v>
      </c>
      <c r="C699" s="174" t="s">
        <v>224</v>
      </c>
      <c r="D699" s="175">
        <v>819.74</v>
      </c>
    </row>
    <row r="700" spans="1:4" ht="15.75" customHeight="1" x14ac:dyDescent="0.3">
      <c r="A700" s="174">
        <v>92816</v>
      </c>
      <c r="B700" s="83" t="s">
        <v>916</v>
      </c>
      <c r="C700" s="174" t="s">
        <v>224</v>
      </c>
      <c r="D700" s="175">
        <v>806.3</v>
      </c>
    </row>
    <row r="701" spans="1:4" ht="15.75" customHeight="1" x14ac:dyDescent="0.3">
      <c r="A701" s="174">
        <v>92831</v>
      </c>
      <c r="B701" s="83" t="s">
        <v>917</v>
      </c>
      <c r="C701" s="174" t="s">
        <v>224</v>
      </c>
      <c r="D701" s="175">
        <v>1165.03</v>
      </c>
    </row>
    <row r="702" spans="1:4" ht="15.75" customHeight="1" x14ac:dyDescent="0.3">
      <c r="A702" s="174">
        <v>92818</v>
      </c>
      <c r="B702" s="83" t="s">
        <v>918</v>
      </c>
      <c r="C702" s="174" t="s">
        <v>224</v>
      </c>
      <c r="D702" s="175">
        <v>1148.03</v>
      </c>
    </row>
    <row r="703" spans="1:4" ht="15.75" customHeight="1" x14ac:dyDescent="0.3">
      <c r="A703" s="174">
        <v>95566</v>
      </c>
      <c r="B703" s="83" t="s">
        <v>919</v>
      </c>
      <c r="C703" s="174" t="s">
        <v>224</v>
      </c>
      <c r="D703" s="175">
        <v>136.13</v>
      </c>
    </row>
    <row r="704" spans="1:4" ht="15.75" customHeight="1" x14ac:dyDescent="0.3">
      <c r="A704" s="174">
        <v>95565</v>
      </c>
      <c r="B704" s="83" t="s">
        <v>920</v>
      </c>
      <c r="C704" s="174" t="s">
        <v>224</v>
      </c>
      <c r="D704" s="175">
        <v>133.34</v>
      </c>
    </row>
    <row r="705" spans="1:4" ht="15.75" customHeight="1" x14ac:dyDescent="0.3">
      <c r="A705" s="174">
        <v>92219</v>
      </c>
      <c r="B705" s="83" t="s">
        <v>921</v>
      </c>
      <c r="C705" s="174" t="s">
        <v>224</v>
      </c>
      <c r="D705" s="175">
        <v>161.66</v>
      </c>
    </row>
    <row r="706" spans="1:4" ht="15.75" customHeight="1" x14ac:dyDescent="0.3">
      <c r="A706" s="174">
        <v>92210</v>
      </c>
      <c r="B706" s="83" t="s">
        <v>922</v>
      </c>
      <c r="C706" s="174" t="s">
        <v>224</v>
      </c>
      <c r="D706" s="175">
        <v>157.69999999999999</v>
      </c>
    </row>
    <row r="707" spans="1:4" ht="15.75" customHeight="1" x14ac:dyDescent="0.3">
      <c r="A707" s="174">
        <v>92220</v>
      </c>
      <c r="B707" s="83" t="s">
        <v>923</v>
      </c>
      <c r="C707" s="174" t="s">
        <v>224</v>
      </c>
      <c r="D707" s="175">
        <v>197.25</v>
      </c>
    </row>
    <row r="708" spans="1:4" ht="15.75" customHeight="1" x14ac:dyDescent="0.3">
      <c r="A708" s="174">
        <v>92211</v>
      </c>
      <c r="B708" s="83" t="s">
        <v>924</v>
      </c>
      <c r="C708" s="174" t="s">
        <v>224</v>
      </c>
      <c r="D708" s="175">
        <v>192.11</v>
      </c>
    </row>
    <row r="709" spans="1:4" ht="15.75" customHeight="1" x14ac:dyDescent="0.3">
      <c r="A709" s="174">
        <v>92221</v>
      </c>
      <c r="B709" s="83" t="s">
        <v>925</v>
      </c>
      <c r="C709" s="174" t="s">
        <v>224</v>
      </c>
      <c r="D709" s="175">
        <v>297.99</v>
      </c>
    </row>
    <row r="710" spans="1:4" ht="15.75" customHeight="1" x14ac:dyDescent="0.3">
      <c r="A710" s="174">
        <v>92212</v>
      </c>
      <c r="B710" s="83" t="s">
        <v>926</v>
      </c>
      <c r="C710" s="174" t="s">
        <v>224</v>
      </c>
      <c r="D710" s="175">
        <v>291.67</v>
      </c>
    </row>
    <row r="711" spans="1:4" ht="15.75" customHeight="1" x14ac:dyDescent="0.3">
      <c r="A711" s="174">
        <v>92222</v>
      </c>
      <c r="B711" s="83" t="s">
        <v>927</v>
      </c>
      <c r="C711" s="174" t="s">
        <v>224</v>
      </c>
      <c r="D711" s="175">
        <v>394.54</v>
      </c>
    </row>
    <row r="712" spans="1:4" ht="15.75" customHeight="1" x14ac:dyDescent="0.3">
      <c r="A712" s="174">
        <v>92213</v>
      </c>
      <c r="B712" s="83" t="s">
        <v>928</v>
      </c>
      <c r="C712" s="174" t="s">
        <v>224</v>
      </c>
      <c r="D712" s="175">
        <v>387.03</v>
      </c>
    </row>
    <row r="713" spans="1:4" ht="15.75" customHeight="1" x14ac:dyDescent="0.3">
      <c r="A713" s="174">
        <v>92223</v>
      </c>
      <c r="B713" s="83" t="s">
        <v>929</v>
      </c>
      <c r="C713" s="174" t="s">
        <v>224</v>
      </c>
      <c r="D713" s="175">
        <v>477</v>
      </c>
    </row>
    <row r="714" spans="1:4" ht="15.75" customHeight="1" x14ac:dyDescent="0.3">
      <c r="A714" s="174">
        <v>92214</v>
      </c>
      <c r="B714" s="83" t="s">
        <v>930</v>
      </c>
      <c r="C714" s="174" t="s">
        <v>224</v>
      </c>
      <c r="D714" s="175">
        <v>468.32</v>
      </c>
    </row>
    <row r="715" spans="1:4" ht="15.75" customHeight="1" x14ac:dyDescent="0.3">
      <c r="A715" s="174">
        <v>92224</v>
      </c>
      <c r="B715" s="83" t="s">
        <v>931</v>
      </c>
      <c r="C715" s="174" t="s">
        <v>224</v>
      </c>
      <c r="D715" s="175">
        <v>547.55999999999995</v>
      </c>
    </row>
    <row r="716" spans="1:4" ht="15.75" customHeight="1" x14ac:dyDescent="0.3">
      <c r="A716" s="174">
        <v>92215</v>
      </c>
      <c r="B716" s="83" t="s">
        <v>932</v>
      </c>
      <c r="C716" s="174" t="s">
        <v>224</v>
      </c>
      <c r="D716" s="175">
        <v>537.65</v>
      </c>
    </row>
    <row r="717" spans="1:4" ht="15.75" customHeight="1" x14ac:dyDescent="0.3">
      <c r="A717" s="174">
        <v>94342</v>
      </c>
      <c r="B717" s="83" t="s">
        <v>933</v>
      </c>
      <c r="C717" s="174" t="s">
        <v>303</v>
      </c>
      <c r="D717" s="175">
        <v>115.6</v>
      </c>
    </row>
    <row r="718" spans="1:4" ht="15.75" customHeight="1" x14ac:dyDescent="0.3">
      <c r="A718" s="174">
        <v>94319</v>
      </c>
      <c r="B718" s="83" t="s">
        <v>934</v>
      </c>
      <c r="C718" s="174" t="s">
        <v>303</v>
      </c>
      <c r="D718" s="175">
        <v>84.78</v>
      </c>
    </row>
    <row r="719" spans="1:4" ht="15.75" customHeight="1" x14ac:dyDescent="0.3">
      <c r="A719" s="174">
        <v>94304</v>
      </c>
      <c r="B719" s="83" t="s">
        <v>935</v>
      </c>
      <c r="C719" s="174" t="s">
        <v>303</v>
      </c>
      <c r="D719" s="175">
        <v>77.7</v>
      </c>
    </row>
    <row r="720" spans="1:4" ht="15.75" customHeight="1" x14ac:dyDescent="0.3">
      <c r="A720" s="174">
        <v>94306</v>
      </c>
      <c r="B720" s="83" t="s">
        <v>936</v>
      </c>
      <c r="C720" s="174" t="s">
        <v>303</v>
      </c>
      <c r="D720" s="175">
        <v>70.510000000000005</v>
      </c>
    </row>
    <row r="721" spans="1:4" ht="15.75" customHeight="1" x14ac:dyDescent="0.3">
      <c r="A721" s="174">
        <v>94327</v>
      </c>
      <c r="B721" s="83" t="s">
        <v>937</v>
      </c>
      <c r="C721" s="174" t="s">
        <v>303</v>
      </c>
      <c r="D721" s="175">
        <v>108.52</v>
      </c>
    </row>
    <row r="722" spans="1:4" ht="15.75" customHeight="1" x14ac:dyDescent="0.3">
      <c r="A722" s="174">
        <v>94329</v>
      </c>
      <c r="B722" s="83" t="s">
        <v>938</v>
      </c>
      <c r="C722" s="174" t="s">
        <v>303</v>
      </c>
      <c r="D722" s="175">
        <v>101.33</v>
      </c>
    </row>
    <row r="723" spans="1:4" ht="15.75" customHeight="1" x14ac:dyDescent="0.3">
      <c r="A723" s="174">
        <v>94333</v>
      </c>
      <c r="B723" s="83" t="s">
        <v>939</v>
      </c>
      <c r="C723" s="174" t="s">
        <v>303</v>
      </c>
      <c r="D723" s="175">
        <v>98.09</v>
      </c>
    </row>
    <row r="724" spans="1:4" ht="15.75" customHeight="1" x14ac:dyDescent="0.3">
      <c r="A724" s="174">
        <v>94310</v>
      </c>
      <c r="B724" s="83" t="s">
        <v>940</v>
      </c>
      <c r="C724" s="174" t="s">
        <v>303</v>
      </c>
      <c r="D724" s="175">
        <v>67.27</v>
      </c>
    </row>
    <row r="725" spans="1:4" ht="15.75" customHeight="1" x14ac:dyDescent="0.3">
      <c r="A725" s="174">
        <v>104739</v>
      </c>
      <c r="B725" s="83" t="s">
        <v>941</v>
      </c>
      <c r="C725" s="174" t="s">
        <v>303</v>
      </c>
      <c r="D725" s="175">
        <v>113.39</v>
      </c>
    </row>
    <row r="726" spans="1:4" ht="15.75" customHeight="1" x14ac:dyDescent="0.3">
      <c r="A726" s="174">
        <v>104738</v>
      </c>
      <c r="B726" s="83" t="s">
        <v>942</v>
      </c>
      <c r="C726" s="174" t="s">
        <v>303</v>
      </c>
      <c r="D726" s="175">
        <v>82.57</v>
      </c>
    </row>
    <row r="727" spans="1:4" ht="15.75" customHeight="1" x14ac:dyDescent="0.3">
      <c r="A727" s="174">
        <v>94316</v>
      </c>
      <c r="B727" s="83" t="s">
        <v>943</v>
      </c>
      <c r="C727" s="174" t="s">
        <v>303</v>
      </c>
      <c r="D727" s="175">
        <v>72.55</v>
      </c>
    </row>
    <row r="728" spans="1:4" ht="15.75" customHeight="1" x14ac:dyDescent="0.3">
      <c r="A728" s="174">
        <v>94318</v>
      </c>
      <c r="B728" s="83" t="s">
        <v>944</v>
      </c>
      <c r="C728" s="174" t="s">
        <v>303</v>
      </c>
      <c r="D728" s="175">
        <v>66.09</v>
      </c>
    </row>
    <row r="729" spans="1:4" ht="15.75" customHeight="1" x14ac:dyDescent="0.3">
      <c r="A729" s="174">
        <v>94339</v>
      </c>
      <c r="B729" s="83" t="s">
        <v>945</v>
      </c>
      <c r="C729" s="174" t="s">
        <v>303</v>
      </c>
      <c r="D729" s="175">
        <v>103.37</v>
      </c>
    </row>
    <row r="730" spans="1:4" ht="15.75" customHeight="1" x14ac:dyDescent="0.3">
      <c r="A730" s="174">
        <v>94341</v>
      </c>
      <c r="B730" s="83" t="s">
        <v>946</v>
      </c>
      <c r="C730" s="174" t="s">
        <v>303</v>
      </c>
      <c r="D730" s="175">
        <v>96.91</v>
      </c>
    </row>
    <row r="731" spans="1:4" ht="15.75" customHeight="1" x14ac:dyDescent="0.3">
      <c r="A731" s="174">
        <v>104742</v>
      </c>
      <c r="B731" s="83" t="s">
        <v>947</v>
      </c>
      <c r="C731" s="174" t="s">
        <v>216</v>
      </c>
      <c r="D731" s="175">
        <v>8.85</v>
      </c>
    </row>
    <row r="732" spans="1:4" ht="15.75" customHeight="1" x14ac:dyDescent="0.3">
      <c r="A732" s="174">
        <v>93382</v>
      </c>
      <c r="B732" s="83" t="s">
        <v>948</v>
      </c>
      <c r="C732" s="174" t="s">
        <v>303</v>
      </c>
      <c r="D732" s="175">
        <v>32.909999999999997</v>
      </c>
    </row>
    <row r="733" spans="1:4" ht="15.75" customHeight="1" x14ac:dyDescent="0.3">
      <c r="A733" s="174">
        <v>104737</v>
      </c>
      <c r="B733" s="83" t="s">
        <v>949</v>
      </c>
      <c r="C733" s="174" t="s">
        <v>303</v>
      </c>
      <c r="D733" s="175">
        <v>28.06</v>
      </c>
    </row>
    <row r="734" spans="1:4" ht="15.75" customHeight="1" x14ac:dyDescent="0.3">
      <c r="A734" s="174">
        <v>93369</v>
      </c>
      <c r="B734" s="83" t="s">
        <v>950</v>
      </c>
      <c r="C734" s="174" t="s">
        <v>303</v>
      </c>
      <c r="D734" s="175">
        <v>18.64</v>
      </c>
    </row>
    <row r="735" spans="1:4" ht="15.75" customHeight="1" x14ac:dyDescent="0.3">
      <c r="A735" s="174">
        <v>93373</v>
      </c>
      <c r="B735" s="83" t="s">
        <v>951</v>
      </c>
      <c r="C735" s="174" t="s">
        <v>303</v>
      </c>
      <c r="D735" s="175">
        <v>15.4</v>
      </c>
    </row>
    <row r="736" spans="1:4" ht="15.75" customHeight="1" x14ac:dyDescent="0.3">
      <c r="A736" s="174">
        <v>93368</v>
      </c>
      <c r="B736" s="83" t="s">
        <v>952</v>
      </c>
      <c r="C736" s="174" t="s">
        <v>303</v>
      </c>
      <c r="D736" s="175">
        <v>22.63</v>
      </c>
    </row>
    <row r="737" spans="1:4" ht="15.75" customHeight="1" x14ac:dyDescent="0.3">
      <c r="A737" s="174">
        <v>104729</v>
      </c>
      <c r="B737" s="83" t="s">
        <v>953</v>
      </c>
      <c r="C737" s="174" t="s">
        <v>303</v>
      </c>
      <c r="D737" s="175">
        <v>18.07</v>
      </c>
    </row>
    <row r="738" spans="1:4" ht="15.75" customHeight="1" x14ac:dyDescent="0.3">
      <c r="A738" s="174">
        <v>93372</v>
      </c>
      <c r="B738" s="83" t="s">
        <v>954</v>
      </c>
      <c r="C738" s="174" t="s">
        <v>303</v>
      </c>
      <c r="D738" s="175">
        <v>17.93</v>
      </c>
    </row>
    <row r="739" spans="1:4" ht="15.75" customHeight="1" x14ac:dyDescent="0.3">
      <c r="A739" s="174">
        <v>104731</v>
      </c>
      <c r="B739" s="83" t="s">
        <v>955</v>
      </c>
      <c r="C739" s="174" t="s">
        <v>303</v>
      </c>
      <c r="D739" s="175">
        <v>13.37</v>
      </c>
    </row>
    <row r="740" spans="1:4" ht="15.75" customHeight="1" x14ac:dyDescent="0.3">
      <c r="A740" s="174">
        <v>93367</v>
      </c>
      <c r="B740" s="83" t="s">
        <v>956</v>
      </c>
      <c r="C740" s="174" t="s">
        <v>303</v>
      </c>
      <c r="D740" s="175">
        <v>25.83</v>
      </c>
    </row>
    <row r="741" spans="1:4" ht="15.75" customHeight="1" x14ac:dyDescent="0.3">
      <c r="A741" s="174">
        <v>104728</v>
      </c>
      <c r="B741" s="83" t="s">
        <v>957</v>
      </c>
      <c r="C741" s="174" t="s">
        <v>303</v>
      </c>
      <c r="D741" s="175">
        <v>21.25</v>
      </c>
    </row>
    <row r="742" spans="1:4" ht="15.75" customHeight="1" x14ac:dyDescent="0.3">
      <c r="A742" s="174">
        <v>104730</v>
      </c>
      <c r="B742" s="83" t="s">
        <v>958</v>
      </c>
      <c r="C742" s="174" t="s">
        <v>303</v>
      </c>
      <c r="D742" s="175">
        <v>14.1</v>
      </c>
    </row>
    <row r="743" spans="1:4" ht="15.75" customHeight="1" x14ac:dyDescent="0.3">
      <c r="A743" s="174">
        <v>104732</v>
      </c>
      <c r="B743" s="83" t="s">
        <v>959</v>
      </c>
      <c r="C743" s="174" t="s">
        <v>303</v>
      </c>
      <c r="D743" s="175">
        <v>10.86</v>
      </c>
    </row>
    <row r="744" spans="1:4" ht="15.75" customHeight="1" x14ac:dyDescent="0.3">
      <c r="A744" s="174">
        <v>104740</v>
      </c>
      <c r="B744" s="83" t="s">
        <v>960</v>
      </c>
      <c r="C744" s="174" t="s">
        <v>303</v>
      </c>
      <c r="D744" s="175">
        <v>30.7</v>
      </c>
    </row>
    <row r="745" spans="1:4" ht="15.75" customHeight="1" x14ac:dyDescent="0.3">
      <c r="A745" s="174">
        <v>104741</v>
      </c>
      <c r="B745" s="83" t="s">
        <v>961</v>
      </c>
      <c r="C745" s="174" t="s">
        <v>303</v>
      </c>
      <c r="D745" s="175">
        <v>25.85</v>
      </c>
    </row>
    <row r="746" spans="1:4" ht="15.75" customHeight="1" x14ac:dyDescent="0.3">
      <c r="A746" s="174">
        <v>104733</v>
      </c>
      <c r="B746" s="83" t="s">
        <v>962</v>
      </c>
      <c r="C746" s="174" t="s">
        <v>303</v>
      </c>
      <c r="D746" s="175">
        <v>22.08</v>
      </c>
    </row>
    <row r="747" spans="1:4" ht="15.75" customHeight="1" x14ac:dyDescent="0.3">
      <c r="A747" s="174">
        <v>104735</v>
      </c>
      <c r="B747" s="83" t="s">
        <v>963</v>
      </c>
      <c r="C747" s="174" t="s">
        <v>303</v>
      </c>
      <c r="D747" s="175">
        <v>12.96</v>
      </c>
    </row>
    <row r="748" spans="1:4" ht="15.75" customHeight="1" x14ac:dyDescent="0.3">
      <c r="A748" s="174">
        <v>104734</v>
      </c>
      <c r="B748" s="83" t="s">
        <v>964</v>
      </c>
      <c r="C748" s="174" t="s">
        <v>303</v>
      </c>
      <c r="D748" s="175">
        <v>15.97</v>
      </c>
    </row>
    <row r="749" spans="1:4" ht="15.75" customHeight="1" x14ac:dyDescent="0.3">
      <c r="A749" s="174">
        <v>104736</v>
      </c>
      <c r="B749" s="83" t="s">
        <v>965</v>
      </c>
      <c r="C749" s="174" t="s">
        <v>303</v>
      </c>
      <c r="D749" s="175">
        <v>9.67</v>
      </c>
    </row>
    <row r="750" spans="1:4" ht="15.75" customHeight="1" x14ac:dyDescent="0.3">
      <c r="A750" s="174">
        <v>93381</v>
      </c>
      <c r="B750" s="83" t="s">
        <v>966</v>
      </c>
      <c r="C750" s="174" t="s">
        <v>303</v>
      </c>
      <c r="D750" s="175">
        <v>14.22</v>
      </c>
    </row>
    <row r="751" spans="1:4" ht="15.75" customHeight="1" x14ac:dyDescent="0.3">
      <c r="A751" s="174">
        <v>93379</v>
      </c>
      <c r="B751" s="83" t="s">
        <v>967</v>
      </c>
      <c r="C751" s="174" t="s">
        <v>303</v>
      </c>
      <c r="D751" s="175">
        <v>20.68</v>
      </c>
    </row>
    <row r="752" spans="1:4" ht="15.75" customHeight="1" x14ac:dyDescent="0.3">
      <c r="A752" s="174">
        <v>93380</v>
      </c>
      <c r="B752" s="83" t="s">
        <v>968</v>
      </c>
      <c r="C752" s="174" t="s">
        <v>303</v>
      </c>
      <c r="D752" s="175">
        <v>17.579999999999998</v>
      </c>
    </row>
    <row r="753" spans="1:4" ht="15.75" customHeight="1" x14ac:dyDescent="0.3">
      <c r="A753" s="174">
        <v>93378</v>
      </c>
      <c r="B753" s="83" t="s">
        <v>969</v>
      </c>
      <c r="C753" s="174" t="s">
        <v>303</v>
      </c>
      <c r="D753" s="175">
        <v>26.93</v>
      </c>
    </row>
    <row r="754" spans="1:4" ht="15.75" customHeight="1" x14ac:dyDescent="0.3">
      <c r="A754" s="174">
        <v>105732</v>
      </c>
      <c r="B754" s="83" t="s">
        <v>970</v>
      </c>
      <c r="C754" s="174" t="s">
        <v>303</v>
      </c>
      <c r="D754" s="175">
        <v>182.43</v>
      </c>
    </row>
    <row r="755" spans="1:4" ht="15.75" customHeight="1" x14ac:dyDescent="0.3">
      <c r="A755" s="174">
        <v>96397</v>
      </c>
      <c r="B755" s="83" t="s">
        <v>971</v>
      </c>
      <c r="C755" s="174" t="s">
        <v>303</v>
      </c>
      <c r="D755" s="175">
        <v>177.44</v>
      </c>
    </row>
    <row r="756" spans="1:4" ht="15.75" customHeight="1" x14ac:dyDescent="0.3">
      <c r="A756" s="174">
        <v>105735</v>
      </c>
      <c r="B756" s="83" t="s">
        <v>972</v>
      </c>
      <c r="C756" s="174" t="s">
        <v>303</v>
      </c>
      <c r="D756" s="175">
        <v>174.91</v>
      </c>
    </row>
    <row r="757" spans="1:4" ht="15.75" customHeight="1" x14ac:dyDescent="0.3">
      <c r="A757" s="174">
        <v>105727</v>
      </c>
      <c r="B757" s="83" t="s">
        <v>973</v>
      </c>
      <c r="C757" s="174" t="s">
        <v>303</v>
      </c>
      <c r="D757" s="175">
        <v>123.92</v>
      </c>
    </row>
    <row r="758" spans="1:4" ht="15.75" customHeight="1" x14ac:dyDescent="0.3">
      <c r="A758" s="174">
        <v>96396</v>
      </c>
      <c r="B758" s="83" t="s">
        <v>974</v>
      </c>
      <c r="C758" s="174" t="s">
        <v>303</v>
      </c>
      <c r="D758" s="175">
        <v>120.05</v>
      </c>
    </row>
    <row r="759" spans="1:4" ht="15.75" customHeight="1" x14ac:dyDescent="0.3">
      <c r="A759" s="174">
        <v>105730</v>
      </c>
      <c r="B759" s="83" t="s">
        <v>975</v>
      </c>
      <c r="C759" s="174" t="s">
        <v>303</v>
      </c>
      <c r="D759" s="175">
        <v>118.1</v>
      </c>
    </row>
    <row r="760" spans="1:4" ht="15.75" customHeight="1" x14ac:dyDescent="0.3">
      <c r="A760" s="174">
        <v>105737</v>
      </c>
      <c r="B760" s="83" t="s">
        <v>976</v>
      </c>
      <c r="C760" s="174" t="s">
        <v>303</v>
      </c>
      <c r="D760" s="175">
        <v>255.17</v>
      </c>
    </row>
    <row r="761" spans="1:4" ht="15.75" customHeight="1" x14ac:dyDescent="0.3">
      <c r="A761" s="174">
        <v>96398</v>
      </c>
      <c r="B761" s="83" t="s">
        <v>977</v>
      </c>
      <c r="C761" s="174" t="s">
        <v>303</v>
      </c>
      <c r="D761" s="175">
        <v>251.41</v>
      </c>
    </row>
    <row r="762" spans="1:4" ht="15.75" customHeight="1" x14ac:dyDescent="0.3">
      <c r="A762" s="174">
        <v>105740</v>
      </c>
      <c r="B762" s="83" t="s">
        <v>978</v>
      </c>
      <c r="C762" s="174" t="s">
        <v>303</v>
      </c>
      <c r="D762" s="175">
        <v>249.41</v>
      </c>
    </row>
    <row r="763" spans="1:4" ht="15.75" customHeight="1" x14ac:dyDescent="0.3">
      <c r="A763" s="174">
        <v>105749</v>
      </c>
      <c r="B763" s="83" t="s">
        <v>979</v>
      </c>
      <c r="C763" s="174" t="s">
        <v>303</v>
      </c>
      <c r="D763" s="175">
        <v>115.65</v>
      </c>
    </row>
    <row r="764" spans="1:4" ht="15.75" customHeight="1" x14ac:dyDescent="0.3">
      <c r="A764" s="174">
        <v>96400</v>
      </c>
      <c r="B764" s="83" t="s">
        <v>980</v>
      </c>
      <c r="C764" s="174" t="s">
        <v>303</v>
      </c>
      <c r="D764" s="175">
        <v>113.63</v>
      </c>
    </row>
    <row r="765" spans="1:4" ht="15.75" customHeight="1" x14ac:dyDescent="0.3">
      <c r="A765" s="174">
        <v>105752</v>
      </c>
      <c r="B765" s="83" t="s">
        <v>981</v>
      </c>
      <c r="C765" s="174" t="s">
        <v>303</v>
      </c>
      <c r="D765" s="175">
        <v>111.82</v>
      </c>
    </row>
    <row r="766" spans="1:4" ht="15.75" customHeight="1" x14ac:dyDescent="0.3">
      <c r="A766" s="174">
        <v>105754</v>
      </c>
      <c r="B766" s="83" t="s">
        <v>982</v>
      </c>
      <c r="C766" s="174" t="s">
        <v>303</v>
      </c>
      <c r="D766" s="175">
        <v>110.11</v>
      </c>
    </row>
    <row r="767" spans="1:4" ht="15.75" customHeight="1" x14ac:dyDescent="0.3">
      <c r="A767" s="174">
        <v>105742</v>
      </c>
      <c r="B767" s="83" t="s">
        <v>983</v>
      </c>
      <c r="C767" s="174" t="s">
        <v>303</v>
      </c>
      <c r="D767" s="175">
        <v>86.17</v>
      </c>
    </row>
    <row r="768" spans="1:4" ht="15.75" customHeight="1" x14ac:dyDescent="0.3">
      <c r="A768" s="174">
        <v>96399</v>
      </c>
      <c r="B768" s="83" t="s">
        <v>984</v>
      </c>
      <c r="C768" s="174" t="s">
        <v>303</v>
      </c>
      <c r="D768" s="175">
        <v>84.38</v>
      </c>
    </row>
    <row r="769" spans="1:4" ht="15.75" customHeight="1" x14ac:dyDescent="0.3">
      <c r="A769" s="174">
        <v>105745</v>
      </c>
      <c r="B769" s="83" t="s">
        <v>985</v>
      </c>
      <c r="C769" s="174" t="s">
        <v>303</v>
      </c>
      <c r="D769" s="175">
        <v>82.59</v>
      </c>
    </row>
    <row r="770" spans="1:4" ht="15.75" customHeight="1" x14ac:dyDescent="0.3">
      <c r="A770" s="174">
        <v>105747</v>
      </c>
      <c r="B770" s="83" t="s">
        <v>986</v>
      </c>
      <c r="C770" s="174" t="s">
        <v>303</v>
      </c>
      <c r="D770" s="175">
        <v>80.790000000000006</v>
      </c>
    </row>
    <row r="771" spans="1:4" ht="15.75" customHeight="1" x14ac:dyDescent="0.3">
      <c r="A771" s="174">
        <v>105657</v>
      </c>
      <c r="B771" s="83" t="s">
        <v>987</v>
      </c>
      <c r="C771" s="174" t="s">
        <v>303</v>
      </c>
      <c r="D771" s="175">
        <v>146.19999999999999</v>
      </c>
    </row>
    <row r="772" spans="1:4" ht="15.75" customHeight="1" x14ac:dyDescent="0.3">
      <c r="A772" s="174">
        <v>100566</v>
      </c>
      <c r="B772" s="83" t="s">
        <v>988</v>
      </c>
      <c r="C772" s="174" t="s">
        <v>303</v>
      </c>
      <c r="D772" s="175">
        <v>138.13</v>
      </c>
    </row>
    <row r="773" spans="1:4" ht="15.75" customHeight="1" x14ac:dyDescent="0.3">
      <c r="A773" s="174">
        <v>105666</v>
      </c>
      <c r="B773" s="83" t="s">
        <v>989</v>
      </c>
      <c r="C773" s="174" t="s">
        <v>303</v>
      </c>
      <c r="D773" s="175">
        <v>134.07</v>
      </c>
    </row>
    <row r="774" spans="1:4" ht="15.75" customHeight="1" x14ac:dyDescent="0.3">
      <c r="A774" s="174">
        <v>105639</v>
      </c>
      <c r="B774" s="83" t="s">
        <v>990</v>
      </c>
      <c r="C774" s="174" t="s">
        <v>303</v>
      </c>
      <c r="D774" s="175">
        <v>0</v>
      </c>
    </row>
    <row r="775" spans="1:4" ht="15.75" customHeight="1" x14ac:dyDescent="0.3">
      <c r="A775" s="174">
        <v>105645</v>
      </c>
      <c r="B775" s="83" t="s">
        <v>991</v>
      </c>
      <c r="C775" s="174" t="s">
        <v>303</v>
      </c>
      <c r="D775" s="175">
        <v>0</v>
      </c>
    </row>
    <row r="776" spans="1:4" ht="15.75" customHeight="1" x14ac:dyDescent="0.3">
      <c r="A776" s="174">
        <v>105651</v>
      </c>
      <c r="B776" s="83" t="s">
        <v>992</v>
      </c>
      <c r="C776" s="174" t="s">
        <v>303</v>
      </c>
      <c r="D776" s="175">
        <v>0</v>
      </c>
    </row>
    <row r="777" spans="1:4" ht="15.75" customHeight="1" x14ac:dyDescent="0.3">
      <c r="A777" s="174">
        <v>105658</v>
      </c>
      <c r="B777" s="83" t="s">
        <v>993</v>
      </c>
      <c r="C777" s="174" t="s">
        <v>303</v>
      </c>
      <c r="D777" s="175">
        <v>173.51</v>
      </c>
    </row>
    <row r="778" spans="1:4" ht="15.75" customHeight="1" x14ac:dyDescent="0.3">
      <c r="A778" s="174">
        <v>100567</v>
      </c>
      <c r="B778" s="83" t="s">
        <v>994</v>
      </c>
      <c r="C778" s="174" t="s">
        <v>303</v>
      </c>
      <c r="D778" s="175">
        <v>165.44</v>
      </c>
    </row>
    <row r="779" spans="1:4" ht="15.75" customHeight="1" x14ac:dyDescent="0.3">
      <c r="A779" s="174">
        <v>105667</v>
      </c>
      <c r="B779" s="83" t="s">
        <v>995</v>
      </c>
      <c r="C779" s="174" t="s">
        <v>303</v>
      </c>
      <c r="D779" s="175">
        <v>161.38</v>
      </c>
    </row>
    <row r="780" spans="1:4" ht="15.75" customHeight="1" x14ac:dyDescent="0.3">
      <c r="A780" s="174">
        <v>105640</v>
      </c>
      <c r="B780" s="83" t="s">
        <v>996</v>
      </c>
      <c r="C780" s="174" t="s">
        <v>303</v>
      </c>
      <c r="D780" s="175">
        <v>0</v>
      </c>
    </row>
    <row r="781" spans="1:4" ht="15.75" customHeight="1" x14ac:dyDescent="0.3">
      <c r="A781" s="174">
        <v>105646</v>
      </c>
      <c r="B781" s="83" t="s">
        <v>997</v>
      </c>
      <c r="C781" s="174" t="s">
        <v>303</v>
      </c>
      <c r="D781" s="175">
        <v>0</v>
      </c>
    </row>
    <row r="782" spans="1:4" ht="15.75" customHeight="1" x14ac:dyDescent="0.3">
      <c r="A782" s="174">
        <v>105652</v>
      </c>
      <c r="B782" s="83" t="s">
        <v>998</v>
      </c>
      <c r="C782" s="174" t="s">
        <v>303</v>
      </c>
      <c r="D782" s="175">
        <v>0</v>
      </c>
    </row>
    <row r="783" spans="1:4" ht="15.75" customHeight="1" x14ac:dyDescent="0.3">
      <c r="A783" s="174">
        <v>105659</v>
      </c>
      <c r="B783" s="83" t="s">
        <v>999</v>
      </c>
      <c r="C783" s="174" t="s">
        <v>303</v>
      </c>
      <c r="D783" s="175">
        <v>200.45</v>
      </c>
    </row>
    <row r="784" spans="1:4" ht="15.75" customHeight="1" x14ac:dyDescent="0.3">
      <c r="A784" s="174">
        <v>100568</v>
      </c>
      <c r="B784" s="83" t="s">
        <v>1000</v>
      </c>
      <c r="C784" s="174" t="s">
        <v>303</v>
      </c>
      <c r="D784" s="175">
        <v>192.38</v>
      </c>
    </row>
    <row r="785" spans="1:4" ht="15.75" customHeight="1" x14ac:dyDescent="0.3">
      <c r="A785" s="174">
        <v>105668</v>
      </c>
      <c r="B785" s="83" t="s">
        <v>1001</v>
      </c>
      <c r="C785" s="174" t="s">
        <v>303</v>
      </c>
      <c r="D785" s="175">
        <v>188.32</v>
      </c>
    </row>
    <row r="786" spans="1:4" ht="15.75" customHeight="1" x14ac:dyDescent="0.3">
      <c r="A786" s="174">
        <v>105641</v>
      </c>
      <c r="B786" s="83" t="s">
        <v>1002</v>
      </c>
      <c r="C786" s="174" t="s">
        <v>303</v>
      </c>
      <c r="D786" s="175">
        <v>0</v>
      </c>
    </row>
    <row r="787" spans="1:4" ht="15.75" customHeight="1" x14ac:dyDescent="0.3">
      <c r="A787" s="174">
        <v>105647</v>
      </c>
      <c r="B787" s="83" t="s">
        <v>1003</v>
      </c>
      <c r="C787" s="174" t="s">
        <v>303</v>
      </c>
      <c r="D787" s="175">
        <v>0</v>
      </c>
    </row>
    <row r="788" spans="1:4" ht="15.75" customHeight="1" x14ac:dyDescent="0.3">
      <c r="A788" s="174">
        <v>105653</v>
      </c>
      <c r="B788" s="83" t="s">
        <v>1004</v>
      </c>
      <c r="C788" s="174" t="s">
        <v>303</v>
      </c>
      <c r="D788" s="175">
        <v>0</v>
      </c>
    </row>
    <row r="789" spans="1:4" ht="15.75" customHeight="1" x14ac:dyDescent="0.3">
      <c r="A789" s="174">
        <v>105710</v>
      </c>
      <c r="B789" s="83" t="s">
        <v>1005</v>
      </c>
      <c r="C789" s="174" t="s">
        <v>303</v>
      </c>
      <c r="D789" s="175">
        <v>87.93</v>
      </c>
    </row>
    <row r="790" spans="1:4" ht="15.75" customHeight="1" x14ac:dyDescent="0.3">
      <c r="A790" s="174">
        <v>100564</v>
      </c>
      <c r="B790" s="83" t="s">
        <v>1006</v>
      </c>
      <c r="C790" s="174" t="s">
        <v>303</v>
      </c>
      <c r="D790" s="175">
        <v>79.86</v>
      </c>
    </row>
    <row r="791" spans="1:4" ht="15.75" customHeight="1" x14ac:dyDescent="0.3">
      <c r="A791" s="174">
        <v>105711</v>
      </c>
      <c r="B791" s="83" t="s">
        <v>1007</v>
      </c>
      <c r="C791" s="174" t="s">
        <v>303</v>
      </c>
      <c r="D791" s="175">
        <v>75.8</v>
      </c>
    </row>
    <row r="792" spans="1:4" ht="15.75" customHeight="1" x14ac:dyDescent="0.3">
      <c r="A792" s="174">
        <v>105705</v>
      </c>
      <c r="B792" s="83" t="s">
        <v>1008</v>
      </c>
      <c r="C792" s="174" t="s">
        <v>303</v>
      </c>
      <c r="D792" s="175">
        <v>0</v>
      </c>
    </row>
    <row r="793" spans="1:4" ht="15.75" customHeight="1" x14ac:dyDescent="0.3">
      <c r="A793" s="174">
        <v>105706</v>
      </c>
      <c r="B793" s="83" t="s">
        <v>1009</v>
      </c>
      <c r="C793" s="174" t="s">
        <v>303</v>
      </c>
      <c r="D793" s="175">
        <v>0</v>
      </c>
    </row>
    <row r="794" spans="1:4" ht="15.75" customHeight="1" x14ac:dyDescent="0.3">
      <c r="A794" s="174">
        <v>105708</v>
      </c>
      <c r="B794" s="83" t="s">
        <v>1010</v>
      </c>
      <c r="C794" s="174" t="s">
        <v>303</v>
      </c>
      <c r="D794" s="175">
        <v>0</v>
      </c>
    </row>
    <row r="795" spans="1:4" ht="15.75" customHeight="1" x14ac:dyDescent="0.3">
      <c r="A795" s="174">
        <v>105690</v>
      </c>
      <c r="B795" s="83" t="s">
        <v>1011</v>
      </c>
      <c r="C795" s="174" t="s">
        <v>303</v>
      </c>
      <c r="D795" s="175">
        <v>137.78</v>
      </c>
    </row>
    <row r="796" spans="1:4" ht="15.75" customHeight="1" x14ac:dyDescent="0.3">
      <c r="A796" s="174">
        <v>100569</v>
      </c>
      <c r="B796" s="83" t="s">
        <v>1012</v>
      </c>
      <c r="C796" s="174" t="s">
        <v>303</v>
      </c>
      <c r="D796" s="175">
        <v>129.71</v>
      </c>
    </row>
    <row r="797" spans="1:4" ht="15.75" customHeight="1" x14ac:dyDescent="0.3">
      <c r="A797" s="174">
        <v>105699</v>
      </c>
      <c r="B797" s="83" t="s">
        <v>1013</v>
      </c>
      <c r="C797" s="174" t="s">
        <v>303</v>
      </c>
      <c r="D797" s="175">
        <v>125.65</v>
      </c>
    </row>
    <row r="798" spans="1:4" ht="15.75" customHeight="1" x14ac:dyDescent="0.3">
      <c r="A798" s="174">
        <v>105672</v>
      </c>
      <c r="B798" s="83" t="s">
        <v>1014</v>
      </c>
      <c r="C798" s="174" t="s">
        <v>303</v>
      </c>
      <c r="D798" s="175">
        <v>0</v>
      </c>
    </row>
    <row r="799" spans="1:4" ht="15.75" customHeight="1" x14ac:dyDescent="0.3">
      <c r="A799" s="174">
        <v>105678</v>
      </c>
      <c r="B799" s="83" t="s">
        <v>1015</v>
      </c>
      <c r="C799" s="174" t="s">
        <v>303</v>
      </c>
      <c r="D799" s="175">
        <v>0</v>
      </c>
    </row>
    <row r="800" spans="1:4" ht="15.75" customHeight="1" x14ac:dyDescent="0.3">
      <c r="A800" s="174">
        <v>105684</v>
      </c>
      <c r="B800" s="83" t="s">
        <v>1016</v>
      </c>
      <c r="C800" s="174" t="s">
        <v>303</v>
      </c>
      <c r="D800" s="175">
        <v>0</v>
      </c>
    </row>
    <row r="801" spans="1:4" ht="15.75" customHeight="1" x14ac:dyDescent="0.3">
      <c r="A801" s="174">
        <v>105691</v>
      </c>
      <c r="B801" s="83" t="s">
        <v>1017</v>
      </c>
      <c r="C801" s="174" t="s">
        <v>303</v>
      </c>
      <c r="D801" s="175">
        <v>165.28</v>
      </c>
    </row>
    <row r="802" spans="1:4" ht="15.75" customHeight="1" x14ac:dyDescent="0.3">
      <c r="A802" s="174">
        <v>100570</v>
      </c>
      <c r="B802" s="83" t="s">
        <v>1018</v>
      </c>
      <c r="C802" s="174" t="s">
        <v>303</v>
      </c>
      <c r="D802" s="175">
        <v>157.21</v>
      </c>
    </row>
    <row r="803" spans="1:4" ht="15.75" customHeight="1" x14ac:dyDescent="0.3">
      <c r="A803" s="174">
        <v>105700</v>
      </c>
      <c r="B803" s="83" t="s">
        <v>1019</v>
      </c>
      <c r="C803" s="174" t="s">
        <v>303</v>
      </c>
      <c r="D803" s="175">
        <v>153.15</v>
      </c>
    </row>
    <row r="804" spans="1:4" ht="15.75" customHeight="1" x14ac:dyDescent="0.3">
      <c r="A804" s="174">
        <v>105673</v>
      </c>
      <c r="B804" s="83" t="s">
        <v>1020</v>
      </c>
      <c r="C804" s="174" t="s">
        <v>303</v>
      </c>
      <c r="D804" s="175">
        <v>0</v>
      </c>
    </row>
    <row r="805" spans="1:4" ht="15.75" customHeight="1" x14ac:dyDescent="0.3">
      <c r="A805" s="174">
        <v>105679</v>
      </c>
      <c r="B805" s="83" t="s">
        <v>1021</v>
      </c>
      <c r="C805" s="174" t="s">
        <v>303</v>
      </c>
      <c r="D805" s="175">
        <v>0</v>
      </c>
    </row>
    <row r="806" spans="1:4" ht="15.75" customHeight="1" x14ac:dyDescent="0.3">
      <c r="A806" s="174">
        <v>105685</v>
      </c>
      <c r="B806" s="83" t="s">
        <v>1022</v>
      </c>
      <c r="C806" s="174" t="s">
        <v>303</v>
      </c>
      <c r="D806" s="175">
        <v>0</v>
      </c>
    </row>
    <row r="807" spans="1:4" ht="15.75" customHeight="1" x14ac:dyDescent="0.3">
      <c r="A807" s="174">
        <v>105692</v>
      </c>
      <c r="B807" s="83" t="s">
        <v>1023</v>
      </c>
      <c r="C807" s="174" t="s">
        <v>303</v>
      </c>
      <c r="D807" s="175">
        <v>192.39</v>
      </c>
    </row>
    <row r="808" spans="1:4" ht="15.75" customHeight="1" x14ac:dyDescent="0.3">
      <c r="A808" s="174">
        <v>100571</v>
      </c>
      <c r="B808" s="83" t="s">
        <v>1024</v>
      </c>
      <c r="C808" s="174" t="s">
        <v>303</v>
      </c>
      <c r="D808" s="175">
        <v>184.32</v>
      </c>
    </row>
    <row r="809" spans="1:4" ht="15.75" customHeight="1" x14ac:dyDescent="0.3">
      <c r="A809" s="174">
        <v>105701</v>
      </c>
      <c r="B809" s="83" t="s">
        <v>1025</v>
      </c>
      <c r="C809" s="174" t="s">
        <v>303</v>
      </c>
      <c r="D809" s="175">
        <v>180.26</v>
      </c>
    </row>
    <row r="810" spans="1:4" ht="15.75" customHeight="1" x14ac:dyDescent="0.3">
      <c r="A810" s="174">
        <v>105674</v>
      </c>
      <c r="B810" s="83" t="s">
        <v>1026</v>
      </c>
      <c r="C810" s="174" t="s">
        <v>303</v>
      </c>
      <c r="D810" s="175">
        <v>0</v>
      </c>
    </row>
    <row r="811" spans="1:4" ht="15.75" customHeight="1" x14ac:dyDescent="0.3">
      <c r="A811" s="174">
        <v>105680</v>
      </c>
      <c r="B811" s="83" t="s">
        <v>1027</v>
      </c>
      <c r="C811" s="174" t="s">
        <v>303</v>
      </c>
      <c r="D811" s="175">
        <v>0</v>
      </c>
    </row>
    <row r="812" spans="1:4" ht="15.75" customHeight="1" x14ac:dyDescent="0.3">
      <c r="A812" s="174">
        <v>105686</v>
      </c>
      <c r="B812" s="83" t="s">
        <v>1028</v>
      </c>
      <c r="C812" s="174" t="s">
        <v>303</v>
      </c>
      <c r="D812" s="175">
        <v>0</v>
      </c>
    </row>
    <row r="813" spans="1:4" ht="15.75" customHeight="1" x14ac:dyDescent="0.3">
      <c r="A813" s="174">
        <v>105718</v>
      </c>
      <c r="B813" s="83" t="s">
        <v>1029</v>
      </c>
      <c r="C813" s="174" t="s">
        <v>303</v>
      </c>
      <c r="D813" s="175">
        <v>79.17</v>
      </c>
    </row>
    <row r="814" spans="1:4" ht="15.75" customHeight="1" x14ac:dyDescent="0.3">
      <c r="A814" s="174">
        <v>100565</v>
      </c>
      <c r="B814" s="83" t="s">
        <v>1030</v>
      </c>
      <c r="C814" s="174" t="s">
        <v>303</v>
      </c>
      <c r="D814" s="175">
        <v>71.099999999999994</v>
      </c>
    </row>
    <row r="815" spans="1:4" ht="15.75" customHeight="1" x14ac:dyDescent="0.3">
      <c r="A815" s="174">
        <v>105581</v>
      </c>
      <c r="B815" s="83" t="s">
        <v>1031</v>
      </c>
      <c r="C815" s="174" t="s">
        <v>303</v>
      </c>
      <c r="D815" s="175">
        <v>67.040000000000006</v>
      </c>
    </row>
    <row r="816" spans="1:4" ht="15.75" customHeight="1" x14ac:dyDescent="0.3">
      <c r="A816" s="174">
        <v>105713</v>
      </c>
      <c r="B816" s="83" t="s">
        <v>1032</v>
      </c>
      <c r="C816" s="174" t="s">
        <v>303</v>
      </c>
      <c r="D816" s="175">
        <v>0</v>
      </c>
    </row>
    <row r="817" spans="1:4" ht="15.75" customHeight="1" x14ac:dyDescent="0.3">
      <c r="A817" s="174">
        <v>105714</v>
      </c>
      <c r="B817" s="83" t="s">
        <v>1033</v>
      </c>
      <c r="C817" s="174" t="s">
        <v>303</v>
      </c>
      <c r="D817" s="175">
        <v>0</v>
      </c>
    </row>
    <row r="818" spans="1:4" ht="15.75" customHeight="1" x14ac:dyDescent="0.3">
      <c r="A818" s="174">
        <v>105716</v>
      </c>
      <c r="B818" s="83" t="s">
        <v>1034</v>
      </c>
      <c r="C818" s="174" t="s">
        <v>303</v>
      </c>
      <c r="D818" s="175">
        <v>0</v>
      </c>
    </row>
    <row r="819" spans="1:4" ht="15.75" customHeight="1" x14ac:dyDescent="0.3">
      <c r="A819" s="174">
        <v>105624</v>
      </c>
      <c r="B819" s="83" t="s">
        <v>1035</v>
      </c>
      <c r="C819" s="174" t="s">
        <v>303</v>
      </c>
      <c r="D819" s="175">
        <v>110.44</v>
      </c>
    </row>
    <row r="820" spans="1:4" ht="15.75" customHeight="1" x14ac:dyDescent="0.3">
      <c r="A820" s="174">
        <v>96391</v>
      </c>
      <c r="B820" s="83" t="s">
        <v>1036</v>
      </c>
      <c r="C820" s="174" t="s">
        <v>303</v>
      </c>
      <c r="D820" s="175">
        <v>103.97</v>
      </c>
    </row>
    <row r="821" spans="1:4" ht="15.75" customHeight="1" x14ac:dyDescent="0.3">
      <c r="A821" s="174">
        <v>105632</v>
      </c>
      <c r="B821" s="83" t="s">
        <v>1037</v>
      </c>
      <c r="C821" s="174" t="s">
        <v>303</v>
      </c>
      <c r="D821" s="175">
        <v>102.95</v>
      </c>
    </row>
    <row r="822" spans="1:4" ht="15.75" customHeight="1" x14ac:dyDescent="0.3">
      <c r="A822" s="174">
        <v>105601</v>
      </c>
      <c r="B822" s="83" t="s">
        <v>1038</v>
      </c>
      <c r="C822" s="174" t="s">
        <v>303</v>
      </c>
      <c r="D822" s="175">
        <v>0</v>
      </c>
    </row>
    <row r="823" spans="1:4" ht="15.75" customHeight="1" x14ac:dyDescent="0.3">
      <c r="A823" s="174">
        <v>105609</v>
      </c>
      <c r="B823" s="83" t="s">
        <v>1039</v>
      </c>
      <c r="C823" s="174" t="s">
        <v>303</v>
      </c>
      <c r="D823" s="175">
        <v>0</v>
      </c>
    </row>
    <row r="824" spans="1:4" ht="15.75" customHeight="1" x14ac:dyDescent="0.3">
      <c r="A824" s="174">
        <v>105617</v>
      </c>
      <c r="B824" s="83" t="s">
        <v>1040</v>
      </c>
      <c r="C824" s="174" t="s">
        <v>303</v>
      </c>
      <c r="D824" s="175">
        <v>0</v>
      </c>
    </row>
    <row r="825" spans="1:4" ht="15.75" customHeight="1" x14ac:dyDescent="0.3">
      <c r="A825" s="174">
        <v>105625</v>
      </c>
      <c r="B825" s="83" t="s">
        <v>1041</v>
      </c>
      <c r="C825" s="174" t="s">
        <v>303</v>
      </c>
      <c r="D825" s="175">
        <v>138.43</v>
      </c>
    </row>
    <row r="826" spans="1:4" ht="15.75" customHeight="1" x14ac:dyDescent="0.3">
      <c r="A826" s="174">
        <v>96392</v>
      </c>
      <c r="B826" s="83" t="s">
        <v>1042</v>
      </c>
      <c r="C826" s="174" t="s">
        <v>303</v>
      </c>
      <c r="D826" s="175">
        <v>131.96</v>
      </c>
    </row>
    <row r="827" spans="1:4" ht="15.75" customHeight="1" x14ac:dyDescent="0.3">
      <c r="A827" s="174">
        <v>105633</v>
      </c>
      <c r="B827" s="83" t="s">
        <v>1043</v>
      </c>
      <c r="C827" s="174" t="s">
        <v>303</v>
      </c>
      <c r="D827" s="175">
        <v>130.94</v>
      </c>
    </row>
    <row r="828" spans="1:4" ht="15.75" customHeight="1" x14ac:dyDescent="0.3">
      <c r="A828" s="174">
        <v>105602</v>
      </c>
      <c r="B828" s="83" t="s">
        <v>1044</v>
      </c>
      <c r="C828" s="174" t="s">
        <v>303</v>
      </c>
      <c r="D828" s="175">
        <v>0</v>
      </c>
    </row>
    <row r="829" spans="1:4" ht="15.75" customHeight="1" x14ac:dyDescent="0.3">
      <c r="A829" s="174">
        <v>105610</v>
      </c>
      <c r="B829" s="83" t="s">
        <v>1045</v>
      </c>
      <c r="C829" s="174" t="s">
        <v>303</v>
      </c>
      <c r="D829" s="175">
        <v>0</v>
      </c>
    </row>
    <row r="830" spans="1:4" ht="15.75" customHeight="1" x14ac:dyDescent="0.3">
      <c r="A830" s="174">
        <v>105618</v>
      </c>
      <c r="B830" s="83" t="s">
        <v>1046</v>
      </c>
      <c r="C830" s="174" t="s">
        <v>303</v>
      </c>
      <c r="D830" s="175">
        <v>0</v>
      </c>
    </row>
    <row r="831" spans="1:4" ht="15.75" customHeight="1" x14ac:dyDescent="0.3">
      <c r="A831" s="174">
        <v>105571</v>
      </c>
      <c r="B831" s="83" t="s">
        <v>1047</v>
      </c>
      <c r="C831" s="174" t="s">
        <v>303</v>
      </c>
      <c r="D831" s="175">
        <v>52.92</v>
      </c>
    </row>
    <row r="832" spans="1:4" ht="15.75" customHeight="1" x14ac:dyDescent="0.3">
      <c r="A832" s="174">
        <v>96389</v>
      </c>
      <c r="B832" s="83" t="s">
        <v>1048</v>
      </c>
      <c r="C832" s="174" t="s">
        <v>303</v>
      </c>
      <c r="D832" s="175">
        <v>46.45</v>
      </c>
    </row>
    <row r="833" spans="1:4" ht="15.75" customHeight="1" x14ac:dyDescent="0.3">
      <c r="A833" s="174">
        <v>105575</v>
      </c>
      <c r="B833" s="83" t="s">
        <v>1049</v>
      </c>
      <c r="C833" s="174" t="s">
        <v>303</v>
      </c>
      <c r="D833" s="175">
        <v>45.43</v>
      </c>
    </row>
    <row r="834" spans="1:4" ht="15.75" customHeight="1" x14ac:dyDescent="0.3">
      <c r="A834" s="174">
        <v>105599</v>
      </c>
      <c r="B834" s="83" t="s">
        <v>1050</v>
      </c>
      <c r="C834" s="174" t="s">
        <v>303</v>
      </c>
      <c r="D834" s="175">
        <v>0</v>
      </c>
    </row>
    <row r="835" spans="1:4" ht="15.75" customHeight="1" x14ac:dyDescent="0.3">
      <c r="A835" s="174">
        <v>105607</v>
      </c>
      <c r="B835" s="83" t="s">
        <v>1051</v>
      </c>
      <c r="C835" s="174" t="s">
        <v>303</v>
      </c>
      <c r="D835" s="175">
        <v>0</v>
      </c>
    </row>
    <row r="836" spans="1:4" ht="15.75" customHeight="1" x14ac:dyDescent="0.3">
      <c r="A836" s="174">
        <v>105615</v>
      </c>
      <c r="B836" s="83" t="s">
        <v>1052</v>
      </c>
      <c r="C836" s="174" t="s">
        <v>303</v>
      </c>
      <c r="D836" s="175">
        <v>0</v>
      </c>
    </row>
    <row r="837" spans="1:4" ht="15.75" customHeight="1" x14ac:dyDescent="0.3">
      <c r="A837" s="174">
        <v>105623</v>
      </c>
      <c r="B837" s="83" t="s">
        <v>1053</v>
      </c>
      <c r="C837" s="174" t="s">
        <v>303</v>
      </c>
      <c r="D837" s="175">
        <v>82.07</v>
      </c>
    </row>
    <row r="838" spans="1:4" ht="15.75" customHeight="1" x14ac:dyDescent="0.3">
      <c r="A838" s="174">
        <v>96390</v>
      </c>
      <c r="B838" s="83" t="s">
        <v>1054</v>
      </c>
      <c r="C838" s="174" t="s">
        <v>303</v>
      </c>
      <c r="D838" s="175">
        <v>75.599999999999994</v>
      </c>
    </row>
    <row r="839" spans="1:4" ht="15.75" customHeight="1" x14ac:dyDescent="0.3">
      <c r="A839" s="174">
        <v>105631</v>
      </c>
      <c r="B839" s="83" t="s">
        <v>1055</v>
      </c>
      <c r="C839" s="174" t="s">
        <v>303</v>
      </c>
      <c r="D839" s="175">
        <v>74.58</v>
      </c>
    </row>
    <row r="840" spans="1:4" ht="15.75" customHeight="1" x14ac:dyDescent="0.3">
      <c r="A840" s="174">
        <v>105600</v>
      </c>
      <c r="B840" s="83" t="s">
        <v>1056</v>
      </c>
      <c r="C840" s="174" t="s">
        <v>303</v>
      </c>
      <c r="D840" s="175">
        <v>0</v>
      </c>
    </row>
    <row r="841" spans="1:4" ht="15.75" customHeight="1" x14ac:dyDescent="0.3">
      <c r="A841" s="174">
        <v>105608</v>
      </c>
      <c r="B841" s="83" t="s">
        <v>1057</v>
      </c>
      <c r="C841" s="174" t="s">
        <v>303</v>
      </c>
      <c r="D841" s="175">
        <v>0</v>
      </c>
    </row>
    <row r="842" spans="1:4" ht="15.75" customHeight="1" x14ac:dyDescent="0.3">
      <c r="A842" s="174">
        <v>105616</v>
      </c>
      <c r="B842" s="83" t="s">
        <v>1058</v>
      </c>
      <c r="C842" s="174" t="s">
        <v>303</v>
      </c>
      <c r="D842" s="175">
        <v>0</v>
      </c>
    </row>
    <row r="843" spans="1:4" ht="15.75" customHeight="1" x14ac:dyDescent="0.3">
      <c r="A843" s="174">
        <v>105585</v>
      </c>
      <c r="B843" s="83" t="s">
        <v>1059</v>
      </c>
      <c r="C843" s="174" t="s">
        <v>303</v>
      </c>
      <c r="D843" s="175">
        <v>96.99</v>
      </c>
    </row>
    <row r="844" spans="1:4" ht="15.75" customHeight="1" x14ac:dyDescent="0.3">
      <c r="A844" s="174">
        <v>100572</v>
      </c>
      <c r="B844" s="83" t="s">
        <v>1060</v>
      </c>
      <c r="C844" s="174" t="s">
        <v>303</v>
      </c>
      <c r="D844" s="175">
        <v>85.91</v>
      </c>
    </row>
    <row r="845" spans="1:4" ht="15.75" customHeight="1" x14ac:dyDescent="0.3">
      <c r="A845" s="174">
        <v>105588</v>
      </c>
      <c r="B845" s="83" t="s">
        <v>1061</v>
      </c>
      <c r="C845" s="174" t="s">
        <v>303</v>
      </c>
      <c r="D845" s="175">
        <v>84.8</v>
      </c>
    </row>
    <row r="846" spans="1:4" ht="15.75" customHeight="1" x14ac:dyDescent="0.3">
      <c r="A846" s="174">
        <v>105583</v>
      </c>
      <c r="B846" s="83" t="s">
        <v>1062</v>
      </c>
      <c r="C846" s="174" t="s">
        <v>303</v>
      </c>
      <c r="D846" s="175">
        <v>0</v>
      </c>
    </row>
    <row r="847" spans="1:4" ht="15.75" customHeight="1" x14ac:dyDescent="0.3">
      <c r="A847" s="174">
        <v>105719</v>
      </c>
      <c r="B847" s="83" t="s">
        <v>1063</v>
      </c>
      <c r="C847" s="174" t="s">
        <v>303</v>
      </c>
      <c r="D847" s="175">
        <v>0</v>
      </c>
    </row>
    <row r="848" spans="1:4" ht="15.75" customHeight="1" x14ac:dyDescent="0.3">
      <c r="A848" s="174">
        <v>105721</v>
      </c>
      <c r="B848" s="83" t="s">
        <v>1064</v>
      </c>
      <c r="C848" s="174" t="s">
        <v>303</v>
      </c>
      <c r="D848" s="175">
        <v>0</v>
      </c>
    </row>
    <row r="849" spans="1:4" ht="15.75" customHeight="1" x14ac:dyDescent="0.3">
      <c r="A849" s="174">
        <v>105592</v>
      </c>
      <c r="B849" s="83" t="s">
        <v>1065</v>
      </c>
      <c r="C849" s="174" t="s">
        <v>303</v>
      </c>
      <c r="D849" s="175">
        <v>88.23</v>
      </c>
    </row>
    <row r="850" spans="1:4" ht="15.75" customHeight="1" x14ac:dyDescent="0.3">
      <c r="A850" s="174">
        <v>100573</v>
      </c>
      <c r="B850" s="83" t="s">
        <v>1066</v>
      </c>
      <c r="C850" s="174" t="s">
        <v>303</v>
      </c>
      <c r="D850" s="175">
        <v>77.150000000000006</v>
      </c>
    </row>
    <row r="851" spans="1:4" ht="15.75" customHeight="1" x14ac:dyDescent="0.3">
      <c r="A851" s="174">
        <v>105595</v>
      </c>
      <c r="B851" s="83" t="s">
        <v>1067</v>
      </c>
      <c r="C851" s="174" t="s">
        <v>303</v>
      </c>
      <c r="D851" s="175">
        <v>76.040000000000006</v>
      </c>
    </row>
    <row r="852" spans="1:4" ht="15.75" customHeight="1" x14ac:dyDescent="0.3">
      <c r="A852" s="174">
        <v>105590</v>
      </c>
      <c r="B852" s="83" t="s">
        <v>1068</v>
      </c>
      <c r="C852" s="174" t="s">
        <v>303</v>
      </c>
      <c r="D852" s="175">
        <v>0</v>
      </c>
    </row>
    <row r="853" spans="1:4" ht="15.75" customHeight="1" x14ac:dyDescent="0.3">
      <c r="A853" s="174">
        <v>105723</v>
      </c>
      <c r="B853" s="83" t="s">
        <v>1069</v>
      </c>
      <c r="C853" s="174" t="s">
        <v>303</v>
      </c>
      <c r="D853" s="175">
        <v>0</v>
      </c>
    </row>
    <row r="854" spans="1:4" ht="15.75" customHeight="1" x14ac:dyDescent="0.3">
      <c r="A854" s="174">
        <v>105725</v>
      </c>
      <c r="B854" s="83" t="s">
        <v>1070</v>
      </c>
      <c r="C854" s="174" t="s">
        <v>303</v>
      </c>
      <c r="D854" s="175">
        <v>0</v>
      </c>
    </row>
    <row r="855" spans="1:4" ht="15.75" customHeight="1" x14ac:dyDescent="0.3">
      <c r="A855" s="174">
        <v>105566</v>
      </c>
      <c r="B855" s="83" t="s">
        <v>1071</v>
      </c>
      <c r="C855" s="174" t="s">
        <v>303</v>
      </c>
      <c r="D855" s="175">
        <v>12.55</v>
      </c>
    </row>
    <row r="856" spans="1:4" ht="15.75" customHeight="1" x14ac:dyDescent="0.3">
      <c r="A856" s="174">
        <v>96388</v>
      </c>
      <c r="B856" s="83" t="s">
        <v>1072</v>
      </c>
      <c r="C856" s="174" t="s">
        <v>303</v>
      </c>
      <c r="D856" s="175">
        <v>10.029999999999999</v>
      </c>
    </row>
    <row r="857" spans="1:4" ht="15.75" customHeight="1" x14ac:dyDescent="0.3">
      <c r="A857" s="174">
        <v>105569</v>
      </c>
      <c r="B857" s="83" t="s">
        <v>1073</v>
      </c>
      <c r="C857" s="174" t="s">
        <v>303</v>
      </c>
      <c r="D857" s="175">
        <v>8.31</v>
      </c>
    </row>
    <row r="858" spans="1:4" ht="15.75" customHeight="1" x14ac:dyDescent="0.3">
      <c r="A858" s="174">
        <v>101767</v>
      </c>
      <c r="B858" s="83" t="s">
        <v>1074</v>
      </c>
      <c r="C858" s="174" t="s">
        <v>303</v>
      </c>
      <c r="D858" s="175">
        <v>33.65</v>
      </c>
    </row>
    <row r="859" spans="1:4" ht="15.75" customHeight="1" x14ac:dyDescent="0.3">
      <c r="A859" s="174">
        <v>101768</v>
      </c>
      <c r="B859" s="83" t="s">
        <v>1075</v>
      </c>
      <c r="C859" s="174" t="s">
        <v>303</v>
      </c>
      <c r="D859" s="175">
        <v>28.66</v>
      </c>
    </row>
    <row r="860" spans="1:4" ht="15.75" customHeight="1" x14ac:dyDescent="0.3">
      <c r="A860" s="174">
        <v>100574</v>
      </c>
      <c r="B860" s="83" t="s">
        <v>1076</v>
      </c>
      <c r="C860" s="174" t="s">
        <v>303</v>
      </c>
      <c r="D860" s="175">
        <v>1.5</v>
      </c>
    </row>
    <row r="861" spans="1:4" ht="15.75" customHeight="1" x14ac:dyDescent="0.3">
      <c r="A861" s="174">
        <v>102470</v>
      </c>
      <c r="B861" s="83" t="s">
        <v>1077</v>
      </c>
      <c r="C861" s="174" t="s">
        <v>216</v>
      </c>
      <c r="D861" s="175">
        <v>0</v>
      </c>
    </row>
    <row r="862" spans="1:4" ht="15.75" customHeight="1" x14ac:dyDescent="0.3">
      <c r="A862" s="174">
        <v>105756</v>
      </c>
      <c r="B862" s="83" t="s">
        <v>1078</v>
      </c>
      <c r="C862" s="174" t="s">
        <v>216</v>
      </c>
      <c r="D862" s="175">
        <v>0</v>
      </c>
    </row>
    <row r="863" spans="1:4" ht="15.75" customHeight="1" x14ac:dyDescent="0.3">
      <c r="A863" s="174">
        <v>104375</v>
      </c>
      <c r="B863" s="83" t="s">
        <v>1079</v>
      </c>
      <c r="C863" s="174" t="s">
        <v>216</v>
      </c>
      <c r="D863" s="175">
        <v>0</v>
      </c>
    </row>
    <row r="864" spans="1:4" ht="15.75" customHeight="1" x14ac:dyDescent="0.3">
      <c r="A864" s="174">
        <v>105757</v>
      </c>
      <c r="B864" s="83" t="s">
        <v>1080</v>
      </c>
      <c r="C864" s="174" t="s">
        <v>216</v>
      </c>
      <c r="D864" s="175">
        <v>0</v>
      </c>
    </row>
    <row r="865" spans="1:4" ht="15.75" customHeight="1" x14ac:dyDescent="0.3">
      <c r="A865" s="174">
        <v>105562</v>
      </c>
      <c r="B865" s="83" t="s">
        <v>1081</v>
      </c>
      <c r="C865" s="174" t="s">
        <v>303</v>
      </c>
      <c r="D865" s="175">
        <v>9.2899999999999991</v>
      </c>
    </row>
    <row r="866" spans="1:4" ht="15.75" customHeight="1" x14ac:dyDescent="0.3">
      <c r="A866" s="174">
        <v>105563</v>
      </c>
      <c r="B866" s="83" t="s">
        <v>1082</v>
      </c>
      <c r="C866" s="174" t="s">
        <v>303</v>
      </c>
      <c r="D866" s="175">
        <v>7.47</v>
      </c>
    </row>
    <row r="867" spans="1:4" ht="15.75" customHeight="1" x14ac:dyDescent="0.3">
      <c r="A867" s="174">
        <v>105565</v>
      </c>
      <c r="B867" s="83" t="s">
        <v>1083</v>
      </c>
      <c r="C867" s="174" t="s">
        <v>303</v>
      </c>
      <c r="D867" s="175">
        <v>6.93</v>
      </c>
    </row>
    <row r="868" spans="1:4" ht="15.75" customHeight="1" x14ac:dyDescent="0.3">
      <c r="A868" s="174">
        <v>105557</v>
      </c>
      <c r="B868" s="83" t="s">
        <v>1084</v>
      </c>
      <c r="C868" s="174" t="s">
        <v>303</v>
      </c>
      <c r="D868" s="175">
        <v>17.91</v>
      </c>
    </row>
    <row r="869" spans="1:4" ht="15.75" customHeight="1" x14ac:dyDescent="0.3">
      <c r="A869" s="174">
        <v>105558</v>
      </c>
      <c r="B869" s="83" t="s">
        <v>1085</v>
      </c>
      <c r="C869" s="174" t="s">
        <v>303</v>
      </c>
      <c r="D869" s="175">
        <v>15.42</v>
      </c>
    </row>
    <row r="870" spans="1:4" ht="15.75" customHeight="1" x14ac:dyDescent="0.3">
      <c r="A870" s="174">
        <v>105560</v>
      </c>
      <c r="B870" s="83" t="s">
        <v>1086</v>
      </c>
      <c r="C870" s="174" t="s">
        <v>303</v>
      </c>
      <c r="D870" s="175">
        <v>14.05</v>
      </c>
    </row>
    <row r="871" spans="1:4" ht="15.75" customHeight="1" x14ac:dyDescent="0.3">
      <c r="A871" s="174">
        <v>96386</v>
      </c>
      <c r="B871" s="83" t="s">
        <v>1087</v>
      </c>
      <c r="C871" s="174" t="s">
        <v>303</v>
      </c>
      <c r="D871" s="175">
        <v>7.41</v>
      </c>
    </row>
    <row r="872" spans="1:4" ht="15.75" customHeight="1" x14ac:dyDescent="0.3">
      <c r="A872" s="174">
        <v>105564</v>
      </c>
      <c r="B872" s="83" t="s">
        <v>1088</v>
      </c>
      <c r="C872" s="174" t="s">
        <v>303</v>
      </c>
      <c r="D872" s="175">
        <v>6.88</v>
      </c>
    </row>
    <row r="873" spans="1:4" ht="15.75" customHeight="1" x14ac:dyDescent="0.3">
      <c r="A873" s="174">
        <v>105561</v>
      </c>
      <c r="B873" s="83" t="s">
        <v>1089</v>
      </c>
      <c r="C873" s="174" t="s">
        <v>303</v>
      </c>
      <c r="D873" s="175">
        <v>9.1199999999999992</v>
      </c>
    </row>
    <row r="874" spans="1:4" ht="15.75" customHeight="1" x14ac:dyDescent="0.3">
      <c r="A874" s="174">
        <v>96385</v>
      </c>
      <c r="B874" s="83" t="s">
        <v>1090</v>
      </c>
      <c r="C874" s="174" t="s">
        <v>303</v>
      </c>
      <c r="D874" s="175">
        <v>13.9</v>
      </c>
    </row>
    <row r="875" spans="1:4" ht="15.75" customHeight="1" x14ac:dyDescent="0.3">
      <c r="A875" s="174">
        <v>105556</v>
      </c>
      <c r="B875" s="83" t="s">
        <v>1091</v>
      </c>
      <c r="C875" s="174" t="s">
        <v>303</v>
      </c>
      <c r="D875" s="175">
        <v>15.65</v>
      </c>
    </row>
    <row r="876" spans="1:4" ht="15.75" customHeight="1" x14ac:dyDescent="0.3">
      <c r="A876" s="174">
        <v>105559</v>
      </c>
      <c r="B876" s="83" t="s">
        <v>1092</v>
      </c>
      <c r="C876" s="174" t="s">
        <v>303</v>
      </c>
      <c r="D876" s="175">
        <v>11.8</v>
      </c>
    </row>
    <row r="877" spans="1:4" ht="15.75" customHeight="1" x14ac:dyDescent="0.3">
      <c r="A877" s="174">
        <v>105733</v>
      </c>
      <c r="B877" s="83" t="s">
        <v>1093</v>
      </c>
      <c r="C877" s="174" t="s">
        <v>303</v>
      </c>
      <c r="D877" s="175">
        <v>191.08</v>
      </c>
    </row>
    <row r="878" spans="1:4" ht="15.75" customHeight="1" x14ac:dyDescent="0.3">
      <c r="A878" s="174">
        <v>105734</v>
      </c>
      <c r="B878" s="83" t="s">
        <v>1094</v>
      </c>
      <c r="C878" s="174" t="s">
        <v>303</v>
      </c>
      <c r="D878" s="175">
        <v>184.19</v>
      </c>
    </row>
    <row r="879" spans="1:4" ht="15.75" customHeight="1" x14ac:dyDescent="0.3">
      <c r="A879" s="174">
        <v>105736</v>
      </c>
      <c r="B879" s="83" t="s">
        <v>1095</v>
      </c>
      <c r="C879" s="174" t="s">
        <v>303</v>
      </c>
      <c r="D879" s="175">
        <v>180.68</v>
      </c>
    </row>
    <row r="880" spans="1:4" ht="15.75" customHeight="1" x14ac:dyDescent="0.3">
      <c r="A880" s="174">
        <v>105728</v>
      </c>
      <c r="B880" s="83" t="s">
        <v>1096</v>
      </c>
      <c r="C880" s="174" t="s">
        <v>303</v>
      </c>
      <c r="D880" s="175">
        <v>131.13</v>
      </c>
    </row>
    <row r="881" spans="1:4" ht="15.75" customHeight="1" x14ac:dyDescent="0.3">
      <c r="A881" s="174">
        <v>105729</v>
      </c>
      <c r="B881" s="83" t="s">
        <v>1097</v>
      </c>
      <c r="C881" s="174" t="s">
        <v>303</v>
      </c>
      <c r="D881" s="175">
        <v>125.82</v>
      </c>
    </row>
    <row r="882" spans="1:4" ht="15.75" customHeight="1" x14ac:dyDescent="0.3">
      <c r="A882" s="174">
        <v>105731</v>
      </c>
      <c r="B882" s="83" t="s">
        <v>1098</v>
      </c>
      <c r="C882" s="174" t="s">
        <v>303</v>
      </c>
      <c r="D882" s="175">
        <v>123.15</v>
      </c>
    </row>
    <row r="883" spans="1:4" ht="15.75" customHeight="1" x14ac:dyDescent="0.3">
      <c r="A883" s="174">
        <v>105738</v>
      </c>
      <c r="B883" s="83" t="s">
        <v>1099</v>
      </c>
      <c r="C883" s="174" t="s">
        <v>303</v>
      </c>
      <c r="D883" s="175">
        <v>262.39</v>
      </c>
    </row>
    <row r="884" spans="1:4" ht="15.75" customHeight="1" x14ac:dyDescent="0.3">
      <c r="A884" s="174">
        <v>105739</v>
      </c>
      <c r="B884" s="83" t="s">
        <v>1100</v>
      </c>
      <c r="C884" s="174" t="s">
        <v>303</v>
      </c>
      <c r="D884" s="175">
        <v>257.18</v>
      </c>
    </row>
    <row r="885" spans="1:4" ht="15.75" customHeight="1" x14ac:dyDescent="0.3">
      <c r="A885" s="174">
        <v>105741</v>
      </c>
      <c r="B885" s="83" t="s">
        <v>1101</v>
      </c>
      <c r="C885" s="174" t="s">
        <v>303</v>
      </c>
      <c r="D885" s="175">
        <v>254.46</v>
      </c>
    </row>
    <row r="886" spans="1:4" ht="15.75" customHeight="1" x14ac:dyDescent="0.3">
      <c r="A886" s="174">
        <v>105750</v>
      </c>
      <c r="B886" s="83" t="s">
        <v>1102</v>
      </c>
      <c r="C886" s="174" t="s">
        <v>303</v>
      </c>
      <c r="D886" s="175">
        <v>127.35</v>
      </c>
    </row>
    <row r="887" spans="1:4" ht="15.75" customHeight="1" x14ac:dyDescent="0.3">
      <c r="A887" s="174">
        <v>105751</v>
      </c>
      <c r="B887" s="83" t="s">
        <v>1103</v>
      </c>
      <c r="C887" s="174" t="s">
        <v>303</v>
      </c>
      <c r="D887" s="175">
        <v>124.69</v>
      </c>
    </row>
    <row r="888" spans="1:4" ht="15.75" customHeight="1" x14ac:dyDescent="0.3">
      <c r="A888" s="174">
        <v>105753</v>
      </c>
      <c r="B888" s="83" t="s">
        <v>1104</v>
      </c>
      <c r="C888" s="174" t="s">
        <v>303</v>
      </c>
      <c r="D888" s="175">
        <v>122.25</v>
      </c>
    </row>
    <row r="889" spans="1:4" ht="15.75" customHeight="1" x14ac:dyDescent="0.3">
      <c r="A889" s="174">
        <v>105755</v>
      </c>
      <c r="B889" s="83" t="s">
        <v>1105</v>
      </c>
      <c r="C889" s="174" t="s">
        <v>303</v>
      </c>
      <c r="D889" s="175">
        <v>119.9</v>
      </c>
    </row>
    <row r="890" spans="1:4" ht="15.75" customHeight="1" x14ac:dyDescent="0.3">
      <c r="A890" s="174">
        <v>105743</v>
      </c>
      <c r="B890" s="83" t="s">
        <v>1106</v>
      </c>
      <c r="C890" s="174" t="s">
        <v>303</v>
      </c>
      <c r="D890" s="175">
        <v>93.92</v>
      </c>
    </row>
    <row r="891" spans="1:4" ht="15.75" customHeight="1" x14ac:dyDescent="0.3">
      <c r="A891" s="174">
        <v>105744</v>
      </c>
      <c r="B891" s="83" t="s">
        <v>1107</v>
      </c>
      <c r="C891" s="174" t="s">
        <v>303</v>
      </c>
      <c r="D891" s="175">
        <v>91.42</v>
      </c>
    </row>
    <row r="892" spans="1:4" ht="15.75" customHeight="1" x14ac:dyDescent="0.3">
      <c r="A892" s="174">
        <v>105746</v>
      </c>
      <c r="B892" s="83" t="s">
        <v>1108</v>
      </c>
      <c r="C892" s="174" t="s">
        <v>303</v>
      </c>
      <c r="D892" s="175">
        <v>88.91</v>
      </c>
    </row>
    <row r="893" spans="1:4" ht="15.75" customHeight="1" x14ac:dyDescent="0.3">
      <c r="A893" s="174">
        <v>105748</v>
      </c>
      <c r="B893" s="83" t="s">
        <v>1109</v>
      </c>
      <c r="C893" s="174" t="s">
        <v>303</v>
      </c>
      <c r="D893" s="175">
        <v>86.39</v>
      </c>
    </row>
    <row r="894" spans="1:4" ht="15.75" customHeight="1" x14ac:dyDescent="0.3">
      <c r="A894" s="174">
        <v>105660</v>
      </c>
      <c r="B894" s="83" t="s">
        <v>1110</v>
      </c>
      <c r="C894" s="174" t="s">
        <v>303</v>
      </c>
      <c r="D894" s="175">
        <v>159.81</v>
      </c>
    </row>
    <row r="895" spans="1:4" ht="15.75" customHeight="1" x14ac:dyDescent="0.3">
      <c r="A895" s="174">
        <v>105663</v>
      </c>
      <c r="B895" s="83" t="s">
        <v>1111</v>
      </c>
      <c r="C895" s="174" t="s">
        <v>303</v>
      </c>
      <c r="D895" s="175">
        <v>148.49</v>
      </c>
    </row>
    <row r="896" spans="1:4" ht="15.75" customHeight="1" x14ac:dyDescent="0.3">
      <c r="A896" s="174">
        <v>105669</v>
      </c>
      <c r="B896" s="83" t="s">
        <v>1112</v>
      </c>
      <c r="C896" s="174" t="s">
        <v>303</v>
      </c>
      <c r="D896" s="175">
        <v>142.80000000000001</v>
      </c>
    </row>
    <row r="897" spans="1:4" ht="15.75" customHeight="1" x14ac:dyDescent="0.3">
      <c r="A897" s="174">
        <v>105642</v>
      </c>
      <c r="B897" s="83" t="s">
        <v>1113</v>
      </c>
      <c r="C897" s="174" t="s">
        <v>303</v>
      </c>
      <c r="D897" s="175">
        <v>0</v>
      </c>
    </row>
    <row r="898" spans="1:4" ht="15.75" customHeight="1" x14ac:dyDescent="0.3">
      <c r="A898" s="174">
        <v>105648</v>
      </c>
      <c r="B898" s="83" t="s">
        <v>1114</v>
      </c>
      <c r="C898" s="174" t="s">
        <v>303</v>
      </c>
      <c r="D898" s="175">
        <v>0</v>
      </c>
    </row>
    <row r="899" spans="1:4" ht="15.75" customHeight="1" x14ac:dyDescent="0.3">
      <c r="A899" s="174">
        <v>105654</v>
      </c>
      <c r="B899" s="83" t="s">
        <v>1115</v>
      </c>
      <c r="C899" s="174" t="s">
        <v>303</v>
      </c>
      <c r="D899" s="175">
        <v>0</v>
      </c>
    </row>
    <row r="900" spans="1:4" ht="15.75" customHeight="1" x14ac:dyDescent="0.3">
      <c r="A900" s="174">
        <v>105661</v>
      </c>
      <c r="B900" s="83" t="s">
        <v>1116</v>
      </c>
      <c r="C900" s="174" t="s">
        <v>303</v>
      </c>
      <c r="D900" s="175">
        <v>187.12</v>
      </c>
    </row>
    <row r="901" spans="1:4" ht="15.75" customHeight="1" x14ac:dyDescent="0.3">
      <c r="A901" s="174">
        <v>105664</v>
      </c>
      <c r="B901" s="83" t="s">
        <v>1117</v>
      </c>
      <c r="C901" s="174" t="s">
        <v>303</v>
      </c>
      <c r="D901" s="175">
        <v>175.8</v>
      </c>
    </row>
    <row r="902" spans="1:4" ht="15.75" customHeight="1" x14ac:dyDescent="0.3">
      <c r="A902" s="174">
        <v>105670</v>
      </c>
      <c r="B902" s="83" t="s">
        <v>1118</v>
      </c>
      <c r="C902" s="174" t="s">
        <v>303</v>
      </c>
      <c r="D902" s="175">
        <v>170.11</v>
      </c>
    </row>
    <row r="903" spans="1:4" ht="15.75" customHeight="1" x14ac:dyDescent="0.3">
      <c r="A903" s="174">
        <v>105643</v>
      </c>
      <c r="B903" s="83" t="s">
        <v>1119</v>
      </c>
      <c r="C903" s="174" t="s">
        <v>303</v>
      </c>
      <c r="D903" s="175">
        <v>0</v>
      </c>
    </row>
    <row r="904" spans="1:4" ht="15.75" customHeight="1" x14ac:dyDescent="0.3">
      <c r="A904" s="174">
        <v>105649</v>
      </c>
      <c r="B904" s="83" t="s">
        <v>1120</v>
      </c>
      <c r="C904" s="174" t="s">
        <v>303</v>
      </c>
      <c r="D904" s="175">
        <v>0</v>
      </c>
    </row>
    <row r="905" spans="1:4" ht="15.75" customHeight="1" x14ac:dyDescent="0.3">
      <c r="A905" s="174">
        <v>105655</v>
      </c>
      <c r="B905" s="83" t="s">
        <v>1121</v>
      </c>
      <c r="C905" s="174" t="s">
        <v>303</v>
      </c>
      <c r="D905" s="175">
        <v>0</v>
      </c>
    </row>
    <row r="906" spans="1:4" ht="15.75" customHeight="1" x14ac:dyDescent="0.3">
      <c r="A906" s="174">
        <v>105662</v>
      </c>
      <c r="B906" s="83" t="s">
        <v>1122</v>
      </c>
      <c r="C906" s="174" t="s">
        <v>303</v>
      </c>
      <c r="D906" s="175">
        <v>214.06</v>
      </c>
    </row>
    <row r="907" spans="1:4" ht="15.75" customHeight="1" x14ac:dyDescent="0.3">
      <c r="A907" s="174">
        <v>105665</v>
      </c>
      <c r="B907" s="83" t="s">
        <v>1123</v>
      </c>
      <c r="C907" s="174" t="s">
        <v>303</v>
      </c>
      <c r="D907" s="175">
        <v>202.74</v>
      </c>
    </row>
    <row r="908" spans="1:4" ht="15.75" customHeight="1" x14ac:dyDescent="0.3">
      <c r="A908" s="174">
        <v>105671</v>
      </c>
      <c r="B908" s="83" t="s">
        <v>1124</v>
      </c>
      <c r="C908" s="174" t="s">
        <v>303</v>
      </c>
      <c r="D908" s="175">
        <v>197.05</v>
      </c>
    </row>
    <row r="909" spans="1:4" ht="15.75" customHeight="1" x14ac:dyDescent="0.3">
      <c r="A909" s="174">
        <v>105644</v>
      </c>
      <c r="B909" s="83" t="s">
        <v>1125</v>
      </c>
      <c r="C909" s="174" t="s">
        <v>303</v>
      </c>
      <c r="D909" s="175">
        <v>0</v>
      </c>
    </row>
    <row r="910" spans="1:4" ht="15.75" customHeight="1" x14ac:dyDescent="0.3">
      <c r="A910" s="174">
        <v>105650</v>
      </c>
      <c r="B910" s="83" t="s">
        <v>1126</v>
      </c>
      <c r="C910" s="174" t="s">
        <v>303</v>
      </c>
      <c r="D910" s="175">
        <v>0</v>
      </c>
    </row>
    <row r="911" spans="1:4" ht="15.75" customHeight="1" x14ac:dyDescent="0.3">
      <c r="A911" s="174">
        <v>105656</v>
      </c>
      <c r="B911" s="83" t="s">
        <v>1127</v>
      </c>
      <c r="C911" s="174" t="s">
        <v>303</v>
      </c>
      <c r="D911" s="175">
        <v>0</v>
      </c>
    </row>
    <row r="912" spans="1:4" ht="15.75" customHeight="1" x14ac:dyDescent="0.3">
      <c r="A912" s="174">
        <v>105577</v>
      </c>
      <c r="B912" s="83" t="s">
        <v>1128</v>
      </c>
      <c r="C912" s="174" t="s">
        <v>303</v>
      </c>
      <c r="D912" s="175">
        <v>101.54</v>
      </c>
    </row>
    <row r="913" spans="1:4" ht="15.75" customHeight="1" x14ac:dyDescent="0.3">
      <c r="A913" s="174">
        <v>105578</v>
      </c>
      <c r="B913" s="83" t="s">
        <v>1129</v>
      </c>
      <c r="C913" s="174" t="s">
        <v>303</v>
      </c>
      <c r="D913" s="175">
        <v>90.22</v>
      </c>
    </row>
    <row r="914" spans="1:4" ht="15.75" customHeight="1" x14ac:dyDescent="0.3">
      <c r="A914" s="174">
        <v>105712</v>
      </c>
      <c r="B914" s="83" t="s">
        <v>1130</v>
      </c>
      <c r="C914" s="174" t="s">
        <v>303</v>
      </c>
      <c r="D914" s="175">
        <v>84.53</v>
      </c>
    </row>
    <row r="915" spans="1:4" ht="15.75" customHeight="1" x14ac:dyDescent="0.3">
      <c r="A915" s="174">
        <v>105637</v>
      </c>
      <c r="B915" s="83" t="s">
        <v>1131</v>
      </c>
      <c r="C915" s="174" t="s">
        <v>303</v>
      </c>
      <c r="D915" s="175">
        <v>0</v>
      </c>
    </row>
    <row r="916" spans="1:4" ht="15.75" customHeight="1" x14ac:dyDescent="0.3">
      <c r="A916" s="174">
        <v>105707</v>
      </c>
      <c r="B916" s="83" t="s">
        <v>1132</v>
      </c>
      <c r="C916" s="174" t="s">
        <v>303</v>
      </c>
      <c r="D916" s="175">
        <v>0</v>
      </c>
    </row>
    <row r="917" spans="1:4" ht="15.75" customHeight="1" x14ac:dyDescent="0.3">
      <c r="A917" s="174">
        <v>105709</v>
      </c>
      <c r="B917" s="83" t="s">
        <v>1133</v>
      </c>
      <c r="C917" s="174" t="s">
        <v>303</v>
      </c>
      <c r="D917" s="175">
        <v>0</v>
      </c>
    </row>
    <row r="918" spans="1:4" ht="15.75" customHeight="1" x14ac:dyDescent="0.3">
      <c r="A918" s="174">
        <v>105693</v>
      </c>
      <c r="B918" s="83" t="s">
        <v>1134</v>
      </c>
      <c r="C918" s="174" t="s">
        <v>303</v>
      </c>
      <c r="D918" s="175">
        <v>151.38999999999999</v>
      </c>
    </row>
    <row r="919" spans="1:4" ht="15.75" customHeight="1" x14ac:dyDescent="0.3">
      <c r="A919" s="174">
        <v>105696</v>
      </c>
      <c r="B919" s="83" t="s">
        <v>1135</v>
      </c>
      <c r="C919" s="174" t="s">
        <v>303</v>
      </c>
      <c r="D919" s="175">
        <v>140.07</v>
      </c>
    </row>
    <row r="920" spans="1:4" ht="15.75" customHeight="1" x14ac:dyDescent="0.3">
      <c r="A920" s="174">
        <v>105702</v>
      </c>
      <c r="B920" s="83" t="s">
        <v>1136</v>
      </c>
      <c r="C920" s="174" t="s">
        <v>303</v>
      </c>
      <c r="D920" s="175">
        <v>134.38</v>
      </c>
    </row>
    <row r="921" spans="1:4" ht="15.75" customHeight="1" x14ac:dyDescent="0.3">
      <c r="A921" s="174">
        <v>105675</v>
      </c>
      <c r="B921" s="83" t="s">
        <v>1137</v>
      </c>
      <c r="C921" s="174" t="s">
        <v>303</v>
      </c>
      <c r="D921" s="175">
        <v>0</v>
      </c>
    </row>
    <row r="922" spans="1:4" ht="15.75" customHeight="1" x14ac:dyDescent="0.3">
      <c r="A922" s="174">
        <v>105681</v>
      </c>
      <c r="B922" s="83" t="s">
        <v>1138</v>
      </c>
      <c r="C922" s="174" t="s">
        <v>303</v>
      </c>
      <c r="D922" s="175">
        <v>0</v>
      </c>
    </row>
    <row r="923" spans="1:4" ht="15.75" customHeight="1" x14ac:dyDescent="0.3">
      <c r="A923" s="174">
        <v>105687</v>
      </c>
      <c r="B923" s="83" t="s">
        <v>1139</v>
      </c>
      <c r="C923" s="174" t="s">
        <v>303</v>
      </c>
      <c r="D923" s="175">
        <v>0</v>
      </c>
    </row>
    <row r="924" spans="1:4" ht="15.75" customHeight="1" x14ac:dyDescent="0.3">
      <c r="A924" s="174">
        <v>105694</v>
      </c>
      <c r="B924" s="83" t="s">
        <v>1140</v>
      </c>
      <c r="C924" s="174" t="s">
        <v>303</v>
      </c>
      <c r="D924" s="175">
        <v>178.89</v>
      </c>
    </row>
    <row r="925" spans="1:4" ht="15.75" customHeight="1" x14ac:dyDescent="0.3">
      <c r="A925" s="174">
        <v>105697</v>
      </c>
      <c r="B925" s="83" t="s">
        <v>1141</v>
      </c>
      <c r="C925" s="174" t="s">
        <v>303</v>
      </c>
      <c r="D925" s="175">
        <v>167.57</v>
      </c>
    </row>
    <row r="926" spans="1:4" ht="15.75" customHeight="1" x14ac:dyDescent="0.3">
      <c r="A926" s="174">
        <v>105703</v>
      </c>
      <c r="B926" s="83" t="s">
        <v>1142</v>
      </c>
      <c r="C926" s="174" t="s">
        <v>303</v>
      </c>
      <c r="D926" s="175">
        <v>161.88</v>
      </c>
    </row>
    <row r="927" spans="1:4" ht="15.75" customHeight="1" x14ac:dyDescent="0.3">
      <c r="A927" s="174">
        <v>105676</v>
      </c>
      <c r="B927" s="83" t="s">
        <v>1143</v>
      </c>
      <c r="C927" s="174" t="s">
        <v>303</v>
      </c>
      <c r="D927" s="175">
        <v>0</v>
      </c>
    </row>
    <row r="928" spans="1:4" ht="15.75" customHeight="1" x14ac:dyDescent="0.3">
      <c r="A928" s="174">
        <v>105682</v>
      </c>
      <c r="B928" s="83" t="s">
        <v>1144</v>
      </c>
      <c r="C928" s="174" t="s">
        <v>303</v>
      </c>
      <c r="D928" s="175">
        <v>0</v>
      </c>
    </row>
    <row r="929" spans="1:4" ht="15.75" customHeight="1" x14ac:dyDescent="0.3">
      <c r="A929" s="174">
        <v>105688</v>
      </c>
      <c r="B929" s="83" t="s">
        <v>1145</v>
      </c>
      <c r="C929" s="174" t="s">
        <v>303</v>
      </c>
      <c r="D929" s="175">
        <v>0</v>
      </c>
    </row>
    <row r="930" spans="1:4" ht="15.75" customHeight="1" x14ac:dyDescent="0.3">
      <c r="A930" s="174">
        <v>105695</v>
      </c>
      <c r="B930" s="83" t="s">
        <v>1146</v>
      </c>
      <c r="C930" s="174" t="s">
        <v>303</v>
      </c>
      <c r="D930" s="175">
        <v>206</v>
      </c>
    </row>
    <row r="931" spans="1:4" ht="15.75" customHeight="1" x14ac:dyDescent="0.3">
      <c r="A931" s="174">
        <v>105698</v>
      </c>
      <c r="B931" s="83" t="s">
        <v>1147</v>
      </c>
      <c r="C931" s="174" t="s">
        <v>303</v>
      </c>
      <c r="D931" s="175">
        <v>194.68</v>
      </c>
    </row>
    <row r="932" spans="1:4" ht="15.75" customHeight="1" x14ac:dyDescent="0.3">
      <c r="A932" s="174">
        <v>105704</v>
      </c>
      <c r="B932" s="83" t="s">
        <v>1148</v>
      </c>
      <c r="C932" s="174" t="s">
        <v>303</v>
      </c>
      <c r="D932" s="175">
        <v>188.99</v>
      </c>
    </row>
    <row r="933" spans="1:4" ht="15.75" customHeight="1" x14ac:dyDescent="0.3">
      <c r="A933" s="174">
        <v>105677</v>
      </c>
      <c r="B933" s="83" t="s">
        <v>1149</v>
      </c>
      <c r="C933" s="174" t="s">
        <v>303</v>
      </c>
      <c r="D933" s="175">
        <v>0</v>
      </c>
    </row>
    <row r="934" spans="1:4" ht="15.75" customHeight="1" x14ac:dyDescent="0.3">
      <c r="A934" s="174">
        <v>105683</v>
      </c>
      <c r="B934" s="83" t="s">
        <v>1150</v>
      </c>
      <c r="C934" s="174" t="s">
        <v>303</v>
      </c>
      <c r="D934" s="175">
        <v>0</v>
      </c>
    </row>
    <row r="935" spans="1:4" ht="15.75" customHeight="1" x14ac:dyDescent="0.3">
      <c r="A935" s="174">
        <v>105689</v>
      </c>
      <c r="B935" s="83" t="s">
        <v>1151</v>
      </c>
      <c r="C935" s="174" t="s">
        <v>303</v>
      </c>
      <c r="D935" s="175">
        <v>0</v>
      </c>
    </row>
    <row r="936" spans="1:4" ht="15.75" customHeight="1" x14ac:dyDescent="0.3">
      <c r="A936" s="174">
        <v>105579</v>
      </c>
      <c r="B936" s="83" t="s">
        <v>1152</v>
      </c>
      <c r="C936" s="174" t="s">
        <v>303</v>
      </c>
      <c r="D936" s="175">
        <v>92.78</v>
      </c>
    </row>
    <row r="937" spans="1:4" ht="15.75" customHeight="1" x14ac:dyDescent="0.3">
      <c r="A937" s="174">
        <v>105580</v>
      </c>
      <c r="B937" s="83" t="s">
        <v>1153</v>
      </c>
      <c r="C937" s="174" t="s">
        <v>303</v>
      </c>
      <c r="D937" s="175">
        <v>81.459999999999994</v>
      </c>
    </row>
    <row r="938" spans="1:4" ht="15.75" customHeight="1" x14ac:dyDescent="0.3">
      <c r="A938" s="174">
        <v>105582</v>
      </c>
      <c r="B938" s="83" t="s">
        <v>1154</v>
      </c>
      <c r="C938" s="174" t="s">
        <v>303</v>
      </c>
      <c r="D938" s="175">
        <v>75.77</v>
      </c>
    </row>
    <row r="939" spans="1:4" ht="15.75" customHeight="1" x14ac:dyDescent="0.3">
      <c r="A939" s="174">
        <v>105638</v>
      </c>
      <c r="B939" s="83" t="s">
        <v>1155</v>
      </c>
      <c r="C939" s="174" t="s">
        <v>303</v>
      </c>
      <c r="D939" s="175">
        <v>0</v>
      </c>
    </row>
    <row r="940" spans="1:4" ht="15.75" customHeight="1" x14ac:dyDescent="0.3">
      <c r="A940" s="174">
        <v>105715</v>
      </c>
      <c r="B940" s="83" t="s">
        <v>1156</v>
      </c>
      <c r="C940" s="174" t="s">
        <v>303</v>
      </c>
      <c r="D940" s="175">
        <v>0</v>
      </c>
    </row>
    <row r="941" spans="1:4" ht="15.75" customHeight="1" x14ac:dyDescent="0.3">
      <c r="A941" s="174">
        <v>105717</v>
      </c>
      <c r="B941" s="83" t="s">
        <v>1157</v>
      </c>
      <c r="C941" s="174" t="s">
        <v>303</v>
      </c>
      <c r="D941" s="175">
        <v>0</v>
      </c>
    </row>
    <row r="942" spans="1:4" ht="15.75" customHeight="1" x14ac:dyDescent="0.3">
      <c r="A942" s="174">
        <v>105626</v>
      </c>
      <c r="B942" s="83" t="s">
        <v>1158</v>
      </c>
      <c r="C942" s="174" t="s">
        <v>303</v>
      </c>
      <c r="D942" s="175">
        <v>118.23</v>
      </c>
    </row>
    <row r="943" spans="1:4" ht="15.75" customHeight="1" x14ac:dyDescent="0.3">
      <c r="A943" s="174">
        <v>105629</v>
      </c>
      <c r="B943" s="83" t="s">
        <v>1159</v>
      </c>
      <c r="C943" s="174" t="s">
        <v>303</v>
      </c>
      <c r="D943" s="175">
        <v>109.16</v>
      </c>
    </row>
    <row r="944" spans="1:4" ht="15.75" customHeight="1" x14ac:dyDescent="0.3">
      <c r="A944" s="174">
        <v>105635</v>
      </c>
      <c r="B944" s="83" t="s">
        <v>1160</v>
      </c>
      <c r="C944" s="174" t="s">
        <v>303</v>
      </c>
      <c r="D944" s="175">
        <v>107.89</v>
      </c>
    </row>
    <row r="945" spans="1:4" ht="15.75" customHeight="1" x14ac:dyDescent="0.3">
      <c r="A945" s="174">
        <v>105605</v>
      </c>
      <c r="B945" s="83" t="s">
        <v>1161</v>
      </c>
      <c r="C945" s="174" t="s">
        <v>303</v>
      </c>
      <c r="D945" s="175">
        <v>0</v>
      </c>
    </row>
    <row r="946" spans="1:4" ht="15.75" customHeight="1" x14ac:dyDescent="0.3">
      <c r="A946" s="174">
        <v>105613</v>
      </c>
      <c r="B946" s="83" t="s">
        <v>1162</v>
      </c>
      <c r="C946" s="174" t="s">
        <v>303</v>
      </c>
      <c r="D946" s="175">
        <v>0</v>
      </c>
    </row>
    <row r="947" spans="1:4" ht="15.75" customHeight="1" x14ac:dyDescent="0.3">
      <c r="A947" s="174">
        <v>105621</v>
      </c>
      <c r="B947" s="83" t="s">
        <v>1163</v>
      </c>
      <c r="C947" s="174" t="s">
        <v>303</v>
      </c>
      <c r="D947" s="175">
        <v>0</v>
      </c>
    </row>
    <row r="948" spans="1:4" ht="15.75" customHeight="1" x14ac:dyDescent="0.3">
      <c r="A948" s="174">
        <v>105627</v>
      </c>
      <c r="B948" s="83" t="s">
        <v>1164</v>
      </c>
      <c r="C948" s="174" t="s">
        <v>303</v>
      </c>
      <c r="D948" s="175">
        <v>146.22</v>
      </c>
    </row>
    <row r="949" spans="1:4" ht="15.75" customHeight="1" x14ac:dyDescent="0.3">
      <c r="A949" s="174">
        <v>105630</v>
      </c>
      <c r="B949" s="83" t="s">
        <v>1165</v>
      </c>
      <c r="C949" s="174" t="s">
        <v>303</v>
      </c>
      <c r="D949" s="175">
        <v>137.15</v>
      </c>
    </row>
    <row r="950" spans="1:4" ht="15.75" customHeight="1" x14ac:dyDescent="0.3">
      <c r="A950" s="174">
        <v>105636</v>
      </c>
      <c r="B950" s="83" t="s">
        <v>1166</v>
      </c>
      <c r="C950" s="174" t="s">
        <v>303</v>
      </c>
      <c r="D950" s="175">
        <v>135.88</v>
      </c>
    </row>
    <row r="951" spans="1:4" ht="15.75" customHeight="1" x14ac:dyDescent="0.3">
      <c r="A951" s="174">
        <v>105606</v>
      </c>
      <c r="B951" s="83" t="s">
        <v>1167</v>
      </c>
      <c r="C951" s="174" t="s">
        <v>303</v>
      </c>
      <c r="D951" s="175">
        <v>0</v>
      </c>
    </row>
    <row r="952" spans="1:4" ht="15.75" customHeight="1" x14ac:dyDescent="0.3">
      <c r="A952" s="174">
        <v>105614</v>
      </c>
      <c r="B952" s="83" t="s">
        <v>1168</v>
      </c>
      <c r="C952" s="174" t="s">
        <v>303</v>
      </c>
      <c r="D952" s="175">
        <v>0</v>
      </c>
    </row>
    <row r="953" spans="1:4" ht="15.75" customHeight="1" x14ac:dyDescent="0.3">
      <c r="A953" s="174">
        <v>105622</v>
      </c>
      <c r="B953" s="83" t="s">
        <v>1169</v>
      </c>
      <c r="C953" s="174" t="s">
        <v>303</v>
      </c>
      <c r="D953" s="175">
        <v>0</v>
      </c>
    </row>
    <row r="954" spans="1:4" ht="15.75" customHeight="1" x14ac:dyDescent="0.3">
      <c r="A954" s="174">
        <v>105572</v>
      </c>
      <c r="B954" s="83" t="s">
        <v>1170</v>
      </c>
      <c r="C954" s="174" t="s">
        <v>303</v>
      </c>
      <c r="D954" s="175">
        <v>60.71</v>
      </c>
    </row>
    <row r="955" spans="1:4" ht="15.75" customHeight="1" x14ac:dyDescent="0.3">
      <c r="A955" s="174">
        <v>105574</v>
      </c>
      <c r="B955" s="83" t="s">
        <v>1171</v>
      </c>
      <c r="C955" s="174" t="s">
        <v>303</v>
      </c>
      <c r="D955" s="175">
        <v>51.64</v>
      </c>
    </row>
    <row r="956" spans="1:4" ht="15.75" customHeight="1" x14ac:dyDescent="0.3">
      <c r="A956" s="174">
        <v>105576</v>
      </c>
      <c r="B956" s="83" t="s">
        <v>1172</v>
      </c>
      <c r="C956" s="174" t="s">
        <v>303</v>
      </c>
      <c r="D956" s="175">
        <v>50.37</v>
      </c>
    </row>
    <row r="957" spans="1:4" ht="15.75" customHeight="1" x14ac:dyDescent="0.3">
      <c r="A957" s="174">
        <v>105603</v>
      </c>
      <c r="B957" s="83" t="s">
        <v>1173</v>
      </c>
      <c r="C957" s="174" t="s">
        <v>303</v>
      </c>
      <c r="D957" s="175">
        <v>0</v>
      </c>
    </row>
    <row r="958" spans="1:4" ht="15.75" customHeight="1" x14ac:dyDescent="0.3">
      <c r="A958" s="174">
        <v>105611</v>
      </c>
      <c r="B958" s="83" t="s">
        <v>1174</v>
      </c>
      <c r="C958" s="174" t="s">
        <v>303</v>
      </c>
      <c r="D958" s="175">
        <v>0</v>
      </c>
    </row>
    <row r="959" spans="1:4" ht="15.75" customHeight="1" x14ac:dyDescent="0.3">
      <c r="A959" s="174">
        <v>105619</v>
      </c>
      <c r="B959" s="83" t="s">
        <v>1175</v>
      </c>
      <c r="C959" s="174" t="s">
        <v>303</v>
      </c>
      <c r="D959" s="175">
        <v>0</v>
      </c>
    </row>
    <row r="960" spans="1:4" ht="15.75" customHeight="1" x14ac:dyDescent="0.3">
      <c r="A960" s="174">
        <v>105573</v>
      </c>
      <c r="B960" s="83" t="s">
        <v>1176</v>
      </c>
      <c r="C960" s="174" t="s">
        <v>303</v>
      </c>
      <c r="D960" s="175">
        <v>89.86</v>
      </c>
    </row>
    <row r="961" spans="1:4" ht="15.75" customHeight="1" x14ac:dyDescent="0.3">
      <c r="A961" s="174">
        <v>105628</v>
      </c>
      <c r="B961" s="83" t="s">
        <v>1177</v>
      </c>
      <c r="C961" s="174" t="s">
        <v>303</v>
      </c>
      <c r="D961" s="175">
        <v>80.790000000000006</v>
      </c>
    </row>
    <row r="962" spans="1:4" ht="15.75" customHeight="1" x14ac:dyDescent="0.3">
      <c r="A962" s="174">
        <v>105634</v>
      </c>
      <c r="B962" s="83" t="s">
        <v>1178</v>
      </c>
      <c r="C962" s="174" t="s">
        <v>303</v>
      </c>
      <c r="D962" s="175">
        <v>79.52</v>
      </c>
    </row>
    <row r="963" spans="1:4" ht="15.75" customHeight="1" x14ac:dyDescent="0.3">
      <c r="A963" s="174">
        <v>105604</v>
      </c>
      <c r="B963" s="83" t="s">
        <v>1179</v>
      </c>
      <c r="C963" s="174" t="s">
        <v>303</v>
      </c>
      <c r="D963" s="175">
        <v>0</v>
      </c>
    </row>
    <row r="964" spans="1:4" ht="15.75" customHeight="1" x14ac:dyDescent="0.3">
      <c r="A964" s="174">
        <v>105612</v>
      </c>
      <c r="B964" s="83" t="s">
        <v>1180</v>
      </c>
      <c r="C964" s="174" t="s">
        <v>303</v>
      </c>
      <c r="D964" s="175">
        <v>0</v>
      </c>
    </row>
    <row r="965" spans="1:4" ht="15.75" customHeight="1" x14ac:dyDescent="0.3">
      <c r="A965" s="174">
        <v>105620</v>
      </c>
      <c r="B965" s="83" t="s">
        <v>1181</v>
      </c>
      <c r="C965" s="174" t="s">
        <v>303</v>
      </c>
      <c r="D965" s="175">
        <v>0</v>
      </c>
    </row>
    <row r="966" spans="1:4" ht="15.75" customHeight="1" x14ac:dyDescent="0.3">
      <c r="A966" s="174">
        <v>105586</v>
      </c>
      <c r="B966" s="83" t="s">
        <v>1182</v>
      </c>
      <c r="C966" s="174" t="s">
        <v>303</v>
      </c>
      <c r="D966" s="175">
        <v>114.53</v>
      </c>
    </row>
    <row r="967" spans="1:4" ht="15.75" customHeight="1" x14ac:dyDescent="0.3">
      <c r="A967" s="174">
        <v>105587</v>
      </c>
      <c r="B967" s="83" t="s">
        <v>1183</v>
      </c>
      <c r="C967" s="174" t="s">
        <v>303</v>
      </c>
      <c r="D967" s="175">
        <v>98.91</v>
      </c>
    </row>
    <row r="968" spans="1:4" ht="15.75" customHeight="1" x14ac:dyDescent="0.3">
      <c r="A968" s="174">
        <v>105589</v>
      </c>
      <c r="B968" s="83" t="s">
        <v>1184</v>
      </c>
      <c r="C968" s="174" t="s">
        <v>303</v>
      </c>
      <c r="D968" s="175">
        <v>97.47</v>
      </c>
    </row>
    <row r="969" spans="1:4" ht="15.75" customHeight="1" x14ac:dyDescent="0.3">
      <c r="A969" s="174">
        <v>105584</v>
      </c>
      <c r="B969" s="83" t="s">
        <v>1185</v>
      </c>
      <c r="C969" s="174" t="s">
        <v>303</v>
      </c>
      <c r="D969" s="175">
        <v>0</v>
      </c>
    </row>
    <row r="970" spans="1:4" ht="15.75" customHeight="1" x14ac:dyDescent="0.3">
      <c r="A970" s="174">
        <v>105720</v>
      </c>
      <c r="B970" s="83" t="s">
        <v>1186</v>
      </c>
      <c r="C970" s="174" t="s">
        <v>303</v>
      </c>
      <c r="D970" s="175">
        <v>0</v>
      </c>
    </row>
    <row r="971" spans="1:4" ht="15.75" customHeight="1" x14ac:dyDescent="0.3">
      <c r="A971" s="174">
        <v>105722</v>
      </c>
      <c r="B971" s="83" t="s">
        <v>1187</v>
      </c>
      <c r="C971" s="174" t="s">
        <v>303</v>
      </c>
      <c r="D971" s="175">
        <v>0</v>
      </c>
    </row>
    <row r="972" spans="1:4" ht="15.75" customHeight="1" x14ac:dyDescent="0.3">
      <c r="A972" s="174">
        <v>105593</v>
      </c>
      <c r="B972" s="83" t="s">
        <v>1188</v>
      </c>
      <c r="C972" s="174" t="s">
        <v>303</v>
      </c>
      <c r="D972" s="175">
        <v>105.77</v>
      </c>
    </row>
    <row r="973" spans="1:4" ht="15.75" customHeight="1" x14ac:dyDescent="0.3">
      <c r="A973" s="174">
        <v>105594</v>
      </c>
      <c r="B973" s="83" t="s">
        <v>1189</v>
      </c>
      <c r="C973" s="174" t="s">
        <v>303</v>
      </c>
      <c r="D973" s="175">
        <v>90.15</v>
      </c>
    </row>
    <row r="974" spans="1:4" ht="15.75" customHeight="1" x14ac:dyDescent="0.3">
      <c r="A974" s="174">
        <v>105596</v>
      </c>
      <c r="B974" s="83" t="s">
        <v>1190</v>
      </c>
      <c r="C974" s="174" t="s">
        <v>303</v>
      </c>
      <c r="D974" s="175">
        <v>88.71</v>
      </c>
    </row>
    <row r="975" spans="1:4" ht="15.75" customHeight="1" x14ac:dyDescent="0.3">
      <c r="A975" s="174">
        <v>105591</v>
      </c>
      <c r="B975" s="83" t="s">
        <v>1191</v>
      </c>
      <c r="C975" s="174" t="s">
        <v>303</v>
      </c>
      <c r="D975" s="175">
        <v>0</v>
      </c>
    </row>
    <row r="976" spans="1:4" ht="15.75" customHeight="1" x14ac:dyDescent="0.3">
      <c r="A976" s="174">
        <v>105724</v>
      </c>
      <c r="B976" s="83" t="s">
        <v>1192</v>
      </c>
      <c r="C976" s="174" t="s">
        <v>303</v>
      </c>
      <c r="D976" s="175">
        <v>0</v>
      </c>
    </row>
    <row r="977" spans="1:4" ht="15.75" customHeight="1" x14ac:dyDescent="0.3">
      <c r="A977" s="174">
        <v>105726</v>
      </c>
      <c r="B977" s="83" t="s">
        <v>1193</v>
      </c>
      <c r="C977" s="174" t="s">
        <v>303</v>
      </c>
      <c r="D977" s="175">
        <v>0</v>
      </c>
    </row>
    <row r="978" spans="1:4" ht="15.75" customHeight="1" x14ac:dyDescent="0.3">
      <c r="A978" s="174">
        <v>105567</v>
      </c>
      <c r="B978" s="83" t="s">
        <v>1194</v>
      </c>
      <c r="C978" s="174" t="s">
        <v>303</v>
      </c>
      <c r="D978" s="175">
        <v>16.690000000000001</v>
      </c>
    </row>
    <row r="979" spans="1:4" ht="15.75" customHeight="1" x14ac:dyDescent="0.3">
      <c r="A979" s="174">
        <v>105568</v>
      </c>
      <c r="B979" s="83" t="s">
        <v>1195</v>
      </c>
      <c r="C979" s="174" t="s">
        <v>303</v>
      </c>
      <c r="D979" s="175">
        <v>13.28</v>
      </c>
    </row>
    <row r="980" spans="1:4" ht="15.75" customHeight="1" x14ac:dyDescent="0.3">
      <c r="A980" s="174">
        <v>105570</v>
      </c>
      <c r="B980" s="83" t="s">
        <v>1196</v>
      </c>
      <c r="C980" s="174" t="s">
        <v>303</v>
      </c>
      <c r="D980" s="175">
        <v>10.94</v>
      </c>
    </row>
    <row r="981" spans="1:4" ht="15.75" customHeight="1" x14ac:dyDescent="0.3">
      <c r="A981" s="174">
        <v>100575</v>
      </c>
      <c r="B981" s="83" t="s">
        <v>1197</v>
      </c>
      <c r="C981" s="174" t="s">
        <v>216</v>
      </c>
      <c r="D981" s="175">
        <v>2.04</v>
      </c>
    </row>
    <row r="982" spans="1:4" ht="15.75" customHeight="1" x14ac:dyDescent="0.3">
      <c r="A982" s="174">
        <v>100577</v>
      </c>
      <c r="B982" s="83" t="s">
        <v>1198</v>
      </c>
      <c r="C982" s="174" t="s">
        <v>216</v>
      </c>
      <c r="D982" s="175">
        <v>0.6</v>
      </c>
    </row>
    <row r="983" spans="1:4" ht="15.75" customHeight="1" x14ac:dyDescent="0.3">
      <c r="A983" s="174">
        <v>105598</v>
      </c>
      <c r="B983" s="83" t="s">
        <v>1199</v>
      </c>
      <c r="C983" s="174" t="s">
        <v>216</v>
      </c>
      <c r="D983" s="175">
        <v>2.17</v>
      </c>
    </row>
    <row r="984" spans="1:4" ht="15.75" customHeight="1" x14ac:dyDescent="0.3">
      <c r="A984" s="174">
        <v>100576</v>
      </c>
      <c r="B984" s="83" t="s">
        <v>1200</v>
      </c>
      <c r="C984" s="174" t="s">
        <v>216</v>
      </c>
      <c r="D984" s="175">
        <v>2.37</v>
      </c>
    </row>
    <row r="985" spans="1:4" ht="15.75" customHeight="1" x14ac:dyDescent="0.3">
      <c r="A985" s="174">
        <v>105597</v>
      </c>
      <c r="B985" s="83" t="s">
        <v>1201</v>
      </c>
      <c r="C985" s="174" t="s">
        <v>216</v>
      </c>
      <c r="D985" s="175">
        <v>4.3899999999999997</v>
      </c>
    </row>
    <row r="986" spans="1:4" ht="15.75" customHeight="1" x14ac:dyDescent="0.3">
      <c r="A986" s="174">
        <v>102730</v>
      </c>
      <c r="B986" s="83" t="s">
        <v>1202</v>
      </c>
      <c r="C986" s="174" t="s">
        <v>482</v>
      </c>
      <c r="D986" s="175">
        <v>12.48</v>
      </c>
    </row>
    <row r="987" spans="1:4" ht="15.75" customHeight="1" x14ac:dyDescent="0.3">
      <c r="A987" s="174">
        <v>102731</v>
      </c>
      <c r="B987" s="83" t="s">
        <v>1203</v>
      </c>
      <c r="C987" s="174" t="s">
        <v>482</v>
      </c>
      <c r="D987" s="175">
        <v>10.39</v>
      </c>
    </row>
    <row r="988" spans="1:4" ht="15.75" customHeight="1" x14ac:dyDescent="0.3">
      <c r="A988" s="174">
        <v>102732</v>
      </c>
      <c r="B988" s="83" t="s">
        <v>1204</v>
      </c>
      <c r="C988" s="174" t="s">
        <v>482</v>
      </c>
      <c r="D988" s="175">
        <v>9.59</v>
      </c>
    </row>
    <row r="989" spans="1:4" ht="15.75" customHeight="1" x14ac:dyDescent="0.3">
      <c r="A989" s="174">
        <v>102733</v>
      </c>
      <c r="B989" s="83" t="s">
        <v>1205</v>
      </c>
      <c r="C989" s="174" t="s">
        <v>482</v>
      </c>
      <c r="D989" s="175">
        <v>10.4</v>
      </c>
    </row>
    <row r="990" spans="1:4" ht="15.75" customHeight="1" x14ac:dyDescent="0.3">
      <c r="A990" s="174">
        <v>102728</v>
      </c>
      <c r="B990" s="83" t="s">
        <v>1206</v>
      </c>
      <c r="C990" s="174" t="s">
        <v>482</v>
      </c>
      <c r="D990" s="175">
        <v>15.87</v>
      </c>
    </row>
    <row r="991" spans="1:4" ht="15.75" customHeight="1" x14ac:dyDescent="0.3">
      <c r="A991" s="174">
        <v>102729</v>
      </c>
      <c r="B991" s="83" t="s">
        <v>1207</v>
      </c>
      <c r="C991" s="174" t="s">
        <v>482</v>
      </c>
      <c r="D991" s="175">
        <v>14.3</v>
      </c>
    </row>
    <row r="992" spans="1:4" ht="15.75" customHeight="1" x14ac:dyDescent="0.3">
      <c r="A992" s="174">
        <v>102734</v>
      </c>
      <c r="B992" s="83" t="s">
        <v>1208</v>
      </c>
      <c r="C992" s="174" t="s">
        <v>482</v>
      </c>
      <c r="D992" s="175">
        <v>14.54</v>
      </c>
    </row>
    <row r="993" spans="1:4" ht="15.75" customHeight="1" x14ac:dyDescent="0.3">
      <c r="A993" s="174">
        <v>102735</v>
      </c>
      <c r="B993" s="83" t="s">
        <v>1209</v>
      </c>
      <c r="C993" s="174" t="s">
        <v>482</v>
      </c>
      <c r="D993" s="175">
        <v>13.17</v>
      </c>
    </row>
    <row r="994" spans="1:4" ht="15.75" customHeight="1" x14ac:dyDescent="0.3">
      <c r="A994" s="174">
        <v>102765</v>
      </c>
      <c r="B994" s="83" t="s">
        <v>1210</v>
      </c>
      <c r="C994" s="174" t="s">
        <v>182</v>
      </c>
      <c r="D994" s="175">
        <v>16558.080000000002</v>
      </c>
    </row>
    <row r="995" spans="1:4" ht="15.75" customHeight="1" x14ac:dyDescent="0.3">
      <c r="A995" s="174">
        <v>102795</v>
      </c>
      <c r="B995" s="83" t="s">
        <v>1211</v>
      </c>
      <c r="C995" s="174" t="s">
        <v>182</v>
      </c>
      <c r="D995" s="175">
        <v>34705.4</v>
      </c>
    </row>
    <row r="996" spans="1:4" ht="15.75" customHeight="1" x14ac:dyDescent="0.3">
      <c r="A996" s="174">
        <v>102766</v>
      </c>
      <c r="B996" s="83" t="s">
        <v>1212</v>
      </c>
      <c r="C996" s="174" t="s">
        <v>182</v>
      </c>
      <c r="D996" s="175">
        <v>24806.560000000001</v>
      </c>
    </row>
    <row r="997" spans="1:4" ht="15.75" customHeight="1" x14ac:dyDescent="0.3">
      <c r="A997" s="174">
        <v>102796</v>
      </c>
      <c r="B997" s="83" t="s">
        <v>1213</v>
      </c>
      <c r="C997" s="174" t="s">
        <v>182</v>
      </c>
      <c r="D997" s="175">
        <v>55813.440000000002</v>
      </c>
    </row>
    <row r="998" spans="1:4" ht="15.75" customHeight="1" x14ac:dyDescent="0.3">
      <c r="A998" s="174">
        <v>102767</v>
      </c>
      <c r="B998" s="83" t="s">
        <v>1214</v>
      </c>
      <c r="C998" s="174" t="s">
        <v>182</v>
      </c>
      <c r="D998" s="175">
        <v>34630.620000000003</v>
      </c>
    </row>
    <row r="999" spans="1:4" ht="15.75" customHeight="1" x14ac:dyDescent="0.3">
      <c r="A999" s="174">
        <v>102797</v>
      </c>
      <c r="B999" s="83" t="s">
        <v>1215</v>
      </c>
      <c r="C999" s="174" t="s">
        <v>182</v>
      </c>
      <c r="D999" s="175">
        <v>79164.72</v>
      </c>
    </row>
    <row r="1000" spans="1:4" ht="15.75" customHeight="1" x14ac:dyDescent="0.3">
      <c r="A1000" s="174">
        <v>102768</v>
      </c>
      <c r="B1000" s="83" t="s">
        <v>1216</v>
      </c>
      <c r="C1000" s="174" t="s">
        <v>182</v>
      </c>
      <c r="D1000" s="175">
        <v>48096.36</v>
      </c>
    </row>
    <row r="1001" spans="1:4" ht="15.75" customHeight="1" x14ac:dyDescent="0.3">
      <c r="A1001" s="174">
        <v>102798</v>
      </c>
      <c r="B1001" s="83" t="s">
        <v>1217</v>
      </c>
      <c r="C1001" s="174" t="s">
        <v>182</v>
      </c>
      <c r="D1001" s="175">
        <v>96688.14</v>
      </c>
    </row>
    <row r="1002" spans="1:4" ht="15.75" customHeight="1" x14ac:dyDescent="0.3">
      <c r="A1002" s="174">
        <v>102744</v>
      </c>
      <c r="B1002" s="83" t="s">
        <v>1218</v>
      </c>
      <c r="C1002" s="174" t="s">
        <v>182</v>
      </c>
      <c r="D1002" s="175">
        <v>6927.88</v>
      </c>
    </row>
    <row r="1003" spans="1:4" ht="15.75" customHeight="1" x14ac:dyDescent="0.3">
      <c r="A1003" s="174">
        <v>102755</v>
      </c>
      <c r="B1003" s="83" t="s">
        <v>1219</v>
      </c>
      <c r="C1003" s="174" t="s">
        <v>182</v>
      </c>
      <c r="D1003" s="175">
        <v>10691.12</v>
      </c>
    </row>
    <row r="1004" spans="1:4" ht="15.75" customHeight="1" x14ac:dyDescent="0.3">
      <c r="A1004" s="174">
        <v>102782</v>
      </c>
      <c r="B1004" s="83" t="s">
        <v>1220</v>
      </c>
      <c r="C1004" s="174" t="s">
        <v>182</v>
      </c>
      <c r="D1004" s="175">
        <v>16921.88</v>
      </c>
    </row>
    <row r="1005" spans="1:4" ht="15.75" customHeight="1" x14ac:dyDescent="0.3">
      <c r="A1005" s="174">
        <v>102745</v>
      </c>
      <c r="B1005" s="83" t="s">
        <v>1221</v>
      </c>
      <c r="C1005" s="174" t="s">
        <v>182</v>
      </c>
      <c r="D1005" s="175">
        <v>9719.4699999999993</v>
      </c>
    </row>
    <row r="1006" spans="1:4" ht="15.75" customHeight="1" x14ac:dyDescent="0.3">
      <c r="A1006" s="174">
        <v>102756</v>
      </c>
      <c r="B1006" s="83" t="s">
        <v>1222</v>
      </c>
      <c r="C1006" s="174" t="s">
        <v>182</v>
      </c>
      <c r="D1006" s="175">
        <v>15841.86</v>
      </c>
    </row>
    <row r="1007" spans="1:4" ht="15.75" customHeight="1" x14ac:dyDescent="0.3">
      <c r="A1007" s="174">
        <v>102783</v>
      </c>
      <c r="B1007" s="83" t="s">
        <v>1223</v>
      </c>
      <c r="C1007" s="174" t="s">
        <v>182</v>
      </c>
      <c r="D1007" s="175">
        <v>22361.41</v>
      </c>
    </row>
    <row r="1008" spans="1:4" ht="15.75" customHeight="1" x14ac:dyDescent="0.3">
      <c r="A1008" s="174">
        <v>102746</v>
      </c>
      <c r="B1008" s="83" t="s">
        <v>1224</v>
      </c>
      <c r="C1008" s="174" t="s">
        <v>182</v>
      </c>
      <c r="D1008" s="175">
        <v>16821.38</v>
      </c>
    </row>
    <row r="1009" spans="1:4" ht="15.75" customHeight="1" x14ac:dyDescent="0.3">
      <c r="A1009" s="174">
        <v>102757</v>
      </c>
      <c r="B1009" s="83" t="s">
        <v>1225</v>
      </c>
      <c r="C1009" s="174" t="s">
        <v>182</v>
      </c>
      <c r="D1009" s="175">
        <v>29422.17</v>
      </c>
    </row>
    <row r="1010" spans="1:4" ht="15.75" customHeight="1" x14ac:dyDescent="0.3">
      <c r="A1010" s="174">
        <v>102784</v>
      </c>
      <c r="B1010" s="83" t="s">
        <v>1226</v>
      </c>
      <c r="C1010" s="174" t="s">
        <v>182</v>
      </c>
      <c r="D1010" s="175">
        <v>34682.550000000003</v>
      </c>
    </row>
    <row r="1011" spans="1:4" ht="15.75" customHeight="1" x14ac:dyDescent="0.3">
      <c r="A1011" s="174">
        <v>102779</v>
      </c>
      <c r="B1011" s="83" t="s">
        <v>1227</v>
      </c>
      <c r="C1011" s="174" t="s">
        <v>182</v>
      </c>
      <c r="D1011" s="175">
        <v>8979.26</v>
      </c>
    </row>
    <row r="1012" spans="1:4" ht="15.75" customHeight="1" x14ac:dyDescent="0.3">
      <c r="A1012" s="174">
        <v>102780</v>
      </c>
      <c r="B1012" s="83" t="s">
        <v>1228</v>
      </c>
      <c r="C1012" s="174" t="s">
        <v>182</v>
      </c>
      <c r="D1012" s="175">
        <v>10339.950000000001</v>
      </c>
    </row>
    <row r="1013" spans="1:4" ht="15.75" customHeight="1" x14ac:dyDescent="0.3">
      <c r="A1013" s="174">
        <v>102743</v>
      </c>
      <c r="B1013" s="83" t="s">
        <v>1229</v>
      </c>
      <c r="C1013" s="174" t="s">
        <v>182</v>
      </c>
      <c r="D1013" s="175">
        <v>4634.3500000000004</v>
      </c>
    </row>
    <row r="1014" spans="1:4" ht="15.75" customHeight="1" x14ac:dyDescent="0.3">
      <c r="A1014" s="174">
        <v>102781</v>
      </c>
      <c r="B1014" s="83" t="s">
        <v>1230</v>
      </c>
      <c r="C1014" s="174" t="s">
        <v>182</v>
      </c>
      <c r="D1014" s="175">
        <v>15235.52</v>
      </c>
    </row>
    <row r="1015" spans="1:4" ht="15.75" customHeight="1" x14ac:dyDescent="0.3">
      <c r="A1015" s="174">
        <v>102761</v>
      </c>
      <c r="B1015" s="83" t="s">
        <v>1231</v>
      </c>
      <c r="C1015" s="174" t="s">
        <v>182</v>
      </c>
      <c r="D1015" s="175">
        <v>13291.85</v>
      </c>
    </row>
    <row r="1016" spans="1:4" ht="15.75" customHeight="1" x14ac:dyDescent="0.3">
      <c r="A1016" s="174">
        <v>102791</v>
      </c>
      <c r="B1016" s="83" t="s">
        <v>1232</v>
      </c>
      <c r="C1016" s="174" t="s">
        <v>182</v>
      </c>
      <c r="D1016" s="175">
        <v>32463.79</v>
      </c>
    </row>
    <row r="1017" spans="1:4" ht="15.75" customHeight="1" x14ac:dyDescent="0.3">
      <c r="A1017" s="174">
        <v>102762</v>
      </c>
      <c r="B1017" s="83" t="s">
        <v>1233</v>
      </c>
      <c r="C1017" s="174" t="s">
        <v>182</v>
      </c>
      <c r="D1017" s="175">
        <v>20402.47</v>
      </c>
    </row>
    <row r="1018" spans="1:4" ht="15.75" customHeight="1" x14ac:dyDescent="0.3">
      <c r="A1018" s="174">
        <v>102792</v>
      </c>
      <c r="B1018" s="83" t="s">
        <v>1234</v>
      </c>
      <c r="C1018" s="174" t="s">
        <v>182</v>
      </c>
      <c r="D1018" s="175">
        <v>52682.92</v>
      </c>
    </row>
    <row r="1019" spans="1:4" ht="15.75" customHeight="1" x14ac:dyDescent="0.3">
      <c r="A1019" s="174">
        <v>102763</v>
      </c>
      <c r="B1019" s="83" t="s">
        <v>1235</v>
      </c>
      <c r="C1019" s="174" t="s">
        <v>182</v>
      </c>
      <c r="D1019" s="175">
        <v>28307.67</v>
      </c>
    </row>
    <row r="1020" spans="1:4" ht="15.75" customHeight="1" x14ac:dyDescent="0.3">
      <c r="A1020" s="174">
        <v>102793</v>
      </c>
      <c r="B1020" s="83" t="s">
        <v>1236</v>
      </c>
      <c r="C1020" s="174" t="s">
        <v>182</v>
      </c>
      <c r="D1020" s="175">
        <v>70862.539999999994</v>
      </c>
    </row>
    <row r="1021" spans="1:4" ht="15.75" customHeight="1" x14ac:dyDescent="0.3">
      <c r="A1021" s="174">
        <v>102764</v>
      </c>
      <c r="B1021" s="83" t="s">
        <v>1237</v>
      </c>
      <c r="C1021" s="174" t="s">
        <v>182</v>
      </c>
      <c r="D1021" s="175">
        <v>39680.36</v>
      </c>
    </row>
    <row r="1022" spans="1:4" ht="15.75" customHeight="1" x14ac:dyDescent="0.3">
      <c r="A1022" s="174">
        <v>102794</v>
      </c>
      <c r="B1022" s="83" t="s">
        <v>1238</v>
      </c>
      <c r="C1022" s="174" t="s">
        <v>182</v>
      </c>
      <c r="D1022" s="175">
        <v>101212.79</v>
      </c>
    </row>
    <row r="1023" spans="1:4" ht="15.75" customHeight="1" x14ac:dyDescent="0.3">
      <c r="A1023" s="174">
        <v>102740</v>
      </c>
      <c r="B1023" s="83" t="s">
        <v>1239</v>
      </c>
      <c r="C1023" s="174" t="s">
        <v>182</v>
      </c>
      <c r="D1023" s="175">
        <v>5713.63</v>
      </c>
    </row>
    <row r="1024" spans="1:4" ht="15.75" customHeight="1" x14ac:dyDescent="0.3">
      <c r="A1024" s="174">
        <v>102752</v>
      </c>
      <c r="B1024" s="83" t="s">
        <v>1240</v>
      </c>
      <c r="C1024" s="174" t="s">
        <v>182</v>
      </c>
      <c r="D1024" s="175">
        <v>7660.63</v>
      </c>
    </row>
    <row r="1025" spans="1:4" ht="15.75" customHeight="1" x14ac:dyDescent="0.3">
      <c r="A1025" s="174">
        <v>102776</v>
      </c>
      <c r="B1025" s="83" t="s">
        <v>1241</v>
      </c>
      <c r="C1025" s="174" t="s">
        <v>182</v>
      </c>
      <c r="D1025" s="175">
        <v>13330.88</v>
      </c>
    </row>
    <row r="1026" spans="1:4" ht="15.75" customHeight="1" x14ac:dyDescent="0.3">
      <c r="A1026" s="174">
        <v>102741</v>
      </c>
      <c r="B1026" s="83" t="s">
        <v>1242</v>
      </c>
      <c r="C1026" s="174" t="s">
        <v>182</v>
      </c>
      <c r="D1026" s="175">
        <v>8006.36</v>
      </c>
    </row>
    <row r="1027" spans="1:4" ht="15.75" customHeight="1" x14ac:dyDescent="0.3">
      <c r="A1027" s="174">
        <v>102753</v>
      </c>
      <c r="B1027" s="83" t="s">
        <v>1243</v>
      </c>
      <c r="C1027" s="174" t="s">
        <v>182</v>
      </c>
      <c r="D1027" s="175">
        <v>11316.33</v>
      </c>
    </row>
    <row r="1028" spans="1:4" ht="15.75" customHeight="1" x14ac:dyDescent="0.3">
      <c r="A1028" s="174">
        <v>102777</v>
      </c>
      <c r="B1028" s="83" t="s">
        <v>1244</v>
      </c>
      <c r="C1028" s="174" t="s">
        <v>182</v>
      </c>
      <c r="D1028" s="175">
        <v>20131.09</v>
      </c>
    </row>
    <row r="1029" spans="1:4" ht="15.75" customHeight="1" x14ac:dyDescent="0.3">
      <c r="A1029" s="174">
        <v>102742</v>
      </c>
      <c r="B1029" s="83" t="s">
        <v>1245</v>
      </c>
      <c r="C1029" s="174" t="s">
        <v>182</v>
      </c>
      <c r="D1029" s="175">
        <v>13841.58</v>
      </c>
    </row>
    <row r="1030" spans="1:4" ht="15.75" customHeight="1" x14ac:dyDescent="0.3">
      <c r="A1030" s="174">
        <v>102754</v>
      </c>
      <c r="B1030" s="83" t="s">
        <v>1246</v>
      </c>
      <c r="C1030" s="174" t="s">
        <v>182</v>
      </c>
      <c r="D1030" s="175">
        <v>21478.43</v>
      </c>
    </row>
    <row r="1031" spans="1:4" ht="15.75" customHeight="1" x14ac:dyDescent="0.3">
      <c r="A1031" s="174">
        <v>102778</v>
      </c>
      <c r="B1031" s="83" t="s">
        <v>1247</v>
      </c>
      <c r="C1031" s="174" t="s">
        <v>182</v>
      </c>
      <c r="D1031" s="175">
        <v>29832.06</v>
      </c>
    </row>
    <row r="1032" spans="1:4" ht="15.75" customHeight="1" x14ac:dyDescent="0.3">
      <c r="A1032" s="174">
        <v>102737</v>
      </c>
      <c r="B1032" s="83" t="s">
        <v>1248</v>
      </c>
      <c r="C1032" s="174" t="s">
        <v>182</v>
      </c>
      <c r="D1032" s="175">
        <v>1119.5</v>
      </c>
    </row>
    <row r="1033" spans="1:4" ht="15.75" customHeight="1" x14ac:dyDescent="0.3">
      <c r="A1033" s="174">
        <v>102773</v>
      </c>
      <c r="B1033" s="83" t="s">
        <v>1249</v>
      </c>
      <c r="C1033" s="174" t="s">
        <v>182</v>
      </c>
      <c r="D1033" s="175">
        <v>8979.26</v>
      </c>
    </row>
    <row r="1034" spans="1:4" ht="15.75" customHeight="1" x14ac:dyDescent="0.3">
      <c r="A1034" s="174">
        <v>102738</v>
      </c>
      <c r="B1034" s="83" t="s">
        <v>1250</v>
      </c>
      <c r="C1034" s="174" t="s">
        <v>182</v>
      </c>
      <c r="D1034" s="175">
        <v>2285.69</v>
      </c>
    </row>
    <row r="1035" spans="1:4" ht="15.75" customHeight="1" x14ac:dyDescent="0.3">
      <c r="A1035" s="174">
        <v>102750</v>
      </c>
      <c r="B1035" s="83" t="s">
        <v>1251</v>
      </c>
      <c r="C1035" s="174" t="s">
        <v>182</v>
      </c>
      <c r="D1035" s="175">
        <v>2783.86</v>
      </c>
    </row>
    <row r="1036" spans="1:4" ht="15.75" customHeight="1" x14ac:dyDescent="0.3">
      <c r="A1036" s="174">
        <v>102774</v>
      </c>
      <c r="B1036" s="83" t="s">
        <v>1252</v>
      </c>
      <c r="C1036" s="174" t="s">
        <v>182</v>
      </c>
      <c r="D1036" s="175">
        <v>8979.26</v>
      </c>
    </row>
    <row r="1037" spans="1:4" ht="15.75" customHeight="1" x14ac:dyDescent="0.3">
      <c r="A1037" s="174">
        <v>102739</v>
      </c>
      <c r="B1037" s="83" t="s">
        <v>1253</v>
      </c>
      <c r="C1037" s="174" t="s">
        <v>182</v>
      </c>
      <c r="D1037" s="175">
        <v>3819.06</v>
      </c>
    </row>
    <row r="1038" spans="1:4" ht="15.75" customHeight="1" x14ac:dyDescent="0.3">
      <c r="A1038" s="174">
        <v>102751</v>
      </c>
      <c r="B1038" s="83" t="s">
        <v>1254</v>
      </c>
      <c r="C1038" s="174" t="s">
        <v>182</v>
      </c>
      <c r="D1038" s="175">
        <v>4820.1899999999996</v>
      </c>
    </row>
    <row r="1039" spans="1:4" ht="15.75" customHeight="1" x14ac:dyDescent="0.3">
      <c r="A1039" s="174">
        <v>102775</v>
      </c>
      <c r="B1039" s="83" t="s">
        <v>1255</v>
      </c>
      <c r="C1039" s="174" t="s">
        <v>182</v>
      </c>
      <c r="D1039" s="175">
        <v>13330.88</v>
      </c>
    </row>
    <row r="1040" spans="1:4" ht="15.75" customHeight="1" x14ac:dyDescent="0.3">
      <c r="A1040" s="174">
        <v>102769</v>
      </c>
      <c r="B1040" s="83" t="s">
        <v>1256</v>
      </c>
      <c r="C1040" s="174" t="s">
        <v>182</v>
      </c>
      <c r="D1040" s="175">
        <v>19146.990000000002</v>
      </c>
    </row>
    <row r="1041" spans="1:4" ht="15.75" customHeight="1" x14ac:dyDescent="0.3">
      <c r="A1041" s="174">
        <v>102799</v>
      </c>
      <c r="B1041" s="83" t="s">
        <v>1257</v>
      </c>
      <c r="C1041" s="174" t="s">
        <v>182</v>
      </c>
      <c r="D1041" s="175">
        <v>35430.67</v>
      </c>
    </row>
    <row r="1042" spans="1:4" ht="15.75" customHeight="1" x14ac:dyDescent="0.3">
      <c r="A1042" s="174">
        <v>102770</v>
      </c>
      <c r="B1042" s="83" t="s">
        <v>1258</v>
      </c>
      <c r="C1042" s="174" t="s">
        <v>182</v>
      </c>
      <c r="D1042" s="175">
        <v>29262.37</v>
      </c>
    </row>
    <row r="1043" spans="1:4" ht="15.75" customHeight="1" x14ac:dyDescent="0.3">
      <c r="A1043" s="174">
        <v>102800</v>
      </c>
      <c r="B1043" s="83" t="s">
        <v>1259</v>
      </c>
      <c r="C1043" s="174" t="s">
        <v>182</v>
      </c>
      <c r="D1043" s="175">
        <v>61328.38</v>
      </c>
    </row>
    <row r="1044" spans="1:4" ht="15.75" customHeight="1" x14ac:dyDescent="0.3">
      <c r="A1044" s="174">
        <v>102771</v>
      </c>
      <c r="B1044" s="83" t="s">
        <v>1260</v>
      </c>
      <c r="C1044" s="174" t="s">
        <v>182</v>
      </c>
      <c r="D1044" s="175">
        <v>40832.75</v>
      </c>
    </row>
    <row r="1045" spans="1:4" ht="15.75" customHeight="1" x14ac:dyDescent="0.3">
      <c r="A1045" s="174">
        <v>102801</v>
      </c>
      <c r="B1045" s="83" t="s">
        <v>1261</v>
      </c>
      <c r="C1045" s="174" t="s">
        <v>182</v>
      </c>
      <c r="D1045" s="175">
        <v>85876.64</v>
      </c>
    </row>
    <row r="1046" spans="1:4" ht="15.75" customHeight="1" x14ac:dyDescent="0.3">
      <c r="A1046" s="174">
        <v>102772</v>
      </c>
      <c r="B1046" s="83" t="s">
        <v>1262</v>
      </c>
      <c r="C1046" s="174" t="s">
        <v>182</v>
      </c>
      <c r="D1046" s="175">
        <v>57070.86</v>
      </c>
    </row>
    <row r="1047" spans="1:4" ht="15.75" customHeight="1" x14ac:dyDescent="0.3">
      <c r="A1047" s="174">
        <v>102802</v>
      </c>
      <c r="B1047" s="83" t="s">
        <v>1263</v>
      </c>
      <c r="C1047" s="174" t="s">
        <v>182</v>
      </c>
      <c r="D1047" s="175">
        <v>102877.01</v>
      </c>
    </row>
    <row r="1048" spans="1:4" ht="15.75" customHeight="1" x14ac:dyDescent="0.3">
      <c r="A1048" s="174">
        <v>102747</v>
      </c>
      <c r="B1048" s="83" t="s">
        <v>1264</v>
      </c>
      <c r="C1048" s="174" t="s">
        <v>182</v>
      </c>
      <c r="D1048" s="175">
        <v>8601.11</v>
      </c>
    </row>
    <row r="1049" spans="1:4" ht="15.75" customHeight="1" x14ac:dyDescent="0.3">
      <c r="A1049" s="174">
        <v>102758</v>
      </c>
      <c r="B1049" s="83" t="s">
        <v>1265</v>
      </c>
      <c r="C1049" s="174" t="s">
        <v>182</v>
      </c>
      <c r="D1049" s="175">
        <v>13736.63</v>
      </c>
    </row>
    <row r="1050" spans="1:4" ht="15.75" customHeight="1" x14ac:dyDescent="0.3">
      <c r="A1050" s="174">
        <v>102788</v>
      </c>
      <c r="B1050" s="83" t="s">
        <v>1266</v>
      </c>
      <c r="C1050" s="174" t="s">
        <v>182</v>
      </c>
      <c r="D1050" s="175">
        <v>18567.310000000001</v>
      </c>
    </row>
    <row r="1051" spans="1:4" ht="15.75" customHeight="1" x14ac:dyDescent="0.3">
      <c r="A1051" s="174">
        <v>102748</v>
      </c>
      <c r="B1051" s="83" t="s">
        <v>1267</v>
      </c>
      <c r="C1051" s="174" t="s">
        <v>182</v>
      </c>
      <c r="D1051" s="175">
        <v>12015.06</v>
      </c>
    </row>
    <row r="1052" spans="1:4" ht="15.75" customHeight="1" x14ac:dyDescent="0.3">
      <c r="A1052" s="174">
        <v>102759</v>
      </c>
      <c r="B1052" s="83" t="s">
        <v>1268</v>
      </c>
      <c r="C1052" s="174" t="s">
        <v>182</v>
      </c>
      <c r="D1052" s="175">
        <v>20390.16</v>
      </c>
    </row>
    <row r="1053" spans="1:4" ht="15.75" customHeight="1" x14ac:dyDescent="0.3">
      <c r="A1053" s="174">
        <v>102789</v>
      </c>
      <c r="B1053" s="83" t="s">
        <v>1269</v>
      </c>
      <c r="C1053" s="174" t="s">
        <v>182</v>
      </c>
      <c r="D1053" s="175">
        <v>24346.16</v>
      </c>
    </row>
    <row r="1054" spans="1:4" ht="15.75" customHeight="1" x14ac:dyDescent="0.3">
      <c r="A1054" s="174">
        <v>102749</v>
      </c>
      <c r="B1054" s="83" t="s">
        <v>1270</v>
      </c>
      <c r="C1054" s="174" t="s">
        <v>182</v>
      </c>
      <c r="D1054" s="175">
        <v>20595.599999999999</v>
      </c>
    </row>
    <row r="1055" spans="1:4" ht="15.75" customHeight="1" x14ac:dyDescent="0.3">
      <c r="A1055" s="174">
        <v>102760</v>
      </c>
      <c r="B1055" s="83" t="s">
        <v>1271</v>
      </c>
      <c r="C1055" s="174" t="s">
        <v>182</v>
      </c>
      <c r="D1055" s="175">
        <v>37520.29</v>
      </c>
    </row>
    <row r="1056" spans="1:4" ht="15.75" customHeight="1" x14ac:dyDescent="0.3">
      <c r="A1056" s="174">
        <v>102790</v>
      </c>
      <c r="B1056" s="83" t="s">
        <v>1272</v>
      </c>
      <c r="C1056" s="174" t="s">
        <v>182</v>
      </c>
      <c r="D1056" s="175">
        <v>40215.160000000003</v>
      </c>
    </row>
    <row r="1057" spans="1:4" ht="15.75" customHeight="1" x14ac:dyDescent="0.3">
      <c r="A1057" s="174">
        <v>102785</v>
      </c>
      <c r="B1057" s="83" t="s">
        <v>1273</v>
      </c>
      <c r="C1057" s="174" t="s">
        <v>182</v>
      </c>
      <c r="D1057" s="175">
        <v>10339.950000000001</v>
      </c>
    </row>
    <row r="1058" spans="1:4" ht="15.75" customHeight="1" x14ac:dyDescent="0.3">
      <c r="A1058" s="174">
        <v>102786</v>
      </c>
      <c r="B1058" s="83" t="s">
        <v>1274</v>
      </c>
      <c r="C1058" s="174" t="s">
        <v>182</v>
      </c>
      <c r="D1058" s="175">
        <v>11482.36</v>
      </c>
    </row>
    <row r="1059" spans="1:4" ht="15.75" customHeight="1" x14ac:dyDescent="0.3">
      <c r="A1059" s="174">
        <v>102787</v>
      </c>
      <c r="B1059" s="83" t="s">
        <v>1275</v>
      </c>
      <c r="C1059" s="174" t="s">
        <v>182</v>
      </c>
      <c r="D1059" s="175">
        <v>16921.88</v>
      </c>
    </row>
    <row r="1060" spans="1:4" ht="15.75" customHeight="1" x14ac:dyDescent="0.3">
      <c r="A1060" s="174">
        <v>102736</v>
      </c>
      <c r="B1060" s="83" t="s">
        <v>1276</v>
      </c>
      <c r="C1060" s="174" t="s">
        <v>303</v>
      </c>
      <c r="D1060" s="175">
        <v>598.30999999999995</v>
      </c>
    </row>
    <row r="1061" spans="1:4" ht="15.75" customHeight="1" x14ac:dyDescent="0.3">
      <c r="A1061" s="174">
        <v>102727</v>
      </c>
      <c r="B1061" s="83" t="s">
        <v>1277</v>
      </c>
      <c r="C1061" s="174" t="s">
        <v>216</v>
      </c>
      <c r="D1061" s="175">
        <v>104.45</v>
      </c>
    </row>
    <row r="1062" spans="1:4" ht="15.75" customHeight="1" x14ac:dyDescent="0.3">
      <c r="A1062" s="174">
        <v>102112</v>
      </c>
      <c r="B1062" s="83" t="s">
        <v>1278</v>
      </c>
      <c r="C1062" s="174" t="s">
        <v>182</v>
      </c>
      <c r="D1062" s="175">
        <v>185.13</v>
      </c>
    </row>
    <row r="1063" spans="1:4" ht="15.75" customHeight="1" x14ac:dyDescent="0.3">
      <c r="A1063" s="174">
        <v>102111</v>
      </c>
      <c r="B1063" s="83" t="s">
        <v>1279</v>
      </c>
      <c r="C1063" s="174" t="s">
        <v>182</v>
      </c>
      <c r="D1063" s="175">
        <v>993.78</v>
      </c>
    </row>
    <row r="1064" spans="1:4" ht="15.75" customHeight="1" x14ac:dyDescent="0.3">
      <c r="A1064" s="174">
        <v>102114</v>
      </c>
      <c r="B1064" s="83" t="s">
        <v>1280</v>
      </c>
      <c r="C1064" s="174" t="s">
        <v>182</v>
      </c>
      <c r="D1064" s="175">
        <v>189.88</v>
      </c>
    </row>
    <row r="1065" spans="1:4" ht="15.75" customHeight="1" x14ac:dyDescent="0.3">
      <c r="A1065" s="174">
        <v>102113</v>
      </c>
      <c r="B1065" s="83" t="s">
        <v>1281</v>
      </c>
      <c r="C1065" s="174" t="s">
        <v>182</v>
      </c>
      <c r="D1065" s="175">
        <v>1553</v>
      </c>
    </row>
    <row r="1066" spans="1:4" ht="15.75" customHeight="1" x14ac:dyDescent="0.3">
      <c r="A1066" s="174">
        <v>102117</v>
      </c>
      <c r="B1066" s="83" t="s">
        <v>1282</v>
      </c>
      <c r="C1066" s="174" t="s">
        <v>182</v>
      </c>
      <c r="D1066" s="175">
        <v>195.64</v>
      </c>
    </row>
    <row r="1067" spans="1:4" ht="15.75" customHeight="1" x14ac:dyDescent="0.3">
      <c r="A1067" s="174">
        <v>102116</v>
      </c>
      <c r="B1067" s="83" t="s">
        <v>1283</v>
      </c>
      <c r="C1067" s="174" t="s">
        <v>182</v>
      </c>
      <c r="D1067" s="175">
        <v>1656.9</v>
      </c>
    </row>
    <row r="1068" spans="1:4" ht="15.75" customHeight="1" x14ac:dyDescent="0.3">
      <c r="A1068" s="174">
        <v>102132</v>
      </c>
      <c r="B1068" s="83" t="s">
        <v>1284</v>
      </c>
      <c r="C1068" s="174" t="s">
        <v>182</v>
      </c>
      <c r="D1068" s="175">
        <v>0</v>
      </c>
    </row>
    <row r="1069" spans="1:4" ht="15.75" customHeight="1" x14ac:dyDescent="0.3">
      <c r="A1069" s="174">
        <v>102115</v>
      </c>
      <c r="B1069" s="83" t="s">
        <v>1285</v>
      </c>
      <c r="C1069" s="174" t="s">
        <v>182</v>
      </c>
      <c r="D1069" s="175">
        <v>2692.17</v>
      </c>
    </row>
    <row r="1070" spans="1:4" ht="15.75" customHeight="1" x14ac:dyDescent="0.3">
      <c r="A1070" s="174">
        <v>102123</v>
      </c>
      <c r="B1070" s="83" t="s">
        <v>1286</v>
      </c>
      <c r="C1070" s="174" t="s">
        <v>182</v>
      </c>
      <c r="D1070" s="175">
        <v>267.26</v>
      </c>
    </row>
    <row r="1071" spans="1:4" ht="15.75" customHeight="1" x14ac:dyDescent="0.3">
      <c r="A1071" s="174">
        <v>102122</v>
      </c>
      <c r="B1071" s="83" t="s">
        <v>1287</v>
      </c>
      <c r="C1071" s="174" t="s">
        <v>182</v>
      </c>
      <c r="D1071" s="175">
        <v>7458.21</v>
      </c>
    </row>
    <row r="1072" spans="1:4" ht="15.75" customHeight="1" x14ac:dyDescent="0.3">
      <c r="A1072" s="174">
        <v>102119</v>
      </c>
      <c r="B1072" s="83" t="s">
        <v>1288</v>
      </c>
      <c r="C1072" s="174" t="s">
        <v>182</v>
      </c>
      <c r="D1072" s="175">
        <v>200.61</v>
      </c>
    </row>
    <row r="1073" spans="1:4" ht="15.75" customHeight="1" x14ac:dyDescent="0.3">
      <c r="A1073" s="174">
        <v>102118</v>
      </c>
      <c r="B1073" s="83" t="s">
        <v>1289</v>
      </c>
      <c r="C1073" s="174" t="s">
        <v>182</v>
      </c>
      <c r="D1073" s="175">
        <v>2239.52</v>
      </c>
    </row>
    <row r="1074" spans="1:4" ht="15.75" customHeight="1" x14ac:dyDescent="0.3">
      <c r="A1074" s="174">
        <v>102133</v>
      </c>
      <c r="B1074" s="83" t="s">
        <v>1290</v>
      </c>
      <c r="C1074" s="174" t="s">
        <v>182</v>
      </c>
      <c r="D1074" s="175">
        <v>0</v>
      </c>
    </row>
    <row r="1075" spans="1:4" ht="15.75" customHeight="1" x14ac:dyDescent="0.3">
      <c r="A1075" s="174">
        <v>102127</v>
      </c>
      <c r="B1075" s="83" t="s">
        <v>1291</v>
      </c>
      <c r="C1075" s="174" t="s">
        <v>182</v>
      </c>
      <c r="D1075" s="175">
        <v>0</v>
      </c>
    </row>
    <row r="1076" spans="1:4" ht="15.75" customHeight="1" x14ac:dyDescent="0.3">
      <c r="A1076" s="174">
        <v>102126</v>
      </c>
      <c r="B1076" s="83" t="s">
        <v>1292</v>
      </c>
      <c r="C1076" s="174" t="s">
        <v>182</v>
      </c>
      <c r="D1076" s="175">
        <v>0</v>
      </c>
    </row>
    <row r="1077" spans="1:4" ht="15.75" customHeight="1" x14ac:dyDescent="0.3">
      <c r="A1077" s="174">
        <v>102137</v>
      </c>
      <c r="B1077" s="83" t="s">
        <v>1293</v>
      </c>
      <c r="C1077" s="174" t="s">
        <v>182</v>
      </c>
      <c r="D1077" s="175">
        <v>89.3</v>
      </c>
    </row>
    <row r="1078" spans="1:4" ht="15.75" customHeight="1" x14ac:dyDescent="0.3">
      <c r="A1078" s="174">
        <v>102136</v>
      </c>
      <c r="B1078" s="83" t="s">
        <v>1294</v>
      </c>
      <c r="C1078" s="174" t="s">
        <v>182</v>
      </c>
      <c r="D1078" s="175">
        <v>96.4</v>
      </c>
    </row>
    <row r="1079" spans="1:4" ht="15.75" customHeight="1" x14ac:dyDescent="0.3">
      <c r="A1079" s="174">
        <v>102121</v>
      </c>
      <c r="B1079" s="83" t="s">
        <v>1295</v>
      </c>
      <c r="C1079" s="174" t="s">
        <v>182</v>
      </c>
      <c r="D1079" s="175">
        <v>252.49</v>
      </c>
    </row>
    <row r="1080" spans="1:4" ht="15.75" customHeight="1" x14ac:dyDescent="0.3">
      <c r="A1080" s="174">
        <v>102120</v>
      </c>
      <c r="B1080" s="83" t="s">
        <v>1296</v>
      </c>
      <c r="C1080" s="174" t="s">
        <v>182</v>
      </c>
      <c r="D1080" s="175">
        <v>0</v>
      </c>
    </row>
    <row r="1081" spans="1:4" ht="15.75" customHeight="1" x14ac:dyDescent="0.3">
      <c r="A1081" s="174">
        <v>102138</v>
      </c>
      <c r="B1081" s="83" t="s">
        <v>1297</v>
      </c>
      <c r="C1081" s="174" t="s">
        <v>182</v>
      </c>
      <c r="D1081" s="175">
        <v>291.31</v>
      </c>
    </row>
    <row r="1082" spans="1:4" ht="15.75" customHeight="1" x14ac:dyDescent="0.3">
      <c r="A1082" s="174">
        <v>102334</v>
      </c>
      <c r="B1082" s="83" t="s">
        <v>1298</v>
      </c>
      <c r="C1082" s="174" t="s">
        <v>182</v>
      </c>
      <c r="D1082" s="175">
        <v>0</v>
      </c>
    </row>
    <row r="1083" spans="1:4" ht="15.75" customHeight="1" x14ac:dyDescent="0.3">
      <c r="A1083" s="174">
        <v>102129</v>
      </c>
      <c r="B1083" s="83" t="s">
        <v>1299</v>
      </c>
      <c r="C1083" s="174" t="s">
        <v>182</v>
      </c>
      <c r="D1083" s="175">
        <v>0</v>
      </c>
    </row>
    <row r="1084" spans="1:4" ht="15.75" customHeight="1" x14ac:dyDescent="0.3">
      <c r="A1084" s="174">
        <v>102128</v>
      </c>
      <c r="B1084" s="83" t="s">
        <v>1300</v>
      </c>
      <c r="C1084" s="174" t="s">
        <v>182</v>
      </c>
      <c r="D1084" s="175">
        <v>0</v>
      </c>
    </row>
    <row r="1085" spans="1:4" ht="15.75" customHeight="1" x14ac:dyDescent="0.3">
      <c r="A1085" s="174">
        <v>102131</v>
      </c>
      <c r="B1085" s="83" t="s">
        <v>1301</v>
      </c>
      <c r="C1085" s="174" t="s">
        <v>182</v>
      </c>
      <c r="D1085" s="175">
        <v>0</v>
      </c>
    </row>
    <row r="1086" spans="1:4" ht="15.75" customHeight="1" x14ac:dyDescent="0.3">
      <c r="A1086" s="174">
        <v>102130</v>
      </c>
      <c r="B1086" s="83" t="s">
        <v>1302</v>
      </c>
      <c r="C1086" s="174" t="s">
        <v>182</v>
      </c>
      <c r="D1086" s="175">
        <v>0</v>
      </c>
    </row>
    <row r="1087" spans="1:4" ht="15.75" customHeight="1" x14ac:dyDescent="0.3">
      <c r="A1087" s="174">
        <v>102134</v>
      </c>
      <c r="B1087" s="83" t="s">
        <v>1303</v>
      </c>
      <c r="C1087" s="174" t="s">
        <v>182</v>
      </c>
      <c r="D1087" s="175">
        <v>0</v>
      </c>
    </row>
    <row r="1088" spans="1:4" ht="15.75" customHeight="1" x14ac:dyDescent="0.3">
      <c r="A1088" s="174">
        <v>102135</v>
      </c>
      <c r="B1088" s="83" t="s">
        <v>1304</v>
      </c>
      <c r="C1088" s="174" t="s">
        <v>182</v>
      </c>
      <c r="D1088" s="175">
        <v>0</v>
      </c>
    </row>
    <row r="1089" spans="1:4" ht="15.75" customHeight="1" x14ac:dyDescent="0.3">
      <c r="A1089" s="174">
        <v>104941</v>
      </c>
      <c r="B1089" s="83" t="s">
        <v>1305</v>
      </c>
      <c r="C1089" s="174" t="s">
        <v>216</v>
      </c>
      <c r="D1089" s="175">
        <v>0</v>
      </c>
    </row>
    <row r="1090" spans="1:4" ht="15.75" customHeight="1" x14ac:dyDescent="0.3">
      <c r="A1090" s="174">
        <v>104942</v>
      </c>
      <c r="B1090" s="83" t="s">
        <v>1306</v>
      </c>
      <c r="C1090" s="174" t="s">
        <v>216</v>
      </c>
      <c r="D1090" s="175">
        <v>0</v>
      </c>
    </row>
    <row r="1091" spans="1:4" ht="15.75" customHeight="1" x14ac:dyDescent="0.3">
      <c r="A1091" s="174">
        <v>104940</v>
      </c>
      <c r="B1091" s="83" t="s">
        <v>1307</v>
      </c>
      <c r="C1091" s="174" t="s">
        <v>182</v>
      </c>
      <c r="D1091" s="175">
        <v>0</v>
      </c>
    </row>
    <row r="1092" spans="1:4" ht="15.75" customHeight="1" x14ac:dyDescent="0.3">
      <c r="A1092" s="174">
        <v>104943</v>
      </c>
      <c r="B1092" s="83" t="s">
        <v>1308</v>
      </c>
      <c r="C1092" s="174" t="s">
        <v>216</v>
      </c>
      <c r="D1092" s="175">
        <v>0</v>
      </c>
    </row>
    <row r="1093" spans="1:4" ht="15.75" customHeight="1" x14ac:dyDescent="0.3">
      <c r="A1093" s="174">
        <v>101801</v>
      </c>
      <c r="B1093" s="83" t="s">
        <v>1309</v>
      </c>
      <c r="C1093" s="174" t="s">
        <v>182</v>
      </c>
      <c r="D1093" s="175">
        <v>1206.7</v>
      </c>
    </row>
    <row r="1094" spans="1:4" ht="15.75" customHeight="1" x14ac:dyDescent="0.3">
      <c r="A1094" s="174">
        <v>101800</v>
      </c>
      <c r="B1094" s="83" t="s">
        <v>1310</v>
      </c>
      <c r="C1094" s="174" t="s">
        <v>182</v>
      </c>
      <c r="D1094" s="175">
        <v>1670.39</v>
      </c>
    </row>
    <row r="1095" spans="1:4" ht="15.75" customHeight="1" x14ac:dyDescent="0.3">
      <c r="A1095" s="174">
        <v>98108</v>
      </c>
      <c r="B1095" s="83" t="s">
        <v>1311</v>
      </c>
      <c r="C1095" s="174" t="s">
        <v>182</v>
      </c>
      <c r="D1095" s="175">
        <v>554.74</v>
      </c>
    </row>
    <row r="1096" spans="1:4" ht="15.75" customHeight="1" x14ac:dyDescent="0.3">
      <c r="A1096" s="174">
        <v>98105</v>
      </c>
      <c r="B1096" s="83" t="s">
        <v>1312</v>
      </c>
      <c r="C1096" s="174" t="s">
        <v>182</v>
      </c>
      <c r="D1096" s="175">
        <v>731.56</v>
      </c>
    </row>
    <row r="1097" spans="1:4" ht="15.75" customHeight="1" x14ac:dyDescent="0.3">
      <c r="A1097" s="174">
        <v>98109</v>
      </c>
      <c r="B1097" s="83" t="s">
        <v>1313</v>
      </c>
      <c r="C1097" s="174" t="s">
        <v>182</v>
      </c>
      <c r="D1097" s="175">
        <v>899.17</v>
      </c>
    </row>
    <row r="1098" spans="1:4" ht="15.75" customHeight="1" x14ac:dyDescent="0.3">
      <c r="A1098" s="174">
        <v>98106</v>
      </c>
      <c r="B1098" s="83" t="s">
        <v>1314</v>
      </c>
      <c r="C1098" s="174" t="s">
        <v>182</v>
      </c>
      <c r="D1098" s="175">
        <v>1205.42</v>
      </c>
    </row>
    <row r="1099" spans="1:4" ht="15.75" customHeight="1" x14ac:dyDescent="0.3">
      <c r="A1099" s="174">
        <v>98110</v>
      </c>
      <c r="B1099" s="83" t="s">
        <v>1315</v>
      </c>
      <c r="C1099" s="174" t="s">
        <v>182</v>
      </c>
      <c r="D1099" s="175">
        <v>386.88</v>
      </c>
    </row>
    <row r="1100" spans="1:4" ht="15.75" customHeight="1" x14ac:dyDescent="0.3">
      <c r="A1100" s="174">
        <v>98107</v>
      </c>
      <c r="B1100" s="83" t="s">
        <v>1316</v>
      </c>
      <c r="C1100" s="174" t="s">
        <v>182</v>
      </c>
      <c r="D1100" s="175">
        <v>309.29000000000002</v>
      </c>
    </row>
    <row r="1101" spans="1:4" ht="15.75" customHeight="1" x14ac:dyDescent="0.3">
      <c r="A1101" s="174">
        <v>98104</v>
      </c>
      <c r="B1101" s="83" t="s">
        <v>1317</v>
      </c>
      <c r="C1101" s="174" t="s">
        <v>182</v>
      </c>
      <c r="D1101" s="175">
        <v>418.82</v>
      </c>
    </row>
    <row r="1102" spans="1:4" ht="15.75" customHeight="1" x14ac:dyDescent="0.3">
      <c r="A1102" s="174">
        <v>98102</v>
      </c>
      <c r="B1102" s="83" t="s">
        <v>1318</v>
      </c>
      <c r="C1102" s="174" t="s">
        <v>182</v>
      </c>
      <c r="D1102" s="175">
        <v>172.99</v>
      </c>
    </row>
    <row r="1103" spans="1:4" ht="15.75" customHeight="1" x14ac:dyDescent="0.3">
      <c r="A1103" s="174">
        <v>98111</v>
      </c>
      <c r="B1103" s="83" t="s">
        <v>1319</v>
      </c>
      <c r="C1103" s="174" t="s">
        <v>182</v>
      </c>
      <c r="D1103" s="175">
        <v>54.55</v>
      </c>
    </row>
    <row r="1104" spans="1:4" ht="15.75" customHeight="1" x14ac:dyDescent="0.3">
      <c r="A1104" s="174">
        <v>97891</v>
      </c>
      <c r="B1104" s="83" t="s">
        <v>1320</v>
      </c>
      <c r="C1104" s="174" t="s">
        <v>182</v>
      </c>
      <c r="D1104" s="175">
        <v>230.43</v>
      </c>
    </row>
    <row r="1105" spans="1:4" ht="15.75" customHeight="1" x14ac:dyDescent="0.3">
      <c r="A1105" s="174">
        <v>97892</v>
      </c>
      <c r="B1105" s="83" t="s">
        <v>1321</v>
      </c>
      <c r="C1105" s="174" t="s">
        <v>182</v>
      </c>
      <c r="D1105" s="175">
        <v>428.63</v>
      </c>
    </row>
    <row r="1106" spans="1:4" ht="15.75" customHeight="1" x14ac:dyDescent="0.3">
      <c r="A1106" s="174">
        <v>97893</v>
      </c>
      <c r="B1106" s="83" t="s">
        <v>1322</v>
      </c>
      <c r="C1106" s="174" t="s">
        <v>182</v>
      </c>
      <c r="D1106" s="175">
        <v>592.99</v>
      </c>
    </row>
    <row r="1107" spans="1:4" ht="15.75" customHeight="1" x14ac:dyDescent="0.3">
      <c r="A1107" s="174">
        <v>97894</v>
      </c>
      <c r="B1107" s="83" t="s">
        <v>1323</v>
      </c>
      <c r="C1107" s="174" t="s">
        <v>182</v>
      </c>
      <c r="D1107" s="175">
        <v>640.84</v>
      </c>
    </row>
    <row r="1108" spans="1:4" ht="15.75" customHeight="1" x14ac:dyDescent="0.3">
      <c r="A1108" s="174">
        <v>97886</v>
      </c>
      <c r="B1108" s="83" t="s">
        <v>1324</v>
      </c>
      <c r="C1108" s="174" t="s">
        <v>182</v>
      </c>
      <c r="D1108" s="175">
        <v>189.6</v>
      </c>
    </row>
    <row r="1109" spans="1:4" ht="15.75" customHeight="1" x14ac:dyDescent="0.3">
      <c r="A1109" s="174">
        <v>97887</v>
      </c>
      <c r="B1109" s="83" t="s">
        <v>1325</v>
      </c>
      <c r="C1109" s="174" t="s">
        <v>182</v>
      </c>
      <c r="D1109" s="175">
        <v>298.8</v>
      </c>
    </row>
    <row r="1110" spans="1:4" ht="15.75" customHeight="1" x14ac:dyDescent="0.3">
      <c r="A1110" s="174">
        <v>97888</v>
      </c>
      <c r="B1110" s="83" t="s">
        <v>1326</v>
      </c>
      <c r="C1110" s="174" t="s">
        <v>182</v>
      </c>
      <c r="D1110" s="175">
        <v>573.22</v>
      </c>
    </row>
    <row r="1111" spans="1:4" ht="15.75" customHeight="1" x14ac:dyDescent="0.3">
      <c r="A1111" s="174">
        <v>97889</v>
      </c>
      <c r="B1111" s="83" t="s">
        <v>1327</v>
      </c>
      <c r="C1111" s="174" t="s">
        <v>182</v>
      </c>
      <c r="D1111" s="175">
        <v>777.37</v>
      </c>
    </row>
    <row r="1112" spans="1:4" ht="15.75" customHeight="1" x14ac:dyDescent="0.3">
      <c r="A1112" s="174">
        <v>97890</v>
      </c>
      <c r="B1112" s="83" t="s">
        <v>1328</v>
      </c>
      <c r="C1112" s="174" t="s">
        <v>182</v>
      </c>
      <c r="D1112" s="175">
        <v>864.27</v>
      </c>
    </row>
    <row r="1113" spans="1:4" ht="15.75" customHeight="1" x14ac:dyDescent="0.3">
      <c r="A1113" s="174">
        <v>97881</v>
      </c>
      <c r="B1113" s="83" t="s">
        <v>1329</v>
      </c>
      <c r="C1113" s="174" t="s">
        <v>182</v>
      </c>
      <c r="D1113" s="175">
        <v>138.03</v>
      </c>
    </row>
    <row r="1114" spans="1:4" ht="15.75" customHeight="1" x14ac:dyDescent="0.3">
      <c r="A1114" s="174">
        <v>97882</v>
      </c>
      <c r="B1114" s="83" t="s">
        <v>1330</v>
      </c>
      <c r="C1114" s="174" t="s">
        <v>182</v>
      </c>
      <c r="D1114" s="175">
        <v>217.26</v>
      </c>
    </row>
    <row r="1115" spans="1:4" ht="15.75" customHeight="1" x14ac:dyDescent="0.3">
      <c r="A1115" s="174">
        <v>97883</v>
      </c>
      <c r="B1115" s="83" t="s">
        <v>1331</v>
      </c>
      <c r="C1115" s="174" t="s">
        <v>182</v>
      </c>
      <c r="D1115" s="175">
        <v>418.16</v>
      </c>
    </row>
    <row r="1116" spans="1:4" ht="15.75" customHeight="1" x14ac:dyDescent="0.3">
      <c r="A1116" s="174">
        <v>97884</v>
      </c>
      <c r="B1116" s="83" t="s">
        <v>1332</v>
      </c>
      <c r="C1116" s="174" t="s">
        <v>182</v>
      </c>
      <c r="D1116" s="175">
        <v>816.46</v>
      </c>
    </row>
    <row r="1117" spans="1:4" ht="15.75" customHeight="1" x14ac:dyDescent="0.3">
      <c r="A1117" s="174">
        <v>97885</v>
      </c>
      <c r="B1117" s="83" t="s">
        <v>1333</v>
      </c>
      <c r="C1117" s="174" t="s">
        <v>182</v>
      </c>
      <c r="D1117" s="175">
        <v>1251.48</v>
      </c>
    </row>
    <row r="1118" spans="1:4" ht="15.75" customHeight="1" x14ac:dyDescent="0.3">
      <c r="A1118" s="174">
        <v>99250</v>
      </c>
      <c r="B1118" s="83" t="s">
        <v>1334</v>
      </c>
      <c r="C1118" s="174" t="s">
        <v>182</v>
      </c>
      <c r="D1118" s="175">
        <v>207.33</v>
      </c>
    </row>
    <row r="1119" spans="1:4" ht="15.75" customHeight="1" x14ac:dyDescent="0.3">
      <c r="A1119" s="174">
        <v>97900</v>
      </c>
      <c r="B1119" s="83" t="s">
        <v>1335</v>
      </c>
      <c r="C1119" s="174" t="s">
        <v>182</v>
      </c>
      <c r="D1119" s="175">
        <v>211.92</v>
      </c>
    </row>
    <row r="1120" spans="1:4" ht="15.75" customHeight="1" x14ac:dyDescent="0.3">
      <c r="A1120" s="174">
        <v>99251</v>
      </c>
      <c r="B1120" s="83" t="s">
        <v>1336</v>
      </c>
      <c r="C1120" s="174" t="s">
        <v>182</v>
      </c>
      <c r="D1120" s="175">
        <v>324.99</v>
      </c>
    </row>
    <row r="1121" spans="1:4" ht="15.75" customHeight="1" x14ac:dyDescent="0.3">
      <c r="A1121" s="174">
        <v>97901</v>
      </c>
      <c r="B1121" s="83" t="s">
        <v>1337</v>
      </c>
      <c r="C1121" s="174" t="s">
        <v>182</v>
      </c>
      <c r="D1121" s="175">
        <v>332.87</v>
      </c>
    </row>
    <row r="1122" spans="1:4" ht="15.75" customHeight="1" x14ac:dyDescent="0.3">
      <c r="A1122" s="174">
        <v>99253</v>
      </c>
      <c r="B1122" s="83" t="s">
        <v>1338</v>
      </c>
      <c r="C1122" s="174" t="s">
        <v>182</v>
      </c>
      <c r="D1122" s="175">
        <v>625.04999999999995</v>
      </c>
    </row>
    <row r="1123" spans="1:4" ht="15.75" customHeight="1" x14ac:dyDescent="0.3">
      <c r="A1123" s="174">
        <v>97902</v>
      </c>
      <c r="B1123" s="83" t="s">
        <v>1339</v>
      </c>
      <c r="C1123" s="174" t="s">
        <v>182</v>
      </c>
      <c r="D1123" s="175">
        <v>642.73</v>
      </c>
    </row>
    <row r="1124" spans="1:4" ht="15.75" customHeight="1" x14ac:dyDescent="0.3">
      <c r="A1124" s="174">
        <v>99255</v>
      </c>
      <c r="B1124" s="83" t="s">
        <v>1340</v>
      </c>
      <c r="C1124" s="174" t="s">
        <v>182</v>
      </c>
      <c r="D1124" s="175">
        <v>870.22</v>
      </c>
    </row>
    <row r="1125" spans="1:4" ht="15.75" customHeight="1" x14ac:dyDescent="0.3">
      <c r="A1125" s="174">
        <v>97903</v>
      </c>
      <c r="B1125" s="83" t="s">
        <v>1341</v>
      </c>
      <c r="C1125" s="174" t="s">
        <v>182</v>
      </c>
      <c r="D1125" s="175">
        <v>894.46</v>
      </c>
    </row>
    <row r="1126" spans="1:4" ht="15.75" customHeight="1" x14ac:dyDescent="0.3">
      <c r="A1126" s="174">
        <v>99257</v>
      </c>
      <c r="B1126" s="83" t="s">
        <v>1342</v>
      </c>
      <c r="C1126" s="174" t="s">
        <v>182</v>
      </c>
      <c r="D1126" s="175">
        <v>1006.52</v>
      </c>
    </row>
    <row r="1127" spans="1:4" ht="15.75" customHeight="1" x14ac:dyDescent="0.3">
      <c r="A1127" s="174">
        <v>97904</v>
      </c>
      <c r="B1127" s="83" t="s">
        <v>1343</v>
      </c>
      <c r="C1127" s="174" t="s">
        <v>182</v>
      </c>
      <c r="D1127" s="175">
        <v>1037.8800000000001</v>
      </c>
    </row>
    <row r="1128" spans="1:4" ht="15.75" customHeight="1" x14ac:dyDescent="0.3">
      <c r="A1128" s="174">
        <v>99258</v>
      </c>
      <c r="B1128" s="83" t="s">
        <v>1344</v>
      </c>
      <c r="C1128" s="174" t="s">
        <v>182</v>
      </c>
      <c r="D1128" s="175">
        <v>266.94</v>
      </c>
    </row>
    <row r="1129" spans="1:4" ht="15.75" customHeight="1" x14ac:dyDescent="0.3">
      <c r="A1129" s="174">
        <v>97905</v>
      </c>
      <c r="B1129" s="83" t="s">
        <v>1345</v>
      </c>
      <c r="C1129" s="174" t="s">
        <v>182</v>
      </c>
      <c r="D1129" s="175">
        <v>271.94</v>
      </c>
    </row>
    <row r="1130" spans="1:4" ht="15.75" customHeight="1" x14ac:dyDescent="0.3">
      <c r="A1130" s="174">
        <v>99260</v>
      </c>
      <c r="B1130" s="83" t="s">
        <v>1346</v>
      </c>
      <c r="C1130" s="174" t="s">
        <v>182</v>
      </c>
      <c r="D1130" s="175">
        <v>490.13</v>
      </c>
    </row>
    <row r="1131" spans="1:4" ht="15.75" customHeight="1" x14ac:dyDescent="0.3">
      <c r="A1131" s="174">
        <v>97906</v>
      </c>
      <c r="B1131" s="83" t="s">
        <v>1347</v>
      </c>
      <c r="C1131" s="174" t="s">
        <v>182</v>
      </c>
      <c r="D1131" s="175">
        <v>501.27</v>
      </c>
    </row>
    <row r="1132" spans="1:4" ht="15.75" customHeight="1" x14ac:dyDescent="0.3">
      <c r="A1132" s="174">
        <v>99262</v>
      </c>
      <c r="B1132" s="83" t="s">
        <v>1348</v>
      </c>
      <c r="C1132" s="174" t="s">
        <v>182</v>
      </c>
      <c r="D1132" s="175">
        <v>698.07</v>
      </c>
    </row>
    <row r="1133" spans="1:4" ht="15.75" customHeight="1" x14ac:dyDescent="0.3">
      <c r="A1133" s="174">
        <v>97907</v>
      </c>
      <c r="B1133" s="83" t="s">
        <v>1349</v>
      </c>
      <c r="C1133" s="174" t="s">
        <v>182</v>
      </c>
      <c r="D1133" s="175">
        <v>713.97</v>
      </c>
    </row>
    <row r="1134" spans="1:4" ht="15.75" customHeight="1" x14ac:dyDescent="0.3">
      <c r="A1134" s="174">
        <v>99264</v>
      </c>
      <c r="B1134" s="83" t="s">
        <v>1350</v>
      </c>
      <c r="C1134" s="174" t="s">
        <v>182</v>
      </c>
      <c r="D1134" s="175">
        <v>802.81</v>
      </c>
    </row>
    <row r="1135" spans="1:4" ht="15.75" customHeight="1" x14ac:dyDescent="0.3">
      <c r="A1135" s="174">
        <v>97908</v>
      </c>
      <c r="B1135" s="83" t="s">
        <v>1351</v>
      </c>
      <c r="C1135" s="174" t="s">
        <v>182</v>
      </c>
      <c r="D1135" s="175">
        <v>824.29</v>
      </c>
    </row>
    <row r="1136" spans="1:4" ht="15.75" customHeight="1" x14ac:dyDescent="0.3">
      <c r="A1136" s="174">
        <v>97895</v>
      </c>
      <c r="B1136" s="83" t="s">
        <v>1352</v>
      </c>
      <c r="C1136" s="174" t="s">
        <v>182</v>
      </c>
      <c r="D1136" s="175">
        <v>180.98</v>
      </c>
    </row>
    <row r="1137" spans="1:4" ht="15.75" customHeight="1" x14ac:dyDescent="0.3">
      <c r="A1137" s="174">
        <v>97896</v>
      </c>
      <c r="B1137" s="83" t="s">
        <v>1353</v>
      </c>
      <c r="C1137" s="174" t="s">
        <v>182</v>
      </c>
      <c r="D1137" s="175">
        <v>335.82</v>
      </c>
    </row>
    <row r="1138" spans="1:4" ht="15.75" customHeight="1" x14ac:dyDescent="0.3">
      <c r="A1138" s="174">
        <v>97897</v>
      </c>
      <c r="B1138" s="83" t="s">
        <v>1354</v>
      </c>
      <c r="C1138" s="174" t="s">
        <v>182</v>
      </c>
      <c r="D1138" s="175">
        <v>437.35</v>
      </c>
    </row>
    <row r="1139" spans="1:4" ht="15.75" customHeight="1" x14ac:dyDescent="0.3">
      <c r="A1139" s="174">
        <v>97898</v>
      </c>
      <c r="B1139" s="83" t="s">
        <v>1355</v>
      </c>
      <c r="C1139" s="174" t="s">
        <v>182</v>
      </c>
      <c r="D1139" s="175">
        <v>865.99</v>
      </c>
    </row>
    <row r="1140" spans="1:4" ht="15.75" customHeight="1" x14ac:dyDescent="0.3">
      <c r="A1140" s="174">
        <v>97899</v>
      </c>
      <c r="B1140" s="83" t="s">
        <v>1356</v>
      </c>
      <c r="C1140" s="174" t="s">
        <v>182</v>
      </c>
      <c r="D1140" s="175">
        <v>0</v>
      </c>
    </row>
    <row r="1141" spans="1:4" ht="15.75" customHeight="1" x14ac:dyDescent="0.3">
      <c r="A1141" s="174">
        <v>101795</v>
      </c>
      <c r="B1141" s="83" t="s">
        <v>1357</v>
      </c>
      <c r="C1141" s="174" t="s">
        <v>182</v>
      </c>
      <c r="D1141" s="175">
        <v>630.94000000000005</v>
      </c>
    </row>
    <row r="1142" spans="1:4" ht="15.75" customHeight="1" x14ac:dyDescent="0.3">
      <c r="A1142" s="174">
        <v>101796</v>
      </c>
      <c r="B1142" s="83" t="s">
        <v>1358</v>
      </c>
      <c r="C1142" s="174" t="s">
        <v>182</v>
      </c>
      <c r="D1142" s="175">
        <v>0</v>
      </c>
    </row>
    <row r="1143" spans="1:4" ht="15.75" customHeight="1" x14ac:dyDescent="0.3">
      <c r="A1143" s="174">
        <v>101797</v>
      </c>
      <c r="B1143" s="83" t="s">
        <v>1359</v>
      </c>
      <c r="C1143" s="174" t="s">
        <v>182</v>
      </c>
      <c r="D1143" s="175">
        <v>0</v>
      </c>
    </row>
    <row r="1144" spans="1:4" ht="15.75" customHeight="1" x14ac:dyDescent="0.3">
      <c r="A1144" s="174">
        <v>101802</v>
      </c>
      <c r="B1144" s="83" t="s">
        <v>1360</v>
      </c>
      <c r="C1144" s="174" t="s">
        <v>182</v>
      </c>
      <c r="D1144" s="175">
        <v>1825.41</v>
      </c>
    </row>
    <row r="1145" spans="1:4" ht="15.75" customHeight="1" x14ac:dyDescent="0.3">
      <c r="A1145" s="174">
        <v>101803</v>
      </c>
      <c r="B1145" s="83" t="s">
        <v>1361</v>
      </c>
      <c r="C1145" s="174" t="s">
        <v>182</v>
      </c>
      <c r="D1145" s="175">
        <v>1186.67</v>
      </c>
    </row>
    <row r="1146" spans="1:4" ht="15.75" customHeight="1" x14ac:dyDescent="0.3">
      <c r="A1146" s="174">
        <v>101804</v>
      </c>
      <c r="B1146" s="83" t="s">
        <v>1362</v>
      </c>
      <c r="C1146" s="174" t="s">
        <v>182</v>
      </c>
      <c r="D1146" s="175">
        <v>1475.82</v>
      </c>
    </row>
    <row r="1147" spans="1:4" ht="15.75" customHeight="1" x14ac:dyDescent="0.3">
      <c r="A1147" s="174">
        <v>101805</v>
      </c>
      <c r="B1147" s="83" t="s">
        <v>1363</v>
      </c>
      <c r="C1147" s="174" t="s">
        <v>182</v>
      </c>
      <c r="D1147" s="175">
        <v>1880.31</v>
      </c>
    </row>
    <row r="1148" spans="1:4" ht="15.75" customHeight="1" x14ac:dyDescent="0.3">
      <c r="A1148" s="174">
        <v>98115</v>
      </c>
      <c r="B1148" s="83" t="s">
        <v>1364</v>
      </c>
      <c r="C1148" s="174" t="s">
        <v>182</v>
      </c>
      <c r="D1148" s="175">
        <v>114.22</v>
      </c>
    </row>
    <row r="1149" spans="1:4" ht="15.75" customHeight="1" x14ac:dyDescent="0.3">
      <c r="A1149" s="174">
        <v>98114</v>
      </c>
      <c r="B1149" s="83" t="s">
        <v>1365</v>
      </c>
      <c r="C1149" s="174" t="s">
        <v>182</v>
      </c>
      <c r="D1149" s="175">
        <v>823.77</v>
      </c>
    </row>
    <row r="1150" spans="1:4" ht="15.75" customHeight="1" x14ac:dyDescent="0.3">
      <c r="A1150" s="174">
        <v>98112</v>
      </c>
      <c r="B1150" s="83" t="s">
        <v>1366</v>
      </c>
      <c r="C1150" s="174" t="s">
        <v>182</v>
      </c>
      <c r="D1150" s="175">
        <v>109.03</v>
      </c>
    </row>
    <row r="1151" spans="1:4" ht="15.75" customHeight="1" x14ac:dyDescent="0.3">
      <c r="A1151" s="174">
        <v>100128</v>
      </c>
      <c r="B1151" s="83" t="s">
        <v>1367</v>
      </c>
      <c r="C1151" s="174" t="s">
        <v>182</v>
      </c>
      <c r="D1151" s="175">
        <v>1712.35</v>
      </c>
    </row>
    <row r="1152" spans="1:4" ht="15.75" customHeight="1" x14ac:dyDescent="0.3">
      <c r="A1152" s="174">
        <v>102623</v>
      </c>
      <c r="B1152" s="83" t="s">
        <v>1368</v>
      </c>
      <c r="C1152" s="174" t="s">
        <v>182</v>
      </c>
      <c r="D1152" s="175">
        <v>912.11</v>
      </c>
    </row>
    <row r="1153" spans="1:4" ht="15.75" customHeight="1" x14ac:dyDescent="0.3">
      <c r="A1153" s="174">
        <v>102607</v>
      </c>
      <c r="B1153" s="83" t="s">
        <v>1369</v>
      </c>
      <c r="C1153" s="174" t="s">
        <v>182</v>
      </c>
      <c r="D1153" s="175">
        <v>509.34</v>
      </c>
    </row>
    <row r="1154" spans="1:4" ht="15.75" customHeight="1" x14ac:dyDescent="0.3">
      <c r="A1154" s="174">
        <v>102608</v>
      </c>
      <c r="B1154" s="83" t="s">
        <v>1370</v>
      </c>
      <c r="C1154" s="174" t="s">
        <v>182</v>
      </c>
      <c r="D1154" s="175">
        <v>1165.92</v>
      </c>
    </row>
    <row r="1155" spans="1:4" ht="15.75" customHeight="1" x14ac:dyDescent="0.3">
      <c r="A1155" s="174">
        <v>102609</v>
      </c>
      <c r="B1155" s="83" t="s">
        <v>1371</v>
      </c>
      <c r="C1155" s="174" t="s">
        <v>182</v>
      </c>
      <c r="D1155" s="175">
        <v>1325.25</v>
      </c>
    </row>
    <row r="1156" spans="1:4" ht="15.75" customHeight="1" x14ac:dyDescent="0.3">
      <c r="A1156" s="174">
        <v>102610</v>
      </c>
      <c r="B1156" s="83" t="s">
        <v>1372</v>
      </c>
      <c r="C1156" s="174" t="s">
        <v>182</v>
      </c>
      <c r="D1156" s="175">
        <v>2276.35</v>
      </c>
    </row>
    <row r="1157" spans="1:4" ht="15.75" customHeight="1" x14ac:dyDescent="0.3">
      <c r="A1157" s="174">
        <v>102622</v>
      </c>
      <c r="B1157" s="83" t="s">
        <v>1373</v>
      </c>
      <c r="C1157" s="174" t="s">
        <v>182</v>
      </c>
      <c r="D1157" s="175">
        <v>658.89</v>
      </c>
    </row>
    <row r="1158" spans="1:4" ht="15.75" customHeight="1" x14ac:dyDescent="0.3">
      <c r="A1158" s="174">
        <v>102605</v>
      </c>
      <c r="B1158" s="83" t="s">
        <v>1374</v>
      </c>
      <c r="C1158" s="174" t="s">
        <v>182</v>
      </c>
      <c r="D1158" s="175">
        <v>308.93</v>
      </c>
    </row>
    <row r="1159" spans="1:4" ht="15.75" customHeight="1" x14ac:dyDescent="0.3">
      <c r="A1159" s="174">
        <v>102606</v>
      </c>
      <c r="B1159" s="83" t="s">
        <v>1375</v>
      </c>
      <c r="C1159" s="174" t="s">
        <v>182</v>
      </c>
      <c r="D1159" s="175">
        <v>475.69</v>
      </c>
    </row>
    <row r="1160" spans="1:4" ht="15.75" customHeight="1" x14ac:dyDescent="0.3">
      <c r="A1160" s="174">
        <v>102613</v>
      </c>
      <c r="B1160" s="83" t="s">
        <v>1376</v>
      </c>
      <c r="C1160" s="174" t="s">
        <v>182</v>
      </c>
      <c r="D1160" s="175">
        <v>713.36</v>
      </c>
    </row>
    <row r="1161" spans="1:4" ht="15.75" customHeight="1" x14ac:dyDescent="0.3">
      <c r="A1161" s="174">
        <v>102619</v>
      </c>
      <c r="B1161" s="83" t="s">
        <v>1377</v>
      </c>
      <c r="C1161" s="174" t="s">
        <v>182</v>
      </c>
      <c r="D1161" s="175">
        <v>6066.75</v>
      </c>
    </row>
    <row r="1162" spans="1:4" ht="15.75" customHeight="1" x14ac:dyDescent="0.3">
      <c r="A1162" s="174">
        <v>102614</v>
      </c>
      <c r="B1162" s="83" t="s">
        <v>1378</v>
      </c>
      <c r="C1162" s="174" t="s">
        <v>182</v>
      </c>
      <c r="D1162" s="175">
        <v>1096.47</v>
      </c>
    </row>
    <row r="1163" spans="1:4" ht="15.75" customHeight="1" x14ac:dyDescent="0.3">
      <c r="A1163" s="174">
        <v>102620</v>
      </c>
      <c r="B1163" s="83" t="s">
        <v>1379</v>
      </c>
      <c r="C1163" s="174" t="s">
        <v>182</v>
      </c>
      <c r="D1163" s="175">
        <v>8813.31</v>
      </c>
    </row>
    <row r="1164" spans="1:4" ht="15.75" customHeight="1" x14ac:dyDescent="0.3">
      <c r="A1164" s="174">
        <v>102615</v>
      </c>
      <c r="B1164" s="83" t="s">
        <v>1380</v>
      </c>
      <c r="C1164" s="174" t="s">
        <v>182</v>
      </c>
      <c r="D1164" s="175">
        <v>1376.06</v>
      </c>
    </row>
    <row r="1165" spans="1:4" ht="15.75" customHeight="1" x14ac:dyDescent="0.3">
      <c r="A1165" s="174">
        <v>102621</v>
      </c>
      <c r="B1165" s="83" t="s">
        <v>1381</v>
      </c>
      <c r="C1165" s="174" t="s">
        <v>182</v>
      </c>
      <c r="D1165" s="175">
        <v>13546.34</v>
      </c>
    </row>
    <row r="1166" spans="1:4" ht="15.75" customHeight="1" x14ac:dyDescent="0.3">
      <c r="A1166" s="174">
        <v>102616</v>
      </c>
      <c r="B1166" s="83" t="s">
        <v>1382</v>
      </c>
      <c r="C1166" s="174" t="s">
        <v>182</v>
      </c>
      <c r="D1166" s="175">
        <v>2036.57</v>
      </c>
    </row>
    <row r="1167" spans="1:4" ht="15.75" customHeight="1" x14ac:dyDescent="0.3">
      <c r="A1167" s="174">
        <v>102611</v>
      </c>
      <c r="B1167" s="83" t="s">
        <v>1383</v>
      </c>
      <c r="C1167" s="174" t="s">
        <v>182</v>
      </c>
      <c r="D1167" s="175">
        <v>512.64</v>
      </c>
    </row>
    <row r="1168" spans="1:4" ht="15.75" customHeight="1" x14ac:dyDescent="0.3">
      <c r="A1168" s="174">
        <v>102617</v>
      </c>
      <c r="B1168" s="83" t="s">
        <v>1384</v>
      </c>
      <c r="C1168" s="174" t="s">
        <v>182</v>
      </c>
      <c r="D1168" s="175">
        <v>3757</v>
      </c>
    </row>
    <row r="1169" spans="1:4" ht="15.75" customHeight="1" x14ac:dyDescent="0.3">
      <c r="A1169" s="174">
        <v>102618</v>
      </c>
      <c r="B1169" s="83" t="s">
        <v>1385</v>
      </c>
      <c r="C1169" s="174" t="s">
        <v>182</v>
      </c>
      <c r="D1169" s="175">
        <v>4519.59</v>
      </c>
    </row>
    <row r="1170" spans="1:4" ht="15.75" customHeight="1" x14ac:dyDescent="0.3">
      <c r="A1170" s="174">
        <v>102612</v>
      </c>
      <c r="B1170" s="83" t="s">
        <v>1386</v>
      </c>
      <c r="C1170" s="174" t="s">
        <v>182</v>
      </c>
      <c r="D1170" s="175">
        <v>735.58</v>
      </c>
    </row>
    <row r="1171" spans="1:4" ht="15.75" customHeight="1" x14ac:dyDescent="0.3">
      <c r="A1171" s="174">
        <v>102603</v>
      </c>
      <c r="B1171" s="83" t="s">
        <v>1387</v>
      </c>
      <c r="C1171" s="174" t="s">
        <v>182</v>
      </c>
      <c r="D1171" s="175">
        <v>13.42</v>
      </c>
    </row>
    <row r="1172" spans="1:4" ht="15.75" customHeight="1" x14ac:dyDescent="0.3">
      <c r="A1172" s="174">
        <v>102587</v>
      </c>
      <c r="B1172" s="83" t="s">
        <v>1388</v>
      </c>
      <c r="C1172" s="174" t="s">
        <v>182</v>
      </c>
      <c r="D1172" s="175">
        <v>4.6100000000000003</v>
      </c>
    </row>
    <row r="1173" spans="1:4" ht="15.75" customHeight="1" x14ac:dyDescent="0.3">
      <c r="A1173" s="174">
        <v>102589</v>
      </c>
      <c r="B1173" s="83" t="s">
        <v>1389</v>
      </c>
      <c r="C1173" s="174" t="s">
        <v>182</v>
      </c>
      <c r="D1173" s="175">
        <v>5.12</v>
      </c>
    </row>
    <row r="1174" spans="1:4" ht="15.75" customHeight="1" x14ac:dyDescent="0.3">
      <c r="A1174" s="174">
        <v>102591</v>
      </c>
      <c r="B1174" s="83" t="s">
        <v>1390</v>
      </c>
      <c r="C1174" s="174" t="s">
        <v>182</v>
      </c>
      <c r="D1174" s="175">
        <v>5.63</v>
      </c>
    </row>
    <row r="1175" spans="1:4" ht="15.75" customHeight="1" x14ac:dyDescent="0.3">
      <c r="A1175" s="174">
        <v>102593</v>
      </c>
      <c r="B1175" s="83" t="s">
        <v>1391</v>
      </c>
      <c r="C1175" s="174" t="s">
        <v>182</v>
      </c>
      <c r="D1175" s="175">
        <v>6.36</v>
      </c>
    </row>
    <row r="1176" spans="1:4" ht="15.75" customHeight="1" x14ac:dyDescent="0.3">
      <c r="A1176" s="174">
        <v>102595</v>
      </c>
      <c r="B1176" s="83" t="s">
        <v>1392</v>
      </c>
      <c r="C1176" s="174" t="s">
        <v>182</v>
      </c>
      <c r="D1176" s="175">
        <v>7.19</v>
      </c>
    </row>
    <row r="1177" spans="1:4" ht="15.75" customHeight="1" x14ac:dyDescent="0.3">
      <c r="A1177" s="174">
        <v>102597</v>
      </c>
      <c r="B1177" s="83" t="s">
        <v>1393</v>
      </c>
      <c r="C1177" s="174" t="s">
        <v>182</v>
      </c>
      <c r="D1177" s="175">
        <v>8.23</v>
      </c>
    </row>
    <row r="1178" spans="1:4" ht="15.75" customHeight="1" x14ac:dyDescent="0.3">
      <c r="A1178" s="174">
        <v>102599</v>
      </c>
      <c r="B1178" s="83" t="s">
        <v>1394</v>
      </c>
      <c r="C1178" s="174" t="s">
        <v>182</v>
      </c>
      <c r="D1178" s="175">
        <v>9.27</v>
      </c>
    </row>
    <row r="1179" spans="1:4" ht="15.75" customHeight="1" x14ac:dyDescent="0.3">
      <c r="A1179" s="174">
        <v>102601</v>
      </c>
      <c r="B1179" s="83" t="s">
        <v>1395</v>
      </c>
      <c r="C1179" s="174" t="s">
        <v>182</v>
      </c>
      <c r="D1179" s="175">
        <v>10.82</v>
      </c>
    </row>
    <row r="1180" spans="1:4" ht="15.75" customHeight="1" x14ac:dyDescent="0.3">
      <c r="A1180" s="174">
        <v>102604</v>
      </c>
      <c r="B1180" s="83" t="s">
        <v>1396</v>
      </c>
      <c r="C1180" s="174" t="s">
        <v>182</v>
      </c>
      <c r="D1180" s="175">
        <v>15.48</v>
      </c>
    </row>
    <row r="1181" spans="1:4" ht="15.75" customHeight="1" x14ac:dyDescent="0.3">
      <c r="A1181" s="174">
        <v>102588</v>
      </c>
      <c r="B1181" s="83" t="s">
        <v>1397</v>
      </c>
      <c r="C1181" s="174" t="s">
        <v>182</v>
      </c>
      <c r="D1181" s="175">
        <v>6.66</v>
      </c>
    </row>
    <row r="1182" spans="1:4" ht="15.75" customHeight="1" x14ac:dyDescent="0.3">
      <c r="A1182" s="174">
        <v>102590</v>
      </c>
      <c r="B1182" s="83" t="s">
        <v>1398</v>
      </c>
      <c r="C1182" s="174" t="s">
        <v>182</v>
      </c>
      <c r="D1182" s="175">
        <v>7.18</v>
      </c>
    </row>
    <row r="1183" spans="1:4" ht="15.75" customHeight="1" x14ac:dyDescent="0.3">
      <c r="A1183" s="174">
        <v>102592</v>
      </c>
      <c r="B1183" s="83" t="s">
        <v>1399</v>
      </c>
      <c r="C1183" s="174" t="s">
        <v>182</v>
      </c>
      <c r="D1183" s="175">
        <v>7.69</v>
      </c>
    </row>
    <row r="1184" spans="1:4" ht="15.75" customHeight="1" x14ac:dyDescent="0.3">
      <c r="A1184" s="174">
        <v>102594</v>
      </c>
      <c r="B1184" s="83" t="s">
        <v>1400</v>
      </c>
      <c r="C1184" s="174" t="s">
        <v>182</v>
      </c>
      <c r="D1184" s="175">
        <v>8.42</v>
      </c>
    </row>
    <row r="1185" spans="1:4" ht="15.75" customHeight="1" x14ac:dyDescent="0.3">
      <c r="A1185" s="174">
        <v>102596</v>
      </c>
      <c r="B1185" s="83" t="s">
        <v>1401</v>
      </c>
      <c r="C1185" s="174" t="s">
        <v>182</v>
      </c>
      <c r="D1185" s="175">
        <v>9.25</v>
      </c>
    </row>
    <row r="1186" spans="1:4" ht="15.75" customHeight="1" x14ac:dyDescent="0.3">
      <c r="A1186" s="174">
        <v>102598</v>
      </c>
      <c r="B1186" s="83" t="s">
        <v>1402</v>
      </c>
      <c r="C1186" s="174" t="s">
        <v>182</v>
      </c>
      <c r="D1186" s="175">
        <v>10.29</v>
      </c>
    </row>
    <row r="1187" spans="1:4" ht="15.75" customHeight="1" x14ac:dyDescent="0.3">
      <c r="A1187" s="174">
        <v>102600</v>
      </c>
      <c r="B1187" s="83" t="s">
        <v>1403</v>
      </c>
      <c r="C1187" s="174" t="s">
        <v>182</v>
      </c>
      <c r="D1187" s="175">
        <v>11.33</v>
      </c>
    </row>
    <row r="1188" spans="1:4" ht="15.75" customHeight="1" x14ac:dyDescent="0.3">
      <c r="A1188" s="174">
        <v>102602</v>
      </c>
      <c r="B1188" s="83" t="s">
        <v>1404</v>
      </c>
      <c r="C1188" s="174" t="s">
        <v>182</v>
      </c>
      <c r="D1188" s="175">
        <v>12.88</v>
      </c>
    </row>
    <row r="1189" spans="1:4" ht="15.75" customHeight="1" x14ac:dyDescent="0.3">
      <c r="A1189" s="174">
        <v>103005</v>
      </c>
      <c r="B1189" s="83" t="s">
        <v>1405</v>
      </c>
      <c r="C1189" s="174" t="s">
        <v>182</v>
      </c>
      <c r="D1189" s="175">
        <v>672.91</v>
      </c>
    </row>
    <row r="1190" spans="1:4" ht="15.75" customHeight="1" x14ac:dyDescent="0.3">
      <c r="A1190" s="174">
        <v>103006</v>
      </c>
      <c r="B1190" s="83" t="s">
        <v>1406</v>
      </c>
      <c r="C1190" s="174" t="s">
        <v>182</v>
      </c>
      <c r="D1190" s="175">
        <v>918.32</v>
      </c>
    </row>
    <row r="1191" spans="1:4" ht="15.75" customHeight="1" x14ac:dyDescent="0.3">
      <c r="A1191" s="174">
        <v>103007</v>
      </c>
      <c r="B1191" s="83" t="s">
        <v>1407</v>
      </c>
      <c r="C1191" s="174" t="s">
        <v>182</v>
      </c>
      <c r="D1191" s="175">
        <v>1218.8699999999999</v>
      </c>
    </row>
    <row r="1192" spans="1:4" ht="15.75" customHeight="1" x14ac:dyDescent="0.3">
      <c r="A1192" s="174">
        <v>103004</v>
      </c>
      <c r="B1192" s="83" t="s">
        <v>1408</v>
      </c>
      <c r="C1192" s="174" t="s">
        <v>224</v>
      </c>
      <c r="D1192" s="175">
        <v>0</v>
      </c>
    </row>
    <row r="1193" spans="1:4" ht="15.75" customHeight="1" x14ac:dyDescent="0.3">
      <c r="A1193" s="174">
        <v>102989</v>
      </c>
      <c r="B1193" s="83" t="s">
        <v>1409</v>
      </c>
      <c r="C1193" s="174" t="s">
        <v>224</v>
      </c>
      <c r="D1193" s="175">
        <v>29.74</v>
      </c>
    </row>
    <row r="1194" spans="1:4" ht="15.75" customHeight="1" x14ac:dyDescent="0.3">
      <c r="A1194" s="174">
        <v>102990</v>
      </c>
      <c r="B1194" s="83" t="s">
        <v>1410</v>
      </c>
      <c r="C1194" s="174" t="s">
        <v>224</v>
      </c>
      <c r="D1194" s="175">
        <v>35.869999999999997</v>
      </c>
    </row>
    <row r="1195" spans="1:4" ht="15.75" customHeight="1" x14ac:dyDescent="0.3">
      <c r="A1195" s="174">
        <v>102991</v>
      </c>
      <c r="B1195" s="83" t="s">
        <v>1411</v>
      </c>
      <c r="C1195" s="174" t="s">
        <v>224</v>
      </c>
      <c r="D1195" s="175">
        <v>46.11</v>
      </c>
    </row>
    <row r="1196" spans="1:4" ht="15.75" customHeight="1" x14ac:dyDescent="0.3">
      <c r="A1196" s="174">
        <v>102992</v>
      </c>
      <c r="B1196" s="83" t="s">
        <v>1412</v>
      </c>
      <c r="C1196" s="174" t="s">
        <v>224</v>
      </c>
      <c r="D1196" s="175">
        <v>62.62</v>
      </c>
    </row>
    <row r="1197" spans="1:4" ht="15.75" customHeight="1" x14ac:dyDescent="0.3">
      <c r="A1197" s="174">
        <v>102993</v>
      </c>
      <c r="B1197" s="83" t="s">
        <v>1413</v>
      </c>
      <c r="C1197" s="174" t="s">
        <v>224</v>
      </c>
      <c r="D1197" s="175">
        <v>82.09</v>
      </c>
    </row>
    <row r="1198" spans="1:4" ht="15.75" customHeight="1" x14ac:dyDescent="0.3">
      <c r="A1198" s="174">
        <v>102994</v>
      </c>
      <c r="B1198" s="83" t="s">
        <v>1414</v>
      </c>
      <c r="C1198" s="174" t="s">
        <v>224</v>
      </c>
      <c r="D1198" s="175">
        <v>128</v>
      </c>
    </row>
    <row r="1199" spans="1:4" ht="15.75" customHeight="1" x14ac:dyDescent="0.3">
      <c r="A1199" s="174">
        <v>102995</v>
      </c>
      <c r="B1199" s="83" t="s">
        <v>1415</v>
      </c>
      <c r="C1199" s="174" t="s">
        <v>224</v>
      </c>
      <c r="D1199" s="175">
        <v>56.42</v>
      </c>
    </row>
    <row r="1200" spans="1:4" ht="15.75" customHeight="1" x14ac:dyDescent="0.3">
      <c r="A1200" s="174">
        <v>102996</v>
      </c>
      <c r="B1200" s="83" t="s">
        <v>1416</v>
      </c>
      <c r="C1200" s="174" t="s">
        <v>224</v>
      </c>
      <c r="D1200" s="175">
        <v>79.569999999999993</v>
      </c>
    </row>
    <row r="1201" spans="1:4" ht="15.75" customHeight="1" x14ac:dyDescent="0.3">
      <c r="A1201" s="174">
        <v>102998</v>
      </c>
      <c r="B1201" s="83" t="s">
        <v>1417</v>
      </c>
      <c r="C1201" s="174" t="s">
        <v>224</v>
      </c>
      <c r="D1201" s="175">
        <v>100.44</v>
      </c>
    </row>
    <row r="1202" spans="1:4" ht="15.75" customHeight="1" x14ac:dyDescent="0.3">
      <c r="A1202" s="174">
        <v>102999</v>
      </c>
      <c r="B1202" s="83" t="s">
        <v>1418</v>
      </c>
      <c r="C1202" s="174" t="s">
        <v>224</v>
      </c>
      <c r="D1202" s="175">
        <v>126.99</v>
      </c>
    </row>
    <row r="1203" spans="1:4" ht="15.75" customHeight="1" x14ac:dyDescent="0.3">
      <c r="A1203" s="174">
        <v>103000</v>
      </c>
      <c r="B1203" s="83" t="s">
        <v>1419</v>
      </c>
      <c r="C1203" s="174" t="s">
        <v>224</v>
      </c>
      <c r="D1203" s="175">
        <v>127.49</v>
      </c>
    </row>
    <row r="1204" spans="1:4" ht="15.75" customHeight="1" x14ac:dyDescent="0.3">
      <c r="A1204" s="174">
        <v>102997</v>
      </c>
      <c r="B1204" s="83" t="s">
        <v>1420</v>
      </c>
      <c r="C1204" s="174" t="s">
        <v>224</v>
      </c>
      <c r="D1204" s="175">
        <v>104.58</v>
      </c>
    </row>
    <row r="1205" spans="1:4" ht="15.75" customHeight="1" x14ac:dyDescent="0.3">
      <c r="A1205" s="174">
        <v>103001</v>
      </c>
      <c r="B1205" s="83" t="s">
        <v>1421</v>
      </c>
      <c r="C1205" s="174" t="s">
        <v>182</v>
      </c>
      <c r="D1205" s="175">
        <v>284.58999999999997</v>
      </c>
    </row>
    <row r="1206" spans="1:4" ht="15.75" customHeight="1" x14ac:dyDescent="0.3">
      <c r="A1206" s="174">
        <v>103002</v>
      </c>
      <c r="B1206" s="83" t="s">
        <v>1422</v>
      </c>
      <c r="C1206" s="174" t="s">
        <v>182</v>
      </c>
      <c r="D1206" s="175">
        <v>354</v>
      </c>
    </row>
    <row r="1207" spans="1:4" ht="15.75" customHeight="1" x14ac:dyDescent="0.3">
      <c r="A1207" s="174">
        <v>103003</v>
      </c>
      <c r="B1207" s="83" t="s">
        <v>1423</v>
      </c>
      <c r="C1207" s="174" t="s">
        <v>182</v>
      </c>
      <c r="D1207" s="175">
        <v>492.93</v>
      </c>
    </row>
    <row r="1208" spans="1:4" ht="15.75" customHeight="1" x14ac:dyDescent="0.3">
      <c r="A1208" s="174">
        <v>98522</v>
      </c>
      <c r="B1208" s="83" t="s">
        <v>1424</v>
      </c>
      <c r="C1208" s="174" t="s">
        <v>224</v>
      </c>
      <c r="D1208" s="175">
        <v>186.78</v>
      </c>
    </row>
    <row r="1209" spans="1:4" ht="15.75" customHeight="1" x14ac:dyDescent="0.3">
      <c r="A1209" s="174">
        <v>98523</v>
      </c>
      <c r="B1209" s="83" t="s">
        <v>1425</v>
      </c>
      <c r="C1209" s="174" t="s">
        <v>224</v>
      </c>
      <c r="D1209" s="175">
        <v>0</v>
      </c>
    </row>
    <row r="1210" spans="1:4" ht="15.75" customHeight="1" x14ac:dyDescent="0.3">
      <c r="A1210" s="174">
        <v>102364</v>
      </c>
      <c r="B1210" s="83" t="s">
        <v>1426</v>
      </c>
      <c r="C1210" s="174" t="s">
        <v>216</v>
      </c>
      <c r="D1210" s="175">
        <v>222.73</v>
      </c>
    </row>
    <row r="1211" spans="1:4" ht="15.75" customHeight="1" x14ac:dyDescent="0.3">
      <c r="A1211" s="174">
        <v>102363</v>
      </c>
      <c r="B1211" s="83" t="s">
        <v>1427</v>
      </c>
      <c r="C1211" s="174" t="s">
        <v>216</v>
      </c>
      <c r="D1211" s="175">
        <v>198.53</v>
      </c>
    </row>
    <row r="1212" spans="1:4" ht="15.75" customHeight="1" x14ac:dyDescent="0.3">
      <c r="A1212" s="174">
        <v>102362</v>
      </c>
      <c r="B1212" s="83" t="s">
        <v>1428</v>
      </c>
      <c r="C1212" s="174" t="s">
        <v>216</v>
      </c>
      <c r="D1212" s="175">
        <v>185.39</v>
      </c>
    </row>
    <row r="1213" spans="1:4" ht="15.75" customHeight="1" x14ac:dyDescent="0.3">
      <c r="A1213" s="174">
        <v>101196</v>
      </c>
      <c r="B1213" s="83" t="s">
        <v>1429</v>
      </c>
      <c r="C1213" s="174" t="s">
        <v>224</v>
      </c>
      <c r="D1213" s="175">
        <v>0</v>
      </c>
    </row>
    <row r="1214" spans="1:4" ht="15.75" customHeight="1" x14ac:dyDescent="0.3">
      <c r="A1214" s="174">
        <v>101195</v>
      </c>
      <c r="B1214" s="83" t="s">
        <v>1430</v>
      </c>
      <c r="C1214" s="174" t="s">
        <v>224</v>
      </c>
      <c r="D1214" s="175">
        <v>0</v>
      </c>
    </row>
    <row r="1215" spans="1:4" ht="15.75" customHeight="1" x14ac:dyDescent="0.3">
      <c r="A1215" s="174">
        <v>101193</v>
      </c>
      <c r="B1215" s="83" t="s">
        <v>1431</v>
      </c>
      <c r="C1215" s="174" t="s">
        <v>224</v>
      </c>
      <c r="D1215" s="175">
        <v>70.239999999999995</v>
      </c>
    </row>
    <row r="1216" spans="1:4" ht="15.75" customHeight="1" x14ac:dyDescent="0.3">
      <c r="A1216" s="174">
        <v>101192</v>
      </c>
      <c r="B1216" s="83" t="s">
        <v>1432</v>
      </c>
      <c r="C1216" s="174" t="s">
        <v>224</v>
      </c>
      <c r="D1216" s="175">
        <v>77.89</v>
      </c>
    </row>
    <row r="1217" spans="1:4" ht="15.75" customHeight="1" x14ac:dyDescent="0.3">
      <c r="A1217" s="174">
        <v>101194</v>
      </c>
      <c r="B1217" s="83" t="s">
        <v>1433</v>
      </c>
      <c r="C1217" s="174" t="s">
        <v>224</v>
      </c>
      <c r="D1217" s="175">
        <v>70.64</v>
      </c>
    </row>
    <row r="1218" spans="1:4" ht="15.75" customHeight="1" x14ac:dyDescent="0.3">
      <c r="A1218" s="174">
        <v>101190</v>
      </c>
      <c r="B1218" s="83" t="s">
        <v>1434</v>
      </c>
      <c r="C1218" s="174" t="s">
        <v>224</v>
      </c>
      <c r="D1218" s="175">
        <v>75.92</v>
      </c>
    </row>
    <row r="1219" spans="1:4" ht="15.75" customHeight="1" x14ac:dyDescent="0.3">
      <c r="A1219" s="174">
        <v>101189</v>
      </c>
      <c r="B1219" s="83" t="s">
        <v>1435</v>
      </c>
      <c r="C1219" s="174" t="s">
        <v>224</v>
      </c>
      <c r="D1219" s="175">
        <v>76.73</v>
      </c>
    </row>
    <row r="1220" spans="1:4" ht="15.75" customHeight="1" x14ac:dyDescent="0.3">
      <c r="A1220" s="174">
        <v>101191</v>
      </c>
      <c r="B1220" s="83" t="s">
        <v>1436</v>
      </c>
      <c r="C1220" s="174" t="s">
        <v>224</v>
      </c>
      <c r="D1220" s="175">
        <v>76.319999999999993</v>
      </c>
    </row>
    <row r="1221" spans="1:4" ht="15.75" customHeight="1" x14ac:dyDescent="0.3">
      <c r="A1221" s="174">
        <v>101198</v>
      </c>
      <c r="B1221" s="83" t="s">
        <v>1437</v>
      </c>
      <c r="C1221" s="174" t="s">
        <v>224</v>
      </c>
      <c r="D1221" s="175">
        <v>107.62</v>
      </c>
    </row>
    <row r="1222" spans="1:4" ht="15.75" customHeight="1" x14ac:dyDescent="0.3">
      <c r="A1222" s="174">
        <v>101197</v>
      </c>
      <c r="B1222" s="83" t="s">
        <v>1438</v>
      </c>
      <c r="C1222" s="174" t="s">
        <v>224</v>
      </c>
      <c r="D1222" s="175">
        <v>141.49</v>
      </c>
    </row>
    <row r="1223" spans="1:4" ht="15.75" customHeight="1" x14ac:dyDescent="0.3">
      <c r="A1223" s="174">
        <v>101199</v>
      </c>
      <c r="B1223" s="83" t="s">
        <v>1439</v>
      </c>
      <c r="C1223" s="174" t="s">
        <v>224</v>
      </c>
      <c r="D1223" s="175">
        <v>108.62</v>
      </c>
    </row>
    <row r="1224" spans="1:4" ht="15.75" customHeight="1" x14ac:dyDescent="0.3">
      <c r="A1224" s="174">
        <v>101203</v>
      </c>
      <c r="B1224" s="83" t="s">
        <v>1440</v>
      </c>
      <c r="C1224" s="174" t="s">
        <v>224</v>
      </c>
      <c r="D1224" s="175">
        <v>53.12</v>
      </c>
    </row>
    <row r="1225" spans="1:4" ht="15.75" customHeight="1" x14ac:dyDescent="0.3">
      <c r="A1225" s="174">
        <v>101202</v>
      </c>
      <c r="B1225" s="83" t="s">
        <v>1441</v>
      </c>
      <c r="C1225" s="174" t="s">
        <v>224</v>
      </c>
      <c r="D1225" s="175">
        <v>54.13</v>
      </c>
    </row>
    <row r="1226" spans="1:4" ht="15.75" customHeight="1" x14ac:dyDescent="0.3">
      <c r="A1226" s="174">
        <v>101204</v>
      </c>
      <c r="B1226" s="83" t="s">
        <v>1442</v>
      </c>
      <c r="C1226" s="174" t="s">
        <v>224</v>
      </c>
      <c r="D1226" s="175">
        <v>53.52</v>
      </c>
    </row>
    <row r="1227" spans="1:4" ht="15.75" customHeight="1" x14ac:dyDescent="0.3">
      <c r="A1227" s="174">
        <v>101200</v>
      </c>
      <c r="B1227" s="83" t="s">
        <v>1443</v>
      </c>
      <c r="C1227" s="174" t="s">
        <v>224</v>
      </c>
      <c r="D1227" s="175">
        <v>68.34</v>
      </c>
    </row>
    <row r="1228" spans="1:4" ht="15.75" customHeight="1" x14ac:dyDescent="0.3">
      <c r="A1228" s="174">
        <v>101201</v>
      </c>
      <c r="B1228" s="83" t="s">
        <v>1444</v>
      </c>
      <c r="C1228" s="174" t="s">
        <v>224</v>
      </c>
      <c r="D1228" s="175">
        <v>84.74</v>
      </c>
    </row>
    <row r="1229" spans="1:4" ht="15.75" customHeight="1" x14ac:dyDescent="0.3">
      <c r="A1229" s="174">
        <v>101205</v>
      </c>
      <c r="B1229" s="83" t="s">
        <v>1445</v>
      </c>
      <c r="C1229" s="174" t="s">
        <v>224</v>
      </c>
      <c r="D1229" s="175">
        <v>54.13</v>
      </c>
    </row>
    <row r="1230" spans="1:4" ht="15.75" customHeight="1" x14ac:dyDescent="0.3">
      <c r="A1230" s="174">
        <v>101188</v>
      </c>
      <c r="B1230" s="83" t="s">
        <v>1446</v>
      </c>
      <c r="C1230" s="174" t="s">
        <v>224</v>
      </c>
      <c r="D1230" s="175">
        <v>7.86</v>
      </c>
    </row>
    <row r="1231" spans="1:4" ht="15.75" customHeight="1" x14ac:dyDescent="0.3">
      <c r="A1231" s="174">
        <v>87905</v>
      </c>
      <c r="B1231" s="83" t="s">
        <v>1447</v>
      </c>
      <c r="C1231" s="174" t="s">
        <v>216</v>
      </c>
      <c r="D1231" s="175">
        <v>9.99</v>
      </c>
    </row>
    <row r="1232" spans="1:4" ht="15.75" customHeight="1" x14ac:dyDescent="0.3">
      <c r="A1232" s="174">
        <v>87904</v>
      </c>
      <c r="B1232" s="83" t="s">
        <v>1448</v>
      </c>
      <c r="C1232" s="174" t="s">
        <v>216</v>
      </c>
      <c r="D1232" s="175">
        <v>10.61</v>
      </c>
    </row>
    <row r="1233" spans="1:4" ht="15.75" customHeight="1" x14ac:dyDescent="0.3">
      <c r="A1233" s="174">
        <v>87908</v>
      </c>
      <c r="B1233" s="83" t="s">
        <v>1449</v>
      </c>
      <c r="C1233" s="174" t="s">
        <v>216</v>
      </c>
      <c r="D1233" s="175">
        <v>7.31</v>
      </c>
    </row>
    <row r="1234" spans="1:4" ht="15.75" customHeight="1" x14ac:dyDescent="0.3">
      <c r="A1234" s="174">
        <v>87907</v>
      </c>
      <c r="B1234" s="83" t="s">
        <v>1450</v>
      </c>
      <c r="C1234" s="174" t="s">
        <v>216</v>
      </c>
      <c r="D1234" s="175">
        <v>7.93</v>
      </c>
    </row>
    <row r="1235" spans="1:4" ht="15.75" customHeight="1" x14ac:dyDescent="0.3">
      <c r="A1235" s="174">
        <v>87903</v>
      </c>
      <c r="B1235" s="83" t="s">
        <v>1451</v>
      </c>
      <c r="C1235" s="174" t="s">
        <v>216</v>
      </c>
      <c r="D1235" s="175">
        <v>12.53</v>
      </c>
    </row>
    <row r="1236" spans="1:4" ht="15.75" customHeight="1" x14ac:dyDescent="0.3">
      <c r="A1236" s="174">
        <v>87902</v>
      </c>
      <c r="B1236" s="83" t="s">
        <v>1452</v>
      </c>
      <c r="C1236" s="174" t="s">
        <v>216</v>
      </c>
      <c r="D1236" s="175">
        <v>13.02</v>
      </c>
    </row>
    <row r="1237" spans="1:4" ht="15.75" customHeight="1" x14ac:dyDescent="0.3">
      <c r="A1237" s="174">
        <v>87900</v>
      </c>
      <c r="B1237" s="83" t="s">
        <v>1453</v>
      </c>
      <c r="C1237" s="174" t="s">
        <v>216</v>
      </c>
      <c r="D1237" s="175">
        <v>9.8800000000000008</v>
      </c>
    </row>
    <row r="1238" spans="1:4" ht="15.75" customHeight="1" x14ac:dyDescent="0.3">
      <c r="A1238" s="174">
        <v>87899</v>
      </c>
      <c r="B1238" s="83" t="s">
        <v>1454</v>
      </c>
      <c r="C1238" s="174" t="s">
        <v>216</v>
      </c>
      <c r="D1238" s="175">
        <v>10.08</v>
      </c>
    </row>
    <row r="1239" spans="1:4" ht="15.75" customHeight="1" x14ac:dyDescent="0.3">
      <c r="A1239" s="174">
        <v>87894</v>
      </c>
      <c r="B1239" s="83" t="s">
        <v>1455</v>
      </c>
      <c r="C1239" s="174" t="s">
        <v>216</v>
      </c>
      <c r="D1239" s="175">
        <v>8.4499999999999993</v>
      </c>
    </row>
    <row r="1240" spans="1:4" ht="15.75" customHeight="1" x14ac:dyDescent="0.3">
      <c r="A1240" s="174">
        <v>87893</v>
      </c>
      <c r="B1240" s="83" t="s">
        <v>1456</v>
      </c>
      <c r="C1240" s="174" t="s">
        <v>216</v>
      </c>
      <c r="D1240" s="175">
        <v>9.07</v>
      </c>
    </row>
    <row r="1241" spans="1:4" ht="15.75" customHeight="1" x14ac:dyDescent="0.3">
      <c r="A1241" s="174">
        <v>87897</v>
      </c>
      <c r="B1241" s="83" t="s">
        <v>1457</v>
      </c>
      <c r="C1241" s="174" t="s">
        <v>216</v>
      </c>
      <c r="D1241" s="175">
        <v>5.91</v>
      </c>
    </row>
    <row r="1242" spans="1:4" ht="15.75" customHeight="1" x14ac:dyDescent="0.3">
      <c r="A1242" s="174">
        <v>87896</v>
      </c>
      <c r="B1242" s="83" t="s">
        <v>1458</v>
      </c>
      <c r="C1242" s="174" t="s">
        <v>216</v>
      </c>
      <c r="D1242" s="175">
        <v>6.53</v>
      </c>
    </row>
    <row r="1243" spans="1:4" ht="15.75" customHeight="1" x14ac:dyDescent="0.3">
      <c r="A1243" s="174">
        <v>87892</v>
      </c>
      <c r="B1243" s="83" t="s">
        <v>1459</v>
      </c>
      <c r="C1243" s="174" t="s">
        <v>216</v>
      </c>
      <c r="D1243" s="175">
        <v>11.57</v>
      </c>
    </row>
    <row r="1244" spans="1:4" ht="15.75" customHeight="1" x14ac:dyDescent="0.3">
      <c r="A1244" s="174">
        <v>87889</v>
      </c>
      <c r="B1244" s="83" t="s">
        <v>1460</v>
      </c>
      <c r="C1244" s="174" t="s">
        <v>216</v>
      </c>
      <c r="D1244" s="175">
        <v>8.92</v>
      </c>
    </row>
    <row r="1245" spans="1:4" ht="15.75" customHeight="1" x14ac:dyDescent="0.3">
      <c r="A1245" s="174">
        <v>87888</v>
      </c>
      <c r="B1245" s="83" t="s">
        <v>1461</v>
      </c>
      <c r="C1245" s="174" t="s">
        <v>216</v>
      </c>
      <c r="D1245" s="175">
        <v>9.1199999999999992</v>
      </c>
    </row>
    <row r="1246" spans="1:4" ht="15.75" customHeight="1" x14ac:dyDescent="0.3">
      <c r="A1246" s="174">
        <v>87891</v>
      </c>
      <c r="B1246" s="83" t="s">
        <v>1462</v>
      </c>
      <c r="C1246" s="174" t="s">
        <v>216</v>
      </c>
      <c r="D1246" s="175">
        <v>12.06</v>
      </c>
    </row>
    <row r="1247" spans="1:4" ht="15.75" customHeight="1" x14ac:dyDescent="0.3">
      <c r="A1247" s="174">
        <v>104411</v>
      </c>
      <c r="B1247" s="83" t="s">
        <v>1463</v>
      </c>
      <c r="C1247" s="174" t="s">
        <v>216</v>
      </c>
      <c r="D1247" s="175">
        <v>5.89</v>
      </c>
    </row>
    <row r="1248" spans="1:4" ht="15.75" customHeight="1" x14ac:dyDescent="0.3">
      <c r="A1248" s="174">
        <v>104410</v>
      </c>
      <c r="B1248" s="83" t="s">
        <v>1464</v>
      </c>
      <c r="C1248" s="174" t="s">
        <v>216</v>
      </c>
      <c r="D1248" s="175">
        <v>5.89</v>
      </c>
    </row>
    <row r="1249" spans="1:4" ht="15.75" customHeight="1" x14ac:dyDescent="0.3">
      <c r="A1249" s="174">
        <v>87879</v>
      </c>
      <c r="B1249" s="83" t="s">
        <v>1465</v>
      </c>
      <c r="C1249" s="174" t="s">
        <v>216</v>
      </c>
      <c r="D1249" s="175">
        <v>5.22</v>
      </c>
    </row>
    <row r="1250" spans="1:4" ht="15.75" customHeight="1" x14ac:dyDescent="0.3">
      <c r="A1250" s="174">
        <v>87878</v>
      </c>
      <c r="B1250" s="83" t="s">
        <v>1466</v>
      </c>
      <c r="C1250" s="174" t="s">
        <v>216</v>
      </c>
      <c r="D1250" s="175">
        <v>5.84</v>
      </c>
    </row>
    <row r="1251" spans="1:4" ht="15.75" customHeight="1" x14ac:dyDescent="0.3">
      <c r="A1251" s="174">
        <v>87885</v>
      </c>
      <c r="B1251" s="83" t="s">
        <v>1467</v>
      </c>
      <c r="C1251" s="174" t="s">
        <v>216</v>
      </c>
      <c r="D1251" s="175">
        <v>9.39</v>
      </c>
    </row>
    <row r="1252" spans="1:4" ht="15.75" customHeight="1" x14ac:dyDescent="0.3">
      <c r="A1252" s="174">
        <v>87884</v>
      </c>
      <c r="B1252" s="83" t="s">
        <v>1468</v>
      </c>
      <c r="C1252" s="174" t="s">
        <v>216</v>
      </c>
      <c r="D1252" s="175">
        <v>9.8800000000000008</v>
      </c>
    </row>
    <row r="1253" spans="1:4" ht="15.75" customHeight="1" x14ac:dyDescent="0.3">
      <c r="A1253" s="174">
        <v>87882</v>
      </c>
      <c r="B1253" s="83" t="s">
        <v>1469</v>
      </c>
      <c r="C1253" s="174" t="s">
        <v>216</v>
      </c>
      <c r="D1253" s="175">
        <v>6.74</v>
      </c>
    </row>
    <row r="1254" spans="1:4" ht="15.75" customHeight="1" x14ac:dyDescent="0.3">
      <c r="A1254" s="174">
        <v>87881</v>
      </c>
      <c r="B1254" s="83" t="s">
        <v>1470</v>
      </c>
      <c r="C1254" s="174" t="s">
        <v>216</v>
      </c>
      <c r="D1254" s="175">
        <v>6.94</v>
      </c>
    </row>
    <row r="1255" spans="1:4" ht="15.75" customHeight="1" x14ac:dyDescent="0.3">
      <c r="A1255" s="174">
        <v>87887</v>
      </c>
      <c r="B1255" s="83" t="s">
        <v>1471</v>
      </c>
      <c r="C1255" s="174" t="s">
        <v>216</v>
      </c>
      <c r="D1255" s="175">
        <v>17.02</v>
      </c>
    </row>
    <row r="1256" spans="1:4" ht="15.75" customHeight="1" x14ac:dyDescent="0.3">
      <c r="A1256" s="174">
        <v>87886</v>
      </c>
      <c r="B1256" s="83" t="s">
        <v>1472</v>
      </c>
      <c r="C1256" s="174" t="s">
        <v>216</v>
      </c>
      <c r="D1256" s="175">
        <v>18.07</v>
      </c>
    </row>
    <row r="1257" spans="1:4" ht="15.75" customHeight="1" x14ac:dyDescent="0.3">
      <c r="A1257" s="174">
        <v>87911</v>
      </c>
      <c r="B1257" s="83" t="s">
        <v>1473</v>
      </c>
      <c r="C1257" s="174" t="s">
        <v>216</v>
      </c>
      <c r="D1257" s="175">
        <v>24.29</v>
      </c>
    </row>
    <row r="1258" spans="1:4" ht="15.75" customHeight="1" x14ac:dyDescent="0.3">
      <c r="A1258" s="174">
        <v>87910</v>
      </c>
      <c r="B1258" s="83" t="s">
        <v>1474</v>
      </c>
      <c r="C1258" s="174" t="s">
        <v>216</v>
      </c>
      <c r="D1258" s="175">
        <v>25.34</v>
      </c>
    </row>
    <row r="1259" spans="1:4" ht="15.75" customHeight="1" x14ac:dyDescent="0.3">
      <c r="A1259" s="174">
        <v>103686</v>
      </c>
      <c r="B1259" s="83" t="s">
        <v>1475</v>
      </c>
      <c r="C1259" s="174" t="s">
        <v>303</v>
      </c>
      <c r="D1259" s="175">
        <v>696.99</v>
      </c>
    </row>
    <row r="1260" spans="1:4" ht="15.75" customHeight="1" x14ac:dyDescent="0.3">
      <c r="A1260" s="174">
        <v>103685</v>
      </c>
      <c r="B1260" s="83" t="s">
        <v>1476</v>
      </c>
      <c r="C1260" s="174" t="s">
        <v>303</v>
      </c>
      <c r="D1260" s="175">
        <v>616.27</v>
      </c>
    </row>
    <row r="1261" spans="1:4" ht="15.75" customHeight="1" x14ac:dyDescent="0.3">
      <c r="A1261" s="174">
        <v>103669</v>
      </c>
      <c r="B1261" s="83" t="s">
        <v>1477</v>
      </c>
      <c r="C1261" s="174" t="s">
        <v>303</v>
      </c>
      <c r="D1261" s="175">
        <v>981.87</v>
      </c>
    </row>
    <row r="1262" spans="1:4" ht="15.75" customHeight="1" x14ac:dyDescent="0.3">
      <c r="A1262" s="174">
        <v>103672</v>
      </c>
      <c r="B1262" s="83" t="s">
        <v>1478</v>
      </c>
      <c r="C1262" s="174" t="s">
        <v>303</v>
      </c>
      <c r="D1262" s="175">
        <v>609.08000000000004</v>
      </c>
    </row>
    <row r="1263" spans="1:4" ht="15.75" customHeight="1" x14ac:dyDescent="0.3">
      <c r="A1263" s="174">
        <v>103671</v>
      </c>
      <c r="B1263" s="83" t="s">
        <v>1479</v>
      </c>
      <c r="C1263" s="174" t="s">
        <v>303</v>
      </c>
      <c r="D1263" s="175">
        <v>651.61</v>
      </c>
    </row>
    <row r="1264" spans="1:4" ht="15.75" customHeight="1" x14ac:dyDescent="0.3">
      <c r="A1264" s="174">
        <v>103688</v>
      </c>
      <c r="B1264" s="83" t="s">
        <v>1480</v>
      </c>
      <c r="C1264" s="174" t="s">
        <v>303</v>
      </c>
      <c r="D1264" s="175">
        <v>822.01</v>
      </c>
    </row>
    <row r="1265" spans="1:4" ht="15.75" customHeight="1" x14ac:dyDescent="0.3">
      <c r="A1265" s="174">
        <v>103687</v>
      </c>
      <c r="B1265" s="83" t="s">
        <v>1481</v>
      </c>
      <c r="C1265" s="174" t="s">
        <v>303</v>
      </c>
      <c r="D1265" s="175">
        <v>1145.83</v>
      </c>
    </row>
    <row r="1266" spans="1:4" ht="15.75" customHeight="1" x14ac:dyDescent="0.3">
      <c r="A1266" s="174">
        <v>103684</v>
      </c>
      <c r="B1266" s="83" t="s">
        <v>1482</v>
      </c>
      <c r="C1266" s="174" t="s">
        <v>303</v>
      </c>
      <c r="D1266" s="175">
        <v>632.94000000000005</v>
      </c>
    </row>
    <row r="1267" spans="1:4" ht="15.75" customHeight="1" x14ac:dyDescent="0.3">
      <c r="A1267" s="174">
        <v>103681</v>
      </c>
      <c r="B1267" s="83" t="s">
        <v>1483</v>
      </c>
      <c r="C1267" s="174" t="s">
        <v>303</v>
      </c>
      <c r="D1267" s="175">
        <v>686.6</v>
      </c>
    </row>
    <row r="1268" spans="1:4" ht="15.75" customHeight="1" x14ac:dyDescent="0.3">
      <c r="A1268" s="174">
        <v>103679</v>
      </c>
      <c r="B1268" s="83" t="s">
        <v>1484</v>
      </c>
      <c r="C1268" s="174" t="s">
        <v>303</v>
      </c>
      <c r="D1268" s="175">
        <v>774.34</v>
      </c>
    </row>
    <row r="1269" spans="1:4" ht="15.75" customHeight="1" x14ac:dyDescent="0.3">
      <c r="A1269" s="174">
        <v>103677</v>
      </c>
      <c r="B1269" s="83" t="s">
        <v>1485</v>
      </c>
      <c r="C1269" s="174" t="s">
        <v>303</v>
      </c>
      <c r="D1269" s="175">
        <v>830.54</v>
      </c>
    </row>
    <row r="1270" spans="1:4" ht="15.75" customHeight="1" x14ac:dyDescent="0.3">
      <c r="A1270" s="174">
        <v>103675</v>
      </c>
      <c r="B1270" s="83" t="s">
        <v>1486</v>
      </c>
      <c r="C1270" s="174" t="s">
        <v>303</v>
      </c>
      <c r="D1270" s="175">
        <v>610.13</v>
      </c>
    </row>
    <row r="1271" spans="1:4" ht="15.75" customHeight="1" x14ac:dyDescent="0.3">
      <c r="A1271" s="174">
        <v>103680</v>
      </c>
      <c r="B1271" s="83" t="s">
        <v>1487</v>
      </c>
      <c r="C1271" s="174" t="s">
        <v>303</v>
      </c>
      <c r="D1271" s="175">
        <v>838.91</v>
      </c>
    </row>
    <row r="1272" spans="1:4" ht="15.75" customHeight="1" x14ac:dyDescent="0.3">
      <c r="A1272" s="174">
        <v>103678</v>
      </c>
      <c r="B1272" s="83" t="s">
        <v>1488</v>
      </c>
      <c r="C1272" s="174" t="s">
        <v>303</v>
      </c>
      <c r="D1272" s="175">
        <v>929.59</v>
      </c>
    </row>
    <row r="1273" spans="1:4" ht="15.75" customHeight="1" x14ac:dyDescent="0.3">
      <c r="A1273" s="174">
        <v>103676</v>
      </c>
      <c r="B1273" s="83" t="s">
        <v>1489</v>
      </c>
      <c r="C1273" s="174" t="s">
        <v>303</v>
      </c>
      <c r="D1273" s="175">
        <v>1056.18</v>
      </c>
    </row>
    <row r="1274" spans="1:4" ht="15.75" customHeight="1" x14ac:dyDescent="0.3">
      <c r="A1274" s="174">
        <v>103674</v>
      </c>
      <c r="B1274" s="83" t="s">
        <v>1490</v>
      </c>
      <c r="C1274" s="174" t="s">
        <v>303</v>
      </c>
      <c r="D1274" s="175">
        <v>636.49</v>
      </c>
    </row>
    <row r="1275" spans="1:4" ht="15.75" customHeight="1" x14ac:dyDescent="0.3">
      <c r="A1275" s="174">
        <v>103683</v>
      </c>
      <c r="B1275" s="83" t="s">
        <v>1491</v>
      </c>
      <c r="C1275" s="174" t="s">
        <v>303</v>
      </c>
      <c r="D1275" s="175">
        <v>1388.02</v>
      </c>
    </row>
    <row r="1276" spans="1:4" ht="15.75" customHeight="1" x14ac:dyDescent="0.3">
      <c r="A1276" s="174">
        <v>103682</v>
      </c>
      <c r="B1276" s="83" t="s">
        <v>1492</v>
      </c>
      <c r="C1276" s="174" t="s">
        <v>303</v>
      </c>
      <c r="D1276" s="175">
        <v>1005.5</v>
      </c>
    </row>
    <row r="1277" spans="1:4" ht="15.75" customHeight="1" x14ac:dyDescent="0.3">
      <c r="A1277" s="174">
        <v>103670</v>
      </c>
      <c r="B1277" s="83" t="s">
        <v>1493</v>
      </c>
      <c r="C1277" s="174" t="s">
        <v>303</v>
      </c>
      <c r="D1277" s="175">
        <v>394.16</v>
      </c>
    </row>
    <row r="1278" spans="1:4" ht="15.75" customHeight="1" x14ac:dyDescent="0.3">
      <c r="A1278" s="174">
        <v>103673</v>
      </c>
      <c r="B1278" s="83" t="s">
        <v>1494</v>
      </c>
      <c r="C1278" s="174" t="s">
        <v>303</v>
      </c>
      <c r="D1278" s="175">
        <v>55.2</v>
      </c>
    </row>
    <row r="1279" spans="1:4" ht="15.75" customHeight="1" x14ac:dyDescent="0.3">
      <c r="A1279" s="174">
        <v>91084</v>
      </c>
      <c r="B1279" s="83" t="s">
        <v>1495</v>
      </c>
      <c r="C1279" s="174" t="s">
        <v>216</v>
      </c>
      <c r="D1279" s="175">
        <v>293.33</v>
      </c>
    </row>
    <row r="1280" spans="1:4" ht="15.75" customHeight="1" x14ac:dyDescent="0.3">
      <c r="A1280" s="174">
        <v>91080</v>
      </c>
      <c r="B1280" s="83" t="s">
        <v>1496</v>
      </c>
      <c r="C1280" s="174" t="s">
        <v>216</v>
      </c>
      <c r="D1280" s="175">
        <v>225.96</v>
      </c>
    </row>
    <row r="1281" spans="1:4" ht="15.75" customHeight="1" x14ac:dyDescent="0.3">
      <c r="A1281" s="174">
        <v>91101</v>
      </c>
      <c r="B1281" s="83" t="s">
        <v>1497</v>
      </c>
      <c r="C1281" s="174" t="s">
        <v>216</v>
      </c>
      <c r="D1281" s="175">
        <v>270.79000000000002</v>
      </c>
    </row>
    <row r="1282" spans="1:4" ht="15.75" customHeight="1" x14ac:dyDescent="0.3">
      <c r="A1282" s="174">
        <v>91097</v>
      </c>
      <c r="B1282" s="83" t="s">
        <v>1498</v>
      </c>
      <c r="C1282" s="174" t="s">
        <v>216</v>
      </c>
      <c r="D1282" s="175">
        <v>217.43</v>
      </c>
    </row>
    <row r="1283" spans="1:4" ht="15.75" customHeight="1" x14ac:dyDescent="0.3">
      <c r="A1283" s="174">
        <v>91082</v>
      </c>
      <c r="B1283" s="83" t="s">
        <v>1499</v>
      </c>
      <c r="C1283" s="174" t="s">
        <v>216</v>
      </c>
      <c r="D1283" s="175">
        <v>261.13</v>
      </c>
    </row>
    <row r="1284" spans="1:4" ht="15.75" customHeight="1" x14ac:dyDescent="0.3">
      <c r="A1284" s="174">
        <v>91078</v>
      </c>
      <c r="B1284" s="83" t="s">
        <v>1500</v>
      </c>
      <c r="C1284" s="174" t="s">
        <v>216</v>
      </c>
      <c r="D1284" s="175">
        <v>210.99</v>
      </c>
    </row>
    <row r="1285" spans="1:4" ht="15.75" customHeight="1" x14ac:dyDescent="0.3">
      <c r="A1285" s="174">
        <v>91099</v>
      </c>
      <c r="B1285" s="83" t="s">
        <v>1501</v>
      </c>
      <c r="C1285" s="174" t="s">
        <v>216</v>
      </c>
      <c r="D1285" s="175">
        <v>245.26</v>
      </c>
    </row>
    <row r="1286" spans="1:4" ht="15.75" customHeight="1" x14ac:dyDescent="0.3">
      <c r="A1286" s="174">
        <v>91095</v>
      </c>
      <c r="B1286" s="83" t="s">
        <v>1502</v>
      </c>
      <c r="C1286" s="174" t="s">
        <v>216</v>
      </c>
      <c r="D1286" s="175">
        <v>204.24</v>
      </c>
    </row>
    <row r="1287" spans="1:4" ht="15.75" customHeight="1" x14ac:dyDescent="0.3">
      <c r="A1287" s="174">
        <v>91076</v>
      </c>
      <c r="B1287" s="83" t="s">
        <v>1503</v>
      </c>
      <c r="C1287" s="174" t="s">
        <v>216</v>
      </c>
      <c r="D1287" s="175">
        <v>424.73</v>
      </c>
    </row>
    <row r="1288" spans="1:4" ht="15.75" customHeight="1" x14ac:dyDescent="0.3">
      <c r="A1288" s="174">
        <v>91072</v>
      </c>
      <c r="B1288" s="83" t="s">
        <v>1504</v>
      </c>
      <c r="C1288" s="174" t="s">
        <v>216</v>
      </c>
      <c r="D1288" s="175">
        <v>371.45</v>
      </c>
    </row>
    <row r="1289" spans="1:4" ht="15.75" customHeight="1" x14ac:dyDescent="0.3">
      <c r="A1289" s="174">
        <v>91093</v>
      </c>
      <c r="B1289" s="83" t="s">
        <v>1505</v>
      </c>
      <c r="C1289" s="174" t="s">
        <v>216</v>
      </c>
      <c r="D1289" s="175">
        <v>443.42</v>
      </c>
    </row>
    <row r="1290" spans="1:4" ht="15.75" customHeight="1" x14ac:dyDescent="0.3">
      <c r="A1290" s="174">
        <v>91089</v>
      </c>
      <c r="B1290" s="83" t="s">
        <v>1506</v>
      </c>
      <c r="C1290" s="174" t="s">
        <v>216</v>
      </c>
      <c r="D1290" s="175">
        <v>399.81</v>
      </c>
    </row>
    <row r="1291" spans="1:4" ht="15.75" customHeight="1" x14ac:dyDescent="0.3">
      <c r="A1291" s="174">
        <v>91074</v>
      </c>
      <c r="B1291" s="83" t="s">
        <v>1507</v>
      </c>
      <c r="C1291" s="174" t="s">
        <v>216</v>
      </c>
      <c r="D1291" s="175">
        <v>264.93</v>
      </c>
    </row>
    <row r="1292" spans="1:4" ht="15.75" customHeight="1" x14ac:dyDescent="0.3">
      <c r="A1292" s="174">
        <v>91070</v>
      </c>
      <c r="B1292" s="83" t="s">
        <v>1508</v>
      </c>
      <c r="C1292" s="174" t="s">
        <v>216</v>
      </c>
      <c r="D1292" s="175">
        <v>224.31</v>
      </c>
    </row>
    <row r="1293" spans="1:4" ht="15.75" customHeight="1" x14ac:dyDescent="0.3">
      <c r="A1293" s="174">
        <v>91091</v>
      </c>
      <c r="B1293" s="83" t="s">
        <v>1509</v>
      </c>
      <c r="C1293" s="174" t="s">
        <v>216</v>
      </c>
      <c r="D1293" s="175">
        <v>284.92</v>
      </c>
    </row>
    <row r="1294" spans="1:4" ht="15.75" customHeight="1" x14ac:dyDescent="0.3">
      <c r="A1294" s="174">
        <v>91087</v>
      </c>
      <c r="B1294" s="83" t="s">
        <v>1510</v>
      </c>
      <c r="C1294" s="174" t="s">
        <v>216</v>
      </c>
      <c r="D1294" s="175">
        <v>251</v>
      </c>
    </row>
    <row r="1295" spans="1:4" ht="15.75" customHeight="1" x14ac:dyDescent="0.3">
      <c r="A1295" s="174">
        <v>91083</v>
      </c>
      <c r="B1295" s="83" t="s">
        <v>1511</v>
      </c>
      <c r="C1295" s="174" t="s">
        <v>216</v>
      </c>
      <c r="D1295" s="175">
        <v>371.74</v>
      </c>
    </row>
    <row r="1296" spans="1:4" ht="15.75" customHeight="1" x14ac:dyDescent="0.3">
      <c r="A1296" s="174">
        <v>91079</v>
      </c>
      <c r="B1296" s="83" t="s">
        <v>1512</v>
      </c>
      <c r="C1296" s="174" t="s">
        <v>216</v>
      </c>
      <c r="D1296" s="175">
        <v>213.67</v>
      </c>
    </row>
    <row r="1297" spans="1:4" ht="15.75" customHeight="1" x14ac:dyDescent="0.3">
      <c r="A1297" s="174">
        <v>91100</v>
      </c>
      <c r="B1297" s="83" t="s">
        <v>1513</v>
      </c>
      <c r="C1297" s="174" t="s">
        <v>216</v>
      </c>
      <c r="D1297" s="175">
        <v>305.41000000000003</v>
      </c>
    </row>
    <row r="1298" spans="1:4" ht="15.75" customHeight="1" x14ac:dyDescent="0.3">
      <c r="A1298" s="174">
        <v>91096</v>
      </c>
      <c r="B1298" s="83" t="s">
        <v>1514</v>
      </c>
      <c r="C1298" s="174" t="s">
        <v>216</v>
      </c>
      <c r="D1298" s="175">
        <v>200.83</v>
      </c>
    </row>
    <row r="1299" spans="1:4" ht="15.75" customHeight="1" x14ac:dyDescent="0.3">
      <c r="A1299" s="174">
        <v>91081</v>
      </c>
      <c r="B1299" s="83" t="s">
        <v>1515</v>
      </c>
      <c r="C1299" s="174" t="s">
        <v>216</v>
      </c>
      <c r="D1299" s="175">
        <v>291.89999999999998</v>
      </c>
    </row>
    <row r="1300" spans="1:4" ht="15.75" customHeight="1" x14ac:dyDescent="0.3">
      <c r="A1300" s="174">
        <v>91077</v>
      </c>
      <c r="B1300" s="83" t="s">
        <v>1516</v>
      </c>
      <c r="C1300" s="174" t="s">
        <v>216</v>
      </c>
      <c r="D1300" s="175">
        <v>194.33</v>
      </c>
    </row>
    <row r="1301" spans="1:4" ht="15.75" customHeight="1" x14ac:dyDescent="0.3">
      <c r="A1301" s="174">
        <v>91098</v>
      </c>
      <c r="B1301" s="83" t="s">
        <v>1517</v>
      </c>
      <c r="C1301" s="174" t="s">
        <v>216</v>
      </c>
      <c r="D1301" s="175">
        <v>254.69</v>
      </c>
    </row>
    <row r="1302" spans="1:4" ht="15.75" customHeight="1" x14ac:dyDescent="0.3">
      <c r="A1302" s="174">
        <v>91094</v>
      </c>
      <c r="B1302" s="83" t="s">
        <v>1518</v>
      </c>
      <c r="C1302" s="174" t="s">
        <v>216</v>
      </c>
      <c r="D1302" s="175">
        <v>184.85</v>
      </c>
    </row>
    <row r="1303" spans="1:4" ht="15.75" customHeight="1" x14ac:dyDescent="0.3">
      <c r="A1303" s="174">
        <v>91075</v>
      </c>
      <c r="B1303" s="83" t="s">
        <v>1519</v>
      </c>
      <c r="C1303" s="174" t="s">
        <v>216</v>
      </c>
      <c r="D1303" s="175">
        <v>466.84</v>
      </c>
    </row>
    <row r="1304" spans="1:4" ht="15.75" customHeight="1" x14ac:dyDescent="0.3">
      <c r="A1304" s="174">
        <v>91071</v>
      </c>
      <c r="B1304" s="83" t="s">
        <v>1520</v>
      </c>
      <c r="C1304" s="174" t="s">
        <v>216</v>
      </c>
      <c r="D1304" s="175">
        <v>364.06</v>
      </c>
    </row>
    <row r="1305" spans="1:4" ht="15.75" customHeight="1" x14ac:dyDescent="0.3">
      <c r="A1305" s="174">
        <v>91092</v>
      </c>
      <c r="B1305" s="83" t="s">
        <v>1521</v>
      </c>
      <c r="C1305" s="174" t="s">
        <v>216</v>
      </c>
      <c r="D1305" s="175">
        <v>463.33</v>
      </c>
    </row>
    <row r="1306" spans="1:4" ht="15.75" customHeight="1" x14ac:dyDescent="0.3">
      <c r="A1306" s="174">
        <v>91088</v>
      </c>
      <c r="B1306" s="83" t="s">
        <v>1522</v>
      </c>
      <c r="C1306" s="174" t="s">
        <v>216</v>
      </c>
      <c r="D1306" s="175">
        <v>389.58</v>
      </c>
    </row>
    <row r="1307" spans="1:4" ht="15.75" customHeight="1" x14ac:dyDescent="0.3">
      <c r="A1307" s="174">
        <v>91073</v>
      </c>
      <c r="B1307" s="83" t="s">
        <v>1523</v>
      </c>
      <c r="C1307" s="174" t="s">
        <v>216</v>
      </c>
      <c r="D1307" s="175">
        <v>283.02999999999997</v>
      </c>
    </row>
    <row r="1308" spans="1:4" ht="15.75" customHeight="1" x14ac:dyDescent="0.3">
      <c r="A1308" s="174">
        <v>91069</v>
      </c>
      <c r="B1308" s="83" t="s">
        <v>1524</v>
      </c>
      <c r="C1308" s="174" t="s">
        <v>216</v>
      </c>
      <c r="D1308" s="175">
        <v>214.21</v>
      </c>
    </row>
    <row r="1309" spans="1:4" ht="15.75" customHeight="1" x14ac:dyDescent="0.3">
      <c r="A1309" s="174">
        <v>91090</v>
      </c>
      <c r="B1309" s="83" t="s">
        <v>1525</v>
      </c>
      <c r="C1309" s="174" t="s">
        <v>216</v>
      </c>
      <c r="D1309" s="175">
        <v>291.02</v>
      </c>
    </row>
    <row r="1310" spans="1:4" ht="15.75" customHeight="1" x14ac:dyDescent="0.3">
      <c r="A1310" s="174">
        <v>91086</v>
      </c>
      <c r="B1310" s="83" t="s">
        <v>1526</v>
      </c>
      <c r="C1310" s="174" t="s">
        <v>216</v>
      </c>
      <c r="D1310" s="175">
        <v>239.09</v>
      </c>
    </row>
    <row r="1311" spans="1:4" ht="15.75" customHeight="1" x14ac:dyDescent="0.3">
      <c r="A1311" s="174">
        <v>105522</v>
      </c>
      <c r="B1311" s="83" t="s">
        <v>1527</v>
      </c>
      <c r="C1311" s="174" t="s">
        <v>216</v>
      </c>
      <c r="D1311" s="175">
        <v>0</v>
      </c>
    </row>
    <row r="1312" spans="1:4" ht="15.75" customHeight="1" x14ac:dyDescent="0.3">
      <c r="A1312" s="174">
        <v>104281</v>
      </c>
      <c r="B1312" s="83" t="s">
        <v>1528</v>
      </c>
      <c r="C1312" s="174" t="s">
        <v>182</v>
      </c>
      <c r="D1312" s="175">
        <v>0</v>
      </c>
    </row>
    <row r="1313" spans="1:4" ht="15.75" customHeight="1" x14ac:dyDescent="0.3">
      <c r="A1313" s="174">
        <v>104287</v>
      </c>
      <c r="B1313" s="83" t="s">
        <v>1529</v>
      </c>
      <c r="C1313" s="174" t="s">
        <v>182</v>
      </c>
      <c r="D1313" s="175">
        <v>0</v>
      </c>
    </row>
    <row r="1314" spans="1:4" ht="15.75" customHeight="1" x14ac:dyDescent="0.3">
      <c r="A1314" s="174">
        <v>104286</v>
      </c>
      <c r="B1314" s="83" t="s">
        <v>1530</v>
      </c>
      <c r="C1314" s="174" t="s">
        <v>182</v>
      </c>
      <c r="D1314" s="175">
        <v>0</v>
      </c>
    </row>
    <row r="1315" spans="1:4" ht="15.75" customHeight="1" x14ac:dyDescent="0.3">
      <c r="A1315" s="174">
        <v>104292</v>
      </c>
      <c r="B1315" s="83" t="s">
        <v>1531</v>
      </c>
      <c r="C1315" s="174" t="s">
        <v>182</v>
      </c>
      <c r="D1315" s="175">
        <v>0</v>
      </c>
    </row>
    <row r="1316" spans="1:4" ht="15.75" customHeight="1" x14ac:dyDescent="0.3">
      <c r="A1316" s="174">
        <v>104282</v>
      </c>
      <c r="B1316" s="83" t="s">
        <v>1532</v>
      </c>
      <c r="C1316" s="174" t="s">
        <v>182</v>
      </c>
      <c r="D1316" s="175">
        <v>0</v>
      </c>
    </row>
    <row r="1317" spans="1:4" ht="15.75" customHeight="1" x14ac:dyDescent="0.3">
      <c r="A1317" s="174">
        <v>104288</v>
      </c>
      <c r="B1317" s="83" t="s">
        <v>1533</v>
      </c>
      <c r="C1317" s="174" t="s">
        <v>182</v>
      </c>
      <c r="D1317" s="175">
        <v>0</v>
      </c>
    </row>
    <row r="1318" spans="1:4" ht="15.75" customHeight="1" x14ac:dyDescent="0.3">
      <c r="A1318" s="174">
        <v>104283</v>
      </c>
      <c r="B1318" s="83" t="s">
        <v>1534</v>
      </c>
      <c r="C1318" s="174" t="s">
        <v>182</v>
      </c>
      <c r="D1318" s="175">
        <v>0</v>
      </c>
    </row>
    <row r="1319" spans="1:4" ht="15.75" customHeight="1" x14ac:dyDescent="0.3">
      <c r="A1319" s="174">
        <v>104289</v>
      </c>
      <c r="B1319" s="83" t="s">
        <v>1535</v>
      </c>
      <c r="C1319" s="174" t="s">
        <v>182</v>
      </c>
      <c r="D1319" s="175">
        <v>0</v>
      </c>
    </row>
    <row r="1320" spans="1:4" ht="15.75" customHeight="1" x14ac:dyDescent="0.3">
      <c r="A1320" s="174">
        <v>104284</v>
      </c>
      <c r="B1320" s="83" t="s">
        <v>1536</v>
      </c>
      <c r="C1320" s="174" t="s">
        <v>182</v>
      </c>
      <c r="D1320" s="175">
        <v>0</v>
      </c>
    </row>
    <row r="1321" spans="1:4" ht="15.75" customHeight="1" x14ac:dyDescent="0.3">
      <c r="A1321" s="174">
        <v>104290</v>
      </c>
      <c r="B1321" s="83" t="s">
        <v>1537</v>
      </c>
      <c r="C1321" s="174" t="s">
        <v>182</v>
      </c>
      <c r="D1321" s="175">
        <v>0</v>
      </c>
    </row>
    <row r="1322" spans="1:4" ht="15.75" customHeight="1" x14ac:dyDescent="0.3">
      <c r="A1322" s="174">
        <v>104285</v>
      </c>
      <c r="B1322" s="83" t="s">
        <v>1538</v>
      </c>
      <c r="C1322" s="174" t="s">
        <v>182</v>
      </c>
      <c r="D1322" s="175">
        <v>0</v>
      </c>
    </row>
    <row r="1323" spans="1:4" ht="15.75" customHeight="1" x14ac:dyDescent="0.3">
      <c r="A1323" s="174">
        <v>104291</v>
      </c>
      <c r="B1323" s="83" t="s">
        <v>1539</v>
      </c>
      <c r="C1323" s="174" t="s">
        <v>182</v>
      </c>
      <c r="D1323" s="175">
        <v>0</v>
      </c>
    </row>
    <row r="1324" spans="1:4" ht="15.75" customHeight="1" x14ac:dyDescent="0.3">
      <c r="A1324" s="174">
        <v>104267</v>
      </c>
      <c r="B1324" s="83" t="s">
        <v>1540</v>
      </c>
      <c r="C1324" s="174" t="s">
        <v>182</v>
      </c>
      <c r="D1324" s="175">
        <v>0</v>
      </c>
    </row>
    <row r="1325" spans="1:4" ht="15.75" customHeight="1" x14ac:dyDescent="0.3">
      <c r="A1325" s="174">
        <v>104268</v>
      </c>
      <c r="B1325" s="83" t="s">
        <v>1541</v>
      </c>
      <c r="C1325" s="174" t="s">
        <v>182</v>
      </c>
      <c r="D1325" s="175">
        <v>0</v>
      </c>
    </row>
    <row r="1326" spans="1:4" ht="15.75" customHeight="1" x14ac:dyDescent="0.3">
      <c r="A1326" s="174">
        <v>104269</v>
      </c>
      <c r="B1326" s="83" t="s">
        <v>1542</v>
      </c>
      <c r="C1326" s="174" t="s">
        <v>182</v>
      </c>
      <c r="D1326" s="175">
        <v>0</v>
      </c>
    </row>
    <row r="1327" spans="1:4" ht="15.75" customHeight="1" x14ac:dyDescent="0.3">
      <c r="A1327" s="174">
        <v>104270</v>
      </c>
      <c r="B1327" s="83" t="s">
        <v>1543</v>
      </c>
      <c r="C1327" s="174" t="s">
        <v>182</v>
      </c>
      <c r="D1327" s="175">
        <v>0</v>
      </c>
    </row>
    <row r="1328" spans="1:4" ht="15.75" customHeight="1" x14ac:dyDescent="0.3">
      <c r="A1328" s="174">
        <v>104276</v>
      </c>
      <c r="B1328" s="83" t="s">
        <v>1544</v>
      </c>
      <c r="C1328" s="174" t="s">
        <v>182</v>
      </c>
      <c r="D1328" s="175">
        <v>0</v>
      </c>
    </row>
    <row r="1329" spans="1:4" ht="15.75" customHeight="1" x14ac:dyDescent="0.3">
      <c r="A1329" s="174">
        <v>104280</v>
      </c>
      <c r="B1329" s="83" t="s">
        <v>1545</v>
      </c>
      <c r="C1329" s="174" t="s">
        <v>182</v>
      </c>
      <c r="D1329" s="175">
        <v>0</v>
      </c>
    </row>
    <row r="1330" spans="1:4" ht="15.75" customHeight="1" x14ac:dyDescent="0.3">
      <c r="A1330" s="174">
        <v>104271</v>
      </c>
      <c r="B1330" s="83" t="s">
        <v>1546</v>
      </c>
      <c r="C1330" s="174" t="s">
        <v>182</v>
      </c>
      <c r="D1330" s="175">
        <v>0</v>
      </c>
    </row>
    <row r="1331" spans="1:4" ht="15.75" customHeight="1" x14ac:dyDescent="0.3">
      <c r="A1331" s="174">
        <v>104272</v>
      </c>
      <c r="B1331" s="83" t="s">
        <v>1547</v>
      </c>
      <c r="C1331" s="174" t="s">
        <v>182</v>
      </c>
      <c r="D1331" s="175">
        <v>0</v>
      </c>
    </row>
    <row r="1332" spans="1:4" ht="15.75" customHeight="1" x14ac:dyDescent="0.3">
      <c r="A1332" s="174">
        <v>104273</v>
      </c>
      <c r="B1332" s="83" t="s">
        <v>1548</v>
      </c>
      <c r="C1332" s="174" t="s">
        <v>182</v>
      </c>
      <c r="D1332" s="175">
        <v>0</v>
      </c>
    </row>
    <row r="1333" spans="1:4" ht="15.75" customHeight="1" x14ac:dyDescent="0.3">
      <c r="A1333" s="174">
        <v>104277</v>
      </c>
      <c r="B1333" s="83" t="s">
        <v>1549</v>
      </c>
      <c r="C1333" s="174" t="s">
        <v>182</v>
      </c>
      <c r="D1333" s="175">
        <v>0</v>
      </c>
    </row>
    <row r="1334" spans="1:4" ht="15.75" customHeight="1" x14ac:dyDescent="0.3">
      <c r="A1334" s="174">
        <v>104274</v>
      </c>
      <c r="B1334" s="83" t="s">
        <v>1550</v>
      </c>
      <c r="C1334" s="174" t="s">
        <v>182</v>
      </c>
      <c r="D1334" s="175">
        <v>0</v>
      </c>
    </row>
    <row r="1335" spans="1:4" ht="15.75" customHeight="1" x14ac:dyDescent="0.3">
      <c r="A1335" s="174">
        <v>104278</v>
      </c>
      <c r="B1335" s="83" t="s">
        <v>1551</v>
      </c>
      <c r="C1335" s="174" t="s">
        <v>182</v>
      </c>
      <c r="D1335" s="175">
        <v>0</v>
      </c>
    </row>
    <row r="1336" spans="1:4" ht="15.75" customHeight="1" x14ac:dyDescent="0.3">
      <c r="A1336" s="174">
        <v>104275</v>
      </c>
      <c r="B1336" s="83" t="s">
        <v>1552</v>
      </c>
      <c r="C1336" s="174" t="s">
        <v>182</v>
      </c>
      <c r="D1336" s="175">
        <v>0</v>
      </c>
    </row>
    <row r="1337" spans="1:4" ht="15.75" customHeight="1" x14ac:dyDescent="0.3">
      <c r="A1337" s="174">
        <v>104279</v>
      </c>
      <c r="B1337" s="83" t="s">
        <v>1553</v>
      </c>
      <c r="C1337" s="174" t="s">
        <v>182</v>
      </c>
      <c r="D1337" s="175">
        <v>0</v>
      </c>
    </row>
    <row r="1338" spans="1:4" ht="15.75" customHeight="1" x14ac:dyDescent="0.3">
      <c r="A1338" s="174">
        <v>104265</v>
      </c>
      <c r="B1338" s="83" t="s">
        <v>1554</v>
      </c>
      <c r="C1338" s="174" t="s">
        <v>182</v>
      </c>
      <c r="D1338" s="175">
        <v>0</v>
      </c>
    </row>
    <row r="1339" spans="1:4" ht="15.75" customHeight="1" x14ac:dyDescent="0.3">
      <c r="A1339" s="174">
        <v>104266</v>
      </c>
      <c r="B1339" s="83" t="s">
        <v>1555</v>
      </c>
      <c r="C1339" s="174" t="s">
        <v>182</v>
      </c>
      <c r="D1339" s="175">
        <v>0</v>
      </c>
    </row>
    <row r="1340" spans="1:4" ht="15.75" customHeight="1" x14ac:dyDescent="0.3">
      <c r="A1340" s="174">
        <v>104305</v>
      </c>
      <c r="B1340" s="83" t="s">
        <v>1556</v>
      </c>
      <c r="C1340" s="174" t="s">
        <v>224</v>
      </c>
      <c r="D1340" s="175">
        <v>0</v>
      </c>
    </row>
    <row r="1341" spans="1:4" ht="15.75" customHeight="1" x14ac:dyDescent="0.3">
      <c r="A1341" s="174">
        <v>104306</v>
      </c>
      <c r="B1341" s="83" t="s">
        <v>1557</v>
      </c>
      <c r="C1341" s="174" t="s">
        <v>224</v>
      </c>
      <c r="D1341" s="175">
        <v>0</v>
      </c>
    </row>
    <row r="1342" spans="1:4" ht="15.75" customHeight="1" x14ac:dyDescent="0.3">
      <c r="A1342" s="174">
        <v>104307</v>
      </c>
      <c r="B1342" s="83" t="s">
        <v>1558</v>
      </c>
      <c r="C1342" s="174" t="s">
        <v>224</v>
      </c>
      <c r="D1342" s="175">
        <v>0</v>
      </c>
    </row>
    <row r="1343" spans="1:4" ht="15.75" customHeight="1" x14ac:dyDescent="0.3">
      <c r="A1343" s="174">
        <v>104308</v>
      </c>
      <c r="B1343" s="83" t="s">
        <v>1559</v>
      </c>
      <c r="C1343" s="174" t="s">
        <v>224</v>
      </c>
      <c r="D1343" s="175">
        <v>0</v>
      </c>
    </row>
    <row r="1344" spans="1:4" ht="15.75" customHeight="1" x14ac:dyDescent="0.3">
      <c r="A1344" s="174">
        <v>104309</v>
      </c>
      <c r="B1344" s="83" t="s">
        <v>1560</v>
      </c>
      <c r="C1344" s="174" t="s">
        <v>224</v>
      </c>
      <c r="D1344" s="175">
        <v>0</v>
      </c>
    </row>
    <row r="1345" spans="1:4" ht="15.75" customHeight="1" x14ac:dyDescent="0.3">
      <c r="A1345" s="174">
        <v>104310</v>
      </c>
      <c r="B1345" s="83" t="s">
        <v>1561</v>
      </c>
      <c r="C1345" s="174" t="s">
        <v>224</v>
      </c>
      <c r="D1345" s="175">
        <v>0</v>
      </c>
    </row>
    <row r="1346" spans="1:4" ht="15.75" customHeight="1" x14ac:dyDescent="0.3">
      <c r="A1346" s="174">
        <v>104311</v>
      </c>
      <c r="B1346" s="83" t="s">
        <v>1562</v>
      </c>
      <c r="C1346" s="174" t="s">
        <v>224</v>
      </c>
      <c r="D1346" s="175">
        <v>0</v>
      </c>
    </row>
    <row r="1347" spans="1:4" ht="15.75" customHeight="1" x14ac:dyDescent="0.3">
      <c r="A1347" s="174">
        <v>104301</v>
      </c>
      <c r="B1347" s="83" t="s">
        <v>1563</v>
      </c>
      <c r="C1347" s="174" t="s">
        <v>482</v>
      </c>
      <c r="D1347" s="175">
        <v>0</v>
      </c>
    </row>
    <row r="1348" spans="1:4" ht="15.75" customHeight="1" x14ac:dyDescent="0.3">
      <c r="A1348" s="174">
        <v>104302</v>
      </c>
      <c r="B1348" s="83" t="s">
        <v>1564</v>
      </c>
      <c r="C1348" s="174" t="s">
        <v>482</v>
      </c>
      <c r="D1348" s="175">
        <v>0</v>
      </c>
    </row>
    <row r="1349" spans="1:4" ht="15.75" customHeight="1" x14ac:dyDescent="0.3">
      <c r="A1349" s="174">
        <v>104303</v>
      </c>
      <c r="B1349" s="83" t="s">
        <v>1565</v>
      </c>
      <c r="C1349" s="174" t="s">
        <v>482</v>
      </c>
      <c r="D1349" s="175">
        <v>0</v>
      </c>
    </row>
    <row r="1350" spans="1:4" ht="15.75" customHeight="1" x14ac:dyDescent="0.3">
      <c r="A1350" s="174">
        <v>104304</v>
      </c>
      <c r="B1350" s="83" t="s">
        <v>1566</v>
      </c>
      <c r="C1350" s="174" t="s">
        <v>482</v>
      </c>
      <c r="D1350" s="175">
        <v>0</v>
      </c>
    </row>
    <row r="1351" spans="1:4" ht="15.75" customHeight="1" x14ac:dyDescent="0.3">
      <c r="A1351" s="174">
        <v>104293</v>
      </c>
      <c r="B1351" s="83" t="s">
        <v>1567</v>
      </c>
      <c r="C1351" s="174" t="s">
        <v>482</v>
      </c>
      <c r="D1351" s="175">
        <v>0</v>
      </c>
    </row>
    <row r="1352" spans="1:4" ht="15.75" customHeight="1" x14ac:dyDescent="0.3">
      <c r="A1352" s="174">
        <v>104297</v>
      </c>
      <c r="B1352" s="83" t="s">
        <v>1568</v>
      </c>
      <c r="C1352" s="174" t="s">
        <v>482</v>
      </c>
      <c r="D1352" s="175">
        <v>0</v>
      </c>
    </row>
    <row r="1353" spans="1:4" ht="15.75" customHeight="1" x14ac:dyDescent="0.3">
      <c r="A1353" s="174">
        <v>104295</v>
      </c>
      <c r="B1353" s="83" t="s">
        <v>1569</v>
      </c>
      <c r="C1353" s="174" t="s">
        <v>482</v>
      </c>
      <c r="D1353" s="175">
        <v>0</v>
      </c>
    </row>
    <row r="1354" spans="1:4" ht="15.75" customHeight="1" x14ac:dyDescent="0.3">
      <c r="A1354" s="174">
        <v>104299</v>
      </c>
      <c r="B1354" s="83" t="s">
        <v>1570</v>
      </c>
      <c r="C1354" s="174" t="s">
        <v>482</v>
      </c>
      <c r="D1354" s="175">
        <v>0</v>
      </c>
    </row>
    <row r="1355" spans="1:4" ht="15.75" customHeight="1" x14ac:dyDescent="0.3">
      <c r="A1355" s="174">
        <v>104294</v>
      </c>
      <c r="B1355" s="83" t="s">
        <v>1571</v>
      </c>
      <c r="C1355" s="174" t="s">
        <v>482</v>
      </c>
      <c r="D1355" s="175">
        <v>0</v>
      </c>
    </row>
    <row r="1356" spans="1:4" ht="15.75" customHeight="1" x14ac:dyDescent="0.3">
      <c r="A1356" s="174">
        <v>104298</v>
      </c>
      <c r="B1356" s="83" t="s">
        <v>1572</v>
      </c>
      <c r="C1356" s="174" t="s">
        <v>482</v>
      </c>
      <c r="D1356" s="175">
        <v>0</v>
      </c>
    </row>
    <row r="1357" spans="1:4" ht="15.75" customHeight="1" x14ac:dyDescent="0.3">
      <c r="A1357" s="174">
        <v>104296</v>
      </c>
      <c r="B1357" s="83" t="s">
        <v>1573</v>
      </c>
      <c r="C1357" s="174" t="s">
        <v>482</v>
      </c>
      <c r="D1357" s="175">
        <v>0</v>
      </c>
    </row>
    <row r="1358" spans="1:4" ht="15.75" customHeight="1" x14ac:dyDescent="0.3">
      <c r="A1358" s="174">
        <v>104300</v>
      </c>
      <c r="B1358" s="83" t="s">
        <v>1574</v>
      </c>
      <c r="C1358" s="174" t="s">
        <v>482</v>
      </c>
      <c r="D1358" s="175">
        <v>0</v>
      </c>
    </row>
    <row r="1359" spans="1:4" ht="15.75" customHeight="1" x14ac:dyDescent="0.3">
      <c r="A1359" s="174">
        <v>90944</v>
      </c>
      <c r="B1359" s="83" t="s">
        <v>1575</v>
      </c>
      <c r="C1359" s="174" t="s">
        <v>216</v>
      </c>
      <c r="D1359" s="175">
        <v>195.28</v>
      </c>
    </row>
    <row r="1360" spans="1:4" ht="15.75" customHeight="1" x14ac:dyDescent="0.3">
      <c r="A1360" s="174">
        <v>90934</v>
      </c>
      <c r="B1360" s="83" t="s">
        <v>1576</v>
      </c>
      <c r="C1360" s="174" t="s">
        <v>216</v>
      </c>
      <c r="D1360" s="175">
        <v>181.12</v>
      </c>
    </row>
    <row r="1361" spans="1:4" ht="15.75" customHeight="1" x14ac:dyDescent="0.3">
      <c r="A1361" s="174">
        <v>90954</v>
      </c>
      <c r="B1361" s="83" t="s">
        <v>1577</v>
      </c>
      <c r="C1361" s="174" t="s">
        <v>216</v>
      </c>
      <c r="D1361" s="175">
        <v>221.21</v>
      </c>
    </row>
    <row r="1362" spans="1:4" ht="15.75" customHeight="1" x14ac:dyDescent="0.3">
      <c r="A1362" s="174">
        <v>90933</v>
      </c>
      <c r="B1362" s="83" t="s">
        <v>1578</v>
      </c>
      <c r="C1362" s="174" t="s">
        <v>216</v>
      </c>
      <c r="D1362" s="175">
        <v>164.44</v>
      </c>
    </row>
    <row r="1363" spans="1:4" ht="15.75" customHeight="1" x14ac:dyDescent="0.3">
      <c r="A1363" s="174">
        <v>90943</v>
      </c>
      <c r="B1363" s="83" t="s">
        <v>1579</v>
      </c>
      <c r="C1363" s="174" t="s">
        <v>216</v>
      </c>
      <c r="D1363" s="175">
        <v>177.11</v>
      </c>
    </row>
    <row r="1364" spans="1:4" ht="15.75" customHeight="1" x14ac:dyDescent="0.3">
      <c r="A1364" s="174">
        <v>90953</v>
      </c>
      <c r="B1364" s="83" t="s">
        <v>1580</v>
      </c>
      <c r="C1364" s="174" t="s">
        <v>216</v>
      </c>
      <c r="D1364" s="175">
        <v>200.32</v>
      </c>
    </row>
    <row r="1365" spans="1:4" ht="15.75" customHeight="1" x14ac:dyDescent="0.3">
      <c r="A1365" s="174">
        <v>90932</v>
      </c>
      <c r="B1365" s="83" t="s">
        <v>1581</v>
      </c>
      <c r="C1365" s="174" t="s">
        <v>216</v>
      </c>
      <c r="D1365" s="175">
        <v>96.47</v>
      </c>
    </row>
    <row r="1366" spans="1:4" ht="15.75" customHeight="1" x14ac:dyDescent="0.3">
      <c r="A1366" s="174">
        <v>90942</v>
      </c>
      <c r="B1366" s="83" t="s">
        <v>1582</v>
      </c>
      <c r="C1366" s="174" t="s">
        <v>216</v>
      </c>
      <c r="D1366" s="175">
        <v>103.1</v>
      </c>
    </row>
    <row r="1367" spans="1:4" ht="15.75" customHeight="1" x14ac:dyDescent="0.3">
      <c r="A1367" s="174">
        <v>90952</v>
      </c>
      <c r="B1367" s="83" t="s">
        <v>1583</v>
      </c>
      <c r="C1367" s="174" t="s">
        <v>216</v>
      </c>
      <c r="D1367" s="175">
        <v>115.22</v>
      </c>
    </row>
    <row r="1368" spans="1:4" ht="15.75" customHeight="1" x14ac:dyDescent="0.3">
      <c r="A1368" s="174">
        <v>90930</v>
      </c>
      <c r="B1368" s="83" t="s">
        <v>1584</v>
      </c>
      <c r="C1368" s="174" t="s">
        <v>216</v>
      </c>
      <c r="D1368" s="175">
        <v>87.47</v>
      </c>
    </row>
    <row r="1369" spans="1:4" ht="15.75" customHeight="1" x14ac:dyDescent="0.3">
      <c r="A1369" s="174">
        <v>90940</v>
      </c>
      <c r="B1369" s="83" t="s">
        <v>1585</v>
      </c>
      <c r="C1369" s="174" t="s">
        <v>216</v>
      </c>
      <c r="D1369" s="175">
        <v>93.3</v>
      </c>
    </row>
    <row r="1370" spans="1:4" ht="15.75" customHeight="1" x14ac:dyDescent="0.3">
      <c r="A1370" s="174">
        <v>90950</v>
      </c>
      <c r="B1370" s="83" t="s">
        <v>1586</v>
      </c>
      <c r="C1370" s="174" t="s">
        <v>216</v>
      </c>
      <c r="D1370" s="175">
        <v>103.95</v>
      </c>
    </row>
    <row r="1371" spans="1:4" ht="15.75" customHeight="1" x14ac:dyDescent="0.3">
      <c r="A1371" s="174">
        <v>88476</v>
      </c>
      <c r="B1371" s="83" t="s">
        <v>1587</v>
      </c>
      <c r="C1371" s="174" t="s">
        <v>216</v>
      </c>
      <c r="D1371" s="175">
        <v>21.08</v>
      </c>
    </row>
    <row r="1372" spans="1:4" ht="15.75" customHeight="1" x14ac:dyDescent="0.3">
      <c r="A1372" s="174">
        <v>88477</v>
      </c>
      <c r="B1372" s="83" t="s">
        <v>1588</v>
      </c>
      <c r="C1372" s="174" t="s">
        <v>216</v>
      </c>
      <c r="D1372" s="175">
        <v>29.42</v>
      </c>
    </row>
    <row r="1373" spans="1:4" ht="15.75" customHeight="1" x14ac:dyDescent="0.3">
      <c r="A1373" s="174">
        <v>88478</v>
      </c>
      <c r="B1373" s="83" t="s">
        <v>1589</v>
      </c>
      <c r="C1373" s="174" t="s">
        <v>216</v>
      </c>
      <c r="D1373" s="175">
        <v>36.29</v>
      </c>
    </row>
    <row r="1374" spans="1:4" ht="15.75" customHeight="1" x14ac:dyDescent="0.3">
      <c r="A1374" s="174">
        <v>88470</v>
      </c>
      <c r="B1374" s="83" t="s">
        <v>1590</v>
      </c>
      <c r="C1374" s="174" t="s">
        <v>216</v>
      </c>
      <c r="D1374" s="175">
        <v>25.41</v>
      </c>
    </row>
    <row r="1375" spans="1:4" ht="15.75" customHeight="1" x14ac:dyDescent="0.3">
      <c r="A1375" s="174">
        <v>88471</v>
      </c>
      <c r="B1375" s="83" t="s">
        <v>1591</v>
      </c>
      <c r="C1375" s="174" t="s">
        <v>216</v>
      </c>
      <c r="D1375" s="175">
        <v>31.97</v>
      </c>
    </row>
    <row r="1376" spans="1:4" ht="15.75" customHeight="1" x14ac:dyDescent="0.3">
      <c r="A1376" s="174">
        <v>88472</v>
      </c>
      <c r="B1376" s="83" t="s">
        <v>1592</v>
      </c>
      <c r="C1376" s="174" t="s">
        <v>216</v>
      </c>
      <c r="D1376" s="175">
        <v>37.159999999999997</v>
      </c>
    </row>
    <row r="1377" spans="1:4" ht="15.75" customHeight="1" x14ac:dyDescent="0.3">
      <c r="A1377" s="174">
        <v>87759</v>
      </c>
      <c r="B1377" s="83" t="s">
        <v>1593</v>
      </c>
      <c r="C1377" s="174" t="s">
        <v>216</v>
      </c>
      <c r="D1377" s="175">
        <v>123.89</v>
      </c>
    </row>
    <row r="1378" spans="1:4" ht="15.75" customHeight="1" x14ac:dyDescent="0.3">
      <c r="A1378" s="174">
        <v>87769</v>
      </c>
      <c r="B1378" s="83" t="s">
        <v>1594</v>
      </c>
      <c r="C1378" s="174" t="s">
        <v>216</v>
      </c>
      <c r="D1378" s="175">
        <v>146.74</v>
      </c>
    </row>
    <row r="1379" spans="1:4" ht="15.75" customHeight="1" x14ac:dyDescent="0.3">
      <c r="A1379" s="174">
        <v>87739</v>
      </c>
      <c r="B1379" s="83" t="s">
        <v>1595</v>
      </c>
      <c r="C1379" s="174" t="s">
        <v>216</v>
      </c>
      <c r="D1379" s="175">
        <v>97.77</v>
      </c>
    </row>
    <row r="1380" spans="1:4" ht="15.75" customHeight="1" x14ac:dyDescent="0.3">
      <c r="A1380" s="174">
        <v>87749</v>
      </c>
      <c r="B1380" s="83" t="s">
        <v>1596</v>
      </c>
      <c r="C1380" s="174" t="s">
        <v>216</v>
      </c>
      <c r="D1380" s="175">
        <v>125.6</v>
      </c>
    </row>
    <row r="1381" spans="1:4" ht="15.75" customHeight="1" x14ac:dyDescent="0.3">
      <c r="A1381" s="174">
        <v>87624</v>
      </c>
      <c r="B1381" s="83" t="s">
        <v>1597</v>
      </c>
      <c r="C1381" s="174" t="s">
        <v>216</v>
      </c>
      <c r="D1381" s="175">
        <v>81.61</v>
      </c>
    </row>
    <row r="1382" spans="1:4" ht="15.75" customHeight="1" x14ac:dyDescent="0.3">
      <c r="A1382" s="174">
        <v>87634</v>
      </c>
      <c r="B1382" s="83" t="s">
        <v>1598</v>
      </c>
      <c r="C1382" s="174" t="s">
        <v>216</v>
      </c>
      <c r="D1382" s="175">
        <v>109.44</v>
      </c>
    </row>
    <row r="1383" spans="1:4" ht="15.75" customHeight="1" x14ac:dyDescent="0.3">
      <c r="A1383" s="174">
        <v>87644</v>
      </c>
      <c r="B1383" s="83" t="s">
        <v>1599</v>
      </c>
      <c r="C1383" s="174" t="s">
        <v>216</v>
      </c>
      <c r="D1383" s="175">
        <v>132.22</v>
      </c>
    </row>
    <row r="1384" spans="1:4" ht="15.75" customHeight="1" x14ac:dyDescent="0.3">
      <c r="A1384" s="174">
        <v>87684</v>
      </c>
      <c r="B1384" s="83" t="s">
        <v>1600</v>
      </c>
      <c r="C1384" s="174" t="s">
        <v>216</v>
      </c>
      <c r="D1384" s="175">
        <v>127.56</v>
      </c>
    </row>
    <row r="1385" spans="1:4" ht="15.75" customHeight="1" x14ac:dyDescent="0.3">
      <c r="A1385" s="174">
        <v>87694</v>
      </c>
      <c r="B1385" s="83" t="s">
        <v>1601</v>
      </c>
      <c r="C1385" s="174" t="s">
        <v>216</v>
      </c>
      <c r="D1385" s="175">
        <v>146.12</v>
      </c>
    </row>
    <row r="1386" spans="1:4" ht="15.75" customHeight="1" x14ac:dyDescent="0.3">
      <c r="A1386" s="174">
        <v>87704</v>
      </c>
      <c r="B1386" s="83" t="s">
        <v>1602</v>
      </c>
      <c r="C1386" s="174" t="s">
        <v>216</v>
      </c>
      <c r="D1386" s="175">
        <v>158.54</v>
      </c>
    </row>
    <row r="1387" spans="1:4" ht="15.75" customHeight="1" x14ac:dyDescent="0.3">
      <c r="A1387" s="174">
        <v>87758</v>
      </c>
      <c r="B1387" s="83" t="s">
        <v>1603</v>
      </c>
      <c r="C1387" s="174" t="s">
        <v>216</v>
      </c>
      <c r="D1387" s="175">
        <v>112.04</v>
      </c>
    </row>
    <row r="1388" spans="1:4" ht="15.75" customHeight="1" x14ac:dyDescent="0.3">
      <c r="A1388" s="174">
        <v>87768</v>
      </c>
      <c r="B1388" s="83" t="s">
        <v>1604</v>
      </c>
      <c r="C1388" s="174" t="s">
        <v>216</v>
      </c>
      <c r="D1388" s="175">
        <v>132.16999999999999</v>
      </c>
    </row>
    <row r="1389" spans="1:4" ht="15.75" customHeight="1" x14ac:dyDescent="0.3">
      <c r="A1389" s="174">
        <v>87738</v>
      </c>
      <c r="B1389" s="83" t="s">
        <v>1605</v>
      </c>
      <c r="C1389" s="174" t="s">
        <v>216</v>
      </c>
      <c r="D1389" s="175">
        <v>89.25</v>
      </c>
    </row>
    <row r="1390" spans="1:4" ht="15.75" customHeight="1" x14ac:dyDescent="0.3">
      <c r="A1390" s="174">
        <v>87748</v>
      </c>
      <c r="B1390" s="83" t="s">
        <v>1606</v>
      </c>
      <c r="C1390" s="174" t="s">
        <v>216</v>
      </c>
      <c r="D1390" s="175">
        <v>113.75</v>
      </c>
    </row>
    <row r="1391" spans="1:4" ht="15.75" customHeight="1" x14ac:dyDescent="0.3">
      <c r="A1391" s="174">
        <v>87623</v>
      </c>
      <c r="B1391" s="83" t="s">
        <v>1607</v>
      </c>
      <c r="C1391" s="174" t="s">
        <v>216</v>
      </c>
      <c r="D1391" s="175">
        <v>73.09</v>
      </c>
    </row>
    <row r="1392" spans="1:4" ht="15.75" customHeight="1" x14ac:dyDescent="0.3">
      <c r="A1392" s="174">
        <v>87633</v>
      </c>
      <c r="B1392" s="83" t="s">
        <v>1608</v>
      </c>
      <c r="C1392" s="174" t="s">
        <v>216</v>
      </c>
      <c r="D1392" s="175">
        <v>97.59</v>
      </c>
    </row>
    <row r="1393" spans="1:4" ht="15.75" customHeight="1" x14ac:dyDescent="0.3">
      <c r="A1393" s="174">
        <v>87643</v>
      </c>
      <c r="B1393" s="83" t="s">
        <v>1609</v>
      </c>
      <c r="C1393" s="174" t="s">
        <v>216</v>
      </c>
      <c r="D1393" s="175">
        <v>117.65</v>
      </c>
    </row>
    <row r="1394" spans="1:4" ht="15.75" customHeight="1" x14ac:dyDescent="0.3">
      <c r="A1394" s="174">
        <v>87683</v>
      </c>
      <c r="B1394" s="83" t="s">
        <v>1610</v>
      </c>
      <c r="C1394" s="174" t="s">
        <v>216</v>
      </c>
      <c r="D1394" s="175">
        <v>112.99</v>
      </c>
    </row>
    <row r="1395" spans="1:4" ht="15.75" customHeight="1" x14ac:dyDescent="0.3">
      <c r="A1395" s="174">
        <v>87703</v>
      </c>
      <c r="B1395" s="83" t="s">
        <v>1611</v>
      </c>
      <c r="C1395" s="174" t="s">
        <v>216</v>
      </c>
      <c r="D1395" s="175">
        <v>140.37</v>
      </c>
    </row>
    <row r="1396" spans="1:4" ht="15.75" customHeight="1" x14ac:dyDescent="0.3">
      <c r="A1396" s="174">
        <v>87693</v>
      </c>
      <c r="B1396" s="83" t="s">
        <v>1612</v>
      </c>
      <c r="C1396" s="174" t="s">
        <v>216</v>
      </c>
      <c r="D1396" s="175">
        <v>129.44</v>
      </c>
    </row>
    <row r="1397" spans="1:4" ht="15.75" customHeight="1" x14ac:dyDescent="0.3">
      <c r="A1397" s="174">
        <v>87757</v>
      </c>
      <c r="B1397" s="83" t="s">
        <v>1613</v>
      </c>
      <c r="C1397" s="174" t="s">
        <v>216</v>
      </c>
      <c r="D1397" s="175">
        <v>63.78</v>
      </c>
    </row>
    <row r="1398" spans="1:4" ht="15.75" customHeight="1" x14ac:dyDescent="0.3">
      <c r="A1398" s="174">
        <v>87767</v>
      </c>
      <c r="B1398" s="83" t="s">
        <v>1614</v>
      </c>
      <c r="C1398" s="174" t="s">
        <v>216</v>
      </c>
      <c r="D1398" s="175">
        <v>72.83</v>
      </c>
    </row>
    <row r="1399" spans="1:4" ht="15.75" customHeight="1" x14ac:dyDescent="0.3">
      <c r="A1399" s="174">
        <v>87737</v>
      </c>
      <c r="B1399" s="83" t="s">
        <v>1615</v>
      </c>
      <c r="C1399" s="174" t="s">
        <v>216</v>
      </c>
      <c r="D1399" s="175">
        <v>54.54</v>
      </c>
    </row>
    <row r="1400" spans="1:4" ht="15.75" customHeight="1" x14ac:dyDescent="0.3">
      <c r="A1400" s="174">
        <v>87747</v>
      </c>
      <c r="B1400" s="83" t="s">
        <v>1616</v>
      </c>
      <c r="C1400" s="174" t="s">
        <v>216</v>
      </c>
      <c r="D1400" s="175">
        <v>65.489999999999995</v>
      </c>
    </row>
    <row r="1401" spans="1:4" ht="15.75" customHeight="1" x14ac:dyDescent="0.3">
      <c r="A1401" s="174">
        <v>87622</v>
      </c>
      <c r="B1401" s="83" t="s">
        <v>1617</v>
      </c>
      <c r="C1401" s="174" t="s">
        <v>216</v>
      </c>
      <c r="D1401" s="175">
        <v>38.380000000000003</v>
      </c>
    </row>
    <row r="1402" spans="1:4" ht="15.75" customHeight="1" x14ac:dyDescent="0.3">
      <c r="A1402" s="174">
        <v>87632</v>
      </c>
      <c r="B1402" s="83" t="s">
        <v>1618</v>
      </c>
      <c r="C1402" s="174" t="s">
        <v>216</v>
      </c>
      <c r="D1402" s="175">
        <v>49.33</v>
      </c>
    </row>
    <row r="1403" spans="1:4" ht="15.75" customHeight="1" x14ac:dyDescent="0.3">
      <c r="A1403" s="174">
        <v>87642</v>
      </c>
      <c r="B1403" s="83" t="s">
        <v>1619</v>
      </c>
      <c r="C1403" s="174" t="s">
        <v>216</v>
      </c>
      <c r="D1403" s="175">
        <v>58.31</v>
      </c>
    </row>
    <row r="1404" spans="1:4" ht="15.75" customHeight="1" x14ac:dyDescent="0.3">
      <c r="A1404" s="174">
        <v>87682</v>
      </c>
      <c r="B1404" s="83" t="s">
        <v>1620</v>
      </c>
      <c r="C1404" s="174" t="s">
        <v>216</v>
      </c>
      <c r="D1404" s="175">
        <v>53.65</v>
      </c>
    </row>
    <row r="1405" spans="1:4" ht="15.75" customHeight="1" x14ac:dyDescent="0.3">
      <c r="A1405" s="174">
        <v>87692</v>
      </c>
      <c r="B1405" s="83" t="s">
        <v>1621</v>
      </c>
      <c r="C1405" s="174" t="s">
        <v>216</v>
      </c>
      <c r="D1405" s="175">
        <v>61.47</v>
      </c>
    </row>
    <row r="1406" spans="1:4" ht="15.75" customHeight="1" x14ac:dyDescent="0.3">
      <c r="A1406" s="174">
        <v>87702</v>
      </c>
      <c r="B1406" s="83" t="s">
        <v>1622</v>
      </c>
      <c r="C1406" s="174" t="s">
        <v>216</v>
      </c>
      <c r="D1406" s="175">
        <v>66.36</v>
      </c>
    </row>
    <row r="1407" spans="1:4" ht="15.75" customHeight="1" x14ac:dyDescent="0.3">
      <c r="A1407" s="174">
        <v>87755</v>
      </c>
      <c r="B1407" s="83" t="s">
        <v>1623</v>
      </c>
      <c r="C1407" s="174" t="s">
        <v>216</v>
      </c>
      <c r="D1407" s="175">
        <v>57.39</v>
      </c>
    </row>
    <row r="1408" spans="1:4" ht="15.75" customHeight="1" x14ac:dyDescent="0.3">
      <c r="A1408" s="174">
        <v>87765</v>
      </c>
      <c r="B1408" s="83" t="s">
        <v>1624</v>
      </c>
      <c r="C1408" s="174" t="s">
        <v>216</v>
      </c>
      <c r="D1408" s="175">
        <v>64.97</v>
      </c>
    </row>
    <row r="1409" spans="1:4" ht="15.75" customHeight="1" x14ac:dyDescent="0.3">
      <c r="A1409" s="174">
        <v>87735</v>
      </c>
      <c r="B1409" s="83" t="s">
        <v>1625</v>
      </c>
      <c r="C1409" s="174" t="s">
        <v>216</v>
      </c>
      <c r="D1409" s="175">
        <v>49.94</v>
      </c>
    </row>
    <row r="1410" spans="1:4" ht="15.75" customHeight="1" x14ac:dyDescent="0.3">
      <c r="A1410" s="174">
        <v>87745</v>
      </c>
      <c r="B1410" s="83" t="s">
        <v>1626</v>
      </c>
      <c r="C1410" s="174" t="s">
        <v>216</v>
      </c>
      <c r="D1410" s="175">
        <v>59.1</v>
      </c>
    </row>
    <row r="1411" spans="1:4" ht="15.75" customHeight="1" x14ac:dyDescent="0.3">
      <c r="A1411" s="174">
        <v>87620</v>
      </c>
      <c r="B1411" s="83" t="s">
        <v>1627</v>
      </c>
      <c r="C1411" s="174" t="s">
        <v>216</v>
      </c>
      <c r="D1411" s="175">
        <v>33.78</v>
      </c>
    </row>
    <row r="1412" spans="1:4" ht="15.75" customHeight="1" x14ac:dyDescent="0.3">
      <c r="A1412" s="174">
        <v>87630</v>
      </c>
      <c r="B1412" s="83" t="s">
        <v>1628</v>
      </c>
      <c r="C1412" s="174" t="s">
        <v>216</v>
      </c>
      <c r="D1412" s="175">
        <v>42.94</v>
      </c>
    </row>
    <row r="1413" spans="1:4" ht="15.75" customHeight="1" x14ac:dyDescent="0.3">
      <c r="A1413" s="174">
        <v>87640</v>
      </c>
      <c r="B1413" s="83" t="s">
        <v>1629</v>
      </c>
      <c r="C1413" s="174" t="s">
        <v>216</v>
      </c>
      <c r="D1413" s="175">
        <v>50.45</v>
      </c>
    </row>
    <row r="1414" spans="1:4" ht="15.75" customHeight="1" x14ac:dyDescent="0.3">
      <c r="A1414" s="174">
        <v>87680</v>
      </c>
      <c r="B1414" s="83" t="s">
        <v>1630</v>
      </c>
      <c r="C1414" s="174" t="s">
        <v>216</v>
      </c>
      <c r="D1414" s="175">
        <v>45.79</v>
      </c>
    </row>
    <row r="1415" spans="1:4" ht="15.75" customHeight="1" x14ac:dyDescent="0.3">
      <c r="A1415" s="174">
        <v>87690</v>
      </c>
      <c r="B1415" s="83" t="s">
        <v>1631</v>
      </c>
      <c r="C1415" s="174" t="s">
        <v>216</v>
      </c>
      <c r="D1415" s="175">
        <v>52.47</v>
      </c>
    </row>
    <row r="1416" spans="1:4" ht="15.75" customHeight="1" x14ac:dyDescent="0.3">
      <c r="A1416" s="174">
        <v>87700</v>
      </c>
      <c r="B1416" s="83" t="s">
        <v>1632</v>
      </c>
      <c r="C1416" s="174" t="s">
        <v>216</v>
      </c>
      <c r="D1416" s="175">
        <v>56.56</v>
      </c>
    </row>
    <row r="1417" spans="1:4" ht="15.75" customHeight="1" x14ac:dyDescent="0.3">
      <c r="A1417" s="174">
        <v>102803</v>
      </c>
      <c r="B1417" s="83" t="s">
        <v>1633</v>
      </c>
      <c r="C1417" s="174" t="s">
        <v>216</v>
      </c>
      <c r="D1417" s="175">
        <v>2.97</v>
      </c>
    </row>
    <row r="1418" spans="1:4" ht="15.75" customHeight="1" x14ac:dyDescent="0.3">
      <c r="A1418" s="174">
        <v>92717</v>
      </c>
      <c r="B1418" s="83" t="s">
        <v>1634</v>
      </c>
      <c r="C1418" s="174" t="s">
        <v>1635</v>
      </c>
      <c r="D1418" s="175">
        <v>0.19</v>
      </c>
    </row>
    <row r="1419" spans="1:4" ht="15.75" customHeight="1" x14ac:dyDescent="0.3">
      <c r="A1419" s="174">
        <v>92716</v>
      </c>
      <c r="B1419" s="83" t="s">
        <v>1636</v>
      </c>
      <c r="C1419" s="174" t="s">
        <v>1637</v>
      </c>
      <c r="D1419" s="175">
        <v>104.69</v>
      </c>
    </row>
    <row r="1420" spans="1:4" ht="15.75" customHeight="1" x14ac:dyDescent="0.3">
      <c r="A1420" s="174">
        <v>103668</v>
      </c>
      <c r="B1420" s="83" t="s">
        <v>1638</v>
      </c>
      <c r="C1420" s="174" t="s">
        <v>1635</v>
      </c>
      <c r="D1420" s="175">
        <v>0</v>
      </c>
    </row>
    <row r="1421" spans="1:4" ht="15.75" customHeight="1" x14ac:dyDescent="0.3">
      <c r="A1421" s="174">
        <v>103667</v>
      </c>
      <c r="B1421" s="83" t="s">
        <v>1639</v>
      </c>
      <c r="C1421" s="174" t="s">
        <v>1637</v>
      </c>
      <c r="D1421" s="175">
        <v>0</v>
      </c>
    </row>
    <row r="1422" spans="1:4" ht="15.75" customHeight="1" x14ac:dyDescent="0.3">
      <c r="A1422" s="174">
        <v>89218</v>
      </c>
      <c r="B1422" s="83" t="s">
        <v>1640</v>
      </c>
      <c r="C1422" s="174" t="s">
        <v>1635</v>
      </c>
      <c r="D1422" s="175">
        <v>109.9</v>
      </c>
    </row>
    <row r="1423" spans="1:4" ht="15.75" customHeight="1" x14ac:dyDescent="0.3">
      <c r="A1423" s="174">
        <v>89843</v>
      </c>
      <c r="B1423" s="83" t="s">
        <v>1641</v>
      </c>
      <c r="C1423" s="174" t="s">
        <v>1637</v>
      </c>
      <c r="D1423" s="175">
        <v>230.27</v>
      </c>
    </row>
    <row r="1424" spans="1:4" ht="15.75" customHeight="1" x14ac:dyDescent="0.3">
      <c r="A1424" s="174">
        <v>87446</v>
      </c>
      <c r="B1424" s="83" t="s">
        <v>1642</v>
      </c>
      <c r="C1424" s="174" t="s">
        <v>1635</v>
      </c>
      <c r="D1424" s="175">
        <v>0.49</v>
      </c>
    </row>
    <row r="1425" spans="1:4" ht="15.75" customHeight="1" x14ac:dyDescent="0.3">
      <c r="A1425" s="174">
        <v>87445</v>
      </c>
      <c r="B1425" s="83" t="s">
        <v>1643</v>
      </c>
      <c r="C1425" s="174" t="s">
        <v>1637</v>
      </c>
      <c r="D1425" s="175">
        <v>5.16</v>
      </c>
    </row>
    <row r="1426" spans="1:4" ht="15.75" customHeight="1" x14ac:dyDescent="0.3">
      <c r="A1426" s="174">
        <v>93234</v>
      </c>
      <c r="B1426" s="83" t="s">
        <v>1644</v>
      </c>
      <c r="C1426" s="174" t="s">
        <v>1635</v>
      </c>
      <c r="D1426" s="175">
        <v>0.45</v>
      </c>
    </row>
    <row r="1427" spans="1:4" ht="15.75" customHeight="1" x14ac:dyDescent="0.3">
      <c r="A1427" s="174">
        <v>93233</v>
      </c>
      <c r="B1427" s="83" t="s">
        <v>1645</v>
      </c>
      <c r="C1427" s="174" t="s">
        <v>1637</v>
      </c>
      <c r="D1427" s="175">
        <v>5.74</v>
      </c>
    </row>
    <row r="1428" spans="1:4" ht="15.75" customHeight="1" x14ac:dyDescent="0.3">
      <c r="A1428" s="174">
        <v>102953</v>
      </c>
      <c r="B1428" s="83" t="s">
        <v>1646</v>
      </c>
      <c r="C1428" s="174" t="s">
        <v>1635</v>
      </c>
      <c r="D1428" s="175">
        <v>0</v>
      </c>
    </row>
    <row r="1429" spans="1:4" ht="15.75" customHeight="1" x14ac:dyDescent="0.3">
      <c r="A1429" s="174">
        <v>102952</v>
      </c>
      <c r="B1429" s="83" t="s">
        <v>1647</v>
      </c>
      <c r="C1429" s="174" t="s">
        <v>1637</v>
      </c>
      <c r="D1429" s="175">
        <v>0</v>
      </c>
    </row>
    <row r="1430" spans="1:4" ht="15.75" customHeight="1" x14ac:dyDescent="0.3">
      <c r="A1430" s="174">
        <v>88831</v>
      </c>
      <c r="B1430" s="83" t="s">
        <v>1648</v>
      </c>
      <c r="C1430" s="174" t="s">
        <v>1635</v>
      </c>
      <c r="D1430" s="175">
        <v>0.35</v>
      </c>
    </row>
    <row r="1431" spans="1:4" ht="15.75" customHeight="1" x14ac:dyDescent="0.3">
      <c r="A1431" s="174">
        <v>88830</v>
      </c>
      <c r="B1431" s="83" t="s">
        <v>1649</v>
      </c>
      <c r="C1431" s="174" t="s">
        <v>1637</v>
      </c>
      <c r="D1431" s="175">
        <v>1.58</v>
      </c>
    </row>
    <row r="1432" spans="1:4" ht="15.75" customHeight="1" x14ac:dyDescent="0.3">
      <c r="A1432" s="174">
        <v>89226</v>
      </c>
      <c r="B1432" s="83" t="s">
        <v>1650</v>
      </c>
      <c r="C1432" s="174" t="s">
        <v>1635</v>
      </c>
      <c r="D1432" s="175">
        <v>1.49</v>
      </c>
    </row>
    <row r="1433" spans="1:4" ht="15.75" customHeight="1" x14ac:dyDescent="0.3">
      <c r="A1433" s="174">
        <v>89225</v>
      </c>
      <c r="B1433" s="83" t="s">
        <v>1651</v>
      </c>
      <c r="C1433" s="174" t="s">
        <v>1637</v>
      </c>
      <c r="D1433" s="175">
        <v>4.63</v>
      </c>
    </row>
    <row r="1434" spans="1:4" ht="15.75" customHeight="1" x14ac:dyDescent="0.3">
      <c r="A1434" s="174">
        <v>89279</v>
      </c>
      <c r="B1434" s="83" t="s">
        <v>1652</v>
      </c>
      <c r="C1434" s="174" t="s">
        <v>1635</v>
      </c>
      <c r="D1434" s="175">
        <v>1.81</v>
      </c>
    </row>
    <row r="1435" spans="1:4" ht="15.75" customHeight="1" x14ac:dyDescent="0.3">
      <c r="A1435" s="174">
        <v>89278</v>
      </c>
      <c r="B1435" s="83" t="s">
        <v>1653</v>
      </c>
      <c r="C1435" s="174" t="s">
        <v>1637</v>
      </c>
      <c r="D1435" s="175">
        <v>11.99</v>
      </c>
    </row>
    <row r="1436" spans="1:4" ht="15.75" customHeight="1" x14ac:dyDescent="0.3">
      <c r="A1436" s="174">
        <v>90651</v>
      </c>
      <c r="B1436" s="83" t="s">
        <v>1654</v>
      </c>
      <c r="C1436" s="174" t="s">
        <v>1635</v>
      </c>
      <c r="D1436" s="175">
        <v>0.93</v>
      </c>
    </row>
    <row r="1437" spans="1:4" ht="15.75" customHeight="1" x14ac:dyDescent="0.3">
      <c r="A1437" s="174">
        <v>90650</v>
      </c>
      <c r="B1437" s="83" t="s">
        <v>1655</v>
      </c>
      <c r="C1437" s="174" t="s">
        <v>1637</v>
      </c>
      <c r="D1437" s="175">
        <v>8.9</v>
      </c>
    </row>
    <row r="1438" spans="1:4" ht="15.75" customHeight="1" x14ac:dyDescent="0.3">
      <c r="A1438" s="174">
        <v>90657</v>
      </c>
      <c r="B1438" s="83" t="s">
        <v>1656</v>
      </c>
      <c r="C1438" s="174" t="s">
        <v>1635</v>
      </c>
      <c r="D1438" s="175">
        <v>4.4800000000000004</v>
      </c>
    </row>
    <row r="1439" spans="1:4" ht="15.75" customHeight="1" x14ac:dyDescent="0.3">
      <c r="A1439" s="174">
        <v>90656</v>
      </c>
      <c r="B1439" s="83" t="s">
        <v>1657</v>
      </c>
      <c r="C1439" s="174" t="s">
        <v>1637</v>
      </c>
      <c r="D1439" s="175">
        <v>13.15</v>
      </c>
    </row>
    <row r="1440" spans="1:4" ht="15.75" customHeight="1" x14ac:dyDescent="0.3">
      <c r="A1440" s="174">
        <v>90663</v>
      </c>
      <c r="B1440" s="83" t="s">
        <v>1658</v>
      </c>
      <c r="C1440" s="174" t="s">
        <v>1635</v>
      </c>
      <c r="D1440" s="175">
        <v>4.8</v>
      </c>
    </row>
    <row r="1441" spans="1:4" ht="15.75" customHeight="1" x14ac:dyDescent="0.3">
      <c r="A1441" s="174">
        <v>90662</v>
      </c>
      <c r="B1441" s="83" t="s">
        <v>1659</v>
      </c>
      <c r="C1441" s="174" t="s">
        <v>1637</v>
      </c>
      <c r="D1441" s="175">
        <v>13.75</v>
      </c>
    </row>
    <row r="1442" spans="1:4" ht="15.75" customHeight="1" x14ac:dyDescent="0.3">
      <c r="A1442" s="174">
        <v>89022</v>
      </c>
      <c r="B1442" s="83" t="s">
        <v>1660</v>
      </c>
      <c r="C1442" s="174" t="s">
        <v>1635</v>
      </c>
      <c r="D1442" s="175">
        <v>0.54</v>
      </c>
    </row>
    <row r="1443" spans="1:4" ht="15.75" customHeight="1" x14ac:dyDescent="0.3">
      <c r="A1443" s="174">
        <v>89021</v>
      </c>
      <c r="B1443" s="83" t="s">
        <v>1661</v>
      </c>
      <c r="C1443" s="174" t="s">
        <v>1637</v>
      </c>
      <c r="D1443" s="175">
        <v>2.4300000000000002</v>
      </c>
    </row>
    <row r="1444" spans="1:4" ht="15.75" customHeight="1" x14ac:dyDescent="0.3">
      <c r="A1444" s="174">
        <v>90644</v>
      </c>
      <c r="B1444" s="83" t="s">
        <v>1662</v>
      </c>
      <c r="C1444" s="174" t="s">
        <v>1635</v>
      </c>
      <c r="D1444" s="175">
        <v>6.88</v>
      </c>
    </row>
    <row r="1445" spans="1:4" ht="15.75" customHeight="1" x14ac:dyDescent="0.3">
      <c r="A1445" s="174">
        <v>90643</v>
      </c>
      <c r="B1445" s="83" t="s">
        <v>1663</v>
      </c>
      <c r="C1445" s="174" t="s">
        <v>1637</v>
      </c>
      <c r="D1445" s="175">
        <v>25.51</v>
      </c>
    </row>
    <row r="1446" spans="1:4" ht="15.75" customHeight="1" x14ac:dyDescent="0.3">
      <c r="A1446" s="174">
        <v>102811</v>
      </c>
      <c r="B1446" s="83" t="s">
        <v>1664</v>
      </c>
      <c r="C1446" s="174" t="s">
        <v>1635</v>
      </c>
      <c r="D1446" s="175">
        <v>0</v>
      </c>
    </row>
    <row r="1447" spans="1:4" ht="15.75" customHeight="1" x14ac:dyDescent="0.3">
      <c r="A1447" s="174">
        <v>102810</v>
      </c>
      <c r="B1447" s="83" t="s">
        <v>1665</v>
      </c>
      <c r="C1447" s="174" t="s">
        <v>1637</v>
      </c>
      <c r="D1447" s="175">
        <v>0</v>
      </c>
    </row>
    <row r="1448" spans="1:4" ht="15.75" customHeight="1" x14ac:dyDescent="0.3">
      <c r="A1448" s="174">
        <v>92146</v>
      </c>
      <c r="B1448" s="83" t="s">
        <v>1666</v>
      </c>
      <c r="C1448" s="174" t="s">
        <v>1635</v>
      </c>
      <c r="D1448" s="175">
        <v>39.47</v>
      </c>
    </row>
    <row r="1449" spans="1:4" ht="15.75" customHeight="1" x14ac:dyDescent="0.3">
      <c r="A1449" s="174">
        <v>92145</v>
      </c>
      <c r="B1449" s="83" t="s">
        <v>1667</v>
      </c>
      <c r="C1449" s="174" t="s">
        <v>1637</v>
      </c>
      <c r="D1449" s="175">
        <v>87.21</v>
      </c>
    </row>
    <row r="1450" spans="1:4" ht="15.75" customHeight="1" x14ac:dyDescent="0.3">
      <c r="A1450" s="174">
        <v>92139</v>
      </c>
      <c r="B1450" s="83" t="s">
        <v>1668</v>
      </c>
      <c r="C1450" s="174" t="s">
        <v>1635</v>
      </c>
      <c r="D1450" s="175">
        <v>50.85</v>
      </c>
    </row>
    <row r="1451" spans="1:4" ht="15.75" customHeight="1" x14ac:dyDescent="0.3">
      <c r="A1451" s="174">
        <v>92138</v>
      </c>
      <c r="B1451" s="83" t="s">
        <v>1669</v>
      </c>
      <c r="C1451" s="174" t="s">
        <v>1637</v>
      </c>
      <c r="D1451" s="175">
        <v>101.6</v>
      </c>
    </row>
    <row r="1452" spans="1:4" ht="15.75" customHeight="1" x14ac:dyDescent="0.3">
      <c r="A1452" s="174">
        <v>91387</v>
      </c>
      <c r="B1452" s="83" t="s">
        <v>1670</v>
      </c>
      <c r="C1452" s="174" t="s">
        <v>1635</v>
      </c>
      <c r="D1452" s="175">
        <v>81.77</v>
      </c>
    </row>
    <row r="1453" spans="1:4" ht="15.75" customHeight="1" x14ac:dyDescent="0.3">
      <c r="A1453" s="174">
        <v>91386</v>
      </c>
      <c r="B1453" s="83" t="s">
        <v>1671</v>
      </c>
      <c r="C1453" s="174" t="s">
        <v>1637</v>
      </c>
      <c r="D1453" s="175">
        <v>275.27999999999997</v>
      </c>
    </row>
    <row r="1454" spans="1:4" ht="15.75" customHeight="1" x14ac:dyDescent="0.3">
      <c r="A1454" s="174">
        <v>96036</v>
      </c>
      <c r="B1454" s="83" t="s">
        <v>1672</v>
      </c>
      <c r="C1454" s="174" t="s">
        <v>1635</v>
      </c>
      <c r="D1454" s="175">
        <v>90.08</v>
      </c>
    </row>
    <row r="1455" spans="1:4" ht="15.75" customHeight="1" x14ac:dyDescent="0.3">
      <c r="A1455" s="174">
        <v>96035</v>
      </c>
      <c r="B1455" s="83" t="s">
        <v>1673</v>
      </c>
      <c r="C1455" s="174" t="s">
        <v>1637</v>
      </c>
      <c r="D1455" s="175">
        <v>288.98</v>
      </c>
    </row>
    <row r="1456" spans="1:4" ht="15.75" customHeight="1" x14ac:dyDescent="0.3">
      <c r="A1456" s="174">
        <v>89877</v>
      </c>
      <c r="B1456" s="83" t="s">
        <v>1674</v>
      </c>
      <c r="C1456" s="174" t="s">
        <v>1635</v>
      </c>
      <c r="D1456" s="175">
        <v>92.49</v>
      </c>
    </row>
    <row r="1457" spans="1:4" ht="15.75" customHeight="1" x14ac:dyDescent="0.3">
      <c r="A1457" s="174">
        <v>89876</v>
      </c>
      <c r="B1457" s="83" t="s">
        <v>1675</v>
      </c>
      <c r="C1457" s="174" t="s">
        <v>1637</v>
      </c>
      <c r="D1457" s="175">
        <v>331.61</v>
      </c>
    </row>
    <row r="1458" spans="1:4" ht="15.75" customHeight="1" x14ac:dyDescent="0.3">
      <c r="A1458" s="174">
        <v>89884</v>
      </c>
      <c r="B1458" s="83" t="s">
        <v>1676</v>
      </c>
      <c r="C1458" s="174" t="s">
        <v>1635</v>
      </c>
      <c r="D1458" s="175">
        <v>95.97</v>
      </c>
    </row>
    <row r="1459" spans="1:4" ht="15.75" customHeight="1" x14ac:dyDescent="0.3">
      <c r="A1459" s="174">
        <v>89883</v>
      </c>
      <c r="B1459" s="83" t="s">
        <v>1677</v>
      </c>
      <c r="C1459" s="174" t="s">
        <v>1637</v>
      </c>
      <c r="D1459" s="175">
        <v>365.81</v>
      </c>
    </row>
    <row r="1460" spans="1:4" ht="15.75" customHeight="1" x14ac:dyDescent="0.3">
      <c r="A1460" s="174">
        <v>67827</v>
      </c>
      <c r="B1460" s="83" t="s">
        <v>1678</v>
      </c>
      <c r="C1460" s="174" t="s">
        <v>1635</v>
      </c>
      <c r="D1460" s="175">
        <v>72.27</v>
      </c>
    </row>
    <row r="1461" spans="1:4" ht="15.75" customHeight="1" x14ac:dyDescent="0.3">
      <c r="A1461" s="174">
        <v>67826</v>
      </c>
      <c r="B1461" s="83" t="s">
        <v>1679</v>
      </c>
      <c r="C1461" s="174" t="s">
        <v>1637</v>
      </c>
      <c r="D1461" s="175">
        <v>194.64</v>
      </c>
    </row>
    <row r="1462" spans="1:4" ht="15.75" customHeight="1" x14ac:dyDescent="0.3">
      <c r="A1462" s="174">
        <v>5961</v>
      </c>
      <c r="B1462" s="83" t="s">
        <v>1680</v>
      </c>
      <c r="C1462" s="174" t="s">
        <v>1635</v>
      </c>
      <c r="D1462" s="175">
        <v>71.05</v>
      </c>
    </row>
    <row r="1463" spans="1:4" ht="15.75" customHeight="1" x14ac:dyDescent="0.3">
      <c r="A1463" s="174">
        <v>5811</v>
      </c>
      <c r="B1463" s="83" t="s">
        <v>1681</v>
      </c>
      <c r="C1463" s="174" t="s">
        <v>1637</v>
      </c>
      <c r="D1463" s="175">
        <v>211.76</v>
      </c>
    </row>
    <row r="1464" spans="1:4" ht="15.75" customHeight="1" x14ac:dyDescent="0.3">
      <c r="A1464" s="174">
        <v>92243</v>
      </c>
      <c r="B1464" s="83" t="s">
        <v>1682</v>
      </c>
      <c r="C1464" s="174" t="s">
        <v>1635</v>
      </c>
      <c r="D1464" s="175">
        <v>87.29</v>
      </c>
    </row>
    <row r="1465" spans="1:4" ht="15.75" customHeight="1" x14ac:dyDescent="0.3">
      <c r="A1465" s="174">
        <v>92242</v>
      </c>
      <c r="B1465" s="83" t="s">
        <v>1683</v>
      </c>
      <c r="C1465" s="174" t="s">
        <v>1637</v>
      </c>
      <c r="D1465" s="175">
        <v>413.21</v>
      </c>
    </row>
    <row r="1466" spans="1:4" ht="15.75" customHeight="1" x14ac:dyDescent="0.3">
      <c r="A1466" s="174">
        <v>91646</v>
      </c>
      <c r="B1466" s="83" t="s">
        <v>1684</v>
      </c>
      <c r="C1466" s="174" t="s">
        <v>1635</v>
      </c>
      <c r="D1466" s="175">
        <v>103.89</v>
      </c>
    </row>
    <row r="1467" spans="1:4" ht="15.75" customHeight="1" x14ac:dyDescent="0.3">
      <c r="A1467" s="174">
        <v>91645</v>
      </c>
      <c r="B1467" s="83" t="s">
        <v>1685</v>
      </c>
      <c r="C1467" s="174" t="s">
        <v>1637</v>
      </c>
      <c r="D1467" s="175">
        <v>474.05</v>
      </c>
    </row>
    <row r="1468" spans="1:4" ht="15.75" customHeight="1" x14ac:dyDescent="0.3">
      <c r="A1468" s="174">
        <v>92107</v>
      </c>
      <c r="B1468" s="83" t="s">
        <v>1686</v>
      </c>
      <c r="C1468" s="174" t="s">
        <v>1635</v>
      </c>
      <c r="D1468" s="175">
        <v>100.97</v>
      </c>
    </row>
    <row r="1469" spans="1:4" ht="15.75" customHeight="1" x14ac:dyDescent="0.3">
      <c r="A1469" s="174">
        <v>92106</v>
      </c>
      <c r="B1469" s="83" t="s">
        <v>1687</v>
      </c>
      <c r="C1469" s="174" t="s">
        <v>1637</v>
      </c>
      <c r="D1469" s="175">
        <v>363.83</v>
      </c>
    </row>
    <row r="1470" spans="1:4" ht="15.75" customHeight="1" x14ac:dyDescent="0.3">
      <c r="A1470" s="174">
        <v>5903</v>
      </c>
      <c r="B1470" s="83" t="s">
        <v>1688</v>
      </c>
      <c r="C1470" s="174" t="s">
        <v>1635</v>
      </c>
      <c r="D1470" s="175">
        <v>81.33</v>
      </c>
    </row>
    <row r="1471" spans="1:4" ht="15.75" customHeight="1" x14ac:dyDescent="0.3">
      <c r="A1471" s="174">
        <v>5901</v>
      </c>
      <c r="B1471" s="83" t="s">
        <v>1689</v>
      </c>
      <c r="C1471" s="174" t="s">
        <v>1637</v>
      </c>
      <c r="D1471" s="175">
        <v>325.07</v>
      </c>
    </row>
    <row r="1472" spans="1:4" ht="15.75" customHeight="1" x14ac:dyDescent="0.3">
      <c r="A1472" s="174">
        <v>6260</v>
      </c>
      <c r="B1472" s="83" t="s">
        <v>1690</v>
      </c>
      <c r="C1472" s="174" t="s">
        <v>1635</v>
      </c>
      <c r="D1472" s="175">
        <v>68.58</v>
      </c>
    </row>
    <row r="1473" spans="1:4" ht="15.75" customHeight="1" x14ac:dyDescent="0.3">
      <c r="A1473" s="174">
        <v>6259</v>
      </c>
      <c r="B1473" s="83" t="s">
        <v>1691</v>
      </c>
      <c r="C1473" s="174" t="s">
        <v>1637</v>
      </c>
      <c r="D1473" s="175">
        <v>263.3</v>
      </c>
    </row>
    <row r="1474" spans="1:4" ht="15.75" customHeight="1" x14ac:dyDescent="0.3">
      <c r="A1474" s="174">
        <v>104705</v>
      </c>
      <c r="B1474" s="83" t="s">
        <v>1692</v>
      </c>
      <c r="C1474" s="174" t="s">
        <v>1635</v>
      </c>
      <c r="D1474" s="175">
        <v>0</v>
      </c>
    </row>
    <row r="1475" spans="1:4" ht="15.75" customHeight="1" x14ac:dyDescent="0.3">
      <c r="A1475" s="174">
        <v>104704</v>
      </c>
      <c r="B1475" s="83" t="s">
        <v>1693</v>
      </c>
      <c r="C1475" s="174" t="s">
        <v>1637</v>
      </c>
      <c r="D1475" s="175">
        <v>0</v>
      </c>
    </row>
    <row r="1476" spans="1:4" ht="15.75" customHeight="1" x14ac:dyDescent="0.3">
      <c r="A1476" s="174">
        <v>91395</v>
      </c>
      <c r="B1476" s="83" t="s">
        <v>1694</v>
      </c>
      <c r="C1476" s="174" t="s">
        <v>1635</v>
      </c>
      <c r="D1476" s="175">
        <v>66.099999999999994</v>
      </c>
    </row>
    <row r="1477" spans="1:4" ht="15.75" customHeight="1" x14ac:dyDescent="0.3">
      <c r="A1477" s="174">
        <v>73467</v>
      </c>
      <c r="B1477" s="83" t="s">
        <v>1695</v>
      </c>
      <c r="C1477" s="174" t="s">
        <v>1637</v>
      </c>
      <c r="D1477" s="175">
        <v>255.48</v>
      </c>
    </row>
    <row r="1478" spans="1:4" ht="15.75" customHeight="1" x14ac:dyDescent="0.3">
      <c r="A1478" s="174">
        <v>5826</v>
      </c>
      <c r="B1478" s="83" t="s">
        <v>1696</v>
      </c>
      <c r="C1478" s="174" t="s">
        <v>1635</v>
      </c>
      <c r="D1478" s="175">
        <v>69</v>
      </c>
    </row>
    <row r="1479" spans="1:4" ht="15.75" customHeight="1" x14ac:dyDescent="0.3">
      <c r="A1479" s="174">
        <v>5824</v>
      </c>
      <c r="B1479" s="83" t="s">
        <v>1697</v>
      </c>
      <c r="C1479" s="174" t="s">
        <v>1637</v>
      </c>
      <c r="D1479" s="175">
        <v>223.64</v>
      </c>
    </row>
    <row r="1480" spans="1:4" ht="15.75" customHeight="1" x14ac:dyDescent="0.3">
      <c r="A1480" s="174">
        <v>5892</v>
      </c>
      <c r="B1480" s="83" t="s">
        <v>1698</v>
      </c>
      <c r="C1480" s="174" t="s">
        <v>1635</v>
      </c>
      <c r="D1480" s="175">
        <v>64.099999999999994</v>
      </c>
    </row>
    <row r="1481" spans="1:4" ht="15.75" customHeight="1" x14ac:dyDescent="0.3">
      <c r="A1481" s="174">
        <v>5890</v>
      </c>
      <c r="B1481" s="83" t="s">
        <v>1699</v>
      </c>
      <c r="C1481" s="174" t="s">
        <v>1637</v>
      </c>
      <c r="D1481" s="175">
        <v>211.04</v>
      </c>
    </row>
    <row r="1482" spans="1:4" ht="15.75" customHeight="1" x14ac:dyDescent="0.3">
      <c r="A1482" s="174">
        <v>5896</v>
      </c>
      <c r="B1482" s="83" t="s">
        <v>1700</v>
      </c>
      <c r="C1482" s="174" t="s">
        <v>1635</v>
      </c>
      <c r="D1482" s="175">
        <v>66.849999999999994</v>
      </c>
    </row>
    <row r="1483" spans="1:4" ht="15.75" customHeight="1" x14ac:dyDescent="0.3">
      <c r="A1483" s="174">
        <v>5894</v>
      </c>
      <c r="B1483" s="83" t="s">
        <v>1701</v>
      </c>
      <c r="C1483" s="174" t="s">
        <v>1637</v>
      </c>
      <c r="D1483" s="175">
        <v>219.51</v>
      </c>
    </row>
    <row r="1484" spans="1:4" ht="15.75" customHeight="1" x14ac:dyDescent="0.3">
      <c r="A1484" s="174">
        <v>91032</v>
      </c>
      <c r="B1484" s="83" t="s">
        <v>1702</v>
      </c>
      <c r="C1484" s="174" t="s">
        <v>1635</v>
      </c>
      <c r="D1484" s="175">
        <v>74.87</v>
      </c>
    </row>
    <row r="1485" spans="1:4" ht="15.75" customHeight="1" x14ac:dyDescent="0.3">
      <c r="A1485" s="174">
        <v>91031</v>
      </c>
      <c r="B1485" s="83" t="s">
        <v>1703</v>
      </c>
      <c r="C1485" s="174" t="s">
        <v>1637</v>
      </c>
      <c r="D1485" s="175">
        <v>266.62</v>
      </c>
    </row>
    <row r="1486" spans="1:4" ht="15.75" customHeight="1" x14ac:dyDescent="0.3">
      <c r="A1486" s="174">
        <v>102817</v>
      </c>
      <c r="B1486" s="83" t="s">
        <v>1704</v>
      </c>
      <c r="C1486" s="174" t="s">
        <v>1635</v>
      </c>
      <c r="D1486" s="175">
        <v>0</v>
      </c>
    </row>
    <row r="1487" spans="1:4" ht="15.75" customHeight="1" x14ac:dyDescent="0.3">
      <c r="A1487" s="174">
        <v>102816</v>
      </c>
      <c r="B1487" s="83" t="s">
        <v>1705</v>
      </c>
      <c r="C1487" s="174" t="s">
        <v>1637</v>
      </c>
      <c r="D1487" s="175">
        <v>0</v>
      </c>
    </row>
    <row r="1488" spans="1:4" ht="15.75" customHeight="1" x14ac:dyDescent="0.3">
      <c r="A1488" s="174">
        <v>91534</v>
      </c>
      <c r="B1488" s="83" t="s">
        <v>1706</v>
      </c>
      <c r="C1488" s="174" t="s">
        <v>1635</v>
      </c>
      <c r="D1488" s="175">
        <v>36.06</v>
      </c>
    </row>
    <row r="1489" spans="1:4" ht="15.75" customHeight="1" x14ac:dyDescent="0.3">
      <c r="A1489" s="174">
        <v>91533</v>
      </c>
      <c r="B1489" s="83" t="s">
        <v>1707</v>
      </c>
      <c r="C1489" s="174" t="s">
        <v>1637</v>
      </c>
      <c r="D1489" s="175">
        <v>43.57</v>
      </c>
    </row>
    <row r="1490" spans="1:4" ht="15.75" customHeight="1" x14ac:dyDescent="0.3">
      <c r="A1490" s="174">
        <v>95265</v>
      </c>
      <c r="B1490" s="83" t="s">
        <v>1708</v>
      </c>
      <c r="C1490" s="174" t="s">
        <v>1635</v>
      </c>
      <c r="D1490" s="175">
        <v>0.86</v>
      </c>
    </row>
    <row r="1491" spans="1:4" ht="15.75" customHeight="1" x14ac:dyDescent="0.3">
      <c r="A1491" s="174">
        <v>95264</v>
      </c>
      <c r="B1491" s="83" t="s">
        <v>1709</v>
      </c>
      <c r="C1491" s="174" t="s">
        <v>1637</v>
      </c>
      <c r="D1491" s="175">
        <v>6.6</v>
      </c>
    </row>
    <row r="1492" spans="1:4" ht="15.75" customHeight="1" x14ac:dyDescent="0.3">
      <c r="A1492" s="174">
        <v>90973</v>
      </c>
      <c r="B1492" s="83" t="s">
        <v>1710</v>
      </c>
      <c r="C1492" s="174" t="s">
        <v>1635</v>
      </c>
      <c r="D1492" s="175">
        <v>8.91</v>
      </c>
    </row>
    <row r="1493" spans="1:4" ht="15.75" customHeight="1" x14ac:dyDescent="0.3">
      <c r="A1493" s="174">
        <v>90972</v>
      </c>
      <c r="B1493" s="83" t="s">
        <v>1711</v>
      </c>
      <c r="C1493" s="174" t="s">
        <v>1637</v>
      </c>
      <c r="D1493" s="175">
        <v>78.08</v>
      </c>
    </row>
    <row r="1494" spans="1:4" ht="15.75" customHeight="1" x14ac:dyDescent="0.3">
      <c r="A1494" s="174">
        <v>91001</v>
      </c>
      <c r="B1494" s="83" t="s">
        <v>1712</v>
      </c>
      <c r="C1494" s="174" t="s">
        <v>1635</v>
      </c>
      <c r="D1494" s="175">
        <v>10.57</v>
      </c>
    </row>
    <row r="1495" spans="1:4" ht="15.75" customHeight="1" x14ac:dyDescent="0.3">
      <c r="A1495" s="174">
        <v>90999</v>
      </c>
      <c r="B1495" s="83" t="s">
        <v>1713</v>
      </c>
      <c r="C1495" s="174" t="s">
        <v>1637</v>
      </c>
      <c r="D1495" s="175">
        <v>103.01</v>
      </c>
    </row>
    <row r="1496" spans="1:4" ht="15.75" customHeight="1" x14ac:dyDescent="0.3">
      <c r="A1496" s="174">
        <v>5954</v>
      </c>
      <c r="B1496" s="83" t="s">
        <v>1714</v>
      </c>
      <c r="C1496" s="174" t="s">
        <v>1635</v>
      </c>
      <c r="D1496" s="175">
        <v>6.65</v>
      </c>
    </row>
    <row r="1497" spans="1:4" ht="15.75" customHeight="1" x14ac:dyDescent="0.3">
      <c r="A1497" s="174">
        <v>5953</v>
      </c>
      <c r="B1497" s="83" t="s">
        <v>1715</v>
      </c>
      <c r="C1497" s="174" t="s">
        <v>1637</v>
      </c>
      <c r="D1497" s="175">
        <v>60.18</v>
      </c>
    </row>
    <row r="1498" spans="1:4" ht="15.75" customHeight="1" x14ac:dyDescent="0.3">
      <c r="A1498" s="174">
        <v>90982</v>
      </c>
      <c r="B1498" s="83" t="s">
        <v>1716</v>
      </c>
      <c r="C1498" s="174" t="s">
        <v>1635</v>
      </c>
      <c r="D1498" s="175">
        <v>22.65</v>
      </c>
    </row>
    <row r="1499" spans="1:4" ht="15.75" customHeight="1" x14ac:dyDescent="0.3">
      <c r="A1499" s="174">
        <v>90979</v>
      </c>
      <c r="B1499" s="83" t="s">
        <v>1717</v>
      </c>
      <c r="C1499" s="174" t="s">
        <v>1637</v>
      </c>
      <c r="D1499" s="175">
        <v>201.62</v>
      </c>
    </row>
    <row r="1500" spans="1:4" ht="15.75" customHeight="1" x14ac:dyDescent="0.3">
      <c r="A1500" s="174">
        <v>90965</v>
      </c>
      <c r="B1500" s="83" t="s">
        <v>1718</v>
      </c>
      <c r="C1500" s="174" t="s">
        <v>1635</v>
      </c>
      <c r="D1500" s="175">
        <v>8.89</v>
      </c>
    </row>
    <row r="1501" spans="1:4" ht="15.75" customHeight="1" x14ac:dyDescent="0.3">
      <c r="A1501" s="174">
        <v>90964</v>
      </c>
      <c r="B1501" s="83" t="s">
        <v>1719</v>
      </c>
      <c r="C1501" s="174" t="s">
        <v>1637</v>
      </c>
      <c r="D1501" s="175">
        <v>32.57</v>
      </c>
    </row>
    <row r="1502" spans="1:4" ht="15.75" customHeight="1" x14ac:dyDescent="0.3">
      <c r="A1502" s="174">
        <v>102970</v>
      </c>
      <c r="B1502" s="83" t="s">
        <v>1720</v>
      </c>
      <c r="C1502" s="174" t="s">
        <v>1635</v>
      </c>
      <c r="D1502" s="175">
        <v>0</v>
      </c>
    </row>
    <row r="1503" spans="1:4" ht="15.75" customHeight="1" x14ac:dyDescent="0.3">
      <c r="A1503" s="174">
        <v>102971</v>
      </c>
      <c r="B1503" s="83" t="s">
        <v>1721</v>
      </c>
      <c r="C1503" s="174" t="s">
        <v>1637</v>
      </c>
      <c r="D1503" s="175">
        <v>0</v>
      </c>
    </row>
    <row r="1504" spans="1:4" ht="15.75" customHeight="1" x14ac:dyDescent="0.3">
      <c r="A1504" s="174">
        <v>102822</v>
      </c>
      <c r="B1504" s="83" t="s">
        <v>1722</v>
      </c>
      <c r="C1504" s="174" t="s">
        <v>1635</v>
      </c>
      <c r="D1504" s="175">
        <v>0</v>
      </c>
    </row>
    <row r="1505" spans="1:4" ht="15.75" customHeight="1" x14ac:dyDescent="0.3">
      <c r="A1505" s="174">
        <v>102821</v>
      </c>
      <c r="B1505" s="83" t="s">
        <v>1723</v>
      </c>
      <c r="C1505" s="174" t="s">
        <v>1637</v>
      </c>
      <c r="D1505" s="175">
        <v>0</v>
      </c>
    </row>
    <row r="1506" spans="1:4" ht="15.75" customHeight="1" x14ac:dyDescent="0.3">
      <c r="A1506" s="174">
        <v>102828</v>
      </c>
      <c r="B1506" s="83" t="s">
        <v>1724</v>
      </c>
      <c r="C1506" s="174" t="s">
        <v>1635</v>
      </c>
      <c r="D1506" s="175">
        <v>0</v>
      </c>
    </row>
    <row r="1507" spans="1:4" ht="15.75" customHeight="1" x14ac:dyDescent="0.3">
      <c r="A1507" s="174">
        <v>102827</v>
      </c>
      <c r="B1507" s="83" t="s">
        <v>1725</v>
      </c>
      <c r="C1507" s="174" t="s">
        <v>1637</v>
      </c>
      <c r="D1507" s="175">
        <v>0</v>
      </c>
    </row>
    <row r="1508" spans="1:4" ht="15.75" customHeight="1" x14ac:dyDescent="0.3">
      <c r="A1508" s="174">
        <v>103939</v>
      </c>
      <c r="B1508" s="83" t="s">
        <v>1726</v>
      </c>
      <c r="C1508" s="174" t="s">
        <v>1635</v>
      </c>
      <c r="D1508" s="175">
        <v>0</v>
      </c>
    </row>
    <row r="1509" spans="1:4" ht="15.75" customHeight="1" x14ac:dyDescent="0.3">
      <c r="A1509" s="174">
        <v>103938</v>
      </c>
      <c r="B1509" s="83" t="s">
        <v>1727</v>
      </c>
      <c r="C1509" s="174" t="s">
        <v>1637</v>
      </c>
      <c r="D1509" s="175">
        <v>0</v>
      </c>
    </row>
    <row r="1510" spans="1:4" ht="15.75" customHeight="1" x14ac:dyDescent="0.3">
      <c r="A1510" s="174">
        <v>103945</v>
      </c>
      <c r="B1510" s="83" t="s">
        <v>1728</v>
      </c>
      <c r="C1510" s="174" t="s">
        <v>1635</v>
      </c>
      <c r="D1510" s="175">
        <v>0</v>
      </c>
    </row>
    <row r="1511" spans="1:4" ht="15.75" customHeight="1" x14ac:dyDescent="0.3">
      <c r="A1511" s="174">
        <v>103944</v>
      </c>
      <c r="B1511" s="83" t="s">
        <v>1729</v>
      </c>
      <c r="C1511" s="174" t="s">
        <v>1637</v>
      </c>
      <c r="D1511" s="175">
        <v>0</v>
      </c>
    </row>
    <row r="1512" spans="1:4" ht="15.75" customHeight="1" x14ac:dyDescent="0.3">
      <c r="A1512" s="174">
        <v>91285</v>
      </c>
      <c r="B1512" s="83" t="s">
        <v>1730</v>
      </c>
      <c r="C1512" s="174" t="s">
        <v>1635</v>
      </c>
      <c r="D1512" s="175">
        <v>1.06</v>
      </c>
    </row>
    <row r="1513" spans="1:4" ht="15.75" customHeight="1" x14ac:dyDescent="0.3">
      <c r="A1513" s="174">
        <v>91283</v>
      </c>
      <c r="B1513" s="83" t="s">
        <v>1731</v>
      </c>
      <c r="C1513" s="174" t="s">
        <v>1637</v>
      </c>
      <c r="D1513" s="175">
        <v>11.25</v>
      </c>
    </row>
    <row r="1514" spans="1:4" ht="15.75" customHeight="1" x14ac:dyDescent="0.3">
      <c r="A1514" s="174">
        <v>95283</v>
      </c>
      <c r="B1514" s="83" t="s">
        <v>1732</v>
      </c>
      <c r="C1514" s="174" t="s">
        <v>1635</v>
      </c>
      <c r="D1514" s="175">
        <v>0.72</v>
      </c>
    </row>
    <row r="1515" spans="1:4" ht="15.75" customHeight="1" x14ac:dyDescent="0.3">
      <c r="A1515" s="174">
        <v>95282</v>
      </c>
      <c r="B1515" s="83" t="s">
        <v>1733</v>
      </c>
      <c r="C1515" s="174" t="s">
        <v>1637</v>
      </c>
      <c r="D1515" s="175">
        <v>10.34</v>
      </c>
    </row>
    <row r="1516" spans="1:4" ht="15.75" customHeight="1" x14ac:dyDescent="0.3">
      <c r="A1516" s="174">
        <v>95128</v>
      </c>
      <c r="B1516" s="83" t="s">
        <v>1734</v>
      </c>
      <c r="C1516" s="174" t="s">
        <v>1635</v>
      </c>
      <c r="D1516" s="175">
        <v>58.38</v>
      </c>
    </row>
    <row r="1517" spans="1:4" ht="15.75" customHeight="1" x14ac:dyDescent="0.3">
      <c r="A1517" s="174">
        <v>95127</v>
      </c>
      <c r="B1517" s="83" t="s">
        <v>1735</v>
      </c>
      <c r="C1517" s="174" t="s">
        <v>1637</v>
      </c>
      <c r="D1517" s="175">
        <v>224.61</v>
      </c>
    </row>
    <row r="1518" spans="1:4" ht="15.75" customHeight="1" x14ac:dyDescent="0.3">
      <c r="A1518" s="174">
        <v>92044</v>
      </c>
      <c r="B1518" s="83" t="s">
        <v>1736</v>
      </c>
      <c r="C1518" s="174" t="s">
        <v>1635</v>
      </c>
      <c r="D1518" s="175">
        <v>7.8</v>
      </c>
    </row>
    <row r="1519" spans="1:4" ht="15.75" customHeight="1" x14ac:dyDescent="0.3">
      <c r="A1519" s="174">
        <v>92043</v>
      </c>
      <c r="B1519" s="83" t="s">
        <v>1737</v>
      </c>
      <c r="C1519" s="174" t="s">
        <v>1637</v>
      </c>
      <c r="D1519" s="175">
        <v>13.19</v>
      </c>
    </row>
    <row r="1520" spans="1:4" ht="15.75" customHeight="1" x14ac:dyDescent="0.3">
      <c r="A1520" s="174">
        <v>102834</v>
      </c>
      <c r="B1520" s="83" t="s">
        <v>1738</v>
      </c>
      <c r="C1520" s="174" t="s">
        <v>1635</v>
      </c>
      <c r="D1520" s="175">
        <v>0</v>
      </c>
    </row>
    <row r="1521" spans="1:4" ht="15.75" customHeight="1" x14ac:dyDescent="0.3">
      <c r="A1521" s="174">
        <v>102833</v>
      </c>
      <c r="B1521" s="83" t="s">
        <v>1739</v>
      </c>
      <c r="C1521" s="174" t="s">
        <v>1637</v>
      </c>
      <c r="D1521" s="175">
        <v>0</v>
      </c>
    </row>
    <row r="1522" spans="1:4" ht="15.75" customHeight="1" x14ac:dyDescent="0.3">
      <c r="A1522" s="174">
        <v>92119</v>
      </c>
      <c r="B1522" s="83" t="s">
        <v>1740</v>
      </c>
      <c r="C1522" s="174" t="s">
        <v>1635</v>
      </c>
      <c r="D1522" s="175">
        <v>0.26</v>
      </c>
    </row>
    <row r="1523" spans="1:4" ht="15.75" customHeight="1" x14ac:dyDescent="0.3">
      <c r="A1523" s="174">
        <v>92118</v>
      </c>
      <c r="B1523" s="83" t="s">
        <v>1741</v>
      </c>
      <c r="C1523" s="174" t="s">
        <v>1637</v>
      </c>
      <c r="D1523" s="175">
        <v>0.41</v>
      </c>
    </row>
    <row r="1524" spans="1:4" ht="15.75" customHeight="1" x14ac:dyDescent="0.3">
      <c r="A1524" s="174">
        <v>102917</v>
      </c>
      <c r="B1524" s="83" t="s">
        <v>1742</v>
      </c>
      <c r="C1524" s="174" t="s">
        <v>1635</v>
      </c>
      <c r="D1524" s="175">
        <v>0</v>
      </c>
    </row>
    <row r="1525" spans="1:4" ht="15.75" customHeight="1" x14ac:dyDescent="0.3">
      <c r="A1525" s="174">
        <v>102916</v>
      </c>
      <c r="B1525" s="83" t="s">
        <v>1743</v>
      </c>
      <c r="C1525" s="174" t="s">
        <v>1637</v>
      </c>
      <c r="D1525" s="175">
        <v>0</v>
      </c>
    </row>
    <row r="1526" spans="1:4" ht="15.75" customHeight="1" x14ac:dyDescent="0.3">
      <c r="A1526" s="174">
        <v>95721</v>
      </c>
      <c r="B1526" s="83" t="s">
        <v>1744</v>
      </c>
      <c r="C1526" s="174" t="s">
        <v>1635</v>
      </c>
      <c r="D1526" s="175">
        <v>124.46</v>
      </c>
    </row>
    <row r="1527" spans="1:4" ht="15.75" customHeight="1" x14ac:dyDescent="0.3">
      <c r="A1527" s="174">
        <v>95720</v>
      </c>
      <c r="B1527" s="83" t="s">
        <v>1745</v>
      </c>
      <c r="C1527" s="174" t="s">
        <v>1637</v>
      </c>
      <c r="D1527" s="175">
        <v>301.26</v>
      </c>
    </row>
    <row r="1528" spans="1:4" ht="15.75" customHeight="1" x14ac:dyDescent="0.3">
      <c r="A1528" s="174">
        <v>104716</v>
      </c>
      <c r="B1528" s="83" t="s">
        <v>1746</v>
      </c>
      <c r="C1528" s="174" t="s">
        <v>1637</v>
      </c>
      <c r="D1528" s="175">
        <v>290.70999999999998</v>
      </c>
    </row>
    <row r="1529" spans="1:4" ht="15.75" customHeight="1" x14ac:dyDescent="0.3">
      <c r="A1529" s="174">
        <v>104717</v>
      </c>
      <c r="B1529" s="83" t="s">
        <v>1747</v>
      </c>
      <c r="C1529" s="174" t="s">
        <v>1635</v>
      </c>
      <c r="D1529" s="175">
        <v>119.15</v>
      </c>
    </row>
    <row r="1530" spans="1:4" ht="15.75" customHeight="1" x14ac:dyDescent="0.3">
      <c r="A1530" s="174">
        <v>102899</v>
      </c>
      <c r="B1530" s="83" t="s">
        <v>1748</v>
      </c>
      <c r="C1530" s="174" t="s">
        <v>1635</v>
      </c>
      <c r="D1530" s="175">
        <v>0</v>
      </c>
    </row>
    <row r="1531" spans="1:4" ht="15.75" customHeight="1" x14ac:dyDescent="0.3">
      <c r="A1531" s="174">
        <v>102898</v>
      </c>
      <c r="B1531" s="83" t="s">
        <v>1749</v>
      </c>
      <c r="C1531" s="174" t="s">
        <v>1637</v>
      </c>
      <c r="D1531" s="175">
        <v>0</v>
      </c>
    </row>
    <row r="1532" spans="1:4" ht="15.75" customHeight="1" x14ac:dyDescent="0.3">
      <c r="A1532" s="174">
        <v>5632</v>
      </c>
      <c r="B1532" s="83" t="s">
        <v>1750</v>
      </c>
      <c r="C1532" s="174" t="s">
        <v>1635</v>
      </c>
      <c r="D1532" s="175">
        <v>99.95</v>
      </c>
    </row>
    <row r="1533" spans="1:4" ht="15.75" customHeight="1" x14ac:dyDescent="0.3">
      <c r="A1533" s="174">
        <v>5631</v>
      </c>
      <c r="B1533" s="83" t="s">
        <v>1751</v>
      </c>
      <c r="C1533" s="174" t="s">
        <v>1637</v>
      </c>
      <c r="D1533" s="175">
        <v>227.13</v>
      </c>
    </row>
    <row r="1534" spans="1:4" ht="15.75" customHeight="1" x14ac:dyDescent="0.3">
      <c r="A1534" s="174">
        <v>88908</v>
      </c>
      <c r="B1534" s="83" t="s">
        <v>1752</v>
      </c>
      <c r="C1534" s="174" t="s">
        <v>1635</v>
      </c>
      <c r="D1534" s="175">
        <v>108.32</v>
      </c>
    </row>
    <row r="1535" spans="1:4" ht="15.75" customHeight="1" x14ac:dyDescent="0.3">
      <c r="A1535" s="174">
        <v>88907</v>
      </c>
      <c r="B1535" s="83" t="s">
        <v>1753</v>
      </c>
      <c r="C1535" s="174" t="s">
        <v>1637</v>
      </c>
      <c r="D1535" s="175">
        <v>269.17</v>
      </c>
    </row>
    <row r="1536" spans="1:4" ht="15.75" customHeight="1" x14ac:dyDescent="0.3">
      <c r="A1536" s="174">
        <v>5911</v>
      </c>
      <c r="B1536" s="83" t="s">
        <v>1754</v>
      </c>
      <c r="C1536" s="174" t="s">
        <v>1635</v>
      </c>
      <c r="D1536" s="175">
        <v>33.700000000000003</v>
      </c>
    </row>
    <row r="1537" spans="1:4" ht="15.75" customHeight="1" x14ac:dyDescent="0.3">
      <c r="A1537" s="174">
        <v>5909</v>
      </c>
      <c r="B1537" s="83" t="s">
        <v>1755</v>
      </c>
      <c r="C1537" s="174" t="s">
        <v>1637</v>
      </c>
      <c r="D1537" s="175">
        <v>41.35</v>
      </c>
    </row>
    <row r="1538" spans="1:4" ht="15.75" customHeight="1" x14ac:dyDescent="0.3">
      <c r="A1538" s="174">
        <v>91486</v>
      </c>
      <c r="B1538" s="83" t="s">
        <v>1756</v>
      </c>
      <c r="C1538" s="174" t="s">
        <v>1635</v>
      </c>
      <c r="D1538" s="175">
        <v>75.8</v>
      </c>
    </row>
    <row r="1539" spans="1:4" ht="15.75" customHeight="1" x14ac:dyDescent="0.3">
      <c r="A1539" s="174">
        <v>83362</v>
      </c>
      <c r="B1539" s="83" t="s">
        <v>1757</v>
      </c>
      <c r="C1539" s="174" t="s">
        <v>1637</v>
      </c>
      <c r="D1539" s="175">
        <v>273.12</v>
      </c>
    </row>
    <row r="1540" spans="1:4" ht="15.75" customHeight="1" x14ac:dyDescent="0.3">
      <c r="A1540" s="174">
        <v>102839</v>
      </c>
      <c r="B1540" s="83" t="s">
        <v>1758</v>
      </c>
      <c r="C1540" s="174" t="s">
        <v>1635</v>
      </c>
      <c r="D1540" s="175">
        <v>0</v>
      </c>
    </row>
    <row r="1541" spans="1:4" ht="15.75" customHeight="1" x14ac:dyDescent="0.3">
      <c r="A1541" s="174">
        <v>102838</v>
      </c>
      <c r="B1541" s="83" t="s">
        <v>1759</v>
      </c>
      <c r="C1541" s="174" t="s">
        <v>1637</v>
      </c>
      <c r="D1541" s="175">
        <v>0</v>
      </c>
    </row>
    <row r="1542" spans="1:4" ht="15.75" customHeight="1" x14ac:dyDescent="0.3">
      <c r="A1542" s="174">
        <v>89235</v>
      </c>
      <c r="B1542" s="83" t="s">
        <v>1760</v>
      </c>
      <c r="C1542" s="174" t="s">
        <v>1635</v>
      </c>
      <c r="D1542" s="175">
        <v>193.12</v>
      </c>
    </row>
    <row r="1543" spans="1:4" ht="15.75" customHeight="1" x14ac:dyDescent="0.3">
      <c r="A1543" s="174">
        <v>89234</v>
      </c>
      <c r="B1543" s="83" t="s">
        <v>1761</v>
      </c>
      <c r="C1543" s="174" t="s">
        <v>1637</v>
      </c>
      <c r="D1543" s="175">
        <v>575.96</v>
      </c>
    </row>
    <row r="1544" spans="1:4" ht="15.75" customHeight="1" x14ac:dyDescent="0.3">
      <c r="A1544" s="174">
        <v>89243</v>
      </c>
      <c r="B1544" s="83" t="s">
        <v>1762</v>
      </c>
      <c r="C1544" s="174" t="s">
        <v>1635</v>
      </c>
      <c r="D1544" s="175">
        <v>404.82</v>
      </c>
    </row>
    <row r="1545" spans="1:4" ht="15.75" customHeight="1" x14ac:dyDescent="0.3">
      <c r="A1545" s="174">
        <v>89242</v>
      </c>
      <c r="B1545" s="83" t="s">
        <v>1763</v>
      </c>
      <c r="C1545" s="174" t="s">
        <v>1637</v>
      </c>
      <c r="D1545" s="175">
        <v>1350.49</v>
      </c>
    </row>
    <row r="1546" spans="1:4" ht="15.75" customHeight="1" x14ac:dyDescent="0.3">
      <c r="A1546" s="174">
        <v>102935</v>
      </c>
      <c r="B1546" s="83" t="s">
        <v>1764</v>
      </c>
      <c r="C1546" s="174" t="s">
        <v>1635</v>
      </c>
      <c r="D1546" s="175">
        <v>0</v>
      </c>
    </row>
    <row r="1547" spans="1:4" ht="15.75" customHeight="1" x14ac:dyDescent="0.3">
      <c r="A1547" s="174">
        <v>102934</v>
      </c>
      <c r="B1547" s="83" t="s">
        <v>1765</v>
      </c>
      <c r="C1547" s="174" t="s">
        <v>1637</v>
      </c>
      <c r="D1547" s="175">
        <v>0</v>
      </c>
    </row>
    <row r="1548" spans="1:4" ht="15.75" customHeight="1" x14ac:dyDescent="0.3">
      <c r="A1548" s="174">
        <v>93416</v>
      </c>
      <c r="B1548" s="83" t="s">
        <v>1766</v>
      </c>
      <c r="C1548" s="174" t="s">
        <v>1635</v>
      </c>
      <c r="D1548" s="175">
        <v>0.36</v>
      </c>
    </row>
    <row r="1549" spans="1:4" ht="15.75" customHeight="1" x14ac:dyDescent="0.3">
      <c r="A1549" s="174">
        <v>93415</v>
      </c>
      <c r="B1549" s="83" t="s">
        <v>1767</v>
      </c>
      <c r="C1549" s="174" t="s">
        <v>1637</v>
      </c>
      <c r="D1549" s="175">
        <v>12.02</v>
      </c>
    </row>
    <row r="1550" spans="1:4" ht="15.75" customHeight="1" x14ac:dyDescent="0.3">
      <c r="A1550" s="174">
        <v>5689</v>
      </c>
      <c r="B1550" s="83" t="s">
        <v>1768</v>
      </c>
      <c r="C1550" s="174" t="s">
        <v>1637</v>
      </c>
      <c r="D1550" s="175">
        <v>6.69</v>
      </c>
    </row>
    <row r="1551" spans="1:4" ht="15.75" customHeight="1" x14ac:dyDescent="0.3">
      <c r="A1551" s="174">
        <v>5690</v>
      </c>
      <c r="B1551" s="83" t="s">
        <v>1769</v>
      </c>
      <c r="C1551" s="174" t="s">
        <v>1635</v>
      </c>
      <c r="D1551" s="175">
        <v>4.33</v>
      </c>
    </row>
    <row r="1552" spans="1:4" ht="15.75" customHeight="1" x14ac:dyDescent="0.3">
      <c r="A1552" s="174">
        <v>5923</v>
      </c>
      <c r="B1552" s="83" t="s">
        <v>1770</v>
      </c>
      <c r="C1552" s="174" t="s">
        <v>1635</v>
      </c>
      <c r="D1552" s="175">
        <v>3.4</v>
      </c>
    </row>
    <row r="1553" spans="1:4" ht="15.75" customHeight="1" x14ac:dyDescent="0.3">
      <c r="A1553" s="174">
        <v>5921</v>
      </c>
      <c r="B1553" s="83" t="s">
        <v>1771</v>
      </c>
      <c r="C1553" s="174" t="s">
        <v>1637</v>
      </c>
      <c r="D1553" s="175">
        <v>5.25</v>
      </c>
    </row>
    <row r="1554" spans="1:4" ht="15.75" customHeight="1" x14ac:dyDescent="0.3">
      <c r="A1554" s="174">
        <v>95212</v>
      </c>
      <c r="B1554" s="83" t="s">
        <v>1772</v>
      </c>
      <c r="C1554" s="174" t="s">
        <v>1637</v>
      </c>
      <c r="D1554" s="175">
        <v>176.03</v>
      </c>
    </row>
    <row r="1555" spans="1:4" ht="15.75" customHeight="1" x14ac:dyDescent="0.3">
      <c r="A1555" s="174">
        <v>95213</v>
      </c>
      <c r="B1555" s="83" t="s">
        <v>1773</v>
      </c>
      <c r="C1555" s="174" t="s">
        <v>1635</v>
      </c>
      <c r="D1555" s="175">
        <v>110.59</v>
      </c>
    </row>
    <row r="1556" spans="1:4" ht="15.75" customHeight="1" x14ac:dyDescent="0.3">
      <c r="A1556" s="174">
        <v>93272</v>
      </c>
      <c r="B1556" s="83" t="s">
        <v>1774</v>
      </c>
      <c r="C1556" s="174" t="s">
        <v>1637</v>
      </c>
      <c r="D1556" s="175">
        <v>113.87</v>
      </c>
    </row>
    <row r="1557" spans="1:4" ht="15.75" customHeight="1" x14ac:dyDescent="0.3">
      <c r="A1557" s="174">
        <v>93274</v>
      </c>
      <c r="B1557" s="83" t="s">
        <v>1775</v>
      </c>
      <c r="C1557" s="174" t="s">
        <v>1635</v>
      </c>
      <c r="D1557" s="175">
        <v>81.180000000000007</v>
      </c>
    </row>
    <row r="1558" spans="1:4" ht="15.75" customHeight="1" x14ac:dyDescent="0.3">
      <c r="A1558" s="174">
        <v>83766</v>
      </c>
      <c r="B1558" s="83" t="s">
        <v>1776</v>
      </c>
      <c r="C1558" s="174" t="s">
        <v>1635</v>
      </c>
      <c r="D1558" s="175">
        <v>47.76</v>
      </c>
    </row>
    <row r="1559" spans="1:4" ht="15.75" customHeight="1" x14ac:dyDescent="0.3">
      <c r="A1559" s="174">
        <v>83765</v>
      </c>
      <c r="B1559" s="83" t="s">
        <v>1777</v>
      </c>
      <c r="C1559" s="174" t="s">
        <v>1637</v>
      </c>
      <c r="D1559" s="175">
        <v>104.47</v>
      </c>
    </row>
    <row r="1560" spans="1:4" ht="15.75" customHeight="1" x14ac:dyDescent="0.3">
      <c r="A1560" s="174">
        <v>95873</v>
      </c>
      <c r="B1560" s="83" t="s">
        <v>1778</v>
      </c>
      <c r="C1560" s="174" t="s">
        <v>1635</v>
      </c>
      <c r="D1560" s="175">
        <v>10.86</v>
      </c>
    </row>
    <row r="1561" spans="1:4" ht="15.75" customHeight="1" x14ac:dyDescent="0.3">
      <c r="A1561" s="174">
        <v>95872</v>
      </c>
      <c r="B1561" s="83" t="s">
        <v>1779</v>
      </c>
      <c r="C1561" s="174" t="s">
        <v>1637</v>
      </c>
      <c r="D1561" s="175">
        <v>290.04000000000002</v>
      </c>
    </row>
    <row r="1562" spans="1:4" ht="15.75" customHeight="1" x14ac:dyDescent="0.3">
      <c r="A1562" s="174">
        <v>104689</v>
      </c>
      <c r="B1562" s="83" t="s">
        <v>1780</v>
      </c>
      <c r="C1562" s="174" t="s">
        <v>1635</v>
      </c>
      <c r="D1562" s="175">
        <v>0</v>
      </c>
    </row>
    <row r="1563" spans="1:4" ht="15.75" customHeight="1" x14ac:dyDescent="0.3">
      <c r="A1563" s="174">
        <v>104688</v>
      </c>
      <c r="B1563" s="83" t="s">
        <v>1781</v>
      </c>
      <c r="C1563" s="174" t="s">
        <v>1637</v>
      </c>
      <c r="D1563" s="175">
        <v>0</v>
      </c>
    </row>
    <row r="1564" spans="1:4" ht="15.75" customHeight="1" x14ac:dyDescent="0.3">
      <c r="A1564" s="174">
        <v>73395</v>
      </c>
      <c r="B1564" s="83" t="s">
        <v>1782</v>
      </c>
      <c r="C1564" s="174" t="s">
        <v>1635</v>
      </c>
      <c r="D1564" s="175">
        <v>7.63</v>
      </c>
    </row>
    <row r="1565" spans="1:4" ht="15.75" customHeight="1" x14ac:dyDescent="0.3">
      <c r="A1565" s="174">
        <v>73417</v>
      </c>
      <c r="B1565" s="83" t="s">
        <v>1783</v>
      </c>
      <c r="C1565" s="174" t="s">
        <v>1637</v>
      </c>
      <c r="D1565" s="175">
        <v>188.1</v>
      </c>
    </row>
    <row r="1566" spans="1:4" ht="15.75" customHeight="1" x14ac:dyDescent="0.3">
      <c r="A1566" s="174">
        <v>93428</v>
      </c>
      <c r="B1566" s="83" t="s">
        <v>1784</v>
      </c>
      <c r="C1566" s="174" t="s">
        <v>1635</v>
      </c>
      <c r="D1566" s="175">
        <v>6.79</v>
      </c>
    </row>
    <row r="1567" spans="1:4" ht="15.75" customHeight="1" x14ac:dyDescent="0.3">
      <c r="A1567" s="174">
        <v>93427</v>
      </c>
      <c r="B1567" s="83" t="s">
        <v>1785</v>
      </c>
      <c r="C1567" s="174" t="s">
        <v>1637</v>
      </c>
      <c r="D1567" s="175">
        <v>170.93</v>
      </c>
    </row>
    <row r="1568" spans="1:4" ht="15.75" customHeight="1" x14ac:dyDescent="0.3">
      <c r="A1568" s="174">
        <v>93422</v>
      </c>
      <c r="B1568" s="83" t="s">
        <v>1786</v>
      </c>
      <c r="C1568" s="174" t="s">
        <v>1635</v>
      </c>
      <c r="D1568" s="175">
        <v>4.8</v>
      </c>
    </row>
    <row r="1569" spans="1:4" ht="15.75" customHeight="1" x14ac:dyDescent="0.3">
      <c r="A1569" s="174">
        <v>93421</v>
      </c>
      <c r="B1569" s="83" t="s">
        <v>1787</v>
      </c>
      <c r="C1569" s="174" t="s">
        <v>1637</v>
      </c>
      <c r="D1569" s="175">
        <v>74.78</v>
      </c>
    </row>
    <row r="1570" spans="1:4" ht="15.75" customHeight="1" x14ac:dyDescent="0.3">
      <c r="A1570" s="174">
        <v>93282</v>
      </c>
      <c r="B1570" s="83" t="s">
        <v>1788</v>
      </c>
      <c r="C1570" s="174" t="s">
        <v>1635</v>
      </c>
      <c r="D1570" s="175">
        <v>34.71</v>
      </c>
    </row>
    <row r="1571" spans="1:4" ht="15.75" customHeight="1" x14ac:dyDescent="0.3">
      <c r="A1571" s="174">
        <v>93281</v>
      </c>
      <c r="B1571" s="83" t="s">
        <v>1789</v>
      </c>
      <c r="C1571" s="174" t="s">
        <v>1637</v>
      </c>
      <c r="D1571" s="175">
        <v>35.53</v>
      </c>
    </row>
    <row r="1572" spans="1:4" ht="15.75" customHeight="1" x14ac:dyDescent="0.3">
      <c r="A1572" s="174">
        <v>104914</v>
      </c>
      <c r="B1572" s="83" t="s">
        <v>1790</v>
      </c>
      <c r="C1572" s="174" t="s">
        <v>1635</v>
      </c>
      <c r="D1572" s="175">
        <v>0</v>
      </c>
    </row>
    <row r="1573" spans="1:4" ht="15.75" customHeight="1" x14ac:dyDescent="0.3">
      <c r="A1573" s="174">
        <v>104913</v>
      </c>
      <c r="B1573" s="83" t="s">
        <v>1791</v>
      </c>
      <c r="C1573" s="174" t="s">
        <v>1637</v>
      </c>
      <c r="D1573" s="175">
        <v>0</v>
      </c>
    </row>
    <row r="1574" spans="1:4" ht="15.75" customHeight="1" x14ac:dyDescent="0.3">
      <c r="A1574" s="174">
        <v>102845</v>
      </c>
      <c r="B1574" s="83" t="s">
        <v>1792</v>
      </c>
      <c r="C1574" s="174" t="s">
        <v>1635</v>
      </c>
      <c r="D1574" s="175">
        <v>0</v>
      </c>
    </row>
    <row r="1575" spans="1:4" ht="15.75" customHeight="1" x14ac:dyDescent="0.3">
      <c r="A1575" s="174">
        <v>102844</v>
      </c>
      <c r="B1575" s="83" t="s">
        <v>1793</v>
      </c>
      <c r="C1575" s="174" t="s">
        <v>1637</v>
      </c>
      <c r="D1575" s="175">
        <v>0</v>
      </c>
    </row>
    <row r="1576" spans="1:4" ht="15.75" customHeight="1" x14ac:dyDescent="0.3">
      <c r="A1576" s="174">
        <v>89273</v>
      </c>
      <c r="B1576" s="83" t="s">
        <v>1794</v>
      </c>
      <c r="C1576" s="174" t="s">
        <v>1635</v>
      </c>
      <c r="D1576" s="175">
        <v>121.88</v>
      </c>
    </row>
    <row r="1577" spans="1:4" ht="15.75" customHeight="1" x14ac:dyDescent="0.3">
      <c r="A1577" s="174">
        <v>89272</v>
      </c>
      <c r="B1577" s="83" t="s">
        <v>1795</v>
      </c>
      <c r="C1577" s="174" t="s">
        <v>1637</v>
      </c>
      <c r="D1577" s="175">
        <v>233.89</v>
      </c>
    </row>
    <row r="1578" spans="1:4" ht="15.75" customHeight="1" x14ac:dyDescent="0.3">
      <c r="A1578" s="174">
        <v>93288</v>
      </c>
      <c r="B1578" s="83" t="s">
        <v>1796</v>
      </c>
      <c r="C1578" s="174" t="s">
        <v>1635</v>
      </c>
      <c r="D1578" s="175">
        <v>193.24</v>
      </c>
    </row>
    <row r="1579" spans="1:4" ht="15.75" customHeight="1" x14ac:dyDescent="0.3">
      <c r="A1579" s="174">
        <v>93287</v>
      </c>
      <c r="B1579" s="83" t="s">
        <v>1797</v>
      </c>
      <c r="C1579" s="174" t="s">
        <v>1637</v>
      </c>
      <c r="D1579" s="175">
        <v>362.56</v>
      </c>
    </row>
    <row r="1580" spans="1:4" ht="15.75" customHeight="1" x14ac:dyDescent="0.3">
      <c r="A1580" s="174">
        <v>104711</v>
      </c>
      <c r="B1580" s="83" t="s">
        <v>1798</v>
      </c>
      <c r="C1580" s="174" t="s">
        <v>1635</v>
      </c>
      <c r="D1580" s="175">
        <v>0</v>
      </c>
    </row>
    <row r="1581" spans="1:4" ht="15.75" customHeight="1" x14ac:dyDescent="0.3">
      <c r="A1581" s="174">
        <v>104710</v>
      </c>
      <c r="B1581" s="83" t="s">
        <v>1799</v>
      </c>
      <c r="C1581" s="174" t="s">
        <v>1637</v>
      </c>
      <c r="D1581" s="175">
        <v>0</v>
      </c>
    </row>
    <row r="1582" spans="1:4" ht="15.75" customHeight="1" x14ac:dyDescent="0.3">
      <c r="A1582" s="174">
        <v>104908</v>
      </c>
      <c r="B1582" s="83" t="s">
        <v>1800</v>
      </c>
      <c r="C1582" s="174" t="s">
        <v>1635</v>
      </c>
      <c r="D1582" s="175">
        <v>0</v>
      </c>
    </row>
    <row r="1583" spans="1:4" ht="15.75" customHeight="1" x14ac:dyDescent="0.3">
      <c r="A1583" s="174">
        <v>104907</v>
      </c>
      <c r="B1583" s="83" t="s">
        <v>1801</v>
      </c>
      <c r="C1583" s="174" t="s">
        <v>1637</v>
      </c>
      <c r="D1583" s="175">
        <v>0</v>
      </c>
    </row>
    <row r="1584" spans="1:4" ht="15.75" customHeight="1" x14ac:dyDescent="0.3">
      <c r="A1584" s="174">
        <v>102851</v>
      </c>
      <c r="B1584" s="83" t="s">
        <v>1802</v>
      </c>
      <c r="C1584" s="174" t="s">
        <v>1635</v>
      </c>
      <c r="D1584" s="175">
        <v>0</v>
      </c>
    </row>
    <row r="1585" spans="1:4" ht="15.75" customHeight="1" x14ac:dyDescent="0.3">
      <c r="A1585" s="174">
        <v>102850</v>
      </c>
      <c r="B1585" s="83" t="s">
        <v>1803</v>
      </c>
      <c r="C1585" s="174" t="s">
        <v>1637</v>
      </c>
      <c r="D1585" s="175">
        <v>0</v>
      </c>
    </row>
    <row r="1586" spans="1:4" ht="15.75" customHeight="1" x14ac:dyDescent="0.3">
      <c r="A1586" s="174">
        <v>102857</v>
      </c>
      <c r="B1586" s="83" t="s">
        <v>1804</v>
      </c>
      <c r="C1586" s="174" t="s">
        <v>1635</v>
      </c>
      <c r="D1586" s="175">
        <v>0</v>
      </c>
    </row>
    <row r="1587" spans="1:4" ht="15.75" customHeight="1" x14ac:dyDescent="0.3">
      <c r="A1587" s="174">
        <v>102856</v>
      </c>
      <c r="B1587" s="83" t="s">
        <v>1805</v>
      </c>
      <c r="C1587" s="174" t="s">
        <v>1637</v>
      </c>
      <c r="D1587" s="175">
        <v>0</v>
      </c>
    </row>
    <row r="1588" spans="1:4" ht="15.75" customHeight="1" x14ac:dyDescent="0.3">
      <c r="A1588" s="174">
        <v>93403</v>
      </c>
      <c r="B1588" s="83" t="s">
        <v>1806</v>
      </c>
      <c r="C1588" s="174" t="s">
        <v>1635</v>
      </c>
      <c r="D1588" s="175">
        <v>78.260000000000005</v>
      </c>
    </row>
    <row r="1589" spans="1:4" ht="15.75" customHeight="1" x14ac:dyDescent="0.3">
      <c r="A1589" s="174">
        <v>93402</v>
      </c>
      <c r="B1589" s="83" t="s">
        <v>1807</v>
      </c>
      <c r="C1589" s="174" t="s">
        <v>1637</v>
      </c>
      <c r="D1589" s="175">
        <v>279.42</v>
      </c>
    </row>
    <row r="1590" spans="1:4" ht="15.75" customHeight="1" x14ac:dyDescent="0.3">
      <c r="A1590" s="174">
        <v>5930</v>
      </c>
      <c r="B1590" s="83" t="s">
        <v>1808</v>
      </c>
      <c r="C1590" s="174" t="s">
        <v>1635</v>
      </c>
      <c r="D1590" s="175">
        <v>81.39</v>
      </c>
    </row>
    <row r="1591" spans="1:4" ht="15.75" customHeight="1" x14ac:dyDescent="0.3">
      <c r="A1591" s="174">
        <v>5928</v>
      </c>
      <c r="B1591" s="83" t="s">
        <v>1809</v>
      </c>
      <c r="C1591" s="174" t="s">
        <v>1637</v>
      </c>
      <c r="D1591" s="175">
        <v>285.41000000000003</v>
      </c>
    </row>
    <row r="1592" spans="1:4" ht="15.75" customHeight="1" x14ac:dyDescent="0.3">
      <c r="A1592" s="174">
        <v>105845</v>
      </c>
      <c r="B1592" s="83" t="s">
        <v>1810</v>
      </c>
      <c r="C1592" s="174" t="s">
        <v>1635</v>
      </c>
      <c r="D1592" s="175">
        <v>0</v>
      </c>
    </row>
    <row r="1593" spans="1:4" ht="15.75" customHeight="1" x14ac:dyDescent="0.3">
      <c r="A1593" s="174">
        <v>105844</v>
      </c>
      <c r="B1593" s="83" t="s">
        <v>1811</v>
      </c>
      <c r="C1593" s="174" t="s">
        <v>1637</v>
      </c>
      <c r="D1593" s="175">
        <v>0</v>
      </c>
    </row>
    <row r="1594" spans="1:4" ht="15.75" customHeight="1" x14ac:dyDescent="0.3">
      <c r="A1594" s="174">
        <v>91635</v>
      </c>
      <c r="B1594" s="83" t="s">
        <v>1812</v>
      </c>
      <c r="C1594" s="174" t="s">
        <v>1635</v>
      </c>
      <c r="D1594" s="175">
        <v>72.87</v>
      </c>
    </row>
    <row r="1595" spans="1:4" ht="15.75" customHeight="1" x14ac:dyDescent="0.3">
      <c r="A1595" s="174">
        <v>91634</v>
      </c>
      <c r="B1595" s="83" t="s">
        <v>1813</v>
      </c>
      <c r="C1595" s="174" t="s">
        <v>1637</v>
      </c>
      <c r="D1595" s="175">
        <v>243.43</v>
      </c>
    </row>
    <row r="1596" spans="1:4" ht="15.75" customHeight="1" x14ac:dyDescent="0.3">
      <c r="A1596" s="174">
        <v>98765</v>
      </c>
      <c r="B1596" s="83" t="s">
        <v>1814</v>
      </c>
      <c r="C1596" s="174" t="s">
        <v>1635</v>
      </c>
      <c r="D1596" s="175">
        <v>7.0000000000000007E-2</v>
      </c>
    </row>
    <row r="1597" spans="1:4" ht="15.75" customHeight="1" x14ac:dyDescent="0.3">
      <c r="A1597" s="174">
        <v>98764</v>
      </c>
      <c r="B1597" s="83" t="s">
        <v>1815</v>
      </c>
      <c r="C1597" s="174" t="s">
        <v>1637</v>
      </c>
      <c r="D1597" s="175">
        <v>3.49</v>
      </c>
    </row>
    <row r="1598" spans="1:4" ht="15.75" customHeight="1" x14ac:dyDescent="0.3">
      <c r="A1598" s="174">
        <v>99834</v>
      </c>
      <c r="B1598" s="83" t="s">
        <v>1816</v>
      </c>
      <c r="C1598" s="174" t="s">
        <v>1635</v>
      </c>
      <c r="D1598" s="175">
        <v>0.21</v>
      </c>
    </row>
    <row r="1599" spans="1:4" ht="15.75" customHeight="1" x14ac:dyDescent="0.3">
      <c r="A1599" s="174">
        <v>99833</v>
      </c>
      <c r="B1599" s="83" t="s">
        <v>1817</v>
      </c>
      <c r="C1599" s="174" t="s">
        <v>1637</v>
      </c>
      <c r="D1599" s="175">
        <v>3.55</v>
      </c>
    </row>
    <row r="1600" spans="1:4" ht="15.75" customHeight="1" x14ac:dyDescent="0.3">
      <c r="A1600" s="174">
        <v>104521</v>
      </c>
      <c r="B1600" s="83" t="s">
        <v>1818</v>
      </c>
      <c r="C1600" s="174" t="s">
        <v>1635</v>
      </c>
      <c r="D1600" s="175">
        <v>0</v>
      </c>
    </row>
    <row r="1601" spans="1:4" ht="15.75" customHeight="1" x14ac:dyDescent="0.3">
      <c r="A1601" s="174">
        <v>104520</v>
      </c>
      <c r="B1601" s="83" t="s">
        <v>1819</v>
      </c>
      <c r="C1601" s="174" t="s">
        <v>1637</v>
      </c>
      <c r="D1601" s="175">
        <v>0</v>
      </c>
    </row>
    <row r="1602" spans="1:4" ht="15.75" customHeight="1" x14ac:dyDescent="0.3">
      <c r="A1602" s="174">
        <v>90687</v>
      </c>
      <c r="B1602" s="83" t="s">
        <v>1820</v>
      </c>
      <c r="C1602" s="174" t="s">
        <v>1635</v>
      </c>
      <c r="D1602" s="175">
        <v>82.19</v>
      </c>
    </row>
    <row r="1603" spans="1:4" ht="15.75" customHeight="1" x14ac:dyDescent="0.3">
      <c r="A1603" s="174">
        <v>90686</v>
      </c>
      <c r="B1603" s="83" t="s">
        <v>1821</v>
      </c>
      <c r="C1603" s="174" t="s">
        <v>1637</v>
      </c>
      <c r="D1603" s="175">
        <v>181.08</v>
      </c>
    </row>
    <row r="1604" spans="1:4" ht="15.75" customHeight="1" x14ac:dyDescent="0.3">
      <c r="A1604" s="174">
        <v>5952</v>
      </c>
      <c r="B1604" s="83" t="s">
        <v>1822</v>
      </c>
      <c r="C1604" s="174" t="s">
        <v>1635</v>
      </c>
      <c r="D1604" s="175">
        <v>33.840000000000003</v>
      </c>
    </row>
    <row r="1605" spans="1:4" ht="15.75" customHeight="1" x14ac:dyDescent="0.3">
      <c r="A1605" s="174">
        <v>5795</v>
      </c>
      <c r="B1605" s="83" t="s">
        <v>1823</v>
      </c>
      <c r="C1605" s="174" t="s">
        <v>1637</v>
      </c>
      <c r="D1605" s="175">
        <v>35.82</v>
      </c>
    </row>
    <row r="1606" spans="1:4" ht="15.75" customHeight="1" x14ac:dyDescent="0.3">
      <c r="A1606" s="174">
        <v>104657</v>
      </c>
      <c r="B1606" s="83" t="s">
        <v>1824</v>
      </c>
      <c r="C1606" s="174" t="s">
        <v>1635</v>
      </c>
      <c r="D1606" s="175">
        <v>0</v>
      </c>
    </row>
    <row r="1607" spans="1:4" ht="15.75" customHeight="1" x14ac:dyDescent="0.3">
      <c r="A1607" s="174">
        <v>104656</v>
      </c>
      <c r="B1607" s="83" t="s">
        <v>1825</v>
      </c>
      <c r="C1607" s="174" t="s">
        <v>1637</v>
      </c>
      <c r="D1607" s="175">
        <v>0</v>
      </c>
    </row>
    <row r="1608" spans="1:4" ht="15.75" customHeight="1" x14ac:dyDescent="0.3">
      <c r="A1608" s="174">
        <v>102274</v>
      </c>
      <c r="B1608" s="83" t="s">
        <v>1826</v>
      </c>
      <c r="C1608" s="174" t="s">
        <v>1635</v>
      </c>
      <c r="D1608" s="175">
        <v>32.75</v>
      </c>
    </row>
    <row r="1609" spans="1:4" ht="15.75" customHeight="1" x14ac:dyDescent="0.3">
      <c r="A1609" s="174">
        <v>102275</v>
      </c>
      <c r="B1609" s="83" t="s">
        <v>1827</v>
      </c>
      <c r="C1609" s="174" t="s">
        <v>1637</v>
      </c>
      <c r="D1609" s="175">
        <v>34.86</v>
      </c>
    </row>
    <row r="1610" spans="1:4" ht="15.75" customHeight="1" x14ac:dyDescent="0.3">
      <c r="A1610" s="174">
        <v>95259</v>
      </c>
      <c r="B1610" s="83" t="s">
        <v>1828</v>
      </c>
      <c r="C1610" s="174" t="s">
        <v>1635</v>
      </c>
      <c r="D1610" s="175">
        <v>33.630000000000003</v>
      </c>
    </row>
    <row r="1611" spans="1:4" ht="15.75" customHeight="1" x14ac:dyDescent="0.3">
      <c r="A1611" s="174">
        <v>95258</v>
      </c>
      <c r="B1611" s="83" t="s">
        <v>1829</v>
      </c>
      <c r="C1611" s="174" t="s">
        <v>1637</v>
      </c>
      <c r="D1611" s="175">
        <v>35.39</v>
      </c>
    </row>
    <row r="1612" spans="1:4" ht="15.75" customHeight="1" x14ac:dyDescent="0.3">
      <c r="A1612" s="174">
        <v>92967</v>
      </c>
      <c r="B1612" s="83" t="s">
        <v>1830</v>
      </c>
      <c r="C1612" s="174" t="s">
        <v>1635</v>
      </c>
      <c r="D1612" s="175">
        <v>33.9</v>
      </c>
    </row>
    <row r="1613" spans="1:4" ht="15.75" customHeight="1" x14ac:dyDescent="0.3">
      <c r="A1613" s="174">
        <v>92966</v>
      </c>
      <c r="B1613" s="83" t="s">
        <v>1831</v>
      </c>
      <c r="C1613" s="174" t="s">
        <v>1637</v>
      </c>
      <c r="D1613" s="175">
        <v>35.94</v>
      </c>
    </row>
    <row r="1614" spans="1:4" ht="15.75" customHeight="1" x14ac:dyDescent="0.3">
      <c r="A1614" s="174">
        <v>103794</v>
      </c>
      <c r="B1614" s="83" t="s">
        <v>1832</v>
      </c>
      <c r="C1614" s="174" t="s">
        <v>1635</v>
      </c>
      <c r="D1614" s="175">
        <v>0</v>
      </c>
    </row>
    <row r="1615" spans="1:4" ht="15.75" customHeight="1" x14ac:dyDescent="0.3">
      <c r="A1615" s="174">
        <v>103793</v>
      </c>
      <c r="B1615" s="83" t="s">
        <v>1833</v>
      </c>
      <c r="C1615" s="174" t="s">
        <v>1637</v>
      </c>
      <c r="D1615" s="175">
        <v>0</v>
      </c>
    </row>
    <row r="1616" spans="1:4" ht="15.75" customHeight="1" x14ac:dyDescent="0.3">
      <c r="A1616" s="174">
        <v>96156</v>
      </c>
      <c r="B1616" s="83" t="s">
        <v>1834</v>
      </c>
      <c r="C1616" s="174" t="s">
        <v>1635</v>
      </c>
      <c r="D1616" s="175">
        <v>71.489999999999995</v>
      </c>
    </row>
    <row r="1617" spans="1:4" ht="15.75" customHeight="1" x14ac:dyDescent="0.3">
      <c r="A1617" s="174">
        <v>96158</v>
      </c>
      <c r="B1617" s="83" t="s">
        <v>1835</v>
      </c>
      <c r="C1617" s="174" t="s">
        <v>1637</v>
      </c>
      <c r="D1617" s="175">
        <v>149.35</v>
      </c>
    </row>
    <row r="1618" spans="1:4" ht="15.75" customHeight="1" x14ac:dyDescent="0.3">
      <c r="A1618" s="174">
        <v>90693</v>
      </c>
      <c r="B1618" s="83" t="s">
        <v>1836</v>
      </c>
      <c r="C1618" s="174" t="s">
        <v>1635</v>
      </c>
      <c r="D1618" s="175">
        <v>66.52</v>
      </c>
    </row>
    <row r="1619" spans="1:4" ht="15.75" customHeight="1" x14ac:dyDescent="0.3">
      <c r="A1619" s="174">
        <v>90692</v>
      </c>
      <c r="B1619" s="83" t="s">
        <v>1837</v>
      </c>
      <c r="C1619" s="174" t="s">
        <v>1637</v>
      </c>
      <c r="D1619" s="175">
        <v>139.46</v>
      </c>
    </row>
    <row r="1620" spans="1:4" ht="15.75" customHeight="1" x14ac:dyDescent="0.3">
      <c r="A1620" s="174">
        <v>96246</v>
      </c>
      <c r="B1620" s="83" t="s">
        <v>1838</v>
      </c>
      <c r="C1620" s="174" t="s">
        <v>1635</v>
      </c>
      <c r="D1620" s="175">
        <v>71.959999999999994</v>
      </c>
    </row>
    <row r="1621" spans="1:4" ht="15.75" customHeight="1" x14ac:dyDescent="0.3">
      <c r="A1621" s="174">
        <v>96245</v>
      </c>
      <c r="B1621" s="83" t="s">
        <v>1839</v>
      </c>
      <c r="C1621" s="174" t="s">
        <v>1637</v>
      </c>
      <c r="D1621" s="175">
        <v>124.63</v>
      </c>
    </row>
    <row r="1622" spans="1:4" ht="15.75" customHeight="1" x14ac:dyDescent="0.3">
      <c r="A1622" s="174">
        <v>88404</v>
      </c>
      <c r="B1622" s="83" t="s">
        <v>1840</v>
      </c>
      <c r="C1622" s="174" t="s">
        <v>1635</v>
      </c>
      <c r="D1622" s="175">
        <v>0.91</v>
      </c>
    </row>
    <row r="1623" spans="1:4" ht="15.75" customHeight="1" x14ac:dyDescent="0.3">
      <c r="A1623" s="174">
        <v>88399</v>
      </c>
      <c r="B1623" s="83" t="s">
        <v>1841</v>
      </c>
      <c r="C1623" s="174" t="s">
        <v>1637</v>
      </c>
      <c r="D1623" s="175">
        <v>3.09</v>
      </c>
    </row>
    <row r="1624" spans="1:4" ht="15.75" customHeight="1" x14ac:dyDescent="0.3">
      <c r="A1624" s="174">
        <v>88392</v>
      </c>
      <c r="B1624" s="83" t="s">
        <v>1842</v>
      </c>
      <c r="C1624" s="174" t="s">
        <v>1635</v>
      </c>
      <c r="D1624" s="175">
        <v>0.97</v>
      </c>
    </row>
    <row r="1625" spans="1:4" ht="15.75" customHeight="1" x14ac:dyDescent="0.3">
      <c r="A1625" s="174">
        <v>88386</v>
      </c>
      <c r="B1625" s="83" t="s">
        <v>1843</v>
      </c>
      <c r="C1625" s="174" t="s">
        <v>1637</v>
      </c>
      <c r="D1625" s="175">
        <v>4.1100000000000003</v>
      </c>
    </row>
    <row r="1626" spans="1:4" ht="15.75" customHeight="1" x14ac:dyDescent="0.3">
      <c r="A1626" s="174">
        <v>88398</v>
      </c>
      <c r="B1626" s="83" t="s">
        <v>1844</v>
      </c>
      <c r="C1626" s="174" t="s">
        <v>1635</v>
      </c>
      <c r="D1626" s="175">
        <v>1.1499999999999999</v>
      </c>
    </row>
    <row r="1627" spans="1:4" ht="15.75" customHeight="1" x14ac:dyDescent="0.3">
      <c r="A1627" s="174">
        <v>88393</v>
      </c>
      <c r="B1627" s="83" t="s">
        <v>1845</v>
      </c>
      <c r="C1627" s="174" t="s">
        <v>1637</v>
      </c>
      <c r="D1627" s="175">
        <v>5.6</v>
      </c>
    </row>
    <row r="1628" spans="1:4" ht="15.75" customHeight="1" x14ac:dyDescent="0.3">
      <c r="A1628" s="174">
        <v>90638</v>
      </c>
      <c r="B1628" s="83" t="s">
        <v>1846</v>
      </c>
      <c r="C1628" s="174" t="s">
        <v>1635</v>
      </c>
      <c r="D1628" s="175">
        <v>4.5999999999999996</v>
      </c>
    </row>
    <row r="1629" spans="1:4" ht="15.75" customHeight="1" x14ac:dyDescent="0.3">
      <c r="A1629" s="174">
        <v>90637</v>
      </c>
      <c r="B1629" s="83" t="s">
        <v>1847</v>
      </c>
      <c r="C1629" s="174" t="s">
        <v>1637</v>
      </c>
      <c r="D1629" s="175">
        <v>13.26</v>
      </c>
    </row>
    <row r="1630" spans="1:4" ht="15.75" customHeight="1" x14ac:dyDescent="0.3">
      <c r="A1630" s="174">
        <v>103243</v>
      </c>
      <c r="B1630" s="83" t="s">
        <v>1848</v>
      </c>
      <c r="C1630" s="174" t="s">
        <v>1635</v>
      </c>
      <c r="D1630" s="175">
        <v>0</v>
      </c>
    </row>
    <row r="1631" spans="1:4" ht="15.75" customHeight="1" x14ac:dyDescent="0.3">
      <c r="A1631" s="174">
        <v>103242</v>
      </c>
      <c r="B1631" s="83" t="s">
        <v>1849</v>
      </c>
      <c r="C1631" s="174" t="s">
        <v>1637</v>
      </c>
      <c r="D1631" s="175">
        <v>0</v>
      </c>
    </row>
    <row r="1632" spans="1:4" ht="15.75" customHeight="1" x14ac:dyDescent="0.3">
      <c r="A1632" s="174">
        <v>5806</v>
      </c>
      <c r="B1632" s="83" t="s">
        <v>1850</v>
      </c>
      <c r="C1632" s="174" t="s">
        <v>1635</v>
      </c>
      <c r="D1632" s="175">
        <v>0.26</v>
      </c>
    </row>
    <row r="1633" spans="1:4" ht="15.75" customHeight="1" x14ac:dyDescent="0.3">
      <c r="A1633" s="174">
        <v>73536</v>
      </c>
      <c r="B1633" s="83" t="s">
        <v>1851</v>
      </c>
      <c r="C1633" s="174" t="s">
        <v>1637</v>
      </c>
      <c r="D1633" s="175">
        <v>22.1</v>
      </c>
    </row>
    <row r="1634" spans="1:4" ht="15.75" customHeight="1" x14ac:dyDescent="0.3">
      <c r="A1634" s="174">
        <v>7043</v>
      </c>
      <c r="B1634" s="83" t="s">
        <v>1852</v>
      </c>
      <c r="C1634" s="174" t="s">
        <v>1635</v>
      </c>
      <c r="D1634" s="175">
        <v>0.33</v>
      </c>
    </row>
    <row r="1635" spans="1:4" ht="15.75" customHeight="1" x14ac:dyDescent="0.3">
      <c r="A1635" s="174">
        <v>7042</v>
      </c>
      <c r="B1635" s="83" t="s">
        <v>1853</v>
      </c>
      <c r="C1635" s="174" t="s">
        <v>1637</v>
      </c>
      <c r="D1635" s="175">
        <v>26.11</v>
      </c>
    </row>
    <row r="1636" spans="1:4" ht="15.75" customHeight="1" x14ac:dyDescent="0.3">
      <c r="A1636" s="174">
        <v>5934</v>
      </c>
      <c r="B1636" s="83" t="s">
        <v>1854</v>
      </c>
      <c r="C1636" s="174" t="s">
        <v>1635</v>
      </c>
      <c r="D1636" s="175">
        <v>124.45</v>
      </c>
    </row>
    <row r="1637" spans="1:4" ht="15.75" customHeight="1" x14ac:dyDescent="0.3">
      <c r="A1637" s="174">
        <v>5932</v>
      </c>
      <c r="B1637" s="83" t="s">
        <v>1855</v>
      </c>
      <c r="C1637" s="174" t="s">
        <v>1637</v>
      </c>
      <c r="D1637" s="175">
        <v>305.39999999999998</v>
      </c>
    </row>
    <row r="1638" spans="1:4" ht="15.75" customHeight="1" x14ac:dyDescent="0.3">
      <c r="A1638" s="174">
        <v>96159</v>
      </c>
      <c r="B1638" s="83" t="s">
        <v>1856</v>
      </c>
      <c r="C1638" s="174" t="s">
        <v>1635</v>
      </c>
      <c r="D1638" s="175">
        <v>99.93</v>
      </c>
    </row>
    <row r="1639" spans="1:4" ht="15.75" customHeight="1" x14ac:dyDescent="0.3">
      <c r="A1639" s="174">
        <v>95133</v>
      </c>
      <c r="B1639" s="83" t="s">
        <v>1857</v>
      </c>
      <c r="C1639" s="174" t="s">
        <v>1637</v>
      </c>
      <c r="D1639" s="175">
        <v>188.43</v>
      </c>
    </row>
    <row r="1640" spans="1:4" ht="15.75" customHeight="1" x14ac:dyDescent="0.3">
      <c r="A1640" s="174">
        <v>102986</v>
      </c>
      <c r="B1640" s="83" t="s">
        <v>1858</v>
      </c>
      <c r="C1640" s="174" t="s">
        <v>1635</v>
      </c>
      <c r="D1640" s="175">
        <v>0</v>
      </c>
    </row>
    <row r="1641" spans="1:4" ht="15.75" customHeight="1" x14ac:dyDescent="0.3">
      <c r="A1641" s="174">
        <v>102987</v>
      </c>
      <c r="B1641" s="83" t="s">
        <v>1859</v>
      </c>
      <c r="C1641" s="174" t="s">
        <v>1637</v>
      </c>
      <c r="D1641" s="175">
        <v>0</v>
      </c>
    </row>
    <row r="1642" spans="1:4" ht="15.75" customHeight="1" x14ac:dyDescent="0.3">
      <c r="A1642" s="174">
        <v>92961</v>
      </c>
      <c r="B1642" s="83" t="s">
        <v>1860</v>
      </c>
      <c r="C1642" s="174" t="s">
        <v>1635</v>
      </c>
      <c r="D1642" s="175">
        <v>5.29</v>
      </c>
    </row>
    <row r="1643" spans="1:4" ht="15.75" customHeight="1" x14ac:dyDescent="0.3">
      <c r="A1643" s="174">
        <v>92960</v>
      </c>
      <c r="B1643" s="83" t="s">
        <v>1861</v>
      </c>
      <c r="C1643" s="174" t="s">
        <v>1637</v>
      </c>
      <c r="D1643" s="175">
        <v>19.22</v>
      </c>
    </row>
    <row r="1644" spans="1:4" ht="15.75" customHeight="1" x14ac:dyDescent="0.3">
      <c r="A1644" s="174">
        <v>102863</v>
      </c>
      <c r="B1644" s="83" t="s">
        <v>1862</v>
      </c>
      <c r="C1644" s="174" t="s">
        <v>1635</v>
      </c>
      <c r="D1644" s="175">
        <v>0</v>
      </c>
    </row>
    <row r="1645" spans="1:4" ht="15.75" customHeight="1" x14ac:dyDescent="0.3">
      <c r="A1645" s="174">
        <v>102862</v>
      </c>
      <c r="B1645" s="83" t="s">
        <v>1863</v>
      </c>
      <c r="C1645" s="174" t="s">
        <v>1637</v>
      </c>
      <c r="D1645" s="175">
        <v>0</v>
      </c>
    </row>
    <row r="1646" spans="1:4" ht="15.75" customHeight="1" x14ac:dyDescent="0.3">
      <c r="A1646" s="174">
        <v>93409</v>
      </c>
      <c r="B1646" s="83" t="s">
        <v>1864</v>
      </c>
      <c r="C1646" s="174" t="s">
        <v>1635</v>
      </c>
      <c r="D1646" s="175">
        <v>42.1</v>
      </c>
    </row>
    <row r="1647" spans="1:4" ht="15.75" customHeight="1" x14ac:dyDescent="0.3">
      <c r="A1647" s="174">
        <v>93408</v>
      </c>
      <c r="B1647" s="83" t="s">
        <v>1865</v>
      </c>
      <c r="C1647" s="174" t="s">
        <v>1637</v>
      </c>
      <c r="D1647" s="175">
        <v>98.35</v>
      </c>
    </row>
    <row r="1648" spans="1:4" ht="15.75" customHeight="1" x14ac:dyDescent="0.3">
      <c r="A1648" s="174">
        <v>102941</v>
      </c>
      <c r="B1648" s="83" t="s">
        <v>1866</v>
      </c>
      <c r="C1648" s="174" t="s">
        <v>1635</v>
      </c>
      <c r="D1648" s="175">
        <v>0</v>
      </c>
    </row>
    <row r="1649" spans="1:4" ht="15.75" customHeight="1" x14ac:dyDescent="0.3">
      <c r="A1649" s="174">
        <v>102940</v>
      </c>
      <c r="B1649" s="83" t="s">
        <v>1867</v>
      </c>
      <c r="C1649" s="174" t="s">
        <v>1637</v>
      </c>
      <c r="D1649" s="175">
        <v>0</v>
      </c>
    </row>
    <row r="1650" spans="1:4" ht="15.75" customHeight="1" x14ac:dyDescent="0.3">
      <c r="A1650" s="174">
        <v>103164</v>
      </c>
      <c r="B1650" s="83" t="s">
        <v>1868</v>
      </c>
      <c r="C1650" s="174" t="s">
        <v>1635</v>
      </c>
      <c r="D1650" s="175">
        <v>0</v>
      </c>
    </row>
    <row r="1651" spans="1:4" ht="15.75" customHeight="1" x14ac:dyDescent="0.3">
      <c r="A1651" s="174">
        <v>103163</v>
      </c>
      <c r="B1651" s="83" t="s">
        <v>1869</v>
      </c>
      <c r="C1651" s="174" t="s">
        <v>1637</v>
      </c>
      <c r="D1651" s="175">
        <v>0</v>
      </c>
    </row>
    <row r="1652" spans="1:4" ht="15.75" customHeight="1" x14ac:dyDescent="0.3">
      <c r="A1652" s="174">
        <v>103158</v>
      </c>
      <c r="B1652" s="83" t="s">
        <v>1870</v>
      </c>
      <c r="C1652" s="174" t="s">
        <v>1635</v>
      </c>
      <c r="D1652" s="175">
        <v>0</v>
      </c>
    </row>
    <row r="1653" spans="1:4" ht="15.75" customHeight="1" x14ac:dyDescent="0.3">
      <c r="A1653" s="174">
        <v>103157</v>
      </c>
      <c r="B1653" s="83" t="s">
        <v>1871</v>
      </c>
      <c r="C1653" s="174" t="s">
        <v>1637</v>
      </c>
      <c r="D1653" s="175">
        <v>0</v>
      </c>
    </row>
    <row r="1654" spans="1:4" ht="15.75" customHeight="1" x14ac:dyDescent="0.3">
      <c r="A1654" s="174">
        <v>103176</v>
      </c>
      <c r="B1654" s="83" t="s">
        <v>1872</v>
      </c>
      <c r="C1654" s="174" t="s">
        <v>1635</v>
      </c>
      <c r="D1654" s="175">
        <v>0</v>
      </c>
    </row>
    <row r="1655" spans="1:4" ht="15.75" customHeight="1" x14ac:dyDescent="0.3">
      <c r="A1655" s="174">
        <v>103175</v>
      </c>
      <c r="B1655" s="83" t="s">
        <v>1873</v>
      </c>
      <c r="C1655" s="174" t="s">
        <v>1637</v>
      </c>
      <c r="D1655" s="175">
        <v>0</v>
      </c>
    </row>
    <row r="1656" spans="1:4" ht="15.75" customHeight="1" x14ac:dyDescent="0.3">
      <c r="A1656" s="174">
        <v>103182</v>
      </c>
      <c r="B1656" s="83" t="s">
        <v>1874</v>
      </c>
      <c r="C1656" s="174" t="s">
        <v>1635</v>
      </c>
      <c r="D1656" s="175">
        <v>0</v>
      </c>
    </row>
    <row r="1657" spans="1:4" ht="15.75" customHeight="1" x14ac:dyDescent="0.3">
      <c r="A1657" s="174">
        <v>103181</v>
      </c>
      <c r="B1657" s="83" t="s">
        <v>1875</v>
      </c>
      <c r="C1657" s="174" t="s">
        <v>1637</v>
      </c>
      <c r="D1657" s="175">
        <v>0</v>
      </c>
    </row>
    <row r="1658" spans="1:4" ht="15.75" customHeight="1" x14ac:dyDescent="0.3">
      <c r="A1658" s="174">
        <v>103170</v>
      </c>
      <c r="B1658" s="83" t="s">
        <v>1876</v>
      </c>
      <c r="C1658" s="174" t="s">
        <v>1635</v>
      </c>
      <c r="D1658" s="175">
        <v>0</v>
      </c>
    </row>
    <row r="1659" spans="1:4" ht="15.75" customHeight="1" x14ac:dyDescent="0.3">
      <c r="A1659" s="174">
        <v>103169</v>
      </c>
      <c r="B1659" s="83" t="s">
        <v>1877</v>
      </c>
      <c r="C1659" s="174" t="s">
        <v>1637</v>
      </c>
      <c r="D1659" s="175">
        <v>0</v>
      </c>
    </row>
    <row r="1660" spans="1:4" ht="15.75" customHeight="1" x14ac:dyDescent="0.3">
      <c r="A1660" s="174">
        <v>102869</v>
      </c>
      <c r="B1660" s="83" t="s">
        <v>1878</v>
      </c>
      <c r="C1660" s="174" t="s">
        <v>1635</v>
      </c>
      <c r="D1660" s="175">
        <v>0</v>
      </c>
    </row>
    <row r="1661" spans="1:4" ht="15.75" customHeight="1" x14ac:dyDescent="0.3">
      <c r="A1661" s="174">
        <v>102868</v>
      </c>
      <c r="B1661" s="83" t="s">
        <v>1879</v>
      </c>
      <c r="C1661" s="174" t="s">
        <v>1637</v>
      </c>
      <c r="D1661" s="175">
        <v>0</v>
      </c>
    </row>
    <row r="1662" spans="1:4" ht="15.75" customHeight="1" x14ac:dyDescent="0.3">
      <c r="A1662" s="174">
        <v>92113</v>
      </c>
      <c r="B1662" s="83" t="s">
        <v>1880</v>
      </c>
      <c r="C1662" s="174" t="s">
        <v>1635</v>
      </c>
      <c r="D1662" s="175">
        <v>1.07</v>
      </c>
    </row>
    <row r="1663" spans="1:4" ht="15.75" customHeight="1" x14ac:dyDescent="0.3">
      <c r="A1663" s="174">
        <v>92112</v>
      </c>
      <c r="B1663" s="83" t="s">
        <v>1881</v>
      </c>
      <c r="C1663" s="174" t="s">
        <v>1637</v>
      </c>
      <c r="D1663" s="175">
        <v>3.07</v>
      </c>
    </row>
    <row r="1664" spans="1:4" ht="15.75" customHeight="1" x14ac:dyDescent="0.3">
      <c r="A1664" s="174">
        <v>90675</v>
      </c>
      <c r="B1664" s="83" t="s">
        <v>1882</v>
      </c>
      <c r="C1664" s="174" t="s">
        <v>1635</v>
      </c>
      <c r="D1664" s="175">
        <v>363.85</v>
      </c>
    </row>
    <row r="1665" spans="1:4" ht="15.75" customHeight="1" x14ac:dyDescent="0.3">
      <c r="A1665" s="174">
        <v>90674</v>
      </c>
      <c r="B1665" s="83" t="s">
        <v>1883</v>
      </c>
      <c r="C1665" s="174" t="s">
        <v>1637</v>
      </c>
      <c r="D1665" s="175">
        <v>807.47</v>
      </c>
    </row>
    <row r="1666" spans="1:4" ht="15.75" customHeight="1" x14ac:dyDescent="0.3">
      <c r="A1666" s="174">
        <v>93225</v>
      </c>
      <c r="B1666" s="83" t="s">
        <v>1884</v>
      </c>
      <c r="C1666" s="174" t="s">
        <v>1635</v>
      </c>
      <c r="D1666" s="175">
        <v>539.25</v>
      </c>
    </row>
    <row r="1667" spans="1:4" ht="15.75" customHeight="1" x14ac:dyDescent="0.3">
      <c r="A1667" s="174">
        <v>93224</v>
      </c>
      <c r="B1667" s="83" t="s">
        <v>1885</v>
      </c>
      <c r="C1667" s="174" t="s">
        <v>1637</v>
      </c>
      <c r="D1667" s="175">
        <v>1192.4000000000001</v>
      </c>
    </row>
    <row r="1668" spans="1:4" ht="15.75" customHeight="1" x14ac:dyDescent="0.3">
      <c r="A1668" s="174">
        <v>104696</v>
      </c>
      <c r="B1668" s="83" t="s">
        <v>1886</v>
      </c>
      <c r="C1668" s="174" t="s">
        <v>1635</v>
      </c>
      <c r="D1668" s="175">
        <v>36.26</v>
      </c>
    </row>
    <row r="1669" spans="1:4" ht="15.75" customHeight="1" x14ac:dyDescent="0.3">
      <c r="A1669" s="174">
        <v>104695</v>
      </c>
      <c r="B1669" s="83" t="s">
        <v>1887</v>
      </c>
      <c r="C1669" s="174" t="s">
        <v>1637</v>
      </c>
      <c r="D1669" s="175">
        <v>39.1</v>
      </c>
    </row>
    <row r="1670" spans="1:4" ht="15.75" customHeight="1" x14ac:dyDescent="0.3">
      <c r="A1670" s="174">
        <v>90681</v>
      </c>
      <c r="B1670" s="83" t="s">
        <v>1888</v>
      </c>
      <c r="C1670" s="174" t="s">
        <v>1635</v>
      </c>
      <c r="D1670" s="175">
        <v>183.22</v>
      </c>
    </row>
    <row r="1671" spans="1:4" ht="15.75" customHeight="1" x14ac:dyDescent="0.3">
      <c r="A1671" s="174">
        <v>90680</v>
      </c>
      <c r="B1671" s="83" t="s">
        <v>1889</v>
      </c>
      <c r="C1671" s="174" t="s">
        <v>1637</v>
      </c>
      <c r="D1671" s="175">
        <v>419.59</v>
      </c>
    </row>
    <row r="1672" spans="1:4" ht="15.75" customHeight="1" x14ac:dyDescent="0.3">
      <c r="A1672" s="174">
        <v>102875</v>
      </c>
      <c r="B1672" s="83" t="s">
        <v>1890</v>
      </c>
      <c r="C1672" s="174" t="s">
        <v>1635</v>
      </c>
      <c r="D1672" s="175">
        <v>515.30999999999995</v>
      </c>
    </row>
    <row r="1673" spans="1:4" ht="15.75" customHeight="1" x14ac:dyDescent="0.3">
      <c r="A1673" s="174">
        <v>102874</v>
      </c>
      <c r="B1673" s="83" t="s">
        <v>1891</v>
      </c>
      <c r="C1673" s="174" t="s">
        <v>1637</v>
      </c>
      <c r="D1673" s="175">
        <v>1107.67</v>
      </c>
    </row>
    <row r="1674" spans="1:4" ht="15.75" customHeight="1" x14ac:dyDescent="0.3">
      <c r="A1674" s="174">
        <v>102965</v>
      </c>
      <c r="B1674" s="83" t="s">
        <v>1892</v>
      </c>
      <c r="C1674" s="174" t="s">
        <v>1635</v>
      </c>
      <c r="D1674" s="175">
        <v>268.10000000000002</v>
      </c>
    </row>
    <row r="1675" spans="1:4" ht="15.75" customHeight="1" x14ac:dyDescent="0.3">
      <c r="A1675" s="174">
        <v>102964</v>
      </c>
      <c r="B1675" s="83" t="s">
        <v>1893</v>
      </c>
      <c r="C1675" s="174" t="s">
        <v>1637</v>
      </c>
      <c r="D1675" s="175">
        <v>524.71</v>
      </c>
    </row>
    <row r="1676" spans="1:4" ht="15.75" customHeight="1" x14ac:dyDescent="0.3">
      <c r="A1676" s="174">
        <v>95703</v>
      </c>
      <c r="B1676" s="83" t="s">
        <v>1894</v>
      </c>
      <c r="C1676" s="174" t="s">
        <v>1635</v>
      </c>
      <c r="D1676" s="175">
        <v>40.770000000000003</v>
      </c>
    </row>
    <row r="1677" spans="1:4" ht="15.75" customHeight="1" x14ac:dyDescent="0.3">
      <c r="A1677" s="174">
        <v>95702</v>
      </c>
      <c r="B1677" s="83" t="s">
        <v>1895</v>
      </c>
      <c r="C1677" s="174" t="s">
        <v>1637</v>
      </c>
      <c r="D1677" s="175">
        <v>48.91</v>
      </c>
    </row>
    <row r="1678" spans="1:4" ht="15.75" customHeight="1" x14ac:dyDescent="0.3">
      <c r="A1678" s="174">
        <v>90626</v>
      </c>
      <c r="B1678" s="83" t="s">
        <v>1896</v>
      </c>
      <c r="C1678" s="174" t="s">
        <v>1635</v>
      </c>
      <c r="D1678" s="175">
        <v>2.59</v>
      </c>
    </row>
    <row r="1679" spans="1:4" ht="15.75" customHeight="1" x14ac:dyDescent="0.3">
      <c r="A1679" s="174">
        <v>90625</v>
      </c>
      <c r="B1679" s="83" t="s">
        <v>1897</v>
      </c>
      <c r="C1679" s="174" t="s">
        <v>1637</v>
      </c>
      <c r="D1679" s="175">
        <v>7.51</v>
      </c>
    </row>
    <row r="1680" spans="1:4" ht="15.75" customHeight="1" x14ac:dyDescent="0.3">
      <c r="A1680" s="174">
        <v>102881</v>
      </c>
      <c r="B1680" s="83" t="s">
        <v>1898</v>
      </c>
      <c r="C1680" s="174" t="s">
        <v>1635</v>
      </c>
      <c r="D1680" s="175">
        <v>702.47</v>
      </c>
    </row>
    <row r="1681" spans="1:4" ht="15.75" customHeight="1" x14ac:dyDescent="0.3">
      <c r="A1681" s="174">
        <v>102880</v>
      </c>
      <c r="B1681" s="83" t="s">
        <v>1899</v>
      </c>
      <c r="C1681" s="174" t="s">
        <v>1637</v>
      </c>
      <c r="D1681" s="175">
        <v>1538.89</v>
      </c>
    </row>
    <row r="1682" spans="1:4" ht="15.75" customHeight="1" x14ac:dyDescent="0.3">
      <c r="A1682" s="174">
        <v>103225</v>
      </c>
      <c r="B1682" s="83" t="s">
        <v>1900</v>
      </c>
      <c r="C1682" s="174" t="s">
        <v>1635</v>
      </c>
      <c r="D1682" s="175">
        <v>239.12</v>
      </c>
    </row>
    <row r="1683" spans="1:4" ht="15.75" customHeight="1" x14ac:dyDescent="0.3">
      <c r="A1683" s="174">
        <v>103224</v>
      </c>
      <c r="B1683" s="83" t="s">
        <v>1901</v>
      </c>
      <c r="C1683" s="174" t="s">
        <v>1637</v>
      </c>
      <c r="D1683" s="175">
        <v>475.15</v>
      </c>
    </row>
    <row r="1684" spans="1:4" ht="15.75" customHeight="1" x14ac:dyDescent="0.3">
      <c r="A1684" s="174">
        <v>103237</v>
      </c>
      <c r="B1684" s="83" t="s">
        <v>1902</v>
      </c>
      <c r="C1684" s="174" t="s">
        <v>1635</v>
      </c>
      <c r="D1684" s="175">
        <v>675.43</v>
      </c>
    </row>
    <row r="1685" spans="1:4" ht="15.75" customHeight="1" x14ac:dyDescent="0.3">
      <c r="A1685" s="174">
        <v>103236</v>
      </c>
      <c r="B1685" s="83" t="s">
        <v>1903</v>
      </c>
      <c r="C1685" s="174" t="s">
        <v>1637</v>
      </c>
      <c r="D1685" s="175">
        <v>1439.88</v>
      </c>
    </row>
    <row r="1686" spans="1:4" ht="15.75" customHeight="1" x14ac:dyDescent="0.3">
      <c r="A1686" s="174">
        <v>103231</v>
      </c>
      <c r="B1686" s="83" t="s">
        <v>1904</v>
      </c>
      <c r="C1686" s="174" t="s">
        <v>1635</v>
      </c>
      <c r="D1686" s="175">
        <v>503.31</v>
      </c>
    </row>
    <row r="1687" spans="1:4" ht="15.75" customHeight="1" x14ac:dyDescent="0.3">
      <c r="A1687" s="174">
        <v>103230</v>
      </c>
      <c r="B1687" s="83" t="s">
        <v>1905</v>
      </c>
      <c r="C1687" s="174" t="s">
        <v>1637</v>
      </c>
      <c r="D1687" s="175">
        <v>1051.42</v>
      </c>
    </row>
    <row r="1688" spans="1:4" ht="15.75" customHeight="1" x14ac:dyDescent="0.3">
      <c r="A1688" s="174">
        <v>95621</v>
      </c>
      <c r="B1688" s="83" t="s">
        <v>1906</v>
      </c>
      <c r="C1688" s="174" t="s">
        <v>1635</v>
      </c>
      <c r="D1688" s="175">
        <v>33.31</v>
      </c>
    </row>
    <row r="1689" spans="1:4" ht="15.75" customHeight="1" x14ac:dyDescent="0.3">
      <c r="A1689" s="174">
        <v>95620</v>
      </c>
      <c r="B1689" s="83" t="s">
        <v>1907</v>
      </c>
      <c r="C1689" s="174" t="s">
        <v>1637</v>
      </c>
      <c r="D1689" s="175">
        <v>34.75</v>
      </c>
    </row>
    <row r="1690" spans="1:4" ht="15.75" customHeight="1" x14ac:dyDescent="0.3">
      <c r="A1690" s="174">
        <v>102975</v>
      </c>
      <c r="B1690" s="83" t="s">
        <v>1908</v>
      </c>
      <c r="C1690" s="174" t="s">
        <v>1635</v>
      </c>
      <c r="D1690" s="175">
        <v>160.13999999999999</v>
      </c>
    </row>
    <row r="1691" spans="1:4" ht="15.75" customHeight="1" x14ac:dyDescent="0.3">
      <c r="A1691" s="174">
        <v>102976</v>
      </c>
      <c r="B1691" s="83" t="s">
        <v>1909</v>
      </c>
      <c r="C1691" s="174" t="s">
        <v>1637</v>
      </c>
      <c r="D1691" s="175">
        <v>300.95999999999998</v>
      </c>
    </row>
    <row r="1692" spans="1:4" ht="15.75" customHeight="1" x14ac:dyDescent="0.3">
      <c r="A1692" s="174">
        <v>90632</v>
      </c>
      <c r="B1692" s="83" t="s">
        <v>1910</v>
      </c>
      <c r="C1692" s="174" t="s">
        <v>1635</v>
      </c>
      <c r="D1692" s="175">
        <v>107.89</v>
      </c>
    </row>
    <row r="1693" spans="1:4" ht="15.75" customHeight="1" x14ac:dyDescent="0.3">
      <c r="A1693" s="174">
        <v>90631</v>
      </c>
      <c r="B1693" s="83" t="s">
        <v>1911</v>
      </c>
      <c r="C1693" s="174" t="s">
        <v>1637</v>
      </c>
      <c r="D1693" s="175">
        <v>180.89</v>
      </c>
    </row>
    <row r="1694" spans="1:4" ht="15.75" customHeight="1" x14ac:dyDescent="0.3">
      <c r="A1694" s="174">
        <v>95709</v>
      </c>
      <c r="B1694" s="83" t="s">
        <v>1912</v>
      </c>
      <c r="C1694" s="174" t="s">
        <v>1635</v>
      </c>
      <c r="D1694" s="175">
        <v>108.6</v>
      </c>
    </row>
    <row r="1695" spans="1:4" ht="15.75" customHeight="1" x14ac:dyDescent="0.3">
      <c r="A1695" s="174">
        <v>95708</v>
      </c>
      <c r="B1695" s="83" t="s">
        <v>1913</v>
      </c>
      <c r="C1695" s="174" t="s">
        <v>1637</v>
      </c>
      <c r="D1695" s="175">
        <v>184.22</v>
      </c>
    </row>
    <row r="1696" spans="1:4" ht="15.75" customHeight="1" x14ac:dyDescent="0.3">
      <c r="A1696" s="174">
        <v>91278</v>
      </c>
      <c r="B1696" s="83" t="s">
        <v>1914</v>
      </c>
      <c r="C1696" s="174" t="s">
        <v>1635</v>
      </c>
      <c r="D1696" s="175">
        <v>0.72</v>
      </c>
    </row>
    <row r="1697" spans="1:4" ht="15.75" customHeight="1" x14ac:dyDescent="0.3">
      <c r="A1697" s="174">
        <v>91277</v>
      </c>
      <c r="B1697" s="83" t="s">
        <v>1915</v>
      </c>
      <c r="C1697" s="174" t="s">
        <v>1637</v>
      </c>
      <c r="D1697" s="175">
        <v>10.47</v>
      </c>
    </row>
    <row r="1698" spans="1:4" ht="15.75" customHeight="1" x14ac:dyDescent="0.3">
      <c r="A1698" s="174">
        <v>102887</v>
      </c>
      <c r="B1698" s="83" t="s">
        <v>1916</v>
      </c>
      <c r="C1698" s="174" t="s">
        <v>1635</v>
      </c>
      <c r="D1698" s="175">
        <v>0</v>
      </c>
    </row>
    <row r="1699" spans="1:4" ht="15.75" customHeight="1" x14ac:dyDescent="0.3">
      <c r="A1699" s="174">
        <v>102886</v>
      </c>
      <c r="B1699" s="83" t="s">
        <v>1917</v>
      </c>
      <c r="C1699" s="174" t="s">
        <v>1637</v>
      </c>
      <c r="D1699" s="175">
        <v>0</v>
      </c>
    </row>
    <row r="1700" spans="1:4" ht="15.75" customHeight="1" x14ac:dyDescent="0.3">
      <c r="A1700" s="174">
        <v>95277</v>
      </c>
      <c r="B1700" s="83" t="s">
        <v>1918</v>
      </c>
      <c r="C1700" s="174" t="s">
        <v>1635</v>
      </c>
      <c r="D1700" s="175">
        <v>0.6</v>
      </c>
    </row>
    <row r="1701" spans="1:4" ht="15.75" customHeight="1" x14ac:dyDescent="0.3">
      <c r="A1701" s="174">
        <v>95276</v>
      </c>
      <c r="B1701" s="83" t="s">
        <v>1919</v>
      </c>
      <c r="C1701" s="174" t="s">
        <v>1637</v>
      </c>
      <c r="D1701" s="175">
        <v>2.83</v>
      </c>
    </row>
    <row r="1702" spans="1:4" ht="15.75" customHeight="1" x14ac:dyDescent="0.3">
      <c r="A1702" s="174">
        <v>88430</v>
      </c>
      <c r="B1702" s="83" t="s">
        <v>1920</v>
      </c>
      <c r="C1702" s="174" t="s">
        <v>1635</v>
      </c>
      <c r="D1702" s="175">
        <v>5.99</v>
      </c>
    </row>
    <row r="1703" spans="1:4" ht="15.75" customHeight="1" x14ac:dyDescent="0.3">
      <c r="A1703" s="174">
        <v>88418</v>
      </c>
      <c r="B1703" s="83" t="s">
        <v>1921</v>
      </c>
      <c r="C1703" s="174" t="s">
        <v>1637</v>
      </c>
      <c r="D1703" s="175">
        <v>12.85</v>
      </c>
    </row>
    <row r="1704" spans="1:4" ht="15.75" customHeight="1" x14ac:dyDescent="0.3">
      <c r="A1704" s="174">
        <v>88438</v>
      </c>
      <c r="B1704" s="83" t="s">
        <v>1922</v>
      </c>
      <c r="C1704" s="174" t="s">
        <v>1635</v>
      </c>
      <c r="D1704" s="175">
        <v>7.94</v>
      </c>
    </row>
    <row r="1705" spans="1:4" ht="15.75" customHeight="1" x14ac:dyDescent="0.3">
      <c r="A1705" s="174">
        <v>88433</v>
      </c>
      <c r="B1705" s="83" t="s">
        <v>1923</v>
      </c>
      <c r="C1705" s="174" t="s">
        <v>1637</v>
      </c>
      <c r="D1705" s="175">
        <v>16.78</v>
      </c>
    </row>
    <row r="1706" spans="1:4" ht="15.75" customHeight="1" x14ac:dyDescent="0.3">
      <c r="A1706" s="174">
        <v>90669</v>
      </c>
      <c r="B1706" s="83" t="s">
        <v>1924</v>
      </c>
      <c r="C1706" s="174" t="s">
        <v>1635</v>
      </c>
      <c r="D1706" s="175">
        <v>8.93</v>
      </c>
    </row>
    <row r="1707" spans="1:4" ht="15.75" customHeight="1" x14ac:dyDescent="0.3">
      <c r="A1707" s="174">
        <v>90668</v>
      </c>
      <c r="B1707" s="83" t="s">
        <v>1925</v>
      </c>
      <c r="C1707" s="174" t="s">
        <v>1637</v>
      </c>
      <c r="D1707" s="175">
        <v>32.65</v>
      </c>
    </row>
    <row r="1708" spans="1:4" ht="15.75" customHeight="1" x14ac:dyDescent="0.3">
      <c r="A1708" s="174">
        <v>102980</v>
      </c>
      <c r="B1708" s="83" t="s">
        <v>1926</v>
      </c>
      <c r="C1708" s="174" t="s">
        <v>1635</v>
      </c>
      <c r="D1708" s="175">
        <v>0</v>
      </c>
    </row>
    <row r="1709" spans="1:4" ht="15.75" customHeight="1" x14ac:dyDescent="0.3">
      <c r="A1709" s="174">
        <v>102981</v>
      </c>
      <c r="B1709" s="83" t="s">
        <v>1927</v>
      </c>
      <c r="C1709" s="174" t="s">
        <v>1637</v>
      </c>
      <c r="D1709" s="175">
        <v>0</v>
      </c>
    </row>
    <row r="1710" spans="1:4" ht="15.75" customHeight="1" x14ac:dyDescent="0.3">
      <c r="A1710" s="174">
        <v>5946</v>
      </c>
      <c r="B1710" s="83" t="s">
        <v>1928</v>
      </c>
      <c r="C1710" s="174" t="s">
        <v>1635</v>
      </c>
      <c r="D1710" s="175">
        <v>116.83</v>
      </c>
    </row>
    <row r="1711" spans="1:4" ht="15.75" customHeight="1" x14ac:dyDescent="0.3">
      <c r="A1711" s="174">
        <v>5944</v>
      </c>
      <c r="B1711" s="83" t="s">
        <v>1929</v>
      </c>
      <c r="C1711" s="174" t="s">
        <v>1637</v>
      </c>
      <c r="D1711" s="175">
        <v>268.14999999999998</v>
      </c>
    </row>
    <row r="1712" spans="1:4" ht="15.75" customHeight="1" x14ac:dyDescent="0.3">
      <c r="A1712" s="174">
        <v>5942</v>
      </c>
      <c r="B1712" s="83" t="s">
        <v>1930</v>
      </c>
      <c r="C1712" s="174" t="s">
        <v>1635</v>
      </c>
      <c r="D1712" s="175">
        <v>93.92</v>
      </c>
    </row>
    <row r="1713" spans="1:4" ht="15.75" customHeight="1" x14ac:dyDescent="0.3">
      <c r="A1713" s="174">
        <v>5940</v>
      </c>
      <c r="B1713" s="83" t="s">
        <v>1931</v>
      </c>
      <c r="C1713" s="174" t="s">
        <v>1637</v>
      </c>
      <c r="D1713" s="175">
        <v>198.04</v>
      </c>
    </row>
    <row r="1714" spans="1:4" ht="15.75" customHeight="1" x14ac:dyDescent="0.3">
      <c r="A1714" s="174">
        <v>102893</v>
      </c>
      <c r="B1714" s="83" t="s">
        <v>1932</v>
      </c>
      <c r="C1714" s="174" t="s">
        <v>1635</v>
      </c>
      <c r="D1714" s="175">
        <v>0</v>
      </c>
    </row>
    <row r="1715" spans="1:4" ht="15.75" customHeight="1" x14ac:dyDescent="0.3">
      <c r="A1715" s="174">
        <v>102892</v>
      </c>
      <c r="B1715" s="83" t="s">
        <v>1933</v>
      </c>
      <c r="C1715" s="174" t="s">
        <v>1637</v>
      </c>
      <c r="D1715" s="175">
        <v>0</v>
      </c>
    </row>
    <row r="1716" spans="1:4" ht="15.75" customHeight="1" x14ac:dyDescent="0.3">
      <c r="A1716" s="174">
        <v>89251</v>
      </c>
      <c r="B1716" s="83" t="s">
        <v>1934</v>
      </c>
      <c r="C1716" s="174" t="s">
        <v>1635</v>
      </c>
      <c r="D1716" s="175">
        <v>356.31</v>
      </c>
    </row>
    <row r="1717" spans="1:4" ht="15.75" customHeight="1" x14ac:dyDescent="0.3">
      <c r="A1717" s="174">
        <v>89250</v>
      </c>
      <c r="B1717" s="83" t="s">
        <v>1935</v>
      </c>
      <c r="C1717" s="174" t="s">
        <v>1637</v>
      </c>
      <c r="D1717" s="175">
        <v>1170.77</v>
      </c>
    </row>
    <row r="1718" spans="1:4" ht="15.75" customHeight="1" x14ac:dyDescent="0.3">
      <c r="A1718" s="174">
        <v>102959</v>
      </c>
      <c r="B1718" s="83" t="s">
        <v>1936</v>
      </c>
      <c r="C1718" s="174" t="s">
        <v>1635</v>
      </c>
      <c r="D1718" s="175">
        <v>0</v>
      </c>
    </row>
    <row r="1719" spans="1:4" ht="15.75" customHeight="1" x14ac:dyDescent="0.3">
      <c r="A1719" s="174">
        <v>102958</v>
      </c>
      <c r="B1719" s="83" t="s">
        <v>1937</v>
      </c>
      <c r="C1719" s="174" t="s">
        <v>1637</v>
      </c>
      <c r="D1719" s="175">
        <v>0</v>
      </c>
    </row>
    <row r="1720" spans="1:4" ht="15.75" customHeight="1" x14ac:dyDescent="0.3">
      <c r="A1720" s="174">
        <v>5681</v>
      </c>
      <c r="B1720" s="83" t="s">
        <v>1938</v>
      </c>
      <c r="C1720" s="174" t="s">
        <v>1635</v>
      </c>
      <c r="D1720" s="175">
        <v>70</v>
      </c>
    </row>
    <row r="1721" spans="1:4" ht="15.75" customHeight="1" x14ac:dyDescent="0.3">
      <c r="A1721" s="174">
        <v>5680</v>
      </c>
      <c r="B1721" s="83" t="s">
        <v>1939</v>
      </c>
      <c r="C1721" s="174" t="s">
        <v>1637</v>
      </c>
      <c r="D1721" s="175">
        <v>149.04</v>
      </c>
    </row>
    <row r="1722" spans="1:4" ht="15.75" customHeight="1" x14ac:dyDescent="0.3">
      <c r="A1722" s="174">
        <v>5877</v>
      </c>
      <c r="B1722" s="83" t="s">
        <v>1940</v>
      </c>
      <c r="C1722" s="174" t="s">
        <v>1635</v>
      </c>
      <c r="D1722" s="175">
        <v>72.86</v>
      </c>
    </row>
    <row r="1723" spans="1:4" ht="15.75" customHeight="1" x14ac:dyDescent="0.3">
      <c r="A1723" s="174">
        <v>5875</v>
      </c>
      <c r="B1723" s="83" t="s">
        <v>1941</v>
      </c>
      <c r="C1723" s="174" t="s">
        <v>1637</v>
      </c>
      <c r="D1723" s="175">
        <v>150.68</v>
      </c>
    </row>
    <row r="1724" spans="1:4" ht="15.75" customHeight="1" x14ac:dyDescent="0.3">
      <c r="A1724" s="174">
        <v>5679</v>
      </c>
      <c r="B1724" s="83" t="s">
        <v>1942</v>
      </c>
      <c r="C1724" s="174" t="s">
        <v>1635</v>
      </c>
      <c r="D1724" s="175">
        <v>74.2</v>
      </c>
    </row>
    <row r="1725" spans="1:4" ht="15.75" customHeight="1" x14ac:dyDescent="0.3">
      <c r="A1725" s="174">
        <v>5678</v>
      </c>
      <c r="B1725" s="83" t="s">
        <v>1943</v>
      </c>
      <c r="C1725" s="174" t="s">
        <v>1637</v>
      </c>
      <c r="D1725" s="175">
        <v>162.58000000000001</v>
      </c>
    </row>
    <row r="1726" spans="1:4" ht="15.75" customHeight="1" x14ac:dyDescent="0.3">
      <c r="A1726" s="174">
        <v>6880</v>
      </c>
      <c r="B1726" s="83" t="s">
        <v>1944</v>
      </c>
      <c r="C1726" s="174" t="s">
        <v>1635</v>
      </c>
      <c r="D1726" s="175">
        <v>97.17</v>
      </c>
    </row>
    <row r="1727" spans="1:4" ht="15.75" customHeight="1" x14ac:dyDescent="0.3">
      <c r="A1727" s="174">
        <v>6879</v>
      </c>
      <c r="B1727" s="83" t="s">
        <v>1945</v>
      </c>
      <c r="C1727" s="174" t="s">
        <v>1637</v>
      </c>
      <c r="D1727" s="175">
        <v>227.44</v>
      </c>
    </row>
    <row r="1728" spans="1:4" ht="15.75" customHeight="1" x14ac:dyDescent="0.3">
      <c r="A1728" s="174">
        <v>96464</v>
      </c>
      <c r="B1728" s="83" t="s">
        <v>1946</v>
      </c>
      <c r="C1728" s="174" t="s">
        <v>1635</v>
      </c>
      <c r="D1728" s="175">
        <v>101.28</v>
      </c>
    </row>
    <row r="1729" spans="1:4" ht="15.75" customHeight="1" x14ac:dyDescent="0.3">
      <c r="A1729" s="174">
        <v>96463</v>
      </c>
      <c r="B1729" s="83" t="s">
        <v>1947</v>
      </c>
      <c r="C1729" s="174" t="s">
        <v>1637</v>
      </c>
      <c r="D1729" s="175">
        <v>235.03</v>
      </c>
    </row>
    <row r="1730" spans="1:4" ht="15.75" customHeight="1" x14ac:dyDescent="0.3">
      <c r="A1730" s="174">
        <v>7050</v>
      </c>
      <c r="B1730" s="83" t="s">
        <v>1948</v>
      </c>
      <c r="C1730" s="174" t="s">
        <v>1635</v>
      </c>
      <c r="D1730" s="175">
        <v>89.68</v>
      </c>
    </row>
    <row r="1731" spans="1:4" ht="15.75" customHeight="1" x14ac:dyDescent="0.3">
      <c r="A1731" s="174">
        <v>7049</v>
      </c>
      <c r="B1731" s="83" t="s">
        <v>1949</v>
      </c>
      <c r="C1731" s="174" t="s">
        <v>1637</v>
      </c>
      <c r="D1731" s="175">
        <v>237.22</v>
      </c>
    </row>
    <row r="1732" spans="1:4" ht="15.75" customHeight="1" x14ac:dyDescent="0.3">
      <c r="A1732" s="174">
        <v>95632</v>
      </c>
      <c r="B1732" s="83" t="s">
        <v>1950</v>
      </c>
      <c r="C1732" s="174" t="s">
        <v>1635</v>
      </c>
      <c r="D1732" s="175">
        <v>94.29</v>
      </c>
    </row>
    <row r="1733" spans="1:4" ht="15.75" customHeight="1" x14ac:dyDescent="0.3">
      <c r="A1733" s="174">
        <v>95631</v>
      </c>
      <c r="B1733" s="83" t="s">
        <v>1951</v>
      </c>
      <c r="C1733" s="174" t="s">
        <v>1637</v>
      </c>
      <c r="D1733" s="175">
        <v>246.47</v>
      </c>
    </row>
    <row r="1734" spans="1:4" ht="15.75" customHeight="1" x14ac:dyDescent="0.3">
      <c r="A1734" s="174">
        <v>5685</v>
      </c>
      <c r="B1734" s="83" t="s">
        <v>1952</v>
      </c>
      <c r="C1734" s="174" t="s">
        <v>1635</v>
      </c>
      <c r="D1734" s="175">
        <v>73.03</v>
      </c>
    </row>
    <row r="1735" spans="1:4" ht="15.75" customHeight="1" x14ac:dyDescent="0.3">
      <c r="A1735" s="174">
        <v>5684</v>
      </c>
      <c r="B1735" s="83" t="s">
        <v>1953</v>
      </c>
      <c r="C1735" s="174" t="s">
        <v>1637</v>
      </c>
      <c r="D1735" s="175">
        <v>172.23</v>
      </c>
    </row>
    <row r="1736" spans="1:4" ht="15.75" customHeight="1" x14ac:dyDescent="0.3">
      <c r="A1736" s="174">
        <v>93244</v>
      </c>
      <c r="B1736" s="83" t="s">
        <v>1954</v>
      </c>
      <c r="C1736" s="174" t="s">
        <v>1635</v>
      </c>
      <c r="D1736" s="175">
        <v>74.8</v>
      </c>
    </row>
    <row r="1737" spans="1:4" ht="15.75" customHeight="1" x14ac:dyDescent="0.3">
      <c r="A1737" s="174">
        <v>73436</v>
      </c>
      <c r="B1737" s="83" t="s">
        <v>1955</v>
      </c>
      <c r="C1737" s="174" t="s">
        <v>1637</v>
      </c>
      <c r="D1737" s="175">
        <v>175.68</v>
      </c>
    </row>
    <row r="1738" spans="1:4" ht="15.75" customHeight="1" x14ac:dyDescent="0.3">
      <c r="A1738" s="174">
        <v>5881</v>
      </c>
      <c r="B1738" s="83" t="s">
        <v>1956</v>
      </c>
      <c r="C1738" s="174" t="s">
        <v>1635</v>
      </c>
      <c r="D1738" s="175">
        <v>88.74</v>
      </c>
    </row>
    <row r="1739" spans="1:4" ht="15.75" customHeight="1" x14ac:dyDescent="0.3">
      <c r="A1739" s="174">
        <v>5879</v>
      </c>
      <c r="B1739" s="83" t="s">
        <v>1957</v>
      </c>
      <c r="C1739" s="174" t="s">
        <v>1637</v>
      </c>
      <c r="D1739" s="175">
        <v>158.44999999999999</v>
      </c>
    </row>
    <row r="1740" spans="1:4" ht="15.75" customHeight="1" x14ac:dyDescent="0.3">
      <c r="A1740" s="174">
        <v>5865</v>
      </c>
      <c r="B1740" s="83" t="s">
        <v>1958</v>
      </c>
      <c r="C1740" s="174" t="s">
        <v>1635</v>
      </c>
      <c r="D1740" s="175">
        <v>12.93</v>
      </c>
    </row>
    <row r="1741" spans="1:4" ht="15.75" customHeight="1" x14ac:dyDescent="0.3">
      <c r="A1741" s="174">
        <v>5863</v>
      </c>
      <c r="B1741" s="83" t="s">
        <v>1959</v>
      </c>
      <c r="C1741" s="174" t="s">
        <v>1637</v>
      </c>
      <c r="D1741" s="175">
        <v>25.69</v>
      </c>
    </row>
    <row r="1742" spans="1:4" ht="15.75" customHeight="1" x14ac:dyDescent="0.3">
      <c r="A1742" s="174">
        <v>5869</v>
      </c>
      <c r="B1742" s="83" t="s">
        <v>1960</v>
      </c>
      <c r="C1742" s="174" t="s">
        <v>1635</v>
      </c>
      <c r="D1742" s="175">
        <v>82.81</v>
      </c>
    </row>
    <row r="1743" spans="1:4" ht="15.75" customHeight="1" x14ac:dyDescent="0.3">
      <c r="A1743" s="174">
        <v>5867</v>
      </c>
      <c r="B1743" s="83" t="s">
        <v>1961</v>
      </c>
      <c r="C1743" s="174" t="s">
        <v>1637</v>
      </c>
      <c r="D1743" s="175">
        <v>175.44</v>
      </c>
    </row>
    <row r="1744" spans="1:4" ht="15.75" customHeight="1" x14ac:dyDescent="0.3">
      <c r="A1744" s="174">
        <v>95271</v>
      </c>
      <c r="B1744" s="83" t="s">
        <v>1962</v>
      </c>
      <c r="C1744" s="174" t="s">
        <v>1635</v>
      </c>
      <c r="D1744" s="175">
        <v>0.6</v>
      </c>
    </row>
    <row r="1745" spans="1:4" ht="15.75" customHeight="1" x14ac:dyDescent="0.3">
      <c r="A1745" s="174">
        <v>95270</v>
      </c>
      <c r="B1745" s="83" t="s">
        <v>1963</v>
      </c>
      <c r="C1745" s="174" t="s">
        <v>1637</v>
      </c>
      <c r="D1745" s="175">
        <v>10.119999999999999</v>
      </c>
    </row>
    <row r="1746" spans="1:4" ht="15.75" customHeight="1" x14ac:dyDescent="0.3">
      <c r="A1746" s="174">
        <v>91693</v>
      </c>
      <c r="B1746" s="83" t="s">
        <v>1964</v>
      </c>
      <c r="C1746" s="174" t="s">
        <v>1635</v>
      </c>
      <c r="D1746" s="175">
        <v>35.119999999999997</v>
      </c>
    </row>
    <row r="1747" spans="1:4" ht="15.75" customHeight="1" x14ac:dyDescent="0.3">
      <c r="A1747" s="174">
        <v>91692</v>
      </c>
      <c r="B1747" s="83" t="s">
        <v>1965</v>
      </c>
      <c r="C1747" s="174" t="s">
        <v>1637</v>
      </c>
      <c r="D1747" s="175">
        <v>36.18</v>
      </c>
    </row>
    <row r="1748" spans="1:4" ht="15.75" customHeight="1" x14ac:dyDescent="0.3">
      <c r="A1748" s="174">
        <v>102929</v>
      </c>
      <c r="B1748" s="83" t="s">
        <v>1966</v>
      </c>
      <c r="C1748" s="174" t="s">
        <v>1635</v>
      </c>
      <c r="D1748" s="175">
        <v>0</v>
      </c>
    </row>
    <row r="1749" spans="1:4" ht="15.75" customHeight="1" x14ac:dyDescent="0.3">
      <c r="A1749" s="174">
        <v>102928</v>
      </c>
      <c r="B1749" s="83" t="s">
        <v>1967</v>
      </c>
      <c r="C1749" s="174" t="s">
        <v>1637</v>
      </c>
      <c r="D1749" s="175">
        <v>0</v>
      </c>
    </row>
    <row r="1750" spans="1:4" ht="15.75" customHeight="1" x14ac:dyDescent="0.3">
      <c r="A1750" s="174">
        <v>95140</v>
      </c>
      <c r="B1750" s="83" t="s">
        <v>1968</v>
      </c>
      <c r="C1750" s="174" t="s">
        <v>1635</v>
      </c>
      <c r="D1750" s="175">
        <v>0.04</v>
      </c>
    </row>
    <row r="1751" spans="1:4" ht="15.75" customHeight="1" x14ac:dyDescent="0.3">
      <c r="A1751" s="174">
        <v>95139</v>
      </c>
      <c r="B1751" s="83" t="s">
        <v>1969</v>
      </c>
      <c r="C1751" s="174" t="s">
        <v>1637</v>
      </c>
      <c r="D1751" s="175">
        <v>0.06</v>
      </c>
    </row>
    <row r="1752" spans="1:4" ht="15.75" customHeight="1" x14ac:dyDescent="0.3">
      <c r="A1752" s="174">
        <v>89027</v>
      </c>
      <c r="B1752" s="83" t="s">
        <v>1970</v>
      </c>
      <c r="C1752" s="174" t="s">
        <v>1635</v>
      </c>
      <c r="D1752" s="175">
        <v>5.14</v>
      </c>
    </row>
    <row r="1753" spans="1:4" ht="15.75" customHeight="1" x14ac:dyDescent="0.3">
      <c r="A1753" s="174">
        <v>89028</v>
      </c>
      <c r="B1753" s="83" t="s">
        <v>1971</v>
      </c>
      <c r="C1753" s="174" t="s">
        <v>1637</v>
      </c>
      <c r="D1753" s="175">
        <v>180.22</v>
      </c>
    </row>
    <row r="1754" spans="1:4" ht="15.75" customHeight="1" x14ac:dyDescent="0.3">
      <c r="A1754" s="174">
        <v>7031</v>
      </c>
      <c r="B1754" s="83" t="s">
        <v>1972</v>
      </c>
      <c r="C1754" s="174" t="s">
        <v>1635</v>
      </c>
      <c r="D1754" s="175">
        <v>6.33</v>
      </c>
    </row>
    <row r="1755" spans="1:4" ht="15.75" customHeight="1" x14ac:dyDescent="0.3">
      <c r="A1755" s="174">
        <v>7030</v>
      </c>
      <c r="B1755" s="83" t="s">
        <v>1973</v>
      </c>
      <c r="C1755" s="174" t="s">
        <v>1637</v>
      </c>
      <c r="D1755" s="175">
        <v>267.66000000000003</v>
      </c>
    </row>
    <row r="1756" spans="1:4" ht="15.75" customHeight="1" x14ac:dyDescent="0.3">
      <c r="A1756" s="174">
        <v>102947</v>
      </c>
      <c r="B1756" s="83" t="s">
        <v>1974</v>
      </c>
      <c r="C1756" s="174" t="s">
        <v>1635</v>
      </c>
      <c r="D1756" s="175">
        <v>0</v>
      </c>
    </row>
    <row r="1757" spans="1:4" ht="15.75" customHeight="1" x14ac:dyDescent="0.3">
      <c r="A1757" s="174">
        <v>102946</v>
      </c>
      <c r="B1757" s="83" t="s">
        <v>1975</v>
      </c>
      <c r="C1757" s="174" t="s">
        <v>1637</v>
      </c>
      <c r="D1757" s="175">
        <v>0</v>
      </c>
    </row>
    <row r="1758" spans="1:4" ht="15.75" customHeight="1" x14ac:dyDescent="0.3">
      <c r="A1758" s="174">
        <v>104092</v>
      </c>
      <c r="B1758" s="83" t="s">
        <v>1976</v>
      </c>
      <c r="C1758" s="174" t="s">
        <v>1635</v>
      </c>
      <c r="D1758" s="175">
        <v>7.0000000000000007E-2</v>
      </c>
    </row>
    <row r="1759" spans="1:4" ht="15.75" customHeight="1" x14ac:dyDescent="0.3">
      <c r="A1759" s="174">
        <v>104091</v>
      </c>
      <c r="B1759" s="83" t="s">
        <v>1977</v>
      </c>
      <c r="C1759" s="174" t="s">
        <v>1637</v>
      </c>
      <c r="D1759" s="175">
        <v>0.64</v>
      </c>
    </row>
    <row r="1760" spans="1:4" ht="15.75" customHeight="1" x14ac:dyDescent="0.3">
      <c r="A1760" s="174">
        <v>104098</v>
      </c>
      <c r="B1760" s="83" t="s">
        <v>1978</v>
      </c>
      <c r="C1760" s="174" t="s">
        <v>1635</v>
      </c>
      <c r="D1760" s="175">
        <v>0.11</v>
      </c>
    </row>
    <row r="1761" spans="1:4" ht="15.75" customHeight="1" x14ac:dyDescent="0.3">
      <c r="A1761" s="174">
        <v>104097</v>
      </c>
      <c r="B1761" s="83" t="s">
        <v>1979</v>
      </c>
      <c r="C1761" s="174" t="s">
        <v>1637</v>
      </c>
      <c r="D1761" s="175">
        <v>0.9</v>
      </c>
    </row>
    <row r="1762" spans="1:4" ht="15.75" customHeight="1" x14ac:dyDescent="0.3">
      <c r="A1762" s="174">
        <v>102905</v>
      </c>
      <c r="B1762" s="83" t="s">
        <v>1980</v>
      </c>
      <c r="C1762" s="174" t="s">
        <v>1635</v>
      </c>
      <c r="D1762" s="175">
        <v>0</v>
      </c>
    </row>
    <row r="1763" spans="1:4" ht="15.75" customHeight="1" x14ac:dyDescent="0.3">
      <c r="A1763" s="174">
        <v>102904</v>
      </c>
      <c r="B1763" s="83" t="s">
        <v>1981</v>
      </c>
      <c r="C1763" s="174" t="s">
        <v>1637</v>
      </c>
      <c r="D1763" s="175">
        <v>0</v>
      </c>
    </row>
    <row r="1764" spans="1:4" ht="15.75" customHeight="1" x14ac:dyDescent="0.3">
      <c r="A1764" s="174">
        <v>89031</v>
      </c>
      <c r="B1764" s="83" t="s">
        <v>1982</v>
      </c>
      <c r="C1764" s="174" t="s">
        <v>1635</v>
      </c>
      <c r="D1764" s="175">
        <v>83.02</v>
      </c>
    </row>
    <row r="1765" spans="1:4" ht="15.75" customHeight="1" x14ac:dyDescent="0.3">
      <c r="A1765" s="174">
        <v>89032</v>
      </c>
      <c r="B1765" s="83" t="s">
        <v>1983</v>
      </c>
      <c r="C1765" s="174" t="s">
        <v>1637</v>
      </c>
      <c r="D1765" s="175">
        <v>204.85</v>
      </c>
    </row>
    <row r="1766" spans="1:4" ht="15.75" customHeight="1" x14ac:dyDescent="0.3">
      <c r="A1766" s="174">
        <v>88844</v>
      </c>
      <c r="B1766" s="83" t="s">
        <v>1984</v>
      </c>
      <c r="C1766" s="174" t="s">
        <v>1635</v>
      </c>
      <c r="D1766" s="175">
        <v>85.27</v>
      </c>
    </row>
    <row r="1767" spans="1:4" ht="15.75" customHeight="1" x14ac:dyDescent="0.3">
      <c r="A1767" s="174">
        <v>88843</v>
      </c>
      <c r="B1767" s="83" t="s">
        <v>1985</v>
      </c>
      <c r="C1767" s="174" t="s">
        <v>1637</v>
      </c>
      <c r="D1767" s="175">
        <v>225.49</v>
      </c>
    </row>
    <row r="1768" spans="1:4" ht="15.75" customHeight="1" x14ac:dyDescent="0.3">
      <c r="A1768" s="174">
        <v>5853</v>
      </c>
      <c r="B1768" s="83" t="s">
        <v>1986</v>
      </c>
      <c r="C1768" s="174" t="s">
        <v>1635</v>
      </c>
      <c r="D1768" s="175">
        <v>97.26</v>
      </c>
    </row>
    <row r="1769" spans="1:4" ht="15.75" customHeight="1" x14ac:dyDescent="0.3">
      <c r="A1769" s="174">
        <v>5851</v>
      </c>
      <c r="B1769" s="83" t="s">
        <v>1987</v>
      </c>
      <c r="C1769" s="174" t="s">
        <v>1637</v>
      </c>
      <c r="D1769" s="175">
        <v>267.93</v>
      </c>
    </row>
    <row r="1770" spans="1:4" ht="15.75" customHeight="1" x14ac:dyDescent="0.3">
      <c r="A1770" s="174">
        <v>5849</v>
      </c>
      <c r="B1770" s="83" t="s">
        <v>1988</v>
      </c>
      <c r="C1770" s="174" t="s">
        <v>1635</v>
      </c>
      <c r="D1770" s="175">
        <v>96.88</v>
      </c>
    </row>
    <row r="1771" spans="1:4" ht="15.75" customHeight="1" x14ac:dyDescent="0.3">
      <c r="A1771" s="174">
        <v>5847</v>
      </c>
      <c r="B1771" s="83" t="s">
        <v>1989</v>
      </c>
      <c r="C1771" s="174" t="s">
        <v>1637</v>
      </c>
      <c r="D1771" s="175">
        <v>279.52999999999997</v>
      </c>
    </row>
    <row r="1772" spans="1:4" ht="15.75" customHeight="1" x14ac:dyDescent="0.3">
      <c r="A1772" s="174">
        <v>5857</v>
      </c>
      <c r="B1772" s="83" t="s">
        <v>1990</v>
      </c>
      <c r="C1772" s="174" t="s">
        <v>1635</v>
      </c>
      <c r="D1772" s="175">
        <v>238.96</v>
      </c>
    </row>
    <row r="1773" spans="1:4" ht="15.75" customHeight="1" x14ac:dyDescent="0.3">
      <c r="A1773" s="174">
        <v>5855</v>
      </c>
      <c r="B1773" s="83" t="s">
        <v>1991</v>
      </c>
      <c r="C1773" s="174" t="s">
        <v>1637</v>
      </c>
      <c r="D1773" s="175">
        <v>708.09</v>
      </c>
    </row>
    <row r="1774" spans="1:4" ht="15.75" customHeight="1" x14ac:dyDescent="0.3">
      <c r="A1774" s="174">
        <v>96021</v>
      </c>
      <c r="B1774" s="83" t="s">
        <v>1992</v>
      </c>
      <c r="C1774" s="174" t="s">
        <v>1635</v>
      </c>
      <c r="D1774" s="175">
        <v>63.91</v>
      </c>
    </row>
    <row r="1775" spans="1:4" ht="15.75" customHeight="1" x14ac:dyDescent="0.3">
      <c r="A1775" s="174">
        <v>96020</v>
      </c>
      <c r="B1775" s="83" t="s">
        <v>1993</v>
      </c>
      <c r="C1775" s="174" t="s">
        <v>1637</v>
      </c>
      <c r="D1775" s="175">
        <v>185.16</v>
      </c>
    </row>
    <row r="1776" spans="1:4" ht="15.75" customHeight="1" x14ac:dyDescent="0.3">
      <c r="A1776" s="174">
        <v>96014</v>
      </c>
      <c r="B1776" s="83" t="s">
        <v>1994</v>
      </c>
      <c r="C1776" s="174" t="s">
        <v>1635</v>
      </c>
      <c r="D1776" s="175">
        <v>64.180000000000007</v>
      </c>
    </row>
    <row r="1777" spans="1:4" ht="15.75" customHeight="1" x14ac:dyDescent="0.3">
      <c r="A1777" s="174">
        <v>96013</v>
      </c>
      <c r="B1777" s="83" t="s">
        <v>1995</v>
      </c>
      <c r="C1777" s="174" t="s">
        <v>1637</v>
      </c>
      <c r="D1777" s="175">
        <v>185.66</v>
      </c>
    </row>
    <row r="1778" spans="1:4" ht="15.75" customHeight="1" x14ac:dyDescent="0.3">
      <c r="A1778" s="174">
        <v>96029</v>
      </c>
      <c r="B1778" s="83" t="s">
        <v>1996</v>
      </c>
      <c r="C1778" s="174" t="s">
        <v>1635</v>
      </c>
      <c r="D1778" s="175">
        <v>57.37</v>
      </c>
    </row>
    <row r="1779" spans="1:4" ht="15.75" customHeight="1" x14ac:dyDescent="0.3">
      <c r="A1779" s="174">
        <v>96028</v>
      </c>
      <c r="B1779" s="83" t="s">
        <v>1997</v>
      </c>
      <c r="C1779" s="174" t="s">
        <v>1637</v>
      </c>
      <c r="D1779" s="175">
        <v>143.77000000000001</v>
      </c>
    </row>
    <row r="1780" spans="1:4" ht="15.75" customHeight="1" x14ac:dyDescent="0.3">
      <c r="A1780" s="174">
        <v>96155</v>
      </c>
      <c r="B1780" s="83" t="s">
        <v>1998</v>
      </c>
      <c r="C1780" s="174" t="s">
        <v>1635</v>
      </c>
      <c r="D1780" s="175">
        <v>57.64</v>
      </c>
    </row>
    <row r="1781" spans="1:4" ht="15.75" customHeight="1" x14ac:dyDescent="0.3">
      <c r="A1781" s="174">
        <v>96157</v>
      </c>
      <c r="B1781" s="83" t="s">
        <v>1999</v>
      </c>
      <c r="C1781" s="174" t="s">
        <v>1637</v>
      </c>
      <c r="D1781" s="175">
        <v>144.27000000000001</v>
      </c>
    </row>
    <row r="1782" spans="1:4" ht="15.75" customHeight="1" x14ac:dyDescent="0.3">
      <c r="A1782" s="174">
        <v>5845</v>
      </c>
      <c r="B1782" s="83" t="s">
        <v>2000</v>
      </c>
      <c r="C1782" s="174" t="s">
        <v>1635</v>
      </c>
      <c r="D1782" s="175">
        <v>59.47</v>
      </c>
    </row>
    <row r="1783" spans="1:4" ht="15.75" customHeight="1" x14ac:dyDescent="0.3">
      <c r="A1783" s="174">
        <v>5843</v>
      </c>
      <c r="B1783" s="83" t="s">
        <v>2001</v>
      </c>
      <c r="C1783" s="174" t="s">
        <v>1637</v>
      </c>
      <c r="D1783" s="175">
        <v>176.86</v>
      </c>
    </row>
    <row r="1784" spans="1:4" ht="15.75" customHeight="1" x14ac:dyDescent="0.3">
      <c r="A1784" s="174">
        <v>89036</v>
      </c>
      <c r="B1784" s="83" t="s">
        <v>2002</v>
      </c>
      <c r="C1784" s="174" t="s">
        <v>1635</v>
      </c>
      <c r="D1784" s="175">
        <v>52.9</v>
      </c>
    </row>
    <row r="1785" spans="1:4" ht="15.75" customHeight="1" x14ac:dyDescent="0.3">
      <c r="A1785" s="174">
        <v>89035</v>
      </c>
      <c r="B1785" s="83" t="s">
        <v>2003</v>
      </c>
      <c r="C1785" s="174" t="s">
        <v>1637</v>
      </c>
      <c r="D1785" s="175">
        <v>135.44</v>
      </c>
    </row>
    <row r="1786" spans="1:4" ht="15.75" customHeight="1" x14ac:dyDescent="0.3">
      <c r="A1786" s="174">
        <v>102911</v>
      </c>
      <c r="B1786" s="83" t="s">
        <v>2004</v>
      </c>
      <c r="C1786" s="174" t="s">
        <v>1635</v>
      </c>
      <c r="D1786" s="175">
        <v>0</v>
      </c>
    </row>
    <row r="1787" spans="1:4" ht="15.75" customHeight="1" x14ac:dyDescent="0.3">
      <c r="A1787" s="174">
        <v>102910</v>
      </c>
      <c r="B1787" s="83" t="s">
        <v>2005</v>
      </c>
      <c r="C1787" s="174" t="s">
        <v>1637</v>
      </c>
      <c r="D1787" s="175">
        <v>0</v>
      </c>
    </row>
    <row r="1788" spans="1:4" ht="15.75" customHeight="1" x14ac:dyDescent="0.3">
      <c r="A1788" s="174">
        <v>93440</v>
      </c>
      <c r="B1788" s="83" t="s">
        <v>2006</v>
      </c>
      <c r="C1788" s="174" t="s">
        <v>1635</v>
      </c>
      <c r="D1788" s="175">
        <v>169.14</v>
      </c>
    </row>
    <row r="1789" spans="1:4" ht="15.75" customHeight="1" x14ac:dyDescent="0.3">
      <c r="A1789" s="174">
        <v>93439</v>
      </c>
      <c r="B1789" s="83" t="s">
        <v>2007</v>
      </c>
      <c r="C1789" s="174" t="s">
        <v>1637</v>
      </c>
      <c r="D1789" s="175">
        <v>290.99</v>
      </c>
    </row>
    <row r="1790" spans="1:4" ht="15.75" customHeight="1" x14ac:dyDescent="0.3">
      <c r="A1790" s="174">
        <v>100648</v>
      </c>
      <c r="B1790" s="83" t="s">
        <v>2008</v>
      </c>
      <c r="C1790" s="174" t="s">
        <v>1635</v>
      </c>
      <c r="D1790" s="175">
        <v>596.01</v>
      </c>
    </row>
    <row r="1791" spans="1:4" ht="15.75" customHeight="1" x14ac:dyDescent="0.3">
      <c r="A1791" s="174">
        <v>100647</v>
      </c>
      <c r="B1791" s="83" t="s">
        <v>2009</v>
      </c>
      <c r="C1791" s="174" t="s">
        <v>1637</v>
      </c>
      <c r="D1791" s="175">
        <v>6618.05</v>
      </c>
    </row>
    <row r="1792" spans="1:4" ht="15.75" customHeight="1" x14ac:dyDescent="0.3">
      <c r="A1792" s="174">
        <v>5829</v>
      </c>
      <c r="B1792" s="83" t="s">
        <v>2010</v>
      </c>
      <c r="C1792" s="174" t="s">
        <v>1635</v>
      </c>
      <c r="D1792" s="175">
        <v>199.79</v>
      </c>
    </row>
    <row r="1793" spans="1:4" ht="15.75" customHeight="1" x14ac:dyDescent="0.3">
      <c r="A1793" s="174">
        <v>5823</v>
      </c>
      <c r="B1793" s="83" t="s">
        <v>2011</v>
      </c>
      <c r="C1793" s="174" t="s">
        <v>1637</v>
      </c>
      <c r="D1793" s="175">
        <v>252.78</v>
      </c>
    </row>
    <row r="1794" spans="1:4" ht="15.75" customHeight="1" x14ac:dyDescent="0.3">
      <c r="A1794" s="174">
        <v>5884</v>
      </c>
      <c r="B1794" s="83" t="s">
        <v>2012</v>
      </c>
      <c r="C1794" s="174" t="s">
        <v>1635</v>
      </c>
      <c r="D1794" s="175">
        <v>60.91</v>
      </c>
    </row>
    <row r="1795" spans="1:4" ht="15.75" customHeight="1" x14ac:dyDescent="0.3">
      <c r="A1795" s="174">
        <v>5882</v>
      </c>
      <c r="B1795" s="83" t="s">
        <v>2013</v>
      </c>
      <c r="C1795" s="174" t="s">
        <v>1637</v>
      </c>
      <c r="D1795" s="175">
        <v>131.16</v>
      </c>
    </row>
    <row r="1796" spans="1:4" ht="15.75" customHeight="1" x14ac:dyDescent="0.3">
      <c r="A1796" s="174">
        <v>100642</v>
      </c>
      <c r="B1796" s="83" t="s">
        <v>2014</v>
      </c>
      <c r="C1796" s="174" t="s">
        <v>1635</v>
      </c>
      <c r="D1796" s="175">
        <v>303.55</v>
      </c>
    </row>
    <row r="1797" spans="1:4" ht="15.75" customHeight="1" x14ac:dyDescent="0.3">
      <c r="A1797" s="174">
        <v>100641</v>
      </c>
      <c r="B1797" s="83" t="s">
        <v>2015</v>
      </c>
      <c r="C1797" s="174" t="s">
        <v>1637</v>
      </c>
      <c r="D1797" s="175">
        <v>4844.67</v>
      </c>
    </row>
    <row r="1798" spans="1:4" ht="15.75" customHeight="1" x14ac:dyDescent="0.3">
      <c r="A1798" s="174">
        <v>93434</v>
      </c>
      <c r="B1798" s="83" t="s">
        <v>2016</v>
      </c>
      <c r="C1798" s="174" t="s">
        <v>1635</v>
      </c>
      <c r="D1798" s="175">
        <v>369.83</v>
      </c>
    </row>
    <row r="1799" spans="1:4" ht="15.75" customHeight="1" x14ac:dyDescent="0.3">
      <c r="A1799" s="174">
        <v>93433</v>
      </c>
      <c r="B1799" s="83" t="s">
        <v>2017</v>
      </c>
      <c r="C1799" s="174" t="s">
        <v>1637</v>
      </c>
      <c r="D1799" s="175">
        <v>2718.89</v>
      </c>
    </row>
    <row r="1800" spans="1:4" ht="15.75" customHeight="1" x14ac:dyDescent="0.3">
      <c r="A1800" s="174">
        <v>95122</v>
      </c>
      <c r="B1800" s="83" t="s">
        <v>2018</v>
      </c>
      <c r="C1800" s="174" t="s">
        <v>1635</v>
      </c>
      <c r="D1800" s="175">
        <v>254.8</v>
      </c>
    </row>
    <row r="1801" spans="1:4" ht="15.75" customHeight="1" x14ac:dyDescent="0.3">
      <c r="A1801" s="174">
        <v>95121</v>
      </c>
      <c r="B1801" s="83" t="s">
        <v>2019</v>
      </c>
      <c r="C1801" s="174" t="s">
        <v>1637</v>
      </c>
      <c r="D1801" s="175">
        <v>382.94</v>
      </c>
    </row>
    <row r="1802" spans="1:4" ht="15.75" customHeight="1" x14ac:dyDescent="0.3">
      <c r="A1802" s="174">
        <v>103662</v>
      </c>
      <c r="B1802" s="83" t="s">
        <v>2020</v>
      </c>
      <c r="C1802" s="174" t="s">
        <v>1635</v>
      </c>
      <c r="D1802" s="175">
        <v>0</v>
      </c>
    </row>
    <row r="1803" spans="1:4" ht="15.75" customHeight="1" x14ac:dyDescent="0.3">
      <c r="A1803" s="174">
        <v>103661</v>
      </c>
      <c r="B1803" s="83" t="s">
        <v>2021</v>
      </c>
      <c r="C1803" s="174" t="s">
        <v>1637</v>
      </c>
      <c r="D1803" s="175">
        <v>0</v>
      </c>
    </row>
    <row r="1804" spans="1:4" ht="15.75" customHeight="1" x14ac:dyDescent="0.3">
      <c r="A1804" s="174">
        <v>5841</v>
      </c>
      <c r="B1804" s="83" t="s">
        <v>2022</v>
      </c>
      <c r="C1804" s="174" t="s">
        <v>1635</v>
      </c>
      <c r="D1804" s="175">
        <v>4.97</v>
      </c>
    </row>
    <row r="1805" spans="1:4" ht="15.75" customHeight="1" x14ac:dyDescent="0.3">
      <c r="A1805" s="174">
        <v>5839</v>
      </c>
      <c r="B1805" s="83" t="s">
        <v>2023</v>
      </c>
      <c r="C1805" s="174" t="s">
        <v>1637</v>
      </c>
      <c r="D1805" s="175">
        <v>9.89</v>
      </c>
    </row>
    <row r="1806" spans="1:4" ht="15.75" customHeight="1" x14ac:dyDescent="0.3">
      <c r="A1806" s="174">
        <v>90587</v>
      </c>
      <c r="B1806" s="83" t="s">
        <v>2024</v>
      </c>
      <c r="C1806" s="174" t="s">
        <v>1635</v>
      </c>
      <c r="D1806" s="175">
        <v>0.53</v>
      </c>
    </row>
    <row r="1807" spans="1:4" ht="15.75" customHeight="1" x14ac:dyDescent="0.3">
      <c r="A1807" s="174">
        <v>90586</v>
      </c>
      <c r="B1807" s="83" t="s">
        <v>2025</v>
      </c>
      <c r="C1807" s="174" t="s">
        <v>1637</v>
      </c>
      <c r="D1807" s="175">
        <v>1.23</v>
      </c>
    </row>
    <row r="1808" spans="1:4" ht="15.75" customHeight="1" x14ac:dyDescent="0.3">
      <c r="A1808" s="174">
        <v>5837</v>
      </c>
      <c r="B1808" s="83" t="s">
        <v>2026</v>
      </c>
      <c r="C1808" s="174" t="s">
        <v>1635</v>
      </c>
      <c r="D1808" s="175">
        <v>152.28</v>
      </c>
    </row>
    <row r="1809" spans="1:4" ht="15.75" customHeight="1" x14ac:dyDescent="0.3">
      <c r="A1809" s="174">
        <v>5835</v>
      </c>
      <c r="B1809" s="83" t="s">
        <v>2027</v>
      </c>
      <c r="C1809" s="174" t="s">
        <v>1637</v>
      </c>
      <c r="D1809" s="175">
        <v>380.76</v>
      </c>
    </row>
    <row r="1810" spans="1:4" ht="15.75" customHeight="1" x14ac:dyDescent="0.3">
      <c r="A1810" s="174">
        <v>89257</v>
      </c>
      <c r="B1810" s="83" t="s">
        <v>2028</v>
      </c>
      <c r="C1810" s="174" t="s">
        <v>1637</v>
      </c>
      <c r="D1810" s="175">
        <v>330.06</v>
      </c>
    </row>
    <row r="1811" spans="1:4" ht="15.75" customHeight="1" x14ac:dyDescent="0.3">
      <c r="A1811" s="174">
        <v>89258</v>
      </c>
      <c r="B1811" s="83" t="s">
        <v>2029</v>
      </c>
      <c r="C1811" s="174" t="s">
        <v>1635</v>
      </c>
      <c r="D1811" s="175">
        <v>131.05000000000001</v>
      </c>
    </row>
    <row r="1812" spans="1:4" ht="15.75" customHeight="1" x14ac:dyDescent="0.3">
      <c r="A1812" s="174">
        <v>97621</v>
      </c>
      <c r="B1812" s="83" t="s">
        <v>2030</v>
      </c>
      <c r="C1812" s="174" t="s">
        <v>303</v>
      </c>
      <c r="D1812" s="175">
        <v>156.13</v>
      </c>
    </row>
    <row r="1813" spans="1:4" ht="15.75" customHeight="1" x14ac:dyDescent="0.3">
      <c r="A1813" s="174">
        <v>97622</v>
      </c>
      <c r="B1813" s="83" t="s">
        <v>2031</v>
      </c>
      <c r="C1813" s="174" t="s">
        <v>303</v>
      </c>
      <c r="D1813" s="175">
        <v>76.09</v>
      </c>
    </row>
    <row r="1814" spans="1:4" ht="15.75" customHeight="1" x14ac:dyDescent="0.3">
      <c r="A1814" s="174">
        <v>97623</v>
      </c>
      <c r="B1814" s="83" t="s">
        <v>2032</v>
      </c>
      <c r="C1814" s="174" t="s">
        <v>303</v>
      </c>
      <c r="D1814" s="175">
        <v>233.11</v>
      </c>
    </row>
    <row r="1815" spans="1:4" ht="15.75" customHeight="1" x14ac:dyDescent="0.3">
      <c r="A1815" s="174">
        <v>97624</v>
      </c>
      <c r="B1815" s="83" t="s">
        <v>2033</v>
      </c>
      <c r="C1815" s="174" t="s">
        <v>303</v>
      </c>
      <c r="D1815" s="175">
        <v>143.07</v>
      </c>
    </row>
    <row r="1816" spans="1:4" ht="15.75" customHeight="1" x14ac:dyDescent="0.3">
      <c r="A1816" s="174">
        <v>97625</v>
      </c>
      <c r="B1816" s="83" t="s">
        <v>2034</v>
      </c>
      <c r="C1816" s="174" t="s">
        <v>303</v>
      </c>
      <c r="D1816" s="175">
        <v>60.61</v>
      </c>
    </row>
    <row r="1817" spans="1:4" ht="15.75" customHeight="1" x14ac:dyDescent="0.3">
      <c r="A1817" s="174">
        <v>104791</v>
      </c>
      <c r="B1817" s="83" t="s">
        <v>2035</v>
      </c>
      <c r="C1817" s="174" t="s">
        <v>216</v>
      </c>
      <c r="D1817" s="175">
        <v>8.01</v>
      </c>
    </row>
    <row r="1818" spans="1:4" ht="15.75" customHeight="1" x14ac:dyDescent="0.3">
      <c r="A1818" s="174">
        <v>97631</v>
      </c>
      <c r="B1818" s="83" t="s">
        <v>2036</v>
      </c>
      <c r="C1818" s="174" t="s">
        <v>216</v>
      </c>
      <c r="D1818" s="175">
        <v>15.35</v>
      </c>
    </row>
    <row r="1819" spans="1:4" ht="15.75" customHeight="1" x14ac:dyDescent="0.3">
      <c r="A1819" s="174">
        <v>97630</v>
      </c>
      <c r="B1819" s="83" t="s">
        <v>2037</v>
      </c>
      <c r="C1819" s="174" t="s">
        <v>303</v>
      </c>
      <c r="D1819" s="175">
        <v>0</v>
      </c>
    </row>
    <row r="1820" spans="1:4" ht="15.75" customHeight="1" x14ac:dyDescent="0.3">
      <c r="A1820" s="174">
        <v>104796</v>
      </c>
      <c r="B1820" s="83" t="s">
        <v>2038</v>
      </c>
      <c r="C1820" s="174" t="s">
        <v>224</v>
      </c>
      <c r="D1820" s="175">
        <v>17.55</v>
      </c>
    </row>
    <row r="1821" spans="1:4" ht="15.75" customHeight="1" x14ac:dyDescent="0.3">
      <c r="A1821" s="174">
        <v>97628</v>
      </c>
      <c r="B1821" s="83" t="s">
        <v>2039</v>
      </c>
      <c r="C1821" s="174" t="s">
        <v>303</v>
      </c>
      <c r="D1821" s="175">
        <v>356.19</v>
      </c>
    </row>
    <row r="1822" spans="1:4" ht="15.75" customHeight="1" x14ac:dyDescent="0.3">
      <c r="A1822" s="174">
        <v>97629</v>
      </c>
      <c r="B1822" s="83" t="s">
        <v>2040</v>
      </c>
      <c r="C1822" s="174" t="s">
        <v>303</v>
      </c>
      <c r="D1822" s="175">
        <v>111.25</v>
      </c>
    </row>
    <row r="1823" spans="1:4" ht="15.75" customHeight="1" x14ac:dyDescent="0.3">
      <c r="A1823" s="174">
        <v>97626</v>
      </c>
      <c r="B1823" s="83" t="s">
        <v>2041</v>
      </c>
      <c r="C1823" s="174" t="s">
        <v>303</v>
      </c>
      <c r="D1823" s="175">
        <v>764.78</v>
      </c>
    </row>
    <row r="1824" spans="1:4" ht="15.75" customHeight="1" x14ac:dyDescent="0.3">
      <c r="A1824" s="174">
        <v>97627</v>
      </c>
      <c r="B1824" s="83" t="s">
        <v>2042</v>
      </c>
      <c r="C1824" s="174" t="s">
        <v>303</v>
      </c>
      <c r="D1824" s="175">
        <v>238.88</v>
      </c>
    </row>
    <row r="1825" spans="1:4" ht="15.75" customHeight="1" x14ac:dyDescent="0.3">
      <c r="A1825" s="174">
        <v>104789</v>
      </c>
      <c r="B1825" s="83" t="s">
        <v>2043</v>
      </c>
      <c r="C1825" s="174" t="s">
        <v>303</v>
      </c>
      <c r="D1825" s="175">
        <v>267.81</v>
      </c>
    </row>
    <row r="1826" spans="1:4" ht="15.75" customHeight="1" x14ac:dyDescent="0.3">
      <c r="A1826" s="174">
        <v>104790</v>
      </c>
      <c r="B1826" s="83" t="s">
        <v>2044</v>
      </c>
      <c r="C1826" s="174" t="s">
        <v>303</v>
      </c>
      <c r="D1826" s="175">
        <v>130.4</v>
      </c>
    </row>
    <row r="1827" spans="1:4" ht="15.75" customHeight="1" x14ac:dyDescent="0.3">
      <c r="A1827" s="174">
        <v>97633</v>
      </c>
      <c r="B1827" s="83" t="s">
        <v>2045</v>
      </c>
      <c r="C1827" s="174" t="s">
        <v>216</v>
      </c>
      <c r="D1827" s="175">
        <v>30.67</v>
      </c>
    </row>
    <row r="1828" spans="1:4" ht="15.75" customHeight="1" x14ac:dyDescent="0.3">
      <c r="A1828" s="174">
        <v>97634</v>
      </c>
      <c r="B1828" s="83" t="s">
        <v>2046</v>
      </c>
      <c r="C1828" s="174" t="s">
        <v>216</v>
      </c>
      <c r="D1828" s="175">
        <v>9</v>
      </c>
    </row>
    <row r="1829" spans="1:4" ht="15.75" customHeight="1" x14ac:dyDescent="0.3">
      <c r="A1829" s="174">
        <v>97632</v>
      </c>
      <c r="B1829" s="83" t="s">
        <v>2047</v>
      </c>
      <c r="C1829" s="174" t="s">
        <v>224</v>
      </c>
      <c r="D1829" s="175">
        <v>3.5</v>
      </c>
    </row>
    <row r="1830" spans="1:4" ht="15.75" customHeight="1" x14ac:dyDescent="0.3">
      <c r="A1830" s="174">
        <v>97636</v>
      </c>
      <c r="B1830" s="83" t="s">
        <v>2048</v>
      </c>
      <c r="C1830" s="174" t="s">
        <v>216</v>
      </c>
      <c r="D1830" s="175">
        <v>25.99</v>
      </c>
    </row>
    <row r="1831" spans="1:4" ht="15.75" customHeight="1" x14ac:dyDescent="0.3">
      <c r="A1831" s="174">
        <v>104797</v>
      </c>
      <c r="B1831" s="83" t="s">
        <v>2049</v>
      </c>
      <c r="C1831" s="174" t="s">
        <v>224</v>
      </c>
      <c r="D1831" s="175">
        <v>21.95</v>
      </c>
    </row>
    <row r="1832" spans="1:4" ht="15.75" customHeight="1" x14ac:dyDescent="0.3">
      <c r="A1832" s="174">
        <v>104803</v>
      </c>
      <c r="B1832" s="83" t="s">
        <v>2050</v>
      </c>
      <c r="C1832" s="174" t="s">
        <v>224</v>
      </c>
      <c r="D1832" s="175">
        <v>6.17</v>
      </c>
    </row>
    <row r="1833" spans="1:4" ht="15.75" customHeight="1" x14ac:dyDescent="0.3">
      <c r="A1833" s="174">
        <v>97664</v>
      </c>
      <c r="B1833" s="83" t="s">
        <v>2051</v>
      </c>
      <c r="C1833" s="174" t="s">
        <v>182</v>
      </c>
      <c r="D1833" s="175">
        <v>2.11</v>
      </c>
    </row>
    <row r="1834" spans="1:4" ht="15.75" customHeight="1" x14ac:dyDescent="0.3">
      <c r="A1834" s="174">
        <v>104801</v>
      </c>
      <c r="B1834" s="83" t="s">
        <v>2052</v>
      </c>
      <c r="C1834" s="174" t="s">
        <v>216</v>
      </c>
      <c r="D1834" s="175">
        <v>19.100000000000001</v>
      </c>
    </row>
    <row r="1835" spans="1:4" ht="15.75" customHeight="1" x14ac:dyDescent="0.3">
      <c r="A1835" s="174">
        <v>97661</v>
      </c>
      <c r="B1835" s="83" t="s">
        <v>2053</v>
      </c>
      <c r="C1835" s="174" t="s">
        <v>224</v>
      </c>
      <c r="D1835" s="175">
        <v>0.96</v>
      </c>
    </row>
    <row r="1836" spans="1:4" ht="15.75" customHeight="1" x14ac:dyDescent="0.3">
      <c r="A1836" s="174">
        <v>104794</v>
      </c>
      <c r="B1836" s="83" t="s">
        <v>2054</v>
      </c>
      <c r="C1836" s="174" t="s">
        <v>224</v>
      </c>
      <c r="D1836" s="175">
        <v>1.3</v>
      </c>
    </row>
    <row r="1837" spans="1:4" ht="15.75" customHeight="1" x14ac:dyDescent="0.3">
      <c r="A1837" s="174">
        <v>104795</v>
      </c>
      <c r="B1837" s="83" t="s">
        <v>2055</v>
      </c>
      <c r="C1837" s="174" t="s">
        <v>224</v>
      </c>
      <c r="D1837" s="175">
        <v>1.81</v>
      </c>
    </row>
    <row r="1838" spans="1:4" ht="15.75" customHeight="1" x14ac:dyDescent="0.3">
      <c r="A1838" s="174">
        <v>104792</v>
      </c>
      <c r="B1838" s="83" t="s">
        <v>2056</v>
      </c>
      <c r="C1838" s="174" t="s">
        <v>224</v>
      </c>
      <c r="D1838" s="175">
        <v>0.52</v>
      </c>
    </row>
    <row r="1839" spans="1:4" ht="15.75" customHeight="1" x14ac:dyDescent="0.3">
      <c r="A1839" s="174">
        <v>104793</v>
      </c>
      <c r="B1839" s="83" t="s">
        <v>2057</v>
      </c>
      <c r="C1839" s="174" t="s">
        <v>224</v>
      </c>
      <c r="D1839" s="175">
        <v>0.73</v>
      </c>
    </row>
    <row r="1840" spans="1:4" ht="15.75" customHeight="1" x14ac:dyDescent="0.3">
      <c r="A1840" s="174">
        <v>104800</v>
      </c>
      <c r="B1840" s="83" t="s">
        <v>2058</v>
      </c>
      <c r="C1840" s="174" t="s">
        <v>224</v>
      </c>
      <c r="D1840" s="175">
        <v>12.57</v>
      </c>
    </row>
    <row r="1841" spans="1:4" ht="15.75" customHeight="1" x14ac:dyDescent="0.3">
      <c r="A1841" s="174">
        <v>97638</v>
      </c>
      <c r="B1841" s="83" t="s">
        <v>2059</v>
      </c>
      <c r="C1841" s="174" t="s">
        <v>216</v>
      </c>
      <c r="D1841" s="175">
        <v>11.09</v>
      </c>
    </row>
    <row r="1842" spans="1:4" ht="15.75" customHeight="1" x14ac:dyDescent="0.3">
      <c r="A1842" s="174">
        <v>97641</v>
      </c>
      <c r="B1842" s="83" t="s">
        <v>2060</v>
      </c>
      <c r="C1842" s="174" t="s">
        <v>216</v>
      </c>
      <c r="D1842" s="175">
        <v>3.91</v>
      </c>
    </row>
    <row r="1843" spans="1:4" ht="15.75" customHeight="1" x14ac:dyDescent="0.3">
      <c r="A1843" s="174">
        <v>97640</v>
      </c>
      <c r="B1843" s="83" t="s">
        <v>2061</v>
      </c>
      <c r="C1843" s="174" t="s">
        <v>216</v>
      </c>
      <c r="D1843" s="175">
        <v>2.58</v>
      </c>
    </row>
    <row r="1844" spans="1:4" ht="15.75" customHeight="1" x14ac:dyDescent="0.3">
      <c r="A1844" s="174">
        <v>97660</v>
      </c>
      <c r="B1844" s="83" t="s">
        <v>2062</v>
      </c>
      <c r="C1844" s="174" t="s">
        <v>182</v>
      </c>
      <c r="D1844" s="175">
        <v>0.89</v>
      </c>
    </row>
    <row r="1845" spans="1:4" ht="15.75" customHeight="1" x14ac:dyDescent="0.3">
      <c r="A1845" s="174">
        <v>97645</v>
      </c>
      <c r="B1845" s="83" t="s">
        <v>2063</v>
      </c>
      <c r="C1845" s="174" t="s">
        <v>216</v>
      </c>
      <c r="D1845" s="175">
        <v>33.14</v>
      </c>
    </row>
    <row r="1846" spans="1:4" ht="15.75" customHeight="1" x14ac:dyDescent="0.3">
      <c r="A1846" s="174">
        <v>97663</v>
      </c>
      <c r="B1846" s="83" t="s">
        <v>2064</v>
      </c>
      <c r="C1846" s="174" t="s">
        <v>182</v>
      </c>
      <c r="D1846" s="175">
        <v>16.98</v>
      </c>
    </row>
    <row r="1847" spans="1:4" ht="15.75" customHeight="1" x14ac:dyDescent="0.3">
      <c r="A1847" s="174">
        <v>97665</v>
      </c>
      <c r="B1847" s="83" t="s">
        <v>2065</v>
      </c>
      <c r="C1847" s="174" t="s">
        <v>182</v>
      </c>
      <c r="D1847" s="175">
        <v>2.42</v>
      </c>
    </row>
    <row r="1848" spans="1:4" ht="15.75" customHeight="1" x14ac:dyDescent="0.3">
      <c r="A1848" s="174">
        <v>97666</v>
      </c>
      <c r="B1848" s="83" t="s">
        <v>2066</v>
      </c>
      <c r="C1848" s="174" t="s">
        <v>182</v>
      </c>
      <c r="D1848" s="175">
        <v>12.38</v>
      </c>
    </row>
    <row r="1849" spans="1:4" ht="15.75" customHeight="1" x14ac:dyDescent="0.3">
      <c r="A1849" s="174">
        <v>97635</v>
      </c>
      <c r="B1849" s="83" t="s">
        <v>2067</v>
      </c>
      <c r="C1849" s="174" t="s">
        <v>216</v>
      </c>
      <c r="D1849" s="175">
        <v>21.71</v>
      </c>
    </row>
    <row r="1850" spans="1:4" ht="15.75" customHeight="1" x14ac:dyDescent="0.3">
      <c r="A1850" s="174">
        <v>97643</v>
      </c>
      <c r="B1850" s="83" t="s">
        <v>2068</v>
      </c>
      <c r="C1850" s="174" t="s">
        <v>216</v>
      </c>
      <c r="D1850" s="175">
        <v>33.979999999999997</v>
      </c>
    </row>
    <row r="1851" spans="1:4" ht="15.75" customHeight="1" x14ac:dyDescent="0.3">
      <c r="A1851" s="174">
        <v>104799</v>
      </c>
      <c r="B1851" s="83" t="s">
        <v>2069</v>
      </c>
      <c r="C1851" s="174" t="s">
        <v>216</v>
      </c>
      <c r="D1851" s="175">
        <v>14.31</v>
      </c>
    </row>
    <row r="1852" spans="1:4" ht="15.75" customHeight="1" x14ac:dyDescent="0.3">
      <c r="A1852" s="174">
        <v>97639</v>
      </c>
      <c r="B1852" s="83" t="s">
        <v>2070</v>
      </c>
      <c r="C1852" s="174" t="s">
        <v>216</v>
      </c>
      <c r="D1852" s="175">
        <v>27.71</v>
      </c>
    </row>
    <row r="1853" spans="1:4" ht="15.75" customHeight="1" x14ac:dyDescent="0.3">
      <c r="A1853" s="174">
        <v>97644</v>
      </c>
      <c r="B1853" s="83" t="s">
        <v>2071</v>
      </c>
      <c r="C1853" s="174" t="s">
        <v>216</v>
      </c>
      <c r="D1853" s="175">
        <v>12.83</v>
      </c>
    </row>
    <row r="1854" spans="1:4" ht="15.75" customHeight="1" x14ac:dyDescent="0.3">
      <c r="A1854" s="174">
        <v>97648</v>
      </c>
      <c r="B1854" s="83" t="s">
        <v>2072</v>
      </c>
      <c r="C1854" s="174" t="s">
        <v>216</v>
      </c>
      <c r="D1854" s="175">
        <v>2.74</v>
      </c>
    </row>
    <row r="1855" spans="1:4" ht="15.75" customHeight="1" x14ac:dyDescent="0.3">
      <c r="A1855" s="174">
        <v>104798</v>
      </c>
      <c r="B1855" s="83" t="s">
        <v>2073</v>
      </c>
      <c r="C1855" s="174" t="s">
        <v>182</v>
      </c>
      <c r="D1855" s="175">
        <v>18.23</v>
      </c>
    </row>
    <row r="1856" spans="1:4" ht="15.75" customHeight="1" x14ac:dyDescent="0.3">
      <c r="A1856" s="174">
        <v>97637</v>
      </c>
      <c r="B1856" s="83" t="s">
        <v>2074</v>
      </c>
      <c r="C1856" s="174" t="s">
        <v>216</v>
      </c>
      <c r="D1856" s="175">
        <v>3.81</v>
      </c>
    </row>
    <row r="1857" spans="1:4" ht="15.75" customHeight="1" x14ac:dyDescent="0.3">
      <c r="A1857" s="174">
        <v>104802</v>
      </c>
      <c r="B1857" s="83" t="s">
        <v>2075</v>
      </c>
      <c r="C1857" s="174" t="s">
        <v>216</v>
      </c>
      <c r="D1857" s="175">
        <v>12.7</v>
      </c>
    </row>
    <row r="1858" spans="1:4" ht="15.75" customHeight="1" x14ac:dyDescent="0.3">
      <c r="A1858" s="174">
        <v>97647</v>
      </c>
      <c r="B1858" s="83" t="s">
        <v>2076</v>
      </c>
      <c r="C1858" s="174" t="s">
        <v>216</v>
      </c>
      <c r="D1858" s="175">
        <v>4.78</v>
      </c>
    </row>
    <row r="1859" spans="1:4" ht="15.75" customHeight="1" x14ac:dyDescent="0.3">
      <c r="A1859" s="174">
        <v>97649</v>
      </c>
      <c r="B1859" s="83" t="s">
        <v>2077</v>
      </c>
      <c r="C1859" s="174" t="s">
        <v>216</v>
      </c>
      <c r="D1859" s="175">
        <v>5.85</v>
      </c>
    </row>
    <row r="1860" spans="1:4" ht="15.75" customHeight="1" x14ac:dyDescent="0.3">
      <c r="A1860" s="174">
        <v>97652</v>
      </c>
      <c r="B1860" s="83" t="s">
        <v>2078</v>
      </c>
      <c r="C1860" s="174" t="s">
        <v>182</v>
      </c>
      <c r="D1860" s="175">
        <v>254.48</v>
      </c>
    </row>
    <row r="1861" spans="1:4" ht="15.75" customHeight="1" x14ac:dyDescent="0.3">
      <c r="A1861" s="174">
        <v>97654</v>
      </c>
      <c r="B1861" s="83" t="s">
        <v>2079</v>
      </c>
      <c r="C1861" s="174" t="s">
        <v>182</v>
      </c>
      <c r="D1861" s="175">
        <v>206.39</v>
      </c>
    </row>
    <row r="1862" spans="1:4" ht="15.75" customHeight="1" x14ac:dyDescent="0.3">
      <c r="A1862" s="174">
        <v>97651</v>
      </c>
      <c r="B1862" s="83" t="s">
        <v>2080</v>
      </c>
      <c r="C1862" s="174" t="s">
        <v>182</v>
      </c>
      <c r="D1862" s="175">
        <v>112.25</v>
      </c>
    </row>
    <row r="1863" spans="1:4" ht="15.75" customHeight="1" x14ac:dyDescent="0.3">
      <c r="A1863" s="174">
        <v>97653</v>
      </c>
      <c r="B1863" s="83" t="s">
        <v>2081</v>
      </c>
      <c r="C1863" s="174" t="s">
        <v>182</v>
      </c>
      <c r="D1863" s="175">
        <v>159.84</v>
      </c>
    </row>
    <row r="1864" spans="1:4" ht="15.75" customHeight="1" x14ac:dyDescent="0.3">
      <c r="A1864" s="174">
        <v>97657</v>
      </c>
      <c r="B1864" s="83" t="s">
        <v>2082</v>
      </c>
      <c r="C1864" s="174" t="s">
        <v>182</v>
      </c>
      <c r="D1864" s="175">
        <v>788.48</v>
      </c>
    </row>
    <row r="1865" spans="1:4" ht="15.75" customHeight="1" x14ac:dyDescent="0.3">
      <c r="A1865" s="174">
        <v>97659</v>
      </c>
      <c r="B1865" s="83" t="s">
        <v>2083</v>
      </c>
      <c r="C1865" s="174" t="s">
        <v>182</v>
      </c>
      <c r="D1865" s="175">
        <v>356.63</v>
      </c>
    </row>
    <row r="1866" spans="1:4" ht="15.75" customHeight="1" x14ac:dyDescent="0.3">
      <c r="A1866" s="174">
        <v>97656</v>
      </c>
      <c r="B1866" s="83" t="s">
        <v>2084</v>
      </c>
      <c r="C1866" s="174" t="s">
        <v>182</v>
      </c>
      <c r="D1866" s="175">
        <v>397.81</v>
      </c>
    </row>
    <row r="1867" spans="1:4" ht="15.75" customHeight="1" x14ac:dyDescent="0.3">
      <c r="A1867" s="174">
        <v>97658</v>
      </c>
      <c r="B1867" s="83" t="s">
        <v>2085</v>
      </c>
      <c r="C1867" s="174" t="s">
        <v>182</v>
      </c>
      <c r="D1867" s="175">
        <v>252.37</v>
      </c>
    </row>
    <row r="1868" spans="1:4" ht="15.75" customHeight="1" x14ac:dyDescent="0.3">
      <c r="A1868" s="174">
        <v>97650</v>
      </c>
      <c r="B1868" s="83" t="s">
        <v>2086</v>
      </c>
      <c r="C1868" s="174" t="s">
        <v>216</v>
      </c>
      <c r="D1868" s="175">
        <v>10.31</v>
      </c>
    </row>
    <row r="1869" spans="1:4" ht="15.75" customHeight="1" x14ac:dyDescent="0.3">
      <c r="A1869" s="174">
        <v>97642</v>
      </c>
      <c r="B1869" s="83" t="s">
        <v>2087</v>
      </c>
      <c r="C1869" s="174" t="s">
        <v>216</v>
      </c>
      <c r="D1869" s="175">
        <v>3.71</v>
      </c>
    </row>
    <row r="1870" spans="1:4" ht="15.75" customHeight="1" x14ac:dyDescent="0.3">
      <c r="A1870" s="174">
        <v>97655</v>
      </c>
      <c r="B1870" s="83" t="s">
        <v>2088</v>
      </c>
      <c r="C1870" s="174" t="s">
        <v>216</v>
      </c>
      <c r="D1870" s="175">
        <v>42.77</v>
      </c>
    </row>
    <row r="1871" spans="1:4" ht="15.75" customHeight="1" x14ac:dyDescent="0.3">
      <c r="A1871" s="174">
        <v>97662</v>
      </c>
      <c r="B1871" s="83" t="s">
        <v>2089</v>
      </c>
      <c r="C1871" s="174" t="s">
        <v>224</v>
      </c>
      <c r="D1871" s="175">
        <v>0.68</v>
      </c>
    </row>
    <row r="1872" spans="1:4" ht="15.75" customHeight="1" x14ac:dyDescent="0.3">
      <c r="A1872" s="174">
        <v>97646</v>
      </c>
      <c r="B1872" s="83" t="s">
        <v>2090</v>
      </c>
      <c r="C1872" s="174" t="s">
        <v>216</v>
      </c>
      <c r="D1872" s="175">
        <v>0</v>
      </c>
    </row>
    <row r="1873" spans="1:4" ht="15.75" customHeight="1" x14ac:dyDescent="0.3">
      <c r="A1873" s="174">
        <v>92712</v>
      </c>
      <c r="B1873" s="83" t="s">
        <v>2091</v>
      </c>
      <c r="C1873" s="174" t="s">
        <v>2092</v>
      </c>
      <c r="D1873" s="175">
        <v>0.16</v>
      </c>
    </row>
    <row r="1874" spans="1:4" ht="15.75" customHeight="1" x14ac:dyDescent="0.3">
      <c r="A1874" s="174">
        <v>92713</v>
      </c>
      <c r="B1874" s="83" t="s">
        <v>2093</v>
      </c>
      <c r="C1874" s="174" t="s">
        <v>2092</v>
      </c>
      <c r="D1874" s="175">
        <v>0.03</v>
      </c>
    </row>
    <row r="1875" spans="1:4" ht="15.75" customHeight="1" x14ac:dyDescent="0.3">
      <c r="A1875" s="174">
        <v>92714</v>
      </c>
      <c r="B1875" s="83" t="s">
        <v>2094</v>
      </c>
      <c r="C1875" s="174" t="s">
        <v>2092</v>
      </c>
      <c r="D1875" s="175">
        <v>0.2</v>
      </c>
    </row>
    <row r="1876" spans="1:4" ht="15.75" customHeight="1" x14ac:dyDescent="0.3">
      <c r="A1876" s="174">
        <v>92715</v>
      </c>
      <c r="B1876" s="83" t="s">
        <v>2095</v>
      </c>
      <c r="C1876" s="174" t="s">
        <v>2092</v>
      </c>
      <c r="D1876" s="175">
        <v>104.3</v>
      </c>
    </row>
    <row r="1877" spans="1:4" ht="15.75" customHeight="1" x14ac:dyDescent="0.3">
      <c r="A1877" s="174">
        <v>103663</v>
      </c>
      <c r="B1877" s="83" t="s">
        <v>2096</v>
      </c>
      <c r="C1877" s="174" t="s">
        <v>2092</v>
      </c>
      <c r="D1877" s="175">
        <v>0</v>
      </c>
    </row>
    <row r="1878" spans="1:4" ht="15.75" customHeight="1" x14ac:dyDescent="0.3">
      <c r="A1878" s="174">
        <v>104390</v>
      </c>
      <c r="B1878" s="83" t="s">
        <v>2097</v>
      </c>
      <c r="C1878" s="174" t="s">
        <v>2092</v>
      </c>
      <c r="D1878" s="175">
        <v>0</v>
      </c>
    </row>
    <row r="1879" spans="1:4" ht="15.75" customHeight="1" x14ac:dyDescent="0.3">
      <c r="A1879" s="174">
        <v>103664</v>
      </c>
      <c r="B1879" s="83" t="s">
        <v>2098</v>
      </c>
      <c r="C1879" s="174" t="s">
        <v>2092</v>
      </c>
      <c r="D1879" s="175">
        <v>0</v>
      </c>
    </row>
    <row r="1880" spans="1:4" ht="15.75" customHeight="1" x14ac:dyDescent="0.3">
      <c r="A1880" s="174">
        <v>104451</v>
      </c>
      <c r="B1880" s="83" t="s">
        <v>2099</v>
      </c>
      <c r="C1880" s="174" t="s">
        <v>2092</v>
      </c>
      <c r="D1880" s="175">
        <v>0</v>
      </c>
    </row>
    <row r="1881" spans="1:4" ht="15.75" customHeight="1" x14ac:dyDescent="0.3">
      <c r="A1881" s="174">
        <v>103666</v>
      </c>
      <c r="B1881" s="83" t="s">
        <v>2100</v>
      </c>
      <c r="C1881" s="174" t="s">
        <v>2092</v>
      </c>
      <c r="D1881" s="175">
        <v>135.16999999999999</v>
      </c>
    </row>
    <row r="1882" spans="1:4" ht="15.75" customHeight="1" x14ac:dyDescent="0.3">
      <c r="A1882" s="174">
        <v>89212</v>
      </c>
      <c r="B1882" s="83" t="s">
        <v>2101</v>
      </c>
      <c r="C1882" s="174" t="s">
        <v>2092</v>
      </c>
      <c r="D1882" s="175">
        <v>29.7</v>
      </c>
    </row>
    <row r="1883" spans="1:4" ht="15.75" customHeight="1" x14ac:dyDescent="0.3">
      <c r="A1883" s="174">
        <v>89213</v>
      </c>
      <c r="B1883" s="83" t="s">
        <v>2102</v>
      </c>
      <c r="C1883" s="174" t="s">
        <v>2092</v>
      </c>
      <c r="D1883" s="175">
        <v>9.16</v>
      </c>
    </row>
    <row r="1884" spans="1:4" ht="15.75" customHeight="1" x14ac:dyDescent="0.3">
      <c r="A1884" s="174">
        <v>89214</v>
      </c>
      <c r="B1884" s="83" t="s">
        <v>2103</v>
      </c>
      <c r="C1884" s="174" t="s">
        <v>2092</v>
      </c>
      <c r="D1884" s="175">
        <v>27.88</v>
      </c>
    </row>
    <row r="1885" spans="1:4" ht="15.75" customHeight="1" x14ac:dyDescent="0.3">
      <c r="A1885" s="174">
        <v>89215</v>
      </c>
      <c r="B1885" s="83" t="s">
        <v>2104</v>
      </c>
      <c r="C1885" s="174" t="s">
        <v>2092</v>
      </c>
      <c r="D1885" s="175">
        <v>92.49</v>
      </c>
    </row>
    <row r="1886" spans="1:4" ht="15.75" customHeight="1" x14ac:dyDescent="0.3">
      <c r="A1886" s="174">
        <v>87441</v>
      </c>
      <c r="B1886" s="83" t="s">
        <v>2105</v>
      </c>
      <c r="C1886" s="174" t="s">
        <v>2092</v>
      </c>
      <c r="D1886" s="175">
        <v>0.4</v>
      </c>
    </row>
    <row r="1887" spans="1:4" ht="15.75" customHeight="1" x14ac:dyDescent="0.3">
      <c r="A1887" s="174">
        <v>87442</v>
      </c>
      <c r="B1887" s="83" t="s">
        <v>2106</v>
      </c>
      <c r="C1887" s="174" t="s">
        <v>2092</v>
      </c>
      <c r="D1887" s="175">
        <v>0.09</v>
      </c>
    </row>
    <row r="1888" spans="1:4" ht="15.75" customHeight="1" x14ac:dyDescent="0.3">
      <c r="A1888" s="174">
        <v>87443</v>
      </c>
      <c r="B1888" s="83" t="s">
        <v>2107</v>
      </c>
      <c r="C1888" s="174" t="s">
        <v>2092</v>
      </c>
      <c r="D1888" s="175">
        <v>0.5</v>
      </c>
    </row>
    <row r="1889" spans="1:4" ht="15.75" customHeight="1" x14ac:dyDescent="0.3">
      <c r="A1889" s="174">
        <v>87444</v>
      </c>
      <c r="B1889" s="83" t="s">
        <v>2108</v>
      </c>
      <c r="C1889" s="174" t="s">
        <v>2092</v>
      </c>
      <c r="D1889" s="175">
        <v>4.17</v>
      </c>
    </row>
    <row r="1890" spans="1:4" ht="15.75" customHeight="1" x14ac:dyDescent="0.3">
      <c r="A1890" s="174">
        <v>93229</v>
      </c>
      <c r="B1890" s="83" t="s">
        <v>2109</v>
      </c>
      <c r="C1890" s="174" t="s">
        <v>2092</v>
      </c>
      <c r="D1890" s="175">
        <v>0.37</v>
      </c>
    </row>
    <row r="1891" spans="1:4" ht="15.75" customHeight="1" x14ac:dyDescent="0.3">
      <c r="A1891" s="174">
        <v>93230</v>
      </c>
      <c r="B1891" s="83" t="s">
        <v>2110</v>
      </c>
      <c r="C1891" s="174" t="s">
        <v>2092</v>
      </c>
      <c r="D1891" s="175">
        <v>0.08</v>
      </c>
    </row>
    <row r="1892" spans="1:4" ht="15.75" customHeight="1" x14ac:dyDescent="0.3">
      <c r="A1892" s="174">
        <v>93231</v>
      </c>
      <c r="B1892" s="83" t="s">
        <v>2111</v>
      </c>
      <c r="C1892" s="174" t="s">
        <v>2092</v>
      </c>
      <c r="D1892" s="175">
        <v>0.46</v>
      </c>
    </row>
    <row r="1893" spans="1:4" ht="15.75" customHeight="1" x14ac:dyDescent="0.3">
      <c r="A1893" s="174">
        <v>93232</v>
      </c>
      <c r="B1893" s="83" t="s">
        <v>2112</v>
      </c>
      <c r="C1893" s="174" t="s">
        <v>2092</v>
      </c>
      <c r="D1893" s="175">
        <v>4.83</v>
      </c>
    </row>
    <row r="1894" spans="1:4" ht="15.75" customHeight="1" x14ac:dyDescent="0.3">
      <c r="A1894" s="174">
        <v>102948</v>
      </c>
      <c r="B1894" s="83" t="s">
        <v>2113</v>
      </c>
      <c r="C1894" s="174" t="s">
        <v>2092</v>
      </c>
      <c r="D1894" s="175">
        <v>0</v>
      </c>
    </row>
    <row r="1895" spans="1:4" ht="15.75" customHeight="1" x14ac:dyDescent="0.3">
      <c r="A1895" s="174">
        <v>102949</v>
      </c>
      <c r="B1895" s="83" t="s">
        <v>2114</v>
      </c>
      <c r="C1895" s="174" t="s">
        <v>2092</v>
      </c>
      <c r="D1895" s="175">
        <v>0</v>
      </c>
    </row>
    <row r="1896" spans="1:4" ht="15.75" customHeight="1" x14ac:dyDescent="0.3">
      <c r="A1896" s="174">
        <v>102950</v>
      </c>
      <c r="B1896" s="83" t="s">
        <v>2115</v>
      </c>
      <c r="C1896" s="174" t="s">
        <v>2092</v>
      </c>
      <c r="D1896" s="175">
        <v>0</v>
      </c>
    </row>
    <row r="1897" spans="1:4" ht="15.75" customHeight="1" x14ac:dyDescent="0.3">
      <c r="A1897" s="174">
        <v>102951</v>
      </c>
      <c r="B1897" s="83" t="s">
        <v>2116</v>
      </c>
      <c r="C1897" s="174" t="s">
        <v>2092</v>
      </c>
      <c r="D1897" s="175">
        <v>0.45</v>
      </c>
    </row>
    <row r="1898" spans="1:4" ht="15.75" customHeight="1" x14ac:dyDescent="0.3">
      <c r="A1898" s="174">
        <v>88826</v>
      </c>
      <c r="B1898" s="83" t="s">
        <v>2117</v>
      </c>
      <c r="C1898" s="174" t="s">
        <v>2092</v>
      </c>
      <c r="D1898" s="175">
        <v>0.28999999999999998</v>
      </c>
    </row>
    <row r="1899" spans="1:4" ht="15.75" customHeight="1" x14ac:dyDescent="0.3">
      <c r="A1899" s="174">
        <v>88827</v>
      </c>
      <c r="B1899" s="83" t="s">
        <v>2118</v>
      </c>
      <c r="C1899" s="174" t="s">
        <v>2092</v>
      </c>
      <c r="D1899" s="175">
        <v>0.06</v>
      </c>
    </row>
    <row r="1900" spans="1:4" ht="15.75" customHeight="1" x14ac:dyDescent="0.3">
      <c r="A1900" s="174">
        <v>88828</v>
      </c>
      <c r="B1900" s="83" t="s">
        <v>2119</v>
      </c>
      <c r="C1900" s="174" t="s">
        <v>2092</v>
      </c>
      <c r="D1900" s="175">
        <v>0.32</v>
      </c>
    </row>
    <row r="1901" spans="1:4" ht="15.75" customHeight="1" x14ac:dyDescent="0.3">
      <c r="A1901" s="174">
        <v>88829</v>
      </c>
      <c r="B1901" s="83" t="s">
        <v>2120</v>
      </c>
      <c r="C1901" s="174" t="s">
        <v>2092</v>
      </c>
      <c r="D1901" s="175">
        <v>0.91</v>
      </c>
    </row>
    <row r="1902" spans="1:4" ht="15.75" customHeight="1" x14ac:dyDescent="0.3">
      <c r="A1902" s="174">
        <v>89221</v>
      </c>
      <c r="B1902" s="83" t="s">
        <v>2121</v>
      </c>
      <c r="C1902" s="174" t="s">
        <v>2092</v>
      </c>
      <c r="D1902" s="175">
        <v>1.21</v>
      </c>
    </row>
    <row r="1903" spans="1:4" ht="15.75" customHeight="1" x14ac:dyDescent="0.3">
      <c r="A1903" s="174">
        <v>89222</v>
      </c>
      <c r="B1903" s="83" t="s">
        <v>2122</v>
      </c>
      <c r="C1903" s="174" t="s">
        <v>2092</v>
      </c>
      <c r="D1903" s="175">
        <v>0.28000000000000003</v>
      </c>
    </row>
    <row r="1904" spans="1:4" ht="15.75" customHeight="1" x14ac:dyDescent="0.3">
      <c r="A1904" s="174">
        <v>89223</v>
      </c>
      <c r="B1904" s="83" t="s">
        <v>2123</v>
      </c>
      <c r="C1904" s="174" t="s">
        <v>2092</v>
      </c>
      <c r="D1904" s="175">
        <v>1.32</v>
      </c>
    </row>
    <row r="1905" spans="1:4" ht="15.75" customHeight="1" x14ac:dyDescent="0.3">
      <c r="A1905" s="174">
        <v>89224</v>
      </c>
      <c r="B1905" s="83" t="s">
        <v>2124</v>
      </c>
      <c r="C1905" s="174" t="s">
        <v>2092</v>
      </c>
      <c r="D1905" s="175">
        <v>1.82</v>
      </c>
    </row>
    <row r="1906" spans="1:4" ht="15.75" customHeight="1" x14ac:dyDescent="0.3">
      <c r="A1906" s="174">
        <v>89274</v>
      </c>
      <c r="B1906" s="83" t="s">
        <v>2125</v>
      </c>
      <c r="C1906" s="174" t="s">
        <v>2092</v>
      </c>
      <c r="D1906" s="175">
        <v>1.47</v>
      </c>
    </row>
    <row r="1907" spans="1:4" ht="15.75" customHeight="1" x14ac:dyDescent="0.3">
      <c r="A1907" s="174">
        <v>89275</v>
      </c>
      <c r="B1907" s="83" t="s">
        <v>2126</v>
      </c>
      <c r="C1907" s="174" t="s">
        <v>2092</v>
      </c>
      <c r="D1907" s="175">
        <v>0.34</v>
      </c>
    </row>
    <row r="1908" spans="1:4" ht="15.75" customHeight="1" x14ac:dyDescent="0.3">
      <c r="A1908" s="174">
        <v>89276</v>
      </c>
      <c r="B1908" s="83" t="s">
        <v>2127</v>
      </c>
      <c r="C1908" s="174" t="s">
        <v>2092</v>
      </c>
      <c r="D1908" s="175">
        <v>1.84</v>
      </c>
    </row>
    <row r="1909" spans="1:4" ht="15.75" customHeight="1" x14ac:dyDescent="0.3">
      <c r="A1909" s="174">
        <v>89277</v>
      </c>
      <c r="B1909" s="83" t="s">
        <v>2128</v>
      </c>
      <c r="C1909" s="174" t="s">
        <v>2092</v>
      </c>
      <c r="D1909" s="175">
        <v>8.34</v>
      </c>
    </row>
    <row r="1910" spans="1:4" ht="15.75" customHeight="1" x14ac:dyDescent="0.3">
      <c r="A1910" s="174">
        <v>90646</v>
      </c>
      <c r="B1910" s="83" t="s">
        <v>2129</v>
      </c>
      <c r="C1910" s="174" t="s">
        <v>2092</v>
      </c>
      <c r="D1910" s="175">
        <v>0.76</v>
      </c>
    </row>
    <row r="1911" spans="1:4" ht="15.75" customHeight="1" x14ac:dyDescent="0.3">
      <c r="A1911" s="174">
        <v>90647</v>
      </c>
      <c r="B1911" s="83" t="s">
        <v>2130</v>
      </c>
      <c r="C1911" s="174" t="s">
        <v>2092</v>
      </c>
      <c r="D1911" s="175">
        <v>0.17</v>
      </c>
    </row>
    <row r="1912" spans="1:4" ht="15.75" customHeight="1" x14ac:dyDescent="0.3">
      <c r="A1912" s="174">
        <v>90648</v>
      </c>
      <c r="B1912" s="83" t="s">
        <v>2131</v>
      </c>
      <c r="C1912" s="174" t="s">
        <v>2092</v>
      </c>
      <c r="D1912" s="175">
        <v>0.84</v>
      </c>
    </row>
    <row r="1913" spans="1:4" ht="15.75" customHeight="1" x14ac:dyDescent="0.3">
      <c r="A1913" s="174">
        <v>90649</v>
      </c>
      <c r="B1913" s="83" t="s">
        <v>2132</v>
      </c>
      <c r="C1913" s="174" t="s">
        <v>2092</v>
      </c>
      <c r="D1913" s="175">
        <v>7.13</v>
      </c>
    </row>
    <row r="1914" spans="1:4" ht="15.75" customHeight="1" x14ac:dyDescent="0.3">
      <c r="A1914" s="174">
        <v>90652</v>
      </c>
      <c r="B1914" s="83" t="s">
        <v>2133</v>
      </c>
      <c r="C1914" s="174" t="s">
        <v>2092</v>
      </c>
      <c r="D1914" s="175">
        <v>3.64</v>
      </c>
    </row>
    <row r="1915" spans="1:4" ht="15.75" customHeight="1" x14ac:dyDescent="0.3">
      <c r="A1915" s="174">
        <v>90653</v>
      </c>
      <c r="B1915" s="83" t="s">
        <v>2134</v>
      </c>
      <c r="C1915" s="174" t="s">
        <v>2092</v>
      </c>
      <c r="D1915" s="175">
        <v>0.84</v>
      </c>
    </row>
    <row r="1916" spans="1:4" ht="15.75" customHeight="1" x14ac:dyDescent="0.3">
      <c r="A1916" s="174">
        <v>90654</v>
      </c>
      <c r="B1916" s="83" t="s">
        <v>2135</v>
      </c>
      <c r="C1916" s="174" t="s">
        <v>2092</v>
      </c>
      <c r="D1916" s="175">
        <v>3.98</v>
      </c>
    </row>
    <row r="1917" spans="1:4" ht="15.75" customHeight="1" x14ac:dyDescent="0.3">
      <c r="A1917" s="174">
        <v>90655</v>
      </c>
      <c r="B1917" s="83" t="s">
        <v>2136</v>
      </c>
      <c r="C1917" s="174" t="s">
        <v>2092</v>
      </c>
      <c r="D1917" s="175">
        <v>4.6900000000000004</v>
      </c>
    </row>
    <row r="1918" spans="1:4" ht="15.75" customHeight="1" x14ac:dyDescent="0.3">
      <c r="A1918" s="174">
        <v>90658</v>
      </c>
      <c r="B1918" s="83" t="s">
        <v>2137</v>
      </c>
      <c r="C1918" s="174" t="s">
        <v>2092</v>
      </c>
      <c r="D1918" s="175">
        <v>3.9</v>
      </c>
    </row>
    <row r="1919" spans="1:4" ht="15.75" customHeight="1" x14ac:dyDescent="0.3">
      <c r="A1919" s="174">
        <v>90659</v>
      </c>
      <c r="B1919" s="83" t="s">
        <v>2138</v>
      </c>
      <c r="C1919" s="174" t="s">
        <v>2092</v>
      </c>
      <c r="D1919" s="175">
        <v>0.9</v>
      </c>
    </row>
    <row r="1920" spans="1:4" ht="15.75" customHeight="1" x14ac:dyDescent="0.3">
      <c r="A1920" s="174">
        <v>90660</v>
      </c>
      <c r="B1920" s="83" t="s">
        <v>2139</v>
      </c>
      <c r="C1920" s="174" t="s">
        <v>2092</v>
      </c>
      <c r="D1920" s="175">
        <v>4.26</v>
      </c>
    </row>
    <row r="1921" spans="1:4" ht="15.75" customHeight="1" x14ac:dyDescent="0.3">
      <c r="A1921" s="174">
        <v>90661</v>
      </c>
      <c r="B1921" s="83" t="s">
        <v>2140</v>
      </c>
      <c r="C1921" s="174" t="s">
        <v>2092</v>
      </c>
      <c r="D1921" s="175">
        <v>4.6900000000000004</v>
      </c>
    </row>
    <row r="1922" spans="1:4" ht="15.75" customHeight="1" x14ac:dyDescent="0.3">
      <c r="A1922" s="174">
        <v>89019</v>
      </c>
      <c r="B1922" s="83" t="s">
        <v>2141</v>
      </c>
      <c r="C1922" s="174" t="s">
        <v>2092</v>
      </c>
      <c r="D1922" s="175">
        <v>0.44</v>
      </c>
    </row>
    <row r="1923" spans="1:4" ht="15.75" customHeight="1" x14ac:dyDescent="0.3">
      <c r="A1923" s="174">
        <v>89020</v>
      </c>
      <c r="B1923" s="83" t="s">
        <v>2142</v>
      </c>
      <c r="C1923" s="174" t="s">
        <v>2092</v>
      </c>
      <c r="D1923" s="175">
        <v>0.1</v>
      </c>
    </row>
    <row r="1924" spans="1:4" ht="15.75" customHeight="1" x14ac:dyDescent="0.3">
      <c r="A1924" s="174">
        <v>5800</v>
      </c>
      <c r="B1924" s="83" t="s">
        <v>2143</v>
      </c>
      <c r="C1924" s="174" t="s">
        <v>2092</v>
      </c>
      <c r="D1924" s="175">
        <v>0.48</v>
      </c>
    </row>
    <row r="1925" spans="1:4" ht="15.75" customHeight="1" x14ac:dyDescent="0.3">
      <c r="A1925" s="174">
        <v>53866</v>
      </c>
      <c r="B1925" s="83" t="s">
        <v>2144</v>
      </c>
      <c r="C1925" s="174" t="s">
        <v>2092</v>
      </c>
      <c r="D1925" s="175">
        <v>1.41</v>
      </c>
    </row>
    <row r="1926" spans="1:4" ht="15.75" customHeight="1" x14ac:dyDescent="0.3">
      <c r="A1926" s="174">
        <v>90639</v>
      </c>
      <c r="B1926" s="83" t="s">
        <v>2145</v>
      </c>
      <c r="C1926" s="174" t="s">
        <v>2092</v>
      </c>
      <c r="D1926" s="175">
        <v>5.59</v>
      </c>
    </row>
    <row r="1927" spans="1:4" ht="15.75" customHeight="1" x14ac:dyDescent="0.3">
      <c r="A1927" s="174">
        <v>90640</v>
      </c>
      <c r="B1927" s="83" t="s">
        <v>2146</v>
      </c>
      <c r="C1927" s="174" t="s">
        <v>2092</v>
      </c>
      <c r="D1927" s="175">
        <v>1.29</v>
      </c>
    </row>
    <row r="1928" spans="1:4" ht="15.75" customHeight="1" x14ac:dyDescent="0.3">
      <c r="A1928" s="174">
        <v>90641</v>
      </c>
      <c r="B1928" s="83" t="s">
        <v>2147</v>
      </c>
      <c r="C1928" s="174" t="s">
        <v>2092</v>
      </c>
      <c r="D1928" s="175">
        <v>6.12</v>
      </c>
    </row>
    <row r="1929" spans="1:4" ht="15.75" customHeight="1" x14ac:dyDescent="0.3">
      <c r="A1929" s="174">
        <v>90642</v>
      </c>
      <c r="B1929" s="83" t="s">
        <v>2148</v>
      </c>
      <c r="C1929" s="174" t="s">
        <v>2092</v>
      </c>
      <c r="D1929" s="175">
        <v>12.51</v>
      </c>
    </row>
    <row r="1930" spans="1:4" ht="15.75" customHeight="1" x14ac:dyDescent="0.3">
      <c r="A1930" s="174">
        <v>102806</v>
      </c>
      <c r="B1930" s="83" t="s">
        <v>2149</v>
      </c>
      <c r="C1930" s="174" t="s">
        <v>2092</v>
      </c>
      <c r="D1930" s="175">
        <v>0</v>
      </c>
    </row>
    <row r="1931" spans="1:4" ht="15.75" customHeight="1" x14ac:dyDescent="0.3">
      <c r="A1931" s="174">
        <v>102807</v>
      </c>
      <c r="B1931" s="83" t="s">
        <v>2150</v>
      </c>
      <c r="C1931" s="174" t="s">
        <v>2092</v>
      </c>
      <c r="D1931" s="175">
        <v>0</v>
      </c>
    </row>
    <row r="1932" spans="1:4" ht="15.75" customHeight="1" x14ac:dyDescent="0.3">
      <c r="A1932" s="174">
        <v>102808</v>
      </c>
      <c r="B1932" s="83" t="s">
        <v>2151</v>
      </c>
      <c r="C1932" s="174" t="s">
        <v>2092</v>
      </c>
      <c r="D1932" s="175">
        <v>0</v>
      </c>
    </row>
    <row r="1933" spans="1:4" ht="15.75" customHeight="1" x14ac:dyDescent="0.3">
      <c r="A1933" s="174">
        <v>102809</v>
      </c>
      <c r="B1933" s="83" t="s">
        <v>2152</v>
      </c>
      <c r="C1933" s="174" t="s">
        <v>2092</v>
      </c>
      <c r="D1933" s="175">
        <v>16.7</v>
      </c>
    </row>
    <row r="1934" spans="1:4" ht="15.75" customHeight="1" x14ac:dyDescent="0.3">
      <c r="A1934" s="174">
        <v>92140</v>
      </c>
      <c r="B1934" s="83" t="s">
        <v>2153</v>
      </c>
      <c r="C1934" s="174" t="s">
        <v>2092</v>
      </c>
      <c r="D1934" s="175">
        <v>4.58</v>
      </c>
    </row>
    <row r="1935" spans="1:4" ht="15.75" customHeight="1" x14ac:dyDescent="0.3">
      <c r="A1935" s="174">
        <v>92142</v>
      </c>
      <c r="B1935" s="83" t="s">
        <v>2154</v>
      </c>
      <c r="C1935" s="174" t="s">
        <v>2092</v>
      </c>
      <c r="D1935" s="175">
        <v>0.56999999999999995</v>
      </c>
    </row>
    <row r="1936" spans="1:4" ht="15.75" customHeight="1" x14ac:dyDescent="0.3">
      <c r="A1936" s="174">
        <v>92141</v>
      </c>
      <c r="B1936" s="83" t="s">
        <v>2155</v>
      </c>
      <c r="C1936" s="174" t="s">
        <v>2092</v>
      </c>
      <c r="D1936" s="175">
        <v>1.41</v>
      </c>
    </row>
    <row r="1937" spans="1:4" ht="15.75" customHeight="1" x14ac:dyDescent="0.3">
      <c r="A1937" s="174">
        <v>92143</v>
      </c>
      <c r="B1937" s="83" t="s">
        <v>2156</v>
      </c>
      <c r="C1937" s="174" t="s">
        <v>2092</v>
      </c>
      <c r="D1937" s="175">
        <v>5.73</v>
      </c>
    </row>
    <row r="1938" spans="1:4" ht="15.75" customHeight="1" x14ac:dyDescent="0.3">
      <c r="A1938" s="174">
        <v>92144</v>
      </c>
      <c r="B1938" s="83" t="s">
        <v>2157</v>
      </c>
      <c r="C1938" s="174" t="s">
        <v>2092</v>
      </c>
      <c r="D1938" s="175">
        <v>42.01</v>
      </c>
    </row>
    <row r="1939" spans="1:4" ht="15.75" customHeight="1" x14ac:dyDescent="0.3">
      <c r="A1939" s="174">
        <v>92133</v>
      </c>
      <c r="B1939" s="83" t="s">
        <v>2158</v>
      </c>
      <c r="C1939" s="174" t="s">
        <v>2092</v>
      </c>
      <c r="D1939" s="175">
        <v>12.52</v>
      </c>
    </row>
    <row r="1940" spans="1:4" ht="15.75" customHeight="1" x14ac:dyDescent="0.3">
      <c r="A1940" s="174">
        <v>92135</v>
      </c>
      <c r="B1940" s="83" t="s">
        <v>2159</v>
      </c>
      <c r="C1940" s="174" t="s">
        <v>2092</v>
      </c>
      <c r="D1940" s="175">
        <v>1.56</v>
      </c>
    </row>
    <row r="1941" spans="1:4" ht="15.75" customHeight="1" x14ac:dyDescent="0.3">
      <c r="A1941" s="174">
        <v>92134</v>
      </c>
      <c r="B1941" s="83" t="s">
        <v>2160</v>
      </c>
      <c r="C1941" s="174" t="s">
        <v>2092</v>
      </c>
      <c r="D1941" s="175">
        <v>3.86</v>
      </c>
    </row>
    <row r="1942" spans="1:4" ht="15.75" customHeight="1" x14ac:dyDescent="0.3">
      <c r="A1942" s="174">
        <v>92136</v>
      </c>
      <c r="B1942" s="83" t="s">
        <v>2161</v>
      </c>
      <c r="C1942" s="174" t="s">
        <v>2092</v>
      </c>
      <c r="D1942" s="175">
        <v>15.65</v>
      </c>
    </row>
    <row r="1943" spans="1:4" ht="15.75" customHeight="1" x14ac:dyDescent="0.3">
      <c r="A1943" s="174">
        <v>92137</v>
      </c>
      <c r="B1943" s="83" t="s">
        <v>2162</v>
      </c>
      <c r="C1943" s="174" t="s">
        <v>2092</v>
      </c>
      <c r="D1943" s="175">
        <v>35.1</v>
      </c>
    </row>
    <row r="1944" spans="1:4" ht="15.75" customHeight="1" x14ac:dyDescent="0.3">
      <c r="A1944" s="174">
        <v>91380</v>
      </c>
      <c r="B1944" s="83" t="s">
        <v>2163</v>
      </c>
      <c r="C1944" s="174" t="s">
        <v>2092</v>
      </c>
      <c r="D1944" s="175">
        <v>28.94</v>
      </c>
    </row>
    <row r="1945" spans="1:4" ht="15.75" customHeight="1" x14ac:dyDescent="0.3">
      <c r="A1945" s="174">
        <v>91382</v>
      </c>
      <c r="B1945" s="83" t="s">
        <v>2164</v>
      </c>
      <c r="C1945" s="174" t="s">
        <v>2092</v>
      </c>
      <c r="D1945" s="175">
        <v>4.5199999999999996</v>
      </c>
    </row>
    <row r="1946" spans="1:4" ht="15.75" customHeight="1" x14ac:dyDescent="0.3">
      <c r="A1946" s="174">
        <v>91381</v>
      </c>
      <c r="B1946" s="83" t="s">
        <v>2165</v>
      </c>
      <c r="C1946" s="174" t="s">
        <v>2092</v>
      </c>
      <c r="D1946" s="175">
        <v>11.18</v>
      </c>
    </row>
    <row r="1947" spans="1:4" ht="15.75" customHeight="1" x14ac:dyDescent="0.3">
      <c r="A1947" s="174">
        <v>91383</v>
      </c>
      <c r="B1947" s="83" t="s">
        <v>2166</v>
      </c>
      <c r="C1947" s="174" t="s">
        <v>2092</v>
      </c>
      <c r="D1947" s="175">
        <v>52.26</v>
      </c>
    </row>
    <row r="1948" spans="1:4" ht="15.75" customHeight="1" x14ac:dyDescent="0.3">
      <c r="A1948" s="174">
        <v>91384</v>
      </c>
      <c r="B1948" s="83" t="s">
        <v>2167</v>
      </c>
      <c r="C1948" s="174" t="s">
        <v>2092</v>
      </c>
      <c r="D1948" s="175">
        <v>141.25</v>
      </c>
    </row>
    <row r="1949" spans="1:4" ht="15.75" customHeight="1" x14ac:dyDescent="0.3">
      <c r="A1949" s="174">
        <v>96030</v>
      </c>
      <c r="B1949" s="83" t="s">
        <v>2168</v>
      </c>
      <c r="C1949" s="174" t="s">
        <v>2092</v>
      </c>
      <c r="D1949" s="175">
        <v>35.409999999999997</v>
      </c>
    </row>
    <row r="1950" spans="1:4" ht="15.75" customHeight="1" x14ac:dyDescent="0.3">
      <c r="A1950" s="174">
        <v>96032</v>
      </c>
      <c r="B1950" s="83" t="s">
        <v>2169</v>
      </c>
      <c r="C1950" s="174" t="s">
        <v>2092</v>
      </c>
      <c r="D1950" s="175">
        <v>5.03</v>
      </c>
    </row>
    <row r="1951" spans="1:4" ht="15.75" customHeight="1" x14ac:dyDescent="0.3">
      <c r="A1951" s="174">
        <v>96031</v>
      </c>
      <c r="B1951" s="83" t="s">
        <v>2170</v>
      </c>
      <c r="C1951" s="174" t="s">
        <v>2092</v>
      </c>
      <c r="D1951" s="175">
        <v>12.51</v>
      </c>
    </row>
    <row r="1952" spans="1:4" ht="15.75" customHeight="1" x14ac:dyDescent="0.3">
      <c r="A1952" s="174">
        <v>96033</v>
      </c>
      <c r="B1952" s="83" t="s">
        <v>2171</v>
      </c>
      <c r="C1952" s="174" t="s">
        <v>2092</v>
      </c>
      <c r="D1952" s="175">
        <v>57.65</v>
      </c>
    </row>
    <row r="1953" spans="1:4" ht="15.75" customHeight="1" x14ac:dyDescent="0.3">
      <c r="A1953" s="174">
        <v>96034</v>
      </c>
      <c r="B1953" s="83" t="s">
        <v>2172</v>
      </c>
      <c r="C1953" s="174" t="s">
        <v>2092</v>
      </c>
      <c r="D1953" s="175">
        <v>141.25</v>
      </c>
    </row>
    <row r="1954" spans="1:4" ht="15.75" customHeight="1" x14ac:dyDescent="0.3">
      <c r="A1954" s="174">
        <v>89870</v>
      </c>
      <c r="B1954" s="83" t="s">
        <v>2173</v>
      </c>
      <c r="C1954" s="174" t="s">
        <v>2092</v>
      </c>
      <c r="D1954" s="175">
        <v>37.01</v>
      </c>
    </row>
    <row r="1955" spans="1:4" ht="15.75" customHeight="1" x14ac:dyDescent="0.3">
      <c r="A1955" s="174">
        <v>89872</v>
      </c>
      <c r="B1955" s="83" t="s">
        <v>2174</v>
      </c>
      <c r="C1955" s="174" t="s">
        <v>2092</v>
      </c>
      <c r="D1955" s="175">
        <v>5.28</v>
      </c>
    </row>
    <row r="1956" spans="1:4" ht="15.75" customHeight="1" x14ac:dyDescent="0.3">
      <c r="A1956" s="174">
        <v>89871</v>
      </c>
      <c r="B1956" s="83" t="s">
        <v>2175</v>
      </c>
      <c r="C1956" s="174" t="s">
        <v>2092</v>
      </c>
      <c r="D1956" s="175">
        <v>13.07</v>
      </c>
    </row>
    <row r="1957" spans="1:4" ht="15.75" customHeight="1" x14ac:dyDescent="0.3">
      <c r="A1957" s="174">
        <v>89873</v>
      </c>
      <c r="B1957" s="83" t="s">
        <v>2176</v>
      </c>
      <c r="C1957" s="174" t="s">
        <v>2092</v>
      </c>
      <c r="D1957" s="175">
        <v>63.48</v>
      </c>
    </row>
    <row r="1958" spans="1:4" ht="15.75" customHeight="1" x14ac:dyDescent="0.3">
      <c r="A1958" s="174">
        <v>89874</v>
      </c>
      <c r="B1958" s="83" t="s">
        <v>2177</v>
      </c>
      <c r="C1958" s="174" t="s">
        <v>2092</v>
      </c>
      <c r="D1958" s="175">
        <v>175.64</v>
      </c>
    </row>
    <row r="1959" spans="1:4" ht="15.75" customHeight="1" x14ac:dyDescent="0.3">
      <c r="A1959" s="174">
        <v>89878</v>
      </c>
      <c r="B1959" s="83" t="s">
        <v>2178</v>
      </c>
      <c r="C1959" s="174" t="s">
        <v>2092</v>
      </c>
      <c r="D1959" s="175">
        <v>39.549999999999997</v>
      </c>
    </row>
    <row r="1960" spans="1:4" ht="15.75" customHeight="1" x14ac:dyDescent="0.3">
      <c r="A1960" s="174">
        <v>89880</v>
      </c>
      <c r="B1960" s="83" t="s">
        <v>2179</v>
      </c>
      <c r="C1960" s="174" t="s">
        <v>2092</v>
      </c>
      <c r="D1960" s="175">
        <v>5.55</v>
      </c>
    </row>
    <row r="1961" spans="1:4" ht="15.75" customHeight="1" x14ac:dyDescent="0.3">
      <c r="A1961" s="174">
        <v>89879</v>
      </c>
      <c r="B1961" s="83" t="s">
        <v>2180</v>
      </c>
      <c r="C1961" s="174" t="s">
        <v>2092</v>
      </c>
      <c r="D1961" s="175">
        <v>13.74</v>
      </c>
    </row>
    <row r="1962" spans="1:4" ht="15.75" customHeight="1" x14ac:dyDescent="0.3">
      <c r="A1962" s="174">
        <v>89881</v>
      </c>
      <c r="B1962" s="83" t="s">
        <v>2181</v>
      </c>
      <c r="C1962" s="174" t="s">
        <v>2092</v>
      </c>
      <c r="D1962" s="175">
        <v>67.2</v>
      </c>
    </row>
    <row r="1963" spans="1:4" ht="15.75" customHeight="1" x14ac:dyDescent="0.3">
      <c r="A1963" s="174">
        <v>89882</v>
      </c>
      <c r="B1963" s="83" t="s">
        <v>2182</v>
      </c>
      <c r="C1963" s="174" t="s">
        <v>2092</v>
      </c>
      <c r="D1963" s="175">
        <v>202.64</v>
      </c>
    </row>
    <row r="1964" spans="1:4" ht="15.75" customHeight="1" x14ac:dyDescent="0.3">
      <c r="A1964" s="174">
        <v>7058</v>
      </c>
      <c r="B1964" s="83" t="s">
        <v>2183</v>
      </c>
      <c r="C1964" s="174" t="s">
        <v>2092</v>
      </c>
      <c r="D1964" s="175">
        <v>22.76</v>
      </c>
    </row>
    <row r="1965" spans="1:4" ht="15.75" customHeight="1" x14ac:dyDescent="0.3">
      <c r="A1965" s="174">
        <v>91402</v>
      </c>
      <c r="B1965" s="83" t="s">
        <v>2184</v>
      </c>
      <c r="C1965" s="174" t="s">
        <v>2092</v>
      </c>
      <c r="D1965" s="175">
        <v>3.56</v>
      </c>
    </row>
    <row r="1966" spans="1:4" ht="15.75" customHeight="1" x14ac:dyDescent="0.3">
      <c r="A1966" s="174">
        <v>7059</v>
      </c>
      <c r="B1966" s="83" t="s">
        <v>2185</v>
      </c>
      <c r="C1966" s="174" t="s">
        <v>2092</v>
      </c>
      <c r="D1966" s="175">
        <v>8.82</v>
      </c>
    </row>
    <row r="1967" spans="1:4" ht="15.75" customHeight="1" x14ac:dyDescent="0.3">
      <c r="A1967" s="174">
        <v>7060</v>
      </c>
      <c r="B1967" s="83" t="s">
        <v>2186</v>
      </c>
      <c r="C1967" s="174" t="s">
        <v>2092</v>
      </c>
      <c r="D1967" s="175">
        <v>41.2</v>
      </c>
    </row>
    <row r="1968" spans="1:4" ht="15.75" customHeight="1" x14ac:dyDescent="0.3">
      <c r="A1968" s="174">
        <v>7061</v>
      </c>
      <c r="B1968" s="83" t="s">
        <v>2187</v>
      </c>
      <c r="C1968" s="174" t="s">
        <v>2092</v>
      </c>
      <c r="D1968" s="175">
        <v>81.17</v>
      </c>
    </row>
    <row r="1969" spans="1:4" ht="15.75" customHeight="1" x14ac:dyDescent="0.3">
      <c r="A1969" s="174">
        <v>91367</v>
      </c>
      <c r="B1969" s="83" t="s">
        <v>2188</v>
      </c>
      <c r="C1969" s="174" t="s">
        <v>2092</v>
      </c>
      <c r="D1969" s="175">
        <v>21.99</v>
      </c>
    </row>
    <row r="1970" spans="1:4" ht="15.75" customHeight="1" x14ac:dyDescent="0.3">
      <c r="A1970" s="174">
        <v>91369</v>
      </c>
      <c r="B1970" s="83" t="s">
        <v>2189</v>
      </c>
      <c r="C1970" s="174" t="s">
        <v>2092</v>
      </c>
      <c r="D1970" s="175">
        <v>3.43</v>
      </c>
    </row>
    <row r="1971" spans="1:4" ht="15.75" customHeight="1" x14ac:dyDescent="0.3">
      <c r="A1971" s="174">
        <v>91368</v>
      </c>
      <c r="B1971" s="83" t="s">
        <v>2190</v>
      </c>
      <c r="C1971" s="174" t="s">
        <v>2092</v>
      </c>
      <c r="D1971" s="175">
        <v>8.5</v>
      </c>
    </row>
    <row r="1972" spans="1:4" ht="15.75" customHeight="1" x14ac:dyDescent="0.3">
      <c r="A1972" s="174">
        <v>5695</v>
      </c>
      <c r="B1972" s="83" t="s">
        <v>2191</v>
      </c>
      <c r="C1972" s="174" t="s">
        <v>2092</v>
      </c>
      <c r="D1972" s="175">
        <v>39.81</v>
      </c>
    </row>
    <row r="1973" spans="1:4" ht="15.75" customHeight="1" x14ac:dyDescent="0.3">
      <c r="A1973" s="174">
        <v>53792</v>
      </c>
      <c r="B1973" s="83" t="s">
        <v>2192</v>
      </c>
      <c r="C1973" s="174" t="s">
        <v>2092</v>
      </c>
      <c r="D1973" s="175">
        <v>100.9</v>
      </c>
    </row>
    <row r="1974" spans="1:4" ht="15.75" customHeight="1" x14ac:dyDescent="0.3">
      <c r="A1974" s="174">
        <v>92237</v>
      </c>
      <c r="B1974" s="83" t="s">
        <v>2193</v>
      </c>
      <c r="C1974" s="174" t="s">
        <v>2092</v>
      </c>
      <c r="D1974" s="175">
        <v>28.41</v>
      </c>
    </row>
    <row r="1975" spans="1:4" ht="15.75" customHeight="1" x14ac:dyDescent="0.3">
      <c r="A1975" s="174">
        <v>92239</v>
      </c>
      <c r="B1975" s="83" t="s">
        <v>2194</v>
      </c>
      <c r="C1975" s="174" t="s">
        <v>2092</v>
      </c>
      <c r="D1975" s="175">
        <v>4.6100000000000003</v>
      </c>
    </row>
    <row r="1976" spans="1:4" ht="15.75" customHeight="1" x14ac:dyDescent="0.3">
      <c r="A1976" s="174">
        <v>92238</v>
      </c>
      <c r="B1976" s="83" t="s">
        <v>2195</v>
      </c>
      <c r="C1976" s="174" t="s">
        <v>2092</v>
      </c>
      <c r="D1976" s="175">
        <v>11.42</v>
      </c>
    </row>
    <row r="1977" spans="1:4" ht="15.75" customHeight="1" x14ac:dyDescent="0.3">
      <c r="A1977" s="174">
        <v>92240</v>
      </c>
      <c r="B1977" s="83" t="s">
        <v>2196</v>
      </c>
      <c r="C1977" s="174" t="s">
        <v>2092</v>
      </c>
      <c r="D1977" s="175">
        <v>50.87</v>
      </c>
    </row>
    <row r="1978" spans="1:4" ht="15.75" customHeight="1" x14ac:dyDescent="0.3">
      <c r="A1978" s="174">
        <v>92241</v>
      </c>
      <c r="B1978" s="83" t="s">
        <v>2197</v>
      </c>
      <c r="C1978" s="174" t="s">
        <v>2092</v>
      </c>
      <c r="D1978" s="175">
        <v>275.05</v>
      </c>
    </row>
    <row r="1979" spans="1:4" ht="15.75" customHeight="1" x14ac:dyDescent="0.3">
      <c r="A1979" s="174">
        <v>91640</v>
      </c>
      <c r="B1979" s="83" t="s">
        <v>2198</v>
      </c>
      <c r="C1979" s="174" t="s">
        <v>2092</v>
      </c>
      <c r="D1979" s="175">
        <v>38.97</v>
      </c>
    </row>
    <row r="1980" spans="1:4" ht="15.75" customHeight="1" x14ac:dyDescent="0.3">
      <c r="A1980" s="174">
        <v>91642</v>
      </c>
      <c r="B1980" s="83" t="s">
        <v>2199</v>
      </c>
      <c r="C1980" s="174" t="s">
        <v>2092</v>
      </c>
      <c r="D1980" s="175">
        <v>6.35</v>
      </c>
    </row>
    <row r="1981" spans="1:4" ht="15.75" customHeight="1" x14ac:dyDescent="0.3">
      <c r="A1981" s="174">
        <v>91641</v>
      </c>
      <c r="B1981" s="83" t="s">
        <v>2200</v>
      </c>
      <c r="C1981" s="174" t="s">
        <v>2092</v>
      </c>
      <c r="D1981" s="175">
        <v>15.72</v>
      </c>
    </row>
    <row r="1982" spans="1:4" ht="15.75" customHeight="1" x14ac:dyDescent="0.3">
      <c r="A1982" s="174">
        <v>91643</v>
      </c>
      <c r="B1982" s="83" t="s">
        <v>2201</v>
      </c>
      <c r="C1982" s="174" t="s">
        <v>2092</v>
      </c>
      <c r="D1982" s="175">
        <v>70.14</v>
      </c>
    </row>
    <row r="1983" spans="1:4" ht="15.75" customHeight="1" x14ac:dyDescent="0.3">
      <c r="A1983" s="174">
        <v>91644</v>
      </c>
      <c r="B1983" s="83" t="s">
        <v>2202</v>
      </c>
      <c r="C1983" s="174" t="s">
        <v>2092</v>
      </c>
      <c r="D1983" s="175">
        <v>300.02</v>
      </c>
    </row>
    <row r="1984" spans="1:4" ht="15.75" customHeight="1" x14ac:dyDescent="0.3">
      <c r="A1984" s="174">
        <v>92105</v>
      </c>
      <c r="B1984" s="83" t="s">
        <v>2203</v>
      </c>
      <c r="C1984" s="174" t="s">
        <v>2092</v>
      </c>
      <c r="D1984" s="175">
        <v>191.67</v>
      </c>
    </row>
    <row r="1985" spans="1:4" ht="15.75" customHeight="1" x14ac:dyDescent="0.3">
      <c r="A1985" s="174">
        <v>92101</v>
      </c>
      <c r="B1985" s="83" t="s">
        <v>2204</v>
      </c>
      <c r="C1985" s="174" t="s">
        <v>2092</v>
      </c>
      <c r="D1985" s="175">
        <v>45.05</v>
      </c>
    </row>
    <row r="1986" spans="1:4" ht="15.75" customHeight="1" x14ac:dyDescent="0.3">
      <c r="A1986" s="174">
        <v>92103</v>
      </c>
      <c r="B1986" s="83" t="s">
        <v>2205</v>
      </c>
      <c r="C1986" s="174" t="s">
        <v>2092</v>
      </c>
      <c r="D1986" s="175">
        <v>5.72</v>
      </c>
    </row>
    <row r="1987" spans="1:4" ht="15.75" customHeight="1" x14ac:dyDescent="0.3">
      <c r="A1987" s="174">
        <v>92102</v>
      </c>
      <c r="B1987" s="83" t="s">
        <v>2206</v>
      </c>
      <c r="C1987" s="174" t="s">
        <v>2092</v>
      </c>
      <c r="D1987" s="175">
        <v>14.15</v>
      </c>
    </row>
    <row r="1988" spans="1:4" ht="15.75" customHeight="1" x14ac:dyDescent="0.3">
      <c r="A1988" s="174">
        <v>92104</v>
      </c>
      <c r="B1988" s="83" t="s">
        <v>2207</v>
      </c>
      <c r="C1988" s="174" t="s">
        <v>2092</v>
      </c>
      <c r="D1988" s="175">
        <v>71.19</v>
      </c>
    </row>
    <row r="1989" spans="1:4" ht="15.75" customHeight="1" x14ac:dyDescent="0.3">
      <c r="A1989" s="174">
        <v>91396</v>
      </c>
      <c r="B1989" s="83" t="s">
        <v>2208</v>
      </c>
      <c r="C1989" s="174" t="s">
        <v>2092</v>
      </c>
      <c r="D1989" s="175">
        <v>29.35</v>
      </c>
    </row>
    <row r="1990" spans="1:4" ht="15.75" customHeight="1" x14ac:dyDescent="0.3">
      <c r="A1990" s="174">
        <v>91398</v>
      </c>
      <c r="B1990" s="83" t="s">
        <v>2209</v>
      </c>
      <c r="C1990" s="174" t="s">
        <v>2092</v>
      </c>
      <c r="D1990" s="175">
        <v>4.58</v>
      </c>
    </row>
    <row r="1991" spans="1:4" ht="15.75" customHeight="1" x14ac:dyDescent="0.3">
      <c r="A1991" s="174">
        <v>91397</v>
      </c>
      <c r="B1991" s="83" t="s">
        <v>2210</v>
      </c>
      <c r="C1991" s="174" t="s">
        <v>2092</v>
      </c>
      <c r="D1991" s="175">
        <v>11.35</v>
      </c>
    </row>
    <row r="1992" spans="1:4" ht="15.75" customHeight="1" x14ac:dyDescent="0.3">
      <c r="A1992" s="174">
        <v>5763</v>
      </c>
      <c r="B1992" s="83" t="s">
        <v>2211</v>
      </c>
      <c r="C1992" s="174" t="s">
        <v>2092</v>
      </c>
      <c r="D1992" s="175">
        <v>52.07</v>
      </c>
    </row>
    <row r="1993" spans="1:4" ht="15.75" customHeight="1" x14ac:dyDescent="0.3">
      <c r="A1993" s="174">
        <v>53831</v>
      </c>
      <c r="B1993" s="83" t="s">
        <v>2212</v>
      </c>
      <c r="C1993" s="174" t="s">
        <v>2092</v>
      </c>
      <c r="D1993" s="175">
        <v>191.67</v>
      </c>
    </row>
    <row r="1994" spans="1:4" ht="15.75" customHeight="1" x14ac:dyDescent="0.3">
      <c r="A1994" s="174">
        <v>91359</v>
      </c>
      <c r="B1994" s="83" t="s">
        <v>2213</v>
      </c>
      <c r="C1994" s="174" t="s">
        <v>2092</v>
      </c>
      <c r="D1994" s="175">
        <v>21.16</v>
      </c>
    </row>
    <row r="1995" spans="1:4" ht="15.75" customHeight="1" x14ac:dyDescent="0.3">
      <c r="A1995" s="174">
        <v>91361</v>
      </c>
      <c r="B1995" s="83" t="s">
        <v>2214</v>
      </c>
      <c r="C1995" s="174" t="s">
        <v>2092</v>
      </c>
      <c r="D1995" s="175">
        <v>3.27</v>
      </c>
    </row>
    <row r="1996" spans="1:4" ht="15.75" customHeight="1" x14ac:dyDescent="0.3">
      <c r="A1996" s="174">
        <v>91360</v>
      </c>
      <c r="B1996" s="83" t="s">
        <v>2215</v>
      </c>
      <c r="C1996" s="174" t="s">
        <v>2092</v>
      </c>
      <c r="D1996" s="175">
        <v>8.1</v>
      </c>
    </row>
    <row r="1997" spans="1:4" ht="15.75" customHeight="1" x14ac:dyDescent="0.3">
      <c r="A1997" s="174">
        <v>53882</v>
      </c>
      <c r="B1997" s="83" t="s">
        <v>2216</v>
      </c>
      <c r="C1997" s="174" t="s">
        <v>2092</v>
      </c>
      <c r="D1997" s="175">
        <v>37.200000000000003</v>
      </c>
    </row>
    <row r="1998" spans="1:4" ht="15.75" customHeight="1" x14ac:dyDescent="0.3">
      <c r="A1998" s="174">
        <v>5747</v>
      </c>
      <c r="B1998" s="83" t="s">
        <v>2217</v>
      </c>
      <c r="C1998" s="174" t="s">
        <v>2092</v>
      </c>
      <c r="D1998" s="175">
        <v>157.52000000000001</v>
      </c>
    </row>
    <row r="1999" spans="1:4" ht="15.75" customHeight="1" x14ac:dyDescent="0.3">
      <c r="A1999" s="174">
        <v>104699</v>
      </c>
      <c r="B1999" s="83" t="s">
        <v>2218</v>
      </c>
      <c r="C1999" s="174" t="s">
        <v>2092</v>
      </c>
      <c r="D1999" s="175">
        <v>0</v>
      </c>
    </row>
    <row r="2000" spans="1:4" ht="15.75" customHeight="1" x14ac:dyDescent="0.3">
      <c r="A2000" s="174">
        <v>104702</v>
      </c>
      <c r="B2000" s="83" t="s">
        <v>2219</v>
      </c>
      <c r="C2000" s="174" t="s">
        <v>2092</v>
      </c>
      <c r="D2000" s="175">
        <v>0</v>
      </c>
    </row>
    <row r="2001" spans="1:4" ht="15.75" customHeight="1" x14ac:dyDescent="0.3">
      <c r="A2001" s="174">
        <v>104700</v>
      </c>
      <c r="B2001" s="83" t="s">
        <v>2220</v>
      </c>
      <c r="C2001" s="174" t="s">
        <v>2092</v>
      </c>
      <c r="D2001" s="175">
        <v>0</v>
      </c>
    </row>
    <row r="2002" spans="1:4" ht="15.75" customHeight="1" x14ac:dyDescent="0.3">
      <c r="A2002" s="174">
        <v>104701</v>
      </c>
      <c r="B2002" s="83" t="s">
        <v>2221</v>
      </c>
      <c r="C2002" s="174" t="s">
        <v>2092</v>
      </c>
      <c r="D2002" s="175">
        <v>0</v>
      </c>
    </row>
    <row r="2003" spans="1:4" ht="15.75" customHeight="1" x14ac:dyDescent="0.3">
      <c r="A2003" s="174">
        <v>104703</v>
      </c>
      <c r="B2003" s="83" t="s">
        <v>2222</v>
      </c>
      <c r="C2003" s="174" t="s">
        <v>2092</v>
      </c>
      <c r="D2003" s="175">
        <v>92.14</v>
      </c>
    </row>
    <row r="2004" spans="1:4" ht="15.75" customHeight="1" x14ac:dyDescent="0.3">
      <c r="A2004" s="174">
        <v>91390</v>
      </c>
      <c r="B2004" s="83" t="s">
        <v>2223</v>
      </c>
      <c r="C2004" s="174" t="s">
        <v>2092</v>
      </c>
      <c r="D2004" s="175">
        <v>19.260000000000002</v>
      </c>
    </row>
    <row r="2005" spans="1:4" ht="15.75" customHeight="1" x14ac:dyDescent="0.3">
      <c r="A2005" s="174">
        <v>91392</v>
      </c>
      <c r="B2005" s="83" t="s">
        <v>2224</v>
      </c>
      <c r="C2005" s="174" t="s">
        <v>2092</v>
      </c>
      <c r="D2005" s="175">
        <v>3.1</v>
      </c>
    </row>
    <row r="2006" spans="1:4" ht="15.75" customHeight="1" x14ac:dyDescent="0.3">
      <c r="A2006" s="174">
        <v>91391</v>
      </c>
      <c r="B2006" s="83" t="s">
        <v>2225</v>
      </c>
      <c r="C2006" s="174" t="s">
        <v>2092</v>
      </c>
      <c r="D2006" s="175">
        <v>7.69</v>
      </c>
    </row>
    <row r="2007" spans="1:4" ht="15.75" customHeight="1" x14ac:dyDescent="0.3">
      <c r="A2007" s="174">
        <v>73335</v>
      </c>
      <c r="B2007" s="83" t="s">
        <v>2226</v>
      </c>
      <c r="C2007" s="174" t="s">
        <v>2092</v>
      </c>
      <c r="D2007" s="175">
        <v>35.200000000000003</v>
      </c>
    </row>
    <row r="2008" spans="1:4" ht="15.75" customHeight="1" x14ac:dyDescent="0.3">
      <c r="A2008" s="174">
        <v>73340</v>
      </c>
      <c r="B2008" s="83" t="s">
        <v>2227</v>
      </c>
      <c r="C2008" s="174" t="s">
        <v>2092</v>
      </c>
      <c r="D2008" s="175">
        <v>154.18</v>
      </c>
    </row>
    <row r="2009" spans="1:4" ht="15.75" customHeight="1" x14ac:dyDescent="0.3">
      <c r="A2009" s="174">
        <v>89264</v>
      </c>
      <c r="B2009" s="83" t="s">
        <v>2228</v>
      </c>
      <c r="C2009" s="174" t="s">
        <v>2092</v>
      </c>
      <c r="D2009" s="175">
        <v>21.11</v>
      </c>
    </row>
    <row r="2010" spans="1:4" ht="15.75" customHeight="1" x14ac:dyDescent="0.3">
      <c r="A2010" s="174">
        <v>89266</v>
      </c>
      <c r="B2010" s="83" t="s">
        <v>2229</v>
      </c>
      <c r="C2010" s="174" t="s">
        <v>2092</v>
      </c>
      <c r="D2010" s="175">
        <v>3.4</v>
      </c>
    </row>
    <row r="2011" spans="1:4" ht="15.75" customHeight="1" x14ac:dyDescent="0.3">
      <c r="A2011" s="174">
        <v>89265</v>
      </c>
      <c r="B2011" s="83" t="s">
        <v>2230</v>
      </c>
      <c r="C2011" s="174" t="s">
        <v>2092</v>
      </c>
      <c r="D2011" s="175">
        <v>8.44</v>
      </c>
    </row>
    <row r="2012" spans="1:4" ht="15.75" customHeight="1" x14ac:dyDescent="0.3">
      <c r="A2012" s="174">
        <v>5705</v>
      </c>
      <c r="B2012" s="83" t="s">
        <v>2231</v>
      </c>
      <c r="C2012" s="174" t="s">
        <v>2092</v>
      </c>
      <c r="D2012" s="175">
        <v>38.6</v>
      </c>
    </row>
    <row r="2013" spans="1:4" ht="15.75" customHeight="1" x14ac:dyDescent="0.3">
      <c r="A2013" s="174">
        <v>53797</v>
      </c>
      <c r="B2013" s="83" t="s">
        <v>2232</v>
      </c>
      <c r="C2013" s="174" t="s">
        <v>2092</v>
      </c>
      <c r="D2013" s="175">
        <v>116.04</v>
      </c>
    </row>
    <row r="2014" spans="1:4" ht="15.75" customHeight="1" x14ac:dyDescent="0.3">
      <c r="A2014" s="174">
        <v>91354</v>
      </c>
      <c r="B2014" s="83" t="s">
        <v>2233</v>
      </c>
      <c r="C2014" s="174" t="s">
        <v>2092</v>
      </c>
      <c r="D2014" s="175">
        <v>17.79</v>
      </c>
    </row>
    <row r="2015" spans="1:4" ht="15.75" customHeight="1" x14ac:dyDescent="0.3">
      <c r="A2015" s="174">
        <v>91356</v>
      </c>
      <c r="B2015" s="83" t="s">
        <v>2234</v>
      </c>
      <c r="C2015" s="174" t="s">
        <v>2092</v>
      </c>
      <c r="D2015" s="175">
        <v>2.95</v>
      </c>
    </row>
    <row r="2016" spans="1:4" ht="15.75" customHeight="1" x14ac:dyDescent="0.3">
      <c r="A2016" s="174">
        <v>91355</v>
      </c>
      <c r="B2016" s="83" t="s">
        <v>2235</v>
      </c>
      <c r="C2016" s="174" t="s">
        <v>2092</v>
      </c>
      <c r="D2016" s="175">
        <v>7.31</v>
      </c>
    </row>
    <row r="2017" spans="1:4" ht="15.75" customHeight="1" x14ac:dyDescent="0.3">
      <c r="A2017" s="174">
        <v>5751</v>
      </c>
      <c r="B2017" s="83" t="s">
        <v>2236</v>
      </c>
      <c r="C2017" s="174" t="s">
        <v>2092</v>
      </c>
      <c r="D2017" s="175">
        <v>33.35</v>
      </c>
    </row>
    <row r="2018" spans="1:4" ht="15.75" customHeight="1" x14ac:dyDescent="0.3">
      <c r="A2018" s="174">
        <v>53827</v>
      </c>
      <c r="B2018" s="83" t="s">
        <v>2237</v>
      </c>
      <c r="C2018" s="174" t="s">
        <v>2092</v>
      </c>
      <c r="D2018" s="175">
        <v>113.59</v>
      </c>
    </row>
    <row r="2019" spans="1:4" ht="15.75" customHeight="1" x14ac:dyDescent="0.3">
      <c r="A2019" s="174">
        <v>91375</v>
      </c>
      <c r="B2019" s="83" t="s">
        <v>2238</v>
      </c>
      <c r="C2019" s="174" t="s">
        <v>2092</v>
      </c>
      <c r="D2019" s="175">
        <v>19.53</v>
      </c>
    </row>
    <row r="2020" spans="1:4" ht="15.75" customHeight="1" x14ac:dyDescent="0.3">
      <c r="A2020" s="174">
        <v>91377</v>
      </c>
      <c r="B2020" s="83" t="s">
        <v>2239</v>
      </c>
      <c r="C2020" s="174" t="s">
        <v>2092</v>
      </c>
      <c r="D2020" s="175">
        <v>3.24</v>
      </c>
    </row>
    <row r="2021" spans="1:4" ht="15.75" customHeight="1" x14ac:dyDescent="0.3">
      <c r="A2021" s="174">
        <v>91376</v>
      </c>
      <c r="B2021" s="83" t="s">
        <v>2240</v>
      </c>
      <c r="C2021" s="174" t="s">
        <v>2092</v>
      </c>
      <c r="D2021" s="175">
        <v>8.0299999999999994</v>
      </c>
    </row>
    <row r="2022" spans="1:4" ht="15.75" customHeight="1" x14ac:dyDescent="0.3">
      <c r="A2022" s="174">
        <v>5754</v>
      </c>
      <c r="B2022" s="83" t="s">
        <v>2241</v>
      </c>
      <c r="C2022" s="174" t="s">
        <v>2092</v>
      </c>
      <c r="D2022" s="175">
        <v>36.619999999999997</v>
      </c>
    </row>
    <row r="2023" spans="1:4" ht="15.75" customHeight="1" x14ac:dyDescent="0.3">
      <c r="A2023" s="174">
        <v>53829</v>
      </c>
      <c r="B2023" s="83" t="s">
        <v>2242</v>
      </c>
      <c r="C2023" s="174" t="s">
        <v>2092</v>
      </c>
      <c r="D2023" s="175">
        <v>116.04</v>
      </c>
    </row>
    <row r="2024" spans="1:4" ht="15.75" customHeight="1" x14ac:dyDescent="0.3">
      <c r="A2024" s="174">
        <v>91026</v>
      </c>
      <c r="B2024" s="83" t="s">
        <v>2243</v>
      </c>
      <c r="C2024" s="174" t="s">
        <v>2092</v>
      </c>
      <c r="D2024" s="175">
        <v>24.82</v>
      </c>
    </row>
    <row r="2025" spans="1:4" ht="15.75" customHeight="1" x14ac:dyDescent="0.3">
      <c r="A2025" s="174">
        <v>91028</v>
      </c>
      <c r="B2025" s="83" t="s">
        <v>2244</v>
      </c>
      <c r="C2025" s="174" t="s">
        <v>2092</v>
      </c>
      <c r="D2025" s="175">
        <v>4.03</v>
      </c>
    </row>
    <row r="2026" spans="1:4" ht="15.75" customHeight="1" x14ac:dyDescent="0.3">
      <c r="A2026" s="174">
        <v>91027</v>
      </c>
      <c r="B2026" s="83" t="s">
        <v>2245</v>
      </c>
      <c r="C2026" s="174" t="s">
        <v>2092</v>
      </c>
      <c r="D2026" s="175">
        <v>9.9700000000000006</v>
      </c>
    </row>
    <row r="2027" spans="1:4" ht="15.75" customHeight="1" x14ac:dyDescent="0.3">
      <c r="A2027" s="174">
        <v>91029</v>
      </c>
      <c r="B2027" s="83" t="s">
        <v>2246</v>
      </c>
      <c r="C2027" s="174" t="s">
        <v>2092</v>
      </c>
      <c r="D2027" s="175">
        <v>45.62</v>
      </c>
    </row>
    <row r="2028" spans="1:4" ht="15.75" customHeight="1" x14ac:dyDescent="0.3">
      <c r="A2028" s="174">
        <v>91030</v>
      </c>
      <c r="B2028" s="83" t="s">
        <v>2247</v>
      </c>
      <c r="C2028" s="174" t="s">
        <v>2092</v>
      </c>
      <c r="D2028" s="175">
        <v>146.13</v>
      </c>
    </row>
    <row r="2029" spans="1:4" ht="15.75" customHeight="1" x14ac:dyDescent="0.3">
      <c r="A2029" s="174">
        <v>102812</v>
      </c>
      <c r="B2029" s="83" t="s">
        <v>2248</v>
      </c>
      <c r="C2029" s="174" t="s">
        <v>2092</v>
      </c>
      <c r="D2029" s="175">
        <v>0</v>
      </c>
    </row>
    <row r="2030" spans="1:4" ht="15.75" customHeight="1" x14ac:dyDescent="0.3">
      <c r="A2030" s="174">
        <v>102813</v>
      </c>
      <c r="B2030" s="83" t="s">
        <v>2249</v>
      </c>
      <c r="C2030" s="174" t="s">
        <v>2092</v>
      </c>
      <c r="D2030" s="175">
        <v>0</v>
      </c>
    </row>
    <row r="2031" spans="1:4" ht="15.75" customHeight="1" x14ac:dyDescent="0.3">
      <c r="A2031" s="174">
        <v>102814</v>
      </c>
      <c r="B2031" s="83" t="s">
        <v>2250</v>
      </c>
      <c r="C2031" s="174" t="s">
        <v>2092</v>
      </c>
      <c r="D2031" s="175">
        <v>0</v>
      </c>
    </row>
    <row r="2032" spans="1:4" ht="15.75" customHeight="1" x14ac:dyDescent="0.3">
      <c r="A2032" s="174">
        <v>102815</v>
      </c>
      <c r="B2032" s="83" t="s">
        <v>2251</v>
      </c>
      <c r="C2032" s="174" t="s">
        <v>2092</v>
      </c>
      <c r="D2032" s="175">
        <v>2.48</v>
      </c>
    </row>
    <row r="2033" spans="1:4" ht="15.75" customHeight="1" x14ac:dyDescent="0.3">
      <c r="A2033" s="174">
        <v>91529</v>
      </c>
      <c r="B2033" s="83" t="s">
        <v>2252</v>
      </c>
      <c r="C2033" s="174" t="s">
        <v>2092</v>
      </c>
      <c r="D2033" s="175">
        <v>0.84</v>
      </c>
    </row>
    <row r="2034" spans="1:4" ht="15.75" customHeight="1" x14ac:dyDescent="0.3">
      <c r="A2034" s="174">
        <v>91530</v>
      </c>
      <c r="B2034" s="83" t="s">
        <v>2253</v>
      </c>
      <c r="C2034" s="174" t="s">
        <v>2092</v>
      </c>
      <c r="D2034" s="175">
        <v>0.22</v>
      </c>
    </row>
    <row r="2035" spans="1:4" ht="15.75" customHeight="1" x14ac:dyDescent="0.3">
      <c r="A2035" s="174">
        <v>91531</v>
      </c>
      <c r="B2035" s="83" t="s">
        <v>2254</v>
      </c>
      <c r="C2035" s="174" t="s">
        <v>2092</v>
      </c>
      <c r="D2035" s="175">
        <v>1.05</v>
      </c>
    </row>
    <row r="2036" spans="1:4" ht="15.75" customHeight="1" x14ac:dyDescent="0.3">
      <c r="A2036" s="174">
        <v>91532</v>
      </c>
      <c r="B2036" s="83" t="s">
        <v>2255</v>
      </c>
      <c r="C2036" s="174" t="s">
        <v>2092</v>
      </c>
      <c r="D2036" s="175">
        <v>6.46</v>
      </c>
    </row>
    <row r="2037" spans="1:4" ht="15.75" customHeight="1" x14ac:dyDescent="0.3">
      <c r="A2037" s="174">
        <v>95260</v>
      </c>
      <c r="B2037" s="83" t="s">
        <v>2256</v>
      </c>
      <c r="C2037" s="174" t="s">
        <v>2092</v>
      </c>
      <c r="D2037" s="175">
        <v>0.68</v>
      </c>
    </row>
    <row r="2038" spans="1:4" ht="15.75" customHeight="1" x14ac:dyDescent="0.3">
      <c r="A2038" s="174">
        <v>95261</v>
      </c>
      <c r="B2038" s="83" t="s">
        <v>2257</v>
      </c>
      <c r="C2038" s="174" t="s">
        <v>2092</v>
      </c>
      <c r="D2038" s="175">
        <v>0.18</v>
      </c>
    </row>
    <row r="2039" spans="1:4" ht="15.75" customHeight="1" x14ac:dyDescent="0.3">
      <c r="A2039" s="174">
        <v>95262</v>
      </c>
      <c r="B2039" s="83" t="s">
        <v>2258</v>
      </c>
      <c r="C2039" s="174" t="s">
        <v>2092</v>
      </c>
      <c r="D2039" s="175">
        <v>0.85</v>
      </c>
    </row>
    <row r="2040" spans="1:4" ht="15.75" customHeight="1" x14ac:dyDescent="0.3">
      <c r="A2040" s="174">
        <v>95263</v>
      </c>
      <c r="B2040" s="83" t="s">
        <v>2259</v>
      </c>
      <c r="C2040" s="174" t="s">
        <v>2092</v>
      </c>
      <c r="D2040" s="175">
        <v>4.8899999999999997</v>
      </c>
    </row>
    <row r="2041" spans="1:4" ht="15.75" customHeight="1" x14ac:dyDescent="0.3">
      <c r="A2041" s="174">
        <v>90968</v>
      </c>
      <c r="B2041" s="83" t="s">
        <v>2260</v>
      </c>
      <c r="C2041" s="174" t="s">
        <v>2092</v>
      </c>
      <c r="D2041" s="175">
        <v>7.03</v>
      </c>
    </row>
    <row r="2042" spans="1:4" ht="15.75" customHeight="1" x14ac:dyDescent="0.3">
      <c r="A2042" s="174">
        <v>90969</v>
      </c>
      <c r="B2042" s="83" t="s">
        <v>2261</v>
      </c>
      <c r="C2042" s="174" t="s">
        <v>2092</v>
      </c>
      <c r="D2042" s="175">
        <v>1.88</v>
      </c>
    </row>
    <row r="2043" spans="1:4" ht="15.75" customHeight="1" x14ac:dyDescent="0.3">
      <c r="A2043" s="174">
        <v>90970</v>
      </c>
      <c r="B2043" s="83" t="s">
        <v>2262</v>
      </c>
      <c r="C2043" s="174" t="s">
        <v>2092</v>
      </c>
      <c r="D2043" s="175">
        <v>8.8000000000000007</v>
      </c>
    </row>
    <row r="2044" spans="1:4" ht="15.75" customHeight="1" x14ac:dyDescent="0.3">
      <c r="A2044" s="174">
        <v>90971</v>
      </c>
      <c r="B2044" s="83" t="s">
        <v>2263</v>
      </c>
      <c r="C2044" s="174" t="s">
        <v>2092</v>
      </c>
      <c r="D2044" s="175">
        <v>60.37</v>
      </c>
    </row>
    <row r="2045" spans="1:4" ht="15.75" customHeight="1" x14ac:dyDescent="0.3">
      <c r="A2045" s="174">
        <v>90992</v>
      </c>
      <c r="B2045" s="83" t="s">
        <v>2264</v>
      </c>
      <c r="C2045" s="174" t="s">
        <v>2092</v>
      </c>
      <c r="D2045" s="175">
        <v>8.34</v>
      </c>
    </row>
    <row r="2046" spans="1:4" ht="15.75" customHeight="1" x14ac:dyDescent="0.3">
      <c r="A2046" s="174">
        <v>90993</v>
      </c>
      <c r="B2046" s="83" t="s">
        <v>2265</v>
      </c>
      <c r="C2046" s="174" t="s">
        <v>2092</v>
      </c>
      <c r="D2046" s="175">
        <v>2.23</v>
      </c>
    </row>
    <row r="2047" spans="1:4" ht="15.75" customHeight="1" x14ac:dyDescent="0.3">
      <c r="A2047" s="174">
        <v>90994</v>
      </c>
      <c r="B2047" s="83" t="s">
        <v>2266</v>
      </c>
      <c r="C2047" s="174" t="s">
        <v>2092</v>
      </c>
      <c r="D2047" s="175">
        <v>10.44</v>
      </c>
    </row>
    <row r="2048" spans="1:4" ht="15.75" customHeight="1" x14ac:dyDescent="0.3">
      <c r="A2048" s="174">
        <v>90995</v>
      </c>
      <c r="B2048" s="83" t="s">
        <v>2267</v>
      </c>
      <c r="C2048" s="174" t="s">
        <v>2092</v>
      </c>
      <c r="D2048" s="175">
        <v>82</v>
      </c>
    </row>
    <row r="2049" spans="1:4" ht="15.75" customHeight="1" x14ac:dyDescent="0.3">
      <c r="A2049" s="174">
        <v>90957</v>
      </c>
      <c r="B2049" s="83" t="s">
        <v>2268</v>
      </c>
      <c r="C2049" s="174" t="s">
        <v>2092</v>
      </c>
      <c r="D2049" s="175">
        <v>5.25</v>
      </c>
    </row>
    <row r="2050" spans="1:4" ht="15.75" customHeight="1" x14ac:dyDescent="0.3">
      <c r="A2050" s="174">
        <v>90958</v>
      </c>
      <c r="B2050" s="83" t="s">
        <v>2269</v>
      </c>
      <c r="C2050" s="174" t="s">
        <v>2092</v>
      </c>
      <c r="D2050" s="175">
        <v>1.4</v>
      </c>
    </row>
    <row r="2051" spans="1:4" ht="15.75" customHeight="1" x14ac:dyDescent="0.3">
      <c r="A2051" s="174">
        <v>5797</v>
      </c>
      <c r="B2051" s="83" t="s">
        <v>2270</v>
      </c>
      <c r="C2051" s="174" t="s">
        <v>2092</v>
      </c>
      <c r="D2051" s="175">
        <v>6.57</v>
      </c>
    </row>
    <row r="2052" spans="1:4" ht="15.75" customHeight="1" x14ac:dyDescent="0.3">
      <c r="A2052" s="174">
        <v>53865</v>
      </c>
      <c r="B2052" s="83" t="s">
        <v>2271</v>
      </c>
      <c r="C2052" s="174" t="s">
        <v>2092</v>
      </c>
      <c r="D2052" s="175">
        <v>46.96</v>
      </c>
    </row>
    <row r="2053" spans="1:4" ht="15.75" customHeight="1" x14ac:dyDescent="0.3">
      <c r="A2053" s="174">
        <v>90975</v>
      </c>
      <c r="B2053" s="83" t="s">
        <v>2272</v>
      </c>
      <c r="C2053" s="174" t="s">
        <v>2092</v>
      </c>
      <c r="D2053" s="175">
        <v>17.86</v>
      </c>
    </row>
    <row r="2054" spans="1:4" ht="15.75" customHeight="1" x14ac:dyDescent="0.3">
      <c r="A2054" s="174">
        <v>90976</v>
      </c>
      <c r="B2054" s="83" t="s">
        <v>2273</v>
      </c>
      <c r="C2054" s="174" t="s">
        <v>2092</v>
      </c>
      <c r="D2054" s="175">
        <v>4.79</v>
      </c>
    </row>
    <row r="2055" spans="1:4" ht="15.75" customHeight="1" x14ac:dyDescent="0.3">
      <c r="A2055" s="174">
        <v>90977</v>
      </c>
      <c r="B2055" s="83" t="s">
        <v>2274</v>
      </c>
      <c r="C2055" s="174" t="s">
        <v>2092</v>
      </c>
      <c r="D2055" s="175">
        <v>22.35</v>
      </c>
    </row>
    <row r="2056" spans="1:4" ht="15.75" customHeight="1" x14ac:dyDescent="0.3">
      <c r="A2056" s="174">
        <v>90978</v>
      </c>
      <c r="B2056" s="83" t="s">
        <v>2275</v>
      </c>
      <c r="C2056" s="174" t="s">
        <v>2092</v>
      </c>
      <c r="D2056" s="175">
        <v>156.62</v>
      </c>
    </row>
    <row r="2057" spans="1:4" ht="15.75" customHeight="1" x14ac:dyDescent="0.3">
      <c r="A2057" s="174">
        <v>90960</v>
      </c>
      <c r="B2057" s="83" t="s">
        <v>2276</v>
      </c>
      <c r="C2057" s="174" t="s">
        <v>2092</v>
      </c>
      <c r="D2057" s="175">
        <v>7.01</v>
      </c>
    </row>
    <row r="2058" spans="1:4" ht="15.75" customHeight="1" x14ac:dyDescent="0.3">
      <c r="A2058" s="174">
        <v>90961</v>
      </c>
      <c r="B2058" s="83" t="s">
        <v>2277</v>
      </c>
      <c r="C2058" s="174" t="s">
        <v>2092</v>
      </c>
      <c r="D2058" s="175">
        <v>1.88</v>
      </c>
    </row>
    <row r="2059" spans="1:4" ht="15.75" customHeight="1" x14ac:dyDescent="0.3">
      <c r="A2059" s="174">
        <v>90962</v>
      </c>
      <c r="B2059" s="83" t="s">
        <v>2278</v>
      </c>
      <c r="C2059" s="174" t="s">
        <v>2092</v>
      </c>
      <c r="D2059" s="175">
        <v>8.7799999999999994</v>
      </c>
    </row>
    <row r="2060" spans="1:4" ht="15.75" customHeight="1" x14ac:dyDescent="0.3">
      <c r="A2060" s="174">
        <v>90963</v>
      </c>
      <c r="B2060" s="83" t="s">
        <v>2279</v>
      </c>
      <c r="C2060" s="174" t="s">
        <v>2092</v>
      </c>
      <c r="D2060" s="175">
        <v>14.9</v>
      </c>
    </row>
    <row r="2061" spans="1:4" ht="15.75" customHeight="1" x14ac:dyDescent="0.3">
      <c r="A2061" s="174">
        <v>102966</v>
      </c>
      <c r="B2061" s="83" t="s">
        <v>2280</v>
      </c>
      <c r="C2061" s="174" t="s">
        <v>2092</v>
      </c>
      <c r="D2061" s="175">
        <v>0</v>
      </c>
    </row>
    <row r="2062" spans="1:4" ht="15.75" customHeight="1" x14ac:dyDescent="0.3">
      <c r="A2062" s="174">
        <v>102967</v>
      </c>
      <c r="B2062" s="83" t="s">
        <v>2281</v>
      </c>
      <c r="C2062" s="174" t="s">
        <v>2092</v>
      </c>
      <c r="D2062" s="175">
        <v>0</v>
      </c>
    </row>
    <row r="2063" spans="1:4" ht="15.75" customHeight="1" x14ac:dyDescent="0.3">
      <c r="A2063" s="174">
        <v>102968</v>
      </c>
      <c r="B2063" s="83" t="s">
        <v>2282</v>
      </c>
      <c r="C2063" s="174" t="s">
        <v>2092</v>
      </c>
      <c r="D2063" s="175">
        <v>0</v>
      </c>
    </row>
    <row r="2064" spans="1:4" ht="15.75" customHeight="1" x14ac:dyDescent="0.3">
      <c r="A2064" s="174">
        <v>102969</v>
      </c>
      <c r="B2064" s="83" t="s">
        <v>2283</v>
      </c>
      <c r="C2064" s="174" t="s">
        <v>2092</v>
      </c>
      <c r="D2064" s="175">
        <v>0.1</v>
      </c>
    </row>
    <row r="2065" spans="1:4" ht="15.75" customHeight="1" x14ac:dyDescent="0.3">
      <c r="A2065" s="174">
        <v>102818</v>
      </c>
      <c r="B2065" s="83" t="s">
        <v>2284</v>
      </c>
      <c r="C2065" s="174" t="s">
        <v>2092</v>
      </c>
      <c r="D2065" s="175">
        <v>0</v>
      </c>
    </row>
    <row r="2066" spans="1:4" ht="15.75" customHeight="1" x14ac:dyDescent="0.3">
      <c r="A2066" s="174">
        <v>102819</v>
      </c>
      <c r="B2066" s="83" t="s">
        <v>2285</v>
      </c>
      <c r="C2066" s="174" t="s">
        <v>2092</v>
      </c>
      <c r="D2066" s="175">
        <v>0</v>
      </c>
    </row>
    <row r="2067" spans="1:4" ht="15.75" customHeight="1" x14ac:dyDescent="0.3">
      <c r="A2067" s="174">
        <v>102820</v>
      </c>
      <c r="B2067" s="83" t="s">
        <v>2286</v>
      </c>
      <c r="C2067" s="174" t="s">
        <v>2092</v>
      </c>
      <c r="D2067" s="175">
        <v>0</v>
      </c>
    </row>
    <row r="2068" spans="1:4" ht="15.75" customHeight="1" x14ac:dyDescent="0.3">
      <c r="A2068" s="174">
        <v>102832</v>
      </c>
      <c r="B2068" s="83" t="s">
        <v>2287</v>
      </c>
      <c r="C2068" s="174" t="s">
        <v>2092</v>
      </c>
      <c r="D2068" s="175">
        <v>6.2</v>
      </c>
    </row>
    <row r="2069" spans="1:4" ht="15.75" customHeight="1" x14ac:dyDescent="0.3">
      <c r="A2069" s="174">
        <v>102823</v>
      </c>
      <c r="B2069" s="83" t="s">
        <v>2288</v>
      </c>
      <c r="C2069" s="174" t="s">
        <v>2092</v>
      </c>
      <c r="D2069" s="175">
        <v>0</v>
      </c>
    </row>
    <row r="2070" spans="1:4" ht="15.75" customHeight="1" x14ac:dyDescent="0.3">
      <c r="A2070" s="174">
        <v>102824</v>
      </c>
      <c r="B2070" s="83" t="s">
        <v>2289</v>
      </c>
      <c r="C2070" s="174" t="s">
        <v>2092</v>
      </c>
      <c r="D2070" s="175">
        <v>0</v>
      </c>
    </row>
    <row r="2071" spans="1:4" ht="15.75" customHeight="1" x14ac:dyDescent="0.3">
      <c r="A2071" s="174">
        <v>102825</v>
      </c>
      <c r="B2071" s="83" t="s">
        <v>2290</v>
      </c>
      <c r="C2071" s="174" t="s">
        <v>2092</v>
      </c>
      <c r="D2071" s="175">
        <v>0</v>
      </c>
    </row>
    <row r="2072" spans="1:4" ht="15.75" customHeight="1" x14ac:dyDescent="0.3">
      <c r="A2072" s="174">
        <v>102826</v>
      </c>
      <c r="B2072" s="83" t="s">
        <v>2291</v>
      </c>
      <c r="C2072" s="174" t="s">
        <v>2092</v>
      </c>
      <c r="D2072" s="175">
        <v>4.6500000000000004</v>
      </c>
    </row>
    <row r="2073" spans="1:4" ht="15.75" customHeight="1" x14ac:dyDescent="0.3">
      <c r="A2073" s="174">
        <v>103934</v>
      </c>
      <c r="B2073" s="83" t="s">
        <v>2292</v>
      </c>
      <c r="C2073" s="174" t="s">
        <v>2092</v>
      </c>
      <c r="D2073" s="175">
        <v>0</v>
      </c>
    </row>
    <row r="2074" spans="1:4" ht="15.75" customHeight="1" x14ac:dyDescent="0.3">
      <c r="A2074" s="174">
        <v>103935</v>
      </c>
      <c r="B2074" s="83" t="s">
        <v>2293</v>
      </c>
      <c r="C2074" s="174" t="s">
        <v>2092</v>
      </c>
      <c r="D2074" s="175">
        <v>0</v>
      </c>
    </row>
    <row r="2075" spans="1:4" ht="15.75" customHeight="1" x14ac:dyDescent="0.3">
      <c r="A2075" s="174">
        <v>103936</v>
      </c>
      <c r="B2075" s="83" t="s">
        <v>2294</v>
      </c>
      <c r="C2075" s="174" t="s">
        <v>2092</v>
      </c>
      <c r="D2075" s="175">
        <v>0</v>
      </c>
    </row>
    <row r="2076" spans="1:4" ht="15.75" customHeight="1" x14ac:dyDescent="0.3">
      <c r="A2076" s="174">
        <v>103937</v>
      </c>
      <c r="B2076" s="83" t="s">
        <v>2295</v>
      </c>
      <c r="C2076" s="174" t="s">
        <v>2092</v>
      </c>
      <c r="D2076" s="175">
        <v>1.1100000000000001</v>
      </c>
    </row>
    <row r="2077" spans="1:4" ht="15.75" customHeight="1" x14ac:dyDescent="0.3">
      <c r="A2077" s="174">
        <v>103940</v>
      </c>
      <c r="B2077" s="83" t="s">
        <v>2296</v>
      </c>
      <c r="C2077" s="174" t="s">
        <v>2092</v>
      </c>
      <c r="D2077" s="175">
        <v>0</v>
      </c>
    </row>
    <row r="2078" spans="1:4" ht="15.75" customHeight="1" x14ac:dyDescent="0.3">
      <c r="A2078" s="174">
        <v>103941</v>
      </c>
      <c r="B2078" s="83" t="s">
        <v>2297</v>
      </c>
      <c r="C2078" s="174" t="s">
        <v>2092</v>
      </c>
      <c r="D2078" s="175">
        <v>0</v>
      </c>
    </row>
    <row r="2079" spans="1:4" ht="15.75" customHeight="1" x14ac:dyDescent="0.3">
      <c r="A2079" s="174">
        <v>103942</v>
      </c>
      <c r="B2079" s="83" t="s">
        <v>2298</v>
      </c>
      <c r="C2079" s="174" t="s">
        <v>2092</v>
      </c>
      <c r="D2079" s="175">
        <v>0</v>
      </c>
    </row>
    <row r="2080" spans="1:4" ht="15.75" customHeight="1" x14ac:dyDescent="0.3">
      <c r="A2080" s="174">
        <v>103943</v>
      </c>
      <c r="B2080" s="83" t="s">
        <v>2299</v>
      </c>
      <c r="C2080" s="174" t="s">
        <v>2092</v>
      </c>
      <c r="D2080" s="175">
        <v>1.1100000000000001</v>
      </c>
    </row>
    <row r="2081" spans="1:4" ht="15.75" customHeight="1" x14ac:dyDescent="0.3">
      <c r="A2081" s="174">
        <v>91279</v>
      </c>
      <c r="B2081" s="83" t="s">
        <v>2300</v>
      </c>
      <c r="C2081" s="174" t="s">
        <v>2092</v>
      </c>
      <c r="D2081" s="175">
        <v>0.87</v>
      </c>
    </row>
    <row r="2082" spans="1:4" ht="15.75" customHeight="1" x14ac:dyDescent="0.3">
      <c r="A2082" s="174">
        <v>91280</v>
      </c>
      <c r="B2082" s="83" t="s">
        <v>2301</v>
      </c>
      <c r="C2082" s="174" t="s">
        <v>2092</v>
      </c>
      <c r="D2082" s="175">
        <v>0.19</v>
      </c>
    </row>
    <row r="2083" spans="1:4" ht="15.75" customHeight="1" x14ac:dyDescent="0.3">
      <c r="A2083" s="174">
        <v>91281</v>
      </c>
      <c r="B2083" s="83" t="s">
        <v>2302</v>
      </c>
      <c r="C2083" s="174" t="s">
        <v>2092</v>
      </c>
      <c r="D2083" s="175">
        <v>1.0900000000000001</v>
      </c>
    </row>
    <row r="2084" spans="1:4" ht="15.75" customHeight="1" x14ac:dyDescent="0.3">
      <c r="A2084" s="174">
        <v>91282</v>
      </c>
      <c r="B2084" s="83" t="s">
        <v>2303</v>
      </c>
      <c r="C2084" s="174" t="s">
        <v>2092</v>
      </c>
      <c r="D2084" s="175">
        <v>9.1</v>
      </c>
    </row>
    <row r="2085" spans="1:4" ht="15.75" customHeight="1" x14ac:dyDescent="0.3">
      <c r="A2085" s="174">
        <v>95281</v>
      </c>
      <c r="B2085" s="83" t="s">
        <v>2304</v>
      </c>
      <c r="C2085" s="174" t="s">
        <v>2092</v>
      </c>
      <c r="D2085" s="175">
        <v>9.0399999999999991</v>
      </c>
    </row>
    <row r="2086" spans="1:4" ht="15.75" customHeight="1" x14ac:dyDescent="0.3">
      <c r="A2086" s="174">
        <v>95278</v>
      </c>
      <c r="B2086" s="83" t="s">
        <v>2305</v>
      </c>
      <c r="C2086" s="174" t="s">
        <v>2092</v>
      </c>
      <c r="D2086" s="175">
        <v>0.6</v>
      </c>
    </row>
    <row r="2087" spans="1:4" ht="15.75" customHeight="1" x14ac:dyDescent="0.3">
      <c r="A2087" s="174">
        <v>95279</v>
      </c>
      <c r="B2087" s="83" t="s">
        <v>2306</v>
      </c>
      <c r="C2087" s="174" t="s">
        <v>2092</v>
      </c>
      <c r="D2087" s="175">
        <v>0.12</v>
      </c>
    </row>
    <row r="2088" spans="1:4" ht="15.75" customHeight="1" x14ac:dyDescent="0.3">
      <c r="A2088" s="174">
        <v>95280</v>
      </c>
      <c r="B2088" s="83" t="s">
        <v>2307</v>
      </c>
      <c r="C2088" s="174" t="s">
        <v>2092</v>
      </c>
      <c r="D2088" s="175">
        <v>0.57999999999999996</v>
      </c>
    </row>
    <row r="2089" spans="1:4" ht="15.75" customHeight="1" x14ac:dyDescent="0.3">
      <c r="A2089" s="174">
        <v>95124</v>
      </c>
      <c r="B2089" s="83" t="s">
        <v>2308</v>
      </c>
      <c r="C2089" s="174" t="s">
        <v>2092</v>
      </c>
      <c r="D2089" s="175">
        <v>5.51</v>
      </c>
    </row>
    <row r="2090" spans="1:4" ht="15.75" customHeight="1" x14ac:dyDescent="0.3">
      <c r="A2090" s="174">
        <v>95123</v>
      </c>
      <c r="B2090" s="83" t="s">
        <v>2309</v>
      </c>
      <c r="C2090" s="174" t="s">
        <v>2092</v>
      </c>
      <c r="D2090" s="175">
        <v>17.87</v>
      </c>
    </row>
    <row r="2091" spans="1:4" ht="15.75" customHeight="1" x14ac:dyDescent="0.3">
      <c r="A2091" s="174">
        <v>95125</v>
      </c>
      <c r="B2091" s="83" t="s">
        <v>2310</v>
      </c>
      <c r="C2091" s="174" t="s">
        <v>2092</v>
      </c>
      <c r="D2091" s="175">
        <v>19.559999999999999</v>
      </c>
    </row>
    <row r="2092" spans="1:4" ht="15.75" customHeight="1" x14ac:dyDescent="0.3">
      <c r="A2092" s="174">
        <v>95126</v>
      </c>
      <c r="B2092" s="83" t="s">
        <v>2311</v>
      </c>
      <c r="C2092" s="174" t="s">
        <v>2092</v>
      </c>
      <c r="D2092" s="175">
        <v>146.66999999999999</v>
      </c>
    </row>
    <row r="2093" spans="1:4" ht="15.75" customHeight="1" x14ac:dyDescent="0.3">
      <c r="A2093" s="174">
        <v>92040</v>
      </c>
      <c r="B2093" s="83" t="s">
        <v>2312</v>
      </c>
      <c r="C2093" s="174" t="s">
        <v>2092</v>
      </c>
      <c r="D2093" s="175">
        <v>6.47</v>
      </c>
    </row>
    <row r="2094" spans="1:4" ht="15.75" customHeight="1" x14ac:dyDescent="0.3">
      <c r="A2094" s="174">
        <v>92041</v>
      </c>
      <c r="B2094" s="83" t="s">
        <v>2313</v>
      </c>
      <c r="C2094" s="174" t="s">
        <v>2092</v>
      </c>
      <c r="D2094" s="175">
        <v>1.33</v>
      </c>
    </row>
    <row r="2095" spans="1:4" ht="15.75" customHeight="1" x14ac:dyDescent="0.3">
      <c r="A2095" s="174">
        <v>92042</v>
      </c>
      <c r="B2095" s="83" t="s">
        <v>2314</v>
      </c>
      <c r="C2095" s="174" t="s">
        <v>2092</v>
      </c>
      <c r="D2095" s="175">
        <v>5.39</v>
      </c>
    </row>
    <row r="2096" spans="1:4" ht="15.75" customHeight="1" x14ac:dyDescent="0.3">
      <c r="A2096" s="174">
        <v>102829</v>
      </c>
      <c r="B2096" s="83" t="s">
        <v>2315</v>
      </c>
      <c r="C2096" s="174" t="s">
        <v>2092</v>
      </c>
      <c r="D2096" s="175">
        <v>0</v>
      </c>
    </row>
    <row r="2097" spans="1:4" ht="15.75" customHeight="1" x14ac:dyDescent="0.3">
      <c r="A2097" s="174">
        <v>102830</v>
      </c>
      <c r="B2097" s="83" t="s">
        <v>2316</v>
      </c>
      <c r="C2097" s="174" t="s">
        <v>2092</v>
      </c>
      <c r="D2097" s="175">
        <v>0</v>
      </c>
    </row>
    <row r="2098" spans="1:4" ht="15.75" customHeight="1" x14ac:dyDescent="0.3">
      <c r="A2098" s="174">
        <v>102831</v>
      </c>
      <c r="B2098" s="83" t="s">
        <v>2317</v>
      </c>
      <c r="C2098" s="174" t="s">
        <v>2092</v>
      </c>
      <c r="D2098" s="175">
        <v>0</v>
      </c>
    </row>
    <row r="2099" spans="1:4" ht="15.75" customHeight="1" x14ac:dyDescent="0.3">
      <c r="A2099" s="174">
        <v>92114</v>
      </c>
      <c r="B2099" s="83" t="s">
        <v>2318</v>
      </c>
      <c r="C2099" s="174" t="s">
        <v>2092</v>
      </c>
      <c r="D2099" s="175">
        <v>0.22</v>
      </c>
    </row>
    <row r="2100" spans="1:4" ht="15.75" customHeight="1" x14ac:dyDescent="0.3">
      <c r="A2100" s="174">
        <v>92115</v>
      </c>
      <c r="B2100" s="83" t="s">
        <v>2319</v>
      </c>
      <c r="C2100" s="174" t="s">
        <v>2092</v>
      </c>
      <c r="D2100" s="175">
        <v>0.04</v>
      </c>
    </row>
    <row r="2101" spans="1:4" ht="15.75" customHeight="1" x14ac:dyDescent="0.3">
      <c r="A2101" s="174">
        <v>92116</v>
      </c>
      <c r="B2101" s="83" t="s">
        <v>2320</v>
      </c>
      <c r="C2101" s="174" t="s">
        <v>2092</v>
      </c>
      <c r="D2101" s="175">
        <v>0.15</v>
      </c>
    </row>
    <row r="2102" spans="1:4" ht="15.75" customHeight="1" x14ac:dyDescent="0.3">
      <c r="A2102" s="174">
        <v>102912</v>
      </c>
      <c r="B2102" s="83" t="s">
        <v>2321</v>
      </c>
      <c r="C2102" s="174" t="s">
        <v>2092</v>
      </c>
      <c r="D2102" s="175">
        <v>0</v>
      </c>
    </row>
    <row r="2103" spans="1:4" ht="15.75" customHeight="1" x14ac:dyDescent="0.3">
      <c r="A2103" s="174">
        <v>102913</v>
      </c>
      <c r="B2103" s="83" t="s">
        <v>2322</v>
      </c>
      <c r="C2103" s="174" t="s">
        <v>2092</v>
      </c>
      <c r="D2103" s="175">
        <v>0</v>
      </c>
    </row>
    <row r="2104" spans="1:4" ht="15.75" customHeight="1" x14ac:dyDescent="0.3">
      <c r="A2104" s="174">
        <v>102914</v>
      </c>
      <c r="B2104" s="83" t="s">
        <v>2323</v>
      </c>
      <c r="C2104" s="174" t="s">
        <v>2092</v>
      </c>
      <c r="D2104" s="175">
        <v>0</v>
      </c>
    </row>
    <row r="2105" spans="1:4" ht="15.75" customHeight="1" x14ac:dyDescent="0.3">
      <c r="A2105" s="174">
        <v>102915</v>
      </c>
      <c r="B2105" s="83" t="s">
        <v>2324</v>
      </c>
      <c r="C2105" s="174" t="s">
        <v>2092</v>
      </c>
      <c r="D2105" s="175">
        <v>0.45</v>
      </c>
    </row>
    <row r="2106" spans="1:4" ht="15.75" customHeight="1" x14ac:dyDescent="0.3">
      <c r="A2106" s="174">
        <v>95716</v>
      </c>
      <c r="B2106" s="83" t="s">
        <v>2325</v>
      </c>
      <c r="C2106" s="174" t="s">
        <v>2092</v>
      </c>
      <c r="D2106" s="175">
        <v>69.790000000000006</v>
      </c>
    </row>
    <row r="2107" spans="1:4" ht="15.75" customHeight="1" x14ac:dyDescent="0.3">
      <c r="A2107" s="174">
        <v>95717</v>
      </c>
      <c r="B2107" s="83" t="s">
        <v>2326</v>
      </c>
      <c r="C2107" s="174" t="s">
        <v>2092</v>
      </c>
      <c r="D2107" s="175">
        <v>18.440000000000001</v>
      </c>
    </row>
    <row r="2108" spans="1:4" ht="15.75" customHeight="1" x14ac:dyDescent="0.3">
      <c r="A2108" s="174">
        <v>95718</v>
      </c>
      <c r="B2108" s="83" t="s">
        <v>2327</v>
      </c>
      <c r="C2108" s="174" t="s">
        <v>2092</v>
      </c>
      <c r="D2108" s="175">
        <v>87.23</v>
      </c>
    </row>
    <row r="2109" spans="1:4" ht="15.75" customHeight="1" x14ac:dyDescent="0.3">
      <c r="A2109" s="174">
        <v>95719</v>
      </c>
      <c r="B2109" s="83" t="s">
        <v>2328</v>
      </c>
      <c r="C2109" s="174" t="s">
        <v>2092</v>
      </c>
      <c r="D2109" s="175">
        <v>89.57</v>
      </c>
    </row>
    <row r="2110" spans="1:4" ht="15.75" customHeight="1" x14ac:dyDescent="0.3">
      <c r="A2110" s="174">
        <v>104715</v>
      </c>
      <c r="B2110" s="83" t="s">
        <v>2329</v>
      </c>
      <c r="C2110" s="174" t="s">
        <v>2092</v>
      </c>
      <c r="D2110" s="175">
        <v>89.57</v>
      </c>
    </row>
    <row r="2111" spans="1:4" ht="15.75" customHeight="1" x14ac:dyDescent="0.3">
      <c r="A2111" s="174">
        <v>104712</v>
      </c>
      <c r="B2111" s="83" t="s">
        <v>2330</v>
      </c>
      <c r="C2111" s="174" t="s">
        <v>2092</v>
      </c>
      <c r="D2111" s="175">
        <v>65.59</v>
      </c>
    </row>
    <row r="2112" spans="1:4" ht="15.75" customHeight="1" x14ac:dyDescent="0.3">
      <c r="A2112" s="174">
        <v>104713</v>
      </c>
      <c r="B2112" s="83" t="s">
        <v>2331</v>
      </c>
      <c r="C2112" s="174" t="s">
        <v>2092</v>
      </c>
      <c r="D2112" s="175">
        <v>17.329999999999998</v>
      </c>
    </row>
    <row r="2113" spans="1:4" ht="15.75" customHeight="1" x14ac:dyDescent="0.3">
      <c r="A2113" s="174">
        <v>104714</v>
      </c>
      <c r="B2113" s="83" t="s">
        <v>2332</v>
      </c>
      <c r="C2113" s="174" t="s">
        <v>2092</v>
      </c>
      <c r="D2113" s="175">
        <v>81.99</v>
      </c>
    </row>
    <row r="2114" spans="1:4" ht="15.75" customHeight="1" x14ac:dyDescent="0.3">
      <c r="A2114" s="174">
        <v>102894</v>
      </c>
      <c r="B2114" s="83" t="s">
        <v>2333</v>
      </c>
      <c r="C2114" s="174" t="s">
        <v>2092</v>
      </c>
      <c r="D2114" s="175">
        <v>0</v>
      </c>
    </row>
    <row r="2115" spans="1:4" ht="15.75" customHeight="1" x14ac:dyDescent="0.3">
      <c r="A2115" s="174">
        <v>104161</v>
      </c>
      <c r="B2115" s="83" t="s">
        <v>2334</v>
      </c>
      <c r="C2115" s="174" t="s">
        <v>2092</v>
      </c>
      <c r="D2115" s="175">
        <v>0</v>
      </c>
    </row>
    <row r="2116" spans="1:4" ht="15.75" customHeight="1" x14ac:dyDescent="0.3">
      <c r="A2116" s="174">
        <v>102896</v>
      </c>
      <c r="B2116" s="83" t="s">
        <v>2335</v>
      </c>
      <c r="C2116" s="174" t="s">
        <v>2092</v>
      </c>
      <c r="D2116" s="175">
        <v>0</v>
      </c>
    </row>
    <row r="2117" spans="1:4" ht="15.75" customHeight="1" x14ac:dyDescent="0.3">
      <c r="A2117" s="174">
        <v>102897</v>
      </c>
      <c r="B2117" s="83" t="s">
        <v>2336</v>
      </c>
      <c r="C2117" s="174" t="s">
        <v>2092</v>
      </c>
      <c r="D2117" s="175">
        <v>89.57</v>
      </c>
    </row>
    <row r="2118" spans="1:4" ht="15.75" customHeight="1" x14ac:dyDescent="0.3">
      <c r="A2118" s="174">
        <v>5627</v>
      </c>
      <c r="B2118" s="83" t="s">
        <v>2337</v>
      </c>
      <c r="C2118" s="174" t="s">
        <v>2092</v>
      </c>
      <c r="D2118" s="175">
        <v>50.4</v>
      </c>
    </row>
    <row r="2119" spans="1:4" ht="15.75" customHeight="1" x14ac:dyDescent="0.3">
      <c r="A2119" s="174">
        <v>5628</v>
      </c>
      <c r="B2119" s="83" t="s">
        <v>2338</v>
      </c>
      <c r="C2119" s="174" t="s">
        <v>2092</v>
      </c>
      <c r="D2119" s="175">
        <v>13.32</v>
      </c>
    </row>
    <row r="2120" spans="1:4" ht="15.75" customHeight="1" x14ac:dyDescent="0.3">
      <c r="A2120" s="174">
        <v>5629</v>
      </c>
      <c r="B2120" s="83" t="s">
        <v>2339</v>
      </c>
      <c r="C2120" s="174" t="s">
        <v>2092</v>
      </c>
      <c r="D2120" s="175">
        <v>63</v>
      </c>
    </row>
    <row r="2121" spans="1:4" ht="15.75" customHeight="1" x14ac:dyDescent="0.3">
      <c r="A2121" s="174">
        <v>5630</v>
      </c>
      <c r="B2121" s="83" t="s">
        <v>2340</v>
      </c>
      <c r="C2121" s="174" t="s">
        <v>2092</v>
      </c>
      <c r="D2121" s="175">
        <v>64.180000000000007</v>
      </c>
    </row>
    <row r="2122" spans="1:4" ht="15.75" customHeight="1" x14ac:dyDescent="0.3">
      <c r="A2122" s="174">
        <v>88900</v>
      </c>
      <c r="B2122" s="83" t="s">
        <v>2341</v>
      </c>
      <c r="C2122" s="174" t="s">
        <v>2092</v>
      </c>
      <c r="D2122" s="175">
        <v>57.02</v>
      </c>
    </row>
    <row r="2123" spans="1:4" ht="15.75" customHeight="1" x14ac:dyDescent="0.3">
      <c r="A2123" s="174">
        <v>88902</v>
      </c>
      <c r="B2123" s="83" t="s">
        <v>2342</v>
      </c>
      <c r="C2123" s="174" t="s">
        <v>2092</v>
      </c>
      <c r="D2123" s="175">
        <v>15.07</v>
      </c>
    </row>
    <row r="2124" spans="1:4" ht="15.75" customHeight="1" x14ac:dyDescent="0.3">
      <c r="A2124" s="174">
        <v>88903</v>
      </c>
      <c r="B2124" s="83" t="s">
        <v>2343</v>
      </c>
      <c r="C2124" s="174" t="s">
        <v>2092</v>
      </c>
      <c r="D2124" s="175">
        <v>71.28</v>
      </c>
    </row>
    <row r="2125" spans="1:4" ht="15.75" customHeight="1" x14ac:dyDescent="0.3">
      <c r="A2125" s="174">
        <v>88904</v>
      </c>
      <c r="B2125" s="83" t="s">
        <v>2344</v>
      </c>
      <c r="C2125" s="174" t="s">
        <v>2092</v>
      </c>
      <c r="D2125" s="175">
        <v>89.57</v>
      </c>
    </row>
    <row r="2126" spans="1:4" ht="15.75" customHeight="1" x14ac:dyDescent="0.3">
      <c r="A2126" s="174">
        <v>88569</v>
      </c>
      <c r="B2126" s="83" t="s">
        <v>2345</v>
      </c>
      <c r="C2126" s="174" t="s">
        <v>2092</v>
      </c>
      <c r="D2126" s="175">
        <v>3.71</v>
      </c>
    </row>
    <row r="2127" spans="1:4" ht="15.75" customHeight="1" x14ac:dyDescent="0.3">
      <c r="A2127" s="174">
        <v>88570</v>
      </c>
      <c r="B2127" s="83" t="s">
        <v>2346</v>
      </c>
      <c r="C2127" s="174" t="s">
        <v>2092</v>
      </c>
      <c r="D2127" s="175">
        <v>1.28</v>
      </c>
    </row>
    <row r="2128" spans="1:4" ht="15.75" customHeight="1" x14ac:dyDescent="0.3">
      <c r="A2128" s="174">
        <v>5765</v>
      </c>
      <c r="B2128" s="83" t="s">
        <v>2347</v>
      </c>
      <c r="C2128" s="174" t="s">
        <v>2092</v>
      </c>
      <c r="D2128" s="175">
        <v>4.6399999999999997</v>
      </c>
    </row>
    <row r="2129" spans="1:4" ht="15.75" customHeight="1" x14ac:dyDescent="0.3">
      <c r="A2129" s="174">
        <v>5766</v>
      </c>
      <c r="B2129" s="83" t="s">
        <v>2348</v>
      </c>
      <c r="C2129" s="174" t="s">
        <v>2092</v>
      </c>
      <c r="D2129" s="175">
        <v>3.01</v>
      </c>
    </row>
    <row r="2130" spans="1:4" ht="15.75" customHeight="1" x14ac:dyDescent="0.3">
      <c r="A2130" s="174">
        <v>91468</v>
      </c>
      <c r="B2130" s="83" t="s">
        <v>2349</v>
      </c>
      <c r="C2130" s="174" t="s">
        <v>2092</v>
      </c>
      <c r="D2130" s="175">
        <v>25.66</v>
      </c>
    </row>
    <row r="2131" spans="1:4" ht="15.75" customHeight="1" x14ac:dyDescent="0.3">
      <c r="A2131" s="174">
        <v>91484</v>
      </c>
      <c r="B2131" s="83" t="s">
        <v>2350</v>
      </c>
      <c r="C2131" s="174" t="s">
        <v>2092</v>
      </c>
      <c r="D2131" s="175">
        <v>4.05</v>
      </c>
    </row>
    <row r="2132" spans="1:4" ht="15.75" customHeight="1" x14ac:dyDescent="0.3">
      <c r="A2132" s="174">
        <v>91469</v>
      </c>
      <c r="B2132" s="83" t="s">
        <v>2351</v>
      </c>
      <c r="C2132" s="174" t="s">
        <v>2092</v>
      </c>
      <c r="D2132" s="175">
        <v>10.039999999999999</v>
      </c>
    </row>
    <row r="2133" spans="1:4" ht="15.75" customHeight="1" x14ac:dyDescent="0.3">
      <c r="A2133" s="174">
        <v>83361</v>
      </c>
      <c r="B2133" s="83" t="s">
        <v>2352</v>
      </c>
      <c r="C2133" s="174" t="s">
        <v>2092</v>
      </c>
      <c r="D2133" s="175">
        <v>43.14</v>
      </c>
    </row>
    <row r="2134" spans="1:4" ht="15.75" customHeight="1" x14ac:dyDescent="0.3">
      <c r="A2134" s="174">
        <v>91485</v>
      </c>
      <c r="B2134" s="83" t="s">
        <v>2353</v>
      </c>
      <c r="C2134" s="174" t="s">
        <v>2092</v>
      </c>
      <c r="D2134" s="175">
        <v>154.18</v>
      </c>
    </row>
    <row r="2135" spans="1:4" ht="15.75" customHeight="1" x14ac:dyDescent="0.3">
      <c r="A2135" s="174">
        <v>102835</v>
      </c>
      <c r="B2135" s="83" t="s">
        <v>2354</v>
      </c>
      <c r="C2135" s="174" t="s">
        <v>2092</v>
      </c>
      <c r="D2135" s="175">
        <v>0</v>
      </c>
    </row>
    <row r="2136" spans="1:4" ht="15.75" customHeight="1" x14ac:dyDescent="0.3">
      <c r="A2136" s="174">
        <v>102836</v>
      </c>
      <c r="B2136" s="83" t="s">
        <v>2355</v>
      </c>
      <c r="C2136" s="174" t="s">
        <v>2092</v>
      </c>
      <c r="D2136" s="175">
        <v>0</v>
      </c>
    </row>
    <row r="2137" spans="1:4" ht="15.75" customHeight="1" x14ac:dyDescent="0.3">
      <c r="A2137" s="174">
        <v>102837</v>
      </c>
      <c r="B2137" s="83" t="s">
        <v>2356</v>
      </c>
      <c r="C2137" s="174" t="s">
        <v>2092</v>
      </c>
      <c r="D2137" s="175">
        <v>0</v>
      </c>
    </row>
    <row r="2138" spans="1:4" ht="15.75" customHeight="1" x14ac:dyDescent="0.3">
      <c r="A2138" s="174">
        <v>89230</v>
      </c>
      <c r="B2138" s="83" t="s">
        <v>2357</v>
      </c>
      <c r="C2138" s="174" t="s">
        <v>2092</v>
      </c>
      <c r="D2138" s="175">
        <v>121.31</v>
      </c>
    </row>
    <row r="2139" spans="1:4" ht="15.75" customHeight="1" x14ac:dyDescent="0.3">
      <c r="A2139" s="174">
        <v>89231</v>
      </c>
      <c r="B2139" s="83" t="s">
        <v>2358</v>
      </c>
      <c r="C2139" s="174" t="s">
        <v>2092</v>
      </c>
      <c r="D2139" s="175">
        <v>37.14</v>
      </c>
    </row>
    <row r="2140" spans="1:4" ht="15.75" customHeight="1" x14ac:dyDescent="0.3">
      <c r="A2140" s="174">
        <v>89232</v>
      </c>
      <c r="B2140" s="83" t="s">
        <v>2359</v>
      </c>
      <c r="C2140" s="174" t="s">
        <v>2092</v>
      </c>
      <c r="D2140" s="175">
        <v>216.38</v>
      </c>
    </row>
    <row r="2141" spans="1:4" ht="15.75" customHeight="1" x14ac:dyDescent="0.3">
      <c r="A2141" s="174">
        <v>89233</v>
      </c>
      <c r="B2141" s="83" t="s">
        <v>2360</v>
      </c>
      <c r="C2141" s="174" t="s">
        <v>2092</v>
      </c>
      <c r="D2141" s="175">
        <v>166.46</v>
      </c>
    </row>
    <row r="2142" spans="1:4" ht="15.75" customHeight="1" x14ac:dyDescent="0.3">
      <c r="A2142" s="174">
        <v>89236</v>
      </c>
      <c r="B2142" s="83" t="s">
        <v>2361</v>
      </c>
      <c r="C2142" s="174" t="s">
        <v>2092</v>
      </c>
      <c r="D2142" s="175">
        <v>283.38</v>
      </c>
    </row>
    <row r="2143" spans="1:4" ht="15.75" customHeight="1" x14ac:dyDescent="0.3">
      <c r="A2143" s="174">
        <v>89237</v>
      </c>
      <c r="B2143" s="83" t="s">
        <v>2362</v>
      </c>
      <c r="C2143" s="174" t="s">
        <v>2092</v>
      </c>
      <c r="D2143" s="175">
        <v>86.77</v>
      </c>
    </row>
    <row r="2144" spans="1:4" ht="15.75" customHeight="1" x14ac:dyDescent="0.3">
      <c r="A2144" s="174">
        <v>89238</v>
      </c>
      <c r="B2144" s="83" t="s">
        <v>2363</v>
      </c>
      <c r="C2144" s="174" t="s">
        <v>2092</v>
      </c>
      <c r="D2144" s="175">
        <v>505.47</v>
      </c>
    </row>
    <row r="2145" spans="1:4" ht="15.75" customHeight="1" x14ac:dyDescent="0.3">
      <c r="A2145" s="174">
        <v>89239</v>
      </c>
      <c r="B2145" s="83" t="s">
        <v>2364</v>
      </c>
      <c r="C2145" s="174" t="s">
        <v>2092</v>
      </c>
      <c r="D2145" s="175">
        <v>440.2</v>
      </c>
    </row>
    <row r="2146" spans="1:4" ht="15.75" customHeight="1" x14ac:dyDescent="0.3">
      <c r="A2146" s="174">
        <v>102930</v>
      </c>
      <c r="B2146" s="83" t="s">
        <v>2365</v>
      </c>
      <c r="C2146" s="174" t="s">
        <v>2092</v>
      </c>
      <c r="D2146" s="175">
        <v>0</v>
      </c>
    </row>
    <row r="2147" spans="1:4" ht="15.75" customHeight="1" x14ac:dyDescent="0.3">
      <c r="A2147" s="174">
        <v>102931</v>
      </c>
      <c r="B2147" s="83" t="s">
        <v>2366</v>
      </c>
      <c r="C2147" s="174" t="s">
        <v>2092</v>
      </c>
      <c r="D2147" s="175">
        <v>0</v>
      </c>
    </row>
    <row r="2148" spans="1:4" ht="15.75" customHeight="1" x14ac:dyDescent="0.3">
      <c r="A2148" s="174">
        <v>102932</v>
      </c>
      <c r="B2148" s="83" t="s">
        <v>2367</v>
      </c>
      <c r="C2148" s="174" t="s">
        <v>2092</v>
      </c>
      <c r="D2148" s="175">
        <v>0</v>
      </c>
    </row>
    <row r="2149" spans="1:4" ht="15.75" customHeight="1" x14ac:dyDescent="0.3">
      <c r="A2149" s="174">
        <v>102933</v>
      </c>
      <c r="B2149" s="83" t="s">
        <v>2368</v>
      </c>
      <c r="C2149" s="174" t="s">
        <v>2092</v>
      </c>
      <c r="D2149" s="175">
        <v>0.68</v>
      </c>
    </row>
    <row r="2150" spans="1:4" ht="15.75" customHeight="1" x14ac:dyDescent="0.3">
      <c r="A2150" s="174">
        <v>93411</v>
      </c>
      <c r="B2150" s="83" t="s">
        <v>2369</v>
      </c>
      <c r="C2150" s="174" t="s">
        <v>2092</v>
      </c>
      <c r="D2150" s="175">
        <v>0.27</v>
      </c>
    </row>
    <row r="2151" spans="1:4" ht="15.75" customHeight="1" x14ac:dyDescent="0.3">
      <c r="A2151" s="174">
        <v>93412</v>
      </c>
      <c r="B2151" s="83" t="s">
        <v>2370</v>
      </c>
      <c r="C2151" s="174" t="s">
        <v>2092</v>
      </c>
      <c r="D2151" s="175">
        <v>0.09</v>
      </c>
    </row>
    <row r="2152" spans="1:4" ht="15.75" customHeight="1" x14ac:dyDescent="0.3">
      <c r="A2152" s="174">
        <v>93413</v>
      </c>
      <c r="B2152" s="83" t="s">
        <v>2371</v>
      </c>
      <c r="C2152" s="174" t="s">
        <v>2092</v>
      </c>
      <c r="D2152" s="175">
        <v>0.24</v>
      </c>
    </row>
    <row r="2153" spans="1:4" ht="15.75" customHeight="1" x14ac:dyDescent="0.3">
      <c r="A2153" s="174">
        <v>93414</v>
      </c>
      <c r="B2153" s="83" t="s">
        <v>2372</v>
      </c>
      <c r="C2153" s="174" t="s">
        <v>2092</v>
      </c>
      <c r="D2153" s="175">
        <v>11.42</v>
      </c>
    </row>
    <row r="2154" spans="1:4" ht="15.75" customHeight="1" x14ac:dyDescent="0.3">
      <c r="A2154" s="174">
        <v>88855</v>
      </c>
      <c r="B2154" s="83" t="s">
        <v>2373</v>
      </c>
      <c r="C2154" s="174" t="s">
        <v>2092</v>
      </c>
      <c r="D2154" s="175">
        <v>3.4</v>
      </c>
    </row>
    <row r="2155" spans="1:4" ht="15.75" customHeight="1" x14ac:dyDescent="0.3">
      <c r="A2155" s="174">
        <v>88856</v>
      </c>
      <c r="B2155" s="83" t="s">
        <v>2374</v>
      </c>
      <c r="C2155" s="174" t="s">
        <v>2092</v>
      </c>
      <c r="D2155" s="175">
        <v>0.93</v>
      </c>
    </row>
    <row r="2156" spans="1:4" ht="15.75" customHeight="1" x14ac:dyDescent="0.3">
      <c r="A2156" s="174">
        <v>5658</v>
      </c>
      <c r="B2156" s="83" t="s">
        <v>2375</v>
      </c>
      <c r="C2156" s="174" t="s">
        <v>2092</v>
      </c>
      <c r="D2156" s="175">
        <v>2.36</v>
      </c>
    </row>
    <row r="2157" spans="1:4" ht="15.75" customHeight="1" x14ac:dyDescent="0.3">
      <c r="A2157" s="174">
        <v>53840</v>
      </c>
      <c r="B2157" s="83" t="s">
        <v>2376</v>
      </c>
      <c r="C2157" s="174" t="s">
        <v>2092</v>
      </c>
      <c r="D2157" s="175">
        <v>2.67</v>
      </c>
    </row>
    <row r="2158" spans="1:4" ht="15.75" customHeight="1" x14ac:dyDescent="0.3">
      <c r="A2158" s="174">
        <v>87026</v>
      </c>
      <c r="B2158" s="83" t="s">
        <v>2377</v>
      </c>
      <c r="C2158" s="174" t="s">
        <v>2092</v>
      </c>
      <c r="D2158" s="175">
        <v>0.73</v>
      </c>
    </row>
    <row r="2159" spans="1:4" ht="15.75" customHeight="1" x14ac:dyDescent="0.3">
      <c r="A2159" s="174">
        <v>53841</v>
      </c>
      <c r="B2159" s="83" t="s">
        <v>2378</v>
      </c>
      <c r="C2159" s="174" t="s">
        <v>2092</v>
      </c>
      <c r="D2159" s="175">
        <v>1.85</v>
      </c>
    </row>
    <row r="2160" spans="1:4" ht="15.75" customHeight="1" x14ac:dyDescent="0.3">
      <c r="A2160" s="174">
        <v>95209</v>
      </c>
      <c r="B2160" s="83" t="s">
        <v>2379</v>
      </c>
      <c r="C2160" s="174" t="s">
        <v>2092</v>
      </c>
      <c r="D2160" s="175">
        <v>12.39</v>
      </c>
    </row>
    <row r="2161" spans="1:4" ht="15.75" customHeight="1" x14ac:dyDescent="0.3">
      <c r="A2161" s="174">
        <v>95210</v>
      </c>
      <c r="B2161" s="83" t="s">
        <v>2380</v>
      </c>
      <c r="C2161" s="174" t="s">
        <v>2092</v>
      </c>
      <c r="D2161" s="175">
        <v>58.62</v>
      </c>
    </row>
    <row r="2162" spans="1:4" ht="15.75" customHeight="1" x14ac:dyDescent="0.3">
      <c r="A2162" s="174">
        <v>95211</v>
      </c>
      <c r="B2162" s="83" t="s">
        <v>2381</v>
      </c>
      <c r="C2162" s="174" t="s">
        <v>2092</v>
      </c>
      <c r="D2162" s="175">
        <v>6.82</v>
      </c>
    </row>
    <row r="2163" spans="1:4" ht="15.75" customHeight="1" x14ac:dyDescent="0.3">
      <c r="A2163" s="174">
        <v>93267</v>
      </c>
      <c r="B2163" s="83" t="s">
        <v>2382</v>
      </c>
      <c r="C2163" s="174" t="s">
        <v>2092</v>
      </c>
      <c r="D2163" s="175">
        <v>26.61</v>
      </c>
    </row>
    <row r="2164" spans="1:4" ht="15.75" customHeight="1" x14ac:dyDescent="0.3">
      <c r="A2164" s="174">
        <v>93269</v>
      </c>
      <c r="B2164" s="83" t="s">
        <v>2383</v>
      </c>
      <c r="C2164" s="174" t="s">
        <v>2092</v>
      </c>
      <c r="D2164" s="175">
        <v>9.9700000000000006</v>
      </c>
    </row>
    <row r="2165" spans="1:4" ht="15.75" customHeight="1" x14ac:dyDescent="0.3">
      <c r="A2165" s="174">
        <v>93270</v>
      </c>
      <c r="B2165" s="83" t="s">
        <v>2384</v>
      </c>
      <c r="C2165" s="174" t="s">
        <v>2092</v>
      </c>
      <c r="D2165" s="175">
        <v>25.87</v>
      </c>
    </row>
    <row r="2166" spans="1:4" ht="15.75" customHeight="1" x14ac:dyDescent="0.3">
      <c r="A2166" s="174">
        <v>93271</v>
      </c>
      <c r="B2166" s="83" t="s">
        <v>2385</v>
      </c>
      <c r="C2166" s="174" t="s">
        <v>2092</v>
      </c>
      <c r="D2166" s="175">
        <v>6.82</v>
      </c>
    </row>
    <row r="2167" spans="1:4" ht="15.75" customHeight="1" x14ac:dyDescent="0.3">
      <c r="A2167" s="174">
        <v>95208</v>
      </c>
      <c r="B2167" s="83" t="s">
        <v>2386</v>
      </c>
      <c r="C2167" s="174" t="s">
        <v>2092</v>
      </c>
      <c r="D2167" s="175">
        <v>53.6</v>
      </c>
    </row>
    <row r="2168" spans="1:4" ht="15.75" customHeight="1" x14ac:dyDescent="0.3">
      <c r="A2168" s="174">
        <v>83761</v>
      </c>
      <c r="B2168" s="83" t="s">
        <v>2387</v>
      </c>
      <c r="C2168" s="174" t="s">
        <v>2092</v>
      </c>
      <c r="D2168" s="175">
        <v>7.52</v>
      </c>
    </row>
    <row r="2169" spans="1:4" ht="15.75" customHeight="1" x14ac:dyDescent="0.3">
      <c r="A2169" s="174">
        <v>83764</v>
      </c>
      <c r="B2169" s="83" t="s">
        <v>2388</v>
      </c>
      <c r="C2169" s="174" t="s">
        <v>2092</v>
      </c>
      <c r="D2169" s="175">
        <v>2.65</v>
      </c>
    </row>
    <row r="2170" spans="1:4" ht="15.75" customHeight="1" x14ac:dyDescent="0.3">
      <c r="A2170" s="174">
        <v>83762</v>
      </c>
      <c r="B2170" s="83" t="s">
        <v>2389</v>
      </c>
      <c r="C2170" s="174" t="s">
        <v>2092</v>
      </c>
      <c r="D2170" s="175">
        <v>6.71</v>
      </c>
    </row>
    <row r="2171" spans="1:4" ht="15.75" customHeight="1" x14ac:dyDescent="0.3">
      <c r="A2171" s="174">
        <v>83763</v>
      </c>
      <c r="B2171" s="83" t="s">
        <v>2390</v>
      </c>
      <c r="C2171" s="174" t="s">
        <v>2092</v>
      </c>
      <c r="D2171" s="175">
        <v>50</v>
      </c>
    </row>
    <row r="2172" spans="1:4" ht="15.75" customHeight="1" x14ac:dyDescent="0.3">
      <c r="A2172" s="174">
        <v>95874</v>
      </c>
      <c r="B2172" s="83" t="s">
        <v>2391</v>
      </c>
      <c r="C2172" s="174" t="s">
        <v>2092</v>
      </c>
      <c r="D2172" s="175">
        <v>8.0299999999999994</v>
      </c>
    </row>
    <row r="2173" spans="1:4" ht="15.75" customHeight="1" x14ac:dyDescent="0.3">
      <c r="A2173" s="174">
        <v>95869</v>
      </c>
      <c r="B2173" s="83" t="s">
        <v>2392</v>
      </c>
      <c r="C2173" s="174" t="s">
        <v>2092</v>
      </c>
      <c r="D2173" s="175">
        <v>2.83</v>
      </c>
    </row>
    <row r="2174" spans="1:4" ht="15.75" customHeight="1" x14ac:dyDescent="0.3">
      <c r="A2174" s="174">
        <v>95870</v>
      </c>
      <c r="B2174" s="83" t="s">
        <v>2393</v>
      </c>
      <c r="C2174" s="174" t="s">
        <v>2092</v>
      </c>
      <c r="D2174" s="175">
        <v>7.17</v>
      </c>
    </row>
    <row r="2175" spans="1:4" ht="15.75" customHeight="1" x14ac:dyDescent="0.3">
      <c r="A2175" s="174">
        <v>95871</v>
      </c>
      <c r="B2175" s="83" t="s">
        <v>2394</v>
      </c>
      <c r="C2175" s="174" t="s">
        <v>2092</v>
      </c>
      <c r="D2175" s="175">
        <v>272.01</v>
      </c>
    </row>
    <row r="2176" spans="1:4" ht="15.75" customHeight="1" x14ac:dyDescent="0.3">
      <c r="A2176" s="174">
        <v>104684</v>
      </c>
      <c r="B2176" s="83" t="s">
        <v>2395</v>
      </c>
      <c r="C2176" s="174" t="s">
        <v>2092</v>
      </c>
      <c r="D2176" s="175">
        <v>0</v>
      </c>
    </row>
    <row r="2177" spans="1:4" ht="15.75" customHeight="1" x14ac:dyDescent="0.3">
      <c r="A2177" s="174">
        <v>104685</v>
      </c>
      <c r="B2177" s="83" t="s">
        <v>2396</v>
      </c>
      <c r="C2177" s="174" t="s">
        <v>2092</v>
      </c>
      <c r="D2177" s="175">
        <v>0</v>
      </c>
    </row>
    <row r="2178" spans="1:4" ht="15.75" customHeight="1" x14ac:dyDescent="0.3">
      <c r="A2178" s="174">
        <v>104686</v>
      </c>
      <c r="B2178" s="83" t="s">
        <v>2397</v>
      </c>
      <c r="C2178" s="174" t="s">
        <v>2092</v>
      </c>
      <c r="D2178" s="175">
        <v>0</v>
      </c>
    </row>
    <row r="2179" spans="1:4" ht="15.75" customHeight="1" x14ac:dyDescent="0.3">
      <c r="A2179" s="174">
        <v>104687</v>
      </c>
      <c r="B2179" s="83" t="s">
        <v>2398</v>
      </c>
      <c r="C2179" s="174" t="s">
        <v>2092</v>
      </c>
      <c r="D2179" s="175">
        <v>447.71</v>
      </c>
    </row>
    <row r="2180" spans="1:4" ht="15.75" customHeight="1" x14ac:dyDescent="0.3">
      <c r="A2180" s="174">
        <v>73303</v>
      </c>
      <c r="B2180" s="83" t="s">
        <v>2399</v>
      </c>
      <c r="C2180" s="174" t="s">
        <v>2092</v>
      </c>
      <c r="D2180" s="175">
        <v>5.64</v>
      </c>
    </row>
    <row r="2181" spans="1:4" ht="15.75" customHeight="1" x14ac:dyDescent="0.3">
      <c r="A2181" s="174">
        <v>93235</v>
      </c>
      <c r="B2181" s="83" t="s">
        <v>2400</v>
      </c>
      <c r="C2181" s="174" t="s">
        <v>2092</v>
      </c>
      <c r="D2181" s="175">
        <v>1.99</v>
      </c>
    </row>
    <row r="2182" spans="1:4" ht="15.75" customHeight="1" x14ac:dyDescent="0.3">
      <c r="A2182" s="174">
        <v>73307</v>
      </c>
      <c r="B2182" s="83" t="s">
        <v>2401</v>
      </c>
      <c r="C2182" s="174" t="s">
        <v>2092</v>
      </c>
      <c r="D2182" s="175">
        <v>5.04</v>
      </c>
    </row>
    <row r="2183" spans="1:4" ht="15.75" customHeight="1" x14ac:dyDescent="0.3">
      <c r="A2183" s="174">
        <v>73311</v>
      </c>
      <c r="B2183" s="83" t="s">
        <v>2402</v>
      </c>
      <c r="C2183" s="174" t="s">
        <v>2092</v>
      </c>
      <c r="D2183" s="175">
        <v>177.42</v>
      </c>
    </row>
    <row r="2184" spans="1:4" ht="15.75" customHeight="1" x14ac:dyDescent="0.3">
      <c r="A2184" s="174">
        <v>93423</v>
      </c>
      <c r="B2184" s="83" t="s">
        <v>2403</v>
      </c>
      <c r="C2184" s="174" t="s">
        <v>2092</v>
      </c>
      <c r="D2184" s="175">
        <v>5.0199999999999996</v>
      </c>
    </row>
    <row r="2185" spans="1:4" ht="15.75" customHeight="1" x14ac:dyDescent="0.3">
      <c r="A2185" s="174">
        <v>93424</v>
      </c>
      <c r="B2185" s="83" t="s">
        <v>2404</v>
      </c>
      <c r="C2185" s="174" t="s">
        <v>2092</v>
      </c>
      <c r="D2185" s="175">
        <v>1.77</v>
      </c>
    </row>
    <row r="2186" spans="1:4" ht="15.75" customHeight="1" x14ac:dyDescent="0.3">
      <c r="A2186" s="174">
        <v>93425</v>
      </c>
      <c r="B2186" s="83" t="s">
        <v>2405</v>
      </c>
      <c r="C2186" s="174" t="s">
        <v>2092</v>
      </c>
      <c r="D2186" s="175">
        <v>4.4800000000000004</v>
      </c>
    </row>
    <row r="2187" spans="1:4" ht="15.75" customHeight="1" x14ac:dyDescent="0.3">
      <c r="A2187" s="174">
        <v>93426</v>
      </c>
      <c r="B2187" s="83" t="s">
        <v>2406</v>
      </c>
      <c r="C2187" s="174" t="s">
        <v>2092</v>
      </c>
      <c r="D2187" s="175">
        <v>159.66</v>
      </c>
    </row>
    <row r="2188" spans="1:4" ht="15.75" customHeight="1" x14ac:dyDescent="0.3">
      <c r="A2188" s="174">
        <v>93417</v>
      </c>
      <c r="B2188" s="83" t="s">
        <v>2407</v>
      </c>
      <c r="C2188" s="174" t="s">
        <v>2092</v>
      </c>
      <c r="D2188" s="175">
        <v>3.55</v>
      </c>
    </row>
    <row r="2189" spans="1:4" ht="15.75" customHeight="1" x14ac:dyDescent="0.3">
      <c r="A2189" s="174">
        <v>93418</v>
      </c>
      <c r="B2189" s="83" t="s">
        <v>2408</v>
      </c>
      <c r="C2189" s="174" t="s">
        <v>2092</v>
      </c>
      <c r="D2189" s="175">
        <v>1.25</v>
      </c>
    </row>
    <row r="2190" spans="1:4" ht="15.75" customHeight="1" x14ac:dyDescent="0.3">
      <c r="A2190" s="174">
        <v>93419</v>
      </c>
      <c r="B2190" s="83" t="s">
        <v>2409</v>
      </c>
      <c r="C2190" s="174" t="s">
        <v>2092</v>
      </c>
      <c r="D2190" s="175">
        <v>3.17</v>
      </c>
    </row>
    <row r="2191" spans="1:4" ht="15.75" customHeight="1" x14ac:dyDescent="0.3">
      <c r="A2191" s="174">
        <v>93420</v>
      </c>
      <c r="B2191" s="83" t="s">
        <v>2410</v>
      </c>
      <c r="C2191" s="174" t="s">
        <v>2092</v>
      </c>
      <c r="D2191" s="175">
        <v>66.81</v>
      </c>
    </row>
    <row r="2192" spans="1:4" ht="15.75" customHeight="1" x14ac:dyDescent="0.3">
      <c r="A2192" s="174">
        <v>93277</v>
      </c>
      <c r="B2192" s="83" t="s">
        <v>2411</v>
      </c>
      <c r="C2192" s="174" t="s">
        <v>2092</v>
      </c>
      <c r="D2192" s="175">
        <v>0.27</v>
      </c>
    </row>
    <row r="2193" spans="1:4" ht="15.75" customHeight="1" x14ac:dyDescent="0.3">
      <c r="A2193" s="174">
        <v>93278</v>
      </c>
      <c r="B2193" s="83" t="s">
        <v>2412</v>
      </c>
      <c r="C2193" s="174" t="s">
        <v>2092</v>
      </c>
      <c r="D2193" s="175">
        <v>0.06</v>
      </c>
    </row>
    <row r="2194" spans="1:4" ht="15.75" customHeight="1" x14ac:dyDescent="0.3">
      <c r="A2194" s="174">
        <v>93279</v>
      </c>
      <c r="B2194" s="83" t="s">
        <v>2413</v>
      </c>
      <c r="C2194" s="174" t="s">
        <v>2092</v>
      </c>
      <c r="D2194" s="175">
        <v>0.26</v>
      </c>
    </row>
    <row r="2195" spans="1:4" ht="15.75" customHeight="1" x14ac:dyDescent="0.3">
      <c r="A2195" s="174">
        <v>93280</v>
      </c>
      <c r="B2195" s="83" t="s">
        <v>2414</v>
      </c>
      <c r="C2195" s="174" t="s">
        <v>2092</v>
      </c>
      <c r="D2195" s="175">
        <v>0.56000000000000005</v>
      </c>
    </row>
    <row r="2196" spans="1:4" ht="15.75" customHeight="1" x14ac:dyDescent="0.3">
      <c r="A2196" s="174">
        <v>104909</v>
      </c>
      <c r="B2196" s="83" t="s">
        <v>2415</v>
      </c>
      <c r="C2196" s="174" t="s">
        <v>2092</v>
      </c>
      <c r="D2196" s="175">
        <v>0</v>
      </c>
    </row>
    <row r="2197" spans="1:4" ht="15.75" customHeight="1" x14ac:dyDescent="0.3">
      <c r="A2197" s="174">
        <v>104910</v>
      </c>
      <c r="B2197" s="83" t="s">
        <v>2416</v>
      </c>
      <c r="C2197" s="174" t="s">
        <v>2092</v>
      </c>
      <c r="D2197" s="175">
        <v>0</v>
      </c>
    </row>
    <row r="2198" spans="1:4" ht="15.75" customHeight="1" x14ac:dyDescent="0.3">
      <c r="A2198" s="174">
        <v>104911</v>
      </c>
      <c r="B2198" s="83" t="s">
        <v>2417</v>
      </c>
      <c r="C2198" s="174" t="s">
        <v>2092</v>
      </c>
      <c r="D2198" s="175">
        <v>0</v>
      </c>
    </row>
    <row r="2199" spans="1:4" ht="15.75" customHeight="1" x14ac:dyDescent="0.3">
      <c r="A2199" s="174">
        <v>104912</v>
      </c>
      <c r="B2199" s="83" t="s">
        <v>2418</v>
      </c>
      <c r="C2199" s="174" t="s">
        <v>2092</v>
      </c>
      <c r="D2199" s="175">
        <v>27.92</v>
      </c>
    </row>
    <row r="2200" spans="1:4" ht="15.75" customHeight="1" x14ac:dyDescent="0.3">
      <c r="A2200" s="174">
        <v>102840</v>
      </c>
      <c r="B2200" s="83" t="s">
        <v>2419</v>
      </c>
      <c r="C2200" s="174" t="s">
        <v>2092</v>
      </c>
      <c r="D2200" s="175">
        <v>0</v>
      </c>
    </row>
    <row r="2201" spans="1:4" ht="15.75" customHeight="1" x14ac:dyDescent="0.3">
      <c r="A2201" s="174">
        <v>102841</v>
      </c>
      <c r="B2201" s="83" t="s">
        <v>2420</v>
      </c>
      <c r="C2201" s="174" t="s">
        <v>2092</v>
      </c>
      <c r="D2201" s="175">
        <v>0</v>
      </c>
    </row>
    <row r="2202" spans="1:4" ht="15.75" customHeight="1" x14ac:dyDescent="0.3">
      <c r="A2202" s="174">
        <v>102842</v>
      </c>
      <c r="B2202" s="83" t="s">
        <v>2421</v>
      </c>
      <c r="C2202" s="174" t="s">
        <v>2092</v>
      </c>
      <c r="D2202" s="175">
        <v>0</v>
      </c>
    </row>
    <row r="2203" spans="1:4" ht="15.75" customHeight="1" x14ac:dyDescent="0.3">
      <c r="A2203" s="174">
        <v>102843</v>
      </c>
      <c r="B2203" s="83" t="s">
        <v>2422</v>
      </c>
      <c r="C2203" s="174" t="s">
        <v>2092</v>
      </c>
      <c r="D2203" s="175">
        <v>134.1</v>
      </c>
    </row>
    <row r="2204" spans="1:4" ht="15.75" customHeight="1" x14ac:dyDescent="0.3">
      <c r="A2204" s="174">
        <v>89267</v>
      </c>
      <c r="B2204" s="83" t="s">
        <v>2423</v>
      </c>
      <c r="C2204" s="174" t="s">
        <v>2092</v>
      </c>
      <c r="D2204" s="175">
        <v>51.7</v>
      </c>
    </row>
    <row r="2205" spans="1:4" ht="15.75" customHeight="1" x14ac:dyDescent="0.3">
      <c r="A2205" s="174">
        <v>89269</v>
      </c>
      <c r="B2205" s="83" t="s">
        <v>2424</v>
      </c>
      <c r="C2205" s="174" t="s">
        <v>2092</v>
      </c>
      <c r="D2205" s="175">
        <v>7.36</v>
      </c>
    </row>
    <row r="2206" spans="1:4" ht="15.75" customHeight="1" x14ac:dyDescent="0.3">
      <c r="A2206" s="174">
        <v>89268</v>
      </c>
      <c r="B2206" s="83" t="s">
        <v>2425</v>
      </c>
      <c r="C2206" s="174" t="s">
        <v>2092</v>
      </c>
      <c r="D2206" s="175">
        <v>18.22</v>
      </c>
    </row>
    <row r="2207" spans="1:4" ht="15.75" customHeight="1" x14ac:dyDescent="0.3">
      <c r="A2207" s="174">
        <v>89270</v>
      </c>
      <c r="B2207" s="83" t="s">
        <v>2426</v>
      </c>
      <c r="C2207" s="174" t="s">
        <v>2092</v>
      </c>
      <c r="D2207" s="175">
        <v>83.11</v>
      </c>
    </row>
    <row r="2208" spans="1:4" ht="15.75" customHeight="1" x14ac:dyDescent="0.3">
      <c r="A2208" s="174">
        <v>89271</v>
      </c>
      <c r="B2208" s="83" t="s">
        <v>2427</v>
      </c>
      <c r="C2208" s="174" t="s">
        <v>2092</v>
      </c>
      <c r="D2208" s="175">
        <v>28.9</v>
      </c>
    </row>
    <row r="2209" spans="1:4" ht="15.75" customHeight="1" x14ac:dyDescent="0.3">
      <c r="A2209" s="174">
        <v>93283</v>
      </c>
      <c r="B2209" s="83" t="s">
        <v>2428</v>
      </c>
      <c r="C2209" s="174" t="s">
        <v>2092</v>
      </c>
      <c r="D2209" s="175">
        <v>99.43</v>
      </c>
    </row>
    <row r="2210" spans="1:4" ht="15.75" customHeight="1" x14ac:dyDescent="0.3">
      <c r="A2210" s="174">
        <v>93296</v>
      </c>
      <c r="B2210" s="83" t="s">
        <v>2429</v>
      </c>
      <c r="C2210" s="174" t="s">
        <v>2092</v>
      </c>
      <c r="D2210" s="175">
        <v>14.16</v>
      </c>
    </row>
    <row r="2211" spans="1:4" ht="15.75" customHeight="1" x14ac:dyDescent="0.3">
      <c r="A2211" s="174">
        <v>93284</v>
      </c>
      <c r="B2211" s="83" t="s">
        <v>2430</v>
      </c>
      <c r="C2211" s="174" t="s">
        <v>2092</v>
      </c>
      <c r="D2211" s="175">
        <v>35.049999999999997</v>
      </c>
    </row>
    <row r="2212" spans="1:4" ht="15.75" customHeight="1" x14ac:dyDescent="0.3">
      <c r="A2212" s="174">
        <v>93285</v>
      </c>
      <c r="B2212" s="83" t="s">
        <v>2431</v>
      </c>
      <c r="C2212" s="174" t="s">
        <v>2092</v>
      </c>
      <c r="D2212" s="175">
        <v>159.83000000000001</v>
      </c>
    </row>
    <row r="2213" spans="1:4" ht="15.75" customHeight="1" x14ac:dyDescent="0.3">
      <c r="A2213" s="174">
        <v>93286</v>
      </c>
      <c r="B2213" s="83" t="s">
        <v>2432</v>
      </c>
      <c r="C2213" s="174" t="s">
        <v>2092</v>
      </c>
      <c r="D2213" s="175">
        <v>9.49</v>
      </c>
    </row>
    <row r="2214" spans="1:4" ht="15.75" customHeight="1" x14ac:dyDescent="0.3">
      <c r="A2214" s="174">
        <v>104706</v>
      </c>
      <c r="B2214" s="83" t="s">
        <v>2433</v>
      </c>
      <c r="C2214" s="174" t="s">
        <v>2092</v>
      </c>
      <c r="D2214" s="175">
        <v>0</v>
      </c>
    </row>
    <row r="2215" spans="1:4" ht="15.75" customHeight="1" x14ac:dyDescent="0.3">
      <c r="A2215" s="174">
        <v>104707</v>
      </c>
      <c r="B2215" s="83" t="s">
        <v>2434</v>
      </c>
      <c r="C2215" s="174" t="s">
        <v>2092</v>
      </c>
      <c r="D2215" s="175">
        <v>0</v>
      </c>
    </row>
    <row r="2216" spans="1:4" ht="15.75" customHeight="1" x14ac:dyDescent="0.3">
      <c r="A2216" s="174">
        <v>104708</v>
      </c>
      <c r="B2216" s="83" t="s">
        <v>2435</v>
      </c>
      <c r="C2216" s="174" t="s">
        <v>2092</v>
      </c>
      <c r="D2216" s="175">
        <v>0</v>
      </c>
    </row>
    <row r="2217" spans="1:4" ht="15.75" customHeight="1" x14ac:dyDescent="0.3">
      <c r="A2217" s="174">
        <v>104709</v>
      </c>
      <c r="B2217" s="83" t="s">
        <v>2436</v>
      </c>
      <c r="C2217" s="174" t="s">
        <v>2092</v>
      </c>
      <c r="D2217" s="175">
        <v>1165.18</v>
      </c>
    </row>
    <row r="2218" spans="1:4" ht="15.75" customHeight="1" x14ac:dyDescent="0.3">
      <c r="A2218" s="174">
        <v>104903</v>
      </c>
      <c r="B2218" s="83" t="s">
        <v>2437</v>
      </c>
      <c r="C2218" s="174" t="s">
        <v>2092</v>
      </c>
      <c r="D2218" s="175">
        <v>0</v>
      </c>
    </row>
    <row r="2219" spans="1:4" ht="15.75" customHeight="1" x14ac:dyDescent="0.3">
      <c r="A2219" s="174">
        <v>104904</v>
      </c>
      <c r="B2219" s="83" t="s">
        <v>2438</v>
      </c>
      <c r="C2219" s="174" t="s">
        <v>2092</v>
      </c>
      <c r="D2219" s="175">
        <v>0</v>
      </c>
    </row>
    <row r="2220" spans="1:4" ht="15.75" customHeight="1" x14ac:dyDescent="0.3">
      <c r="A2220" s="174">
        <v>104905</v>
      </c>
      <c r="B2220" s="83" t="s">
        <v>2439</v>
      </c>
      <c r="C2220" s="174" t="s">
        <v>2092</v>
      </c>
      <c r="D2220" s="175">
        <v>0</v>
      </c>
    </row>
    <row r="2221" spans="1:4" ht="15.75" customHeight="1" x14ac:dyDescent="0.3">
      <c r="A2221" s="174">
        <v>104906</v>
      </c>
      <c r="B2221" s="83" t="s">
        <v>2440</v>
      </c>
      <c r="C2221" s="174" t="s">
        <v>2092</v>
      </c>
      <c r="D2221" s="175">
        <v>98.34</v>
      </c>
    </row>
    <row r="2222" spans="1:4" ht="15.75" customHeight="1" x14ac:dyDescent="0.3">
      <c r="A2222" s="174">
        <v>102846</v>
      </c>
      <c r="B2222" s="83" t="s">
        <v>2441</v>
      </c>
      <c r="C2222" s="174" t="s">
        <v>2092</v>
      </c>
      <c r="D2222" s="175">
        <v>0</v>
      </c>
    </row>
    <row r="2223" spans="1:4" ht="15.75" customHeight="1" x14ac:dyDescent="0.3">
      <c r="A2223" s="174">
        <v>102847</v>
      </c>
      <c r="B2223" s="83" t="s">
        <v>2442</v>
      </c>
      <c r="C2223" s="174" t="s">
        <v>2092</v>
      </c>
      <c r="D2223" s="175">
        <v>0</v>
      </c>
    </row>
    <row r="2224" spans="1:4" ht="15.75" customHeight="1" x14ac:dyDescent="0.3">
      <c r="A2224" s="174">
        <v>102848</v>
      </c>
      <c r="B2224" s="83" t="s">
        <v>2443</v>
      </c>
      <c r="C2224" s="174" t="s">
        <v>2092</v>
      </c>
      <c r="D2224" s="175">
        <v>0</v>
      </c>
    </row>
    <row r="2225" spans="1:4" ht="15.75" customHeight="1" x14ac:dyDescent="0.3">
      <c r="A2225" s="174">
        <v>102849</v>
      </c>
      <c r="B2225" s="83" t="s">
        <v>2444</v>
      </c>
      <c r="C2225" s="174" t="s">
        <v>2092</v>
      </c>
      <c r="D2225" s="175">
        <v>65.56</v>
      </c>
    </row>
    <row r="2226" spans="1:4" ht="15.75" customHeight="1" x14ac:dyDescent="0.3">
      <c r="A2226" s="174">
        <v>102852</v>
      </c>
      <c r="B2226" s="83" t="s">
        <v>2445</v>
      </c>
      <c r="C2226" s="174" t="s">
        <v>2092</v>
      </c>
      <c r="D2226" s="175">
        <v>0</v>
      </c>
    </row>
    <row r="2227" spans="1:4" ht="15.75" customHeight="1" x14ac:dyDescent="0.3">
      <c r="A2227" s="174">
        <v>102853</v>
      </c>
      <c r="B2227" s="83" t="s">
        <v>2446</v>
      </c>
      <c r="C2227" s="174" t="s">
        <v>2092</v>
      </c>
      <c r="D2227" s="175">
        <v>0</v>
      </c>
    </row>
    <row r="2228" spans="1:4" ht="15.75" customHeight="1" x14ac:dyDescent="0.3">
      <c r="A2228" s="174">
        <v>102854</v>
      </c>
      <c r="B2228" s="83" t="s">
        <v>2447</v>
      </c>
      <c r="C2228" s="174" t="s">
        <v>2092</v>
      </c>
      <c r="D2228" s="175">
        <v>0</v>
      </c>
    </row>
    <row r="2229" spans="1:4" ht="15.75" customHeight="1" x14ac:dyDescent="0.3">
      <c r="A2229" s="174">
        <v>102855</v>
      </c>
      <c r="B2229" s="83" t="s">
        <v>2448</v>
      </c>
      <c r="C2229" s="174" t="s">
        <v>2092</v>
      </c>
      <c r="D2229" s="175">
        <v>65.56</v>
      </c>
    </row>
    <row r="2230" spans="1:4" ht="15.75" customHeight="1" x14ac:dyDescent="0.3">
      <c r="A2230" s="174">
        <v>93397</v>
      </c>
      <c r="B2230" s="83" t="s">
        <v>2449</v>
      </c>
      <c r="C2230" s="174" t="s">
        <v>2092</v>
      </c>
      <c r="D2230" s="175">
        <v>25.14</v>
      </c>
    </row>
    <row r="2231" spans="1:4" ht="15.75" customHeight="1" x14ac:dyDescent="0.3">
      <c r="A2231" s="174">
        <v>93399</v>
      </c>
      <c r="B2231" s="83" t="s">
        <v>2450</v>
      </c>
      <c r="C2231" s="174" t="s">
        <v>2092</v>
      </c>
      <c r="D2231" s="175">
        <v>3.83</v>
      </c>
    </row>
    <row r="2232" spans="1:4" ht="15.75" customHeight="1" x14ac:dyDescent="0.3">
      <c r="A2232" s="174">
        <v>93398</v>
      </c>
      <c r="B2232" s="83" t="s">
        <v>2451</v>
      </c>
      <c r="C2232" s="174" t="s">
        <v>2092</v>
      </c>
      <c r="D2232" s="175">
        <v>9.49</v>
      </c>
    </row>
    <row r="2233" spans="1:4" ht="15.75" customHeight="1" x14ac:dyDescent="0.3">
      <c r="A2233" s="174">
        <v>93400</v>
      </c>
      <c r="B2233" s="83" t="s">
        <v>2452</v>
      </c>
      <c r="C2233" s="174" t="s">
        <v>2092</v>
      </c>
      <c r="D2233" s="175">
        <v>43.64</v>
      </c>
    </row>
    <row r="2234" spans="1:4" ht="15.75" customHeight="1" x14ac:dyDescent="0.3">
      <c r="A2234" s="174">
        <v>93401</v>
      </c>
      <c r="B2234" s="83" t="s">
        <v>2453</v>
      </c>
      <c r="C2234" s="174" t="s">
        <v>2092</v>
      </c>
      <c r="D2234" s="175">
        <v>157.52000000000001</v>
      </c>
    </row>
    <row r="2235" spans="1:4" ht="15.75" customHeight="1" x14ac:dyDescent="0.3">
      <c r="A2235" s="174">
        <v>89259</v>
      </c>
      <c r="B2235" s="83" t="s">
        <v>2454</v>
      </c>
      <c r="C2235" s="174" t="s">
        <v>2092</v>
      </c>
      <c r="D2235" s="175">
        <v>27.43</v>
      </c>
    </row>
    <row r="2236" spans="1:4" ht="15.75" customHeight="1" x14ac:dyDescent="0.3">
      <c r="A2236" s="174">
        <v>91466</v>
      </c>
      <c r="B2236" s="83" t="s">
        <v>2455</v>
      </c>
      <c r="C2236" s="174" t="s">
        <v>2092</v>
      </c>
      <c r="D2236" s="175">
        <v>4.07</v>
      </c>
    </row>
    <row r="2237" spans="1:4" ht="15.75" customHeight="1" x14ac:dyDescent="0.3">
      <c r="A2237" s="174">
        <v>89260</v>
      </c>
      <c r="B2237" s="83" t="s">
        <v>2456</v>
      </c>
      <c r="C2237" s="174" t="s">
        <v>2092</v>
      </c>
      <c r="D2237" s="175">
        <v>10.09</v>
      </c>
    </row>
    <row r="2238" spans="1:4" ht="15.75" customHeight="1" x14ac:dyDescent="0.3">
      <c r="A2238" s="174">
        <v>89262</v>
      </c>
      <c r="B2238" s="83" t="s">
        <v>2457</v>
      </c>
      <c r="C2238" s="174" t="s">
        <v>2092</v>
      </c>
      <c r="D2238" s="175">
        <v>46.5</v>
      </c>
    </row>
    <row r="2239" spans="1:4" ht="15.75" customHeight="1" x14ac:dyDescent="0.3">
      <c r="A2239" s="174">
        <v>91467</v>
      </c>
      <c r="B2239" s="83" t="s">
        <v>2458</v>
      </c>
      <c r="C2239" s="174" t="s">
        <v>2092</v>
      </c>
      <c r="D2239" s="175">
        <v>157.52000000000001</v>
      </c>
    </row>
    <row r="2240" spans="1:4" ht="15.75" customHeight="1" x14ac:dyDescent="0.3">
      <c r="A2240" s="174">
        <v>105839</v>
      </c>
      <c r="B2240" s="83" t="s">
        <v>2459</v>
      </c>
      <c r="C2240" s="174" t="s">
        <v>2092</v>
      </c>
      <c r="D2240" s="175">
        <v>0</v>
      </c>
    </row>
    <row r="2241" spans="1:4" ht="15.75" customHeight="1" x14ac:dyDescent="0.3">
      <c r="A2241" s="174">
        <v>105842</v>
      </c>
      <c r="B2241" s="83" t="s">
        <v>2460</v>
      </c>
      <c r="C2241" s="174" t="s">
        <v>2092</v>
      </c>
      <c r="D2241" s="175">
        <v>0</v>
      </c>
    </row>
    <row r="2242" spans="1:4" ht="15.75" customHeight="1" x14ac:dyDescent="0.3">
      <c r="A2242" s="174">
        <v>105840</v>
      </c>
      <c r="B2242" s="83" t="s">
        <v>2461</v>
      </c>
      <c r="C2242" s="174" t="s">
        <v>2092</v>
      </c>
      <c r="D2242" s="175">
        <v>0</v>
      </c>
    </row>
    <row r="2243" spans="1:4" ht="15.75" customHeight="1" x14ac:dyDescent="0.3">
      <c r="A2243" s="174">
        <v>105841</v>
      </c>
      <c r="B2243" s="83" t="s">
        <v>2462</v>
      </c>
      <c r="C2243" s="174" t="s">
        <v>2092</v>
      </c>
      <c r="D2243" s="175">
        <v>0</v>
      </c>
    </row>
    <row r="2244" spans="1:4" ht="15.75" customHeight="1" x14ac:dyDescent="0.3">
      <c r="A2244" s="174">
        <v>105843</v>
      </c>
      <c r="B2244" s="83" t="s">
        <v>2463</v>
      </c>
      <c r="C2244" s="174" t="s">
        <v>2092</v>
      </c>
      <c r="D2244" s="175">
        <v>82.9</v>
      </c>
    </row>
    <row r="2245" spans="1:4" ht="15.75" customHeight="1" x14ac:dyDescent="0.3">
      <c r="A2245" s="174">
        <v>91629</v>
      </c>
      <c r="B2245" s="83" t="s">
        <v>2464</v>
      </c>
      <c r="C2245" s="174" t="s">
        <v>2092</v>
      </c>
      <c r="D2245" s="175">
        <v>21.73</v>
      </c>
    </row>
    <row r="2246" spans="1:4" ht="15.75" customHeight="1" x14ac:dyDescent="0.3">
      <c r="A2246" s="174">
        <v>91631</v>
      </c>
      <c r="B2246" s="83" t="s">
        <v>2465</v>
      </c>
      <c r="C2246" s="174" t="s">
        <v>2092</v>
      </c>
      <c r="D2246" s="175">
        <v>3.26</v>
      </c>
    </row>
    <row r="2247" spans="1:4" ht="15.75" customHeight="1" x14ac:dyDescent="0.3">
      <c r="A2247" s="174">
        <v>91630</v>
      </c>
      <c r="B2247" s="83" t="s">
        <v>2466</v>
      </c>
      <c r="C2247" s="174" t="s">
        <v>2092</v>
      </c>
      <c r="D2247" s="175">
        <v>8.08</v>
      </c>
    </row>
    <row r="2248" spans="1:4" ht="15.75" customHeight="1" x14ac:dyDescent="0.3">
      <c r="A2248" s="174">
        <v>91632</v>
      </c>
      <c r="B2248" s="83" t="s">
        <v>2467</v>
      </c>
      <c r="C2248" s="174" t="s">
        <v>2092</v>
      </c>
      <c r="D2248" s="175">
        <v>37.24</v>
      </c>
    </row>
    <row r="2249" spans="1:4" ht="15.75" customHeight="1" x14ac:dyDescent="0.3">
      <c r="A2249" s="174">
        <v>91633</v>
      </c>
      <c r="B2249" s="83" t="s">
        <v>2468</v>
      </c>
      <c r="C2249" s="174" t="s">
        <v>2092</v>
      </c>
      <c r="D2249" s="175">
        <v>133.32</v>
      </c>
    </row>
    <row r="2250" spans="1:4" ht="15.75" customHeight="1" x14ac:dyDescent="0.3">
      <c r="A2250" s="174">
        <v>98760</v>
      </c>
      <c r="B2250" s="83" t="s">
        <v>2469</v>
      </c>
      <c r="C2250" s="174" t="s">
        <v>2092</v>
      </c>
      <c r="D2250" s="175">
        <v>0.06</v>
      </c>
    </row>
    <row r="2251" spans="1:4" ht="15.75" customHeight="1" x14ac:dyDescent="0.3">
      <c r="A2251" s="174">
        <v>98761</v>
      </c>
      <c r="B2251" s="83" t="s">
        <v>2470</v>
      </c>
      <c r="C2251" s="174" t="s">
        <v>2092</v>
      </c>
      <c r="D2251" s="175">
        <v>0.01</v>
      </c>
    </row>
    <row r="2252" spans="1:4" ht="15.75" customHeight="1" x14ac:dyDescent="0.3">
      <c r="A2252" s="174">
        <v>98762</v>
      </c>
      <c r="B2252" s="83" t="s">
        <v>2471</v>
      </c>
      <c r="C2252" s="174" t="s">
        <v>2092</v>
      </c>
      <c r="D2252" s="175">
        <v>7.0000000000000007E-2</v>
      </c>
    </row>
    <row r="2253" spans="1:4" ht="15.75" customHeight="1" x14ac:dyDescent="0.3">
      <c r="A2253" s="174">
        <v>98763</v>
      </c>
      <c r="B2253" s="83" t="s">
        <v>2472</v>
      </c>
      <c r="C2253" s="174" t="s">
        <v>2092</v>
      </c>
      <c r="D2253" s="175">
        <v>3.35</v>
      </c>
    </row>
    <row r="2254" spans="1:4" ht="15.75" customHeight="1" x14ac:dyDescent="0.3">
      <c r="A2254" s="174">
        <v>99829</v>
      </c>
      <c r="B2254" s="83" t="s">
        <v>2473</v>
      </c>
      <c r="C2254" s="174" t="s">
        <v>2092</v>
      </c>
      <c r="D2254" s="175">
        <v>0.18</v>
      </c>
    </row>
    <row r="2255" spans="1:4" ht="15.75" customHeight="1" x14ac:dyDescent="0.3">
      <c r="A2255" s="174">
        <v>99830</v>
      </c>
      <c r="B2255" s="83" t="s">
        <v>2474</v>
      </c>
      <c r="C2255" s="174" t="s">
        <v>2092</v>
      </c>
      <c r="D2255" s="175">
        <v>0.03</v>
      </c>
    </row>
    <row r="2256" spans="1:4" ht="15.75" customHeight="1" x14ac:dyDescent="0.3">
      <c r="A2256" s="174">
        <v>99831</v>
      </c>
      <c r="B2256" s="83" t="s">
        <v>2475</v>
      </c>
      <c r="C2256" s="174" t="s">
        <v>2092</v>
      </c>
      <c r="D2256" s="175">
        <v>0.12</v>
      </c>
    </row>
    <row r="2257" spans="1:4" ht="15.75" customHeight="1" x14ac:dyDescent="0.3">
      <c r="A2257" s="174">
        <v>99832</v>
      </c>
      <c r="B2257" s="83" t="s">
        <v>2476</v>
      </c>
      <c r="C2257" s="174" t="s">
        <v>2092</v>
      </c>
      <c r="D2257" s="175">
        <v>3.22</v>
      </c>
    </row>
    <row r="2258" spans="1:4" ht="15.75" customHeight="1" x14ac:dyDescent="0.3">
      <c r="A2258" s="174">
        <v>104516</v>
      </c>
      <c r="B2258" s="83" t="s">
        <v>2477</v>
      </c>
      <c r="C2258" s="174" t="s">
        <v>2092</v>
      </c>
      <c r="D2258" s="175">
        <v>0</v>
      </c>
    </row>
    <row r="2259" spans="1:4" ht="15.75" customHeight="1" x14ac:dyDescent="0.3">
      <c r="A2259" s="174">
        <v>104517</v>
      </c>
      <c r="B2259" s="83" t="s">
        <v>2478</v>
      </c>
      <c r="C2259" s="174" t="s">
        <v>2092</v>
      </c>
      <c r="D2259" s="175">
        <v>0</v>
      </c>
    </row>
    <row r="2260" spans="1:4" ht="15.75" customHeight="1" x14ac:dyDescent="0.3">
      <c r="A2260" s="174">
        <v>104518</v>
      </c>
      <c r="B2260" s="83" t="s">
        <v>2479</v>
      </c>
      <c r="C2260" s="174" t="s">
        <v>2092</v>
      </c>
      <c r="D2260" s="175">
        <v>0</v>
      </c>
    </row>
    <row r="2261" spans="1:4" ht="15.75" customHeight="1" x14ac:dyDescent="0.3">
      <c r="A2261" s="174">
        <v>104519</v>
      </c>
      <c r="B2261" s="83" t="s">
        <v>2480</v>
      </c>
      <c r="C2261" s="174" t="s">
        <v>2092</v>
      </c>
      <c r="D2261" s="175">
        <v>0.46</v>
      </c>
    </row>
    <row r="2262" spans="1:4" ht="15.75" customHeight="1" x14ac:dyDescent="0.3">
      <c r="A2262" s="174">
        <v>90682</v>
      </c>
      <c r="B2262" s="83" t="s">
        <v>2481</v>
      </c>
      <c r="C2262" s="174" t="s">
        <v>2092</v>
      </c>
      <c r="D2262" s="175">
        <v>38.6</v>
      </c>
    </row>
    <row r="2263" spans="1:4" ht="15.75" customHeight="1" x14ac:dyDescent="0.3">
      <c r="A2263" s="174">
        <v>90683</v>
      </c>
      <c r="B2263" s="83" t="s">
        <v>2482</v>
      </c>
      <c r="C2263" s="174" t="s">
        <v>2092</v>
      </c>
      <c r="D2263" s="175">
        <v>8.92</v>
      </c>
    </row>
    <row r="2264" spans="1:4" ht="15.75" customHeight="1" x14ac:dyDescent="0.3">
      <c r="A2264" s="174">
        <v>90684</v>
      </c>
      <c r="B2264" s="83" t="s">
        <v>2483</v>
      </c>
      <c r="C2264" s="174" t="s">
        <v>2092</v>
      </c>
      <c r="D2264" s="175">
        <v>42.22</v>
      </c>
    </row>
    <row r="2265" spans="1:4" ht="15.75" customHeight="1" x14ac:dyDescent="0.3">
      <c r="A2265" s="174">
        <v>90685</v>
      </c>
      <c r="B2265" s="83" t="s">
        <v>2484</v>
      </c>
      <c r="C2265" s="174" t="s">
        <v>2092</v>
      </c>
      <c r="D2265" s="175">
        <v>56.67</v>
      </c>
    </row>
    <row r="2266" spans="1:4" ht="15.75" customHeight="1" x14ac:dyDescent="0.3">
      <c r="A2266" s="174">
        <v>95114</v>
      </c>
      <c r="B2266" s="83" t="s">
        <v>2485</v>
      </c>
      <c r="C2266" s="174" t="s">
        <v>2092</v>
      </c>
      <c r="D2266" s="175">
        <v>1.58</v>
      </c>
    </row>
    <row r="2267" spans="1:4" ht="15.75" customHeight="1" x14ac:dyDescent="0.3">
      <c r="A2267" s="174">
        <v>95115</v>
      </c>
      <c r="B2267" s="83" t="s">
        <v>2486</v>
      </c>
      <c r="C2267" s="174" t="s">
        <v>2092</v>
      </c>
      <c r="D2267" s="175">
        <v>0.36</v>
      </c>
    </row>
    <row r="2268" spans="1:4" ht="15.75" customHeight="1" x14ac:dyDescent="0.3">
      <c r="A2268" s="174">
        <v>53863</v>
      </c>
      <c r="B2268" s="83" t="s">
        <v>2487</v>
      </c>
      <c r="C2268" s="174" t="s">
        <v>2092</v>
      </c>
      <c r="D2268" s="175">
        <v>1.98</v>
      </c>
    </row>
    <row r="2269" spans="1:4" ht="15.75" customHeight="1" x14ac:dyDescent="0.3">
      <c r="A2269" s="174">
        <v>104652</v>
      </c>
      <c r="B2269" s="83" t="s">
        <v>2488</v>
      </c>
      <c r="C2269" s="174" t="s">
        <v>2092</v>
      </c>
      <c r="D2269" s="175">
        <v>0</v>
      </c>
    </row>
    <row r="2270" spans="1:4" ht="15.75" customHeight="1" x14ac:dyDescent="0.3">
      <c r="A2270" s="174">
        <v>104653</v>
      </c>
      <c r="B2270" s="83" t="s">
        <v>2489</v>
      </c>
      <c r="C2270" s="174" t="s">
        <v>2092</v>
      </c>
      <c r="D2270" s="175">
        <v>0</v>
      </c>
    </row>
    <row r="2271" spans="1:4" ht="15.75" customHeight="1" x14ac:dyDescent="0.3">
      <c r="A2271" s="174">
        <v>104654</v>
      </c>
      <c r="B2271" s="83" t="s">
        <v>2490</v>
      </c>
      <c r="C2271" s="174" t="s">
        <v>2092</v>
      </c>
      <c r="D2271" s="175">
        <v>0</v>
      </c>
    </row>
    <row r="2272" spans="1:4" ht="15.75" customHeight="1" x14ac:dyDescent="0.3">
      <c r="A2272" s="174">
        <v>104655</v>
      </c>
      <c r="B2272" s="83" t="s">
        <v>2491</v>
      </c>
      <c r="C2272" s="174" t="s">
        <v>2092</v>
      </c>
      <c r="D2272" s="175">
        <v>0.49</v>
      </c>
    </row>
    <row r="2273" spans="1:4" ht="15.75" customHeight="1" x14ac:dyDescent="0.3">
      <c r="A2273" s="174">
        <v>102270</v>
      </c>
      <c r="B2273" s="83" t="s">
        <v>2492</v>
      </c>
      <c r="C2273" s="174" t="s">
        <v>2092</v>
      </c>
      <c r="D2273" s="175">
        <v>0.69</v>
      </c>
    </row>
    <row r="2274" spans="1:4" ht="15.75" customHeight="1" x14ac:dyDescent="0.3">
      <c r="A2274" s="174">
        <v>102271</v>
      </c>
      <c r="B2274" s="83" t="s">
        <v>2493</v>
      </c>
      <c r="C2274" s="174" t="s">
        <v>2092</v>
      </c>
      <c r="D2274" s="175">
        <v>0.16</v>
      </c>
    </row>
    <row r="2275" spans="1:4" ht="15.75" customHeight="1" x14ac:dyDescent="0.3">
      <c r="A2275" s="174">
        <v>102272</v>
      </c>
      <c r="B2275" s="83" t="s">
        <v>2494</v>
      </c>
      <c r="C2275" s="174" t="s">
        <v>2092</v>
      </c>
      <c r="D2275" s="175">
        <v>0.87</v>
      </c>
    </row>
    <row r="2276" spans="1:4" ht="15.75" customHeight="1" x14ac:dyDescent="0.3">
      <c r="A2276" s="174">
        <v>102273</v>
      </c>
      <c r="B2276" s="83" t="s">
        <v>2495</v>
      </c>
      <c r="C2276" s="174" t="s">
        <v>2092</v>
      </c>
      <c r="D2276" s="175">
        <v>1.24</v>
      </c>
    </row>
    <row r="2277" spans="1:4" ht="15.75" customHeight="1" x14ac:dyDescent="0.3">
      <c r="A2277" s="174">
        <v>95255</v>
      </c>
      <c r="B2277" s="83" t="s">
        <v>2496</v>
      </c>
      <c r="C2277" s="174" t="s">
        <v>2092</v>
      </c>
      <c r="D2277" s="175">
        <v>1.41</v>
      </c>
    </row>
    <row r="2278" spans="1:4" ht="15.75" customHeight="1" x14ac:dyDescent="0.3">
      <c r="A2278" s="174">
        <v>95256</v>
      </c>
      <c r="B2278" s="83" t="s">
        <v>2497</v>
      </c>
      <c r="C2278" s="174" t="s">
        <v>2092</v>
      </c>
      <c r="D2278" s="175">
        <v>0.32</v>
      </c>
    </row>
    <row r="2279" spans="1:4" ht="15.75" customHeight="1" x14ac:dyDescent="0.3">
      <c r="A2279" s="174">
        <v>95257</v>
      </c>
      <c r="B2279" s="83" t="s">
        <v>2498</v>
      </c>
      <c r="C2279" s="174" t="s">
        <v>2092</v>
      </c>
      <c r="D2279" s="175">
        <v>1.76</v>
      </c>
    </row>
    <row r="2280" spans="1:4" ht="15.75" customHeight="1" x14ac:dyDescent="0.3">
      <c r="A2280" s="174">
        <v>92963</v>
      </c>
      <c r="B2280" s="83" t="s">
        <v>2499</v>
      </c>
      <c r="C2280" s="174" t="s">
        <v>2092</v>
      </c>
      <c r="D2280" s="175">
        <v>1.63</v>
      </c>
    </row>
    <row r="2281" spans="1:4" ht="15.75" customHeight="1" x14ac:dyDescent="0.3">
      <c r="A2281" s="174">
        <v>92964</v>
      </c>
      <c r="B2281" s="83" t="s">
        <v>2500</v>
      </c>
      <c r="C2281" s="174" t="s">
        <v>2092</v>
      </c>
      <c r="D2281" s="175">
        <v>0.37</v>
      </c>
    </row>
    <row r="2282" spans="1:4" ht="15.75" customHeight="1" x14ac:dyDescent="0.3">
      <c r="A2282" s="174">
        <v>92965</v>
      </c>
      <c r="B2282" s="83" t="s">
        <v>2501</v>
      </c>
      <c r="C2282" s="174" t="s">
        <v>2092</v>
      </c>
      <c r="D2282" s="175">
        <v>2.04</v>
      </c>
    </row>
    <row r="2283" spans="1:4" ht="15.75" customHeight="1" x14ac:dyDescent="0.3">
      <c r="A2283" s="174">
        <v>103792</v>
      </c>
      <c r="B2283" s="83" t="s">
        <v>2502</v>
      </c>
      <c r="C2283" s="174" t="s">
        <v>2092</v>
      </c>
      <c r="D2283" s="175">
        <v>3.41</v>
      </c>
    </row>
    <row r="2284" spans="1:4" ht="15.75" customHeight="1" x14ac:dyDescent="0.3">
      <c r="A2284" s="174">
        <v>103789</v>
      </c>
      <c r="B2284" s="83" t="s">
        <v>2503</v>
      </c>
      <c r="C2284" s="174" t="s">
        <v>2092</v>
      </c>
      <c r="D2284" s="175">
        <v>0</v>
      </c>
    </row>
    <row r="2285" spans="1:4" ht="15.75" customHeight="1" x14ac:dyDescent="0.3">
      <c r="A2285" s="174">
        <v>103790</v>
      </c>
      <c r="B2285" s="83" t="s">
        <v>2504</v>
      </c>
      <c r="C2285" s="174" t="s">
        <v>2092</v>
      </c>
      <c r="D2285" s="175">
        <v>0</v>
      </c>
    </row>
    <row r="2286" spans="1:4" ht="15.75" customHeight="1" x14ac:dyDescent="0.3">
      <c r="A2286" s="174">
        <v>103791</v>
      </c>
      <c r="B2286" s="83" t="s">
        <v>2505</v>
      </c>
      <c r="C2286" s="174" t="s">
        <v>2092</v>
      </c>
      <c r="D2286" s="175">
        <v>0</v>
      </c>
    </row>
    <row r="2287" spans="1:4" ht="15.75" customHeight="1" x14ac:dyDescent="0.3">
      <c r="A2287" s="174">
        <v>96054</v>
      </c>
      <c r="B2287" s="83" t="s">
        <v>2506</v>
      </c>
      <c r="C2287" s="174" t="s">
        <v>2092</v>
      </c>
      <c r="D2287" s="175">
        <v>30.53</v>
      </c>
    </row>
    <row r="2288" spans="1:4" ht="15.75" customHeight="1" x14ac:dyDescent="0.3">
      <c r="A2288" s="174">
        <v>96060</v>
      </c>
      <c r="B2288" s="83" t="s">
        <v>2507</v>
      </c>
      <c r="C2288" s="174" t="s">
        <v>2092</v>
      </c>
      <c r="D2288" s="175">
        <v>6.29</v>
      </c>
    </row>
    <row r="2289" spans="1:4" ht="15.75" customHeight="1" x14ac:dyDescent="0.3">
      <c r="A2289" s="174">
        <v>96061</v>
      </c>
      <c r="B2289" s="83" t="s">
        <v>2508</v>
      </c>
      <c r="C2289" s="174" t="s">
        <v>2092</v>
      </c>
      <c r="D2289" s="175">
        <v>38.17</v>
      </c>
    </row>
    <row r="2290" spans="1:4" ht="15.75" customHeight="1" x14ac:dyDescent="0.3">
      <c r="A2290" s="174">
        <v>96062</v>
      </c>
      <c r="B2290" s="83" t="s">
        <v>2509</v>
      </c>
      <c r="C2290" s="174" t="s">
        <v>2092</v>
      </c>
      <c r="D2290" s="175">
        <v>39.69</v>
      </c>
    </row>
    <row r="2291" spans="1:4" ht="15.75" customHeight="1" x14ac:dyDescent="0.3">
      <c r="A2291" s="174">
        <v>90688</v>
      </c>
      <c r="B2291" s="83" t="s">
        <v>2510</v>
      </c>
      <c r="C2291" s="174" t="s">
        <v>2092</v>
      </c>
      <c r="D2291" s="175">
        <v>26.6</v>
      </c>
    </row>
    <row r="2292" spans="1:4" ht="15.75" customHeight="1" x14ac:dyDescent="0.3">
      <c r="A2292" s="174">
        <v>90689</v>
      </c>
      <c r="B2292" s="83" t="s">
        <v>2511</v>
      </c>
      <c r="C2292" s="174" t="s">
        <v>2092</v>
      </c>
      <c r="D2292" s="175">
        <v>5.25</v>
      </c>
    </row>
    <row r="2293" spans="1:4" ht="15.75" customHeight="1" x14ac:dyDescent="0.3">
      <c r="A2293" s="174">
        <v>90690</v>
      </c>
      <c r="B2293" s="83" t="s">
        <v>2512</v>
      </c>
      <c r="C2293" s="174" t="s">
        <v>2092</v>
      </c>
      <c r="D2293" s="175">
        <v>33.25</v>
      </c>
    </row>
    <row r="2294" spans="1:4" ht="15.75" customHeight="1" x14ac:dyDescent="0.3">
      <c r="A2294" s="174">
        <v>90691</v>
      </c>
      <c r="B2294" s="83" t="s">
        <v>2513</v>
      </c>
      <c r="C2294" s="174" t="s">
        <v>2092</v>
      </c>
      <c r="D2294" s="175">
        <v>39.69</v>
      </c>
    </row>
    <row r="2295" spans="1:4" ht="15.75" customHeight="1" x14ac:dyDescent="0.3">
      <c r="A2295" s="174">
        <v>96241</v>
      </c>
      <c r="B2295" s="83" t="s">
        <v>2514</v>
      </c>
      <c r="C2295" s="174" t="s">
        <v>2092</v>
      </c>
      <c r="D2295" s="175">
        <v>28.26</v>
      </c>
    </row>
    <row r="2296" spans="1:4" ht="15.75" customHeight="1" x14ac:dyDescent="0.3">
      <c r="A2296" s="174">
        <v>96242</v>
      </c>
      <c r="B2296" s="83" t="s">
        <v>2515</v>
      </c>
      <c r="C2296" s="174" t="s">
        <v>2092</v>
      </c>
      <c r="D2296" s="175">
        <v>7.47</v>
      </c>
    </row>
    <row r="2297" spans="1:4" ht="15.75" customHeight="1" x14ac:dyDescent="0.3">
      <c r="A2297" s="174">
        <v>96243</v>
      </c>
      <c r="B2297" s="83" t="s">
        <v>2516</v>
      </c>
      <c r="C2297" s="174" t="s">
        <v>2092</v>
      </c>
      <c r="D2297" s="175">
        <v>35.33</v>
      </c>
    </row>
    <row r="2298" spans="1:4" ht="15.75" customHeight="1" x14ac:dyDescent="0.3">
      <c r="A2298" s="174">
        <v>96244</v>
      </c>
      <c r="B2298" s="83" t="s">
        <v>2517</v>
      </c>
      <c r="C2298" s="174" t="s">
        <v>2092</v>
      </c>
      <c r="D2298" s="175">
        <v>17.34</v>
      </c>
    </row>
    <row r="2299" spans="1:4" ht="15.75" customHeight="1" x14ac:dyDescent="0.3">
      <c r="A2299" s="174">
        <v>88400</v>
      </c>
      <c r="B2299" s="83" t="s">
        <v>2518</v>
      </c>
      <c r="C2299" s="174" t="s">
        <v>2092</v>
      </c>
      <c r="D2299" s="175">
        <v>0.74</v>
      </c>
    </row>
    <row r="2300" spans="1:4" ht="15.75" customHeight="1" x14ac:dyDescent="0.3">
      <c r="A2300" s="174">
        <v>88401</v>
      </c>
      <c r="B2300" s="83" t="s">
        <v>2519</v>
      </c>
      <c r="C2300" s="174" t="s">
        <v>2092</v>
      </c>
      <c r="D2300" s="175">
        <v>0.17</v>
      </c>
    </row>
    <row r="2301" spans="1:4" ht="15.75" customHeight="1" x14ac:dyDescent="0.3">
      <c r="A2301" s="174">
        <v>88402</v>
      </c>
      <c r="B2301" s="83" t="s">
        <v>2520</v>
      </c>
      <c r="C2301" s="174" t="s">
        <v>2092</v>
      </c>
      <c r="D2301" s="175">
        <v>0.81</v>
      </c>
    </row>
    <row r="2302" spans="1:4" ht="15.75" customHeight="1" x14ac:dyDescent="0.3">
      <c r="A2302" s="174">
        <v>88403</v>
      </c>
      <c r="B2302" s="83" t="s">
        <v>2521</v>
      </c>
      <c r="C2302" s="174" t="s">
        <v>2092</v>
      </c>
      <c r="D2302" s="175">
        <v>1.37</v>
      </c>
    </row>
    <row r="2303" spans="1:4" ht="15.75" customHeight="1" x14ac:dyDescent="0.3">
      <c r="A2303" s="174">
        <v>88387</v>
      </c>
      <c r="B2303" s="83" t="s">
        <v>2522</v>
      </c>
      <c r="C2303" s="174" t="s">
        <v>2092</v>
      </c>
      <c r="D2303" s="175">
        <v>0.79</v>
      </c>
    </row>
    <row r="2304" spans="1:4" ht="15.75" customHeight="1" x14ac:dyDescent="0.3">
      <c r="A2304" s="174">
        <v>88389</v>
      </c>
      <c r="B2304" s="83" t="s">
        <v>2523</v>
      </c>
      <c r="C2304" s="174" t="s">
        <v>2092</v>
      </c>
      <c r="D2304" s="175">
        <v>0.18</v>
      </c>
    </row>
    <row r="2305" spans="1:4" ht="15.75" customHeight="1" x14ac:dyDescent="0.3">
      <c r="A2305" s="174">
        <v>88390</v>
      </c>
      <c r="B2305" s="83" t="s">
        <v>2524</v>
      </c>
      <c r="C2305" s="174" t="s">
        <v>2092</v>
      </c>
      <c r="D2305" s="175">
        <v>0.86</v>
      </c>
    </row>
    <row r="2306" spans="1:4" ht="15.75" customHeight="1" x14ac:dyDescent="0.3">
      <c r="A2306" s="174">
        <v>88391</v>
      </c>
      <c r="B2306" s="83" t="s">
        <v>2525</v>
      </c>
      <c r="C2306" s="174" t="s">
        <v>2092</v>
      </c>
      <c r="D2306" s="175">
        <v>2.2799999999999998</v>
      </c>
    </row>
    <row r="2307" spans="1:4" ht="15.75" customHeight="1" x14ac:dyDescent="0.3">
      <c r="A2307" s="174">
        <v>88394</v>
      </c>
      <c r="B2307" s="83" t="s">
        <v>2526</v>
      </c>
      <c r="C2307" s="174" t="s">
        <v>2092</v>
      </c>
      <c r="D2307" s="175">
        <v>0.94</v>
      </c>
    </row>
    <row r="2308" spans="1:4" ht="15.75" customHeight="1" x14ac:dyDescent="0.3">
      <c r="A2308" s="174">
        <v>88395</v>
      </c>
      <c r="B2308" s="83" t="s">
        <v>2527</v>
      </c>
      <c r="C2308" s="174" t="s">
        <v>2092</v>
      </c>
      <c r="D2308" s="175">
        <v>0.21</v>
      </c>
    </row>
    <row r="2309" spans="1:4" ht="15.75" customHeight="1" x14ac:dyDescent="0.3">
      <c r="A2309" s="174">
        <v>88396</v>
      </c>
      <c r="B2309" s="83" t="s">
        <v>2528</v>
      </c>
      <c r="C2309" s="174" t="s">
        <v>2092</v>
      </c>
      <c r="D2309" s="175">
        <v>1.03</v>
      </c>
    </row>
    <row r="2310" spans="1:4" ht="15.75" customHeight="1" x14ac:dyDescent="0.3">
      <c r="A2310" s="174">
        <v>88397</v>
      </c>
      <c r="B2310" s="83" t="s">
        <v>2529</v>
      </c>
      <c r="C2310" s="174" t="s">
        <v>2092</v>
      </c>
      <c r="D2310" s="175">
        <v>3.42</v>
      </c>
    </row>
    <row r="2311" spans="1:4" ht="15.75" customHeight="1" x14ac:dyDescent="0.3">
      <c r="A2311" s="174">
        <v>90633</v>
      </c>
      <c r="B2311" s="83" t="s">
        <v>2530</v>
      </c>
      <c r="C2311" s="174" t="s">
        <v>2092</v>
      </c>
      <c r="D2311" s="175">
        <v>3.74</v>
      </c>
    </row>
    <row r="2312" spans="1:4" ht="15.75" customHeight="1" x14ac:dyDescent="0.3">
      <c r="A2312" s="174">
        <v>90634</v>
      </c>
      <c r="B2312" s="83" t="s">
        <v>2531</v>
      </c>
      <c r="C2312" s="174" t="s">
        <v>2092</v>
      </c>
      <c r="D2312" s="175">
        <v>0.86</v>
      </c>
    </row>
    <row r="2313" spans="1:4" ht="15.75" customHeight="1" x14ac:dyDescent="0.3">
      <c r="A2313" s="174">
        <v>90635</v>
      </c>
      <c r="B2313" s="83" t="s">
        <v>2532</v>
      </c>
      <c r="C2313" s="174" t="s">
        <v>2092</v>
      </c>
      <c r="D2313" s="175">
        <v>4.0999999999999996</v>
      </c>
    </row>
    <row r="2314" spans="1:4" ht="15.75" customHeight="1" x14ac:dyDescent="0.3">
      <c r="A2314" s="174">
        <v>90636</v>
      </c>
      <c r="B2314" s="83" t="s">
        <v>2533</v>
      </c>
      <c r="C2314" s="174" t="s">
        <v>2092</v>
      </c>
      <c r="D2314" s="175">
        <v>4.5599999999999996</v>
      </c>
    </row>
    <row r="2315" spans="1:4" ht="15.75" customHeight="1" x14ac:dyDescent="0.3">
      <c r="A2315" s="174">
        <v>103238</v>
      </c>
      <c r="B2315" s="83" t="s">
        <v>2534</v>
      </c>
      <c r="C2315" s="174" t="s">
        <v>2092</v>
      </c>
      <c r="D2315" s="175">
        <v>0</v>
      </c>
    </row>
    <row r="2316" spans="1:4" ht="15.75" customHeight="1" x14ac:dyDescent="0.3">
      <c r="A2316" s="174">
        <v>103239</v>
      </c>
      <c r="B2316" s="83" t="s">
        <v>2535</v>
      </c>
      <c r="C2316" s="174" t="s">
        <v>2092</v>
      </c>
      <c r="D2316" s="175">
        <v>0</v>
      </c>
    </row>
    <row r="2317" spans="1:4" ht="15.75" customHeight="1" x14ac:dyDescent="0.3">
      <c r="A2317" s="174">
        <v>103240</v>
      </c>
      <c r="B2317" s="83" t="s">
        <v>2536</v>
      </c>
      <c r="C2317" s="174" t="s">
        <v>2092</v>
      </c>
      <c r="D2317" s="175">
        <v>0</v>
      </c>
    </row>
    <row r="2318" spans="1:4" ht="15.75" customHeight="1" x14ac:dyDescent="0.3">
      <c r="A2318" s="174">
        <v>103241</v>
      </c>
      <c r="B2318" s="83" t="s">
        <v>2537</v>
      </c>
      <c r="C2318" s="174" t="s">
        <v>2092</v>
      </c>
      <c r="D2318" s="175">
        <v>8.56</v>
      </c>
    </row>
    <row r="2319" spans="1:4" ht="15.75" customHeight="1" x14ac:dyDescent="0.3">
      <c r="A2319" s="174">
        <v>88853</v>
      </c>
      <c r="B2319" s="83" t="s">
        <v>2538</v>
      </c>
      <c r="C2319" s="174" t="s">
        <v>2092</v>
      </c>
      <c r="D2319" s="175">
        <v>0.21</v>
      </c>
    </row>
    <row r="2320" spans="1:4" ht="15.75" customHeight="1" x14ac:dyDescent="0.3">
      <c r="A2320" s="174">
        <v>88854</v>
      </c>
      <c r="B2320" s="83" t="s">
        <v>2539</v>
      </c>
      <c r="C2320" s="174" t="s">
        <v>2092</v>
      </c>
      <c r="D2320" s="175">
        <v>0.05</v>
      </c>
    </row>
    <row r="2321" spans="1:4" ht="15.75" customHeight="1" x14ac:dyDescent="0.3">
      <c r="A2321" s="174">
        <v>5692</v>
      </c>
      <c r="B2321" s="83" t="s">
        <v>2540</v>
      </c>
      <c r="C2321" s="174" t="s">
        <v>2092</v>
      </c>
      <c r="D2321" s="175">
        <v>0.24</v>
      </c>
    </row>
    <row r="2322" spans="1:4" ht="15.75" customHeight="1" x14ac:dyDescent="0.3">
      <c r="A2322" s="174">
        <v>5693</v>
      </c>
      <c r="B2322" s="83" t="s">
        <v>2541</v>
      </c>
      <c r="C2322" s="174" t="s">
        <v>2092</v>
      </c>
      <c r="D2322" s="175">
        <v>21.6</v>
      </c>
    </row>
    <row r="2323" spans="1:4" ht="15.75" customHeight="1" x14ac:dyDescent="0.3">
      <c r="A2323" s="174">
        <v>7044</v>
      </c>
      <c r="B2323" s="83" t="s">
        <v>2542</v>
      </c>
      <c r="C2323" s="174" t="s">
        <v>2092</v>
      </c>
      <c r="D2323" s="175">
        <v>0.27</v>
      </c>
    </row>
    <row r="2324" spans="1:4" ht="15.75" customHeight="1" x14ac:dyDescent="0.3">
      <c r="A2324" s="174">
        <v>7045</v>
      </c>
      <c r="B2324" s="83" t="s">
        <v>2543</v>
      </c>
      <c r="C2324" s="174" t="s">
        <v>2092</v>
      </c>
      <c r="D2324" s="175">
        <v>0.06</v>
      </c>
    </row>
    <row r="2325" spans="1:4" ht="15.75" customHeight="1" x14ac:dyDescent="0.3">
      <c r="A2325" s="174">
        <v>7046</v>
      </c>
      <c r="B2325" s="83" t="s">
        <v>2544</v>
      </c>
      <c r="C2325" s="174" t="s">
        <v>2092</v>
      </c>
      <c r="D2325" s="175">
        <v>0.28999999999999998</v>
      </c>
    </row>
    <row r="2326" spans="1:4" ht="15.75" customHeight="1" x14ac:dyDescent="0.3">
      <c r="A2326" s="174">
        <v>7047</v>
      </c>
      <c r="B2326" s="83" t="s">
        <v>2545</v>
      </c>
      <c r="C2326" s="174" t="s">
        <v>2092</v>
      </c>
      <c r="D2326" s="175">
        <v>25.49</v>
      </c>
    </row>
    <row r="2327" spans="1:4" ht="15.75" customHeight="1" x14ac:dyDescent="0.3">
      <c r="A2327" s="174">
        <v>89228</v>
      </c>
      <c r="B2327" s="83" t="s">
        <v>2546</v>
      </c>
      <c r="C2327" s="174" t="s">
        <v>2092</v>
      </c>
      <c r="D2327" s="175">
        <v>60.7</v>
      </c>
    </row>
    <row r="2328" spans="1:4" ht="15.75" customHeight="1" x14ac:dyDescent="0.3">
      <c r="A2328" s="174">
        <v>89229</v>
      </c>
      <c r="B2328" s="83" t="s">
        <v>2547</v>
      </c>
      <c r="C2328" s="174" t="s">
        <v>2092</v>
      </c>
      <c r="D2328" s="175">
        <v>21.39</v>
      </c>
    </row>
    <row r="2329" spans="1:4" ht="15.75" customHeight="1" x14ac:dyDescent="0.3">
      <c r="A2329" s="174">
        <v>5779</v>
      </c>
      <c r="B2329" s="83" t="s">
        <v>2548</v>
      </c>
      <c r="C2329" s="174" t="s">
        <v>2092</v>
      </c>
      <c r="D2329" s="175">
        <v>97.57</v>
      </c>
    </row>
    <row r="2330" spans="1:4" ht="15.75" customHeight="1" x14ac:dyDescent="0.3">
      <c r="A2330" s="174">
        <v>53849</v>
      </c>
      <c r="B2330" s="83" t="s">
        <v>2549</v>
      </c>
      <c r="C2330" s="174" t="s">
        <v>2092</v>
      </c>
      <c r="D2330" s="175">
        <v>83.38</v>
      </c>
    </row>
    <row r="2331" spans="1:4" ht="15.75" customHeight="1" x14ac:dyDescent="0.3">
      <c r="A2331" s="174">
        <v>95129</v>
      </c>
      <c r="B2331" s="83" t="s">
        <v>2550</v>
      </c>
      <c r="C2331" s="174" t="s">
        <v>2092</v>
      </c>
      <c r="D2331" s="175">
        <v>47.9</v>
      </c>
    </row>
    <row r="2332" spans="1:4" ht="15.75" customHeight="1" x14ac:dyDescent="0.3">
      <c r="A2332" s="174">
        <v>95130</v>
      </c>
      <c r="B2332" s="83" t="s">
        <v>2551</v>
      </c>
      <c r="C2332" s="174" t="s">
        <v>2092</v>
      </c>
      <c r="D2332" s="175">
        <v>17.36</v>
      </c>
    </row>
    <row r="2333" spans="1:4" ht="15.75" customHeight="1" x14ac:dyDescent="0.3">
      <c r="A2333" s="174">
        <v>95131</v>
      </c>
      <c r="B2333" s="83" t="s">
        <v>2552</v>
      </c>
      <c r="C2333" s="174" t="s">
        <v>2092</v>
      </c>
      <c r="D2333" s="175">
        <v>56.38</v>
      </c>
    </row>
    <row r="2334" spans="1:4" ht="15.75" customHeight="1" x14ac:dyDescent="0.3">
      <c r="A2334" s="174">
        <v>95132</v>
      </c>
      <c r="B2334" s="83" t="s">
        <v>2553</v>
      </c>
      <c r="C2334" s="174" t="s">
        <v>2092</v>
      </c>
      <c r="D2334" s="175">
        <v>32.119999999999997</v>
      </c>
    </row>
    <row r="2335" spans="1:4" ht="15.75" customHeight="1" x14ac:dyDescent="0.3">
      <c r="A2335" s="174">
        <v>102982</v>
      </c>
      <c r="B2335" s="83" t="s">
        <v>2554</v>
      </c>
      <c r="C2335" s="174" t="s">
        <v>2092</v>
      </c>
      <c r="D2335" s="175">
        <v>0</v>
      </c>
    </row>
    <row r="2336" spans="1:4" ht="15.75" customHeight="1" x14ac:dyDescent="0.3">
      <c r="A2336" s="174">
        <v>102983</v>
      </c>
      <c r="B2336" s="83" t="s">
        <v>2555</v>
      </c>
      <c r="C2336" s="174" t="s">
        <v>2092</v>
      </c>
      <c r="D2336" s="175">
        <v>0</v>
      </c>
    </row>
    <row r="2337" spans="1:4" ht="15.75" customHeight="1" x14ac:dyDescent="0.3">
      <c r="A2337" s="174">
        <v>102984</v>
      </c>
      <c r="B2337" s="83" t="s">
        <v>2556</v>
      </c>
      <c r="C2337" s="174" t="s">
        <v>2092</v>
      </c>
      <c r="D2337" s="175">
        <v>0</v>
      </c>
    </row>
    <row r="2338" spans="1:4" ht="15.75" customHeight="1" x14ac:dyDescent="0.3">
      <c r="A2338" s="174">
        <v>102985</v>
      </c>
      <c r="B2338" s="83" t="s">
        <v>2557</v>
      </c>
      <c r="C2338" s="174" t="s">
        <v>2092</v>
      </c>
      <c r="D2338" s="175">
        <v>14.9</v>
      </c>
    </row>
    <row r="2339" spans="1:4" ht="15.75" customHeight="1" x14ac:dyDescent="0.3">
      <c r="A2339" s="174">
        <v>92956</v>
      </c>
      <c r="B2339" s="83" t="s">
        <v>2558</v>
      </c>
      <c r="C2339" s="174" t="s">
        <v>2092</v>
      </c>
      <c r="D2339" s="175">
        <v>4.3</v>
      </c>
    </row>
    <row r="2340" spans="1:4" ht="15.75" customHeight="1" x14ac:dyDescent="0.3">
      <c r="A2340" s="174">
        <v>92957</v>
      </c>
      <c r="B2340" s="83" t="s">
        <v>2559</v>
      </c>
      <c r="C2340" s="174" t="s">
        <v>2092</v>
      </c>
      <c r="D2340" s="175">
        <v>0.99</v>
      </c>
    </row>
    <row r="2341" spans="1:4" ht="15.75" customHeight="1" x14ac:dyDescent="0.3">
      <c r="A2341" s="174">
        <v>92958</v>
      </c>
      <c r="B2341" s="83" t="s">
        <v>2560</v>
      </c>
      <c r="C2341" s="174" t="s">
        <v>2092</v>
      </c>
      <c r="D2341" s="175">
        <v>4.7</v>
      </c>
    </row>
    <row r="2342" spans="1:4" ht="15.75" customHeight="1" x14ac:dyDescent="0.3">
      <c r="A2342" s="174">
        <v>92959</v>
      </c>
      <c r="B2342" s="83" t="s">
        <v>2561</v>
      </c>
      <c r="C2342" s="174" t="s">
        <v>2092</v>
      </c>
      <c r="D2342" s="175">
        <v>9.23</v>
      </c>
    </row>
    <row r="2343" spans="1:4" ht="15.75" customHeight="1" x14ac:dyDescent="0.3">
      <c r="A2343" s="174">
        <v>102858</v>
      </c>
      <c r="B2343" s="83" t="s">
        <v>2562</v>
      </c>
      <c r="C2343" s="174" t="s">
        <v>2092</v>
      </c>
      <c r="D2343" s="175">
        <v>0</v>
      </c>
    </row>
    <row r="2344" spans="1:4" ht="15.75" customHeight="1" x14ac:dyDescent="0.3">
      <c r="A2344" s="174">
        <v>102859</v>
      </c>
      <c r="B2344" s="83" t="s">
        <v>2563</v>
      </c>
      <c r="C2344" s="174" t="s">
        <v>2092</v>
      </c>
      <c r="D2344" s="175">
        <v>0</v>
      </c>
    </row>
    <row r="2345" spans="1:4" ht="15.75" customHeight="1" x14ac:dyDescent="0.3">
      <c r="A2345" s="174">
        <v>102860</v>
      </c>
      <c r="B2345" s="83" t="s">
        <v>2564</v>
      </c>
      <c r="C2345" s="174" t="s">
        <v>2092</v>
      </c>
      <c r="D2345" s="175">
        <v>0</v>
      </c>
    </row>
    <row r="2346" spans="1:4" ht="15.75" customHeight="1" x14ac:dyDescent="0.3">
      <c r="A2346" s="174">
        <v>102861</v>
      </c>
      <c r="B2346" s="83" t="s">
        <v>2565</v>
      </c>
      <c r="C2346" s="174" t="s">
        <v>2092</v>
      </c>
      <c r="D2346" s="175">
        <v>0.91</v>
      </c>
    </row>
    <row r="2347" spans="1:4" ht="15.75" customHeight="1" x14ac:dyDescent="0.3">
      <c r="A2347" s="174">
        <v>93404</v>
      </c>
      <c r="B2347" s="83" t="s">
        <v>2566</v>
      </c>
      <c r="C2347" s="174" t="s">
        <v>2092</v>
      </c>
      <c r="D2347" s="175">
        <v>7.74</v>
      </c>
    </row>
    <row r="2348" spans="1:4" ht="15.75" customHeight="1" x14ac:dyDescent="0.3">
      <c r="A2348" s="174">
        <v>93405</v>
      </c>
      <c r="B2348" s="83" t="s">
        <v>2567</v>
      </c>
      <c r="C2348" s="174" t="s">
        <v>2092</v>
      </c>
      <c r="D2348" s="175">
        <v>1.97</v>
      </c>
    </row>
    <row r="2349" spans="1:4" ht="15.75" customHeight="1" x14ac:dyDescent="0.3">
      <c r="A2349" s="174">
        <v>93406</v>
      </c>
      <c r="B2349" s="83" t="s">
        <v>2568</v>
      </c>
      <c r="C2349" s="174" t="s">
        <v>2092</v>
      </c>
      <c r="D2349" s="175">
        <v>9.2899999999999991</v>
      </c>
    </row>
    <row r="2350" spans="1:4" ht="15.75" customHeight="1" x14ac:dyDescent="0.3">
      <c r="A2350" s="174">
        <v>93407</v>
      </c>
      <c r="B2350" s="83" t="s">
        <v>2569</v>
      </c>
      <c r="C2350" s="174" t="s">
        <v>2092</v>
      </c>
      <c r="D2350" s="175">
        <v>46.96</v>
      </c>
    </row>
    <row r="2351" spans="1:4" ht="15.75" customHeight="1" x14ac:dyDescent="0.3">
      <c r="A2351" s="174">
        <v>102936</v>
      </c>
      <c r="B2351" s="83" t="s">
        <v>2570</v>
      </c>
      <c r="C2351" s="174" t="s">
        <v>2092</v>
      </c>
      <c r="D2351" s="175">
        <v>0</v>
      </c>
    </row>
    <row r="2352" spans="1:4" ht="15.75" customHeight="1" x14ac:dyDescent="0.3">
      <c r="A2352" s="174">
        <v>102937</v>
      </c>
      <c r="B2352" s="83" t="s">
        <v>2571</v>
      </c>
      <c r="C2352" s="174" t="s">
        <v>2092</v>
      </c>
      <c r="D2352" s="175">
        <v>0</v>
      </c>
    </row>
    <row r="2353" spans="1:4" ht="15.75" customHeight="1" x14ac:dyDescent="0.3">
      <c r="A2353" s="174">
        <v>102938</v>
      </c>
      <c r="B2353" s="83" t="s">
        <v>2572</v>
      </c>
      <c r="C2353" s="174" t="s">
        <v>2092</v>
      </c>
      <c r="D2353" s="175">
        <v>0</v>
      </c>
    </row>
    <row r="2354" spans="1:4" ht="15.75" customHeight="1" x14ac:dyDescent="0.3">
      <c r="A2354" s="174">
        <v>102939</v>
      </c>
      <c r="B2354" s="83" t="s">
        <v>2573</v>
      </c>
      <c r="C2354" s="174" t="s">
        <v>2092</v>
      </c>
      <c r="D2354" s="175">
        <v>6.82</v>
      </c>
    </row>
    <row r="2355" spans="1:4" ht="15.75" customHeight="1" x14ac:dyDescent="0.3">
      <c r="A2355" s="174">
        <v>103159</v>
      </c>
      <c r="B2355" s="83" t="s">
        <v>2574</v>
      </c>
      <c r="C2355" s="174" t="s">
        <v>2092</v>
      </c>
      <c r="D2355" s="175">
        <v>0</v>
      </c>
    </row>
    <row r="2356" spans="1:4" ht="15.75" customHeight="1" x14ac:dyDescent="0.3">
      <c r="A2356" s="174">
        <v>103160</v>
      </c>
      <c r="B2356" s="83" t="s">
        <v>2575</v>
      </c>
      <c r="C2356" s="174" t="s">
        <v>2092</v>
      </c>
      <c r="D2356" s="175">
        <v>0</v>
      </c>
    </row>
    <row r="2357" spans="1:4" ht="15.75" customHeight="1" x14ac:dyDescent="0.3">
      <c r="A2357" s="174">
        <v>103161</v>
      </c>
      <c r="B2357" s="83" t="s">
        <v>2576</v>
      </c>
      <c r="C2357" s="174" t="s">
        <v>2092</v>
      </c>
      <c r="D2357" s="175">
        <v>0</v>
      </c>
    </row>
    <row r="2358" spans="1:4" ht="15.75" customHeight="1" x14ac:dyDescent="0.3">
      <c r="A2358" s="174">
        <v>103162</v>
      </c>
      <c r="B2358" s="83" t="s">
        <v>2577</v>
      </c>
      <c r="C2358" s="174" t="s">
        <v>2092</v>
      </c>
      <c r="D2358" s="175">
        <v>0.48</v>
      </c>
    </row>
    <row r="2359" spans="1:4" ht="15.75" customHeight="1" x14ac:dyDescent="0.3">
      <c r="A2359" s="174">
        <v>103153</v>
      </c>
      <c r="B2359" s="83" t="s">
        <v>2578</v>
      </c>
      <c r="C2359" s="174" t="s">
        <v>2092</v>
      </c>
      <c r="D2359" s="175">
        <v>0</v>
      </c>
    </row>
    <row r="2360" spans="1:4" ht="15.75" customHeight="1" x14ac:dyDescent="0.3">
      <c r="A2360" s="174">
        <v>103154</v>
      </c>
      <c r="B2360" s="83" t="s">
        <v>2579</v>
      </c>
      <c r="C2360" s="174" t="s">
        <v>2092</v>
      </c>
      <c r="D2360" s="175">
        <v>0</v>
      </c>
    </row>
    <row r="2361" spans="1:4" ht="15.75" customHeight="1" x14ac:dyDescent="0.3">
      <c r="A2361" s="174">
        <v>103155</v>
      </c>
      <c r="B2361" s="83" t="s">
        <v>2580</v>
      </c>
      <c r="C2361" s="174" t="s">
        <v>2092</v>
      </c>
      <c r="D2361" s="175">
        <v>0</v>
      </c>
    </row>
    <row r="2362" spans="1:4" ht="15.75" customHeight="1" x14ac:dyDescent="0.3">
      <c r="A2362" s="174">
        <v>103156</v>
      </c>
      <c r="B2362" s="83" t="s">
        <v>2581</v>
      </c>
      <c r="C2362" s="174" t="s">
        <v>2092</v>
      </c>
      <c r="D2362" s="175">
        <v>1.73</v>
      </c>
    </row>
    <row r="2363" spans="1:4" ht="15.75" customHeight="1" x14ac:dyDescent="0.3">
      <c r="A2363" s="174">
        <v>103171</v>
      </c>
      <c r="B2363" s="83" t="s">
        <v>2582</v>
      </c>
      <c r="C2363" s="174" t="s">
        <v>2092</v>
      </c>
      <c r="D2363" s="175">
        <v>0</v>
      </c>
    </row>
    <row r="2364" spans="1:4" ht="15.75" customHeight="1" x14ac:dyDescent="0.3">
      <c r="A2364" s="174">
        <v>103172</v>
      </c>
      <c r="B2364" s="83" t="s">
        <v>2583</v>
      </c>
      <c r="C2364" s="174" t="s">
        <v>2092</v>
      </c>
      <c r="D2364" s="175">
        <v>0</v>
      </c>
    </row>
    <row r="2365" spans="1:4" ht="15.75" customHeight="1" x14ac:dyDescent="0.3">
      <c r="A2365" s="174">
        <v>103173</v>
      </c>
      <c r="B2365" s="83" t="s">
        <v>2584</v>
      </c>
      <c r="C2365" s="174" t="s">
        <v>2092</v>
      </c>
      <c r="D2365" s="175">
        <v>0</v>
      </c>
    </row>
    <row r="2366" spans="1:4" ht="15.75" customHeight="1" x14ac:dyDescent="0.3">
      <c r="A2366" s="174">
        <v>103174</v>
      </c>
      <c r="B2366" s="83" t="s">
        <v>2585</v>
      </c>
      <c r="C2366" s="174" t="s">
        <v>2092</v>
      </c>
      <c r="D2366" s="175">
        <v>1.38</v>
      </c>
    </row>
    <row r="2367" spans="1:4" ht="15.75" customHeight="1" x14ac:dyDescent="0.3">
      <c r="A2367" s="174">
        <v>103177</v>
      </c>
      <c r="B2367" s="83" t="s">
        <v>2586</v>
      </c>
      <c r="C2367" s="174" t="s">
        <v>2092</v>
      </c>
      <c r="D2367" s="175">
        <v>0</v>
      </c>
    </row>
    <row r="2368" spans="1:4" ht="15.75" customHeight="1" x14ac:dyDescent="0.3">
      <c r="A2368" s="174">
        <v>103178</v>
      </c>
      <c r="B2368" s="83" t="s">
        <v>2587</v>
      </c>
      <c r="C2368" s="174" t="s">
        <v>2092</v>
      </c>
      <c r="D2368" s="175">
        <v>0</v>
      </c>
    </row>
    <row r="2369" spans="1:4" ht="15.75" customHeight="1" x14ac:dyDescent="0.3">
      <c r="A2369" s="174">
        <v>103179</v>
      </c>
      <c r="B2369" s="83" t="s">
        <v>2588</v>
      </c>
      <c r="C2369" s="174" t="s">
        <v>2092</v>
      </c>
      <c r="D2369" s="175">
        <v>0</v>
      </c>
    </row>
    <row r="2370" spans="1:4" ht="15.75" customHeight="1" x14ac:dyDescent="0.3">
      <c r="A2370" s="174">
        <v>103180</v>
      </c>
      <c r="B2370" s="83" t="s">
        <v>2589</v>
      </c>
      <c r="C2370" s="174" t="s">
        <v>2092</v>
      </c>
      <c r="D2370" s="175">
        <v>3.19</v>
      </c>
    </row>
    <row r="2371" spans="1:4" ht="15.75" customHeight="1" x14ac:dyDescent="0.3">
      <c r="A2371" s="174">
        <v>103165</v>
      </c>
      <c r="B2371" s="83" t="s">
        <v>2590</v>
      </c>
      <c r="C2371" s="174" t="s">
        <v>2092</v>
      </c>
      <c r="D2371" s="175">
        <v>0</v>
      </c>
    </row>
    <row r="2372" spans="1:4" ht="15.75" customHeight="1" x14ac:dyDescent="0.3">
      <c r="A2372" s="174">
        <v>103166</v>
      </c>
      <c r="B2372" s="83" t="s">
        <v>2591</v>
      </c>
      <c r="C2372" s="174" t="s">
        <v>2092</v>
      </c>
      <c r="D2372" s="175">
        <v>0</v>
      </c>
    </row>
    <row r="2373" spans="1:4" ht="15.75" customHeight="1" x14ac:dyDescent="0.3">
      <c r="A2373" s="174">
        <v>103167</v>
      </c>
      <c r="B2373" s="83" t="s">
        <v>2592</v>
      </c>
      <c r="C2373" s="174" t="s">
        <v>2092</v>
      </c>
      <c r="D2373" s="175">
        <v>0</v>
      </c>
    </row>
    <row r="2374" spans="1:4" ht="15.75" customHeight="1" x14ac:dyDescent="0.3">
      <c r="A2374" s="174">
        <v>103168</v>
      </c>
      <c r="B2374" s="83" t="s">
        <v>2593</v>
      </c>
      <c r="C2374" s="174" t="s">
        <v>2092</v>
      </c>
      <c r="D2374" s="175">
        <v>0.55000000000000004</v>
      </c>
    </row>
    <row r="2375" spans="1:4" ht="15.75" customHeight="1" x14ac:dyDescent="0.3">
      <c r="A2375" s="174">
        <v>102864</v>
      </c>
      <c r="B2375" s="83" t="s">
        <v>2594</v>
      </c>
      <c r="C2375" s="174" t="s">
        <v>2092</v>
      </c>
      <c r="D2375" s="175">
        <v>0</v>
      </c>
    </row>
    <row r="2376" spans="1:4" ht="15.75" customHeight="1" x14ac:dyDescent="0.3">
      <c r="A2376" s="174">
        <v>102865</v>
      </c>
      <c r="B2376" s="83" t="s">
        <v>2595</v>
      </c>
      <c r="C2376" s="174" t="s">
        <v>2092</v>
      </c>
      <c r="D2376" s="175">
        <v>0</v>
      </c>
    </row>
    <row r="2377" spans="1:4" ht="15.75" customHeight="1" x14ac:dyDescent="0.3">
      <c r="A2377" s="174">
        <v>102866</v>
      </c>
      <c r="B2377" s="83" t="s">
        <v>2596</v>
      </c>
      <c r="C2377" s="174" t="s">
        <v>2092</v>
      </c>
      <c r="D2377" s="175">
        <v>0</v>
      </c>
    </row>
    <row r="2378" spans="1:4" ht="15.75" customHeight="1" x14ac:dyDescent="0.3">
      <c r="A2378" s="174">
        <v>102867</v>
      </c>
      <c r="B2378" s="83" t="s">
        <v>2597</v>
      </c>
      <c r="C2378" s="174" t="s">
        <v>2092</v>
      </c>
      <c r="D2378" s="175">
        <v>0.49</v>
      </c>
    </row>
    <row r="2379" spans="1:4" ht="15.75" customHeight="1" x14ac:dyDescent="0.3">
      <c r="A2379" s="174">
        <v>92108</v>
      </c>
      <c r="B2379" s="83" t="s">
        <v>2598</v>
      </c>
      <c r="C2379" s="174" t="s">
        <v>2092</v>
      </c>
      <c r="D2379" s="175">
        <v>0.87</v>
      </c>
    </row>
    <row r="2380" spans="1:4" ht="15.75" customHeight="1" x14ac:dyDescent="0.3">
      <c r="A2380" s="174">
        <v>92109</v>
      </c>
      <c r="B2380" s="83" t="s">
        <v>2599</v>
      </c>
      <c r="C2380" s="174" t="s">
        <v>2092</v>
      </c>
      <c r="D2380" s="175">
        <v>0.2</v>
      </c>
    </row>
    <row r="2381" spans="1:4" ht="15.75" customHeight="1" x14ac:dyDescent="0.3">
      <c r="A2381" s="174">
        <v>92110</v>
      </c>
      <c r="B2381" s="83" t="s">
        <v>2600</v>
      </c>
      <c r="C2381" s="174" t="s">
        <v>2092</v>
      </c>
      <c r="D2381" s="175">
        <v>1.0900000000000001</v>
      </c>
    </row>
    <row r="2382" spans="1:4" ht="15.75" customHeight="1" x14ac:dyDescent="0.3">
      <c r="A2382" s="174">
        <v>92111</v>
      </c>
      <c r="B2382" s="83" t="s">
        <v>2601</v>
      </c>
      <c r="C2382" s="174" t="s">
        <v>2092</v>
      </c>
      <c r="D2382" s="175">
        <v>0.91</v>
      </c>
    </row>
    <row r="2383" spans="1:4" ht="15.75" customHeight="1" x14ac:dyDescent="0.3">
      <c r="A2383" s="174">
        <v>90670</v>
      </c>
      <c r="B2383" s="83" t="s">
        <v>2602</v>
      </c>
      <c r="C2383" s="174" t="s">
        <v>2092</v>
      </c>
      <c r="D2383" s="175">
        <v>259.29000000000002</v>
      </c>
    </row>
    <row r="2384" spans="1:4" ht="15.75" customHeight="1" x14ac:dyDescent="0.3">
      <c r="A2384" s="174">
        <v>90671</v>
      </c>
      <c r="B2384" s="83" t="s">
        <v>2603</v>
      </c>
      <c r="C2384" s="174" t="s">
        <v>2092</v>
      </c>
      <c r="D2384" s="175">
        <v>69.56</v>
      </c>
    </row>
    <row r="2385" spans="1:4" ht="15.75" customHeight="1" x14ac:dyDescent="0.3">
      <c r="A2385" s="174">
        <v>90672</v>
      </c>
      <c r="B2385" s="83" t="s">
        <v>2604</v>
      </c>
      <c r="C2385" s="174" t="s">
        <v>2092</v>
      </c>
      <c r="D2385" s="175">
        <v>324.48</v>
      </c>
    </row>
    <row r="2386" spans="1:4" ht="15.75" customHeight="1" x14ac:dyDescent="0.3">
      <c r="A2386" s="174">
        <v>90673</v>
      </c>
      <c r="B2386" s="83" t="s">
        <v>2605</v>
      </c>
      <c r="C2386" s="174" t="s">
        <v>2092</v>
      </c>
      <c r="D2386" s="175">
        <v>119.14</v>
      </c>
    </row>
    <row r="2387" spans="1:4" ht="15.75" customHeight="1" x14ac:dyDescent="0.3">
      <c r="A2387" s="174">
        <v>93220</v>
      </c>
      <c r="B2387" s="83" t="s">
        <v>2606</v>
      </c>
      <c r="C2387" s="174" t="s">
        <v>2092</v>
      </c>
      <c r="D2387" s="175">
        <v>397.58</v>
      </c>
    </row>
    <row r="2388" spans="1:4" ht="15.75" customHeight="1" x14ac:dyDescent="0.3">
      <c r="A2388" s="174">
        <v>93221</v>
      </c>
      <c r="B2388" s="83" t="s">
        <v>2607</v>
      </c>
      <c r="C2388" s="174" t="s">
        <v>2092</v>
      </c>
      <c r="D2388" s="175">
        <v>106.67</v>
      </c>
    </row>
    <row r="2389" spans="1:4" ht="15.75" customHeight="1" x14ac:dyDescent="0.3">
      <c r="A2389" s="174">
        <v>93222</v>
      </c>
      <c r="B2389" s="83" t="s">
        <v>2608</v>
      </c>
      <c r="C2389" s="174" t="s">
        <v>2092</v>
      </c>
      <c r="D2389" s="175">
        <v>497.54</v>
      </c>
    </row>
    <row r="2390" spans="1:4" ht="15.75" customHeight="1" x14ac:dyDescent="0.3">
      <c r="A2390" s="174">
        <v>93223</v>
      </c>
      <c r="B2390" s="83" t="s">
        <v>2609</v>
      </c>
      <c r="C2390" s="174" t="s">
        <v>2092</v>
      </c>
      <c r="D2390" s="175">
        <v>155.61000000000001</v>
      </c>
    </row>
    <row r="2391" spans="1:4" ht="15.75" customHeight="1" x14ac:dyDescent="0.3">
      <c r="A2391" s="174">
        <v>104691</v>
      </c>
      <c r="B2391" s="83" t="s">
        <v>2610</v>
      </c>
      <c r="C2391" s="174" t="s">
        <v>2092</v>
      </c>
      <c r="D2391" s="175">
        <v>1.03</v>
      </c>
    </row>
    <row r="2392" spans="1:4" ht="15.75" customHeight="1" x14ac:dyDescent="0.3">
      <c r="A2392" s="174">
        <v>104692</v>
      </c>
      <c r="B2392" s="83" t="s">
        <v>2611</v>
      </c>
      <c r="C2392" s="174" t="s">
        <v>2092</v>
      </c>
      <c r="D2392" s="175">
        <v>0.23</v>
      </c>
    </row>
    <row r="2393" spans="1:4" ht="15.75" customHeight="1" x14ac:dyDescent="0.3">
      <c r="A2393" s="174">
        <v>104693</v>
      </c>
      <c r="B2393" s="83" t="s">
        <v>2612</v>
      </c>
      <c r="C2393" s="174" t="s">
        <v>2092</v>
      </c>
      <c r="D2393" s="175">
        <v>1.29</v>
      </c>
    </row>
    <row r="2394" spans="1:4" ht="15.75" customHeight="1" x14ac:dyDescent="0.3">
      <c r="A2394" s="174">
        <v>104694</v>
      </c>
      <c r="B2394" s="83" t="s">
        <v>2613</v>
      </c>
      <c r="C2394" s="174" t="s">
        <v>2092</v>
      </c>
      <c r="D2394" s="175">
        <v>1.55</v>
      </c>
    </row>
    <row r="2395" spans="1:4" ht="15.75" customHeight="1" x14ac:dyDescent="0.3">
      <c r="A2395" s="174">
        <v>90676</v>
      </c>
      <c r="B2395" s="83" t="s">
        <v>2614</v>
      </c>
      <c r="C2395" s="174" t="s">
        <v>2092</v>
      </c>
      <c r="D2395" s="175">
        <v>104.23</v>
      </c>
    </row>
    <row r="2396" spans="1:4" ht="15.75" customHeight="1" x14ac:dyDescent="0.3">
      <c r="A2396" s="174">
        <v>91021</v>
      </c>
      <c r="B2396" s="83" t="s">
        <v>2615</v>
      </c>
      <c r="C2396" s="174" t="s">
        <v>2092</v>
      </c>
      <c r="D2396" s="175">
        <v>12.68</v>
      </c>
    </row>
    <row r="2397" spans="1:4" ht="15.75" customHeight="1" x14ac:dyDescent="0.3">
      <c r="A2397" s="174">
        <v>90677</v>
      </c>
      <c r="B2397" s="83" t="s">
        <v>2616</v>
      </c>
      <c r="C2397" s="174" t="s">
        <v>2092</v>
      </c>
      <c r="D2397" s="175">
        <v>31.31</v>
      </c>
    </row>
    <row r="2398" spans="1:4" ht="15.75" customHeight="1" x14ac:dyDescent="0.3">
      <c r="A2398" s="174">
        <v>90678</v>
      </c>
      <c r="B2398" s="83" t="s">
        <v>2617</v>
      </c>
      <c r="C2398" s="174" t="s">
        <v>2092</v>
      </c>
      <c r="D2398" s="175">
        <v>145.01</v>
      </c>
    </row>
    <row r="2399" spans="1:4" ht="15.75" customHeight="1" x14ac:dyDescent="0.3">
      <c r="A2399" s="174">
        <v>90679</v>
      </c>
      <c r="B2399" s="83" t="s">
        <v>2618</v>
      </c>
      <c r="C2399" s="174" t="s">
        <v>2092</v>
      </c>
      <c r="D2399" s="175">
        <v>91.36</v>
      </c>
    </row>
    <row r="2400" spans="1:4" ht="15.75" customHeight="1" x14ac:dyDescent="0.3">
      <c r="A2400" s="174">
        <v>102870</v>
      </c>
      <c r="B2400" s="83" t="s">
        <v>2619</v>
      </c>
      <c r="C2400" s="174" t="s">
        <v>2092</v>
      </c>
      <c r="D2400" s="175">
        <v>378.15</v>
      </c>
    </row>
    <row r="2401" spans="1:4" ht="15.75" customHeight="1" x14ac:dyDescent="0.3">
      <c r="A2401" s="174">
        <v>102871</v>
      </c>
      <c r="B2401" s="83" t="s">
        <v>2620</v>
      </c>
      <c r="C2401" s="174" t="s">
        <v>2092</v>
      </c>
      <c r="D2401" s="175">
        <v>102.16</v>
      </c>
    </row>
    <row r="2402" spans="1:4" ht="15.75" customHeight="1" x14ac:dyDescent="0.3">
      <c r="A2402" s="174">
        <v>102872</v>
      </c>
      <c r="B2402" s="83" t="s">
        <v>2621</v>
      </c>
      <c r="C2402" s="174" t="s">
        <v>2092</v>
      </c>
      <c r="D2402" s="175">
        <v>473.22</v>
      </c>
    </row>
    <row r="2403" spans="1:4" ht="15.75" customHeight="1" x14ac:dyDescent="0.3">
      <c r="A2403" s="174">
        <v>102873</v>
      </c>
      <c r="B2403" s="83" t="s">
        <v>2622</v>
      </c>
      <c r="C2403" s="174" t="s">
        <v>2092</v>
      </c>
      <c r="D2403" s="175">
        <v>119.14</v>
      </c>
    </row>
    <row r="2404" spans="1:4" ht="15.75" customHeight="1" x14ac:dyDescent="0.3">
      <c r="A2404" s="174">
        <v>102960</v>
      </c>
      <c r="B2404" s="83" t="s">
        <v>2623</v>
      </c>
      <c r="C2404" s="174" t="s">
        <v>2092</v>
      </c>
      <c r="D2404" s="175">
        <v>183.52</v>
      </c>
    </row>
    <row r="2405" spans="1:4" ht="15.75" customHeight="1" x14ac:dyDescent="0.3">
      <c r="A2405" s="174">
        <v>102961</v>
      </c>
      <c r="B2405" s="83" t="s">
        <v>2624</v>
      </c>
      <c r="C2405" s="174" t="s">
        <v>2092</v>
      </c>
      <c r="D2405" s="175">
        <v>49.58</v>
      </c>
    </row>
    <row r="2406" spans="1:4" ht="15.75" customHeight="1" x14ac:dyDescent="0.3">
      <c r="A2406" s="174">
        <v>102962</v>
      </c>
      <c r="B2406" s="83" t="s">
        <v>2625</v>
      </c>
      <c r="C2406" s="174" t="s">
        <v>2092</v>
      </c>
      <c r="D2406" s="175">
        <v>172.16</v>
      </c>
    </row>
    <row r="2407" spans="1:4" ht="15.75" customHeight="1" x14ac:dyDescent="0.3">
      <c r="A2407" s="174">
        <v>102963</v>
      </c>
      <c r="B2407" s="83" t="s">
        <v>2626</v>
      </c>
      <c r="C2407" s="174" t="s">
        <v>2092</v>
      </c>
      <c r="D2407" s="175">
        <v>84.45</v>
      </c>
    </row>
    <row r="2408" spans="1:4" ht="15.75" customHeight="1" x14ac:dyDescent="0.3">
      <c r="A2408" s="174">
        <v>95698</v>
      </c>
      <c r="B2408" s="83" t="s">
        <v>2627</v>
      </c>
      <c r="C2408" s="174" t="s">
        <v>2092</v>
      </c>
      <c r="D2408" s="175">
        <v>4.6900000000000004</v>
      </c>
    </row>
    <row r="2409" spans="1:4" ht="15.75" customHeight="1" x14ac:dyDescent="0.3">
      <c r="A2409" s="174">
        <v>95699</v>
      </c>
      <c r="B2409" s="83" t="s">
        <v>2628</v>
      </c>
      <c r="C2409" s="174" t="s">
        <v>2092</v>
      </c>
      <c r="D2409" s="175">
        <v>1.08</v>
      </c>
    </row>
    <row r="2410" spans="1:4" ht="15.75" customHeight="1" x14ac:dyDescent="0.3">
      <c r="A2410" s="174">
        <v>95700</v>
      </c>
      <c r="B2410" s="83" t="s">
        <v>2629</v>
      </c>
      <c r="C2410" s="174" t="s">
        <v>2092</v>
      </c>
      <c r="D2410" s="175">
        <v>5.86</v>
      </c>
    </row>
    <row r="2411" spans="1:4" ht="15.75" customHeight="1" x14ac:dyDescent="0.3">
      <c r="A2411" s="174">
        <v>95701</v>
      </c>
      <c r="B2411" s="83" t="s">
        <v>2630</v>
      </c>
      <c r="C2411" s="174" t="s">
        <v>2092</v>
      </c>
      <c r="D2411" s="175">
        <v>2.2799999999999998</v>
      </c>
    </row>
    <row r="2412" spans="1:4" ht="15.75" customHeight="1" x14ac:dyDescent="0.3">
      <c r="A2412" s="174">
        <v>90621</v>
      </c>
      <c r="B2412" s="83" t="s">
        <v>2631</v>
      </c>
      <c r="C2412" s="174" t="s">
        <v>2092</v>
      </c>
      <c r="D2412" s="175">
        <v>2.11</v>
      </c>
    </row>
    <row r="2413" spans="1:4" ht="15.75" customHeight="1" x14ac:dyDescent="0.3">
      <c r="A2413" s="174">
        <v>90622</v>
      </c>
      <c r="B2413" s="83" t="s">
        <v>2632</v>
      </c>
      <c r="C2413" s="174" t="s">
        <v>2092</v>
      </c>
      <c r="D2413" s="175">
        <v>0.48</v>
      </c>
    </row>
    <row r="2414" spans="1:4" ht="15.75" customHeight="1" x14ac:dyDescent="0.3">
      <c r="A2414" s="174">
        <v>90623</v>
      </c>
      <c r="B2414" s="83" t="s">
        <v>2633</v>
      </c>
      <c r="C2414" s="174" t="s">
        <v>2092</v>
      </c>
      <c r="D2414" s="175">
        <v>2.64</v>
      </c>
    </row>
    <row r="2415" spans="1:4" ht="15.75" customHeight="1" x14ac:dyDescent="0.3">
      <c r="A2415" s="174">
        <v>90624</v>
      </c>
      <c r="B2415" s="83" t="s">
        <v>2634</v>
      </c>
      <c r="C2415" s="174" t="s">
        <v>2092</v>
      </c>
      <c r="D2415" s="175">
        <v>2.2799999999999998</v>
      </c>
    </row>
    <row r="2416" spans="1:4" ht="15.75" customHeight="1" x14ac:dyDescent="0.3">
      <c r="A2416" s="174">
        <v>102876</v>
      </c>
      <c r="B2416" s="83" t="s">
        <v>2635</v>
      </c>
      <c r="C2416" s="174" t="s">
        <v>2092</v>
      </c>
      <c r="D2416" s="175">
        <v>525.5</v>
      </c>
    </row>
    <row r="2417" spans="1:4" ht="15.75" customHeight="1" x14ac:dyDescent="0.3">
      <c r="A2417" s="174">
        <v>102877</v>
      </c>
      <c r="B2417" s="83" t="s">
        <v>2636</v>
      </c>
      <c r="C2417" s="174" t="s">
        <v>2092</v>
      </c>
      <c r="D2417" s="175">
        <v>141.97</v>
      </c>
    </row>
    <row r="2418" spans="1:4" ht="15.75" customHeight="1" x14ac:dyDescent="0.3">
      <c r="A2418" s="174">
        <v>102878</v>
      </c>
      <c r="B2418" s="83" t="s">
        <v>2637</v>
      </c>
      <c r="C2418" s="174" t="s">
        <v>2092</v>
      </c>
      <c r="D2418" s="175">
        <v>657.62</v>
      </c>
    </row>
    <row r="2419" spans="1:4" ht="15.75" customHeight="1" x14ac:dyDescent="0.3">
      <c r="A2419" s="174">
        <v>102879</v>
      </c>
      <c r="B2419" s="83" t="s">
        <v>2638</v>
      </c>
      <c r="C2419" s="174" t="s">
        <v>2092</v>
      </c>
      <c r="D2419" s="175">
        <v>178.8</v>
      </c>
    </row>
    <row r="2420" spans="1:4" ht="15.75" customHeight="1" x14ac:dyDescent="0.3">
      <c r="A2420" s="174">
        <v>103220</v>
      </c>
      <c r="B2420" s="83" t="s">
        <v>2639</v>
      </c>
      <c r="C2420" s="174" t="s">
        <v>2092</v>
      </c>
      <c r="D2420" s="175">
        <v>160.71</v>
      </c>
    </row>
    <row r="2421" spans="1:4" ht="15.75" customHeight="1" x14ac:dyDescent="0.3">
      <c r="A2421" s="174">
        <v>103221</v>
      </c>
      <c r="B2421" s="83" t="s">
        <v>2640</v>
      </c>
      <c r="C2421" s="174" t="s">
        <v>2092</v>
      </c>
      <c r="D2421" s="175">
        <v>43.41</v>
      </c>
    </row>
    <row r="2422" spans="1:4" ht="15.75" customHeight="1" x14ac:dyDescent="0.3">
      <c r="A2422" s="174">
        <v>103222</v>
      </c>
      <c r="B2422" s="83" t="s">
        <v>2641</v>
      </c>
      <c r="C2422" s="174" t="s">
        <v>2092</v>
      </c>
      <c r="D2422" s="175">
        <v>201.11</v>
      </c>
    </row>
    <row r="2423" spans="1:4" ht="15.75" customHeight="1" x14ac:dyDescent="0.3">
      <c r="A2423" s="174">
        <v>103223</v>
      </c>
      <c r="B2423" s="83" t="s">
        <v>2642</v>
      </c>
      <c r="C2423" s="174" t="s">
        <v>2092</v>
      </c>
      <c r="D2423" s="175">
        <v>34.92</v>
      </c>
    </row>
    <row r="2424" spans="1:4" ht="15.75" customHeight="1" x14ac:dyDescent="0.3">
      <c r="A2424" s="174">
        <v>103232</v>
      </c>
      <c r="B2424" s="83" t="s">
        <v>2643</v>
      </c>
      <c r="C2424" s="174" t="s">
        <v>2092</v>
      </c>
      <c r="D2424" s="175">
        <v>504.21</v>
      </c>
    </row>
    <row r="2425" spans="1:4" ht="15.75" customHeight="1" x14ac:dyDescent="0.3">
      <c r="A2425" s="174">
        <v>103233</v>
      </c>
      <c r="B2425" s="83" t="s">
        <v>2644</v>
      </c>
      <c r="C2425" s="174" t="s">
        <v>2092</v>
      </c>
      <c r="D2425" s="175">
        <v>136.22</v>
      </c>
    </row>
    <row r="2426" spans="1:4" ht="15.75" customHeight="1" x14ac:dyDescent="0.3">
      <c r="A2426" s="174">
        <v>103234</v>
      </c>
      <c r="B2426" s="83" t="s">
        <v>2645</v>
      </c>
      <c r="C2426" s="174" t="s">
        <v>2092</v>
      </c>
      <c r="D2426" s="175">
        <v>662.19</v>
      </c>
    </row>
    <row r="2427" spans="1:4" ht="15.75" customHeight="1" x14ac:dyDescent="0.3">
      <c r="A2427" s="174">
        <v>103235</v>
      </c>
      <c r="B2427" s="83" t="s">
        <v>2646</v>
      </c>
      <c r="C2427" s="174" t="s">
        <v>2092</v>
      </c>
      <c r="D2427" s="175">
        <v>102.26</v>
      </c>
    </row>
    <row r="2428" spans="1:4" ht="15.75" customHeight="1" x14ac:dyDescent="0.3">
      <c r="A2428" s="174">
        <v>103228</v>
      </c>
      <c r="B2428" s="83" t="s">
        <v>2647</v>
      </c>
      <c r="C2428" s="174" t="s">
        <v>2092</v>
      </c>
      <c r="D2428" s="175">
        <v>461.4</v>
      </c>
    </row>
    <row r="2429" spans="1:4" ht="15.75" customHeight="1" x14ac:dyDescent="0.3">
      <c r="A2429" s="174">
        <v>103226</v>
      </c>
      <c r="B2429" s="83" t="s">
        <v>2648</v>
      </c>
      <c r="C2429" s="174" t="s">
        <v>2092</v>
      </c>
      <c r="D2429" s="175">
        <v>368.7</v>
      </c>
    </row>
    <row r="2430" spans="1:4" ht="15.75" customHeight="1" x14ac:dyDescent="0.3">
      <c r="A2430" s="174">
        <v>103227</v>
      </c>
      <c r="B2430" s="83" t="s">
        <v>2649</v>
      </c>
      <c r="C2430" s="174" t="s">
        <v>2092</v>
      </c>
      <c r="D2430" s="175">
        <v>99.61</v>
      </c>
    </row>
    <row r="2431" spans="1:4" ht="15.75" customHeight="1" x14ac:dyDescent="0.3">
      <c r="A2431" s="174">
        <v>103229</v>
      </c>
      <c r="B2431" s="83" t="s">
        <v>2650</v>
      </c>
      <c r="C2431" s="174" t="s">
        <v>2092</v>
      </c>
      <c r="D2431" s="175">
        <v>86.71</v>
      </c>
    </row>
    <row r="2432" spans="1:4" ht="15.75" customHeight="1" x14ac:dyDescent="0.3">
      <c r="A2432" s="174">
        <v>95617</v>
      </c>
      <c r="B2432" s="83" t="s">
        <v>2651</v>
      </c>
      <c r="C2432" s="174" t="s">
        <v>2092</v>
      </c>
      <c r="D2432" s="175">
        <v>1.1499999999999999</v>
      </c>
    </row>
    <row r="2433" spans="1:4" ht="15.75" customHeight="1" x14ac:dyDescent="0.3">
      <c r="A2433" s="174">
        <v>95618</v>
      </c>
      <c r="B2433" s="83" t="s">
        <v>2652</v>
      </c>
      <c r="C2433" s="174" t="s">
        <v>2092</v>
      </c>
      <c r="D2433" s="175">
        <v>0.26</v>
      </c>
    </row>
    <row r="2434" spans="1:4" ht="15.75" customHeight="1" x14ac:dyDescent="0.3">
      <c r="A2434" s="174">
        <v>95619</v>
      </c>
      <c r="B2434" s="83" t="s">
        <v>2653</v>
      </c>
      <c r="C2434" s="174" t="s">
        <v>2092</v>
      </c>
      <c r="D2434" s="175">
        <v>1.44</v>
      </c>
    </row>
    <row r="2435" spans="1:4" ht="15.75" customHeight="1" x14ac:dyDescent="0.3">
      <c r="A2435" s="174">
        <v>102972</v>
      </c>
      <c r="B2435" s="83" t="s">
        <v>2654</v>
      </c>
      <c r="C2435" s="174" t="s">
        <v>2092</v>
      </c>
      <c r="D2435" s="175">
        <v>97.95</v>
      </c>
    </row>
    <row r="2436" spans="1:4" ht="15.75" customHeight="1" x14ac:dyDescent="0.3">
      <c r="A2436" s="174">
        <v>102973</v>
      </c>
      <c r="B2436" s="83" t="s">
        <v>2655</v>
      </c>
      <c r="C2436" s="174" t="s">
        <v>2092</v>
      </c>
      <c r="D2436" s="175">
        <v>27.19</v>
      </c>
    </row>
    <row r="2437" spans="1:4" ht="15.75" customHeight="1" x14ac:dyDescent="0.3">
      <c r="A2437" s="174">
        <v>102974</v>
      </c>
      <c r="B2437" s="83" t="s">
        <v>2656</v>
      </c>
      <c r="C2437" s="174" t="s">
        <v>2092</v>
      </c>
      <c r="D2437" s="175">
        <v>91.89</v>
      </c>
    </row>
    <row r="2438" spans="1:4" ht="15.75" customHeight="1" x14ac:dyDescent="0.3">
      <c r="A2438" s="174">
        <v>96301</v>
      </c>
      <c r="B2438" s="83" t="s">
        <v>2657</v>
      </c>
      <c r="C2438" s="174" t="s">
        <v>2092</v>
      </c>
      <c r="D2438" s="175">
        <v>48.93</v>
      </c>
    </row>
    <row r="2439" spans="1:4" ht="15.75" customHeight="1" x14ac:dyDescent="0.3">
      <c r="A2439" s="174">
        <v>90627</v>
      </c>
      <c r="B2439" s="83" t="s">
        <v>2658</v>
      </c>
      <c r="C2439" s="174" t="s">
        <v>2092</v>
      </c>
      <c r="D2439" s="175">
        <v>57.47</v>
      </c>
    </row>
    <row r="2440" spans="1:4" ht="15.75" customHeight="1" x14ac:dyDescent="0.3">
      <c r="A2440" s="174">
        <v>90628</v>
      </c>
      <c r="B2440" s="83" t="s">
        <v>2659</v>
      </c>
      <c r="C2440" s="174" t="s">
        <v>2092</v>
      </c>
      <c r="D2440" s="175">
        <v>15.42</v>
      </c>
    </row>
    <row r="2441" spans="1:4" ht="15.75" customHeight="1" x14ac:dyDescent="0.3">
      <c r="A2441" s="174">
        <v>90629</v>
      </c>
      <c r="B2441" s="83" t="s">
        <v>2660</v>
      </c>
      <c r="C2441" s="174" t="s">
        <v>2092</v>
      </c>
      <c r="D2441" s="175">
        <v>71.92</v>
      </c>
    </row>
    <row r="2442" spans="1:4" ht="15.75" customHeight="1" x14ac:dyDescent="0.3">
      <c r="A2442" s="174">
        <v>90630</v>
      </c>
      <c r="B2442" s="83" t="s">
        <v>2661</v>
      </c>
      <c r="C2442" s="174" t="s">
        <v>2092</v>
      </c>
      <c r="D2442" s="175">
        <v>1.08</v>
      </c>
    </row>
    <row r="2443" spans="1:4" ht="15.75" customHeight="1" x14ac:dyDescent="0.3">
      <c r="A2443" s="174">
        <v>95704</v>
      </c>
      <c r="B2443" s="83" t="s">
        <v>2662</v>
      </c>
      <c r="C2443" s="174" t="s">
        <v>2092</v>
      </c>
      <c r="D2443" s="175">
        <v>58.03</v>
      </c>
    </row>
    <row r="2444" spans="1:4" ht="15.75" customHeight="1" x14ac:dyDescent="0.3">
      <c r="A2444" s="174">
        <v>95705</v>
      </c>
      <c r="B2444" s="83" t="s">
        <v>2663</v>
      </c>
      <c r="C2444" s="174" t="s">
        <v>2092</v>
      </c>
      <c r="D2444" s="175">
        <v>15.57</v>
      </c>
    </row>
    <row r="2445" spans="1:4" ht="15.75" customHeight="1" x14ac:dyDescent="0.3">
      <c r="A2445" s="174">
        <v>95706</v>
      </c>
      <c r="B2445" s="83" t="s">
        <v>2664</v>
      </c>
      <c r="C2445" s="174" t="s">
        <v>2092</v>
      </c>
      <c r="D2445" s="175">
        <v>72.63</v>
      </c>
    </row>
    <row r="2446" spans="1:4" ht="15.75" customHeight="1" x14ac:dyDescent="0.3">
      <c r="A2446" s="174">
        <v>95707</v>
      </c>
      <c r="B2446" s="83" t="s">
        <v>2665</v>
      </c>
      <c r="C2446" s="174" t="s">
        <v>2092</v>
      </c>
      <c r="D2446" s="175">
        <v>2.99</v>
      </c>
    </row>
    <row r="2447" spans="1:4" ht="15.75" customHeight="1" x14ac:dyDescent="0.3">
      <c r="A2447" s="174">
        <v>91273</v>
      </c>
      <c r="B2447" s="83" t="s">
        <v>2666</v>
      </c>
      <c r="C2447" s="174" t="s">
        <v>2092</v>
      </c>
      <c r="D2447" s="175">
        <v>0.56999999999999995</v>
      </c>
    </row>
    <row r="2448" spans="1:4" ht="15.75" customHeight="1" x14ac:dyDescent="0.3">
      <c r="A2448" s="174">
        <v>91274</v>
      </c>
      <c r="B2448" s="83" t="s">
        <v>2667</v>
      </c>
      <c r="C2448" s="174" t="s">
        <v>2092</v>
      </c>
      <c r="D2448" s="175">
        <v>0.15</v>
      </c>
    </row>
    <row r="2449" spans="1:4" ht="15.75" customHeight="1" x14ac:dyDescent="0.3">
      <c r="A2449" s="174">
        <v>91275</v>
      </c>
      <c r="B2449" s="83" t="s">
        <v>2668</v>
      </c>
      <c r="C2449" s="174" t="s">
        <v>2092</v>
      </c>
      <c r="D2449" s="175">
        <v>0.71</v>
      </c>
    </row>
    <row r="2450" spans="1:4" ht="15.75" customHeight="1" x14ac:dyDescent="0.3">
      <c r="A2450" s="174">
        <v>91276</v>
      </c>
      <c r="B2450" s="83" t="s">
        <v>2669</v>
      </c>
      <c r="C2450" s="174" t="s">
        <v>2092</v>
      </c>
      <c r="D2450" s="175">
        <v>9.0399999999999991</v>
      </c>
    </row>
    <row r="2451" spans="1:4" ht="15.75" customHeight="1" x14ac:dyDescent="0.3">
      <c r="A2451" s="174">
        <v>102882</v>
      </c>
      <c r="B2451" s="83" t="s">
        <v>2670</v>
      </c>
      <c r="C2451" s="174" t="s">
        <v>2092</v>
      </c>
      <c r="D2451" s="175">
        <v>0</v>
      </c>
    </row>
    <row r="2452" spans="1:4" ht="15.75" customHeight="1" x14ac:dyDescent="0.3">
      <c r="A2452" s="174">
        <v>102883</v>
      </c>
      <c r="B2452" s="83" t="s">
        <v>2671</v>
      </c>
      <c r="C2452" s="174" t="s">
        <v>2092</v>
      </c>
      <c r="D2452" s="175">
        <v>0</v>
      </c>
    </row>
    <row r="2453" spans="1:4" ht="15.75" customHeight="1" x14ac:dyDescent="0.3">
      <c r="A2453" s="174">
        <v>102884</v>
      </c>
      <c r="B2453" s="83" t="s">
        <v>2672</v>
      </c>
      <c r="C2453" s="174" t="s">
        <v>2092</v>
      </c>
      <c r="D2453" s="175">
        <v>0</v>
      </c>
    </row>
    <row r="2454" spans="1:4" ht="15.75" customHeight="1" x14ac:dyDescent="0.3">
      <c r="A2454" s="174">
        <v>102885</v>
      </c>
      <c r="B2454" s="83" t="s">
        <v>2673</v>
      </c>
      <c r="C2454" s="174" t="s">
        <v>2092</v>
      </c>
      <c r="D2454" s="175">
        <v>0.93</v>
      </c>
    </row>
    <row r="2455" spans="1:4" ht="15.75" customHeight="1" x14ac:dyDescent="0.3">
      <c r="A2455" s="174">
        <v>95272</v>
      </c>
      <c r="B2455" s="83" t="s">
        <v>2674</v>
      </c>
      <c r="C2455" s="174" t="s">
        <v>2092</v>
      </c>
      <c r="D2455" s="175">
        <v>0.49</v>
      </c>
    </row>
    <row r="2456" spans="1:4" ht="15.75" customHeight="1" x14ac:dyDescent="0.3">
      <c r="A2456" s="174">
        <v>95273</v>
      </c>
      <c r="B2456" s="83" t="s">
        <v>2675</v>
      </c>
      <c r="C2456" s="174" t="s">
        <v>2092</v>
      </c>
      <c r="D2456" s="175">
        <v>0.11</v>
      </c>
    </row>
    <row r="2457" spans="1:4" ht="15.75" customHeight="1" x14ac:dyDescent="0.3">
      <c r="A2457" s="174">
        <v>95274</v>
      </c>
      <c r="B2457" s="83" t="s">
        <v>2676</v>
      </c>
      <c r="C2457" s="174" t="s">
        <v>2092</v>
      </c>
      <c r="D2457" s="175">
        <v>0.38</v>
      </c>
    </row>
    <row r="2458" spans="1:4" ht="15.75" customHeight="1" x14ac:dyDescent="0.3">
      <c r="A2458" s="174">
        <v>95275</v>
      </c>
      <c r="B2458" s="83" t="s">
        <v>2677</v>
      </c>
      <c r="C2458" s="174" t="s">
        <v>2092</v>
      </c>
      <c r="D2458" s="175">
        <v>1.85</v>
      </c>
    </row>
    <row r="2459" spans="1:4" ht="15.75" customHeight="1" x14ac:dyDescent="0.3">
      <c r="A2459" s="174">
        <v>88419</v>
      </c>
      <c r="B2459" s="83" t="s">
        <v>2678</v>
      </c>
      <c r="C2459" s="174" t="s">
        <v>2092</v>
      </c>
      <c r="D2459" s="175">
        <v>4.87</v>
      </c>
    </row>
    <row r="2460" spans="1:4" ht="15.75" customHeight="1" x14ac:dyDescent="0.3">
      <c r="A2460" s="174">
        <v>88422</v>
      </c>
      <c r="B2460" s="83" t="s">
        <v>2679</v>
      </c>
      <c r="C2460" s="174" t="s">
        <v>2092</v>
      </c>
      <c r="D2460" s="175">
        <v>1.1200000000000001</v>
      </c>
    </row>
    <row r="2461" spans="1:4" ht="15.75" customHeight="1" x14ac:dyDescent="0.3">
      <c r="A2461" s="174">
        <v>88425</v>
      </c>
      <c r="B2461" s="83" t="s">
        <v>2680</v>
      </c>
      <c r="C2461" s="174" t="s">
        <v>2092</v>
      </c>
      <c r="D2461" s="175">
        <v>6.09</v>
      </c>
    </row>
    <row r="2462" spans="1:4" ht="15.75" customHeight="1" x14ac:dyDescent="0.3">
      <c r="A2462" s="174">
        <v>88427</v>
      </c>
      <c r="B2462" s="83" t="s">
        <v>2681</v>
      </c>
      <c r="C2462" s="174" t="s">
        <v>2092</v>
      </c>
      <c r="D2462" s="175">
        <v>0.77</v>
      </c>
    </row>
    <row r="2463" spans="1:4" ht="15.75" customHeight="1" x14ac:dyDescent="0.3">
      <c r="A2463" s="174">
        <v>88434</v>
      </c>
      <c r="B2463" s="83" t="s">
        <v>2682</v>
      </c>
      <c r="C2463" s="174" t="s">
        <v>2092</v>
      </c>
      <c r="D2463" s="175">
        <v>6.45</v>
      </c>
    </row>
    <row r="2464" spans="1:4" ht="15.75" customHeight="1" x14ac:dyDescent="0.3">
      <c r="A2464" s="174">
        <v>88435</v>
      </c>
      <c r="B2464" s="83" t="s">
        <v>2683</v>
      </c>
      <c r="C2464" s="174" t="s">
        <v>2092</v>
      </c>
      <c r="D2464" s="175">
        <v>1.49</v>
      </c>
    </row>
    <row r="2465" spans="1:4" ht="15.75" customHeight="1" x14ac:dyDescent="0.3">
      <c r="A2465" s="174">
        <v>88436</v>
      </c>
      <c r="B2465" s="83" t="s">
        <v>2684</v>
      </c>
      <c r="C2465" s="174" t="s">
        <v>2092</v>
      </c>
      <c r="D2465" s="175">
        <v>8.07</v>
      </c>
    </row>
    <row r="2466" spans="1:4" ht="15.75" customHeight="1" x14ac:dyDescent="0.3">
      <c r="A2466" s="174">
        <v>88437</v>
      </c>
      <c r="B2466" s="83" t="s">
        <v>2685</v>
      </c>
      <c r="C2466" s="174" t="s">
        <v>2092</v>
      </c>
      <c r="D2466" s="175">
        <v>0.77</v>
      </c>
    </row>
    <row r="2467" spans="1:4" ht="15.75" customHeight="1" x14ac:dyDescent="0.3">
      <c r="A2467" s="174">
        <v>90664</v>
      </c>
      <c r="B2467" s="83" t="s">
        <v>2686</v>
      </c>
      <c r="C2467" s="174" t="s">
        <v>2092</v>
      </c>
      <c r="D2467" s="175">
        <v>7.05</v>
      </c>
    </row>
    <row r="2468" spans="1:4" ht="15.75" customHeight="1" x14ac:dyDescent="0.3">
      <c r="A2468" s="174">
        <v>90665</v>
      </c>
      <c r="B2468" s="83" t="s">
        <v>2687</v>
      </c>
      <c r="C2468" s="174" t="s">
        <v>2092</v>
      </c>
      <c r="D2468" s="175">
        <v>1.88</v>
      </c>
    </row>
    <row r="2469" spans="1:4" ht="15.75" customHeight="1" x14ac:dyDescent="0.3">
      <c r="A2469" s="174">
        <v>90666</v>
      </c>
      <c r="B2469" s="83" t="s">
        <v>2688</v>
      </c>
      <c r="C2469" s="174" t="s">
        <v>2092</v>
      </c>
      <c r="D2469" s="175">
        <v>8.82</v>
      </c>
    </row>
    <row r="2470" spans="1:4" ht="15.75" customHeight="1" x14ac:dyDescent="0.3">
      <c r="A2470" s="174">
        <v>90667</v>
      </c>
      <c r="B2470" s="83" t="s">
        <v>2689</v>
      </c>
      <c r="C2470" s="174" t="s">
        <v>2092</v>
      </c>
      <c r="D2470" s="175">
        <v>14.9</v>
      </c>
    </row>
    <row r="2471" spans="1:4" ht="15.75" customHeight="1" x14ac:dyDescent="0.3">
      <c r="A2471" s="174">
        <v>102977</v>
      </c>
      <c r="B2471" s="83" t="s">
        <v>2690</v>
      </c>
      <c r="C2471" s="174" t="s">
        <v>2092</v>
      </c>
      <c r="D2471" s="175">
        <v>0</v>
      </c>
    </row>
    <row r="2472" spans="1:4" ht="15.75" customHeight="1" x14ac:dyDescent="0.3">
      <c r="A2472" s="174">
        <v>102978</v>
      </c>
      <c r="B2472" s="83" t="s">
        <v>2691</v>
      </c>
      <c r="C2472" s="174" t="s">
        <v>2092</v>
      </c>
      <c r="D2472" s="175">
        <v>0</v>
      </c>
    </row>
    <row r="2473" spans="1:4" ht="15.75" customHeight="1" x14ac:dyDescent="0.3">
      <c r="A2473" s="174">
        <v>102979</v>
      </c>
      <c r="B2473" s="83" t="s">
        <v>2692</v>
      </c>
      <c r="C2473" s="174" t="s">
        <v>2092</v>
      </c>
      <c r="D2473" s="175">
        <v>0</v>
      </c>
    </row>
    <row r="2474" spans="1:4" ht="15.75" customHeight="1" x14ac:dyDescent="0.3">
      <c r="A2474" s="174">
        <v>95217</v>
      </c>
      <c r="B2474" s="83" t="s">
        <v>2693</v>
      </c>
      <c r="C2474" s="174" t="s">
        <v>2092</v>
      </c>
      <c r="D2474" s="175">
        <v>0.45</v>
      </c>
    </row>
    <row r="2475" spans="1:4" ht="15.75" customHeight="1" x14ac:dyDescent="0.3">
      <c r="A2475" s="174">
        <v>89130</v>
      </c>
      <c r="B2475" s="83" t="s">
        <v>2694</v>
      </c>
      <c r="C2475" s="174" t="s">
        <v>2092</v>
      </c>
      <c r="D2475" s="175">
        <v>64.989999999999995</v>
      </c>
    </row>
    <row r="2476" spans="1:4" ht="15.75" customHeight="1" x14ac:dyDescent="0.3">
      <c r="A2476" s="174">
        <v>89131</v>
      </c>
      <c r="B2476" s="83" t="s">
        <v>2695</v>
      </c>
      <c r="C2476" s="174" t="s">
        <v>2092</v>
      </c>
      <c r="D2476" s="175">
        <v>17.170000000000002</v>
      </c>
    </row>
    <row r="2477" spans="1:4" ht="15.75" customHeight="1" x14ac:dyDescent="0.3">
      <c r="A2477" s="174">
        <v>53861</v>
      </c>
      <c r="B2477" s="83" t="s">
        <v>2696</v>
      </c>
      <c r="C2477" s="174" t="s">
        <v>2092</v>
      </c>
      <c r="D2477" s="175">
        <v>81.239999999999995</v>
      </c>
    </row>
    <row r="2478" spans="1:4" ht="15.75" customHeight="1" x14ac:dyDescent="0.3">
      <c r="A2478" s="174">
        <v>5787</v>
      </c>
      <c r="B2478" s="83" t="s">
        <v>2697</v>
      </c>
      <c r="C2478" s="174" t="s">
        <v>2092</v>
      </c>
      <c r="D2478" s="175">
        <v>70.08</v>
      </c>
    </row>
    <row r="2479" spans="1:4" ht="15.75" customHeight="1" x14ac:dyDescent="0.3">
      <c r="A2479" s="174">
        <v>89128</v>
      </c>
      <c r="B2479" s="83" t="s">
        <v>2698</v>
      </c>
      <c r="C2479" s="174" t="s">
        <v>2092</v>
      </c>
      <c r="D2479" s="175">
        <v>46.87</v>
      </c>
    </row>
    <row r="2480" spans="1:4" ht="15.75" customHeight="1" x14ac:dyDescent="0.3">
      <c r="A2480" s="174">
        <v>89129</v>
      </c>
      <c r="B2480" s="83" t="s">
        <v>2699</v>
      </c>
      <c r="C2480" s="174" t="s">
        <v>2092</v>
      </c>
      <c r="D2480" s="175">
        <v>12.38</v>
      </c>
    </row>
    <row r="2481" spans="1:4" ht="15.75" customHeight="1" x14ac:dyDescent="0.3">
      <c r="A2481" s="174">
        <v>53857</v>
      </c>
      <c r="B2481" s="83" t="s">
        <v>2700</v>
      </c>
      <c r="C2481" s="174" t="s">
        <v>2092</v>
      </c>
      <c r="D2481" s="175">
        <v>58.59</v>
      </c>
    </row>
    <row r="2482" spans="1:4" ht="15.75" customHeight="1" x14ac:dyDescent="0.3">
      <c r="A2482" s="174">
        <v>53858</v>
      </c>
      <c r="B2482" s="83" t="s">
        <v>2701</v>
      </c>
      <c r="C2482" s="174" t="s">
        <v>2092</v>
      </c>
      <c r="D2482" s="175">
        <v>45.53</v>
      </c>
    </row>
    <row r="2483" spans="1:4" ht="15.75" customHeight="1" x14ac:dyDescent="0.3">
      <c r="A2483" s="174">
        <v>102888</v>
      </c>
      <c r="B2483" s="83" t="s">
        <v>2702</v>
      </c>
      <c r="C2483" s="174" t="s">
        <v>2092</v>
      </c>
      <c r="D2483" s="175">
        <v>0</v>
      </c>
    </row>
    <row r="2484" spans="1:4" ht="15.75" customHeight="1" x14ac:dyDescent="0.3">
      <c r="A2484" s="174">
        <v>102889</v>
      </c>
      <c r="B2484" s="83" t="s">
        <v>2703</v>
      </c>
      <c r="C2484" s="174" t="s">
        <v>2092</v>
      </c>
      <c r="D2484" s="175">
        <v>0</v>
      </c>
    </row>
    <row r="2485" spans="1:4" ht="15.75" customHeight="1" x14ac:dyDescent="0.3">
      <c r="A2485" s="174">
        <v>102890</v>
      </c>
      <c r="B2485" s="83" t="s">
        <v>2704</v>
      </c>
      <c r="C2485" s="174" t="s">
        <v>2092</v>
      </c>
      <c r="D2485" s="175">
        <v>0</v>
      </c>
    </row>
    <row r="2486" spans="1:4" ht="15.75" customHeight="1" x14ac:dyDescent="0.3">
      <c r="A2486" s="174">
        <v>102891</v>
      </c>
      <c r="B2486" s="83" t="s">
        <v>2705</v>
      </c>
      <c r="C2486" s="174" t="s">
        <v>2092</v>
      </c>
      <c r="D2486" s="175">
        <v>0.93</v>
      </c>
    </row>
    <row r="2487" spans="1:4" ht="15.75" customHeight="1" x14ac:dyDescent="0.3">
      <c r="A2487" s="174">
        <v>89246</v>
      </c>
      <c r="B2487" s="83" t="s">
        <v>2706</v>
      </c>
      <c r="C2487" s="174" t="s">
        <v>2092</v>
      </c>
      <c r="D2487" s="175">
        <v>246.24</v>
      </c>
    </row>
    <row r="2488" spans="1:4" ht="15.75" customHeight="1" x14ac:dyDescent="0.3">
      <c r="A2488" s="174">
        <v>89247</v>
      </c>
      <c r="B2488" s="83" t="s">
        <v>2707</v>
      </c>
      <c r="C2488" s="174" t="s">
        <v>2092</v>
      </c>
      <c r="D2488" s="175">
        <v>75.400000000000006</v>
      </c>
    </row>
    <row r="2489" spans="1:4" ht="15.75" customHeight="1" x14ac:dyDescent="0.3">
      <c r="A2489" s="174">
        <v>89248</v>
      </c>
      <c r="B2489" s="83" t="s">
        <v>2708</v>
      </c>
      <c r="C2489" s="174" t="s">
        <v>2092</v>
      </c>
      <c r="D2489" s="175">
        <v>439.22</v>
      </c>
    </row>
    <row r="2490" spans="1:4" ht="15.75" customHeight="1" x14ac:dyDescent="0.3">
      <c r="A2490" s="174">
        <v>89249</v>
      </c>
      <c r="B2490" s="83" t="s">
        <v>2709</v>
      </c>
      <c r="C2490" s="174" t="s">
        <v>2092</v>
      </c>
      <c r="D2490" s="175">
        <v>375.24</v>
      </c>
    </row>
    <row r="2491" spans="1:4" ht="15.75" customHeight="1" x14ac:dyDescent="0.3">
      <c r="A2491" s="174">
        <v>102954</v>
      </c>
      <c r="B2491" s="83" t="s">
        <v>2710</v>
      </c>
      <c r="C2491" s="174" t="s">
        <v>2092</v>
      </c>
      <c r="D2491" s="175">
        <v>0</v>
      </c>
    </row>
    <row r="2492" spans="1:4" ht="15.75" customHeight="1" x14ac:dyDescent="0.3">
      <c r="A2492" s="174">
        <v>102956</v>
      </c>
      <c r="B2492" s="83" t="s">
        <v>2711</v>
      </c>
      <c r="C2492" s="174" t="s">
        <v>2092</v>
      </c>
      <c r="D2492" s="175">
        <v>0</v>
      </c>
    </row>
    <row r="2493" spans="1:4" ht="15.75" customHeight="1" x14ac:dyDescent="0.3">
      <c r="A2493" s="174">
        <v>102957</v>
      </c>
      <c r="B2493" s="83" t="s">
        <v>2712</v>
      </c>
      <c r="C2493" s="174" t="s">
        <v>2092</v>
      </c>
      <c r="D2493" s="175">
        <v>39.15</v>
      </c>
    </row>
    <row r="2494" spans="1:4" ht="15.75" customHeight="1" x14ac:dyDescent="0.3">
      <c r="A2494" s="174">
        <v>104727</v>
      </c>
      <c r="B2494" s="83" t="s">
        <v>2713</v>
      </c>
      <c r="C2494" s="174" t="s">
        <v>2092</v>
      </c>
      <c r="D2494" s="175">
        <v>0</v>
      </c>
    </row>
    <row r="2495" spans="1:4" ht="15.75" customHeight="1" x14ac:dyDescent="0.3">
      <c r="A2495" s="174">
        <v>88859</v>
      </c>
      <c r="B2495" s="83" t="s">
        <v>2714</v>
      </c>
      <c r="C2495" s="174" t="s">
        <v>2092</v>
      </c>
      <c r="D2495" s="175">
        <v>26.71</v>
      </c>
    </row>
    <row r="2496" spans="1:4" ht="15.75" customHeight="1" x14ac:dyDescent="0.3">
      <c r="A2496" s="174">
        <v>88860</v>
      </c>
      <c r="B2496" s="83" t="s">
        <v>2715</v>
      </c>
      <c r="C2496" s="174" t="s">
        <v>2092</v>
      </c>
      <c r="D2496" s="175">
        <v>7.06</v>
      </c>
    </row>
    <row r="2497" spans="1:4" ht="15.75" customHeight="1" x14ac:dyDescent="0.3">
      <c r="A2497" s="174">
        <v>5667</v>
      </c>
      <c r="B2497" s="83" t="s">
        <v>2716</v>
      </c>
      <c r="C2497" s="174" t="s">
        <v>2092</v>
      </c>
      <c r="D2497" s="175">
        <v>33.39</v>
      </c>
    </row>
    <row r="2498" spans="1:4" ht="15.75" customHeight="1" x14ac:dyDescent="0.3">
      <c r="A2498" s="174">
        <v>5668</v>
      </c>
      <c r="B2498" s="83" t="s">
        <v>2717</v>
      </c>
      <c r="C2498" s="174" t="s">
        <v>2092</v>
      </c>
      <c r="D2498" s="175">
        <v>45.65</v>
      </c>
    </row>
    <row r="2499" spans="1:4" ht="15.75" customHeight="1" x14ac:dyDescent="0.3">
      <c r="A2499" s="174">
        <v>89011</v>
      </c>
      <c r="B2499" s="83" t="s">
        <v>2718</v>
      </c>
      <c r="C2499" s="174" t="s">
        <v>2092</v>
      </c>
      <c r="D2499" s="175">
        <v>28.98</v>
      </c>
    </row>
    <row r="2500" spans="1:4" ht="15.75" customHeight="1" x14ac:dyDescent="0.3">
      <c r="A2500" s="174">
        <v>89012</v>
      </c>
      <c r="B2500" s="83" t="s">
        <v>2719</v>
      </c>
      <c r="C2500" s="174" t="s">
        <v>2092</v>
      </c>
      <c r="D2500" s="175">
        <v>7.65</v>
      </c>
    </row>
    <row r="2501" spans="1:4" ht="15.75" customHeight="1" x14ac:dyDescent="0.3">
      <c r="A2501" s="174">
        <v>5735</v>
      </c>
      <c r="B2501" s="83" t="s">
        <v>2720</v>
      </c>
      <c r="C2501" s="174" t="s">
        <v>2092</v>
      </c>
      <c r="D2501" s="175">
        <v>36.22</v>
      </c>
    </row>
    <row r="2502" spans="1:4" ht="15.75" customHeight="1" x14ac:dyDescent="0.3">
      <c r="A2502" s="174">
        <v>5736</v>
      </c>
      <c r="B2502" s="83" t="s">
        <v>2721</v>
      </c>
      <c r="C2502" s="174" t="s">
        <v>2092</v>
      </c>
      <c r="D2502" s="175">
        <v>41.6</v>
      </c>
    </row>
    <row r="2503" spans="1:4" ht="15.75" customHeight="1" x14ac:dyDescent="0.3">
      <c r="A2503" s="174">
        <v>88857</v>
      </c>
      <c r="B2503" s="83" t="s">
        <v>2722</v>
      </c>
      <c r="C2503" s="174" t="s">
        <v>2092</v>
      </c>
      <c r="D2503" s="175">
        <v>30.04</v>
      </c>
    </row>
    <row r="2504" spans="1:4" ht="15.75" customHeight="1" x14ac:dyDescent="0.3">
      <c r="A2504" s="174">
        <v>88858</v>
      </c>
      <c r="B2504" s="83" t="s">
        <v>2723</v>
      </c>
      <c r="C2504" s="174" t="s">
        <v>2092</v>
      </c>
      <c r="D2504" s="175">
        <v>7.93</v>
      </c>
    </row>
    <row r="2505" spans="1:4" ht="15.75" customHeight="1" x14ac:dyDescent="0.3">
      <c r="A2505" s="174">
        <v>5664</v>
      </c>
      <c r="B2505" s="83" t="s">
        <v>2724</v>
      </c>
      <c r="C2505" s="174" t="s">
        <v>2092</v>
      </c>
      <c r="D2505" s="175">
        <v>37.549999999999997</v>
      </c>
    </row>
    <row r="2506" spans="1:4" ht="15.75" customHeight="1" x14ac:dyDescent="0.3">
      <c r="A2506" s="174">
        <v>53786</v>
      </c>
      <c r="B2506" s="83" t="s">
        <v>2725</v>
      </c>
      <c r="C2506" s="174" t="s">
        <v>2092</v>
      </c>
      <c r="D2506" s="175">
        <v>50.83</v>
      </c>
    </row>
    <row r="2507" spans="1:4" ht="15.75" customHeight="1" x14ac:dyDescent="0.3">
      <c r="A2507" s="174">
        <v>7038</v>
      </c>
      <c r="B2507" s="83" t="s">
        <v>2726</v>
      </c>
      <c r="C2507" s="174" t="s">
        <v>2092</v>
      </c>
      <c r="D2507" s="175">
        <v>52.82</v>
      </c>
    </row>
    <row r="2508" spans="1:4" ht="15.75" customHeight="1" x14ac:dyDescent="0.3">
      <c r="A2508" s="174">
        <v>7039</v>
      </c>
      <c r="B2508" s="83" t="s">
        <v>2727</v>
      </c>
      <c r="C2508" s="174" t="s">
        <v>2092</v>
      </c>
      <c r="D2508" s="175">
        <v>14.17</v>
      </c>
    </row>
    <row r="2509" spans="1:4" ht="15.75" customHeight="1" x14ac:dyDescent="0.3">
      <c r="A2509" s="174">
        <v>7040</v>
      </c>
      <c r="B2509" s="83" t="s">
        <v>2728</v>
      </c>
      <c r="C2509" s="174" t="s">
        <v>2092</v>
      </c>
      <c r="D2509" s="175">
        <v>66.09</v>
      </c>
    </row>
    <row r="2510" spans="1:4" ht="15.75" customHeight="1" x14ac:dyDescent="0.3">
      <c r="A2510" s="174">
        <v>55263</v>
      </c>
      <c r="B2510" s="83" t="s">
        <v>2729</v>
      </c>
      <c r="C2510" s="174" t="s">
        <v>2092</v>
      </c>
      <c r="D2510" s="175">
        <v>64.180000000000007</v>
      </c>
    </row>
    <row r="2511" spans="1:4" ht="15.75" customHeight="1" x14ac:dyDescent="0.3">
      <c r="A2511" s="174">
        <v>96460</v>
      </c>
      <c r="B2511" s="83" t="s">
        <v>2730</v>
      </c>
      <c r="C2511" s="174" t="s">
        <v>2092</v>
      </c>
      <c r="D2511" s="175">
        <v>56.06</v>
      </c>
    </row>
    <row r="2512" spans="1:4" ht="15.75" customHeight="1" x14ac:dyDescent="0.3">
      <c r="A2512" s="174">
        <v>96459</v>
      </c>
      <c r="B2512" s="83" t="s">
        <v>2731</v>
      </c>
      <c r="C2512" s="174" t="s">
        <v>2092</v>
      </c>
      <c r="D2512" s="175">
        <v>15.04</v>
      </c>
    </row>
    <row r="2513" spans="1:4" ht="15.75" customHeight="1" x14ac:dyDescent="0.3">
      <c r="A2513" s="174">
        <v>96458</v>
      </c>
      <c r="B2513" s="83" t="s">
        <v>2732</v>
      </c>
      <c r="C2513" s="174" t="s">
        <v>2092</v>
      </c>
      <c r="D2513" s="175">
        <v>70.16</v>
      </c>
    </row>
    <row r="2514" spans="1:4" ht="15.75" customHeight="1" x14ac:dyDescent="0.3">
      <c r="A2514" s="174">
        <v>96457</v>
      </c>
      <c r="B2514" s="83" t="s">
        <v>2733</v>
      </c>
      <c r="C2514" s="174" t="s">
        <v>2092</v>
      </c>
      <c r="D2514" s="175">
        <v>63.59</v>
      </c>
    </row>
    <row r="2515" spans="1:4" ht="15.75" customHeight="1" x14ac:dyDescent="0.3">
      <c r="A2515" s="174">
        <v>7051</v>
      </c>
      <c r="B2515" s="83" t="s">
        <v>2734</v>
      </c>
      <c r="C2515" s="174" t="s">
        <v>2092</v>
      </c>
      <c r="D2515" s="175">
        <v>46.85</v>
      </c>
    </row>
    <row r="2516" spans="1:4" ht="15.75" customHeight="1" x14ac:dyDescent="0.3">
      <c r="A2516" s="174">
        <v>7052</v>
      </c>
      <c r="B2516" s="83" t="s">
        <v>2735</v>
      </c>
      <c r="C2516" s="174" t="s">
        <v>2092</v>
      </c>
      <c r="D2516" s="175">
        <v>12.65</v>
      </c>
    </row>
    <row r="2517" spans="1:4" ht="15.75" customHeight="1" x14ac:dyDescent="0.3">
      <c r="A2517" s="174">
        <v>7053</v>
      </c>
      <c r="B2517" s="83" t="s">
        <v>2736</v>
      </c>
      <c r="C2517" s="174" t="s">
        <v>2092</v>
      </c>
      <c r="D2517" s="175">
        <v>58.62</v>
      </c>
    </row>
    <row r="2518" spans="1:4" ht="15.75" customHeight="1" x14ac:dyDescent="0.3">
      <c r="A2518" s="174">
        <v>7054</v>
      </c>
      <c r="B2518" s="83" t="s">
        <v>2737</v>
      </c>
      <c r="C2518" s="174" t="s">
        <v>2092</v>
      </c>
      <c r="D2518" s="175">
        <v>88.92</v>
      </c>
    </row>
    <row r="2519" spans="1:4" ht="15.75" customHeight="1" x14ac:dyDescent="0.3">
      <c r="A2519" s="174">
        <v>95627</v>
      </c>
      <c r="B2519" s="83" t="s">
        <v>2738</v>
      </c>
      <c r="C2519" s="174" t="s">
        <v>2092</v>
      </c>
      <c r="D2519" s="175">
        <v>50.55</v>
      </c>
    </row>
    <row r="2520" spans="1:4" ht="15.75" customHeight="1" x14ac:dyDescent="0.3">
      <c r="A2520" s="174">
        <v>95628</v>
      </c>
      <c r="B2520" s="83" t="s">
        <v>2739</v>
      </c>
      <c r="C2520" s="174" t="s">
        <v>2092</v>
      </c>
      <c r="D2520" s="175">
        <v>13.56</v>
      </c>
    </row>
    <row r="2521" spans="1:4" ht="15.75" customHeight="1" x14ac:dyDescent="0.3">
      <c r="A2521" s="174">
        <v>95629</v>
      </c>
      <c r="B2521" s="83" t="s">
        <v>2740</v>
      </c>
      <c r="C2521" s="174" t="s">
        <v>2092</v>
      </c>
      <c r="D2521" s="175">
        <v>63.26</v>
      </c>
    </row>
    <row r="2522" spans="1:4" ht="15.75" customHeight="1" x14ac:dyDescent="0.3">
      <c r="A2522" s="174">
        <v>95630</v>
      </c>
      <c r="B2522" s="83" t="s">
        <v>2741</v>
      </c>
      <c r="C2522" s="174" t="s">
        <v>2092</v>
      </c>
      <c r="D2522" s="175">
        <v>88.92</v>
      </c>
    </row>
    <row r="2523" spans="1:4" ht="15.75" customHeight="1" x14ac:dyDescent="0.3">
      <c r="A2523" s="174">
        <v>89210</v>
      </c>
      <c r="B2523" s="83" t="s">
        <v>2742</v>
      </c>
      <c r="C2523" s="174" t="s">
        <v>2092</v>
      </c>
      <c r="D2523" s="175">
        <v>33.79</v>
      </c>
    </row>
    <row r="2524" spans="1:4" ht="15.75" customHeight="1" x14ac:dyDescent="0.3">
      <c r="A2524" s="174">
        <v>89211</v>
      </c>
      <c r="B2524" s="83" t="s">
        <v>2743</v>
      </c>
      <c r="C2524" s="174" t="s">
        <v>2092</v>
      </c>
      <c r="D2524" s="175">
        <v>9.06</v>
      </c>
    </row>
    <row r="2525" spans="1:4" ht="15.75" customHeight="1" x14ac:dyDescent="0.3">
      <c r="A2525" s="174">
        <v>5674</v>
      </c>
      <c r="B2525" s="83" t="s">
        <v>2744</v>
      </c>
      <c r="C2525" s="174" t="s">
        <v>2092</v>
      </c>
      <c r="D2525" s="175">
        <v>42.29</v>
      </c>
    </row>
    <row r="2526" spans="1:4" ht="15.75" customHeight="1" x14ac:dyDescent="0.3">
      <c r="A2526" s="174">
        <v>53788</v>
      </c>
      <c r="B2526" s="83" t="s">
        <v>2745</v>
      </c>
      <c r="C2526" s="174" t="s">
        <v>2092</v>
      </c>
      <c r="D2526" s="175">
        <v>56.91</v>
      </c>
    </row>
    <row r="2527" spans="1:4" ht="15.75" customHeight="1" x14ac:dyDescent="0.3">
      <c r="A2527" s="174">
        <v>73309</v>
      </c>
      <c r="B2527" s="83" t="s">
        <v>2746</v>
      </c>
      <c r="C2527" s="174" t="s">
        <v>2092</v>
      </c>
      <c r="D2527" s="175">
        <v>35.130000000000003</v>
      </c>
    </row>
    <row r="2528" spans="1:4" ht="15.75" customHeight="1" x14ac:dyDescent="0.3">
      <c r="A2528" s="174">
        <v>73313</v>
      </c>
      <c r="B2528" s="83" t="s">
        <v>2747</v>
      </c>
      <c r="C2528" s="174" t="s">
        <v>2092</v>
      </c>
      <c r="D2528" s="175">
        <v>9.49</v>
      </c>
    </row>
    <row r="2529" spans="1:4" ht="15.75" customHeight="1" x14ac:dyDescent="0.3">
      <c r="A2529" s="174">
        <v>5089</v>
      </c>
      <c r="B2529" s="83" t="s">
        <v>2748</v>
      </c>
      <c r="C2529" s="174" t="s">
        <v>2092</v>
      </c>
      <c r="D2529" s="175">
        <v>43.97</v>
      </c>
    </row>
    <row r="2530" spans="1:4" ht="15.75" customHeight="1" x14ac:dyDescent="0.3">
      <c r="A2530" s="174">
        <v>73315</v>
      </c>
      <c r="B2530" s="83" t="s">
        <v>2749</v>
      </c>
      <c r="C2530" s="174" t="s">
        <v>2092</v>
      </c>
      <c r="D2530" s="175">
        <v>56.91</v>
      </c>
    </row>
    <row r="2531" spans="1:4" ht="15.75" customHeight="1" x14ac:dyDescent="0.3">
      <c r="A2531" s="174">
        <v>5738</v>
      </c>
      <c r="B2531" s="83" t="s">
        <v>2750</v>
      </c>
      <c r="C2531" s="174" t="s">
        <v>2092</v>
      </c>
      <c r="D2531" s="175">
        <v>46.18</v>
      </c>
    </row>
    <row r="2532" spans="1:4" ht="15.75" customHeight="1" x14ac:dyDescent="0.3">
      <c r="A2532" s="174">
        <v>93239</v>
      </c>
      <c r="B2532" s="83" t="s">
        <v>2751</v>
      </c>
      <c r="C2532" s="174" t="s">
        <v>2092</v>
      </c>
      <c r="D2532" s="175">
        <v>12.38</v>
      </c>
    </row>
    <row r="2533" spans="1:4" ht="15.75" customHeight="1" x14ac:dyDescent="0.3">
      <c r="A2533" s="174">
        <v>5739</v>
      </c>
      <c r="B2533" s="83" t="s">
        <v>2752</v>
      </c>
      <c r="C2533" s="174" t="s">
        <v>2092</v>
      </c>
      <c r="D2533" s="175">
        <v>57.79</v>
      </c>
    </row>
    <row r="2534" spans="1:4" ht="15.75" customHeight="1" x14ac:dyDescent="0.3">
      <c r="A2534" s="174">
        <v>93240</v>
      </c>
      <c r="B2534" s="83" t="s">
        <v>2753</v>
      </c>
      <c r="C2534" s="174" t="s">
        <v>2092</v>
      </c>
      <c r="D2534" s="175">
        <v>11.92</v>
      </c>
    </row>
    <row r="2535" spans="1:4" ht="15.75" customHeight="1" x14ac:dyDescent="0.3">
      <c r="A2535" s="174">
        <v>53818</v>
      </c>
      <c r="B2535" s="83" t="s">
        <v>2754</v>
      </c>
      <c r="C2535" s="174" t="s">
        <v>2092</v>
      </c>
      <c r="D2535" s="175">
        <v>10.199999999999999</v>
      </c>
    </row>
    <row r="2536" spans="1:4" ht="15.75" customHeight="1" x14ac:dyDescent="0.3">
      <c r="A2536" s="174">
        <v>93238</v>
      </c>
      <c r="B2536" s="83" t="s">
        <v>2755</v>
      </c>
      <c r="C2536" s="174" t="s">
        <v>2092</v>
      </c>
      <c r="D2536" s="175">
        <v>2.73</v>
      </c>
    </row>
    <row r="2537" spans="1:4" ht="15.75" customHeight="1" x14ac:dyDescent="0.3">
      <c r="A2537" s="174">
        <v>5727</v>
      </c>
      <c r="B2537" s="83" t="s">
        <v>2756</v>
      </c>
      <c r="C2537" s="174" t="s">
        <v>2092</v>
      </c>
      <c r="D2537" s="175">
        <v>12.76</v>
      </c>
    </row>
    <row r="2538" spans="1:4" ht="15.75" customHeight="1" x14ac:dyDescent="0.3">
      <c r="A2538" s="174">
        <v>89280</v>
      </c>
      <c r="B2538" s="83" t="s">
        <v>2757</v>
      </c>
      <c r="C2538" s="174" t="s">
        <v>2092</v>
      </c>
      <c r="D2538" s="175">
        <v>41.5</v>
      </c>
    </row>
    <row r="2539" spans="1:4" ht="15.75" customHeight="1" x14ac:dyDescent="0.3">
      <c r="A2539" s="174">
        <v>89281</v>
      </c>
      <c r="B2539" s="83" t="s">
        <v>2758</v>
      </c>
      <c r="C2539" s="174" t="s">
        <v>2092</v>
      </c>
      <c r="D2539" s="175">
        <v>11.13</v>
      </c>
    </row>
    <row r="2540" spans="1:4" ht="15.75" customHeight="1" x14ac:dyDescent="0.3">
      <c r="A2540" s="174">
        <v>5729</v>
      </c>
      <c r="B2540" s="83" t="s">
        <v>2759</v>
      </c>
      <c r="C2540" s="174" t="s">
        <v>2092</v>
      </c>
      <c r="D2540" s="175">
        <v>51.93</v>
      </c>
    </row>
    <row r="2541" spans="1:4" ht="15.75" customHeight="1" x14ac:dyDescent="0.3">
      <c r="A2541" s="174">
        <v>5730</v>
      </c>
      <c r="B2541" s="83" t="s">
        <v>2760</v>
      </c>
      <c r="C2541" s="174" t="s">
        <v>2092</v>
      </c>
      <c r="D2541" s="175">
        <v>40.700000000000003</v>
      </c>
    </row>
    <row r="2542" spans="1:4" ht="15.75" customHeight="1" x14ac:dyDescent="0.3">
      <c r="A2542" s="174">
        <v>95266</v>
      </c>
      <c r="B2542" s="83" t="s">
        <v>2761</v>
      </c>
      <c r="C2542" s="174" t="s">
        <v>2092</v>
      </c>
      <c r="D2542" s="175">
        <v>0.5</v>
      </c>
    </row>
    <row r="2543" spans="1:4" ht="15.75" customHeight="1" x14ac:dyDescent="0.3">
      <c r="A2543" s="174">
        <v>95267</v>
      </c>
      <c r="B2543" s="83" t="s">
        <v>2762</v>
      </c>
      <c r="C2543" s="174" t="s">
        <v>2092</v>
      </c>
      <c r="D2543" s="175">
        <v>0.1</v>
      </c>
    </row>
    <row r="2544" spans="1:4" ht="15.75" customHeight="1" x14ac:dyDescent="0.3">
      <c r="A2544" s="174">
        <v>95268</v>
      </c>
      <c r="B2544" s="83" t="s">
        <v>2763</v>
      </c>
      <c r="C2544" s="174" t="s">
        <v>2092</v>
      </c>
      <c r="D2544" s="175">
        <v>0.48</v>
      </c>
    </row>
    <row r="2545" spans="1:4" ht="15.75" customHeight="1" x14ac:dyDescent="0.3">
      <c r="A2545" s="174">
        <v>95269</v>
      </c>
      <c r="B2545" s="83" t="s">
        <v>2764</v>
      </c>
      <c r="C2545" s="174" t="s">
        <v>2092</v>
      </c>
      <c r="D2545" s="175">
        <v>9.0399999999999991</v>
      </c>
    </row>
    <row r="2546" spans="1:4" ht="15.75" customHeight="1" x14ac:dyDescent="0.3">
      <c r="A2546" s="174">
        <v>91688</v>
      </c>
      <c r="B2546" s="83" t="s">
        <v>2765</v>
      </c>
      <c r="C2546" s="174" t="s">
        <v>2092</v>
      </c>
      <c r="D2546" s="175">
        <v>0.1</v>
      </c>
    </row>
    <row r="2547" spans="1:4" ht="15.75" customHeight="1" x14ac:dyDescent="0.3">
      <c r="A2547" s="174">
        <v>91689</v>
      </c>
      <c r="B2547" s="83" t="s">
        <v>2766</v>
      </c>
      <c r="C2547" s="174" t="s">
        <v>2092</v>
      </c>
      <c r="D2547" s="175">
        <v>0.02</v>
      </c>
    </row>
    <row r="2548" spans="1:4" ht="15.75" customHeight="1" x14ac:dyDescent="0.3">
      <c r="A2548" s="174">
        <v>91690</v>
      </c>
      <c r="B2548" s="83" t="s">
        <v>2767</v>
      </c>
      <c r="C2548" s="174" t="s">
        <v>2092</v>
      </c>
      <c r="D2548" s="175">
        <v>7.0000000000000007E-2</v>
      </c>
    </row>
    <row r="2549" spans="1:4" ht="15.75" customHeight="1" x14ac:dyDescent="0.3">
      <c r="A2549" s="174">
        <v>91691</v>
      </c>
      <c r="B2549" s="83" t="s">
        <v>2768</v>
      </c>
      <c r="C2549" s="174" t="s">
        <v>2092</v>
      </c>
      <c r="D2549" s="175">
        <v>0.99</v>
      </c>
    </row>
    <row r="2550" spans="1:4" ht="15.75" customHeight="1" x14ac:dyDescent="0.3">
      <c r="A2550" s="174">
        <v>102924</v>
      </c>
      <c r="B2550" s="83" t="s">
        <v>2769</v>
      </c>
      <c r="C2550" s="174" t="s">
        <v>2092</v>
      </c>
      <c r="D2550" s="175">
        <v>0</v>
      </c>
    </row>
    <row r="2551" spans="1:4" ht="15.75" customHeight="1" x14ac:dyDescent="0.3">
      <c r="A2551" s="174">
        <v>102925</v>
      </c>
      <c r="B2551" s="83" t="s">
        <v>2770</v>
      </c>
      <c r="C2551" s="174" t="s">
        <v>2092</v>
      </c>
      <c r="D2551" s="175">
        <v>0</v>
      </c>
    </row>
    <row r="2552" spans="1:4" ht="15.75" customHeight="1" x14ac:dyDescent="0.3">
      <c r="A2552" s="174">
        <v>102926</v>
      </c>
      <c r="B2552" s="83" t="s">
        <v>2771</v>
      </c>
      <c r="C2552" s="174" t="s">
        <v>2092</v>
      </c>
      <c r="D2552" s="175">
        <v>0</v>
      </c>
    </row>
    <row r="2553" spans="1:4" ht="15.75" customHeight="1" x14ac:dyDescent="0.3">
      <c r="A2553" s="174">
        <v>102927</v>
      </c>
      <c r="B2553" s="83" t="s">
        <v>2772</v>
      </c>
      <c r="C2553" s="174" t="s">
        <v>2092</v>
      </c>
      <c r="D2553" s="175">
        <v>0.68</v>
      </c>
    </row>
    <row r="2554" spans="1:4" ht="15.75" customHeight="1" x14ac:dyDescent="0.3">
      <c r="A2554" s="174">
        <v>95136</v>
      </c>
      <c r="B2554" s="83" t="s">
        <v>2773</v>
      </c>
      <c r="C2554" s="174" t="s">
        <v>2092</v>
      </c>
      <c r="D2554" s="175">
        <v>0.03</v>
      </c>
    </row>
    <row r="2555" spans="1:4" ht="15.75" customHeight="1" x14ac:dyDescent="0.3">
      <c r="A2555" s="174">
        <v>95137</v>
      </c>
      <c r="B2555" s="83" t="s">
        <v>2774</v>
      </c>
      <c r="C2555" s="174" t="s">
        <v>2092</v>
      </c>
      <c r="D2555" s="175">
        <v>0.01</v>
      </c>
    </row>
    <row r="2556" spans="1:4" ht="15.75" customHeight="1" x14ac:dyDescent="0.3">
      <c r="A2556" s="174">
        <v>95138</v>
      </c>
      <c r="B2556" s="83" t="s">
        <v>2775</v>
      </c>
      <c r="C2556" s="174" t="s">
        <v>2092</v>
      </c>
      <c r="D2556" s="175">
        <v>0.02</v>
      </c>
    </row>
    <row r="2557" spans="1:4" ht="15.75" customHeight="1" x14ac:dyDescent="0.3">
      <c r="A2557" s="174">
        <v>89023</v>
      </c>
      <c r="B2557" s="83" t="s">
        <v>2776</v>
      </c>
      <c r="C2557" s="174" t="s">
        <v>2092</v>
      </c>
      <c r="D2557" s="175">
        <v>3.82</v>
      </c>
    </row>
    <row r="2558" spans="1:4" ht="15.75" customHeight="1" x14ac:dyDescent="0.3">
      <c r="A2558" s="174">
        <v>89024</v>
      </c>
      <c r="B2558" s="83" t="s">
        <v>2777</v>
      </c>
      <c r="C2558" s="174" t="s">
        <v>2092</v>
      </c>
      <c r="D2558" s="175">
        <v>1.32</v>
      </c>
    </row>
    <row r="2559" spans="1:4" ht="15.75" customHeight="1" x14ac:dyDescent="0.3">
      <c r="A2559" s="174">
        <v>89025</v>
      </c>
      <c r="B2559" s="83" t="s">
        <v>2778</v>
      </c>
      <c r="C2559" s="174" t="s">
        <v>2092</v>
      </c>
      <c r="D2559" s="175">
        <v>4.78</v>
      </c>
    </row>
    <row r="2560" spans="1:4" ht="15.75" customHeight="1" x14ac:dyDescent="0.3">
      <c r="A2560" s="174">
        <v>89026</v>
      </c>
      <c r="B2560" s="83" t="s">
        <v>2779</v>
      </c>
      <c r="C2560" s="174" t="s">
        <v>2092</v>
      </c>
      <c r="D2560" s="175">
        <v>170.3</v>
      </c>
    </row>
    <row r="2561" spans="1:4" ht="15.75" customHeight="1" x14ac:dyDescent="0.3">
      <c r="A2561" s="174">
        <v>7032</v>
      </c>
      <c r="B2561" s="83" t="s">
        <v>2780</v>
      </c>
      <c r="C2561" s="174" t="s">
        <v>2092</v>
      </c>
      <c r="D2561" s="175">
        <v>4.7</v>
      </c>
    </row>
    <row r="2562" spans="1:4" ht="15.75" customHeight="1" x14ac:dyDescent="0.3">
      <c r="A2562" s="174">
        <v>7033</v>
      </c>
      <c r="B2562" s="83" t="s">
        <v>2781</v>
      </c>
      <c r="C2562" s="174" t="s">
        <v>2092</v>
      </c>
      <c r="D2562" s="175">
        <v>1.63</v>
      </c>
    </row>
    <row r="2563" spans="1:4" ht="15.75" customHeight="1" x14ac:dyDescent="0.3">
      <c r="A2563" s="174">
        <v>7034</v>
      </c>
      <c r="B2563" s="83" t="s">
        <v>2782</v>
      </c>
      <c r="C2563" s="174" t="s">
        <v>2092</v>
      </c>
      <c r="D2563" s="175">
        <v>5.88</v>
      </c>
    </row>
    <row r="2564" spans="1:4" ht="15.75" customHeight="1" x14ac:dyDescent="0.3">
      <c r="A2564" s="174">
        <v>7035</v>
      </c>
      <c r="B2564" s="83" t="s">
        <v>2783</v>
      </c>
      <c r="C2564" s="174" t="s">
        <v>2092</v>
      </c>
      <c r="D2564" s="175">
        <v>255.45</v>
      </c>
    </row>
    <row r="2565" spans="1:4" ht="15.75" customHeight="1" x14ac:dyDescent="0.3">
      <c r="A2565" s="174">
        <v>102942</v>
      </c>
      <c r="B2565" s="83" t="s">
        <v>2784</v>
      </c>
      <c r="C2565" s="174" t="s">
        <v>2092</v>
      </c>
      <c r="D2565" s="175">
        <v>0</v>
      </c>
    </row>
    <row r="2566" spans="1:4" ht="15.75" customHeight="1" x14ac:dyDescent="0.3">
      <c r="A2566" s="174">
        <v>102943</v>
      </c>
      <c r="B2566" s="83" t="s">
        <v>2785</v>
      </c>
      <c r="C2566" s="174" t="s">
        <v>2092</v>
      </c>
      <c r="D2566" s="175">
        <v>0</v>
      </c>
    </row>
    <row r="2567" spans="1:4" ht="15.75" customHeight="1" x14ac:dyDescent="0.3">
      <c r="A2567" s="174">
        <v>102944</v>
      </c>
      <c r="B2567" s="83" t="s">
        <v>2786</v>
      </c>
      <c r="C2567" s="174" t="s">
        <v>2092</v>
      </c>
      <c r="D2567" s="175">
        <v>0</v>
      </c>
    </row>
    <row r="2568" spans="1:4" ht="15.75" customHeight="1" x14ac:dyDescent="0.3">
      <c r="A2568" s="174">
        <v>102945</v>
      </c>
      <c r="B2568" s="83" t="s">
        <v>2787</v>
      </c>
      <c r="C2568" s="174" t="s">
        <v>2092</v>
      </c>
      <c r="D2568" s="175">
        <v>0.01</v>
      </c>
    </row>
    <row r="2569" spans="1:4" ht="15.75" customHeight="1" x14ac:dyDescent="0.3">
      <c r="A2569" s="174">
        <v>104087</v>
      </c>
      <c r="B2569" s="83" t="s">
        <v>2788</v>
      </c>
      <c r="C2569" s="174" t="s">
        <v>2092</v>
      </c>
      <c r="D2569" s="175">
        <v>0.06</v>
      </c>
    </row>
    <row r="2570" spans="1:4" ht="15.75" customHeight="1" x14ac:dyDescent="0.3">
      <c r="A2570" s="174">
        <v>104088</v>
      </c>
      <c r="B2570" s="83" t="s">
        <v>2789</v>
      </c>
      <c r="C2570" s="174" t="s">
        <v>2092</v>
      </c>
      <c r="D2570" s="175">
        <v>0.01</v>
      </c>
    </row>
    <row r="2571" spans="1:4" ht="15.75" customHeight="1" x14ac:dyDescent="0.3">
      <c r="A2571" s="174">
        <v>104089</v>
      </c>
      <c r="B2571" s="83" t="s">
        <v>2790</v>
      </c>
      <c r="C2571" s="174" t="s">
        <v>2092</v>
      </c>
      <c r="D2571" s="175">
        <v>0.08</v>
      </c>
    </row>
    <row r="2572" spans="1:4" ht="15.75" customHeight="1" x14ac:dyDescent="0.3">
      <c r="A2572" s="174">
        <v>104090</v>
      </c>
      <c r="B2572" s="83" t="s">
        <v>2791</v>
      </c>
      <c r="C2572" s="174" t="s">
        <v>2092</v>
      </c>
      <c r="D2572" s="175">
        <v>0.49</v>
      </c>
    </row>
    <row r="2573" spans="1:4" ht="15.75" customHeight="1" x14ac:dyDescent="0.3">
      <c r="A2573" s="174">
        <v>104093</v>
      </c>
      <c r="B2573" s="83" t="s">
        <v>2792</v>
      </c>
      <c r="C2573" s="174" t="s">
        <v>2092</v>
      </c>
      <c r="D2573" s="175">
        <v>0.09</v>
      </c>
    </row>
    <row r="2574" spans="1:4" ht="15.75" customHeight="1" x14ac:dyDescent="0.3">
      <c r="A2574" s="174">
        <v>104094</v>
      </c>
      <c r="B2574" s="83" t="s">
        <v>2793</v>
      </c>
      <c r="C2574" s="174" t="s">
        <v>2092</v>
      </c>
      <c r="D2574" s="175">
        <v>0.02</v>
      </c>
    </row>
    <row r="2575" spans="1:4" ht="15.75" customHeight="1" x14ac:dyDescent="0.3">
      <c r="A2575" s="174">
        <v>104095</v>
      </c>
      <c r="B2575" s="83" t="s">
        <v>2794</v>
      </c>
      <c r="C2575" s="174" t="s">
        <v>2092</v>
      </c>
      <c r="D2575" s="175">
        <v>0.11</v>
      </c>
    </row>
    <row r="2576" spans="1:4" ht="15.75" customHeight="1" x14ac:dyDescent="0.3">
      <c r="A2576" s="174">
        <v>104096</v>
      </c>
      <c r="B2576" s="83" t="s">
        <v>2795</v>
      </c>
      <c r="C2576" s="174" t="s">
        <v>2092</v>
      </c>
      <c r="D2576" s="175">
        <v>0.68</v>
      </c>
    </row>
    <row r="2577" spans="1:4" ht="15.75" customHeight="1" x14ac:dyDescent="0.3">
      <c r="A2577" s="174">
        <v>102900</v>
      </c>
      <c r="B2577" s="83" t="s">
        <v>2796</v>
      </c>
      <c r="C2577" s="174" t="s">
        <v>2092</v>
      </c>
      <c r="D2577" s="175">
        <v>0</v>
      </c>
    </row>
    <row r="2578" spans="1:4" ht="15.75" customHeight="1" x14ac:dyDescent="0.3">
      <c r="A2578" s="174">
        <v>102901</v>
      </c>
      <c r="B2578" s="83" t="s">
        <v>2797</v>
      </c>
      <c r="C2578" s="174" t="s">
        <v>2092</v>
      </c>
      <c r="D2578" s="175">
        <v>0</v>
      </c>
    </row>
    <row r="2579" spans="1:4" ht="15.75" customHeight="1" x14ac:dyDescent="0.3">
      <c r="A2579" s="174">
        <v>102902</v>
      </c>
      <c r="B2579" s="83" t="s">
        <v>2798</v>
      </c>
      <c r="C2579" s="174" t="s">
        <v>2092</v>
      </c>
      <c r="D2579" s="175">
        <v>0</v>
      </c>
    </row>
    <row r="2580" spans="1:4" ht="15.75" customHeight="1" x14ac:dyDescent="0.3">
      <c r="A2580" s="174">
        <v>102903</v>
      </c>
      <c r="B2580" s="83" t="s">
        <v>2799</v>
      </c>
      <c r="C2580" s="174" t="s">
        <v>2092</v>
      </c>
      <c r="D2580" s="175">
        <v>11.62</v>
      </c>
    </row>
    <row r="2581" spans="1:4" ht="15.75" customHeight="1" x14ac:dyDescent="0.3">
      <c r="A2581" s="174">
        <v>89029</v>
      </c>
      <c r="B2581" s="83" t="s">
        <v>2800</v>
      </c>
      <c r="C2581" s="174" t="s">
        <v>2092</v>
      </c>
      <c r="D2581" s="175">
        <v>33.340000000000003</v>
      </c>
    </row>
    <row r="2582" spans="1:4" ht="15.75" customHeight="1" x14ac:dyDescent="0.3">
      <c r="A2582" s="174">
        <v>89030</v>
      </c>
      <c r="B2582" s="83" t="s">
        <v>2801</v>
      </c>
      <c r="C2582" s="174" t="s">
        <v>2092</v>
      </c>
      <c r="D2582" s="175">
        <v>14.68</v>
      </c>
    </row>
    <row r="2583" spans="1:4" ht="15.75" customHeight="1" x14ac:dyDescent="0.3">
      <c r="A2583" s="174">
        <v>5724</v>
      </c>
      <c r="B2583" s="83" t="s">
        <v>2802</v>
      </c>
      <c r="C2583" s="174" t="s">
        <v>2092</v>
      </c>
      <c r="D2583" s="175">
        <v>59.61</v>
      </c>
    </row>
    <row r="2584" spans="1:4" ht="15.75" customHeight="1" x14ac:dyDescent="0.3">
      <c r="A2584" s="174">
        <v>53817</v>
      </c>
      <c r="B2584" s="83" t="s">
        <v>2803</v>
      </c>
      <c r="C2584" s="174" t="s">
        <v>2092</v>
      </c>
      <c r="D2584" s="175">
        <v>62.22</v>
      </c>
    </row>
    <row r="2585" spans="1:4" ht="15.75" customHeight="1" x14ac:dyDescent="0.3">
      <c r="A2585" s="174">
        <v>88839</v>
      </c>
      <c r="B2585" s="83" t="s">
        <v>2804</v>
      </c>
      <c r="C2585" s="174" t="s">
        <v>2092</v>
      </c>
      <c r="D2585" s="175">
        <v>34.9</v>
      </c>
    </row>
    <row r="2586" spans="1:4" ht="15.75" customHeight="1" x14ac:dyDescent="0.3">
      <c r="A2586" s="174">
        <v>88840</v>
      </c>
      <c r="B2586" s="83" t="s">
        <v>2805</v>
      </c>
      <c r="C2586" s="174" t="s">
        <v>2092</v>
      </c>
      <c r="D2586" s="175">
        <v>15.37</v>
      </c>
    </row>
    <row r="2587" spans="1:4" ht="15.75" customHeight="1" x14ac:dyDescent="0.3">
      <c r="A2587" s="174">
        <v>88841</v>
      </c>
      <c r="B2587" s="83" t="s">
        <v>2806</v>
      </c>
      <c r="C2587" s="174" t="s">
        <v>2092</v>
      </c>
      <c r="D2587" s="175">
        <v>62.39</v>
      </c>
    </row>
    <row r="2588" spans="1:4" ht="15.75" customHeight="1" x14ac:dyDescent="0.3">
      <c r="A2588" s="174">
        <v>88842</v>
      </c>
      <c r="B2588" s="83" t="s">
        <v>2807</v>
      </c>
      <c r="C2588" s="174" t="s">
        <v>2092</v>
      </c>
      <c r="D2588" s="175">
        <v>77.83</v>
      </c>
    </row>
    <row r="2589" spans="1:4" ht="15.75" customHeight="1" x14ac:dyDescent="0.3">
      <c r="A2589" s="174">
        <v>89009</v>
      </c>
      <c r="B2589" s="83" t="s">
        <v>2808</v>
      </c>
      <c r="C2589" s="174" t="s">
        <v>2092</v>
      </c>
      <c r="D2589" s="175">
        <v>43.22</v>
      </c>
    </row>
    <row r="2590" spans="1:4" ht="15.75" customHeight="1" x14ac:dyDescent="0.3">
      <c r="A2590" s="174">
        <v>89010</v>
      </c>
      <c r="B2590" s="83" t="s">
        <v>2809</v>
      </c>
      <c r="C2590" s="174" t="s">
        <v>2092</v>
      </c>
      <c r="D2590" s="175">
        <v>19.04</v>
      </c>
    </row>
    <row r="2591" spans="1:4" ht="15.75" customHeight="1" x14ac:dyDescent="0.3">
      <c r="A2591" s="174">
        <v>53810</v>
      </c>
      <c r="B2591" s="83" t="s">
        <v>2810</v>
      </c>
      <c r="C2591" s="174" t="s">
        <v>2092</v>
      </c>
      <c r="D2591" s="175">
        <v>77.28</v>
      </c>
    </row>
    <row r="2592" spans="1:4" ht="15.75" customHeight="1" x14ac:dyDescent="0.3">
      <c r="A2592" s="174">
        <v>5721</v>
      </c>
      <c r="B2592" s="83" t="s">
        <v>2811</v>
      </c>
      <c r="C2592" s="174" t="s">
        <v>2092</v>
      </c>
      <c r="D2592" s="175">
        <v>93.39</v>
      </c>
    </row>
    <row r="2593" spans="1:4" ht="15.75" customHeight="1" x14ac:dyDescent="0.3">
      <c r="A2593" s="174">
        <v>89017</v>
      </c>
      <c r="B2593" s="83" t="s">
        <v>2812</v>
      </c>
      <c r="C2593" s="174" t="s">
        <v>2092</v>
      </c>
      <c r="D2593" s="175">
        <v>42.96</v>
      </c>
    </row>
    <row r="2594" spans="1:4" ht="15.75" customHeight="1" x14ac:dyDescent="0.3">
      <c r="A2594" s="174">
        <v>89018</v>
      </c>
      <c r="B2594" s="83" t="s">
        <v>2813</v>
      </c>
      <c r="C2594" s="174" t="s">
        <v>2092</v>
      </c>
      <c r="D2594" s="175">
        <v>18.920000000000002</v>
      </c>
    </row>
    <row r="2595" spans="1:4" ht="15.75" customHeight="1" x14ac:dyDescent="0.3">
      <c r="A2595" s="174">
        <v>53806</v>
      </c>
      <c r="B2595" s="83" t="s">
        <v>2814</v>
      </c>
      <c r="C2595" s="174" t="s">
        <v>2092</v>
      </c>
      <c r="D2595" s="175">
        <v>76.81</v>
      </c>
    </row>
    <row r="2596" spans="1:4" ht="15.75" customHeight="1" x14ac:dyDescent="0.3">
      <c r="A2596" s="174">
        <v>5718</v>
      </c>
      <c r="B2596" s="83" t="s">
        <v>2815</v>
      </c>
      <c r="C2596" s="174" t="s">
        <v>2092</v>
      </c>
      <c r="D2596" s="175">
        <v>105.84</v>
      </c>
    </row>
    <row r="2597" spans="1:4" ht="15.75" customHeight="1" x14ac:dyDescent="0.3">
      <c r="A2597" s="174">
        <v>89013</v>
      </c>
      <c r="B2597" s="83" t="s">
        <v>2816</v>
      </c>
      <c r="C2597" s="174" t="s">
        <v>2092</v>
      </c>
      <c r="D2597" s="175">
        <v>141.59</v>
      </c>
    </row>
    <row r="2598" spans="1:4" ht="15.75" customHeight="1" x14ac:dyDescent="0.3">
      <c r="A2598" s="174">
        <v>89014</v>
      </c>
      <c r="B2598" s="83" t="s">
        <v>2817</v>
      </c>
      <c r="C2598" s="174" t="s">
        <v>2092</v>
      </c>
      <c r="D2598" s="175">
        <v>62.37</v>
      </c>
    </row>
    <row r="2599" spans="1:4" ht="15.75" customHeight="1" x14ac:dyDescent="0.3">
      <c r="A2599" s="174">
        <v>53814</v>
      </c>
      <c r="B2599" s="83" t="s">
        <v>2818</v>
      </c>
      <c r="C2599" s="174" t="s">
        <v>2092</v>
      </c>
      <c r="D2599" s="175">
        <v>253.14</v>
      </c>
    </row>
    <row r="2600" spans="1:4" ht="15.75" customHeight="1" x14ac:dyDescent="0.3">
      <c r="A2600" s="174">
        <v>5722</v>
      </c>
      <c r="B2600" s="83" t="s">
        <v>2819</v>
      </c>
      <c r="C2600" s="174" t="s">
        <v>2092</v>
      </c>
      <c r="D2600" s="175">
        <v>215.99</v>
      </c>
    </row>
    <row r="2601" spans="1:4" ht="15.75" customHeight="1" x14ac:dyDescent="0.3">
      <c r="A2601" s="174">
        <v>96015</v>
      </c>
      <c r="B2601" s="83" t="s">
        <v>2820</v>
      </c>
      <c r="C2601" s="174" t="s">
        <v>2092</v>
      </c>
      <c r="D2601" s="175">
        <v>22.8</v>
      </c>
    </row>
    <row r="2602" spans="1:4" ht="15.75" customHeight="1" x14ac:dyDescent="0.3">
      <c r="A2602" s="174">
        <v>96016</v>
      </c>
      <c r="B2602" s="83" t="s">
        <v>2821</v>
      </c>
      <c r="C2602" s="174" t="s">
        <v>2092</v>
      </c>
      <c r="D2602" s="175">
        <v>6.11</v>
      </c>
    </row>
    <row r="2603" spans="1:4" ht="15.75" customHeight="1" x14ac:dyDescent="0.3">
      <c r="A2603" s="174">
        <v>96018</v>
      </c>
      <c r="B2603" s="83" t="s">
        <v>2822</v>
      </c>
      <c r="C2603" s="174" t="s">
        <v>2092</v>
      </c>
      <c r="D2603" s="175">
        <v>24.94</v>
      </c>
    </row>
    <row r="2604" spans="1:4" ht="15.75" customHeight="1" x14ac:dyDescent="0.3">
      <c r="A2604" s="174">
        <v>96019</v>
      </c>
      <c r="B2604" s="83" t="s">
        <v>2823</v>
      </c>
      <c r="C2604" s="174" t="s">
        <v>2092</v>
      </c>
      <c r="D2604" s="175">
        <v>96.31</v>
      </c>
    </row>
    <row r="2605" spans="1:4" ht="15.75" customHeight="1" x14ac:dyDescent="0.3">
      <c r="A2605" s="174">
        <v>96008</v>
      </c>
      <c r="B2605" s="83" t="s">
        <v>2824</v>
      </c>
      <c r="C2605" s="174" t="s">
        <v>2092</v>
      </c>
      <c r="D2605" s="175">
        <v>23.01</v>
      </c>
    </row>
    <row r="2606" spans="1:4" ht="15.75" customHeight="1" x14ac:dyDescent="0.3">
      <c r="A2606" s="174">
        <v>96009</v>
      </c>
      <c r="B2606" s="83" t="s">
        <v>2825</v>
      </c>
      <c r="C2606" s="174" t="s">
        <v>2092</v>
      </c>
      <c r="D2606" s="175">
        <v>6.17</v>
      </c>
    </row>
    <row r="2607" spans="1:4" ht="15.75" customHeight="1" x14ac:dyDescent="0.3">
      <c r="A2607" s="174">
        <v>96011</v>
      </c>
      <c r="B2607" s="83" t="s">
        <v>2826</v>
      </c>
      <c r="C2607" s="174" t="s">
        <v>2092</v>
      </c>
      <c r="D2607" s="175">
        <v>25.17</v>
      </c>
    </row>
    <row r="2608" spans="1:4" ht="15.75" customHeight="1" x14ac:dyDescent="0.3">
      <c r="A2608" s="174">
        <v>96012</v>
      </c>
      <c r="B2608" s="83" t="s">
        <v>2827</v>
      </c>
      <c r="C2608" s="174" t="s">
        <v>2092</v>
      </c>
      <c r="D2608" s="175">
        <v>96.31</v>
      </c>
    </row>
    <row r="2609" spans="1:4" ht="15.75" customHeight="1" x14ac:dyDescent="0.3">
      <c r="A2609" s="174">
        <v>96023</v>
      </c>
      <c r="B2609" s="83" t="s">
        <v>2828</v>
      </c>
      <c r="C2609" s="174" t="s">
        <v>2092</v>
      </c>
      <c r="D2609" s="175">
        <v>17.649999999999999</v>
      </c>
    </row>
    <row r="2610" spans="1:4" ht="15.75" customHeight="1" x14ac:dyDescent="0.3">
      <c r="A2610" s="174">
        <v>96024</v>
      </c>
      <c r="B2610" s="83" t="s">
        <v>2829</v>
      </c>
      <c r="C2610" s="174" t="s">
        <v>2092</v>
      </c>
      <c r="D2610" s="175">
        <v>4.72</v>
      </c>
    </row>
    <row r="2611" spans="1:4" ht="15.75" customHeight="1" x14ac:dyDescent="0.3">
      <c r="A2611" s="174">
        <v>96026</v>
      </c>
      <c r="B2611" s="83" t="s">
        <v>2830</v>
      </c>
      <c r="C2611" s="174" t="s">
        <v>2092</v>
      </c>
      <c r="D2611" s="175">
        <v>19.3</v>
      </c>
    </row>
    <row r="2612" spans="1:4" ht="15.75" customHeight="1" x14ac:dyDescent="0.3">
      <c r="A2612" s="174">
        <v>96027</v>
      </c>
      <c r="B2612" s="83" t="s">
        <v>2831</v>
      </c>
      <c r="C2612" s="174" t="s">
        <v>2092</v>
      </c>
      <c r="D2612" s="175">
        <v>67.099999999999994</v>
      </c>
    </row>
    <row r="2613" spans="1:4" ht="15.75" customHeight="1" x14ac:dyDescent="0.3">
      <c r="A2613" s="174">
        <v>96053</v>
      </c>
      <c r="B2613" s="83" t="s">
        <v>2832</v>
      </c>
      <c r="C2613" s="174" t="s">
        <v>2092</v>
      </c>
      <c r="D2613" s="175">
        <v>17.86</v>
      </c>
    </row>
    <row r="2614" spans="1:4" ht="15.75" customHeight="1" x14ac:dyDescent="0.3">
      <c r="A2614" s="174">
        <v>96055</v>
      </c>
      <c r="B2614" s="83" t="s">
        <v>2833</v>
      </c>
      <c r="C2614" s="174" t="s">
        <v>2092</v>
      </c>
      <c r="D2614" s="175">
        <v>4.78</v>
      </c>
    </row>
    <row r="2615" spans="1:4" ht="15.75" customHeight="1" x14ac:dyDescent="0.3">
      <c r="A2615" s="174">
        <v>96056</v>
      </c>
      <c r="B2615" s="83" t="s">
        <v>2834</v>
      </c>
      <c r="C2615" s="174" t="s">
        <v>2092</v>
      </c>
      <c r="D2615" s="175">
        <v>19.53</v>
      </c>
    </row>
    <row r="2616" spans="1:4" ht="15.75" customHeight="1" x14ac:dyDescent="0.3">
      <c r="A2616" s="174">
        <v>96057</v>
      </c>
      <c r="B2616" s="83" t="s">
        <v>2835</v>
      </c>
      <c r="C2616" s="174" t="s">
        <v>2092</v>
      </c>
      <c r="D2616" s="175">
        <v>67.099999999999994</v>
      </c>
    </row>
    <row r="2617" spans="1:4" ht="15.75" customHeight="1" x14ac:dyDescent="0.3">
      <c r="A2617" s="174">
        <v>7063</v>
      </c>
      <c r="B2617" s="83" t="s">
        <v>2836</v>
      </c>
      <c r="C2617" s="174" t="s">
        <v>2092</v>
      </c>
      <c r="D2617" s="175">
        <v>19.27</v>
      </c>
    </row>
    <row r="2618" spans="1:4" ht="15.75" customHeight="1" x14ac:dyDescent="0.3">
      <c r="A2618" s="174">
        <v>7064</v>
      </c>
      <c r="B2618" s="83" t="s">
        <v>2837</v>
      </c>
      <c r="C2618" s="174" t="s">
        <v>2092</v>
      </c>
      <c r="D2618" s="175">
        <v>5.2</v>
      </c>
    </row>
    <row r="2619" spans="1:4" ht="15.75" customHeight="1" x14ac:dyDescent="0.3">
      <c r="A2619" s="174">
        <v>7065</v>
      </c>
      <c r="B2619" s="83" t="s">
        <v>2838</v>
      </c>
      <c r="C2619" s="174" t="s">
        <v>2092</v>
      </c>
      <c r="D2619" s="175">
        <v>21.08</v>
      </c>
    </row>
    <row r="2620" spans="1:4" ht="15.75" customHeight="1" x14ac:dyDescent="0.3">
      <c r="A2620" s="174">
        <v>7066</v>
      </c>
      <c r="B2620" s="83" t="s">
        <v>2839</v>
      </c>
      <c r="C2620" s="174" t="s">
        <v>2092</v>
      </c>
      <c r="D2620" s="175">
        <v>96.31</v>
      </c>
    </row>
    <row r="2621" spans="1:4" ht="15.75" customHeight="1" x14ac:dyDescent="0.3">
      <c r="A2621" s="174">
        <v>89033</v>
      </c>
      <c r="B2621" s="83" t="s">
        <v>2840</v>
      </c>
      <c r="C2621" s="174" t="s">
        <v>2092</v>
      </c>
      <c r="D2621" s="175">
        <v>14.12</v>
      </c>
    </row>
    <row r="2622" spans="1:4" ht="15.75" customHeight="1" x14ac:dyDescent="0.3">
      <c r="A2622" s="174">
        <v>89034</v>
      </c>
      <c r="B2622" s="83" t="s">
        <v>2841</v>
      </c>
      <c r="C2622" s="174" t="s">
        <v>2092</v>
      </c>
      <c r="D2622" s="175">
        <v>3.78</v>
      </c>
    </row>
    <row r="2623" spans="1:4" ht="15.75" customHeight="1" x14ac:dyDescent="0.3">
      <c r="A2623" s="174">
        <v>5714</v>
      </c>
      <c r="B2623" s="83" t="s">
        <v>2842</v>
      </c>
      <c r="C2623" s="174" t="s">
        <v>2092</v>
      </c>
      <c r="D2623" s="175">
        <v>15.44</v>
      </c>
    </row>
    <row r="2624" spans="1:4" ht="15.75" customHeight="1" x14ac:dyDescent="0.3">
      <c r="A2624" s="174">
        <v>5715</v>
      </c>
      <c r="B2624" s="83" t="s">
        <v>2843</v>
      </c>
      <c r="C2624" s="174" t="s">
        <v>2092</v>
      </c>
      <c r="D2624" s="175">
        <v>67.099999999999994</v>
      </c>
    </row>
    <row r="2625" spans="1:4" ht="15.75" customHeight="1" x14ac:dyDescent="0.3">
      <c r="A2625" s="174">
        <v>102906</v>
      </c>
      <c r="B2625" s="83" t="s">
        <v>2844</v>
      </c>
      <c r="C2625" s="174" t="s">
        <v>2092</v>
      </c>
      <c r="D2625" s="175">
        <v>0</v>
      </c>
    </row>
    <row r="2626" spans="1:4" ht="15.75" customHeight="1" x14ac:dyDescent="0.3">
      <c r="A2626" s="174">
        <v>102907</v>
      </c>
      <c r="B2626" s="83" t="s">
        <v>2845</v>
      </c>
      <c r="C2626" s="174" t="s">
        <v>2092</v>
      </c>
      <c r="D2626" s="175">
        <v>0</v>
      </c>
    </row>
    <row r="2627" spans="1:4" ht="15.75" customHeight="1" x14ac:dyDescent="0.3">
      <c r="A2627" s="174">
        <v>102908</v>
      </c>
      <c r="B2627" s="83" t="s">
        <v>2846</v>
      </c>
      <c r="C2627" s="174" t="s">
        <v>2092</v>
      </c>
      <c r="D2627" s="175">
        <v>0</v>
      </c>
    </row>
    <row r="2628" spans="1:4" ht="15.75" customHeight="1" x14ac:dyDescent="0.3">
      <c r="A2628" s="174">
        <v>102909</v>
      </c>
      <c r="B2628" s="83" t="s">
        <v>2847</v>
      </c>
      <c r="C2628" s="174" t="s">
        <v>2092</v>
      </c>
      <c r="D2628" s="175">
        <v>2.97</v>
      </c>
    </row>
    <row r="2629" spans="1:4" ht="15.75" customHeight="1" x14ac:dyDescent="0.3">
      <c r="A2629" s="174">
        <v>93435</v>
      </c>
      <c r="B2629" s="83" t="s">
        <v>2848</v>
      </c>
      <c r="C2629" s="174" t="s">
        <v>2092</v>
      </c>
      <c r="D2629" s="175">
        <v>9.1300000000000008</v>
      </c>
    </row>
    <row r="2630" spans="1:4" ht="15.75" customHeight="1" x14ac:dyDescent="0.3">
      <c r="A2630" s="174">
        <v>93436</v>
      </c>
      <c r="B2630" s="83" t="s">
        <v>2849</v>
      </c>
      <c r="C2630" s="174" t="s">
        <v>2092</v>
      </c>
      <c r="D2630" s="175">
        <v>2.81</v>
      </c>
    </row>
    <row r="2631" spans="1:4" ht="15.75" customHeight="1" x14ac:dyDescent="0.3">
      <c r="A2631" s="174">
        <v>93437</v>
      </c>
      <c r="B2631" s="83" t="s">
        <v>2850</v>
      </c>
      <c r="C2631" s="174" t="s">
        <v>2092</v>
      </c>
      <c r="D2631" s="175">
        <v>9.99</v>
      </c>
    </row>
    <row r="2632" spans="1:4" ht="15.75" customHeight="1" x14ac:dyDescent="0.3">
      <c r="A2632" s="174">
        <v>93438</v>
      </c>
      <c r="B2632" s="83" t="s">
        <v>2851</v>
      </c>
      <c r="C2632" s="174" t="s">
        <v>2092</v>
      </c>
      <c r="D2632" s="175">
        <v>111.86</v>
      </c>
    </row>
    <row r="2633" spans="1:4" ht="15.75" customHeight="1" x14ac:dyDescent="0.3">
      <c r="A2633" s="174">
        <v>100643</v>
      </c>
      <c r="B2633" s="83" t="s">
        <v>2852</v>
      </c>
      <c r="C2633" s="174" t="s">
        <v>2092</v>
      </c>
      <c r="D2633" s="175">
        <v>409.36</v>
      </c>
    </row>
    <row r="2634" spans="1:4" ht="15.75" customHeight="1" x14ac:dyDescent="0.3">
      <c r="A2634" s="174">
        <v>100644</v>
      </c>
      <c r="B2634" s="83" t="s">
        <v>2853</v>
      </c>
      <c r="C2634" s="174" t="s">
        <v>2092</v>
      </c>
      <c r="D2634" s="175">
        <v>144.29</v>
      </c>
    </row>
    <row r="2635" spans="1:4" ht="15.75" customHeight="1" x14ac:dyDescent="0.3">
      <c r="A2635" s="174">
        <v>100645</v>
      </c>
      <c r="B2635" s="83" t="s">
        <v>2854</v>
      </c>
      <c r="C2635" s="174" t="s">
        <v>2092</v>
      </c>
      <c r="D2635" s="175">
        <v>658.04</v>
      </c>
    </row>
    <row r="2636" spans="1:4" ht="15.75" customHeight="1" x14ac:dyDescent="0.3">
      <c r="A2636" s="174">
        <v>100646</v>
      </c>
      <c r="B2636" s="83" t="s">
        <v>2855</v>
      </c>
      <c r="C2636" s="174" t="s">
        <v>2092</v>
      </c>
      <c r="D2636" s="175">
        <v>5364</v>
      </c>
    </row>
    <row r="2637" spans="1:4" ht="15.75" customHeight="1" x14ac:dyDescent="0.3">
      <c r="A2637" s="174">
        <v>95116</v>
      </c>
      <c r="B2637" s="83" t="s">
        <v>2856</v>
      </c>
      <c r="C2637" s="174" t="s">
        <v>2092</v>
      </c>
      <c r="D2637" s="175">
        <v>32.549999999999997</v>
      </c>
    </row>
    <row r="2638" spans="1:4" ht="15.75" customHeight="1" x14ac:dyDescent="0.3">
      <c r="A2638" s="174">
        <v>95117</v>
      </c>
      <c r="B2638" s="83" t="s">
        <v>2857</v>
      </c>
      <c r="C2638" s="174" t="s">
        <v>2092</v>
      </c>
      <c r="D2638" s="175">
        <v>10.039999999999999</v>
      </c>
    </row>
    <row r="2639" spans="1:4" ht="15.75" customHeight="1" x14ac:dyDescent="0.3">
      <c r="A2639" s="174">
        <v>53794</v>
      </c>
      <c r="B2639" s="83" t="s">
        <v>2858</v>
      </c>
      <c r="C2639" s="174" t="s">
        <v>2092</v>
      </c>
      <c r="D2639" s="175">
        <v>35.619999999999997</v>
      </c>
    </row>
    <row r="2640" spans="1:4" ht="15.75" customHeight="1" x14ac:dyDescent="0.3">
      <c r="A2640" s="174">
        <v>5703</v>
      </c>
      <c r="B2640" s="83" t="s">
        <v>2859</v>
      </c>
      <c r="C2640" s="174" t="s">
        <v>2092</v>
      </c>
      <c r="D2640" s="175">
        <v>17.37</v>
      </c>
    </row>
    <row r="2641" spans="1:4" ht="15.75" customHeight="1" x14ac:dyDescent="0.3">
      <c r="A2641" s="174">
        <v>88847</v>
      </c>
      <c r="B2641" s="83" t="s">
        <v>2860</v>
      </c>
      <c r="C2641" s="174" t="s">
        <v>2092</v>
      </c>
      <c r="D2641" s="175">
        <v>22.82</v>
      </c>
    </row>
    <row r="2642" spans="1:4" ht="15.75" customHeight="1" x14ac:dyDescent="0.3">
      <c r="A2642" s="174">
        <v>88848</v>
      </c>
      <c r="B2642" s="83" t="s">
        <v>2861</v>
      </c>
      <c r="C2642" s="174" t="s">
        <v>2092</v>
      </c>
      <c r="D2642" s="175">
        <v>9.3800000000000008</v>
      </c>
    </row>
    <row r="2643" spans="1:4" ht="15.75" customHeight="1" x14ac:dyDescent="0.3">
      <c r="A2643" s="174">
        <v>5741</v>
      </c>
      <c r="B2643" s="83" t="s">
        <v>2862</v>
      </c>
      <c r="C2643" s="174" t="s">
        <v>2092</v>
      </c>
      <c r="D2643" s="175">
        <v>42.78</v>
      </c>
    </row>
    <row r="2644" spans="1:4" ht="15.75" customHeight="1" x14ac:dyDescent="0.3">
      <c r="A2644" s="174">
        <v>5742</v>
      </c>
      <c r="B2644" s="83" t="s">
        <v>2863</v>
      </c>
      <c r="C2644" s="174" t="s">
        <v>2092</v>
      </c>
      <c r="D2644" s="175">
        <v>27.47</v>
      </c>
    </row>
    <row r="2645" spans="1:4" ht="15.75" customHeight="1" x14ac:dyDescent="0.3">
      <c r="A2645" s="174">
        <v>100637</v>
      </c>
      <c r="B2645" s="83" t="s">
        <v>2864</v>
      </c>
      <c r="C2645" s="174" t="s">
        <v>2092</v>
      </c>
      <c r="D2645" s="175">
        <v>199.78</v>
      </c>
    </row>
    <row r="2646" spans="1:4" ht="15.75" customHeight="1" x14ac:dyDescent="0.3">
      <c r="A2646" s="174">
        <v>100638</v>
      </c>
      <c r="B2646" s="83" t="s">
        <v>2865</v>
      </c>
      <c r="C2646" s="174" t="s">
        <v>2092</v>
      </c>
      <c r="D2646" s="175">
        <v>61.41</v>
      </c>
    </row>
    <row r="2647" spans="1:4" ht="15.75" customHeight="1" x14ac:dyDescent="0.3">
      <c r="A2647" s="174">
        <v>100639</v>
      </c>
      <c r="B2647" s="83" t="s">
        <v>2866</v>
      </c>
      <c r="C2647" s="174" t="s">
        <v>2092</v>
      </c>
      <c r="D2647" s="175">
        <v>249.92</v>
      </c>
    </row>
    <row r="2648" spans="1:4" ht="15.75" customHeight="1" x14ac:dyDescent="0.3">
      <c r="A2648" s="174">
        <v>100640</v>
      </c>
      <c r="B2648" s="83" t="s">
        <v>2867</v>
      </c>
      <c r="C2648" s="174" t="s">
        <v>2092</v>
      </c>
      <c r="D2648" s="175">
        <v>4291.2</v>
      </c>
    </row>
    <row r="2649" spans="1:4" ht="15.75" customHeight="1" x14ac:dyDescent="0.3">
      <c r="A2649" s="174">
        <v>93429</v>
      </c>
      <c r="B2649" s="83" t="s">
        <v>2868</v>
      </c>
      <c r="C2649" s="174" t="s">
        <v>2092</v>
      </c>
      <c r="D2649" s="175">
        <v>162.63999999999999</v>
      </c>
    </row>
    <row r="2650" spans="1:4" ht="15.75" customHeight="1" x14ac:dyDescent="0.3">
      <c r="A2650" s="174">
        <v>93430</v>
      </c>
      <c r="B2650" s="83" t="s">
        <v>2869</v>
      </c>
      <c r="C2650" s="174" t="s">
        <v>2092</v>
      </c>
      <c r="D2650" s="175">
        <v>49.99</v>
      </c>
    </row>
    <row r="2651" spans="1:4" ht="15.75" customHeight="1" x14ac:dyDescent="0.3">
      <c r="A2651" s="174">
        <v>93431</v>
      </c>
      <c r="B2651" s="83" t="s">
        <v>2870</v>
      </c>
      <c r="C2651" s="174" t="s">
        <v>2092</v>
      </c>
      <c r="D2651" s="175">
        <v>203.46</v>
      </c>
    </row>
    <row r="2652" spans="1:4" ht="15.75" customHeight="1" x14ac:dyDescent="0.3">
      <c r="A2652" s="174">
        <v>93432</v>
      </c>
      <c r="B2652" s="83" t="s">
        <v>2871</v>
      </c>
      <c r="C2652" s="174" t="s">
        <v>2092</v>
      </c>
      <c r="D2652" s="175">
        <v>2145.6</v>
      </c>
    </row>
    <row r="2653" spans="1:4" ht="15.75" customHeight="1" x14ac:dyDescent="0.3">
      <c r="A2653" s="174">
        <v>95118</v>
      </c>
      <c r="B2653" s="83" t="s">
        <v>2872</v>
      </c>
      <c r="C2653" s="174" t="s">
        <v>2092</v>
      </c>
      <c r="D2653" s="175">
        <v>74.59</v>
      </c>
    </row>
    <row r="2654" spans="1:4" ht="15.75" customHeight="1" x14ac:dyDescent="0.3">
      <c r="A2654" s="174">
        <v>95119</v>
      </c>
      <c r="B2654" s="83" t="s">
        <v>2873</v>
      </c>
      <c r="C2654" s="174" t="s">
        <v>2092</v>
      </c>
      <c r="D2654" s="175">
        <v>23.01</v>
      </c>
    </row>
    <row r="2655" spans="1:4" ht="15.75" customHeight="1" x14ac:dyDescent="0.3">
      <c r="A2655" s="174">
        <v>5707</v>
      </c>
      <c r="B2655" s="83" t="s">
        <v>2874</v>
      </c>
      <c r="C2655" s="174" t="s">
        <v>2092</v>
      </c>
      <c r="D2655" s="175">
        <v>81.61</v>
      </c>
    </row>
    <row r="2656" spans="1:4" ht="15.75" customHeight="1" x14ac:dyDescent="0.3">
      <c r="A2656" s="174">
        <v>95120</v>
      </c>
      <c r="B2656" s="83" t="s">
        <v>2875</v>
      </c>
      <c r="C2656" s="174" t="s">
        <v>2092</v>
      </c>
      <c r="D2656" s="175">
        <v>46.53</v>
      </c>
    </row>
    <row r="2657" spans="1:4" ht="15.75" customHeight="1" x14ac:dyDescent="0.3">
      <c r="A2657" s="174">
        <v>103657</v>
      </c>
      <c r="B2657" s="83" t="s">
        <v>2876</v>
      </c>
      <c r="C2657" s="174" t="s">
        <v>2092</v>
      </c>
      <c r="D2657" s="175">
        <v>0</v>
      </c>
    </row>
    <row r="2658" spans="1:4" ht="15.75" customHeight="1" x14ac:dyDescent="0.3">
      <c r="A2658" s="174">
        <v>103658</v>
      </c>
      <c r="B2658" s="83" t="s">
        <v>2877</v>
      </c>
      <c r="C2658" s="174" t="s">
        <v>2092</v>
      </c>
      <c r="D2658" s="175">
        <v>0</v>
      </c>
    </row>
    <row r="2659" spans="1:4" ht="15.75" customHeight="1" x14ac:dyDescent="0.3">
      <c r="A2659" s="174">
        <v>103659</v>
      </c>
      <c r="B2659" s="83" t="s">
        <v>2878</v>
      </c>
      <c r="C2659" s="174" t="s">
        <v>2092</v>
      </c>
      <c r="D2659" s="175">
        <v>0</v>
      </c>
    </row>
    <row r="2660" spans="1:4" ht="15.75" customHeight="1" x14ac:dyDescent="0.3">
      <c r="A2660" s="174">
        <v>103660</v>
      </c>
      <c r="B2660" s="83" t="s">
        <v>2879</v>
      </c>
      <c r="C2660" s="174" t="s">
        <v>2092</v>
      </c>
      <c r="D2660" s="175">
        <v>12.18</v>
      </c>
    </row>
    <row r="2661" spans="1:4" ht="15.75" customHeight="1" x14ac:dyDescent="0.3">
      <c r="A2661" s="174">
        <v>89015</v>
      </c>
      <c r="B2661" s="83" t="s">
        <v>2880</v>
      </c>
      <c r="C2661" s="174" t="s">
        <v>2092</v>
      </c>
      <c r="D2661" s="175">
        <v>3.93</v>
      </c>
    </row>
    <row r="2662" spans="1:4" ht="15.75" customHeight="1" x14ac:dyDescent="0.3">
      <c r="A2662" s="174">
        <v>89016</v>
      </c>
      <c r="B2662" s="83" t="s">
        <v>2881</v>
      </c>
      <c r="C2662" s="174" t="s">
        <v>2092</v>
      </c>
      <c r="D2662" s="175">
        <v>1.04</v>
      </c>
    </row>
    <row r="2663" spans="1:4" ht="15.75" customHeight="1" x14ac:dyDescent="0.3">
      <c r="A2663" s="174">
        <v>53804</v>
      </c>
      <c r="B2663" s="83" t="s">
        <v>2882</v>
      </c>
      <c r="C2663" s="174" t="s">
        <v>2092</v>
      </c>
      <c r="D2663" s="175">
        <v>4.92</v>
      </c>
    </row>
    <row r="2664" spans="1:4" ht="15.75" customHeight="1" x14ac:dyDescent="0.3">
      <c r="A2664" s="174">
        <v>90582</v>
      </c>
      <c r="B2664" s="83" t="s">
        <v>2883</v>
      </c>
      <c r="C2664" s="174" t="s">
        <v>2092</v>
      </c>
      <c r="D2664" s="175">
        <v>0.43</v>
      </c>
    </row>
    <row r="2665" spans="1:4" ht="15.75" customHeight="1" x14ac:dyDescent="0.3">
      <c r="A2665" s="174">
        <v>90583</v>
      </c>
      <c r="B2665" s="83" t="s">
        <v>2884</v>
      </c>
      <c r="C2665" s="174" t="s">
        <v>2092</v>
      </c>
      <c r="D2665" s="175">
        <v>0.1</v>
      </c>
    </row>
    <row r="2666" spans="1:4" ht="15.75" customHeight="1" x14ac:dyDescent="0.3">
      <c r="A2666" s="174">
        <v>90584</v>
      </c>
      <c r="B2666" s="83" t="s">
        <v>2885</v>
      </c>
      <c r="C2666" s="174" t="s">
        <v>2092</v>
      </c>
      <c r="D2666" s="175">
        <v>0.33</v>
      </c>
    </row>
    <row r="2667" spans="1:4" ht="15.75" customHeight="1" x14ac:dyDescent="0.3">
      <c r="A2667" s="174">
        <v>90585</v>
      </c>
      <c r="B2667" s="83" t="s">
        <v>2886</v>
      </c>
      <c r="C2667" s="174" t="s">
        <v>2092</v>
      </c>
      <c r="D2667" s="175">
        <v>0.37</v>
      </c>
    </row>
    <row r="2668" spans="1:4" ht="15.75" customHeight="1" x14ac:dyDescent="0.3">
      <c r="A2668" s="174">
        <v>89240</v>
      </c>
      <c r="B2668" s="83" t="s">
        <v>2887</v>
      </c>
      <c r="C2668" s="174" t="s">
        <v>2092</v>
      </c>
      <c r="D2668" s="175">
        <v>86.96</v>
      </c>
    </row>
    <row r="2669" spans="1:4" ht="15.75" customHeight="1" x14ac:dyDescent="0.3">
      <c r="A2669" s="174">
        <v>89241</v>
      </c>
      <c r="B2669" s="83" t="s">
        <v>2888</v>
      </c>
      <c r="C2669" s="174" t="s">
        <v>2092</v>
      </c>
      <c r="D2669" s="175">
        <v>30.65</v>
      </c>
    </row>
    <row r="2670" spans="1:4" ht="15.75" customHeight="1" x14ac:dyDescent="0.3">
      <c r="A2670" s="174">
        <v>5710</v>
      </c>
      <c r="B2670" s="83" t="s">
        <v>2889</v>
      </c>
      <c r="C2670" s="174" t="s">
        <v>2092</v>
      </c>
      <c r="D2670" s="175">
        <v>139.80000000000001</v>
      </c>
    </row>
    <row r="2671" spans="1:4" ht="15.75" customHeight="1" x14ac:dyDescent="0.3">
      <c r="A2671" s="174">
        <v>5711</v>
      </c>
      <c r="B2671" s="83" t="s">
        <v>2890</v>
      </c>
      <c r="C2671" s="174" t="s">
        <v>2092</v>
      </c>
      <c r="D2671" s="175">
        <v>88.68</v>
      </c>
    </row>
    <row r="2672" spans="1:4" ht="15.75" customHeight="1" x14ac:dyDescent="0.3">
      <c r="A2672" s="174">
        <v>89253</v>
      </c>
      <c r="B2672" s="83" t="s">
        <v>2891</v>
      </c>
      <c r="C2672" s="174" t="s">
        <v>2092</v>
      </c>
      <c r="D2672" s="175">
        <v>71.260000000000005</v>
      </c>
    </row>
    <row r="2673" spans="1:4" ht="15.75" customHeight="1" x14ac:dyDescent="0.3">
      <c r="A2673" s="174">
        <v>89254</v>
      </c>
      <c r="B2673" s="83" t="s">
        <v>2892</v>
      </c>
      <c r="C2673" s="174" t="s">
        <v>2092</v>
      </c>
      <c r="D2673" s="175">
        <v>25.12</v>
      </c>
    </row>
    <row r="2674" spans="1:4" ht="15.75" customHeight="1" x14ac:dyDescent="0.3">
      <c r="A2674" s="174">
        <v>89255</v>
      </c>
      <c r="B2674" s="83" t="s">
        <v>2893</v>
      </c>
      <c r="C2674" s="174" t="s">
        <v>2092</v>
      </c>
      <c r="D2674" s="175">
        <v>114.56</v>
      </c>
    </row>
    <row r="2675" spans="1:4" ht="15.75" customHeight="1" x14ac:dyDescent="0.3">
      <c r="A2675" s="174">
        <v>89256</v>
      </c>
      <c r="B2675" s="83" t="s">
        <v>2894</v>
      </c>
      <c r="C2675" s="174" t="s">
        <v>2092</v>
      </c>
      <c r="D2675" s="175">
        <v>84.45</v>
      </c>
    </row>
    <row r="2676" spans="1:4" ht="15.75" customHeight="1" x14ac:dyDescent="0.3">
      <c r="A2676" s="174">
        <v>103797</v>
      </c>
      <c r="B2676" s="83" t="s">
        <v>2895</v>
      </c>
      <c r="C2676" s="174" t="s">
        <v>482</v>
      </c>
      <c r="D2676" s="175">
        <v>18.43</v>
      </c>
    </row>
    <row r="2677" spans="1:4" ht="15.75" customHeight="1" x14ac:dyDescent="0.3">
      <c r="A2677" s="174">
        <v>103930</v>
      </c>
      <c r="B2677" s="83" t="s">
        <v>2896</v>
      </c>
      <c r="C2677" s="174" t="s">
        <v>303</v>
      </c>
      <c r="D2677" s="175">
        <v>765.6</v>
      </c>
    </row>
    <row r="2678" spans="1:4" ht="15.75" customHeight="1" x14ac:dyDescent="0.3">
      <c r="A2678" s="174">
        <v>103931</v>
      </c>
      <c r="B2678" s="83" t="s">
        <v>2897</v>
      </c>
      <c r="C2678" s="174" t="s">
        <v>303</v>
      </c>
      <c r="D2678" s="175">
        <v>570.08000000000004</v>
      </c>
    </row>
    <row r="2679" spans="1:4" ht="15.75" customHeight="1" x14ac:dyDescent="0.3">
      <c r="A2679" s="174">
        <v>103932</v>
      </c>
      <c r="B2679" s="83" t="s">
        <v>2898</v>
      </c>
      <c r="C2679" s="174" t="s">
        <v>303</v>
      </c>
      <c r="D2679" s="175">
        <v>541.44000000000005</v>
      </c>
    </row>
    <row r="2680" spans="1:4" ht="15.75" customHeight="1" x14ac:dyDescent="0.3">
      <c r="A2680" s="174">
        <v>103929</v>
      </c>
      <c r="B2680" s="83" t="s">
        <v>2899</v>
      </c>
      <c r="C2680" s="174" t="s">
        <v>303</v>
      </c>
      <c r="D2680" s="175">
        <v>1227.76</v>
      </c>
    </row>
    <row r="2681" spans="1:4" ht="15.75" customHeight="1" x14ac:dyDescent="0.3">
      <c r="A2681" s="174">
        <v>103928</v>
      </c>
      <c r="B2681" s="83" t="s">
        <v>2900</v>
      </c>
      <c r="C2681" s="174" t="s">
        <v>303</v>
      </c>
      <c r="D2681" s="175">
        <v>528.5</v>
      </c>
    </row>
    <row r="2682" spans="1:4" ht="15.75" customHeight="1" x14ac:dyDescent="0.3">
      <c r="A2682" s="174">
        <v>103798</v>
      </c>
      <c r="B2682" s="83" t="s">
        <v>2901</v>
      </c>
      <c r="C2682" s="174" t="s">
        <v>303</v>
      </c>
      <c r="D2682" s="175">
        <v>621.26</v>
      </c>
    </row>
    <row r="2683" spans="1:4" ht="15.75" customHeight="1" x14ac:dyDescent="0.3">
      <c r="A2683" s="174">
        <v>103801</v>
      </c>
      <c r="B2683" s="83" t="s">
        <v>2902</v>
      </c>
      <c r="C2683" s="174" t="s">
        <v>303</v>
      </c>
      <c r="D2683" s="175">
        <v>664.4</v>
      </c>
    </row>
    <row r="2684" spans="1:4" ht="15.75" customHeight="1" x14ac:dyDescent="0.3">
      <c r="A2684" s="174">
        <v>103933</v>
      </c>
      <c r="B2684" s="83" t="s">
        <v>2903</v>
      </c>
      <c r="C2684" s="174" t="s">
        <v>303</v>
      </c>
      <c r="D2684" s="175">
        <v>1543.36</v>
      </c>
    </row>
    <row r="2685" spans="1:4" ht="15.75" customHeight="1" x14ac:dyDescent="0.3">
      <c r="A2685" s="174">
        <v>103925</v>
      </c>
      <c r="B2685" s="83" t="s">
        <v>2904</v>
      </c>
      <c r="C2685" s="174" t="s">
        <v>303</v>
      </c>
      <c r="D2685" s="175">
        <v>1763.04</v>
      </c>
    </row>
    <row r="2686" spans="1:4" ht="15.75" customHeight="1" x14ac:dyDescent="0.3">
      <c r="A2686" s="174">
        <v>103926</v>
      </c>
      <c r="B2686" s="83" t="s">
        <v>2905</v>
      </c>
      <c r="C2686" s="174" t="s">
        <v>303</v>
      </c>
      <c r="D2686" s="175">
        <v>1408.09</v>
      </c>
    </row>
    <row r="2687" spans="1:4" ht="15.75" customHeight="1" x14ac:dyDescent="0.3">
      <c r="A2687" s="174">
        <v>103796</v>
      </c>
      <c r="B2687" s="83" t="s">
        <v>2906</v>
      </c>
      <c r="C2687" s="174" t="s">
        <v>216</v>
      </c>
      <c r="D2687" s="175">
        <v>56.33</v>
      </c>
    </row>
    <row r="2688" spans="1:4" ht="15.75" customHeight="1" x14ac:dyDescent="0.3">
      <c r="A2688" s="174">
        <v>103795</v>
      </c>
      <c r="B2688" s="83" t="s">
        <v>2907</v>
      </c>
      <c r="C2688" s="174" t="s">
        <v>216</v>
      </c>
      <c r="D2688" s="175">
        <v>91.01</v>
      </c>
    </row>
    <row r="2689" spans="1:4" ht="15.75" customHeight="1" x14ac:dyDescent="0.3">
      <c r="A2689" s="174">
        <v>103800</v>
      </c>
      <c r="B2689" s="83" t="s">
        <v>2908</v>
      </c>
      <c r="C2689" s="174" t="s">
        <v>303</v>
      </c>
      <c r="D2689" s="175">
        <v>528.5</v>
      </c>
    </row>
    <row r="2690" spans="1:4" ht="15.75" customHeight="1" x14ac:dyDescent="0.3">
      <c r="A2690" s="174">
        <v>103799</v>
      </c>
      <c r="B2690" s="83" t="s">
        <v>2909</v>
      </c>
      <c r="C2690" s="174" t="s">
        <v>303</v>
      </c>
      <c r="D2690" s="175">
        <v>421.11</v>
      </c>
    </row>
    <row r="2691" spans="1:4" ht="15.75" customHeight="1" x14ac:dyDescent="0.3">
      <c r="A2691" s="174">
        <v>104950</v>
      </c>
      <c r="B2691" s="83" t="s">
        <v>2910</v>
      </c>
      <c r="C2691" s="174" t="s">
        <v>303</v>
      </c>
      <c r="D2691" s="175">
        <v>0</v>
      </c>
    </row>
    <row r="2692" spans="1:4" ht="15.75" customHeight="1" x14ac:dyDescent="0.3">
      <c r="A2692" s="174">
        <v>104948</v>
      </c>
      <c r="B2692" s="83" t="s">
        <v>2911</v>
      </c>
      <c r="C2692" s="174" t="s">
        <v>303</v>
      </c>
      <c r="D2692" s="175">
        <v>5.76</v>
      </c>
    </row>
    <row r="2693" spans="1:4" ht="15.75" customHeight="1" x14ac:dyDescent="0.3">
      <c r="A2693" s="174">
        <v>104949</v>
      </c>
      <c r="B2693" s="83" t="s">
        <v>2912</v>
      </c>
      <c r="C2693" s="174" t="s">
        <v>303</v>
      </c>
      <c r="D2693" s="175">
        <v>10.72</v>
      </c>
    </row>
    <row r="2694" spans="1:4" ht="15.75" customHeight="1" x14ac:dyDescent="0.3">
      <c r="A2694" s="174">
        <v>104947</v>
      </c>
      <c r="B2694" s="83" t="s">
        <v>2913</v>
      </c>
      <c r="C2694" s="174" t="s">
        <v>303</v>
      </c>
      <c r="D2694" s="175">
        <v>13.7</v>
      </c>
    </row>
    <row r="2695" spans="1:4" ht="15.75" customHeight="1" x14ac:dyDescent="0.3">
      <c r="A2695" s="174">
        <v>104325</v>
      </c>
      <c r="B2695" s="83" t="s">
        <v>2914</v>
      </c>
      <c r="C2695" s="174" t="s">
        <v>182</v>
      </c>
      <c r="D2695" s="175">
        <v>0</v>
      </c>
    </row>
    <row r="2696" spans="1:4" ht="15.75" customHeight="1" x14ac:dyDescent="0.3">
      <c r="A2696" s="174">
        <v>104318</v>
      </c>
      <c r="B2696" s="83" t="s">
        <v>2915</v>
      </c>
      <c r="C2696" s="174" t="s">
        <v>182</v>
      </c>
      <c r="D2696" s="175">
        <v>8.9499999999999993</v>
      </c>
    </row>
    <row r="2697" spans="1:4" ht="15.75" customHeight="1" x14ac:dyDescent="0.3">
      <c r="A2697" s="174">
        <v>89867</v>
      </c>
      <c r="B2697" s="83" t="s">
        <v>2916</v>
      </c>
      <c r="C2697" s="174" t="s">
        <v>182</v>
      </c>
      <c r="D2697" s="175">
        <v>9.91</v>
      </c>
    </row>
    <row r="2698" spans="1:4" ht="15.75" customHeight="1" x14ac:dyDescent="0.3">
      <c r="A2698" s="174">
        <v>104320</v>
      </c>
      <c r="B2698" s="83" t="s">
        <v>2917</v>
      </c>
      <c r="C2698" s="174" t="s">
        <v>182</v>
      </c>
      <c r="D2698" s="175">
        <v>13.29</v>
      </c>
    </row>
    <row r="2699" spans="1:4" ht="15.75" customHeight="1" x14ac:dyDescent="0.3">
      <c r="A2699" s="174">
        <v>104317</v>
      </c>
      <c r="B2699" s="83" t="s">
        <v>2918</v>
      </c>
      <c r="C2699" s="174" t="s">
        <v>182</v>
      </c>
      <c r="D2699" s="175">
        <v>8.4499999999999993</v>
      </c>
    </row>
    <row r="2700" spans="1:4" ht="15.75" customHeight="1" x14ac:dyDescent="0.3">
      <c r="A2700" s="174">
        <v>89866</v>
      </c>
      <c r="B2700" s="83" t="s">
        <v>2919</v>
      </c>
      <c r="C2700" s="174" t="s">
        <v>182</v>
      </c>
      <c r="D2700" s="175">
        <v>9.19</v>
      </c>
    </row>
    <row r="2701" spans="1:4" ht="15.75" customHeight="1" x14ac:dyDescent="0.3">
      <c r="A2701" s="174">
        <v>104319</v>
      </c>
      <c r="B2701" s="83" t="s">
        <v>2920</v>
      </c>
      <c r="C2701" s="174" t="s">
        <v>182</v>
      </c>
      <c r="D2701" s="175">
        <v>11.7</v>
      </c>
    </row>
    <row r="2702" spans="1:4" ht="15.75" customHeight="1" x14ac:dyDescent="0.3">
      <c r="A2702" s="174">
        <v>104321</v>
      </c>
      <c r="B2702" s="83" t="s">
        <v>2921</v>
      </c>
      <c r="C2702" s="174" t="s">
        <v>182</v>
      </c>
      <c r="D2702" s="175">
        <v>6.3</v>
      </c>
    </row>
    <row r="2703" spans="1:4" ht="15.75" customHeight="1" x14ac:dyDescent="0.3">
      <c r="A2703" s="174">
        <v>89868</v>
      </c>
      <c r="B2703" s="83" t="s">
        <v>2922</v>
      </c>
      <c r="C2703" s="174" t="s">
        <v>182</v>
      </c>
      <c r="D2703" s="175">
        <v>6.85</v>
      </c>
    </row>
    <row r="2704" spans="1:4" ht="15.75" customHeight="1" x14ac:dyDescent="0.3">
      <c r="A2704" s="174">
        <v>104322</v>
      </c>
      <c r="B2704" s="83" t="s">
        <v>2923</v>
      </c>
      <c r="C2704" s="174" t="s">
        <v>182</v>
      </c>
      <c r="D2704" s="175">
        <v>8.7100000000000009</v>
      </c>
    </row>
    <row r="2705" spans="1:4" ht="15.75" customHeight="1" x14ac:dyDescent="0.3">
      <c r="A2705" s="174">
        <v>104323</v>
      </c>
      <c r="B2705" s="83" t="s">
        <v>2924</v>
      </c>
      <c r="C2705" s="174" t="s">
        <v>182</v>
      </c>
      <c r="D2705" s="175">
        <v>11.66</v>
      </c>
    </row>
    <row r="2706" spans="1:4" ht="15.75" customHeight="1" x14ac:dyDescent="0.3">
      <c r="A2706" s="174">
        <v>89869</v>
      </c>
      <c r="B2706" s="83" t="s">
        <v>2925</v>
      </c>
      <c r="C2706" s="174" t="s">
        <v>182</v>
      </c>
      <c r="D2706" s="175">
        <v>12.68</v>
      </c>
    </row>
    <row r="2707" spans="1:4" ht="15.75" customHeight="1" x14ac:dyDescent="0.3">
      <c r="A2707" s="174">
        <v>104324</v>
      </c>
      <c r="B2707" s="83" t="s">
        <v>2926</v>
      </c>
      <c r="C2707" s="174" t="s">
        <v>182</v>
      </c>
      <c r="D2707" s="175">
        <v>16.39</v>
      </c>
    </row>
    <row r="2708" spans="1:4" ht="15.75" customHeight="1" x14ac:dyDescent="0.3">
      <c r="A2708" s="174">
        <v>104315</v>
      </c>
      <c r="B2708" s="83" t="s">
        <v>2927</v>
      </c>
      <c r="C2708" s="174" t="s">
        <v>224</v>
      </c>
      <c r="D2708" s="175">
        <v>19.579999999999998</v>
      </c>
    </row>
    <row r="2709" spans="1:4" ht="15.75" customHeight="1" x14ac:dyDescent="0.3">
      <c r="A2709" s="174">
        <v>89865</v>
      </c>
      <c r="B2709" s="83" t="s">
        <v>2928</v>
      </c>
      <c r="C2709" s="174" t="s">
        <v>224</v>
      </c>
      <c r="D2709" s="175">
        <v>20.89</v>
      </c>
    </row>
    <row r="2710" spans="1:4" ht="15.75" customHeight="1" x14ac:dyDescent="0.3">
      <c r="A2710" s="174">
        <v>104316</v>
      </c>
      <c r="B2710" s="83" t="s">
        <v>2929</v>
      </c>
      <c r="C2710" s="174" t="s">
        <v>224</v>
      </c>
      <c r="D2710" s="175">
        <v>26.75</v>
      </c>
    </row>
    <row r="2711" spans="1:4" ht="15.75" customHeight="1" x14ac:dyDescent="0.3">
      <c r="A2711" s="174">
        <v>102724</v>
      </c>
      <c r="B2711" s="83" t="s">
        <v>2930</v>
      </c>
      <c r="C2711" s="174" t="s">
        <v>182</v>
      </c>
      <c r="D2711" s="175">
        <v>33.29</v>
      </c>
    </row>
    <row r="2712" spans="1:4" ht="15.75" customHeight="1" x14ac:dyDescent="0.3">
      <c r="A2712" s="174">
        <v>102726</v>
      </c>
      <c r="B2712" s="83" t="s">
        <v>2931</v>
      </c>
      <c r="C2712" s="174" t="s">
        <v>182</v>
      </c>
      <c r="D2712" s="175">
        <v>30.44</v>
      </c>
    </row>
    <row r="2713" spans="1:4" ht="15.75" customHeight="1" x14ac:dyDescent="0.3">
      <c r="A2713" s="174">
        <v>102725</v>
      </c>
      <c r="B2713" s="83" t="s">
        <v>2932</v>
      </c>
      <c r="C2713" s="174" t="s">
        <v>182</v>
      </c>
      <c r="D2713" s="175">
        <v>32.54</v>
      </c>
    </row>
    <row r="2714" spans="1:4" ht="15.75" customHeight="1" x14ac:dyDescent="0.3">
      <c r="A2714" s="174">
        <v>102722</v>
      </c>
      <c r="B2714" s="83" t="s">
        <v>2933</v>
      </c>
      <c r="C2714" s="174" t="s">
        <v>224</v>
      </c>
      <c r="D2714" s="175">
        <v>56.35</v>
      </c>
    </row>
    <row r="2715" spans="1:4" ht="15.75" customHeight="1" x14ac:dyDescent="0.3">
      <c r="A2715" s="174">
        <v>102721</v>
      </c>
      <c r="B2715" s="83" t="s">
        <v>2934</v>
      </c>
      <c r="C2715" s="174" t="s">
        <v>224</v>
      </c>
      <c r="D2715" s="175">
        <v>0</v>
      </c>
    </row>
    <row r="2716" spans="1:4" ht="15.75" customHeight="1" x14ac:dyDescent="0.3">
      <c r="A2716" s="174">
        <v>102723</v>
      </c>
      <c r="B2716" s="83" t="s">
        <v>2935</v>
      </c>
      <c r="C2716" s="174" t="s">
        <v>224</v>
      </c>
      <c r="D2716" s="175">
        <v>111.35</v>
      </c>
    </row>
    <row r="2717" spans="1:4" ht="15.75" customHeight="1" x14ac:dyDescent="0.3">
      <c r="A2717" s="174">
        <v>102690</v>
      </c>
      <c r="B2717" s="83" t="s">
        <v>2936</v>
      </c>
      <c r="C2717" s="174" t="s">
        <v>224</v>
      </c>
      <c r="D2717" s="175">
        <v>64.14</v>
      </c>
    </row>
    <row r="2718" spans="1:4" ht="15.75" customHeight="1" x14ac:dyDescent="0.3">
      <c r="A2718" s="174">
        <v>102688</v>
      </c>
      <c r="B2718" s="83" t="s">
        <v>2937</v>
      </c>
      <c r="C2718" s="174" t="s">
        <v>224</v>
      </c>
      <c r="D2718" s="175">
        <v>48.82</v>
      </c>
    </row>
    <row r="2719" spans="1:4" ht="15.75" customHeight="1" x14ac:dyDescent="0.3">
      <c r="A2719" s="174">
        <v>102689</v>
      </c>
      <c r="B2719" s="83" t="s">
        <v>2938</v>
      </c>
      <c r="C2719" s="174" t="s">
        <v>224</v>
      </c>
      <c r="D2719" s="175">
        <v>105.28</v>
      </c>
    </row>
    <row r="2720" spans="1:4" ht="15.75" customHeight="1" x14ac:dyDescent="0.3">
      <c r="A2720" s="174">
        <v>102693</v>
      </c>
      <c r="B2720" s="83" t="s">
        <v>2939</v>
      </c>
      <c r="C2720" s="174" t="s">
        <v>224</v>
      </c>
      <c r="D2720" s="175">
        <v>120.58</v>
      </c>
    </row>
    <row r="2721" spans="1:4" ht="15.75" customHeight="1" x14ac:dyDescent="0.3">
      <c r="A2721" s="174">
        <v>102694</v>
      </c>
      <c r="B2721" s="83" t="s">
        <v>2940</v>
      </c>
      <c r="C2721" s="174" t="s">
        <v>224</v>
      </c>
      <c r="D2721" s="175">
        <v>91.61</v>
      </c>
    </row>
    <row r="2722" spans="1:4" ht="15.75" customHeight="1" x14ac:dyDescent="0.3">
      <c r="A2722" s="174">
        <v>102697</v>
      </c>
      <c r="B2722" s="83" t="s">
        <v>2941</v>
      </c>
      <c r="C2722" s="174" t="s">
        <v>224</v>
      </c>
      <c r="D2722" s="175">
        <v>101.23</v>
      </c>
    </row>
    <row r="2723" spans="1:4" ht="15.75" customHeight="1" x14ac:dyDescent="0.3">
      <c r="A2723" s="174">
        <v>102696</v>
      </c>
      <c r="B2723" s="83" t="s">
        <v>2942</v>
      </c>
      <c r="C2723" s="174" t="s">
        <v>224</v>
      </c>
      <c r="D2723" s="175">
        <v>148.13999999999999</v>
      </c>
    </row>
    <row r="2724" spans="1:4" ht="15.75" customHeight="1" x14ac:dyDescent="0.3">
      <c r="A2724" s="174">
        <v>102703</v>
      </c>
      <c r="B2724" s="83" t="s">
        <v>2943</v>
      </c>
      <c r="C2724" s="174" t="s">
        <v>224</v>
      </c>
      <c r="D2724" s="175">
        <v>157.76</v>
      </c>
    </row>
    <row r="2725" spans="1:4" ht="15.75" customHeight="1" x14ac:dyDescent="0.3">
      <c r="A2725" s="174">
        <v>102678</v>
      </c>
      <c r="B2725" s="83" t="s">
        <v>2944</v>
      </c>
      <c r="C2725" s="174" t="s">
        <v>224</v>
      </c>
      <c r="D2725" s="175">
        <v>118.89</v>
      </c>
    </row>
    <row r="2726" spans="1:4" ht="15.75" customHeight="1" x14ac:dyDescent="0.3">
      <c r="A2726" s="174">
        <v>102679</v>
      </c>
      <c r="B2726" s="83" t="s">
        <v>2945</v>
      </c>
      <c r="C2726" s="174" t="s">
        <v>224</v>
      </c>
      <c r="D2726" s="175">
        <v>126.43</v>
      </c>
    </row>
    <row r="2727" spans="1:4" ht="15.75" customHeight="1" x14ac:dyDescent="0.3">
      <c r="A2727" s="174">
        <v>102673</v>
      </c>
      <c r="B2727" s="83" t="s">
        <v>2946</v>
      </c>
      <c r="C2727" s="174" t="s">
        <v>224</v>
      </c>
      <c r="D2727" s="175">
        <v>166.8</v>
      </c>
    </row>
    <row r="2728" spans="1:4" ht="15.75" customHeight="1" x14ac:dyDescent="0.3">
      <c r="A2728" s="174">
        <v>102677</v>
      </c>
      <c r="B2728" s="83" t="s">
        <v>2947</v>
      </c>
      <c r="C2728" s="174" t="s">
        <v>224</v>
      </c>
      <c r="D2728" s="175">
        <v>153.94</v>
      </c>
    </row>
    <row r="2729" spans="1:4" ht="15.75" customHeight="1" x14ac:dyDescent="0.3">
      <c r="A2729" s="174">
        <v>102683</v>
      </c>
      <c r="B2729" s="83" t="s">
        <v>2948</v>
      </c>
      <c r="C2729" s="174" t="s">
        <v>224</v>
      </c>
      <c r="D2729" s="175">
        <v>156.33000000000001</v>
      </c>
    </row>
    <row r="2730" spans="1:4" ht="15.75" customHeight="1" x14ac:dyDescent="0.3">
      <c r="A2730" s="174">
        <v>102687</v>
      </c>
      <c r="B2730" s="83" t="s">
        <v>2949</v>
      </c>
      <c r="C2730" s="174" t="s">
        <v>224</v>
      </c>
      <c r="D2730" s="175">
        <v>158.88999999999999</v>
      </c>
    </row>
    <row r="2731" spans="1:4" ht="15.75" customHeight="1" x14ac:dyDescent="0.3">
      <c r="A2731" s="174">
        <v>102670</v>
      </c>
      <c r="B2731" s="83" t="s">
        <v>2950</v>
      </c>
      <c r="C2731" s="174" t="s">
        <v>224</v>
      </c>
      <c r="D2731" s="175">
        <v>124.1</v>
      </c>
    </row>
    <row r="2732" spans="1:4" ht="15.75" customHeight="1" x14ac:dyDescent="0.3">
      <c r="A2732" s="174">
        <v>102674</v>
      </c>
      <c r="B2732" s="83" t="s">
        <v>2951</v>
      </c>
      <c r="C2732" s="174" t="s">
        <v>224</v>
      </c>
      <c r="D2732" s="175">
        <v>136.34</v>
      </c>
    </row>
    <row r="2733" spans="1:4" ht="15.75" customHeight="1" x14ac:dyDescent="0.3">
      <c r="A2733" s="174">
        <v>102680</v>
      </c>
      <c r="B2733" s="83" t="s">
        <v>2952</v>
      </c>
      <c r="C2733" s="174" t="s">
        <v>224</v>
      </c>
      <c r="D2733" s="175">
        <v>132.31</v>
      </c>
    </row>
    <row r="2734" spans="1:4" ht="15.75" customHeight="1" x14ac:dyDescent="0.3">
      <c r="A2734" s="174">
        <v>102684</v>
      </c>
      <c r="B2734" s="83" t="s">
        <v>2953</v>
      </c>
      <c r="C2734" s="174" t="s">
        <v>224</v>
      </c>
      <c r="D2734" s="175">
        <v>139.83000000000001</v>
      </c>
    </row>
    <row r="2735" spans="1:4" ht="15.75" customHeight="1" x14ac:dyDescent="0.3">
      <c r="A2735" s="174">
        <v>102672</v>
      </c>
      <c r="B2735" s="83" t="s">
        <v>2954</v>
      </c>
      <c r="C2735" s="174" t="s">
        <v>224</v>
      </c>
      <c r="D2735" s="175">
        <v>200.27</v>
      </c>
    </row>
    <row r="2736" spans="1:4" ht="15.75" customHeight="1" x14ac:dyDescent="0.3">
      <c r="A2736" s="174">
        <v>102676</v>
      </c>
      <c r="B2736" s="83" t="s">
        <v>2955</v>
      </c>
      <c r="C2736" s="174" t="s">
        <v>224</v>
      </c>
      <c r="D2736" s="175">
        <v>200.14</v>
      </c>
    </row>
    <row r="2737" spans="1:4" ht="15.75" customHeight="1" x14ac:dyDescent="0.3">
      <c r="A2737" s="174">
        <v>102681</v>
      </c>
      <c r="B2737" s="83" t="s">
        <v>2956</v>
      </c>
      <c r="C2737" s="174" t="s">
        <v>224</v>
      </c>
      <c r="D2737" s="175">
        <v>196.11</v>
      </c>
    </row>
    <row r="2738" spans="1:4" ht="15.75" customHeight="1" x14ac:dyDescent="0.3">
      <c r="A2738" s="174">
        <v>102685</v>
      </c>
      <c r="B2738" s="83" t="s">
        <v>2957</v>
      </c>
      <c r="C2738" s="174" t="s">
        <v>224</v>
      </c>
      <c r="D2738" s="175">
        <v>203.64</v>
      </c>
    </row>
    <row r="2739" spans="1:4" ht="15.75" customHeight="1" x14ac:dyDescent="0.3">
      <c r="A2739" s="174">
        <v>102664</v>
      </c>
      <c r="B2739" s="83" t="s">
        <v>2958</v>
      </c>
      <c r="C2739" s="174" t="s">
        <v>224</v>
      </c>
      <c r="D2739" s="175">
        <v>44.85</v>
      </c>
    </row>
    <row r="2740" spans="1:4" ht="15.75" customHeight="1" x14ac:dyDescent="0.3">
      <c r="A2740" s="174">
        <v>102665</v>
      </c>
      <c r="B2740" s="83" t="s">
        <v>2959</v>
      </c>
      <c r="C2740" s="174" t="s">
        <v>224</v>
      </c>
      <c r="D2740" s="175">
        <v>20.07</v>
      </c>
    </row>
    <row r="2741" spans="1:4" ht="15.75" customHeight="1" x14ac:dyDescent="0.3">
      <c r="A2741" s="174">
        <v>102663</v>
      </c>
      <c r="B2741" s="83" t="s">
        <v>2960</v>
      </c>
      <c r="C2741" s="174" t="s">
        <v>224</v>
      </c>
      <c r="D2741" s="175">
        <v>51.78</v>
      </c>
    </row>
    <row r="2742" spans="1:4" ht="15.75" customHeight="1" x14ac:dyDescent="0.3">
      <c r="A2742" s="174">
        <v>102669</v>
      </c>
      <c r="B2742" s="83" t="s">
        <v>2961</v>
      </c>
      <c r="C2742" s="174" t="s">
        <v>224</v>
      </c>
      <c r="D2742" s="175">
        <v>68.56</v>
      </c>
    </row>
    <row r="2743" spans="1:4" ht="15.75" customHeight="1" x14ac:dyDescent="0.3">
      <c r="A2743" s="174">
        <v>102661</v>
      </c>
      <c r="B2743" s="83" t="s">
        <v>2962</v>
      </c>
      <c r="C2743" s="174" t="s">
        <v>224</v>
      </c>
      <c r="D2743" s="175">
        <v>41.45</v>
      </c>
    </row>
    <row r="2744" spans="1:4" ht="15.75" customHeight="1" x14ac:dyDescent="0.3">
      <c r="A2744" s="174">
        <v>102666</v>
      </c>
      <c r="B2744" s="83" t="s">
        <v>2963</v>
      </c>
      <c r="C2744" s="174" t="s">
        <v>224</v>
      </c>
      <c r="D2744" s="175">
        <v>56.77</v>
      </c>
    </row>
    <row r="2745" spans="1:4" ht="15.75" customHeight="1" x14ac:dyDescent="0.3">
      <c r="A2745" s="174">
        <v>102662</v>
      </c>
      <c r="B2745" s="83" t="s">
        <v>2964</v>
      </c>
      <c r="C2745" s="174" t="s">
        <v>224</v>
      </c>
      <c r="D2745" s="175">
        <v>101.1</v>
      </c>
    </row>
    <row r="2746" spans="1:4" ht="15.75" customHeight="1" x14ac:dyDescent="0.3">
      <c r="A2746" s="174">
        <v>102668</v>
      </c>
      <c r="B2746" s="83" t="s">
        <v>2965</v>
      </c>
      <c r="C2746" s="174" t="s">
        <v>224</v>
      </c>
      <c r="D2746" s="175">
        <v>116.4</v>
      </c>
    </row>
    <row r="2747" spans="1:4" ht="15.75" customHeight="1" x14ac:dyDescent="0.3">
      <c r="A2747" s="174">
        <v>102718</v>
      </c>
      <c r="B2747" s="83" t="s">
        <v>2966</v>
      </c>
      <c r="C2747" s="174" t="s">
        <v>303</v>
      </c>
      <c r="D2747" s="175">
        <v>178.34</v>
      </c>
    </row>
    <row r="2748" spans="1:4" ht="15.75" customHeight="1" x14ac:dyDescent="0.3">
      <c r="A2748" s="174">
        <v>102716</v>
      </c>
      <c r="B2748" s="83" t="s">
        <v>2967</v>
      </c>
      <c r="C2748" s="174" t="s">
        <v>303</v>
      </c>
      <c r="D2748" s="175">
        <v>162.35</v>
      </c>
    </row>
    <row r="2749" spans="1:4" ht="15.75" customHeight="1" x14ac:dyDescent="0.3">
      <c r="A2749" s="174">
        <v>102719</v>
      </c>
      <c r="B2749" s="83" t="s">
        <v>2968</v>
      </c>
      <c r="C2749" s="174" t="s">
        <v>303</v>
      </c>
      <c r="D2749" s="175">
        <v>116.1</v>
      </c>
    </row>
    <row r="2750" spans="1:4" ht="15.75" customHeight="1" x14ac:dyDescent="0.3">
      <c r="A2750" s="174">
        <v>102717</v>
      </c>
      <c r="B2750" s="83" t="s">
        <v>2969</v>
      </c>
      <c r="C2750" s="174" t="s">
        <v>303</v>
      </c>
      <c r="D2750" s="175">
        <v>100.11</v>
      </c>
    </row>
    <row r="2751" spans="1:4" ht="15.75" customHeight="1" x14ac:dyDescent="0.3">
      <c r="A2751" s="174">
        <v>102720</v>
      </c>
      <c r="B2751" s="83" t="s">
        <v>2970</v>
      </c>
      <c r="C2751" s="174" t="s">
        <v>216</v>
      </c>
      <c r="D2751" s="175">
        <v>0</v>
      </c>
    </row>
    <row r="2752" spans="1:4" ht="15.75" customHeight="1" x14ac:dyDescent="0.3">
      <c r="A2752" s="174">
        <v>102713</v>
      </c>
      <c r="B2752" s="83" t="s">
        <v>2971</v>
      </c>
      <c r="C2752" s="174" t="s">
        <v>216</v>
      </c>
      <c r="D2752" s="175">
        <v>13.32</v>
      </c>
    </row>
    <row r="2753" spans="1:4" ht="15.75" customHeight="1" x14ac:dyDescent="0.3">
      <c r="A2753" s="174">
        <v>102715</v>
      </c>
      <c r="B2753" s="83" t="s">
        <v>2972</v>
      </c>
      <c r="C2753" s="174" t="s">
        <v>216</v>
      </c>
      <c r="D2753" s="175">
        <v>26.22</v>
      </c>
    </row>
    <row r="2754" spans="1:4" ht="15.75" customHeight="1" x14ac:dyDescent="0.3">
      <c r="A2754" s="174">
        <v>103653</v>
      </c>
      <c r="B2754" s="83" t="s">
        <v>2973</v>
      </c>
      <c r="C2754" s="174" t="s">
        <v>216</v>
      </c>
      <c r="D2754" s="175">
        <v>31.29</v>
      </c>
    </row>
    <row r="2755" spans="1:4" ht="15.75" customHeight="1" x14ac:dyDescent="0.3">
      <c r="A2755" s="174">
        <v>102712</v>
      </c>
      <c r="B2755" s="83" t="s">
        <v>2974</v>
      </c>
      <c r="C2755" s="174" t="s">
        <v>216</v>
      </c>
      <c r="D2755" s="175">
        <v>9.7200000000000006</v>
      </c>
    </row>
    <row r="2756" spans="1:4" ht="15.75" customHeight="1" x14ac:dyDescent="0.3">
      <c r="A2756" s="174">
        <v>102711</v>
      </c>
      <c r="B2756" s="83" t="s">
        <v>2975</v>
      </c>
      <c r="C2756" s="174" t="s">
        <v>182</v>
      </c>
      <c r="D2756" s="175">
        <v>92.65</v>
      </c>
    </row>
    <row r="2757" spans="1:4" ht="15.75" customHeight="1" x14ac:dyDescent="0.3">
      <c r="A2757" s="174">
        <v>102710</v>
      </c>
      <c r="B2757" s="83" t="s">
        <v>2976</v>
      </c>
      <c r="C2757" s="174" t="s">
        <v>182</v>
      </c>
      <c r="D2757" s="175">
        <v>73.180000000000007</v>
      </c>
    </row>
    <row r="2758" spans="1:4" ht="15.75" customHeight="1" x14ac:dyDescent="0.3">
      <c r="A2758" s="174">
        <v>102709</v>
      </c>
      <c r="B2758" s="83" t="s">
        <v>2977</v>
      </c>
      <c r="C2758" s="174" t="s">
        <v>182</v>
      </c>
      <c r="D2758" s="175">
        <v>0</v>
      </c>
    </row>
    <row r="2759" spans="1:4" ht="15.75" customHeight="1" x14ac:dyDescent="0.3">
      <c r="A2759" s="174">
        <v>102708</v>
      </c>
      <c r="B2759" s="83" t="s">
        <v>2978</v>
      </c>
      <c r="C2759" s="174" t="s">
        <v>182</v>
      </c>
      <c r="D2759" s="175">
        <v>30.64</v>
      </c>
    </row>
    <row r="2760" spans="1:4" ht="15.75" customHeight="1" x14ac:dyDescent="0.3">
      <c r="A2760" s="174">
        <v>102707</v>
      </c>
      <c r="B2760" s="83" t="s">
        <v>2979</v>
      </c>
      <c r="C2760" s="174" t="s">
        <v>224</v>
      </c>
      <c r="D2760" s="175">
        <v>27.36</v>
      </c>
    </row>
    <row r="2761" spans="1:4" ht="15.75" customHeight="1" x14ac:dyDescent="0.3">
      <c r="A2761" s="174">
        <v>102704</v>
      </c>
      <c r="B2761" s="83" t="s">
        <v>2980</v>
      </c>
      <c r="C2761" s="174" t="s">
        <v>224</v>
      </c>
      <c r="D2761" s="175">
        <v>12.35</v>
      </c>
    </row>
    <row r="2762" spans="1:4" ht="15.75" customHeight="1" x14ac:dyDescent="0.3">
      <c r="A2762" s="174">
        <v>102705</v>
      </c>
      <c r="B2762" s="83" t="s">
        <v>2981</v>
      </c>
      <c r="C2762" s="174" t="s">
        <v>224</v>
      </c>
      <c r="D2762" s="175">
        <v>67.349999999999994</v>
      </c>
    </row>
    <row r="2763" spans="1:4" ht="15.75" customHeight="1" x14ac:dyDescent="0.3">
      <c r="A2763" s="174">
        <v>98333</v>
      </c>
      <c r="B2763" s="83" t="s">
        <v>2982</v>
      </c>
      <c r="C2763" s="174" t="s">
        <v>216</v>
      </c>
      <c r="D2763" s="175">
        <v>0</v>
      </c>
    </row>
    <row r="2764" spans="1:4" ht="15.75" customHeight="1" x14ac:dyDescent="0.3">
      <c r="A2764" s="174">
        <v>98332</v>
      </c>
      <c r="B2764" s="83" t="s">
        <v>2983</v>
      </c>
      <c r="C2764" s="174" t="s">
        <v>216</v>
      </c>
      <c r="D2764" s="175">
        <v>0</v>
      </c>
    </row>
    <row r="2765" spans="1:4" ht="15.75" customHeight="1" x14ac:dyDescent="0.3">
      <c r="A2765" s="174">
        <v>98331</v>
      </c>
      <c r="B2765" s="83" t="s">
        <v>2984</v>
      </c>
      <c r="C2765" s="174" t="s">
        <v>216</v>
      </c>
      <c r="D2765" s="175">
        <v>0</v>
      </c>
    </row>
    <row r="2766" spans="1:4" ht="15.75" customHeight="1" x14ac:dyDescent="0.3">
      <c r="A2766" s="174">
        <v>98327</v>
      </c>
      <c r="B2766" s="83" t="s">
        <v>2985</v>
      </c>
      <c r="C2766" s="174" t="s">
        <v>216</v>
      </c>
      <c r="D2766" s="175">
        <v>0</v>
      </c>
    </row>
    <row r="2767" spans="1:4" ht="15.75" customHeight="1" x14ac:dyDescent="0.3">
      <c r="A2767" s="174">
        <v>98326</v>
      </c>
      <c r="B2767" s="83" t="s">
        <v>2986</v>
      </c>
      <c r="C2767" s="174" t="s">
        <v>216</v>
      </c>
      <c r="D2767" s="175">
        <v>0</v>
      </c>
    </row>
    <row r="2768" spans="1:4" ht="15.75" customHeight="1" x14ac:dyDescent="0.3">
      <c r="A2768" s="174">
        <v>98325</v>
      </c>
      <c r="B2768" s="83" t="s">
        <v>2987</v>
      </c>
      <c r="C2768" s="174" t="s">
        <v>216</v>
      </c>
      <c r="D2768" s="175">
        <v>0</v>
      </c>
    </row>
    <row r="2769" spans="1:4" ht="15.75" customHeight="1" x14ac:dyDescent="0.3">
      <c r="A2769" s="174">
        <v>98370</v>
      </c>
      <c r="B2769" s="83" t="s">
        <v>2988</v>
      </c>
      <c r="C2769" s="174" t="s">
        <v>216</v>
      </c>
      <c r="D2769" s="175">
        <v>0</v>
      </c>
    </row>
    <row r="2770" spans="1:4" ht="15.75" customHeight="1" x14ac:dyDescent="0.3">
      <c r="A2770" s="174">
        <v>98389</v>
      </c>
      <c r="B2770" s="83" t="s">
        <v>2989</v>
      </c>
      <c r="C2770" s="174" t="s">
        <v>182</v>
      </c>
      <c r="D2770" s="175">
        <v>0</v>
      </c>
    </row>
    <row r="2771" spans="1:4" ht="15.75" customHeight="1" x14ac:dyDescent="0.3">
      <c r="A2771" s="174">
        <v>98390</v>
      </c>
      <c r="B2771" s="83" t="s">
        <v>2990</v>
      </c>
      <c r="C2771" s="174" t="s">
        <v>182</v>
      </c>
      <c r="D2771" s="175">
        <v>0</v>
      </c>
    </row>
    <row r="2772" spans="1:4" ht="15.75" customHeight="1" x14ac:dyDescent="0.3">
      <c r="A2772" s="174">
        <v>98391</v>
      </c>
      <c r="B2772" s="83" t="s">
        <v>2991</v>
      </c>
      <c r="C2772" s="174" t="s">
        <v>182</v>
      </c>
      <c r="D2772" s="175">
        <v>0</v>
      </c>
    </row>
    <row r="2773" spans="1:4" ht="15.75" customHeight="1" x14ac:dyDescent="0.3">
      <c r="A2773" s="174">
        <v>98392</v>
      </c>
      <c r="B2773" s="83" t="s">
        <v>2992</v>
      </c>
      <c r="C2773" s="174" t="s">
        <v>182</v>
      </c>
      <c r="D2773" s="175">
        <v>0</v>
      </c>
    </row>
    <row r="2774" spans="1:4" ht="15.75" customHeight="1" x14ac:dyDescent="0.3">
      <c r="A2774" s="174">
        <v>98393</v>
      </c>
      <c r="B2774" s="83" t="s">
        <v>2993</v>
      </c>
      <c r="C2774" s="174" t="s">
        <v>182</v>
      </c>
      <c r="D2774" s="175">
        <v>0</v>
      </c>
    </row>
    <row r="2775" spans="1:4" ht="15.75" customHeight="1" x14ac:dyDescent="0.3">
      <c r="A2775" s="174">
        <v>98394</v>
      </c>
      <c r="B2775" s="83" t="s">
        <v>2994</v>
      </c>
      <c r="C2775" s="174" t="s">
        <v>182</v>
      </c>
      <c r="D2775" s="175">
        <v>0</v>
      </c>
    </row>
    <row r="2776" spans="1:4" ht="15.75" customHeight="1" x14ac:dyDescent="0.3">
      <c r="A2776" s="174">
        <v>98395</v>
      </c>
      <c r="B2776" s="83" t="s">
        <v>2995</v>
      </c>
      <c r="C2776" s="174" t="s">
        <v>182</v>
      </c>
      <c r="D2776" s="175">
        <v>0</v>
      </c>
    </row>
    <row r="2777" spans="1:4" ht="15.75" customHeight="1" x14ac:dyDescent="0.3">
      <c r="A2777" s="174">
        <v>98396</v>
      </c>
      <c r="B2777" s="83" t="s">
        <v>2996</v>
      </c>
      <c r="C2777" s="174" t="s">
        <v>182</v>
      </c>
      <c r="D2777" s="175">
        <v>0</v>
      </c>
    </row>
    <row r="2778" spans="1:4" ht="15.75" customHeight="1" x14ac:dyDescent="0.3">
      <c r="A2778" s="174">
        <v>98369</v>
      </c>
      <c r="B2778" s="83" t="s">
        <v>2997</v>
      </c>
      <c r="C2778" s="174" t="s">
        <v>216</v>
      </c>
      <c r="D2778" s="175">
        <v>0</v>
      </c>
    </row>
    <row r="2779" spans="1:4" ht="15.75" customHeight="1" x14ac:dyDescent="0.3">
      <c r="A2779" s="174">
        <v>98360</v>
      </c>
      <c r="B2779" s="83" t="s">
        <v>2998</v>
      </c>
      <c r="C2779" s="174" t="s">
        <v>216</v>
      </c>
      <c r="D2779" s="175">
        <v>0</v>
      </c>
    </row>
    <row r="2780" spans="1:4" ht="15.75" customHeight="1" x14ac:dyDescent="0.3">
      <c r="A2780" s="174">
        <v>98368</v>
      </c>
      <c r="B2780" s="83" t="s">
        <v>2999</v>
      </c>
      <c r="C2780" s="174" t="s">
        <v>216</v>
      </c>
      <c r="D2780" s="175">
        <v>0</v>
      </c>
    </row>
    <row r="2781" spans="1:4" ht="15.75" customHeight="1" x14ac:dyDescent="0.3">
      <c r="A2781" s="174">
        <v>98359</v>
      </c>
      <c r="B2781" s="83" t="s">
        <v>3000</v>
      </c>
      <c r="C2781" s="174" t="s">
        <v>216</v>
      </c>
      <c r="D2781" s="175">
        <v>0</v>
      </c>
    </row>
    <row r="2782" spans="1:4" ht="15.75" customHeight="1" x14ac:dyDescent="0.3">
      <c r="A2782" s="174">
        <v>98367</v>
      </c>
      <c r="B2782" s="83" t="s">
        <v>3001</v>
      </c>
      <c r="C2782" s="174" t="s">
        <v>216</v>
      </c>
      <c r="D2782" s="175">
        <v>0</v>
      </c>
    </row>
    <row r="2783" spans="1:4" ht="15.75" customHeight="1" x14ac:dyDescent="0.3">
      <c r="A2783" s="174">
        <v>98358</v>
      </c>
      <c r="B2783" s="83" t="s">
        <v>3002</v>
      </c>
      <c r="C2783" s="174" t="s">
        <v>216</v>
      </c>
      <c r="D2783" s="175">
        <v>0</v>
      </c>
    </row>
    <row r="2784" spans="1:4" ht="15.75" customHeight="1" x14ac:dyDescent="0.3">
      <c r="A2784" s="174">
        <v>98352</v>
      </c>
      <c r="B2784" s="83" t="s">
        <v>3003</v>
      </c>
      <c r="C2784" s="174" t="s">
        <v>216</v>
      </c>
      <c r="D2784" s="175">
        <v>0</v>
      </c>
    </row>
    <row r="2785" spans="1:4" ht="15.75" customHeight="1" x14ac:dyDescent="0.3">
      <c r="A2785" s="174">
        <v>98343</v>
      </c>
      <c r="B2785" s="83" t="s">
        <v>3004</v>
      </c>
      <c r="C2785" s="174" t="s">
        <v>216</v>
      </c>
      <c r="D2785" s="175">
        <v>0</v>
      </c>
    </row>
    <row r="2786" spans="1:4" ht="15.75" customHeight="1" x14ac:dyDescent="0.3">
      <c r="A2786" s="174">
        <v>98351</v>
      </c>
      <c r="B2786" s="83" t="s">
        <v>3005</v>
      </c>
      <c r="C2786" s="174" t="s">
        <v>216</v>
      </c>
      <c r="D2786" s="175">
        <v>0</v>
      </c>
    </row>
    <row r="2787" spans="1:4" ht="15.75" customHeight="1" x14ac:dyDescent="0.3">
      <c r="A2787" s="174">
        <v>98342</v>
      </c>
      <c r="B2787" s="83" t="s">
        <v>3006</v>
      </c>
      <c r="C2787" s="174" t="s">
        <v>216</v>
      </c>
      <c r="D2787" s="175">
        <v>0</v>
      </c>
    </row>
    <row r="2788" spans="1:4" ht="15.75" customHeight="1" x14ac:dyDescent="0.3">
      <c r="A2788" s="174">
        <v>98350</v>
      </c>
      <c r="B2788" s="83" t="s">
        <v>3007</v>
      </c>
      <c r="C2788" s="174" t="s">
        <v>216</v>
      </c>
      <c r="D2788" s="175">
        <v>0</v>
      </c>
    </row>
    <row r="2789" spans="1:4" ht="15.75" customHeight="1" x14ac:dyDescent="0.3">
      <c r="A2789" s="174">
        <v>98341</v>
      </c>
      <c r="B2789" s="83" t="s">
        <v>3008</v>
      </c>
      <c r="C2789" s="174" t="s">
        <v>216</v>
      </c>
      <c r="D2789" s="175">
        <v>0</v>
      </c>
    </row>
    <row r="2790" spans="1:4" ht="15.75" customHeight="1" x14ac:dyDescent="0.3">
      <c r="A2790" s="174">
        <v>98381</v>
      </c>
      <c r="B2790" s="83" t="s">
        <v>3009</v>
      </c>
      <c r="C2790" s="174" t="s">
        <v>224</v>
      </c>
      <c r="D2790" s="175">
        <v>0</v>
      </c>
    </row>
    <row r="2791" spans="1:4" ht="15.75" customHeight="1" x14ac:dyDescent="0.3">
      <c r="A2791" s="174">
        <v>98382</v>
      </c>
      <c r="B2791" s="83" t="s">
        <v>3010</v>
      </c>
      <c r="C2791" s="174" t="s">
        <v>224</v>
      </c>
      <c r="D2791" s="175">
        <v>0</v>
      </c>
    </row>
    <row r="2792" spans="1:4" ht="15.75" customHeight="1" x14ac:dyDescent="0.3">
      <c r="A2792" s="174">
        <v>98383</v>
      </c>
      <c r="B2792" s="83" t="s">
        <v>3011</v>
      </c>
      <c r="C2792" s="174" t="s">
        <v>224</v>
      </c>
      <c r="D2792" s="175">
        <v>0</v>
      </c>
    </row>
    <row r="2793" spans="1:4" ht="15.75" customHeight="1" x14ac:dyDescent="0.3">
      <c r="A2793" s="174">
        <v>98384</v>
      </c>
      <c r="B2793" s="83" t="s">
        <v>3012</v>
      </c>
      <c r="C2793" s="174" t="s">
        <v>224</v>
      </c>
      <c r="D2793" s="175">
        <v>0</v>
      </c>
    </row>
    <row r="2794" spans="1:4" ht="15.75" customHeight="1" x14ac:dyDescent="0.3">
      <c r="A2794" s="174">
        <v>98385</v>
      </c>
      <c r="B2794" s="83" t="s">
        <v>3013</v>
      </c>
      <c r="C2794" s="174" t="s">
        <v>224</v>
      </c>
      <c r="D2794" s="175">
        <v>0</v>
      </c>
    </row>
    <row r="2795" spans="1:4" ht="15.75" customHeight="1" x14ac:dyDescent="0.3">
      <c r="A2795" s="174">
        <v>98386</v>
      </c>
      <c r="B2795" s="83" t="s">
        <v>3014</v>
      </c>
      <c r="C2795" s="174" t="s">
        <v>224</v>
      </c>
      <c r="D2795" s="175">
        <v>0</v>
      </c>
    </row>
    <row r="2796" spans="1:4" ht="15.75" customHeight="1" x14ac:dyDescent="0.3">
      <c r="A2796" s="174">
        <v>98387</v>
      </c>
      <c r="B2796" s="83" t="s">
        <v>3015</v>
      </c>
      <c r="C2796" s="174" t="s">
        <v>224</v>
      </c>
      <c r="D2796" s="175">
        <v>0</v>
      </c>
    </row>
    <row r="2797" spans="1:4" ht="15.75" customHeight="1" x14ac:dyDescent="0.3">
      <c r="A2797" s="174">
        <v>98388</v>
      </c>
      <c r="B2797" s="83" t="s">
        <v>3016</v>
      </c>
      <c r="C2797" s="174" t="s">
        <v>224</v>
      </c>
      <c r="D2797" s="175">
        <v>0</v>
      </c>
    </row>
    <row r="2798" spans="1:4" ht="15.75" customHeight="1" x14ac:dyDescent="0.3">
      <c r="A2798" s="174">
        <v>98346</v>
      </c>
      <c r="B2798" s="83" t="s">
        <v>3017</v>
      </c>
      <c r="C2798" s="174" t="s">
        <v>216</v>
      </c>
      <c r="D2798" s="175">
        <v>0</v>
      </c>
    </row>
    <row r="2799" spans="1:4" ht="15.75" customHeight="1" x14ac:dyDescent="0.3">
      <c r="A2799" s="174">
        <v>98363</v>
      </c>
      <c r="B2799" s="83" t="s">
        <v>3018</v>
      </c>
      <c r="C2799" s="174" t="s">
        <v>216</v>
      </c>
      <c r="D2799" s="175">
        <v>0</v>
      </c>
    </row>
    <row r="2800" spans="1:4" ht="15.75" customHeight="1" x14ac:dyDescent="0.3">
      <c r="A2800" s="174">
        <v>98354</v>
      </c>
      <c r="B2800" s="83" t="s">
        <v>3019</v>
      </c>
      <c r="C2800" s="174" t="s">
        <v>216</v>
      </c>
      <c r="D2800" s="175">
        <v>0</v>
      </c>
    </row>
    <row r="2801" spans="1:4" ht="15.75" customHeight="1" x14ac:dyDescent="0.3">
      <c r="A2801" s="174">
        <v>98337</v>
      </c>
      <c r="B2801" s="83" t="s">
        <v>3020</v>
      </c>
      <c r="C2801" s="174" t="s">
        <v>216</v>
      </c>
      <c r="D2801" s="175">
        <v>0</v>
      </c>
    </row>
    <row r="2802" spans="1:4" ht="15.75" customHeight="1" x14ac:dyDescent="0.3">
      <c r="A2802" s="174">
        <v>98345</v>
      </c>
      <c r="B2802" s="83" t="s">
        <v>3021</v>
      </c>
      <c r="C2802" s="174" t="s">
        <v>216</v>
      </c>
      <c r="D2802" s="175">
        <v>0</v>
      </c>
    </row>
    <row r="2803" spans="1:4" ht="15.75" customHeight="1" x14ac:dyDescent="0.3">
      <c r="A2803" s="174">
        <v>98362</v>
      </c>
      <c r="B2803" s="83" t="s">
        <v>3022</v>
      </c>
      <c r="C2803" s="174" t="s">
        <v>216</v>
      </c>
      <c r="D2803" s="175">
        <v>0</v>
      </c>
    </row>
    <row r="2804" spans="1:4" ht="15.75" customHeight="1" x14ac:dyDescent="0.3">
      <c r="A2804" s="174">
        <v>98403</v>
      </c>
      <c r="B2804" s="83" t="s">
        <v>3023</v>
      </c>
      <c r="C2804" s="174" t="s">
        <v>216</v>
      </c>
      <c r="D2804" s="175">
        <v>0</v>
      </c>
    </row>
    <row r="2805" spans="1:4" ht="15.75" customHeight="1" x14ac:dyDescent="0.3">
      <c r="A2805" s="174">
        <v>98335</v>
      </c>
      <c r="B2805" s="83" t="s">
        <v>3024</v>
      </c>
      <c r="C2805" s="174" t="s">
        <v>216</v>
      </c>
      <c r="D2805" s="175">
        <v>0</v>
      </c>
    </row>
    <row r="2806" spans="1:4" ht="15.75" customHeight="1" x14ac:dyDescent="0.3">
      <c r="A2806" s="174">
        <v>98344</v>
      </c>
      <c r="B2806" s="83" t="s">
        <v>3025</v>
      </c>
      <c r="C2806" s="174" t="s">
        <v>216</v>
      </c>
      <c r="D2806" s="175">
        <v>0</v>
      </c>
    </row>
    <row r="2807" spans="1:4" ht="15.75" customHeight="1" x14ac:dyDescent="0.3">
      <c r="A2807" s="174">
        <v>98361</v>
      </c>
      <c r="B2807" s="83" t="s">
        <v>3026</v>
      </c>
      <c r="C2807" s="174" t="s">
        <v>216</v>
      </c>
      <c r="D2807" s="175">
        <v>0</v>
      </c>
    </row>
    <row r="2808" spans="1:4" ht="15.75" customHeight="1" x14ac:dyDescent="0.3">
      <c r="A2808" s="174">
        <v>98353</v>
      </c>
      <c r="B2808" s="83" t="s">
        <v>3027</v>
      </c>
      <c r="C2808" s="174" t="s">
        <v>216</v>
      </c>
      <c r="D2808" s="175">
        <v>0</v>
      </c>
    </row>
    <row r="2809" spans="1:4" ht="15.75" customHeight="1" x14ac:dyDescent="0.3">
      <c r="A2809" s="174">
        <v>98334</v>
      </c>
      <c r="B2809" s="83" t="s">
        <v>3028</v>
      </c>
      <c r="C2809" s="174" t="s">
        <v>216</v>
      </c>
      <c r="D2809" s="175">
        <v>0</v>
      </c>
    </row>
    <row r="2810" spans="1:4" ht="15.75" customHeight="1" x14ac:dyDescent="0.3">
      <c r="A2810" s="174">
        <v>98371</v>
      </c>
      <c r="B2810" s="83" t="s">
        <v>3029</v>
      </c>
      <c r="C2810" s="174" t="s">
        <v>216</v>
      </c>
      <c r="D2810" s="175">
        <v>0</v>
      </c>
    </row>
    <row r="2811" spans="1:4" ht="15.75" customHeight="1" x14ac:dyDescent="0.3">
      <c r="A2811" s="174">
        <v>98397</v>
      </c>
      <c r="B2811" s="83" t="s">
        <v>3030</v>
      </c>
      <c r="C2811" s="174" t="s">
        <v>216</v>
      </c>
      <c r="D2811" s="175">
        <v>13.94</v>
      </c>
    </row>
    <row r="2812" spans="1:4" ht="15.75" customHeight="1" x14ac:dyDescent="0.3">
      <c r="A2812" s="174">
        <v>97280</v>
      </c>
      <c r="B2812" s="83" t="s">
        <v>3031</v>
      </c>
      <c r="C2812" s="174" t="s">
        <v>182</v>
      </c>
      <c r="D2812" s="175">
        <v>0</v>
      </c>
    </row>
    <row r="2813" spans="1:4" ht="15.75" customHeight="1" x14ac:dyDescent="0.3">
      <c r="A2813" s="174">
        <v>97275</v>
      </c>
      <c r="B2813" s="83" t="s">
        <v>3032</v>
      </c>
      <c r="C2813" s="174" t="s">
        <v>182</v>
      </c>
      <c r="D2813" s="175">
        <v>0</v>
      </c>
    </row>
    <row r="2814" spans="1:4" ht="15.75" customHeight="1" x14ac:dyDescent="0.3">
      <c r="A2814" s="174">
        <v>97279</v>
      </c>
      <c r="B2814" s="83" t="s">
        <v>3033</v>
      </c>
      <c r="C2814" s="174" t="s">
        <v>182</v>
      </c>
      <c r="D2814" s="175">
        <v>0</v>
      </c>
    </row>
    <row r="2815" spans="1:4" ht="15.75" customHeight="1" x14ac:dyDescent="0.3">
      <c r="A2815" s="174">
        <v>97285</v>
      </c>
      <c r="B2815" s="83" t="s">
        <v>3034</v>
      </c>
      <c r="C2815" s="174" t="s">
        <v>182</v>
      </c>
      <c r="D2815" s="175">
        <v>0</v>
      </c>
    </row>
    <row r="2816" spans="1:4" ht="15.75" customHeight="1" x14ac:dyDescent="0.3">
      <c r="A2816" s="174">
        <v>97286</v>
      </c>
      <c r="B2816" s="83" t="s">
        <v>3035</v>
      </c>
      <c r="C2816" s="174" t="s">
        <v>182</v>
      </c>
      <c r="D2816" s="175">
        <v>0</v>
      </c>
    </row>
    <row r="2817" spans="1:4" ht="15.75" customHeight="1" x14ac:dyDescent="0.3">
      <c r="A2817" s="174">
        <v>97291</v>
      </c>
      <c r="B2817" s="83" t="s">
        <v>3036</v>
      </c>
      <c r="C2817" s="174" t="s">
        <v>182</v>
      </c>
      <c r="D2817" s="175">
        <v>0</v>
      </c>
    </row>
    <row r="2818" spans="1:4" ht="15.75" customHeight="1" x14ac:dyDescent="0.3">
      <c r="A2818" s="174">
        <v>97292</v>
      </c>
      <c r="B2818" s="83" t="s">
        <v>3037</v>
      </c>
      <c r="C2818" s="174" t="s">
        <v>182</v>
      </c>
      <c r="D2818" s="175">
        <v>0</v>
      </c>
    </row>
    <row r="2819" spans="1:4" ht="15.75" customHeight="1" x14ac:dyDescent="0.3">
      <c r="A2819" s="174">
        <v>97297</v>
      </c>
      <c r="B2819" s="83" t="s">
        <v>3038</v>
      </c>
      <c r="C2819" s="174" t="s">
        <v>182</v>
      </c>
      <c r="D2819" s="175">
        <v>0</v>
      </c>
    </row>
    <row r="2820" spans="1:4" ht="15.75" customHeight="1" x14ac:dyDescent="0.3">
      <c r="A2820" s="174">
        <v>97298</v>
      </c>
      <c r="B2820" s="83" t="s">
        <v>3039</v>
      </c>
      <c r="C2820" s="174" t="s">
        <v>182</v>
      </c>
      <c r="D2820" s="175">
        <v>0</v>
      </c>
    </row>
    <row r="2821" spans="1:4" ht="15.75" customHeight="1" x14ac:dyDescent="0.3">
      <c r="A2821" s="174">
        <v>97303</v>
      </c>
      <c r="B2821" s="83" t="s">
        <v>3040</v>
      </c>
      <c r="C2821" s="174" t="s">
        <v>182</v>
      </c>
      <c r="D2821" s="175">
        <v>0</v>
      </c>
    </row>
    <row r="2822" spans="1:4" ht="15.75" customHeight="1" x14ac:dyDescent="0.3">
      <c r="A2822" s="174">
        <v>97304</v>
      </c>
      <c r="B2822" s="83" t="s">
        <v>3041</v>
      </c>
      <c r="C2822" s="174" t="s">
        <v>182</v>
      </c>
      <c r="D2822" s="175">
        <v>0</v>
      </c>
    </row>
    <row r="2823" spans="1:4" ht="15.75" customHeight="1" x14ac:dyDescent="0.3">
      <c r="A2823" s="174">
        <v>97309</v>
      </c>
      <c r="B2823" s="83" t="s">
        <v>3042</v>
      </c>
      <c r="C2823" s="174" t="s">
        <v>182</v>
      </c>
      <c r="D2823" s="175">
        <v>0</v>
      </c>
    </row>
    <row r="2824" spans="1:4" ht="15.75" customHeight="1" x14ac:dyDescent="0.3">
      <c r="A2824" s="174">
        <v>97310</v>
      </c>
      <c r="B2824" s="83" t="s">
        <v>3043</v>
      </c>
      <c r="C2824" s="174" t="s">
        <v>182</v>
      </c>
      <c r="D2824" s="175">
        <v>0</v>
      </c>
    </row>
    <row r="2825" spans="1:4" ht="15.75" customHeight="1" x14ac:dyDescent="0.3">
      <c r="A2825" s="174">
        <v>97282</v>
      </c>
      <c r="B2825" s="83" t="s">
        <v>3044</v>
      </c>
      <c r="C2825" s="174" t="s">
        <v>182</v>
      </c>
      <c r="D2825" s="175">
        <v>0</v>
      </c>
    </row>
    <row r="2826" spans="1:4" ht="15.75" customHeight="1" x14ac:dyDescent="0.3">
      <c r="A2826" s="174">
        <v>97276</v>
      </c>
      <c r="B2826" s="83" t="s">
        <v>3045</v>
      </c>
      <c r="C2826" s="174" t="s">
        <v>182</v>
      </c>
      <c r="D2826" s="175">
        <v>0</v>
      </c>
    </row>
    <row r="2827" spans="1:4" ht="15.75" customHeight="1" x14ac:dyDescent="0.3">
      <c r="A2827" s="174">
        <v>97281</v>
      </c>
      <c r="B2827" s="83" t="s">
        <v>3046</v>
      </c>
      <c r="C2827" s="174" t="s">
        <v>182</v>
      </c>
      <c r="D2827" s="175">
        <v>0</v>
      </c>
    </row>
    <row r="2828" spans="1:4" ht="15.75" customHeight="1" x14ac:dyDescent="0.3">
      <c r="A2828" s="174">
        <v>97287</v>
      </c>
      <c r="B2828" s="83" t="s">
        <v>3047</v>
      </c>
      <c r="C2828" s="174" t="s">
        <v>182</v>
      </c>
      <c r="D2828" s="175">
        <v>0</v>
      </c>
    </row>
    <row r="2829" spans="1:4" ht="15.75" customHeight="1" x14ac:dyDescent="0.3">
      <c r="A2829" s="174">
        <v>97288</v>
      </c>
      <c r="B2829" s="83" t="s">
        <v>3048</v>
      </c>
      <c r="C2829" s="174" t="s">
        <v>182</v>
      </c>
      <c r="D2829" s="175">
        <v>0</v>
      </c>
    </row>
    <row r="2830" spans="1:4" ht="15.75" customHeight="1" x14ac:dyDescent="0.3">
      <c r="A2830" s="174">
        <v>97293</v>
      </c>
      <c r="B2830" s="83" t="s">
        <v>3049</v>
      </c>
      <c r="C2830" s="174" t="s">
        <v>182</v>
      </c>
      <c r="D2830" s="175">
        <v>0</v>
      </c>
    </row>
    <row r="2831" spans="1:4" ht="15.75" customHeight="1" x14ac:dyDescent="0.3">
      <c r="A2831" s="174">
        <v>97294</v>
      </c>
      <c r="B2831" s="83" t="s">
        <v>3050</v>
      </c>
      <c r="C2831" s="174" t="s">
        <v>182</v>
      </c>
      <c r="D2831" s="175">
        <v>0</v>
      </c>
    </row>
    <row r="2832" spans="1:4" ht="15.75" customHeight="1" x14ac:dyDescent="0.3">
      <c r="A2832" s="174">
        <v>97299</v>
      </c>
      <c r="B2832" s="83" t="s">
        <v>3051</v>
      </c>
      <c r="C2832" s="174" t="s">
        <v>182</v>
      </c>
      <c r="D2832" s="175">
        <v>0</v>
      </c>
    </row>
    <row r="2833" spans="1:4" ht="15.75" customHeight="1" x14ac:dyDescent="0.3">
      <c r="A2833" s="174">
        <v>97300</v>
      </c>
      <c r="B2833" s="83" t="s">
        <v>3052</v>
      </c>
      <c r="C2833" s="174" t="s">
        <v>182</v>
      </c>
      <c r="D2833" s="175">
        <v>0</v>
      </c>
    </row>
    <row r="2834" spans="1:4" ht="15.75" customHeight="1" x14ac:dyDescent="0.3">
      <c r="A2834" s="174">
        <v>97305</v>
      </c>
      <c r="B2834" s="83" t="s">
        <v>3053</v>
      </c>
      <c r="C2834" s="174" t="s">
        <v>182</v>
      </c>
      <c r="D2834" s="175">
        <v>0</v>
      </c>
    </row>
    <row r="2835" spans="1:4" ht="15.75" customHeight="1" x14ac:dyDescent="0.3">
      <c r="A2835" s="174">
        <v>97306</v>
      </c>
      <c r="B2835" s="83" t="s">
        <v>3054</v>
      </c>
      <c r="C2835" s="174" t="s">
        <v>182</v>
      </c>
      <c r="D2835" s="175">
        <v>0</v>
      </c>
    </row>
    <row r="2836" spans="1:4" ht="15.75" customHeight="1" x14ac:dyDescent="0.3">
      <c r="A2836" s="174">
        <v>97311</v>
      </c>
      <c r="B2836" s="83" t="s">
        <v>3055</v>
      </c>
      <c r="C2836" s="174" t="s">
        <v>182</v>
      </c>
      <c r="D2836" s="175">
        <v>0</v>
      </c>
    </row>
    <row r="2837" spans="1:4" ht="15.75" customHeight="1" x14ac:dyDescent="0.3">
      <c r="A2837" s="174">
        <v>97312</v>
      </c>
      <c r="B2837" s="83" t="s">
        <v>3056</v>
      </c>
      <c r="C2837" s="174" t="s">
        <v>182</v>
      </c>
      <c r="D2837" s="175">
        <v>0</v>
      </c>
    </row>
    <row r="2838" spans="1:4" ht="15.75" customHeight="1" x14ac:dyDescent="0.3">
      <c r="A2838" s="174">
        <v>97278</v>
      </c>
      <c r="B2838" s="83" t="s">
        <v>3057</v>
      </c>
      <c r="C2838" s="174" t="s">
        <v>182</v>
      </c>
      <c r="D2838" s="175">
        <v>0</v>
      </c>
    </row>
    <row r="2839" spans="1:4" ht="15.75" customHeight="1" x14ac:dyDescent="0.3">
      <c r="A2839" s="174">
        <v>97274</v>
      </c>
      <c r="B2839" s="83" t="s">
        <v>3058</v>
      </c>
      <c r="C2839" s="174" t="s">
        <v>182</v>
      </c>
      <c r="D2839" s="175">
        <v>0</v>
      </c>
    </row>
    <row r="2840" spans="1:4" ht="15.75" customHeight="1" x14ac:dyDescent="0.3">
      <c r="A2840" s="174">
        <v>97283</v>
      </c>
      <c r="B2840" s="83" t="s">
        <v>3059</v>
      </c>
      <c r="C2840" s="174" t="s">
        <v>182</v>
      </c>
      <c r="D2840" s="175">
        <v>0</v>
      </c>
    </row>
    <row r="2841" spans="1:4" ht="15.75" customHeight="1" x14ac:dyDescent="0.3">
      <c r="A2841" s="174">
        <v>97284</v>
      </c>
      <c r="B2841" s="83" t="s">
        <v>3060</v>
      </c>
      <c r="C2841" s="174" t="s">
        <v>182</v>
      </c>
      <c r="D2841" s="175">
        <v>0</v>
      </c>
    </row>
    <row r="2842" spans="1:4" ht="15.75" customHeight="1" x14ac:dyDescent="0.3">
      <c r="A2842" s="174">
        <v>97289</v>
      </c>
      <c r="B2842" s="83" t="s">
        <v>3061</v>
      </c>
      <c r="C2842" s="174" t="s">
        <v>182</v>
      </c>
      <c r="D2842" s="175">
        <v>0</v>
      </c>
    </row>
    <row r="2843" spans="1:4" ht="15.75" customHeight="1" x14ac:dyDescent="0.3">
      <c r="A2843" s="174">
        <v>97290</v>
      </c>
      <c r="B2843" s="83" t="s">
        <v>3062</v>
      </c>
      <c r="C2843" s="174" t="s">
        <v>182</v>
      </c>
      <c r="D2843" s="175">
        <v>0</v>
      </c>
    </row>
    <row r="2844" spans="1:4" ht="15.75" customHeight="1" x14ac:dyDescent="0.3">
      <c r="A2844" s="174">
        <v>97295</v>
      </c>
      <c r="B2844" s="83" t="s">
        <v>3063</v>
      </c>
      <c r="C2844" s="174" t="s">
        <v>182</v>
      </c>
      <c r="D2844" s="175">
        <v>0</v>
      </c>
    </row>
    <row r="2845" spans="1:4" ht="15.75" customHeight="1" x14ac:dyDescent="0.3">
      <c r="A2845" s="174">
        <v>97296</v>
      </c>
      <c r="B2845" s="83" t="s">
        <v>3064</v>
      </c>
      <c r="C2845" s="174" t="s">
        <v>182</v>
      </c>
      <c r="D2845" s="175">
        <v>0</v>
      </c>
    </row>
    <row r="2846" spans="1:4" ht="15.75" customHeight="1" x14ac:dyDescent="0.3">
      <c r="A2846" s="174">
        <v>97301</v>
      </c>
      <c r="B2846" s="83" t="s">
        <v>3065</v>
      </c>
      <c r="C2846" s="174" t="s">
        <v>182</v>
      </c>
      <c r="D2846" s="175">
        <v>0</v>
      </c>
    </row>
    <row r="2847" spans="1:4" ht="15.75" customHeight="1" x14ac:dyDescent="0.3">
      <c r="A2847" s="174">
        <v>97302</v>
      </c>
      <c r="B2847" s="83" t="s">
        <v>3066</v>
      </c>
      <c r="C2847" s="174" t="s">
        <v>182</v>
      </c>
      <c r="D2847" s="175">
        <v>0</v>
      </c>
    </row>
    <row r="2848" spans="1:4" ht="15.75" customHeight="1" x14ac:dyDescent="0.3">
      <c r="A2848" s="174">
        <v>97307</v>
      </c>
      <c r="B2848" s="83" t="s">
        <v>3067</v>
      </c>
      <c r="C2848" s="174" t="s">
        <v>182</v>
      </c>
      <c r="D2848" s="175">
        <v>0</v>
      </c>
    </row>
    <row r="2849" spans="1:4" ht="15.75" customHeight="1" x14ac:dyDescent="0.3">
      <c r="A2849" s="174">
        <v>97277</v>
      </c>
      <c r="B2849" s="83" t="s">
        <v>3068</v>
      </c>
      <c r="C2849" s="174" t="s">
        <v>182</v>
      </c>
      <c r="D2849" s="175">
        <v>0</v>
      </c>
    </row>
    <row r="2850" spans="1:4" ht="15.75" customHeight="1" x14ac:dyDescent="0.3">
      <c r="A2850" s="174">
        <v>97308</v>
      </c>
      <c r="B2850" s="83" t="s">
        <v>3069</v>
      </c>
      <c r="C2850" s="174" t="s">
        <v>182</v>
      </c>
      <c r="D2850" s="175">
        <v>0</v>
      </c>
    </row>
    <row r="2851" spans="1:4" ht="15.75" customHeight="1" x14ac:dyDescent="0.3">
      <c r="A2851" s="174">
        <v>97238</v>
      </c>
      <c r="B2851" s="83" t="s">
        <v>3070</v>
      </c>
      <c r="C2851" s="174" t="s">
        <v>224</v>
      </c>
      <c r="D2851" s="175">
        <v>0</v>
      </c>
    </row>
    <row r="2852" spans="1:4" ht="15.75" customHeight="1" x14ac:dyDescent="0.3">
      <c r="A2852" s="174">
        <v>97239</v>
      </c>
      <c r="B2852" s="83" t="s">
        <v>3071</v>
      </c>
      <c r="C2852" s="174" t="s">
        <v>224</v>
      </c>
      <c r="D2852" s="175">
        <v>0</v>
      </c>
    </row>
    <row r="2853" spans="1:4" ht="15.75" customHeight="1" x14ac:dyDescent="0.3">
      <c r="A2853" s="174">
        <v>97240</v>
      </c>
      <c r="B2853" s="83" t="s">
        <v>3072</v>
      </c>
      <c r="C2853" s="174" t="s">
        <v>224</v>
      </c>
      <c r="D2853" s="175">
        <v>0</v>
      </c>
    </row>
    <row r="2854" spans="1:4" ht="15.75" customHeight="1" x14ac:dyDescent="0.3">
      <c r="A2854" s="174">
        <v>97241</v>
      </c>
      <c r="B2854" s="83" t="s">
        <v>3073</v>
      </c>
      <c r="C2854" s="174" t="s">
        <v>224</v>
      </c>
      <c r="D2854" s="175">
        <v>0</v>
      </c>
    </row>
    <row r="2855" spans="1:4" ht="15.75" customHeight="1" x14ac:dyDescent="0.3">
      <c r="A2855" s="174">
        <v>97242</v>
      </c>
      <c r="B2855" s="83" t="s">
        <v>3074</v>
      </c>
      <c r="C2855" s="174" t="s">
        <v>224</v>
      </c>
      <c r="D2855" s="175">
        <v>0</v>
      </c>
    </row>
    <row r="2856" spans="1:4" ht="15.75" customHeight="1" x14ac:dyDescent="0.3">
      <c r="A2856" s="174">
        <v>97243</v>
      </c>
      <c r="B2856" s="83" t="s">
        <v>3075</v>
      </c>
      <c r="C2856" s="174" t="s">
        <v>224</v>
      </c>
      <c r="D2856" s="175">
        <v>0</v>
      </c>
    </row>
    <row r="2857" spans="1:4" ht="15.75" customHeight="1" x14ac:dyDescent="0.3">
      <c r="A2857" s="174">
        <v>97244</v>
      </c>
      <c r="B2857" s="83" t="s">
        <v>3076</v>
      </c>
      <c r="C2857" s="174" t="s">
        <v>224</v>
      </c>
      <c r="D2857" s="175">
        <v>0</v>
      </c>
    </row>
    <row r="2858" spans="1:4" ht="15.75" customHeight="1" x14ac:dyDescent="0.3">
      <c r="A2858" s="174">
        <v>97245</v>
      </c>
      <c r="B2858" s="83" t="s">
        <v>3077</v>
      </c>
      <c r="C2858" s="174" t="s">
        <v>224</v>
      </c>
      <c r="D2858" s="175">
        <v>0</v>
      </c>
    </row>
    <row r="2859" spans="1:4" ht="15.75" customHeight="1" x14ac:dyDescent="0.3">
      <c r="A2859" s="174">
        <v>97236</v>
      </c>
      <c r="B2859" s="83" t="s">
        <v>3078</v>
      </c>
      <c r="C2859" s="174" t="s">
        <v>224</v>
      </c>
      <c r="D2859" s="175">
        <v>0</v>
      </c>
    </row>
    <row r="2860" spans="1:4" ht="15.75" customHeight="1" x14ac:dyDescent="0.3">
      <c r="A2860" s="174">
        <v>97246</v>
      </c>
      <c r="B2860" s="83" t="s">
        <v>3079</v>
      </c>
      <c r="C2860" s="174" t="s">
        <v>224</v>
      </c>
      <c r="D2860" s="175">
        <v>0</v>
      </c>
    </row>
    <row r="2861" spans="1:4" ht="15.75" customHeight="1" x14ac:dyDescent="0.3">
      <c r="A2861" s="174">
        <v>97247</v>
      </c>
      <c r="B2861" s="83" t="s">
        <v>3080</v>
      </c>
      <c r="C2861" s="174" t="s">
        <v>224</v>
      </c>
      <c r="D2861" s="175">
        <v>0</v>
      </c>
    </row>
    <row r="2862" spans="1:4" ht="15.75" customHeight="1" x14ac:dyDescent="0.3">
      <c r="A2862" s="174">
        <v>97237</v>
      </c>
      <c r="B2862" s="83" t="s">
        <v>3081</v>
      </c>
      <c r="C2862" s="174" t="s">
        <v>224</v>
      </c>
      <c r="D2862" s="175">
        <v>0</v>
      </c>
    </row>
    <row r="2863" spans="1:4" ht="15.75" customHeight="1" x14ac:dyDescent="0.3">
      <c r="A2863" s="174">
        <v>97248</v>
      </c>
      <c r="B2863" s="83" t="s">
        <v>3082</v>
      </c>
      <c r="C2863" s="174" t="s">
        <v>224</v>
      </c>
      <c r="D2863" s="175">
        <v>0</v>
      </c>
    </row>
    <row r="2864" spans="1:4" ht="15.75" customHeight="1" x14ac:dyDescent="0.3">
      <c r="A2864" s="174">
        <v>97251</v>
      </c>
      <c r="B2864" s="83" t="s">
        <v>3083</v>
      </c>
      <c r="C2864" s="174" t="s">
        <v>182</v>
      </c>
      <c r="D2864" s="175">
        <v>0</v>
      </c>
    </row>
    <row r="2865" spans="1:4" ht="15.75" customHeight="1" x14ac:dyDescent="0.3">
      <c r="A2865" s="174">
        <v>97254</v>
      </c>
      <c r="B2865" s="83" t="s">
        <v>3084</v>
      </c>
      <c r="C2865" s="174" t="s">
        <v>182</v>
      </c>
      <c r="D2865" s="175">
        <v>0</v>
      </c>
    </row>
    <row r="2866" spans="1:4" ht="15.75" customHeight="1" x14ac:dyDescent="0.3">
      <c r="A2866" s="174">
        <v>97255</v>
      </c>
      <c r="B2866" s="83" t="s">
        <v>3085</v>
      </c>
      <c r="C2866" s="174" t="s">
        <v>182</v>
      </c>
      <c r="D2866" s="175">
        <v>0</v>
      </c>
    </row>
    <row r="2867" spans="1:4" ht="15.75" customHeight="1" x14ac:dyDescent="0.3">
      <c r="A2867" s="174">
        <v>97249</v>
      </c>
      <c r="B2867" s="83" t="s">
        <v>3086</v>
      </c>
      <c r="C2867" s="174" t="s">
        <v>182</v>
      </c>
      <c r="D2867" s="175">
        <v>0</v>
      </c>
    </row>
    <row r="2868" spans="1:4" ht="15.75" customHeight="1" x14ac:dyDescent="0.3">
      <c r="A2868" s="174">
        <v>97250</v>
      </c>
      <c r="B2868" s="83" t="s">
        <v>3087</v>
      </c>
      <c r="C2868" s="174" t="s">
        <v>182</v>
      </c>
      <c r="D2868" s="175">
        <v>0</v>
      </c>
    </row>
    <row r="2869" spans="1:4" ht="15.75" customHeight="1" x14ac:dyDescent="0.3">
      <c r="A2869" s="174">
        <v>97258</v>
      </c>
      <c r="B2869" s="83" t="s">
        <v>3088</v>
      </c>
      <c r="C2869" s="174" t="s">
        <v>182</v>
      </c>
      <c r="D2869" s="175">
        <v>0</v>
      </c>
    </row>
    <row r="2870" spans="1:4" ht="15.75" customHeight="1" x14ac:dyDescent="0.3">
      <c r="A2870" s="174">
        <v>97259</v>
      </c>
      <c r="B2870" s="83" t="s">
        <v>3089</v>
      </c>
      <c r="C2870" s="174" t="s">
        <v>182</v>
      </c>
      <c r="D2870" s="175">
        <v>0</v>
      </c>
    </row>
    <row r="2871" spans="1:4" ht="15.75" customHeight="1" x14ac:dyDescent="0.3">
      <c r="A2871" s="174">
        <v>97262</v>
      </c>
      <c r="B2871" s="83" t="s">
        <v>3090</v>
      </c>
      <c r="C2871" s="174" t="s">
        <v>182</v>
      </c>
      <c r="D2871" s="175">
        <v>0</v>
      </c>
    </row>
    <row r="2872" spans="1:4" ht="15.75" customHeight="1" x14ac:dyDescent="0.3">
      <c r="A2872" s="174">
        <v>97263</v>
      </c>
      <c r="B2872" s="83" t="s">
        <v>3091</v>
      </c>
      <c r="C2872" s="174" t="s">
        <v>182</v>
      </c>
      <c r="D2872" s="175">
        <v>0</v>
      </c>
    </row>
    <row r="2873" spans="1:4" ht="15.75" customHeight="1" x14ac:dyDescent="0.3">
      <c r="A2873" s="174">
        <v>97266</v>
      </c>
      <c r="B2873" s="83" t="s">
        <v>3092</v>
      </c>
      <c r="C2873" s="174" t="s">
        <v>182</v>
      </c>
      <c r="D2873" s="175">
        <v>0</v>
      </c>
    </row>
    <row r="2874" spans="1:4" ht="15.75" customHeight="1" x14ac:dyDescent="0.3">
      <c r="A2874" s="174">
        <v>97267</v>
      </c>
      <c r="B2874" s="83" t="s">
        <v>3093</v>
      </c>
      <c r="C2874" s="174" t="s">
        <v>182</v>
      </c>
      <c r="D2874" s="175">
        <v>0</v>
      </c>
    </row>
    <row r="2875" spans="1:4" ht="15.75" customHeight="1" x14ac:dyDescent="0.3">
      <c r="A2875" s="174">
        <v>97270</v>
      </c>
      <c r="B2875" s="83" t="s">
        <v>3094</v>
      </c>
      <c r="C2875" s="174" t="s">
        <v>182</v>
      </c>
      <c r="D2875" s="175">
        <v>0</v>
      </c>
    </row>
    <row r="2876" spans="1:4" ht="15.75" customHeight="1" x14ac:dyDescent="0.3">
      <c r="A2876" s="174">
        <v>97271</v>
      </c>
      <c r="B2876" s="83" t="s">
        <v>3095</v>
      </c>
      <c r="C2876" s="174" t="s">
        <v>182</v>
      </c>
      <c r="D2876" s="175">
        <v>0</v>
      </c>
    </row>
    <row r="2877" spans="1:4" ht="15.75" customHeight="1" x14ac:dyDescent="0.3">
      <c r="A2877" s="174">
        <v>97252</v>
      </c>
      <c r="B2877" s="83" t="s">
        <v>3096</v>
      </c>
      <c r="C2877" s="174" t="s">
        <v>182</v>
      </c>
      <c r="D2877" s="175">
        <v>0</v>
      </c>
    </row>
    <row r="2878" spans="1:4" ht="15.75" customHeight="1" x14ac:dyDescent="0.3">
      <c r="A2878" s="174">
        <v>97257</v>
      </c>
      <c r="B2878" s="83" t="s">
        <v>3097</v>
      </c>
      <c r="C2878" s="174" t="s">
        <v>182</v>
      </c>
      <c r="D2878" s="175">
        <v>0</v>
      </c>
    </row>
    <row r="2879" spans="1:4" ht="15.75" customHeight="1" x14ac:dyDescent="0.3">
      <c r="A2879" s="174">
        <v>97256</v>
      </c>
      <c r="B2879" s="83" t="s">
        <v>3098</v>
      </c>
      <c r="C2879" s="174" t="s">
        <v>182</v>
      </c>
      <c r="D2879" s="175">
        <v>0</v>
      </c>
    </row>
    <row r="2880" spans="1:4" ht="15.75" customHeight="1" x14ac:dyDescent="0.3">
      <c r="A2880" s="174">
        <v>97253</v>
      </c>
      <c r="B2880" s="83" t="s">
        <v>3099</v>
      </c>
      <c r="C2880" s="174" t="s">
        <v>182</v>
      </c>
      <c r="D2880" s="175">
        <v>0</v>
      </c>
    </row>
    <row r="2881" spans="1:4" ht="15.75" customHeight="1" x14ac:dyDescent="0.3">
      <c r="A2881" s="174">
        <v>97261</v>
      </c>
      <c r="B2881" s="83" t="s">
        <v>3100</v>
      </c>
      <c r="C2881" s="174" t="s">
        <v>182</v>
      </c>
      <c r="D2881" s="175">
        <v>0</v>
      </c>
    </row>
    <row r="2882" spans="1:4" ht="15.75" customHeight="1" x14ac:dyDescent="0.3">
      <c r="A2882" s="174">
        <v>97260</v>
      </c>
      <c r="B2882" s="83" t="s">
        <v>3101</v>
      </c>
      <c r="C2882" s="174" t="s">
        <v>182</v>
      </c>
      <c r="D2882" s="175">
        <v>0</v>
      </c>
    </row>
    <row r="2883" spans="1:4" ht="15.75" customHeight="1" x14ac:dyDescent="0.3">
      <c r="A2883" s="174">
        <v>97265</v>
      </c>
      <c r="B2883" s="83" t="s">
        <v>3102</v>
      </c>
      <c r="C2883" s="174" t="s">
        <v>182</v>
      </c>
      <c r="D2883" s="175">
        <v>0</v>
      </c>
    </row>
    <row r="2884" spans="1:4" ht="15.75" customHeight="1" x14ac:dyDescent="0.3">
      <c r="A2884" s="174">
        <v>97264</v>
      </c>
      <c r="B2884" s="83" t="s">
        <v>3103</v>
      </c>
      <c r="C2884" s="174" t="s">
        <v>182</v>
      </c>
      <c r="D2884" s="175">
        <v>0</v>
      </c>
    </row>
    <row r="2885" spans="1:4" ht="15.75" customHeight="1" x14ac:dyDescent="0.3">
      <c r="A2885" s="174">
        <v>97269</v>
      </c>
      <c r="B2885" s="83" t="s">
        <v>3104</v>
      </c>
      <c r="C2885" s="174" t="s">
        <v>182</v>
      </c>
      <c r="D2885" s="175">
        <v>0</v>
      </c>
    </row>
    <row r="2886" spans="1:4" ht="15.75" customHeight="1" x14ac:dyDescent="0.3">
      <c r="A2886" s="174">
        <v>97268</v>
      </c>
      <c r="B2886" s="83" t="s">
        <v>3105</v>
      </c>
      <c r="C2886" s="174" t="s">
        <v>182</v>
      </c>
      <c r="D2886" s="175">
        <v>0</v>
      </c>
    </row>
    <row r="2887" spans="1:4" ht="15.75" customHeight="1" x14ac:dyDescent="0.3">
      <c r="A2887" s="174">
        <v>97273</v>
      </c>
      <c r="B2887" s="83" t="s">
        <v>3106</v>
      </c>
      <c r="C2887" s="174" t="s">
        <v>182</v>
      </c>
      <c r="D2887" s="175">
        <v>0</v>
      </c>
    </row>
    <row r="2888" spans="1:4" ht="15.75" customHeight="1" x14ac:dyDescent="0.3">
      <c r="A2888" s="174">
        <v>97272</v>
      </c>
      <c r="B2888" s="83" t="s">
        <v>3107</v>
      </c>
      <c r="C2888" s="174" t="s">
        <v>182</v>
      </c>
      <c r="D2888" s="175">
        <v>0</v>
      </c>
    </row>
    <row r="2889" spans="1:4" ht="15.75" customHeight="1" x14ac:dyDescent="0.3">
      <c r="A2889" s="174">
        <v>97315</v>
      </c>
      <c r="B2889" s="83" t="s">
        <v>3108</v>
      </c>
      <c r="C2889" s="174" t="s">
        <v>182</v>
      </c>
      <c r="D2889" s="175">
        <v>0</v>
      </c>
    </row>
    <row r="2890" spans="1:4" ht="15.75" customHeight="1" x14ac:dyDescent="0.3">
      <c r="A2890" s="174">
        <v>97316</v>
      </c>
      <c r="B2890" s="83" t="s">
        <v>3109</v>
      </c>
      <c r="C2890" s="174" t="s">
        <v>182</v>
      </c>
      <c r="D2890" s="175">
        <v>0</v>
      </c>
    </row>
    <row r="2891" spans="1:4" ht="15.75" customHeight="1" x14ac:dyDescent="0.3">
      <c r="A2891" s="174">
        <v>97317</v>
      </c>
      <c r="B2891" s="83" t="s">
        <v>3110</v>
      </c>
      <c r="C2891" s="174" t="s">
        <v>182</v>
      </c>
      <c r="D2891" s="175">
        <v>0</v>
      </c>
    </row>
    <row r="2892" spans="1:4" ht="15.75" customHeight="1" x14ac:dyDescent="0.3">
      <c r="A2892" s="174">
        <v>97318</v>
      </c>
      <c r="B2892" s="83" t="s">
        <v>3111</v>
      </c>
      <c r="C2892" s="174" t="s">
        <v>182</v>
      </c>
      <c r="D2892" s="175">
        <v>0</v>
      </c>
    </row>
    <row r="2893" spans="1:4" ht="15.75" customHeight="1" x14ac:dyDescent="0.3">
      <c r="A2893" s="174">
        <v>97319</v>
      </c>
      <c r="B2893" s="83" t="s">
        <v>3112</v>
      </c>
      <c r="C2893" s="174" t="s">
        <v>182</v>
      </c>
      <c r="D2893" s="175">
        <v>0</v>
      </c>
    </row>
    <row r="2894" spans="1:4" ht="15.75" customHeight="1" x14ac:dyDescent="0.3">
      <c r="A2894" s="174">
        <v>97320</v>
      </c>
      <c r="B2894" s="83" t="s">
        <v>3113</v>
      </c>
      <c r="C2894" s="174" t="s">
        <v>182</v>
      </c>
      <c r="D2894" s="175">
        <v>0</v>
      </c>
    </row>
    <row r="2895" spans="1:4" ht="15.75" customHeight="1" x14ac:dyDescent="0.3">
      <c r="A2895" s="174">
        <v>97321</v>
      </c>
      <c r="B2895" s="83" t="s">
        <v>3114</v>
      </c>
      <c r="C2895" s="174" t="s">
        <v>182</v>
      </c>
      <c r="D2895" s="175">
        <v>0</v>
      </c>
    </row>
    <row r="2896" spans="1:4" ht="15.75" customHeight="1" x14ac:dyDescent="0.3">
      <c r="A2896" s="174">
        <v>97322</v>
      </c>
      <c r="B2896" s="83" t="s">
        <v>3115</v>
      </c>
      <c r="C2896" s="174" t="s">
        <v>182</v>
      </c>
      <c r="D2896" s="175">
        <v>0</v>
      </c>
    </row>
    <row r="2897" spans="1:4" ht="15.75" customHeight="1" x14ac:dyDescent="0.3">
      <c r="A2897" s="174">
        <v>97313</v>
      </c>
      <c r="B2897" s="83" t="s">
        <v>3116</v>
      </c>
      <c r="C2897" s="174" t="s">
        <v>182</v>
      </c>
      <c r="D2897" s="175">
        <v>0</v>
      </c>
    </row>
    <row r="2898" spans="1:4" ht="15.75" customHeight="1" x14ac:dyDescent="0.3">
      <c r="A2898" s="174">
        <v>97323</v>
      </c>
      <c r="B2898" s="83" t="s">
        <v>3117</v>
      </c>
      <c r="C2898" s="174" t="s">
        <v>182</v>
      </c>
      <c r="D2898" s="175">
        <v>0</v>
      </c>
    </row>
    <row r="2899" spans="1:4" ht="15.75" customHeight="1" x14ac:dyDescent="0.3">
      <c r="A2899" s="174">
        <v>97324</v>
      </c>
      <c r="B2899" s="83" t="s">
        <v>3118</v>
      </c>
      <c r="C2899" s="174" t="s">
        <v>182</v>
      </c>
      <c r="D2899" s="175">
        <v>0</v>
      </c>
    </row>
    <row r="2900" spans="1:4" ht="15.75" customHeight="1" x14ac:dyDescent="0.3">
      <c r="A2900" s="174">
        <v>97314</v>
      </c>
      <c r="B2900" s="83" t="s">
        <v>3119</v>
      </c>
      <c r="C2900" s="174" t="s">
        <v>182</v>
      </c>
      <c r="D2900" s="175">
        <v>0</v>
      </c>
    </row>
    <row r="2901" spans="1:4" ht="15.75" customHeight="1" x14ac:dyDescent="0.3">
      <c r="A2901" s="174">
        <v>97325</v>
      </c>
      <c r="B2901" s="83" t="s">
        <v>3120</v>
      </c>
      <c r="C2901" s="174" t="s">
        <v>182</v>
      </c>
      <c r="D2901" s="175">
        <v>0</v>
      </c>
    </row>
    <row r="2902" spans="1:4" ht="15.75" customHeight="1" x14ac:dyDescent="0.3">
      <c r="A2902" s="174">
        <v>103517</v>
      </c>
      <c r="B2902" s="83" t="s">
        <v>3121</v>
      </c>
      <c r="C2902" s="174" t="s">
        <v>182</v>
      </c>
      <c r="D2902" s="175">
        <v>3628.75</v>
      </c>
    </row>
    <row r="2903" spans="1:4" ht="15.75" customHeight="1" x14ac:dyDescent="0.3">
      <c r="A2903" s="174">
        <v>103518</v>
      </c>
      <c r="B2903" s="83" t="s">
        <v>3122</v>
      </c>
      <c r="C2903" s="174" t="s">
        <v>182</v>
      </c>
      <c r="D2903" s="175">
        <v>0</v>
      </c>
    </row>
    <row r="2904" spans="1:4" ht="15.75" customHeight="1" x14ac:dyDescent="0.3">
      <c r="A2904" s="174">
        <v>103519</v>
      </c>
      <c r="B2904" s="83" t="s">
        <v>3123</v>
      </c>
      <c r="C2904" s="174" t="s">
        <v>182</v>
      </c>
      <c r="D2904" s="175">
        <v>12.11</v>
      </c>
    </row>
    <row r="2905" spans="1:4" ht="15.75" customHeight="1" x14ac:dyDescent="0.3">
      <c r="A2905" s="174">
        <v>103515</v>
      </c>
      <c r="B2905" s="83" t="s">
        <v>3124</v>
      </c>
      <c r="C2905" s="174" t="s">
        <v>182</v>
      </c>
      <c r="D2905" s="175">
        <v>0</v>
      </c>
    </row>
    <row r="2906" spans="1:4" ht="15.75" customHeight="1" x14ac:dyDescent="0.3">
      <c r="A2906" s="174">
        <v>103502</v>
      </c>
      <c r="B2906" s="83" t="s">
        <v>3125</v>
      </c>
      <c r="C2906" s="174" t="s">
        <v>224</v>
      </c>
      <c r="D2906" s="175">
        <v>0</v>
      </c>
    </row>
    <row r="2907" spans="1:4" ht="15.75" customHeight="1" x14ac:dyDescent="0.3">
      <c r="A2907" s="174">
        <v>103504</v>
      </c>
      <c r="B2907" s="83" t="s">
        <v>3126</v>
      </c>
      <c r="C2907" s="174" t="s">
        <v>224</v>
      </c>
      <c r="D2907" s="175">
        <v>0</v>
      </c>
    </row>
    <row r="2908" spans="1:4" ht="15.75" customHeight="1" x14ac:dyDescent="0.3">
      <c r="A2908" s="174">
        <v>103503</v>
      </c>
      <c r="B2908" s="83" t="s">
        <v>3127</v>
      </c>
      <c r="C2908" s="174" t="s">
        <v>224</v>
      </c>
      <c r="D2908" s="175">
        <v>0</v>
      </c>
    </row>
    <row r="2909" spans="1:4" ht="15.75" customHeight="1" x14ac:dyDescent="0.3">
      <c r="A2909" s="174">
        <v>103505</v>
      </c>
      <c r="B2909" s="83" t="s">
        <v>3128</v>
      </c>
      <c r="C2909" s="174" t="s">
        <v>224</v>
      </c>
      <c r="D2909" s="175">
        <v>0</v>
      </c>
    </row>
    <row r="2910" spans="1:4" ht="15.75" customHeight="1" x14ac:dyDescent="0.3">
      <c r="A2910" s="174">
        <v>103499</v>
      </c>
      <c r="B2910" s="83" t="s">
        <v>3129</v>
      </c>
      <c r="C2910" s="174" t="s">
        <v>182</v>
      </c>
      <c r="D2910" s="175">
        <v>0</v>
      </c>
    </row>
    <row r="2911" spans="1:4" ht="15.75" customHeight="1" x14ac:dyDescent="0.3">
      <c r="A2911" s="174">
        <v>103501</v>
      </c>
      <c r="B2911" s="83" t="s">
        <v>3130</v>
      </c>
      <c r="C2911" s="174" t="s">
        <v>182</v>
      </c>
      <c r="D2911" s="175">
        <v>0</v>
      </c>
    </row>
    <row r="2912" spans="1:4" ht="15.75" customHeight="1" x14ac:dyDescent="0.3">
      <c r="A2912" s="174">
        <v>103500</v>
      </c>
      <c r="B2912" s="83" t="s">
        <v>3131</v>
      </c>
      <c r="C2912" s="174" t="s">
        <v>182</v>
      </c>
      <c r="D2912" s="175">
        <v>0</v>
      </c>
    </row>
    <row r="2913" spans="1:4" ht="15.75" customHeight="1" x14ac:dyDescent="0.3">
      <c r="A2913" s="174">
        <v>103496</v>
      </c>
      <c r="B2913" s="83" t="s">
        <v>3132</v>
      </c>
      <c r="C2913" s="174" t="s">
        <v>182</v>
      </c>
      <c r="D2913" s="175">
        <v>0</v>
      </c>
    </row>
    <row r="2914" spans="1:4" ht="15.75" customHeight="1" x14ac:dyDescent="0.3">
      <c r="A2914" s="174">
        <v>103498</v>
      </c>
      <c r="B2914" s="83" t="s">
        <v>3133</v>
      </c>
      <c r="C2914" s="174" t="s">
        <v>182</v>
      </c>
      <c r="D2914" s="175">
        <v>0</v>
      </c>
    </row>
    <row r="2915" spans="1:4" ht="15.75" customHeight="1" x14ac:dyDescent="0.3">
      <c r="A2915" s="174">
        <v>103497</v>
      </c>
      <c r="B2915" s="83" t="s">
        <v>3134</v>
      </c>
      <c r="C2915" s="174" t="s">
        <v>182</v>
      </c>
      <c r="D2915" s="175">
        <v>0</v>
      </c>
    </row>
    <row r="2916" spans="1:4" ht="15.75" customHeight="1" x14ac:dyDescent="0.3">
      <c r="A2916" s="174">
        <v>103516</v>
      </c>
      <c r="B2916" s="83" t="s">
        <v>3135</v>
      </c>
      <c r="C2916" s="174" t="s">
        <v>182</v>
      </c>
      <c r="D2916" s="175">
        <v>0</v>
      </c>
    </row>
    <row r="2917" spans="1:4" ht="15.75" customHeight="1" x14ac:dyDescent="0.3">
      <c r="A2917" s="174">
        <v>103506</v>
      </c>
      <c r="B2917" s="83" t="s">
        <v>3136</v>
      </c>
      <c r="C2917" s="174" t="s">
        <v>182</v>
      </c>
      <c r="D2917" s="175">
        <v>0</v>
      </c>
    </row>
    <row r="2918" spans="1:4" ht="15.75" customHeight="1" x14ac:dyDescent="0.3">
      <c r="A2918" s="174">
        <v>103507</v>
      </c>
      <c r="B2918" s="83" t="s">
        <v>3137</v>
      </c>
      <c r="C2918" s="174" t="s">
        <v>182</v>
      </c>
      <c r="D2918" s="175">
        <v>0</v>
      </c>
    </row>
    <row r="2919" spans="1:4" ht="15.75" customHeight="1" x14ac:dyDescent="0.3">
      <c r="A2919" s="174">
        <v>103493</v>
      </c>
      <c r="B2919" s="83" t="s">
        <v>3138</v>
      </c>
      <c r="C2919" s="174" t="s">
        <v>182</v>
      </c>
      <c r="D2919" s="175">
        <v>0</v>
      </c>
    </row>
    <row r="2920" spans="1:4" ht="15.75" customHeight="1" x14ac:dyDescent="0.3">
      <c r="A2920" s="174">
        <v>103495</v>
      </c>
      <c r="B2920" s="83" t="s">
        <v>3139</v>
      </c>
      <c r="C2920" s="174" t="s">
        <v>182</v>
      </c>
      <c r="D2920" s="175">
        <v>0</v>
      </c>
    </row>
    <row r="2921" spans="1:4" ht="15.75" customHeight="1" x14ac:dyDescent="0.3">
      <c r="A2921" s="174">
        <v>103494</v>
      </c>
      <c r="B2921" s="83" t="s">
        <v>3140</v>
      </c>
      <c r="C2921" s="174" t="s">
        <v>182</v>
      </c>
      <c r="D2921" s="175">
        <v>0</v>
      </c>
    </row>
    <row r="2922" spans="1:4" ht="15.75" customHeight="1" x14ac:dyDescent="0.3">
      <c r="A2922" s="174">
        <v>103513</v>
      </c>
      <c r="B2922" s="83" t="s">
        <v>3141</v>
      </c>
      <c r="C2922" s="174" t="s">
        <v>182</v>
      </c>
      <c r="D2922" s="175">
        <v>0</v>
      </c>
    </row>
    <row r="2923" spans="1:4" ht="15.75" customHeight="1" x14ac:dyDescent="0.3">
      <c r="A2923" s="174">
        <v>103523</v>
      </c>
      <c r="B2923" s="83" t="s">
        <v>3142</v>
      </c>
      <c r="C2923" s="174" t="s">
        <v>182</v>
      </c>
      <c r="D2923" s="175">
        <v>12036.28</v>
      </c>
    </row>
    <row r="2924" spans="1:4" ht="15.75" customHeight="1" x14ac:dyDescent="0.3">
      <c r="A2924" s="174">
        <v>103509</v>
      </c>
      <c r="B2924" s="83" t="s">
        <v>3143</v>
      </c>
      <c r="C2924" s="174" t="s">
        <v>182</v>
      </c>
      <c r="D2924" s="175">
        <v>0</v>
      </c>
    </row>
    <row r="2925" spans="1:4" ht="15.75" customHeight="1" x14ac:dyDescent="0.3">
      <c r="A2925" s="174">
        <v>103514</v>
      </c>
      <c r="B2925" s="83" t="s">
        <v>3144</v>
      </c>
      <c r="C2925" s="174" t="s">
        <v>182</v>
      </c>
      <c r="D2925" s="175">
        <v>0</v>
      </c>
    </row>
    <row r="2926" spans="1:4" ht="15.75" customHeight="1" x14ac:dyDescent="0.3">
      <c r="A2926" s="174">
        <v>103510</v>
      </c>
      <c r="B2926" s="83" t="s">
        <v>3145</v>
      </c>
      <c r="C2926" s="174" t="s">
        <v>182</v>
      </c>
      <c r="D2926" s="175">
        <v>0</v>
      </c>
    </row>
    <row r="2927" spans="1:4" ht="15.75" customHeight="1" x14ac:dyDescent="0.3">
      <c r="A2927" s="174">
        <v>103520</v>
      </c>
      <c r="B2927" s="83" t="s">
        <v>3146</v>
      </c>
      <c r="C2927" s="174" t="s">
        <v>182</v>
      </c>
      <c r="D2927" s="175">
        <v>5939.95</v>
      </c>
    </row>
    <row r="2928" spans="1:4" ht="15.75" customHeight="1" x14ac:dyDescent="0.3">
      <c r="A2928" s="174">
        <v>103511</v>
      </c>
      <c r="B2928" s="83" t="s">
        <v>3147</v>
      </c>
      <c r="C2928" s="174" t="s">
        <v>182</v>
      </c>
      <c r="D2928" s="175">
        <v>0</v>
      </c>
    </row>
    <row r="2929" spans="1:4" ht="15.75" customHeight="1" x14ac:dyDescent="0.3">
      <c r="A2929" s="174">
        <v>103521</v>
      </c>
      <c r="B2929" s="83" t="s">
        <v>3148</v>
      </c>
      <c r="C2929" s="174" t="s">
        <v>182</v>
      </c>
      <c r="D2929" s="175">
        <v>7888</v>
      </c>
    </row>
    <row r="2930" spans="1:4" ht="15.75" customHeight="1" x14ac:dyDescent="0.3">
      <c r="A2930" s="174">
        <v>103512</v>
      </c>
      <c r="B2930" s="83" t="s">
        <v>3149</v>
      </c>
      <c r="C2930" s="174" t="s">
        <v>182</v>
      </c>
      <c r="D2930" s="175">
        <v>0</v>
      </c>
    </row>
    <row r="2931" spans="1:4" ht="15.75" customHeight="1" x14ac:dyDescent="0.3">
      <c r="A2931" s="174">
        <v>103522</v>
      </c>
      <c r="B2931" s="83" t="s">
        <v>3150</v>
      </c>
      <c r="C2931" s="174" t="s">
        <v>182</v>
      </c>
      <c r="D2931" s="175">
        <v>8026.15</v>
      </c>
    </row>
    <row r="2932" spans="1:4" ht="15.75" customHeight="1" x14ac:dyDescent="0.3">
      <c r="A2932" s="174">
        <v>103508</v>
      </c>
      <c r="B2932" s="83" t="s">
        <v>3151</v>
      </c>
      <c r="C2932" s="174" t="s">
        <v>182</v>
      </c>
      <c r="D2932" s="175">
        <v>0</v>
      </c>
    </row>
    <row r="2933" spans="1:4" ht="15.75" customHeight="1" x14ac:dyDescent="0.3">
      <c r="A2933" s="174">
        <v>103524</v>
      </c>
      <c r="B2933" s="83" t="s">
        <v>3152</v>
      </c>
      <c r="C2933" s="174" t="s">
        <v>182</v>
      </c>
      <c r="D2933" s="175">
        <v>0</v>
      </c>
    </row>
    <row r="2934" spans="1:4" ht="15.75" customHeight="1" x14ac:dyDescent="0.3">
      <c r="A2934" s="174">
        <v>103526</v>
      </c>
      <c r="B2934" s="83" t="s">
        <v>3153</v>
      </c>
      <c r="C2934" s="174" t="s">
        <v>182</v>
      </c>
      <c r="D2934" s="175">
        <v>0</v>
      </c>
    </row>
    <row r="2935" spans="1:4" ht="15.75" customHeight="1" x14ac:dyDescent="0.3">
      <c r="A2935" s="174">
        <v>103525</v>
      </c>
      <c r="B2935" s="83" t="s">
        <v>3154</v>
      </c>
      <c r="C2935" s="174" t="s">
        <v>182</v>
      </c>
      <c r="D2935" s="175">
        <v>0</v>
      </c>
    </row>
    <row r="2936" spans="1:4" ht="15.75" customHeight="1" x14ac:dyDescent="0.3">
      <c r="A2936" s="174">
        <v>97062</v>
      </c>
      <c r="B2936" s="83" t="s">
        <v>3155</v>
      </c>
      <c r="C2936" s="174" t="s">
        <v>216</v>
      </c>
      <c r="D2936" s="175">
        <v>7.17</v>
      </c>
    </row>
    <row r="2937" spans="1:4" ht="15.75" customHeight="1" x14ac:dyDescent="0.3">
      <c r="A2937" s="174">
        <v>97061</v>
      </c>
      <c r="B2937" s="83" t="s">
        <v>3156</v>
      </c>
      <c r="C2937" s="174" t="s">
        <v>216</v>
      </c>
      <c r="D2937" s="175">
        <v>0</v>
      </c>
    </row>
    <row r="2938" spans="1:4" ht="15.75" customHeight="1" x14ac:dyDescent="0.3">
      <c r="A2938" s="174">
        <v>104988</v>
      </c>
      <c r="B2938" s="83" t="s">
        <v>3157</v>
      </c>
      <c r="C2938" s="174" t="s">
        <v>216</v>
      </c>
      <c r="D2938" s="175">
        <v>0</v>
      </c>
    </row>
    <row r="2939" spans="1:4" ht="15.75" customHeight="1" x14ac:dyDescent="0.3">
      <c r="A2939" s="174">
        <v>104979</v>
      </c>
      <c r="B2939" s="83" t="s">
        <v>3158</v>
      </c>
      <c r="C2939" s="174" t="s">
        <v>216</v>
      </c>
      <c r="D2939" s="175">
        <v>0</v>
      </c>
    </row>
    <row r="2940" spans="1:4" ht="15.75" customHeight="1" x14ac:dyDescent="0.3">
      <c r="A2940" s="174">
        <v>97040</v>
      </c>
      <c r="B2940" s="83" t="s">
        <v>3159</v>
      </c>
      <c r="C2940" s="174" t="s">
        <v>216</v>
      </c>
      <c r="D2940" s="175">
        <v>20.5</v>
      </c>
    </row>
    <row r="2941" spans="1:4" ht="15.75" customHeight="1" x14ac:dyDescent="0.3">
      <c r="A2941" s="174">
        <v>97041</v>
      </c>
      <c r="B2941" s="83" t="s">
        <v>3160</v>
      </c>
      <c r="C2941" s="174" t="s">
        <v>216</v>
      </c>
      <c r="D2941" s="175">
        <v>136.69999999999999</v>
      </c>
    </row>
    <row r="2942" spans="1:4" ht="15.75" customHeight="1" x14ac:dyDescent="0.3">
      <c r="A2942" s="174">
        <v>97039</v>
      </c>
      <c r="B2942" s="83" t="s">
        <v>3161</v>
      </c>
      <c r="C2942" s="174" t="s">
        <v>216</v>
      </c>
      <c r="D2942" s="175">
        <v>77.2</v>
      </c>
    </row>
    <row r="2943" spans="1:4" ht="15.75" customHeight="1" x14ac:dyDescent="0.3">
      <c r="A2943" s="174">
        <v>102655</v>
      </c>
      <c r="B2943" s="83" t="s">
        <v>3162</v>
      </c>
      <c r="C2943" s="174" t="s">
        <v>224</v>
      </c>
      <c r="D2943" s="175">
        <v>0</v>
      </c>
    </row>
    <row r="2944" spans="1:4" ht="15.75" customHeight="1" x14ac:dyDescent="0.3">
      <c r="A2944" s="174">
        <v>104987</v>
      </c>
      <c r="B2944" s="83" t="s">
        <v>3163</v>
      </c>
      <c r="C2944" s="174" t="s">
        <v>224</v>
      </c>
      <c r="D2944" s="175">
        <v>0</v>
      </c>
    </row>
    <row r="2945" spans="1:4" ht="15.75" customHeight="1" x14ac:dyDescent="0.3">
      <c r="A2945" s="174">
        <v>104986</v>
      </c>
      <c r="B2945" s="83" t="s">
        <v>3164</v>
      </c>
      <c r="C2945" s="174" t="s">
        <v>224</v>
      </c>
      <c r="D2945" s="175">
        <v>0</v>
      </c>
    </row>
    <row r="2946" spans="1:4" ht="15.75" customHeight="1" x14ac:dyDescent="0.3">
      <c r="A2946" s="174">
        <v>104984</v>
      </c>
      <c r="B2946" s="83" t="s">
        <v>3165</v>
      </c>
      <c r="C2946" s="174" t="s">
        <v>224</v>
      </c>
      <c r="D2946" s="175">
        <v>0</v>
      </c>
    </row>
    <row r="2947" spans="1:4" ht="15.75" customHeight="1" x14ac:dyDescent="0.3">
      <c r="A2947" s="174">
        <v>104985</v>
      </c>
      <c r="B2947" s="83" t="s">
        <v>3166</v>
      </c>
      <c r="C2947" s="174" t="s">
        <v>224</v>
      </c>
      <c r="D2947" s="175">
        <v>0</v>
      </c>
    </row>
    <row r="2948" spans="1:4" ht="15.75" customHeight="1" x14ac:dyDescent="0.3">
      <c r="A2948" s="174">
        <v>97026</v>
      </c>
      <c r="B2948" s="83" t="s">
        <v>3167</v>
      </c>
      <c r="C2948" s="174" t="s">
        <v>224</v>
      </c>
      <c r="D2948" s="175">
        <v>0</v>
      </c>
    </row>
    <row r="2949" spans="1:4" ht="15.75" customHeight="1" x14ac:dyDescent="0.3">
      <c r="A2949" s="174">
        <v>97025</v>
      </c>
      <c r="B2949" s="83" t="s">
        <v>3168</v>
      </c>
      <c r="C2949" s="174" t="s">
        <v>224</v>
      </c>
      <c r="D2949" s="175">
        <v>0</v>
      </c>
    </row>
    <row r="2950" spans="1:4" ht="15.75" customHeight="1" x14ac:dyDescent="0.3">
      <c r="A2950" s="174">
        <v>97032</v>
      </c>
      <c r="B2950" s="83" t="s">
        <v>3169</v>
      </c>
      <c r="C2950" s="174" t="s">
        <v>224</v>
      </c>
      <c r="D2950" s="175">
        <v>63.71</v>
      </c>
    </row>
    <row r="2951" spans="1:4" ht="15.75" customHeight="1" x14ac:dyDescent="0.3">
      <c r="A2951" s="174">
        <v>97031</v>
      </c>
      <c r="B2951" s="83" t="s">
        <v>3170</v>
      </c>
      <c r="C2951" s="174" t="s">
        <v>224</v>
      </c>
      <c r="D2951" s="175">
        <v>101.4</v>
      </c>
    </row>
    <row r="2952" spans="1:4" ht="15.75" customHeight="1" x14ac:dyDescent="0.3">
      <c r="A2952" s="174">
        <v>97036</v>
      </c>
      <c r="B2952" s="83" t="s">
        <v>3171</v>
      </c>
      <c r="C2952" s="174" t="s">
        <v>224</v>
      </c>
      <c r="D2952" s="175">
        <v>0</v>
      </c>
    </row>
    <row r="2953" spans="1:4" ht="15.75" customHeight="1" x14ac:dyDescent="0.3">
      <c r="A2953" s="174">
        <v>97035</v>
      </c>
      <c r="B2953" s="83" t="s">
        <v>3172</v>
      </c>
      <c r="C2953" s="174" t="s">
        <v>224</v>
      </c>
      <c r="D2953" s="175">
        <v>0</v>
      </c>
    </row>
    <row r="2954" spans="1:4" ht="15.75" customHeight="1" x14ac:dyDescent="0.3">
      <c r="A2954" s="174">
        <v>97034</v>
      </c>
      <c r="B2954" s="83" t="s">
        <v>3173</v>
      </c>
      <c r="C2954" s="174" t="s">
        <v>224</v>
      </c>
      <c r="D2954" s="175">
        <v>66.55</v>
      </c>
    </row>
    <row r="2955" spans="1:4" ht="15.75" customHeight="1" x14ac:dyDescent="0.3">
      <c r="A2955" s="174">
        <v>97033</v>
      </c>
      <c r="B2955" s="83" t="s">
        <v>3174</v>
      </c>
      <c r="C2955" s="174" t="s">
        <v>224</v>
      </c>
      <c r="D2955" s="175">
        <v>99.61</v>
      </c>
    </row>
    <row r="2956" spans="1:4" ht="15.75" customHeight="1" x14ac:dyDescent="0.3">
      <c r="A2956" s="174">
        <v>97030</v>
      </c>
      <c r="B2956" s="83" t="s">
        <v>3175</v>
      </c>
      <c r="C2956" s="174" t="s">
        <v>224</v>
      </c>
      <c r="D2956" s="175">
        <v>0</v>
      </c>
    </row>
    <row r="2957" spans="1:4" ht="15.75" customHeight="1" x14ac:dyDescent="0.3">
      <c r="A2957" s="174">
        <v>97029</v>
      </c>
      <c r="B2957" s="83" t="s">
        <v>3176</v>
      </c>
      <c r="C2957" s="174" t="s">
        <v>224</v>
      </c>
      <c r="D2957" s="175">
        <v>0</v>
      </c>
    </row>
    <row r="2958" spans="1:4" ht="15.75" customHeight="1" x14ac:dyDescent="0.3">
      <c r="A2958" s="174">
        <v>97028</v>
      </c>
      <c r="B2958" s="83" t="s">
        <v>3177</v>
      </c>
      <c r="C2958" s="174" t="s">
        <v>224</v>
      </c>
      <c r="D2958" s="175">
        <v>0</v>
      </c>
    </row>
    <row r="2959" spans="1:4" ht="15.75" customHeight="1" x14ac:dyDescent="0.3">
      <c r="A2959" s="174">
        <v>97027</v>
      </c>
      <c r="B2959" s="83" t="s">
        <v>3178</v>
      </c>
      <c r="C2959" s="174" t="s">
        <v>224</v>
      </c>
      <c r="D2959" s="175">
        <v>0</v>
      </c>
    </row>
    <row r="2960" spans="1:4" ht="15.75" customHeight="1" x14ac:dyDescent="0.3">
      <c r="A2960" s="174">
        <v>97038</v>
      </c>
      <c r="B2960" s="83" t="s">
        <v>3179</v>
      </c>
      <c r="C2960" s="174" t="s">
        <v>224</v>
      </c>
      <c r="D2960" s="175">
        <v>0</v>
      </c>
    </row>
    <row r="2961" spans="1:4" ht="15.75" customHeight="1" x14ac:dyDescent="0.3">
      <c r="A2961" s="174">
        <v>97037</v>
      </c>
      <c r="B2961" s="83" t="s">
        <v>3180</v>
      </c>
      <c r="C2961" s="174" t="s">
        <v>224</v>
      </c>
      <c r="D2961" s="175">
        <v>0</v>
      </c>
    </row>
    <row r="2962" spans="1:4" ht="15.75" customHeight="1" x14ac:dyDescent="0.3">
      <c r="A2962" s="174">
        <v>97014</v>
      </c>
      <c r="B2962" s="83" t="s">
        <v>3181</v>
      </c>
      <c r="C2962" s="174" t="s">
        <v>224</v>
      </c>
      <c r="D2962" s="175">
        <v>67.25</v>
      </c>
    </row>
    <row r="2963" spans="1:4" ht="15.75" customHeight="1" x14ac:dyDescent="0.3">
      <c r="A2963" s="174">
        <v>97015</v>
      </c>
      <c r="B2963" s="83" t="s">
        <v>3182</v>
      </c>
      <c r="C2963" s="174" t="s">
        <v>224</v>
      </c>
      <c r="D2963" s="175">
        <v>56.6</v>
      </c>
    </row>
    <row r="2964" spans="1:4" ht="15.75" customHeight="1" x14ac:dyDescent="0.3">
      <c r="A2964" s="174">
        <v>97013</v>
      </c>
      <c r="B2964" s="83" t="s">
        <v>3183</v>
      </c>
      <c r="C2964" s="174" t="s">
        <v>224</v>
      </c>
      <c r="D2964" s="175">
        <v>88.57</v>
      </c>
    </row>
    <row r="2965" spans="1:4" ht="15.75" customHeight="1" x14ac:dyDescent="0.3">
      <c r="A2965" s="174">
        <v>97017</v>
      </c>
      <c r="B2965" s="83" t="s">
        <v>3184</v>
      </c>
      <c r="C2965" s="174" t="s">
        <v>224</v>
      </c>
      <c r="D2965" s="175">
        <v>53.27</v>
      </c>
    </row>
    <row r="2966" spans="1:4" ht="15.75" customHeight="1" x14ac:dyDescent="0.3">
      <c r="A2966" s="174">
        <v>97018</v>
      </c>
      <c r="B2966" s="83" t="s">
        <v>3185</v>
      </c>
      <c r="C2966" s="174" t="s">
        <v>224</v>
      </c>
      <c r="D2966" s="175">
        <v>44.77</v>
      </c>
    </row>
    <row r="2967" spans="1:4" ht="15.75" customHeight="1" x14ac:dyDescent="0.3">
      <c r="A2967" s="174">
        <v>97016</v>
      </c>
      <c r="B2967" s="83" t="s">
        <v>3186</v>
      </c>
      <c r="C2967" s="174" t="s">
        <v>224</v>
      </c>
      <c r="D2967" s="175">
        <v>70.400000000000006</v>
      </c>
    </row>
    <row r="2968" spans="1:4" ht="15.75" customHeight="1" x14ac:dyDescent="0.3">
      <c r="A2968" s="174">
        <v>97024</v>
      </c>
      <c r="B2968" s="83" t="s">
        <v>3187</v>
      </c>
      <c r="C2968" s="174" t="s">
        <v>224</v>
      </c>
      <c r="D2968" s="175">
        <v>0</v>
      </c>
    </row>
    <row r="2969" spans="1:4" ht="15.75" customHeight="1" x14ac:dyDescent="0.3">
      <c r="A2969" s="174">
        <v>97023</v>
      </c>
      <c r="B2969" s="83" t="s">
        <v>3188</v>
      </c>
      <c r="C2969" s="174" t="s">
        <v>224</v>
      </c>
      <c r="D2969" s="175">
        <v>0</v>
      </c>
    </row>
    <row r="2970" spans="1:4" ht="15.75" customHeight="1" x14ac:dyDescent="0.3">
      <c r="A2970" s="174">
        <v>105804</v>
      </c>
      <c r="B2970" s="83" t="s">
        <v>3189</v>
      </c>
      <c r="C2970" s="174" t="s">
        <v>224</v>
      </c>
      <c r="D2970" s="175">
        <v>0</v>
      </c>
    </row>
    <row r="2971" spans="1:4" ht="15.75" customHeight="1" x14ac:dyDescent="0.3">
      <c r="A2971" s="174">
        <v>104990</v>
      </c>
      <c r="B2971" s="83" t="s">
        <v>3190</v>
      </c>
      <c r="C2971" s="174" t="s">
        <v>224</v>
      </c>
      <c r="D2971" s="175">
        <v>11.84</v>
      </c>
    </row>
    <row r="2972" spans="1:4" ht="15.75" customHeight="1" x14ac:dyDescent="0.3">
      <c r="A2972" s="174">
        <v>97052</v>
      </c>
      <c r="B2972" s="83" t="s">
        <v>3191</v>
      </c>
      <c r="C2972" s="174" t="s">
        <v>182</v>
      </c>
      <c r="D2972" s="175">
        <v>0</v>
      </c>
    </row>
    <row r="2973" spans="1:4" ht="15.75" customHeight="1" x14ac:dyDescent="0.3">
      <c r="A2973" s="174">
        <v>97054</v>
      </c>
      <c r="B2973" s="83" t="s">
        <v>3192</v>
      </c>
      <c r="C2973" s="174" t="s">
        <v>182</v>
      </c>
      <c r="D2973" s="175">
        <v>31.27</v>
      </c>
    </row>
    <row r="2974" spans="1:4" ht="15.75" customHeight="1" x14ac:dyDescent="0.3">
      <c r="A2974" s="174">
        <v>104981</v>
      </c>
      <c r="B2974" s="83" t="s">
        <v>3193</v>
      </c>
      <c r="C2974" s="174" t="s">
        <v>224</v>
      </c>
      <c r="D2974" s="175">
        <v>0</v>
      </c>
    </row>
    <row r="2975" spans="1:4" ht="15.75" customHeight="1" x14ac:dyDescent="0.3">
      <c r="A2975" s="174">
        <v>104980</v>
      </c>
      <c r="B2975" s="83" t="s">
        <v>3194</v>
      </c>
      <c r="C2975" s="174" t="s">
        <v>224</v>
      </c>
      <c r="D2975" s="175">
        <v>0</v>
      </c>
    </row>
    <row r="2976" spans="1:4" ht="15.75" customHeight="1" x14ac:dyDescent="0.3">
      <c r="A2976" s="174">
        <v>97042</v>
      </c>
      <c r="B2976" s="83" t="s">
        <v>3195</v>
      </c>
      <c r="C2976" s="174" t="s">
        <v>224</v>
      </c>
      <c r="D2976" s="175">
        <v>0</v>
      </c>
    </row>
    <row r="2977" spans="1:4" ht="15.75" customHeight="1" x14ac:dyDescent="0.3">
      <c r="A2977" s="174">
        <v>97045</v>
      </c>
      <c r="B2977" s="83" t="s">
        <v>3196</v>
      </c>
      <c r="C2977" s="174" t="s">
        <v>224</v>
      </c>
      <c r="D2977" s="175">
        <v>0</v>
      </c>
    </row>
    <row r="2978" spans="1:4" ht="15.75" customHeight="1" x14ac:dyDescent="0.3">
      <c r="A2978" s="174">
        <v>97044</v>
      </c>
      <c r="B2978" s="83" t="s">
        <v>3197</v>
      </c>
      <c r="C2978" s="174" t="s">
        <v>224</v>
      </c>
      <c r="D2978" s="175">
        <v>0</v>
      </c>
    </row>
    <row r="2979" spans="1:4" ht="15.75" customHeight="1" x14ac:dyDescent="0.3">
      <c r="A2979" s="174">
        <v>97043</v>
      </c>
      <c r="B2979" s="83" t="s">
        <v>3198</v>
      </c>
      <c r="C2979" s="174" t="s">
        <v>224</v>
      </c>
      <c r="D2979" s="175">
        <v>0</v>
      </c>
    </row>
    <row r="2980" spans="1:4" ht="15.75" customHeight="1" x14ac:dyDescent="0.3">
      <c r="A2980" s="174">
        <v>97063</v>
      </c>
      <c r="B2980" s="83" t="s">
        <v>3199</v>
      </c>
      <c r="C2980" s="174" t="s">
        <v>216</v>
      </c>
      <c r="D2980" s="175">
        <v>23.82</v>
      </c>
    </row>
    <row r="2981" spans="1:4" ht="15.75" customHeight="1" x14ac:dyDescent="0.3">
      <c r="A2981" s="174">
        <v>97065</v>
      </c>
      <c r="B2981" s="83" t="s">
        <v>3200</v>
      </c>
      <c r="C2981" s="174" t="s">
        <v>303</v>
      </c>
      <c r="D2981" s="175">
        <v>16</v>
      </c>
    </row>
    <row r="2982" spans="1:4" ht="15.75" customHeight="1" x14ac:dyDescent="0.3">
      <c r="A2982" s="174">
        <v>97064</v>
      </c>
      <c r="B2982" s="83" t="s">
        <v>3201</v>
      </c>
      <c r="C2982" s="174" t="s">
        <v>224</v>
      </c>
      <c r="D2982" s="175">
        <v>33.340000000000003</v>
      </c>
    </row>
    <row r="2983" spans="1:4" ht="15.75" customHeight="1" x14ac:dyDescent="0.3">
      <c r="A2983" s="174">
        <v>97049</v>
      </c>
      <c r="B2983" s="83" t="s">
        <v>3202</v>
      </c>
      <c r="C2983" s="174" t="s">
        <v>216</v>
      </c>
      <c r="D2983" s="175">
        <v>0</v>
      </c>
    </row>
    <row r="2984" spans="1:4" ht="15.75" customHeight="1" x14ac:dyDescent="0.3">
      <c r="A2984" s="174">
        <v>96997</v>
      </c>
      <c r="B2984" s="83" t="s">
        <v>3203</v>
      </c>
      <c r="C2984" s="174" t="s">
        <v>224</v>
      </c>
      <c r="D2984" s="175">
        <v>0</v>
      </c>
    </row>
    <row r="2985" spans="1:4" ht="15.75" customHeight="1" x14ac:dyDescent="0.3">
      <c r="A2985" s="174">
        <v>96999</v>
      </c>
      <c r="B2985" s="83" t="s">
        <v>3204</v>
      </c>
      <c r="C2985" s="174" t="s">
        <v>224</v>
      </c>
      <c r="D2985" s="175">
        <v>0</v>
      </c>
    </row>
    <row r="2986" spans="1:4" ht="15.75" customHeight="1" x14ac:dyDescent="0.3">
      <c r="A2986" s="174">
        <v>96996</v>
      </c>
      <c r="B2986" s="83" t="s">
        <v>3205</v>
      </c>
      <c r="C2986" s="174" t="s">
        <v>224</v>
      </c>
      <c r="D2986" s="175">
        <v>0</v>
      </c>
    </row>
    <row r="2987" spans="1:4" ht="15.75" customHeight="1" x14ac:dyDescent="0.3">
      <c r="A2987" s="174">
        <v>96998</v>
      </c>
      <c r="B2987" s="83" t="s">
        <v>3206</v>
      </c>
      <c r="C2987" s="174" t="s">
        <v>224</v>
      </c>
      <c r="D2987" s="175">
        <v>0</v>
      </c>
    </row>
    <row r="2988" spans="1:4" ht="15.75" customHeight="1" x14ac:dyDescent="0.3">
      <c r="A2988" s="174">
        <v>97067</v>
      </c>
      <c r="B2988" s="83" t="s">
        <v>3207</v>
      </c>
      <c r="C2988" s="174" t="s">
        <v>224</v>
      </c>
      <c r="D2988" s="175">
        <v>733.22</v>
      </c>
    </row>
    <row r="2989" spans="1:4" ht="15.75" customHeight="1" x14ac:dyDescent="0.3">
      <c r="A2989" s="174">
        <v>97001</v>
      </c>
      <c r="B2989" s="83" t="s">
        <v>3208</v>
      </c>
      <c r="C2989" s="174" t="s">
        <v>224</v>
      </c>
      <c r="D2989" s="175">
        <v>0</v>
      </c>
    </row>
    <row r="2990" spans="1:4" ht="15.75" customHeight="1" x14ac:dyDescent="0.3">
      <c r="A2990" s="174">
        <v>97003</v>
      </c>
      <c r="B2990" s="83" t="s">
        <v>3209</v>
      </c>
      <c r="C2990" s="174" t="s">
        <v>224</v>
      </c>
      <c r="D2990" s="175">
        <v>0</v>
      </c>
    </row>
    <row r="2991" spans="1:4" ht="15.75" customHeight="1" x14ac:dyDescent="0.3">
      <c r="A2991" s="174">
        <v>97005</v>
      </c>
      <c r="B2991" s="83" t="s">
        <v>3210</v>
      </c>
      <c r="C2991" s="174" t="s">
        <v>224</v>
      </c>
      <c r="D2991" s="175">
        <v>0</v>
      </c>
    </row>
    <row r="2992" spans="1:4" ht="15.75" customHeight="1" x14ac:dyDescent="0.3">
      <c r="A2992" s="174">
        <v>97000</v>
      </c>
      <c r="B2992" s="83" t="s">
        <v>3211</v>
      </c>
      <c r="C2992" s="174" t="s">
        <v>224</v>
      </c>
      <c r="D2992" s="175">
        <v>0</v>
      </c>
    </row>
    <row r="2993" spans="1:4" ht="15.75" customHeight="1" x14ac:dyDescent="0.3">
      <c r="A2993" s="174">
        <v>97002</v>
      </c>
      <c r="B2993" s="83" t="s">
        <v>3212</v>
      </c>
      <c r="C2993" s="174" t="s">
        <v>224</v>
      </c>
      <c r="D2993" s="175">
        <v>0</v>
      </c>
    </row>
    <row r="2994" spans="1:4" ht="15.75" customHeight="1" x14ac:dyDescent="0.3">
      <c r="A2994" s="174">
        <v>97004</v>
      </c>
      <c r="B2994" s="83" t="s">
        <v>3213</v>
      </c>
      <c r="C2994" s="174" t="s">
        <v>224</v>
      </c>
      <c r="D2994" s="175">
        <v>0</v>
      </c>
    </row>
    <row r="2995" spans="1:4" ht="15.75" customHeight="1" x14ac:dyDescent="0.3">
      <c r="A2995" s="174">
        <v>97007</v>
      </c>
      <c r="B2995" s="83" t="s">
        <v>3214</v>
      </c>
      <c r="C2995" s="174" t="s">
        <v>224</v>
      </c>
      <c r="D2995" s="175">
        <v>0</v>
      </c>
    </row>
    <row r="2996" spans="1:4" ht="15.75" customHeight="1" x14ac:dyDescent="0.3">
      <c r="A2996" s="174">
        <v>97009</v>
      </c>
      <c r="B2996" s="83" t="s">
        <v>3215</v>
      </c>
      <c r="C2996" s="174" t="s">
        <v>224</v>
      </c>
      <c r="D2996" s="175">
        <v>0</v>
      </c>
    </row>
    <row r="2997" spans="1:4" ht="15.75" customHeight="1" x14ac:dyDescent="0.3">
      <c r="A2997" s="174">
        <v>97006</v>
      </c>
      <c r="B2997" s="83" t="s">
        <v>3216</v>
      </c>
      <c r="C2997" s="174" t="s">
        <v>224</v>
      </c>
      <c r="D2997" s="175">
        <v>0</v>
      </c>
    </row>
    <row r="2998" spans="1:4" ht="15.75" customHeight="1" x14ac:dyDescent="0.3">
      <c r="A2998" s="174">
        <v>97008</v>
      </c>
      <c r="B2998" s="83" t="s">
        <v>3217</v>
      </c>
      <c r="C2998" s="174" t="s">
        <v>224</v>
      </c>
      <c r="D2998" s="175">
        <v>0</v>
      </c>
    </row>
    <row r="2999" spans="1:4" ht="15.75" customHeight="1" x14ac:dyDescent="0.3">
      <c r="A2999" s="174">
        <v>97048</v>
      </c>
      <c r="B2999" s="83" t="s">
        <v>3218</v>
      </c>
      <c r="C2999" s="174" t="s">
        <v>216</v>
      </c>
      <c r="D2999" s="175">
        <v>0.1</v>
      </c>
    </row>
    <row r="3000" spans="1:4" ht="15.75" customHeight="1" x14ac:dyDescent="0.3">
      <c r="A3000" s="174">
        <v>97047</v>
      </c>
      <c r="B3000" s="83" t="s">
        <v>3219</v>
      </c>
      <c r="C3000" s="174" t="s">
        <v>216</v>
      </c>
      <c r="D3000" s="175">
        <v>0.14000000000000001</v>
      </c>
    </row>
    <row r="3001" spans="1:4" ht="15.75" customHeight="1" x14ac:dyDescent="0.3">
      <c r="A3001" s="174">
        <v>97046</v>
      </c>
      <c r="B3001" s="83" t="s">
        <v>3220</v>
      </c>
      <c r="C3001" s="174" t="s">
        <v>216</v>
      </c>
      <c r="D3001" s="175">
        <v>0.36</v>
      </c>
    </row>
    <row r="3002" spans="1:4" ht="15.75" customHeight="1" x14ac:dyDescent="0.3">
      <c r="A3002" s="174">
        <v>104989</v>
      </c>
      <c r="B3002" s="83" t="s">
        <v>3221</v>
      </c>
      <c r="C3002" s="174" t="s">
        <v>182</v>
      </c>
      <c r="D3002" s="175">
        <v>46.1</v>
      </c>
    </row>
    <row r="3003" spans="1:4" ht="15.75" customHeight="1" x14ac:dyDescent="0.3">
      <c r="A3003" s="174">
        <v>97066</v>
      </c>
      <c r="B3003" s="83" t="s">
        <v>3222</v>
      </c>
      <c r="C3003" s="174" t="s">
        <v>216</v>
      </c>
      <c r="D3003" s="175">
        <v>366.51</v>
      </c>
    </row>
    <row r="3004" spans="1:4" ht="15.75" customHeight="1" x14ac:dyDescent="0.3">
      <c r="A3004" s="174">
        <v>104982</v>
      </c>
      <c r="B3004" s="83" t="s">
        <v>3223</v>
      </c>
      <c r="C3004" s="174" t="s">
        <v>224</v>
      </c>
      <c r="D3004" s="175">
        <v>0</v>
      </c>
    </row>
    <row r="3005" spans="1:4" ht="15.75" customHeight="1" x14ac:dyDescent="0.3">
      <c r="A3005" s="174">
        <v>97060</v>
      </c>
      <c r="B3005" s="83" t="s">
        <v>3224</v>
      </c>
      <c r="C3005" s="174" t="s">
        <v>224</v>
      </c>
      <c r="D3005" s="175">
        <v>0</v>
      </c>
    </row>
    <row r="3006" spans="1:4" ht="15.75" customHeight="1" x14ac:dyDescent="0.3">
      <c r="A3006" s="174">
        <v>97059</v>
      </c>
      <c r="B3006" s="83" t="s">
        <v>3225</v>
      </c>
      <c r="C3006" s="174" t="s">
        <v>224</v>
      </c>
      <c r="D3006" s="175">
        <v>0</v>
      </c>
    </row>
    <row r="3007" spans="1:4" ht="15.75" customHeight="1" x14ac:dyDescent="0.3">
      <c r="A3007" s="174">
        <v>97058</v>
      </c>
      <c r="B3007" s="83" t="s">
        <v>3226</v>
      </c>
      <c r="C3007" s="174" t="s">
        <v>224</v>
      </c>
      <c r="D3007" s="175">
        <v>0</v>
      </c>
    </row>
    <row r="3008" spans="1:4" ht="15.75" customHeight="1" x14ac:dyDescent="0.3">
      <c r="A3008" s="174">
        <v>97056</v>
      </c>
      <c r="B3008" s="83" t="s">
        <v>3227</v>
      </c>
      <c r="C3008" s="174" t="s">
        <v>224</v>
      </c>
      <c r="D3008" s="175">
        <v>0</v>
      </c>
    </row>
    <row r="3009" spans="1:4" ht="15.75" customHeight="1" x14ac:dyDescent="0.3">
      <c r="A3009" s="174">
        <v>97057</v>
      </c>
      <c r="B3009" s="83" t="s">
        <v>3228</v>
      </c>
      <c r="C3009" s="174" t="s">
        <v>224</v>
      </c>
      <c r="D3009" s="175">
        <v>0</v>
      </c>
    </row>
    <row r="3010" spans="1:4" ht="15.75" customHeight="1" x14ac:dyDescent="0.3">
      <c r="A3010" s="174">
        <v>97055</v>
      </c>
      <c r="B3010" s="83" t="s">
        <v>3229</v>
      </c>
      <c r="C3010" s="174" t="s">
        <v>224</v>
      </c>
      <c r="D3010" s="175">
        <v>0</v>
      </c>
    </row>
    <row r="3011" spans="1:4" ht="15.75" customHeight="1" x14ac:dyDescent="0.3">
      <c r="A3011" s="174">
        <v>102656</v>
      </c>
      <c r="B3011" s="83" t="s">
        <v>3230</v>
      </c>
      <c r="C3011" s="174" t="s">
        <v>224</v>
      </c>
      <c r="D3011" s="175">
        <v>0</v>
      </c>
    </row>
    <row r="3012" spans="1:4" ht="15.75" customHeight="1" x14ac:dyDescent="0.3">
      <c r="A3012" s="174">
        <v>104983</v>
      </c>
      <c r="B3012" s="83" t="s">
        <v>3231</v>
      </c>
      <c r="C3012" s="174" t="s">
        <v>182</v>
      </c>
      <c r="D3012" s="175">
        <v>0</v>
      </c>
    </row>
    <row r="3013" spans="1:4" ht="15.75" customHeight="1" x14ac:dyDescent="0.3">
      <c r="A3013" s="174">
        <v>97050</v>
      </c>
      <c r="B3013" s="83" t="s">
        <v>3232</v>
      </c>
      <c r="C3013" s="174" t="s">
        <v>216</v>
      </c>
      <c r="D3013" s="175">
        <v>0</v>
      </c>
    </row>
    <row r="3014" spans="1:4" ht="15.75" customHeight="1" x14ac:dyDescent="0.3">
      <c r="A3014" s="174">
        <v>95946</v>
      </c>
      <c r="B3014" s="83" t="s">
        <v>3233</v>
      </c>
      <c r="C3014" s="174" t="s">
        <v>482</v>
      </c>
      <c r="D3014" s="175">
        <v>13.56</v>
      </c>
    </row>
    <row r="3015" spans="1:4" ht="15.75" customHeight="1" x14ac:dyDescent="0.3">
      <c r="A3015" s="174">
        <v>95947</v>
      </c>
      <c r="B3015" s="83" t="s">
        <v>3234</v>
      </c>
      <c r="C3015" s="174" t="s">
        <v>482</v>
      </c>
      <c r="D3015" s="175">
        <v>10.07</v>
      </c>
    </row>
    <row r="3016" spans="1:4" ht="15.75" customHeight="1" x14ac:dyDescent="0.3">
      <c r="A3016" s="174">
        <v>95948</v>
      </c>
      <c r="B3016" s="83" t="s">
        <v>3235</v>
      </c>
      <c r="C3016" s="174" t="s">
        <v>482</v>
      </c>
      <c r="D3016" s="175">
        <v>8.48</v>
      </c>
    </row>
    <row r="3017" spans="1:4" ht="15.75" customHeight="1" x14ac:dyDescent="0.3">
      <c r="A3017" s="174">
        <v>95944</v>
      </c>
      <c r="B3017" s="83" t="s">
        <v>3236</v>
      </c>
      <c r="C3017" s="174" t="s">
        <v>482</v>
      </c>
      <c r="D3017" s="175">
        <v>23.14</v>
      </c>
    </row>
    <row r="3018" spans="1:4" ht="15.75" customHeight="1" x14ac:dyDescent="0.3">
      <c r="A3018" s="174">
        <v>95945</v>
      </c>
      <c r="B3018" s="83" t="s">
        <v>3237</v>
      </c>
      <c r="C3018" s="174" t="s">
        <v>482</v>
      </c>
      <c r="D3018" s="175">
        <v>17.79</v>
      </c>
    </row>
    <row r="3019" spans="1:4" ht="15.75" customHeight="1" x14ac:dyDescent="0.3">
      <c r="A3019" s="174">
        <v>95943</v>
      </c>
      <c r="B3019" s="83" t="s">
        <v>3238</v>
      </c>
      <c r="C3019" s="174" t="s">
        <v>482</v>
      </c>
      <c r="D3019" s="175">
        <v>26.26</v>
      </c>
    </row>
    <row r="3020" spans="1:4" ht="15.75" customHeight="1" x14ac:dyDescent="0.3">
      <c r="A3020" s="174">
        <v>102077</v>
      </c>
      <c r="B3020" s="83" t="s">
        <v>3239</v>
      </c>
      <c r="C3020" s="174" t="s">
        <v>303</v>
      </c>
      <c r="D3020" s="175">
        <v>5512.74</v>
      </c>
    </row>
    <row r="3021" spans="1:4" ht="15.75" customHeight="1" x14ac:dyDescent="0.3">
      <c r="A3021" s="174">
        <v>102073</v>
      </c>
      <c r="B3021" s="83" t="s">
        <v>3240</v>
      </c>
      <c r="C3021" s="174" t="s">
        <v>303</v>
      </c>
      <c r="D3021" s="175">
        <v>3942.48</v>
      </c>
    </row>
    <row r="3022" spans="1:4" ht="15.75" customHeight="1" x14ac:dyDescent="0.3">
      <c r="A3022" s="174">
        <v>102079</v>
      </c>
      <c r="B3022" s="83" t="s">
        <v>3241</v>
      </c>
      <c r="C3022" s="174" t="s">
        <v>303</v>
      </c>
      <c r="D3022" s="175">
        <v>5399.24</v>
      </c>
    </row>
    <row r="3023" spans="1:4" ht="15.75" customHeight="1" x14ac:dyDescent="0.3">
      <c r="A3023" s="174">
        <v>102075</v>
      </c>
      <c r="B3023" s="83" t="s">
        <v>3242</v>
      </c>
      <c r="C3023" s="174" t="s">
        <v>303</v>
      </c>
      <c r="D3023" s="175">
        <v>4887.13</v>
      </c>
    </row>
    <row r="3024" spans="1:4" ht="15.75" customHeight="1" x14ac:dyDescent="0.3">
      <c r="A3024" s="174">
        <v>102078</v>
      </c>
      <c r="B3024" s="83" t="s">
        <v>3243</v>
      </c>
      <c r="C3024" s="174" t="s">
        <v>303</v>
      </c>
      <c r="D3024" s="175">
        <v>5623.53</v>
      </c>
    </row>
    <row r="3025" spans="1:4" ht="15.75" customHeight="1" x14ac:dyDescent="0.3">
      <c r="A3025" s="174">
        <v>102074</v>
      </c>
      <c r="B3025" s="83" t="s">
        <v>3244</v>
      </c>
      <c r="C3025" s="174" t="s">
        <v>303</v>
      </c>
      <c r="D3025" s="175">
        <v>4705.07</v>
      </c>
    </row>
    <row r="3026" spans="1:4" ht="15.75" customHeight="1" x14ac:dyDescent="0.3">
      <c r="A3026" s="174">
        <v>102080</v>
      </c>
      <c r="B3026" s="83" t="s">
        <v>3245</v>
      </c>
      <c r="C3026" s="174" t="s">
        <v>303</v>
      </c>
      <c r="D3026" s="175">
        <v>4681.2700000000004</v>
      </c>
    </row>
    <row r="3027" spans="1:4" ht="15.75" customHeight="1" x14ac:dyDescent="0.3">
      <c r="A3027" s="174">
        <v>102076</v>
      </c>
      <c r="B3027" s="83" t="s">
        <v>3246</v>
      </c>
      <c r="C3027" s="174" t="s">
        <v>303</v>
      </c>
      <c r="D3027" s="175">
        <v>4981</v>
      </c>
    </row>
    <row r="3028" spans="1:4" ht="15.75" customHeight="1" x14ac:dyDescent="0.3">
      <c r="A3028" s="174">
        <v>102084</v>
      </c>
      <c r="B3028" s="83" t="s">
        <v>3247</v>
      </c>
      <c r="C3028" s="174" t="s">
        <v>224</v>
      </c>
      <c r="D3028" s="175">
        <v>0</v>
      </c>
    </row>
    <row r="3029" spans="1:4" ht="15.75" customHeight="1" x14ac:dyDescent="0.3">
      <c r="A3029" s="174">
        <v>102082</v>
      </c>
      <c r="B3029" s="83" t="s">
        <v>3248</v>
      </c>
      <c r="C3029" s="174" t="s">
        <v>224</v>
      </c>
      <c r="D3029" s="175">
        <v>0</v>
      </c>
    </row>
    <row r="3030" spans="1:4" ht="15.75" customHeight="1" x14ac:dyDescent="0.3">
      <c r="A3030" s="174">
        <v>102081</v>
      </c>
      <c r="B3030" s="83" t="s">
        <v>3249</v>
      </c>
      <c r="C3030" s="174" t="s">
        <v>224</v>
      </c>
      <c r="D3030" s="175">
        <v>0</v>
      </c>
    </row>
    <row r="3031" spans="1:4" ht="15.75" customHeight="1" x14ac:dyDescent="0.3">
      <c r="A3031" s="174">
        <v>102092</v>
      </c>
      <c r="B3031" s="83" t="s">
        <v>3250</v>
      </c>
      <c r="C3031" s="174" t="s">
        <v>224</v>
      </c>
      <c r="D3031" s="175">
        <v>0</v>
      </c>
    </row>
    <row r="3032" spans="1:4" ht="15.75" customHeight="1" x14ac:dyDescent="0.3">
      <c r="A3032" s="174">
        <v>102089</v>
      </c>
      <c r="B3032" s="83" t="s">
        <v>3251</v>
      </c>
      <c r="C3032" s="174" t="s">
        <v>216</v>
      </c>
      <c r="D3032" s="175">
        <v>173.74</v>
      </c>
    </row>
    <row r="3033" spans="1:4" ht="15.75" customHeight="1" x14ac:dyDescent="0.3">
      <c r="A3033" s="174">
        <v>102090</v>
      </c>
      <c r="B3033" s="83" t="s">
        <v>3252</v>
      </c>
      <c r="C3033" s="174" t="s">
        <v>216</v>
      </c>
      <c r="D3033" s="175">
        <v>133.72</v>
      </c>
    </row>
    <row r="3034" spans="1:4" ht="15.75" customHeight="1" x14ac:dyDescent="0.3">
      <c r="A3034" s="174">
        <v>102086</v>
      </c>
      <c r="B3034" s="83" t="s">
        <v>3253</v>
      </c>
      <c r="C3034" s="174" t="s">
        <v>216</v>
      </c>
      <c r="D3034" s="175">
        <v>183.47</v>
      </c>
    </row>
    <row r="3035" spans="1:4" ht="15.75" customHeight="1" x14ac:dyDescent="0.3">
      <c r="A3035" s="174">
        <v>102087</v>
      </c>
      <c r="B3035" s="83" t="s">
        <v>3254</v>
      </c>
      <c r="C3035" s="174" t="s">
        <v>216</v>
      </c>
      <c r="D3035" s="175">
        <v>148.19</v>
      </c>
    </row>
    <row r="3036" spans="1:4" ht="15.75" customHeight="1" x14ac:dyDescent="0.3">
      <c r="A3036" s="174">
        <v>102091</v>
      </c>
      <c r="B3036" s="83" t="s">
        <v>3255</v>
      </c>
      <c r="C3036" s="174" t="s">
        <v>216</v>
      </c>
      <c r="D3036" s="175">
        <v>291.19</v>
      </c>
    </row>
    <row r="3037" spans="1:4" ht="15.75" customHeight="1" x14ac:dyDescent="0.3">
      <c r="A3037" s="174">
        <v>102088</v>
      </c>
      <c r="B3037" s="83" t="s">
        <v>3256</v>
      </c>
      <c r="C3037" s="174" t="s">
        <v>216</v>
      </c>
      <c r="D3037" s="175">
        <v>249.38</v>
      </c>
    </row>
    <row r="3038" spans="1:4" ht="15.75" customHeight="1" x14ac:dyDescent="0.3">
      <c r="A3038" s="174">
        <v>101997</v>
      </c>
      <c r="B3038" s="83" t="s">
        <v>3257</v>
      </c>
      <c r="C3038" s="174" t="s">
        <v>216</v>
      </c>
      <c r="D3038" s="175">
        <v>183.75</v>
      </c>
    </row>
    <row r="3039" spans="1:4" ht="15.75" customHeight="1" x14ac:dyDescent="0.3">
      <c r="A3039" s="174">
        <v>101998</v>
      </c>
      <c r="B3039" s="83" t="s">
        <v>3258</v>
      </c>
      <c r="C3039" s="174" t="s">
        <v>216</v>
      </c>
      <c r="D3039" s="175">
        <v>141.46</v>
      </c>
    </row>
    <row r="3040" spans="1:4" ht="15.75" customHeight="1" x14ac:dyDescent="0.3">
      <c r="A3040" s="174">
        <v>101999</v>
      </c>
      <c r="B3040" s="83" t="s">
        <v>3259</v>
      </c>
      <c r="C3040" s="174" t="s">
        <v>216</v>
      </c>
      <c r="D3040" s="175">
        <v>343.31</v>
      </c>
    </row>
    <row r="3041" spans="1:4" ht="15.75" customHeight="1" x14ac:dyDescent="0.3">
      <c r="A3041" s="174">
        <v>101994</v>
      </c>
      <c r="B3041" s="83" t="s">
        <v>3260</v>
      </c>
      <c r="C3041" s="174" t="s">
        <v>216</v>
      </c>
      <c r="D3041" s="175">
        <v>190.49</v>
      </c>
    </row>
    <row r="3042" spans="1:4" ht="15.75" customHeight="1" x14ac:dyDescent="0.3">
      <c r="A3042" s="174">
        <v>101995</v>
      </c>
      <c r="B3042" s="83" t="s">
        <v>3261</v>
      </c>
      <c r="C3042" s="174" t="s">
        <v>216</v>
      </c>
      <c r="D3042" s="175">
        <v>152.78</v>
      </c>
    </row>
    <row r="3043" spans="1:4" ht="15.75" customHeight="1" x14ac:dyDescent="0.3">
      <c r="A3043" s="174">
        <v>101996</v>
      </c>
      <c r="B3043" s="83" t="s">
        <v>3262</v>
      </c>
      <c r="C3043" s="174" t="s">
        <v>216</v>
      </c>
      <c r="D3043" s="175">
        <v>267.47000000000003</v>
      </c>
    </row>
    <row r="3044" spans="1:4" ht="15.75" customHeight="1" x14ac:dyDescent="0.3">
      <c r="A3044" s="174">
        <v>101991</v>
      </c>
      <c r="B3044" s="83" t="s">
        <v>3263</v>
      </c>
      <c r="C3044" s="174" t="s">
        <v>216</v>
      </c>
      <c r="D3044" s="175">
        <v>184.29</v>
      </c>
    </row>
    <row r="3045" spans="1:4" ht="15.75" customHeight="1" x14ac:dyDescent="0.3">
      <c r="A3045" s="174">
        <v>101992</v>
      </c>
      <c r="B3045" s="83" t="s">
        <v>3264</v>
      </c>
      <c r="C3045" s="174" t="s">
        <v>216</v>
      </c>
      <c r="D3045" s="175">
        <v>142.94</v>
      </c>
    </row>
    <row r="3046" spans="1:4" ht="15.75" customHeight="1" x14ac:dyDescent="0.3">
      <c r="A3046" s="174">
        <v>101993</v>
      </c>
      <c r="B3046" s="83" t="s">
        <v>3265</v>
      </c>
      <c r="C3046" s="174" t="s">
        <v>216</v>
      </c>
      <c r="D3046" s="175">
        <v>320.60000000000002</v>
      </c>
    </row>
    <row r="3047" spans="1:4" ht="15.75" customHeight="1" x14ac:dyDescent="0.3">
      <c r="A3047" s="174">
        <v>101988</v>
      </c>
      <c r="B3047" s="83" t="s">
        <v>3266</v>
      </c>
      <c r="C3047" s="174" t="s">
        <v>216</v>
      </c>
      <c r="D3047" s="175">
        <v>181.85</v>
      </c>
    </row>
    <row r="3048" spans="1:4" ht="15.75" customHeight="1" x14ac:dyDescent="0.3">
      <c r="A3048" s="174">
        <v>101989</v>
      </c>
      <c r="B3048" s="83" t="s">
        <v>3267</v>
      </c>
      <c r="C3048" s="174" t="s">
        <v>216</v>
      </c>
      <c r="D3048" s="175">
        <v>148.25</v>
      </c>
    </row>
    <row r="3049" spans="1:4" ht="15.75" customHeight="1" x14ac:dyDescent="0.3">
      <c r="A3049" s="174">
        <v>101990</v>
      </c>
      <c r="B3049" s="83" t="s">
        <v>3268</v>
      </c>
      <c r="C3049" s="174" t="s">
        <v>216</v>
      </c>
      <c r="D3049" s="175">
        <v>249.32</v>
      </c>
    </row>
    <row r="3050" spans="1:4" ht="15.75" customHeight="1" x14ac:dyDescent="0.3">
      <c r="A3050" s="174">
        <v>101985</v>
      </c>
      <c r="B3050" s="83" t="s">
        <v>3269</v>
      </c>
      <c r="C3050" s="174" t="s">
        <v>216</v>
      </c>
      <c r="D3050" s="175">
        <v>181.38</v>
      </c>
    </row>
    <row r="3051" spans="1:4" ht="15.75" customHeight="1" x14ac:dyDescent="0.3">
      <c r="A3051" s="174">
        <v>101986</v>
      </c>
      <c r="B3051" s="83" t="s">
        <v>3270</v>
      </c>
      <c r="C3051" s="174" t="s">
        <v>216</v>
      </c>
      <c r="D3051" s="175">
        <v>138.12</v>
      </c>
    </row>
    <row r="3052" spans="1:4" ht="15.75" customHeight="1" x14ac:dyDescent="0.3">
      <c r="A3052" s="174">
        <v>101987</v>
      </c>
      <c r="B3052" s="83" t="s">
        <v>3271</v>
      </c>
      <c r="C3052" s="174" t="s">
        <v>216</v>
      </c>
      <c r="D3052" s="175">
        <v>273.38</v>
      </c>
    </row>
    <row r="3053" spans="1:4" ht="15.75" customHeight="1" x14ac:dyDescent="0.3">
      <c r="A3053" s="174">
        <v>101969</v>
      </c>
      <c r="B3053" s="83" t="s">
        <v>3272</v>
      </c>
      <c r="C3053" s="174" t="s">
        <v>216</v>
      </c>
      <c r="D3053" s="175">
        <v>172.66</v>
      </c>
    </row>
    <row r="3054" spans="1:4" ht="15.75" customHeight="1" x14ac:dyDescent="0.3">
      <c r="A3054" s="174">
        <v>101971</v>
      </c>
      <c r="B3054" s="83" t="s">
        <v>3273</v>
      </c>
      <c r="C3054" s="174" t="s">
        <v>216</v>
      </c>
      <c r="D3054" s="175">
        <v>138.63</v>
      </c>
    </row>
    <row r="3055" spans="1:4" ht="15.75" customHeight="1" x14ac:dyDescent="0.3">
      <c r="A3055" s="174">
        <v>101973</v>
      </c>
      <c r="B3055" s="83" t="s">
        <v>3274</v>
      </c>
      <c r="C3055" s="174" t="s">
        <v>216</v>
      </c>
      <c r="D3055" s="175">
        <v>231.49</v>
      </c>
    </row>
    <row r="3056" spans="1:4" ht="15.75" customHeight="1" x14ac:dyDescent="0.3">
      <c r="A3056" s="174">
        <v>102072</v>
      </c>
      <c r="B3056" s="83" t="s">
        <v>3275</v>
      </c>
      <c r="C3056" s="174" t="s">
        <v>216</v>
      </c>
      <c r="D3056" s="175">
        <v>199.22</v>
      </c>
    </row>
    <row r="3057" spans="1:4" ht="15.75" customHeight="1" x14ac:dyDescent="0.3">
      <c r="A3057" s="174">
        <v>102070</v>
      </c>
      <c r="B3057" s="83" t="s">
        <v>3276</v>
      </c>
      <c r="C3057" s="174" t="s">
        <v>216</v>
      </c>
      <c r="D3057" s="175">
        <v>235.06</v>
      </c>
    </row>
    <row r="3058" spans="1:4" ht="15.75" customHeight="1" x14ac:dyDescent="0.3">
      <c r="A3058" s="174">
        <v>102071</v>
      </c>
      <c r="B3058" s="83" t="s">
        <v>3277</v>
      </c>
      <c r="C3058" s="174" t="s">
        <v>216</v>
      </c>
      <c r="D3058" s="175">
        <v>209.84</v>
      </c>
    </row>
    <row r="3059" spans="1:4" ht="15.75" customHeight="1" x14ac:dyDescent="0.3">
      <c r="A3059" s="174">
        <v>102068</v>
      </c>
      <c r="B3059" s="83" t="s">
        <v>3278</v>
      </c>
      <c r="C3059" s="174" t="s">
        <v>216</v>
      </c>
      <c r="D3059" s="175">
        <v>300.19</v>
      </c>
    </row>
    <row r="3060" spans="1:4" ht="15.75" customHeight="1" x14ac:dyDescent="0.3">
      <c r="A3060" s="174">
        <v>102069</v>
      </c>
      <c r="B3060" s="83" t="s">
        <v>3279</v>
      </c>
      <c r="C3060" s="174" t="s">
        <v>216</v>
      </c>
      <c r="D3060" s="175">
        <v>271.67</v>
      </c>
    </row>
    <row r="3061" spans="1:4" ht="15.75" customHeight="1" x14ac:dyDescent="0.3">
      <c r="A3061" s="174">
        <v>102066</v>
      </c>
      <c r="B3061" s="83" t="s">
        <v>3280</v>
      </c>
      <c r="C3061" s="174" t="s">
        <v>216</v>
      </c>
      <c r="D3061" s="175">
        <v>573.80999999999995</v>
      </c>
    </row>
    <row r="3062" spans="1:4" ht="15.75" customHeight="1" x14ac:dyDescent="0.3">
      <c r="A3062" s="174">
        <v>102067</v>
      </c>
      <c r="B3062" s="83" t="s">
        <v>3281</v>
      </c>
      <c r="C3062" s="174" t="s">
        <v>216</v>
      </c>
      <c r="D3062" s="175">
        <v>487.42</v>
      </c>
    </row>
    <row r="3063" spans="1:4" ht="15.75" customHeight="1" x14ac:dyDescent="0.3">
      <c r="A3063" s="174">
        <v>102065</v>
      </c>
      <c r="B3063" s="83" t="s">
        <v>3282</v>
      </c>
      <c r="C3063" s="174" t="s">
        <v>216</v>
      </c>
      <c r="D3063" s="175">
        <v>208.78</v>
      </c>
    </row>
    <row r="3064" spans="1:4" ht="15.75" customHeight="1" x14ac:dyDescent="0.3">
      <c r="A3064" s="174">
        <v>102063</v>
      </c>
      <c r="B3064" s="83" t="s">
        <v>3283</v>
      </c>
      <c r="C3064" s="174" t="s">
        <v>216</v>
      </c>
      <c r="D3064" s="175">
        <v>249.74</v>
      </c>
    </row>
    <row r="3065" spans="1:4" ht="15.75" customHeight="1" x14ac:dyDescent="0.3">
      <c r="A3065" s="174">
        <v>102064</v>
      </c>
      <c r="B3065" s="83" t="s">
        <v>3284</v>
      </c>
      <c r="C3065" s="174" t="s">
        <v>216</v>
      </c>
      <c r="D3065" s="175">
        <v>223.45</v>
      </c>
    </row>
    <row r="3066" spans="1:4" ht="15.75" customHeight="1" x14ac:dyDescent="0.3">
      <c r="A3066" s="174">
        <v>102061</v>
      </c>
      <c r="B3066" s="83" t="s">
        <v>3285</v>
      </c>
      <c r="C3066" s="174" t="s">
        <v>216</v>
      </c>
      <c r="D3066" s="175">
        <v>319.35000000000002</v>
      </c>
    </row>
    <row r="3067" spans="1:4" ht="15.75" customHeight="1" x14ac:dyDescent="0.3">
      <c r="A3067" s="174">
        <v>102062</v>
      </c>
      <c r="B3067" s="83" t="s">
        <v>3286</v>
      </c>
      <c r="C3067" s="174" t="s">
        <v>216</v>
      </c>
      <c r="D3067" s="175">
        <v>291.81</v>
      </c>
    </row>
    <row r="3068" spans="1:4" ht="15.75" customHeight="1" x14ac:dyDescent="0.3">
      <c r="A3068" s="174">
        <v>102059</v>
      </c>
      <c r="B3068" s="83" t="s">
        <v>3287</v>
      </c>
      <c r="C3068" s="174" t="s">
        <v>216</v>
      </c>
      <c r="D3068" s="175">
        <v>546.21</v>
      </c>
    </row>
    <row r="3069" spans="1:4" ht="15.75" customHeight="1" x14ac:dyDescent="0.3">
      <c r="A3069" s="174">
        <v>102060</v>
      </c>
      <c r="B3069" s="83" t="s">
        <v>3288</v>
      </c>
      <c r="C3069" s="174" t="s">
        <v>216</v>
      </c>
      <c r="D3069" s="175">
        <v>455.13</v>
      </c>
    </row>
    <row r="3070" spans="1:4" ht="15.75" customHeight="1" x14ac:dyDescent="0.3">
      <c r="A3070" s="174">
        <v>102052</v>
      </c>
      <c r="B3070" s="83" t="s">
        <v>3289</v>
      </c>
      <c r="C3070" s="174" t="s">
        <v>216</v>
      </c>
      <c r="D3070" s="175">
        <v>208.64</v>
      </c>
    </row>
    <row r="3071" spans="1:4" ht="15.75" customHeight="1" x14ac:dyDescent="0.3">
      <c r="A3071" s="174">
        <v>102050</v>
      </c>
      <c r="B3071" s="83" t="s">
        <v>3290</v>
      </c>
      <c r="C3071" s="174" t="s">
        <v>216</v>
      </c>
      <c r="D3071" s="175">
        <v>251.54</v>
      </c>
    </row>
    <row r="3072" spans="1:4" ht="15.75" customHeight="1" x14ac:dyDescent="0.3">
      <c r="A3072" s="174">
        <v>102051</v>
      </c>
      <c r="B3072" s="83" t="s">
        <v>3291</v>
      </c>
      <c r="C3072" s="174" t="s">
        <v>216</v>
      </c>
      <c r="D3072" s="175">
        <v>224.04</v>
      </c>
    </row>
    <row r="3073" spans="1:4" ht="15.75" customHeight="1" x14ac:dyDescent="0.3">
      <c r="A3073" s="174">
        <v>102048</v>
      </c>
      <c r="B3073" s="83" t="s">
        <v>3292</v>
      </c>
      <c r="C3073" s="174" t="s">
        <v>216</v>
      </c>
      <c r="D3073" s="175">
        <v>330.61</v>
      </c>
    </row>
    <row r="3074" spans="1:4" ht="15.75" customHeight="1" x14ac:dyDescent="0.3">
      <c r="A3074" s="174">
        <v>102049</v>
      </c>
      <c r="B3074" s="83" t="s">
        <v>3293</v>
      </c>
      <c r="C3074" s="174" t="s">
        <v>216</v>
      </c>
      <c r="D3074" s="175">
        <v>290.97000000000003</v>
      </c>
    </row>
    <row r="3075" spans="1:4" ht="15.75" customHeight="1" x14ac:dyDescent="0.3">
      <c r="A3075" s="174">
        <v>102046</v>
      </c>
      <c r="B3075" s="83" t="s">
        <v>3294</v>
      </c>
      <c r="C3075" s="174" t="s">
        <v>216</v>
      </c>
      <c r="D3075" s="175">
        <v>647</v>
      </c>
    </row>
    <row r="3076" spans="1:4" ht="15.75" customHeight="1" x14ac:dyDescent="0.3">
      <c r="A3076" s="174">
        <v>102047</v>
      </c>
      <c r="B3076" s="83" t="s">
        <v>3295</v>
      </c>
      <c r="C3076" s="174" t="s">
        <v>216</v>
      </c>
      <c r="D3076" s="175">
        <v>547.14</v>
      </c>
    </row>
    <row r="3077" spans="1:4" ht="15.75" customHeight="1" x14ac:dyDescent="0.3">
      <c r="A3077" s="174">
        <v>102045</v>
      </c>
      <c r="B3077" s="83" t="s">
        <v>3296</v>
      </c>
      <c r="C3077" s="174" t="s">
        <v>216</v>
      </c>
      <c r="D3077" s="175">
        <v>224.4</v>
      </c>
    </row>
    <row r="3078" spans="1:4" ht="15.75" customHeight="1" x14ac:dyDescent="0.3">
      <c r="A3078" s="174">
        <v>102043</v>
      </c>
      <c r="B3078" s="83" t="s">
        <v>3297</v>
      </c>
      <c r="C3078" s="174" t="s">
        <v>216</v>
      </c>
      <c r="D3078" s="175">
        <v>266.54000000000002</v>
      </c>
    </row>
    <row r="3079" spans="1:4" ht="15.75" customHeight="1" x14ac:dyDescent="0.3">
      <c r="A3079" s="174">
        <v>102044</v>
      </c>
      <c r="B3079" s="83" t="s">
        <v>3298</v>
      </c>
      <c r="C3079" s="174" t="s">
        <v>216</v>
      </c>
      <c r="D3079" s="175">
        <v>240.2</v>
      </c>
    </row>
    <row r="3080" spans="1:4" ht="15.75" customHeight="1" x14ac:dyDescent="0.3">
      <c r="A3080" s="174">
        <v>102041</v>
      </c>
      <c r="B3080" s="83" t="s">
        <v>3299</v>
      </c>
      <c r="C3080" s="174" t="s">
        <v>216</v>
      </c>
      <c r="D3080" s="175">
        <v>348.03</v>
      </c>
    </row>
    <row r="3081" spans="1:4" ht="15.75" customHeight="1" x14ac:dyDescent="0.3">
      <c r="A3081" s="174">
        <v>102042</v>
      </c>
      <c r="B3081" s="83" t="s">
        <v>3300</v>
      </c>
      <c r="C3081" s="174" t="s">
        <v>216</v>
      </c>
      <c r="D3081" s="175">
        <v>310.42</v>
      </c>
    </row>
    <row r="3082" spans="1:4" ht="15.75" customHeight="1" x14ac:dyDescent="0.3">
      <c r="A3082" s="174">
        <v>102039</v>
      </c>
      <c r="B3082" s="83" t="s">
        <v>3301</v>
      </c>
      <c r="C3082" s="174" t="s">
        <v>216</v>
      </c>
      <c r="D3082" s="175">
        <v>590.35</v>
      </c>
    </row>
    <row r="3083" spans="1:4" ht="15.75" customHeight="1" x14ac:dyDescent="0.3">
      <c r="A3083" s="174">
        <v>102040</v>
      </c>
      <c r="B3083" s="83" t="s">
        <v>3302</v>
      </c>
      <c r="C3083" s="174" t="s">
        <v>216</v>
      </c>
      <c r="D3083" s="175">
        <v>487.82</v>
      </c>
    </row>
    <row r="3084" spans="1:4" ht="15.75" customHeight="1" x14ac:dyDescent="0.3">
      <c r="A3084" s="174">
        <v>102038</v>
      </c>
      <c r="B3084" s="83" t="s">
        <v>3303</v>
      </c>
      <c r="C3084" s="174" t="s">
        <v>216</v>
      </c>
      <c r="D3084" s="175">
        <v>219.03</v>
      </c>
    </row>
    <row r="3085" spans="1:4" ht="15.75" customHeight="1" x14ac:dyDescent="0.3">
      <c r="A3085" s="174">
        <v>102036</v>
      </c>
      <c r="B3085" s="83" t="s">
        <v>3304</v>
      </c>
      <c r="C3085" s="174" t="s">
        <v>216</v>
      </c>
      <c r="D3085" s="175">
        <v>262.02</v>
      </c>
    </row>
    <row r="3086" spans="1:4" ht="15.75" customHeight="1" x14ac:dyDescent="0.3">
      <c r="A3086" s="174">
        <v>102037</v>
      </c>
      <c r="B3086" s="83" t="s">
        <v>3305</v>
      </c>
      <c r="C3086" s="174" t="s">
        <v>216</v>
      </c>
      <c r="D3086" s="175">
        <v>234.46</v>
      </c>
    </row>
    <row r="3087" spans="1:4" ht="15.75" customHeight="1" x14ac:dyDescent="0.3">
      <c r="A3087" s="174">
        <v>102016</v>
      </c>
      <c r="B3087" s="83" t="s">
        <v>3306</v>
      </c>
      <c r="C3087" s="174" t="s">
        <v>216</v>
      </c>
      <c r="D3087" s="175">
        <v>339.12</v>
      </c>
    </row>
    <row r="3088" spans="1:4" ht="15.75" customHeight="1" x14ac:dyDescent="0.3">
      <c r="A3088" s="174">
        <v>102017</v>
      </c>
      <c r="B3088" s="83" t="s">
        <v>3307</v>
      </c>
      <c r="C3088" s="174" t="s">
        <v>216</v>
      </c>
      <c r="D3088" s="175">
        <v>303.49</v>
      </c>
    </row>
    <row r="3089" spans="1:4" ht="15.75" customHeight="1" x14ac:dyDescent="0.3">
      <c r="A3089" s="174">
        <v>102014</v>
      </c>
      <c r="B3089" s="83" t="s">
        <v>3308</v>
      </c>
      <c r="C3089" s="174" t="s">
        <v>216</v>
      </c>
      <c r="D3089" s="175">
        <v>634.45000000000005</v>
      </c>
    </row>
    <row r="3090" spans="1:4" ht="15.75" customHeight="1" x14ac:dyDescent="0.3">
      <c r="A3090" s="174">
        <v>102015</v>
      </c>
      <c r="B3090" s="83" t="s">
        <v>3309</v>
      </c>
      <c r="C3090" s="174" t="s">
        <v>216</v>
      </c>
      <c r="D3090" s="175">
        <v>527.91999999999996</v>
      </c>
    </row>
    <row r="3091" spans="1:4" ht="15.75" customHeight="1" x14ac:dyDescent="0.3">
      <c r="A3091" s="174">
        <v>102013</v>
      </c>
      <c r="B3091" s="83" t="s">
        <v>3310</v>
      </c>
      <c r="C3091" s="174" t="s">
        <v>216</v>
      </c>
      <c r="D3091" s="175">
        <v>227.31</v>
      </c>
    </row>
    <row r="3092" spans="1:4" ht="15.75" customHeight="1" x14ac:dyDescent="0.3">
      <c r="A3092" s="174">
        <v>102011</v>
      </c>
      <c r="B3092" s="83" t="s">
        <v>3311</v>
      </c>
      <c r="C3092" s="174" t="s">
        <v>216</v>
      </c>
      <c r="D3092" s="175">
        <v>269.88</v>
      </c>
    </row>
    <row r="3093" spans="1:4" ht="15.75" customHeight="1" x14ac:dyDescent="0.3">
      <c r="A3093" s="174">
        <v>102012</v>
      </c>
      <c r="B3093" s="83" t="s">
        <v>3312</v>
      </c>
      <c r="C3093" s="174" t="s">
        <v>216</v>
      </c>
      <c r="D3093" s="175">
        <v>242.59</v>
      </c>
    </row>
    <row r="3094" spans="1:4" ht="15.75" customHeight="1" x14ac:dyDescent="0.3">
      <c r="A3094" s="174">
        <v>102009</v>
      </c>
      <c r="B3094" s="83" t="s">
        <v>3313</v>
      </c>
      <c r="C3094" s="174" t="s">
        <v>216</v>
      </c>
      <c r="D3094" s="175">
        <v>349.93</v>
      </c>
    </row>
    <row r="3095" spans="1:4" ht="15.75" customHeight="1" x14ac:dyDescent="0.3">
      <c r="A3095" s="174">
        <v>102010</v>
      </c>
      <c r="B3095" s="83" t="s">
        <v>3314</v>
      </c>
      <c r="C3095" s="174" t="s">
        <v>216</v>
      </c>
      <c r="D3095" s="175">
        <v>315.26</v>
      </c>
    </row>
    <row r="3096" spans="1:4" ht="15.75" customHeight="1" x14ac:dyDescent="0.3">
      <c r="A3096" s="174">
        <v>102007</v>
      </c>
      <c r="B3096" s="83" t="s">
        <v>3315</v>
      </c>
      <c r="C3096" s="174" t="s">
        <v>216</v>
      </c>
      <c r="D3096" s="175">
        <v>566.23</v>
      </c>
    </row>
    <row r="3097" spans="1:4" ht="15.75" customHeight="1" x14ac:dyDescent="0.3">
      <c r="A3097" s="174">
        <v>102008</v>
      </c>
      <c r="B3097" s="83" t="s">
        <v>3316</v>
      </c>
      <c r="C3097" s="174" t="s">
        <v>216</v>
      </c>
      <c r="D3097" s="175">
        <v>469.07</v>
      </c>
    </row>
    <row r="3098" spans="1:4" ht="15.75" customHeight="1" x14ac:dyDescent="0.3">
      <c r="A3098" s="174">
        <v>101975</v>
      </c>
      <c r="B3098" s="83" t="s">
        <v>3317</v>
      </c>
      <c r="C3098" s="174" t="s">
        <v>216</v>
      </c>
      <c r="D3098" s="175">
        <v>480.32</v>
      </c>
    </row>
    <row r="3099" spans="1:4" ht="15.75" customHeight="1" x14ac:dyDescent="0.3">
      <c r="A3099" s="174">
        <v>102006</v>
      </c>
      <c r="B3099" s="83" t="s">
        <v>3318</v>
      </c>
      <c r="C3099" s="174" t="s">
        <v>216</v>
      </c>
      <c r="D3099" s="175">
        <v>222.11</v>
      </c>
    </row>
    <row r="3100" spans="1:4" ht="15.75" customHeight="1" x14ac:dyDescent="0.3">
      <c r="A3100" s="174">
        <v>102004</v>
      </c>
      <c r="B3100" s="83" t="s">
        <v>3319</v>
      </c>
      <c r="C3100" s="174" t="s">
        <v>216</v>
      </c>
      <c r="D3100" s="175">
        <v>266.42</v>
      </c>
    </row>
    <row r="3101" spans="1:4" ht="15.75" customHeight="1" x14ac:dyDescent="0.3">
      <c r="A3101" s="174">
        <v>102005</v>
      </c>
      <c r="B3101" s="83" t="s">
        <v>3320</v>
      </c>
      <c r="C3101" s="174" t="s">
        <v>216</v>
      </c>
      <c r="D3101" s="175">
        <v>239.17</v>
      </c>
    </row>
    <row r="3102" spans="1:4" ht="15.75" customHeight="1" x14ac:dyDescent="0.3">
      <c r="A3102" s="174">
        <v>102002</v>
      </c>
      <c r="B3102" s="83" t="s">
        <v>3321</v>
      </c>
      <c r="C3102" s="174" t="s">
        <v>216</v>
      </c>
      <c r="D3102" s="175">
        <v>339.13</v>
      </c>
    </row>
    <row r="3103" spans="1:4" ht="15.75" customHeight="1" x14ac:dyDescent="0.3">
      <c r="A3103" s="174">
        <v>102003</v>
      </c>
      <c r="B3103" s="83" t="s">
        <v>3322</v>
      </c>
      <c r="C3103" s="174" t="s">
        <v>216</v>
      </c>
      <c r="D3103" s="175">
        <v>305.64999999999998</v>
      </c>
    </row>
    <row r="3104" spans="1:4" ht="15.75" customHeight="1" x14ac:dyDescent="0.3">
      <c r="A3104" s="174">
        <v>102000</v>
      </c>
      <c r="B3104" s="83" t="s">
        <v>3323</v>
      </c>
      <c r="C3104" s="174" t="s">
        <v>216</v>
      </c>
      <c r="D3104" s="175">
        <v>587.12</v>
      </c>
    </row>
    <row r="3105" spans="1:4" ht="15.75" customHeight="1" x14ac:dyDescent="0.3">
      <c r="A3105" s="174">
        <v>102001</v>
      </c>
      <c r="B3105" s="83" t="s">
        <v>3324</v>
      </c>
      <c r="C3105" s="174" t="s">
        <v>216</v>
      </c>
      <c r="D3105" s="175">
        <v>500.81</v>
      </c>
    </row>
    <row r="3106" spans="1:4" ht="15.75" customHeight="1" x14ac:dyDescent="0.3">
      <c r="A3106" s="174">
        <v>101983</v>
      </c>
      <c r="B3106" s="83" t="s">
        <v>3325</v>
      </c>
      <c r="C3106" s="174" t="s">
        <v>216</v>
      </c>
      <c r="D3106" s="175">
        <v>230.09</v>
      </c>
    </row>
    <row r="3107" spans="1:4" ht="15.75" customHeight="1" x14ac:dyDescent="0.3">
      <c r="A3107" s="174">
        <v>101981</v>
      </c>
      <c r="B3107" s="83" t="s">
        <v>3326</v>
      </c>
      <c r="C3107" s="174" t="s">
        <v>216</v>
      </c>
      <c r="D3107" s="175">
        <v>272.82</v>
      </c>
    </row>
    <row r="3108" spans="1:4" ht="15.75" customHeight="1" x14ac:dyDescent="0.3">
      <c r="A3108" s="174">
        <v>101982</v>
      </c>
      <c r="B3108" s="83" t="s">
        <v>3327</v>
      </c>
      <c r="C3108" s="174" t="s">
        <v>216</v>
      </c>
      <c r="D3108" s="175">
        <v>246.54</v>
      </c>
    </row>
    <row r="3109" spans="1:4" ht="15.75" customHeight="1" x14ac:dyDescent="0.3">
      <c r="A3109" s="174">
        <v>101977</v>
      </c>
      <c r="B3109" s="83" t="s">
        <v>3328</v>
      </c>
      <c r="C3109" s="174" t="s">
        <v>216</v>
      </c>
      <c r="D3109" s="175">
        <v>347.19</v>
      </c>
    </row>
    <row r="3110" spans="1:4" ht="15.75" customHeight="1" x14ac:dyDescent="0.3">
      <c r="A3110" s="174">
        <v>101980</v>
      </c>
      <c r="B3110" s="83" t="s">
        <v>3329</v>
      </c>
      <c r="C3110" s="174" t="s">
        <v>216</v>
      </c>
      <c r="D3110" s="175">
        <v>315.5</v>
      </c>
    </row>
    <row r="3111" spans="1:4" ht="15.75" customHeight="1" x14ac:dyDescent="0.3">
      <c r="A3111" s="174">
        <v>101974</v>
      </c>
      <c r="B3111" s="83" t="s">
        <v>3330</v>
      </c>
      <c r="C3111" s="174" t="s">
        <v>216</v>
      </c>
      <c r="D3111" s="175">
        <v>570.26</v>
      </c>
    </row>
    <row r="3112" spans="1:4" ht="15.75" customHeight="1" x14ac:dyDescent="0.3">
      <c r="A3112" s="174">
        <v>101114</v>
      </c>
      <c r="B3112" s="83" t="s">
        <v>3331</v>
      </c>
      <c r="C3112" s="174" t="s">
        <v>303</v>
      </c>
      <c r="D3112" s="175">
        <v>4.8499999999999996</v>
      </c>
    </row>
    <row r="3113" spans="1:4" ht="15.75" customHeight="1" x14ac:dyDescent="0.3">
      <c r="A3113" s="174">
        <v>101118</v>
      </c>
      <c r="B3113" s="83" t="s">
        <v>3332</v>
      </c>
      <c r="C3113" s="174" t="s">
        <v>303</v>
      </c>
      <c r="D3113" s="175">
        <v>4.1500000000000004</v>
      </c>
    </row>
    <row r="3114" spans="1:4" ht="15.75" customHeight="1" x14ac:dyDescent="0.3">
      <c r="A3114" s="174">
        <v>101115</v>
      </c>
      <c r="B3114" s="83" t="s">
        <v>3333</v>
      </c>
      <c r="C3114" s="174" t="s">
        <v>303</v>
      </c>
      <c r="D3114" s="175">
        <v>4.0199999999999996</v>
      </c>
    </row>
    <row r="3115" spans="1:4" ht="15.75" customHeight="1" x14ac:dyDescent="0.3">
      <c r="A3115" s="174">
        <v>101116</v>
      </c>
      <c r="B3115" s="83" t="s">
        <v>3334</v>
      </c>
      <c r="C3115" s="174" t="s">
        <v>303</v>
      </c>
      <c r="D3115" s="175">
        <v>2.5</v>
      </c>
    </row>
    <row r="3116" spans="1:4" ht="15.75" customHeight="1" x14ac:dyDescent="0.3">
      <c r="A3116" s="174">
        <v>101117</v>
      </c>
      <c r="B3116" s="83" t="s">
        <v>3335</v>
      </c>
      <c r="C3116" s="174" t="s">
        <v>303</v>
      </c>
      <c r="D3116" s="175">
        <v>3.44</v>
      </c>
    </row>
    <row r="3117" spans="1:4" ht="15.75" customHeight="1" x14ac:dyDescent="0.3">
      <c r="A3117" s="174">
        <v>101139</v>
      </c>
      <c r="B3117" s="83" t="s">
        <v>3336</v>
      </c>
      <c r="C3117" s="174" t="s">
        <v>303</v>
      </c>
      <c r="D3117" s="175">
        <v>21.91</v>
      </c>
    </row>
    <row r="3118" spans="1:4" ht="15.75" customHeight="1" x14ac:dyDescent="0.3">
      <c r="A3118" s="174">
        <v>101124</v>
      </c>
      <c r="B3118" s="83" t="s">
        <v>3337</v>
      </c>
      <c r="C3118" s="174" t="s">
        <v>303</v>
      </c>
      <c r="D3118" s="175">
        <v>16.329999999999998</v>
      </c>
    </row>
    <row r="3119" spans="1:4" ht="15.75" customHeight="1" x14ac:dyDescent="0.3">
      <c r="A3119" s="174">
        <v>101128</v>
      </c>
      <c r="B3119" s="83" t="s">
        <v>3338</v>
      </c>
      <c r="C3119" s="174" t="s">
        <v>303</v>
      </c>
      <c r="D3119" s="175">
        <v>15.63</v>
      </c>
    </row>
    <row r="3120" spans="1:4" ht="15.75" customHeight="1" x14ac:dyDescent="0.3">
      <c r="A3120" s="174">
        <v>101125</v>
      </c>
      <c r="B3120" s="83" t="s">
        <v>3339</v>
      </c>
      <c r="C3120" s="174" t="s">
        <v>303</v>
      </c>
      <c r="D3120" s="175">
        <v>15.5</v>
      </c>
    </row>
    <row r="3121" spans="1:4" ht="15.75" customHeight="1" x14ac:dyDescent="0.3">
      <c r="A3121" s="174">
        <v>101126</v>
      </c>
      <c r="B3121" s="83" t="s">
        <v>3340</v>
      </c>
      <c r="C3121" s="174" t="s">
        <v>303</v>
      </c>
      <c r="D3121" s="175">
        <v>13.98</v>
      </c>
    </row>
    <row r="3122" spans="1:4" ht="15.75" customHeight="1" x14ac:dyDescent="0.3">
      <c r="A3122" s="174">
        <v>101127</v>
      </c>
      <c r="B3122" s="83" t="s">
        <v>3341</v>
      </c>
      <c r="C3122" s="174" t="s">
        <v>303</v>
      </c>
      <c r="D3122" s="175">
        <v>14.92</v>
      </c>
    </row>
    <row r="3123" spans="1:4" ht="15.75" customHeight="1" x14ac:dyDescent="0.3">
      <c r="A3123" s="174">
        <v>101134</v>
      </c>
      <c r="B3123" s="83" t="s">
        <v>3342</v>
      </c>
      <c r="C3123" s="174" t="s">
        <v>303</v>
      </c>
      <c r="D3123" s="175">
        <v>17.02</v>
      </c>
    </row>
    <row r="3124" spans="1:4" ht="15.75" customHeight="1" x14ac:dyDescent="0.3">
      <c r="A3124" s="174">
        <v>101144</v>
      </c>
      <c r="B3124" s="83" t="s">
        <v>3343</v>
      </c>
      <c r="C3124" s="174" t="s">
        <v>303</v>
      </c>
      <c r="D3124" s="175">
        <v>16.75</v>
      </c>
    </row>
    <row r="3125" spans="1:4" ht="15.75" customHeight="1" x14ac:dyDescent="0.3">
      <c r="A3125" s="174">
        <v>101138</v>
      </c>
      <c r="B3125" s="83" t="s">
        <v>3344</v>
      </c>
      <c r="C3125" s="174" t="s">
        <v>303</v>
      </c>
      <c r="D3125" s="175">
        <v>16.32</v>
      </c>
    </row>
    <row r="3126" spans="1:4" ht="15.75" customHeight="1" x14ac:dyDescent="0.3">
      <c r="A3126" s="174">
        <v>101148</v>
      </c>
      <c r="B3126" s="83" t="s">
        <v>3345</v>
      </c>
      <c r="C3126" s="174" t="s">
        <v>303</v>
      </c>
      <c r="D3126" s="175">
        <v>16.05</v>
      </c>
    </row>
    <row r="3127" spans="1:4" ht="15.75" customHeight="1" x14ac:dyDescent="0.3">
      <c r="A3127" s="174">
        <v>101135</v>
      </c>
      <c r="B3127" s="83" t="s">
        <v>3346</v>
      </c>
      <c r="C3127" s="174" t="s">
        <v>303</v>
      </c>
      <c r="D3127" s="175">
        <v>16.190000000000001</v>
      </c>
    </row>
    <row r="3128" spans="1:4" ht="15.75" customHeight="1" x14ac:dyDescent="0.3">
      <c r="A3128" s="174">
        <v>101145</v>
      </c>
      <c r="B3128" s="83" t="s">
        <v>3347</v>
      </c>
      <c r="C3128" s="174" t="s">
        <v>303</v>
      </c>
      <c r="D3128" s="175">
        <v>15.92</v>
      </c>
    </row>
    <row r="3129" spans="1:4" ht="15.75" customHeight="1" x14ac:dyDescent="0.3">
      <c r="A3129" s="174">
        <v>101136</v>
      </c>
      <c r="B3129" s="83" t="s">
        <v>3348</v>
      </c>
      <c r="C3129" s="174" t="s">
        <v>303</v>
      </c>
      <c r="D3129" s="175">
        <v>14.67</v>
      </c>
    </row>
    <row r="3130" spans="1:4" ht="15.75" customHeight="1" x14ac:dyDescent="0.3">
      <c r="A3130" s="174">
        <v>101146</v>
      </c>
      <c r="B3130" s="83" t="s">
        <v>3349</v>
      </c>
      <c r="C3130" s="174" t="s">
        <v>303</v>
      </c>
      <c r="D3130" s="175">
        <v>14.4</v>
      </c>
    </row>
    <row r="3131" spans="1:4" ht="15.75" customHeight="1" x14ac:dyDescent="0.3">
      <c r="A3131" s="174">
        <v>101137</v>
      </c>
      <c r="B3131" s="83" t="s">
        <v>3350</v>
      </c>
      <c r="C3131" s="174" t="s">
        <v>303</v>
      </c>
      <c r="D3131" s="175">
        <v>15.61</v>
      </c>
    </row>
    <row r="3132" spans="1:4" ht="15.75" customHeight="1" x14ac:dyDescent="0.3">
      <c r="A3132" s="174">
        <v>101147</v>
      </c>
      <c r="B3132" s="83" t="s">
        <v>3351</v>
      </c>
      <c r="C3132" s="174" t="s">
        <v>303</v>
      </c>
      <c r="D3132" s="175">
        <v>15.34</v>
      </c>
    </row>
    <row r="3133" spans="1:4" ht="15.75" customHeight="1" x14ac:dyDescent="0.3">
      <c r="A3133" s="174">
        <v>101119</v>
      </c>
      <c r="B3133" s="83" t="s">
        <v>3352</v>
      </c>
      <c r="C3133" s="174" t="s">
        <v>303</v>
      </c>
      <c r="D3133" s="175">
        <v>9.25</v>
      </c>
    </row>
    <row r="3134" spans="1:4" ht="15.75" customHeight="1" x14ac:dyDescent="0.3">
      <c r="A3134" s="174">
        <v>101123</v>
      </c>
      <c r="B3134" s="83" t="s">
        <v>3353</v>
      </c>
      <c r="C3134" s="174" t="s">
        <v>303</v>
      </c>
      <c r="D3134" s="175">
        <v>7.93</v>
      </c>
    </row>
    <row r="3135" spans="1:4" ht="15.75" customHeight="1" x14ac:dyDescent="0.3">
      <c r="A3135" s="174">
        <v>101120</v>
      </c>
      <c r="B3135" s="83" t="s">
        <v>3354</v>
      </c>
      <c r="C3135" s="174" t="s">
        <v>303</v>
      </c>
      <c r="D3135" s="175">
        <v>7.68</v>
      </c>
    </row>
    <row r="3136" spans="1:4" ht="15.75" customHeight="1" x14ac:dyDescent="0.3">
      <c r="A3136" s="174">
        <v>101121</v>
      </c>
      <c r="B3136" s="83" t="s">
        <v>3355</v>
      </c>
      <c r="C3136" s="174" t="s">
        <v>303</v>
      </c>
      <c r="D3136" s="175">
        <v>4.8</v>
      </c>
    </row>
    <row r="3137" spans="1:4" ht="15.75" customHeight="1" x14ac:dyDescent="0.3">
      <c r="A3137" s="174">
        <v>101122</v>
      </c>
      <c r="B3137" s="83" t="s">
        <v>3356</v>
      </c>
      <c r="C3137" s="174" t="s">
        <v>303</v>
      </c>
      <c r="D3137" s="175">
        <v>6.55</v>
      </c>
    </row>
    <row r="3138" spans="1:4" ht="15.75" customHeight="1" x14ac:dyDescent="0.3">
      <c r="A3138" s="174">
        <v>101129</v>
      </c>
      <c r="B3138" s="83" t="s">
        <v>3357</v>
      </c>
      <c r="C3138" s="174" t="s">
        <v>303</v>
      </c>
      <c r="D3138" s="175">
        <v>21.19</v>
      </c>
    </row>
    <row r="3139" spans="1:4" ht="15.75" customHeight="1" x14ac:dyDescent="0.3">
      <c r="A3139" s="174">
        <v>101133</v>
      </c>
      <c r="B3139" s="83" t="s">
        <v>3358</v>
      </c>
      <c r="C3139" s="174" t="s">
        <v>303</v>
      </c>
      <c r="D3139" s="175">
        <v>19.87</v>
      </c>
    </row>
    <row r="3140" spans="1:4" ht="15.75" customHeight="1" x14ac:dyDescent="0.3">
      <c r="A3140" s="174">
        <v>101130</v>
      </c>
      <c r="B3140" s="83" t="s">
        <v>3359</v>
      </c>
      <c r="C3140" s="174" t="s">
        <v>303</v>
      </c>
      <c r="D3140" s="175">
        <v>19.62</v>
      </c>
    </row>
    <row r="3141" spans="1:4" ht="15.75" customHeight="1" x14ac:dyDescent="0.3">
      <c r="A3141" s="174">
        <v>101131</v>
      </c>
      <c r="B3141" s="83" t="s">
        <v>3360</v>
      </c>
      <c r="C3141" s="174" t="s">
        <v>303</v>
      </c>
      <c r="D3141" s="175">
        <v>16.739999999999998</v>
      </c>
    </row>
    <row r="3142" spans="1:4" ht="15.75" customHeight="1" x14ac:dyDescent="0.3">
      <c r="A3142" s="174">
        <v>101132</v>
      </c>
      <c r="B3142" s="83" t="s">
        <v>3361</v>
      </c>
      <c r="C3142" s="174" t="s">
        <v>303</v>
      </c>
      <c r="D3142" s="175">
        <v>18.489999999999998</v>
      </c>
    </row>
    <row r="3143" spans="1:4" ht="15.75" customHeight="1" x14ac:dyDescent="0.3">
      <c r="A3143" s="174">
        <v>101149</v>
      </c>
      <c r="B3143" s="83" t="s">
        <v>3362</v>
      </c>
      <c r="C3143" s="174" t="s">
        <v>303</v>
      </c>
      <c r="D3143" s="175">
        <v>21.62</v>
      </c>
    </row>
    <row r="3144" spans="1:4" ht="15.75" customHeight="1" x14ac:dyDescent="0.3">
      <c r="A3144" s="174">
        <v>101143</v>
      </c>
      <c r="B3144" s="83" t="s">
        <v>3363</v>
      </c>
      <c r="C3144" s="174" t="s">
        <v>303</v>
      </c>
      <c r="D3144" s="175">
        <v>20.59</v>
      </c>
    </row>
    <row r="3145" spans="1:4" ht="15.75" customHeight="1" x14ac:dyDescent="0.3">
      <c r="A3145" s="174">
        <v>101153</v>
      </c>
      <c r="B3145" s="83" t="s">
        <v>3364</v>
      </c>
      <c r="C3145" s="174" t="s">
        <v>303</v>
      </c>
      <c r="D3145" s="175">
        <v>20.3</v>
      </c>
    </row>
    <row r="3146" spans="1:4" ht="15.75" customHeight="1" x14ac:dyDescent="0.3">
      <c r="A3146" s="174">
        <v>101140</v>
      </c>
      <c r="B3146" s="83" t="s">
        <v>3365</v>
      </c>
      <c r="C3146" s="174" t="s">
        <v>303</v>
      </c>
      <c r="D3146" s="175">
        <v>20.34</v>
      </c>
    </row>
    <row r="3147" spans="1:4" ht="15.75" customHeight="1" x14ac:dyDescent="0.3">
      <c r="A3147" s="174">
        <v>101150</v>
      </c>
      <c r="B3147" s="83" t="s">
        <v>3366</v>
      </c>
      <c r="C3147" s="174" t="s">
        <v>303</v>
      </c>
      <c r="D3147" s="175">
        <v>20.05</v>
      </c>
    </row>
    <row r="3148" spans="1:4" ht="15.75" customHeight="1" x14ac:dyDescent="0.3">
      <c r="A3148" s="174">
        <v>101141</v>
      </c>
      <c r="B3148" s="83" t="s">
        <v>3367</v>
      </c>
      <c r="C3148" s="174" t="s">
        <v>303</v>
      </c>
      <c r="D3148" s="175">
        <v>17.46</v>
      </c>
    </row>
    <row r="3149" spans="1:4" ht="15.75" customHeight="1" x14ac:dyDescent="0.3">
      <c r="A3149" s="174">
        <v>101151</v>
      </c>
      <c r="B3149" s="83" t="s">
        <v>3368</v>
      </c>
      <c r="C3149" s="174" t="s">
        <v>303</v>
      </c>
      <c r="D3149" s="175">
        <v>17.170000000000002</v>
      </c>
    </row>
    <row r="3150" spans="1:4" ht="15.75" customHeight="1" x14ac:dyDescent="0.3">
      <c r="A3150" s="174">
        <v>101142</v>
      </c>
      <c r="B3150" s="83" t="s">
        <v>3369</v>
      </c>
      <c r="C3150" s="174" t="s">
        <v>303</v>
      </c>
      <c r="D3150" s="175">
        <v>19.21</v>
      </c>
    </row>
    <row r="3151" spans="1:4" ht="15.75" customHeight="1" x14ac:dyDescent="0.3">
      <c r="A3151" s="174">
        <v>101152</v>
      </c>
      <c r="B3151" s="83" t="s">
        <v>3370</v>
      </c>
      <c r="C3151" s="174" t="s">
        <v>303</v>
      </c>
      <c r="D3151" s="175">
        <v>18.920000000000002</v>
      </c>
    </row>
    <row r="3152" spans="1:4" ht="15.75" customHeight="1" x14ac:dyDescent="0.3">
      <c r="A3152" s="174">
        <v>101206</v>
      </c>
      <c r="B3152" s="83" t="s">
        <v>3371</v>
      </c>
      <c r="C3152" s="174" t="s">
        <v>303</v>
      </c>
      <c r="D3152" s="175">
        <v>13.1</v>
      </c>
    </row>
    <row r="3153" spans="1:4" ht="15.75" customHeight="1" x14ac:dyDescent="0.3">
      <c r="A3153" s="174">
        <v>101210</v>
      </c>
      <c r="B3153" s="83" t="s">
        <v>3372</v>
      </c>
      <c r="C3153" s="174" t="s">
        <v>303</v>
      </c>
      <c r="D3153" s="175">
        <v>18.12</v>
      </c>
    </row>
    <row r="3154" spans="1:4" ht="15.75" customHeight="1" x14ac:dyDescent="0.3">
      <c r="A3154" s="174">
        <v>101211</v>
      </c>
      <c r="B3154" s="83" t="s">
        <v>3373</v>
      </c>
      <c r="C3154" s="174" t="s">
        <v>303</v>
      </c>
      <c r="D3154" s="175">
        <v>19.420000000000002</v>
      </c>
    </row>
    <row r="3155" spans="1:4" ht="15.75" customHeight="1" x14ac:dyDescent="0.3">
      <c r="A3155" s="174">
        <v>101215</v>
      </c>
      <c r="B3155" s="83" t="s">
        <v>3374</v>
      </c>
      <c r="C3155" s="174" t="s">
        <v>303</v>
      </c>
      <c r="D3155" s="175">
        <v>17.43</v>
      </c>
    </row>
    <row r="3156" spans="1:4" ht="15.75" customHeight="1" x14ac:dyDescent="0.3">
      <c r="A3156" s="174">
        <v>101216</v>
      </c>
      <c r="B3156" s="83" t="s">
        <v>3375</v>
      </c>
      <c r="C3156" s="174" t="s">
        <v>303</v>
      </c>
      <c r="D3156" s="175">
        <v>18.23</v>
      </c>
    </row>
    <row r="3157" spans="1:4" ht="15.75" customHeight="1" x14ac:dyDescent="0.3">
      <c r="A3157" s="174">
        <v>101212</v>
      </c>
      <c r="B3157" s="83" t="s">
        <v>3376</v>
      </c>
      <c r="C3157" s="174" t="s">
        <v>303</v>
      </c>
      <c r="D3157" s="175">
        <v>22.65</v>
      </c>
    </row>
    <row r="3158" spans="1:4" ht="15.75" customHeight="1" x14ac:dyDescent="0.3">
      <c r="A3158" s="174">
        <v>101217</v>
      </c>
      <c r="B3158" s="83" t="s">
        <v>3377</v>
      </c>
      <c r="C3158" s="174" t="s">
        <v>303</v>
      </c>
      <c r="D3158" s="175">
        <v>21.22</v>
      </c>
    </row>
    <row r="3159" spans="1:4" ht="15.75" customHeight="1" x14ac:dyDescent="0.3">
      <c r="A3159" s="174">
        <v>101218</v>
      </c>
      <c r="B3159" s="83" t="s">
        <v>3378</v>
      </c>
      <c r="C3159" s="174" t="s">
        <v>303</v>
      </c>
      <c r="D3159" s="175">
        <v>22.41</v>
      </c>
    </row>
    <row r="3160" spans="1:4" ht="15.75" customHeight="1" x14ac:dyDescent="0.3">
      <c r="A3160" s="174">
        <v>101213</v>
      </c>
      <c r="B3160" s="83" t="s">
        <v>3379</v>
      </c>
      <c r="C3160" s="174" t="s">
        <v>303</v>
      </c>
      <c r="D3160" s="175">
        <v>25.34</v>
      </c>
    </row>
    <row r="3161" spans="1:4" ht="15.75" customHeight="1" x14ac:dyDescent="0.3">
      <c r="A3161" s="174">
        <v>101219</v>
      </c>
      <c r="B3161" s="83" t="s">
        <v>3380</v>
      </c>
      <c r="C3161" s="174" t="s">
        <v>303</v>
      </c>
      <c r="D3161" s="175">
        <v>27.1</v>
      </c>
    </row>
    <row r="3162" spans="1:4" ht="15.75" customHeight="1" x14ac:dyDescent="0.3">
      <c r="A3162" s="174">
        <v>101214</v>
      </c>
      <c r="B3162" s="83" t="s">
        <v>3381</v>
      </c>
      <c r="C3162" s="174" t="s">
        <v>303</v>
      </c>
      <c r="D3162" s="175">
        <v>30.52</v>
      </c>
    </row>
    <row r="3163" spans="1:4" ht="15.75" customHeight="1" x14ac:dyDescent="0.3">
      <c r="A3163" s="174">
        <v>101254</v>
      </c>
      <c r="B3163" s="83" t="s">
        <v>3382</v>
      </c>
      <c r="C3163" s="174" t="s">
        <v>303</v>
      </c>
      <c r="D3163" s="175">
        <v>13.54</v>
      </c>
    </row>
    <row r="3164" spans="1:4" ht="15.75" customHeight="1" x14ac:dyDescent="0.3">
      <c r="A3164" s="174">
        <v>101256</v>
      </c>
      <c r="B3164" s="83" t="s">
        <v>3383</v>
      </c>
      <c r="C3164" s="174" t="s">
        <v>303</v>
      </c>
      <c r="D3164" s="175">
        <v>20.77</v>
      </c>
    </row>
    <row r="3165" spans="1:4" ht="15.75" customHeight="1" x14ac:dyDescent="0.3">
      <c r="A3165" s="174">
        <v>101257</v>
      </c>
      <c r="B3165" s="83" t="s">
        <v>3384</v>
      </c>
      <c r="C3165" s="174" t="s">
        <v>303</v>
      </c>
      <c r="D3165" s="175">
        <v>21.83</v>
      </c>
    </row>
    <row r="3166" spans="1:4" ht="15.75" customHeight="1" x14ac:dyDescent="0.3">
      <c r="A3166" s="174">
        <v>101258</v>
      </c>
      <c r="B3166" s="83" t="s">
        <v>3385</v>
      </c>
      <c r="C3166" s="174" t="s">
        <v>303</v>
      </c>
      <c r="D3166" s="175">
        <v>25.29</v>
      </c>
    </row>
    <row r="3167" spans="1:4" ht="15.75" customHeight="1" x14ac:dyDescent="0.3">
      <c r="A3167" s="174">
        <v>101259</v>
      </c>
      <c r="B3167" s="83" t="s">
        <v>3386</v>
      </c>
      <c r="C3167" s="174" t="s">
        <v>303</v>
      </c>
      <c r="D3167" s="175">
        <v>28.12</v>
      </c>
    </row>
    <row r="3168" spans="1:4" ht="15.75" customHeight="1" x14ac:dyDescent="0.3">
      <c r="A3168" s="174">
        <v>101260</v>
      </c>
      <c r="B3168" s="83" t="s">
        <v>3387</v>
      </c>
      <c r="C3168" s="174" t="s">
        <v>303</v>
      </c>
      <c r="D3168" s="175">
        <v>35.11</v>
      </c>
    </row>
    <row r="3169" spans="1:4" ht="15.75" customHeight="1" x14ac:dyDescent="0.3">
      <c r="A3169" s="174">
        <v>101208</v>
      </c>
      <c r="B3169" s="83" t="s">
        <v>3388</v>
      </c>
      <c r="C3169" s="174" t="s">
        <v>303</v>
      </c>
      <c r="D3169" s="175">
        <v>11.04</v>
      </c>
    </row>
    <row r="3170" spans="1:4" ht="15.75" customHeight="1" x14ac:dyDescent="0.3">
      <c r="A3170" s="174">
        <v>101209</v>
      </c>
      <c r="B3170" s="83" t="s">
        <v>3389</v>
      </c>
      <c r="C3170" s="174" t="s">
        <v>303</v>
      </c>
      <c r="D3170" s="175">
        <v>10.220000000000001</v>
      </c>
    </row>
    <row r="3171" spans="1:4" ht="15.75" customHeight="1" x14ac:dyDescent="0.3">
      <c r="A3171" s="174">
        <v>101220</v>
      </c>
      <c r="B3171" s="83" t="s">
        <v>3390</v>
      </c>
      <c r="C3171" s="174" t="s">
        <v>303</v>
      </c>
      <c r="D3171" s="175">
        <v>17.09</v>
      </c>
    </row>
    <row r="3172" spans="1:4" ht="15.75" customHeight="1" x14ac:dyDescent="0.3">
      <c r="A3172" s="174">
        <v>101221</v>
      </c>
      <c r="B3172" s="83" t="s">
        <v>3391</v>
      </c>
      <c r="C3172" s="174" t="s">
        <v>303</v>
      </c>
      <c r="D3172" s="175">
        <v>18.02</v>
      </c>
    </row>
    <row r="3173" spans="1:4" ht="15.75" customHeight="1" x14ac:dyDescent="0.3">
      <c r="A3173" s="174">
        <v>101225</v>
      </c>
      <c r="B3173" s="83" t="s">
        <v>3392</v>
      </c>
      <c r="C3173" s="174" t="s">
        <v>303</v>
      </c>
      <c r="D3173" s="175">
        <v>15.66</v>
      </c>
    </row>
    <row r="3174" spans="1:4" ht="15.75" customHeight="1" x14ac:dyDescent="0.3">
      <c r="A3174" s="174">
        <v>101226</v>
      </c>
      <c r="B3174" s="83" t="s">
        <v>3393</v>
      </c>
      <c r="C3174" s="174" t="s">
        <v>303</v>
      </c>
      <c r="D3174" s="175">
        <v>16.48</v>
      </c>
    </row>
    <row r="3175" spans="1:4" ht="15.75" customHeight="1" x14ac:dyDescent="0.3">
      <c r="A3175" s="174">
        <v>101222</v>
      </c>
      <c r="B3175" s="83" t="s">
        <v>3394</v>
      </c>
      <c r="C3175" s="174" t="s">
        <v>303</v>
      </c>
      <c r="D3175" s="175">
        <v>20.93</v>
      </c>
    </row>
    <row r="3176" spans="1:4" ht="15.75" customHeight="1" x14ac:dyDescent="0.3">
      <c r="A3176" s="174">
        <v>101227</v>
      </c>
      <c r="B3176" s="83" t="s">
        <v>3395</v>
      </c>
      <c r="C3176" s="174" t="s">
        <v>303</v>
      </c>
      <c r="D3176" s="175">
        <v>19.079999999999998</v>
      </c>
    </row>
    <row r="3177" spans="1:4" ht="15.75" customHeight="1" x14ac:dyDescent="0.3">
      <c r="A3177" s="174">
        <v>101228</v>
      </c>
      <c r="B3177" s="83" t="s">
        <v>3396</v>
      </c>
      <c r="C3177" s="174" t="s">
        <v>303</v>
      </c>
      <c r="D3177" s="175">
        <v>20.309999999999999</v>
      </c>
    </row>
    <row r="3178" spans="1:4" ht="15.75" customHeight="1" x14ac:dyDescent="0.3">
      <c r="A3178" s="174">
        <v>101223</v>
      </c>
      <c r="B3178" s="83" t="s">
        <v>3397</v>
      </c>
      <c r="C3178" s="174" t="s">
        <v>303</v>
      </c>
      <c r="D3178" s="175">
        <v>23.29</v>
      </c>
    </row>
    <row r="3179" spans="1:4" ht="15.75" customHeight="1" x14ac:dyDescent="0.3">
      <c r="A3179" s="174">
        <v>101229</v>
      </c>
      <c r="B3179" s="83" t="s">
        <v>3398</v>
      </c>
      <c r="C3179" s="174" t="s">
        <v>303</v>
      </c>
      <c r="D3179" s="175">
        <v>25.58</v>
      </c>
    </row>
    <row r="3180" spans="1:4" ht="15.75" customHeight="1" x14ac:dyDescent="0.3">
      <c r="A3180" s="174">
        <v>101224</v>
      </c>
      <c r="B3180" s="83" t="s">
        <v>3399</v>
      </c>
      <c r="C3180" s="174" t="s">
        <v>303</v>
      </c>
      <c r="D3180" s="175">
        <v>29.15</v>
      </c>
    </row>
    <row r="3181" spans="1:4" ht="15.75" customHeight="1" x14ac:dyDescent="0.3">
      <c r="A3181" s="174">
        <v>101265</v>
      </c>
      <c r="B3181" s="83" t="s">
        <v>3400</v>
      </c>
      <c r="C3181" s="174" t="s">
        <v>303</v>
      </c>
      <c r="D3181" s="175">
        <v>32.92</v>
      </c>
    </row>
    <row r="3182" spans="1:4" ht="15.75" customHeight="1" x14ac:dyDescent="0.3">
      <c r="A3182" s="174">
        <v>101255</v>
      </c>
      <c r="B3182" s="83" t="s">
        <v>3401</v>
      </c>
      <c r="C3182" s="174" t="s">
        <v>303</v>
      </c>
      <c r="D3182" s="175">
        <v>11.94</v>
      </c>
    </row>
    <row r="3183" spans="1:4" ht="15.75" customHeight="1" x14ac:dyDescent="0.3">
      <c r="A3183" s="174">
        <v>101261</v>
      </c>
      <c r="B3183" s="83" t="s">
        <v>3402</v>
      </c>
      <c r="C3183" s="174" t="s">
        <v>303</v>
      </c>
      <c r="D3183" s="175">
        <v>19.649999999999999</v>
      </c>
    </row>
    <row r="3184" spans="1:4" ht="15.75" customHeight="1" x14ac:dyDescent="0.3">
      <c r="A3184" s="174">
        <v>101262</v>
      </c>
      <c r="B3184" s="83" t="s">
        <v>3403</v>
      </c>
      <c r="C3184" s="174" t="s">
        <v>303</v>
      </c>
      <c r="D3184" s="175">
        <v>20.69</v>
      </c>
    </row>
    <row r="3185" spans="1:4" ht="15.75" customHeight="1" x14ac:dyDescent="0.3">
      <c r="A3185" s="174">
        <v>101263</v>
      </c>
      <c r="B3185" s="83" t="s">
        <v>3404</v>
      </c>
      <c r="C3185" s="174" t="s">
        <v>303</v>
      </c>
      <c r="D3185" s="175">
        <v>23.89</v>
      </c>
    </row>
    <row r="3186" spans="1:4" ht="15.75" customHeight="1" x14ac:dyDescent="0.3">
      <c r="A3186" s="174">
        <v>101264</v>
      </c>
      <c r="B3186" s="83" t="s">
        <v>3405</v>
      </c>
      <c r="C3186" s="174" t="s">
        <v>303</v>
      </c>
      <c r="D3186" s="175">
        <v>26.47</v>
      </c>
    </row>
    <row r="3187" spans="1:4" ht="15.75" customHeight="1" x14ac:dyDescent="0.3">
      <c r="A3187" s="174">
        <v>101207</v>
      </c>
      <c r="B3187" s="83" t="s">
        <v>3406</v>
      </c>
      <c r="C3187" s="174" t="s">
        <v>303</v>
      </c>
      <c r="D3187" s="175">
        <v>11.26</v>
      </c>
    </row>
    <row r="3188" spans="1:4" ht="15.75" customHeight="1" x14ac:dyDescent="0.3">
      <c r="A3188" s="174">
        <v>101230</v>
      </c>
      <c r="B3188" s="83" t="s">
        <v>3407</v>
      </c>
      <c r="C3188" s="174" t="s">
        <v>303</v>
      </c>
      <c r="D3188" s="175">
        <v>11.53</v>
      </c>
    </row>
    <row r="3189" spans="1:4" ht="15.75" customHeight="1" x14ac:dyDescent="0.3">
      <c r="A3189" s="174">
        <v>101231</v>
      </c>
      <c r="B3189" s="83" t="s">
        <v>3408</v>
      </c>
      <c r="C3189" s="174" t="s">
        <v>303</v>
      </c>
      <c r="D3189" s="175">
        <v>10.95</v>
      </c>
    </row>
    <row r="3190" spans="1:4" ht="15.75" customHeight="1" x14ac:dyDescent="0.3">
      <c r="A3190" s="174">
        <v>101272</v>
      </c>
      <c r="B3190" s="83" t="s">
        <v>3409</v>
      </c>
      <c r="C3190" s="174" t="s">
        <v>303</v>
      </c>
      <c r="D3190" s="175">
        <v>33.47</v>
      </c>
    </row>
    <row r="3191" spans="1:4" ht="15.75" customHeight="1" x14ac:dyDescent="0.3">
      <c r="A3191" s="174">
        <v>101266</v>
      </c>
      <c r="B3191" s="83" t="s">
        <v>3410</v>
      </c>
      <c r="C3191" s="174" t="s">
        <v>303</v>
      </c>
      <c r="D3191" s="175">
        <v>12</v>
      </c>
    </row>
    <row r="3192" spans="1:4" ht="15.75" customHeight="1" x14ac:dyDescent="0.3">
      <c r="A3192" s="174">
        <v>101239</v>
      </c>
      <c r="B3192" s="83" t="s">
        <v>3411</v>
      </c>
      <c r="C3192" s="174" t="s">
        <v>303</v>
      </c>
      <c r="D3192" s="175">
        <v>15.58</v>
      </c>
    </row>
    <row r="3193" spans="1:4" ht="15.75" customHeight="1" x14ac:dyDescent="0.3">
      <c r="A3193" s="174">
        <v>101240</v>
      </c>
      <c r="B3193" s="83" t="s">
        <v>3412</v>
      </c>
      <c r="C3193" s="174" t="s">
        <v>303</v>
      </c>
      <c r="D3193" s="175">
        <v>16.399999999999999</v>
      </c>
    </row>
    <row r="3194" spans="1:4" ht="15.75" customHeight="1" x14ac:dyDescent="0.3">
      <c r="A3194" s="174">
        <v>101268</v>
      </c>
      <c r="B3194" s="83" t="s">
        <v>3413</v>
      </c>
      <c r="C3194" s="174" t="s">
        <v>303</v>
      </c>
      <c r="D3194" s="175">
        <v>18.8</v>
      </c>
    </row>
    <row r="3195" spans="1:4" ht="15.75" customHeight="1" x14ac:dyDescent="0.3">
      <c r="A3195" s="174">
        <v>101234</v>
      </c>
      <c r="B3195" s="83" t="s">
        <v>3414</v>
      </c>
      <c r="C3195" s="174" t="s">
        <v>303</v>
      </c>
      <c r="D3195" s="175">
        <v>17.79</v>
      </c>
    </row>
    <row r="3196" spans="1:4" ht="15.75" customHeight="1" x14ac:dyDescent="0.3">
      <c r="A3196" s="174">
        <v>101235</v>
      </c>
      <c r="B3196" s="83" t="s">
        <v>3415</v>
      </c>
      <c r="C3196" s="174" t="s">
        <v>303</v>
      </c>
      <c r="D3196" s="175">
        <v>18.690000000000001</v>
      </c>
    </row>
    <row r="3197" spans="1:4" ht="15.75" customHeight="1" x14ac:dyDescent="0.3">
      <c r="A3197" s="174">
        <v>101241</v>
      </c>
      <c r="B3197" s="83" t="s">
        <v>3416</v>
      </c>
      <c r="C3197" s="174" t="s">
        <v>303</v>
      </c>
      <c r="D3197" s="175">
        <v>19.16</v>
      </c>
    </row>
    <row r="3198" spans="1:4" ht="15.75" customHeight="1" x14ac:dyDescent="0.3">
      <c r="A3198" s="174">
        <v>101269</v>
      </c>
      <c r="B3198" s="83" t="s">
        <v>3417</v>
      </c>
      <c r="C3198" s="174" t="s">
        <v>303</v>
      </c>
      <c r="D3198" s="175">
        <v>20.96</v>
      </c>
    </row>
    <row r="3199" spans="1:4" ht="15.75" customHeight="1" x14ac:dyDescent="0.3">
      <c r="A3199" s="174">
        <v>101236</v>
      </c>
      <c r="B3199" s="83" t="s">
        <v>3418</v>
      </c>
      <c r="C3199" s="174" t="s">
        <v>303</v>
      </c>
      <c r="D3199" s="175">
        <v>21.75</v>
      </c>
    </row>
    <row r="3200" spans="1:4" ht="15.75" customHeight="1" x14ac:dyDescent="0.3">
      <c r="A3200" s="174">
        <v>101237</v>
      </c>
      <c r="B3200" s="83" t="s">
        <v>3419</v>
      </c>
      <c r="C3200" s="174" t="s">
        <v>303</v>
      </c>
      <c r="D3200" s="175">
        <v>23.12</v>
      </c>
    </row>
    <row r="3201" spans="1:4" ht="15.75" customHeight="1" x14ac:dyDescent="0.3">
      <c r="A3201" s="174">
        <v>101242</v>
      </c>
      <c r="B3201" s="83" t="s">
        <v>3420</v>
      </c>
      <c r="C3201" s="174" t="s">
        <v>303</v>
      </c>
      <c r="D3201" s="175">
        <v>21.42</v>
      </c>
    </row>
    <row r="3202" spans="1:4" ht="15.75" customHeight="1" x14ac:dyDescent="0.3">
      <c r="A3202" s="174">
        <v>101270</v>
      </c>
      <c r="B3202" s="83" t="s">
        <v>3421</v>
      </c>
      <c r="C3202" s="174" t="s">
        <v>303</v>
      </c>
      <c r="D3202" s="175">
        <v>24.23</v>
      </c>
    </row>
    <row r="3203" spans="1:4" ht="15.75" customHeight="1" x14ac:dyDescent="0.3">
      <c r="A3203" s="174">
        <v>101243</v>
      </c>
      <c r="B3203" s="83" t="s">
        <v>3422</v>
      </c>
      <c r="C3203" s="174" t="s">
        <v>303</v>
      </c>
      <c r="D3203" s="175">
        <v>25.89</v>
      </c>
    </row>
    <row r="3204" spans="1:4" ht="15.75" customHeight="1" x14ac:dyDescent="0.3">
      <c r="A3204" s="174">
        <v>101271</v>
      </c>
      <c r="B3204" s="83" t="s">
        <v>3423</v>
      </c>
      <c r="C3204" s="174" t="s">
        <v>303</v>
      </c>
      <c r="D3204" s="175">
        <v>26.87</v>
      </c>
    </row>
    <row r="3205" spans="1:4" ht="15.75" customHeight="1" x14ac:dyDescent="0.3">
      <c r="A3205" s="174">
        <v>101238</v>
      </c>
      <c r="B3205" s="83" t="s">
        <v>3424</v>
      </c>
      <c r="C3205" s="174" t="s">
        <v>303</v>
      </c>
      <c r="D3205" s="175">
        <v>29.21</v>
      </c>
    </row>
    <row r="3206" spans="1:4" ht="15.75" customHeight="1" x14ac:dyDescent="0.3">
      <c r="A3206" s="174">
        <v>101232</v>
      </c>
      <c r="B3206" s="83" t="s">
        <v>3425</v>
      </c>
      <c r="C3206" s="174" t="s">
        <v>303</v>
      </c>
      <c r="D3206" s="175">
        <v>9.83</v>
      </c>
    </row>
    <row r="3207" spans="1:4" ht="15.75" customHeight="1" x14ac:dyDescent="0.3">
      <c r="A3207" s="174">
        <v>101233</v>
      </c>
      <c r="B3207" s="83" t="s">
        <v>3426</v>
      </c>
      <c r="C3207" s="174" t="s">
        <v>303</v>
      </c>
      <c r="D3207" s="175">
        <v>9.0500000000000007</v>
      </c>
    </row>
    <row r="3208" spans="1:4" ht="15.75" customHeight="1" x14ac:dyDescent="0.3">
      <c r="A3208" s="174">
        <v>101248</v>
      </c>
      <c r="B3208" s="83" t="s">
        <v>3427</v>
      </c>
      <c r="C3208" s="174" t="s">
        <v>303</v>
      </c>
      <c r="D3208" s="175">
        <v>27.88</v>
      </c>
    </row>
    <row r="3209" spans="1:4" ht="15.75" customHeight="1" x14ac:dyDescent="0.3">
      <c r="A3209" s="174">
        <v>101277</v>
      </c>
      <c r="B3209" s="83" t="s">
        <v>3428</v>
      </c>
      <c r="C3209" s="174" t="s">
        <v>303</v>
      </c>
      <c r="D3209" s="175">
        <v>32.380000000000003</v>
      </c>
    </row>
    <row r="3210" spans="1:4" ht="15.75" customHeight="1" x14ac:dyDescent="0.3">
      <c r="A3210" s="174">
        <v>101267</v>
      </c>
      <c r="B3210" s="83" t="s">
        <v>3429</v>
      </c>
      <c r="C3210" s="174" t="s">
        <v>303</v>
      </c>
      <c r="D3210" s="175">
        <v>11.57</v>
      </c>
    </row>
    <row r="3211" spans="1:4" ht="15.75" customHeight="1" x14ac:dyDescent="0.3">
      <c r="A3211" s="174">
        <v>101249</v>
      </c>
      <c r="B3211" s="83" t="s">
        <v>3430</v>
      </c>
      <c r="C3211" s="174" t="s">
        <v>303</v>
      </c>
      <c r="D3211" s="175">
        <v>14.23</v>
      </c>
    </row>
    <row r="3212" spans="1:4" ht="15.75" customHeight="1" x14ac:dyDescent="0.3">
      <c r="A3212" s="174">
        <v>101273</v>
      </c>
      <c r="B3212" s="83" t="s">
        <v>3431</v>
      </c>
      <c r="C3212" s="174" t="s">
        <v>303</v>
      </c>
      <c r="D3212" s="175">
        <v>17.96</v>
      </c>
    </row>
    <row r="3213" spans="1:4" ht="15.75" customHeight="1" x14ac:dyDescent="0.3">
      <c r="A3213" s="174">
        <v>101245</v>
      </c>
      <c r="B3213" s="83" t="s">
        <v>3432</v>
      </c>
      <c r="C3213" s="174" t="s">
        <v>303</v>
      </c>
      <c r="D3213" s="175">
        <v>17.34</v>
      </c>
    </row>
    <row r="3214" spans="1:4" ht="15.75" customHeight="1" x14ac:dyDescent="0.3">
      <c r="A3214" s="174">
        <v>101250</v>
      </c>
      <c r="B3214" s="83" t="s">
        <v>3433</v>
      </c>
      <c r="C3214" s="174" t="s">
        <v>303</v>
      </c>
      <c r="D3214" s="175">
        <v>15.8</v>
      </c>
    </row>
    <row r="3215" spans="1:4" ht="15.75" customHeight="1" x14ac:dyDescent="0.3">
      <c r="A3215" s="174">
        <v>101251</v>
      </c>
      <c r="B3215" s="83" t="s">
        <v>3434</v>
      </c>
      <c r="C3215" s="174" t="s">
        <v>303</v>
      </c>
      <c r="D3215" s="175">
        <v>17.96</v>
      </c>
    </row>
    <row r="3216" spans="1:4" ht="15.75" customHeight="1" x14ac:dyDescent="0.3">
      <c r="A3216" s="174">
        <v>101274</v>
      </c>
      <c r="B3216" s="83" t="s">
        <v>3435</v>
      </c>
      <c r="C3216" s="174" t="s">
        <v>303</v>
      </c>
      <c r="D3216" s="175">
        <v>19.850000000000001</v>
      </c>
    </row>
    <row r="3217" spans="1:4" ht="15.75" customHeight="1" x14ac:dyDescent="0.3">
      <c r="A3217" s="174">
        <v>101246</v>
      </c>
      <c r="B3217" s="83" t="s">
        <v>3436</v>
      </c>
      <c r="C3217" s="174" t="s">
        <v>303</v>
      </c>
      <c r="D3217" s="175">
        <v>20.12</v>
      </c>
    </row>
    <row r="3218" spans="1:4" ht="15.75" customHeight="1" x14ac:dyDescent="0.3">
      <c r="A3218" s="174">
        <v>101252</v>
      </c>
      <c r="B3218" s="83" t="s">
        <v>3437</v>
      </c>
      <c r="C3218" s="174" t="s">
        <v>303</v>
      </c>
      <c r="D3218" s="175">
        <v>19.46</v>
      </c>
    </row>
    <row r="3219" spans="1:4" ht="15.75" customHeight="1" x14ac:dyDescent="0.3">
      <c r="A3219" s="174">
        <v>101275</v>
      </c>
      <c r="B3219" s="83" t="s">
        <v>3438</v>
      </c>
      <c r="C3219" s="174" t="s">
        <v>303</v>
      </c>
      <c r="D3219" s="175">
        <v>22.94</v>
      </c>
    </row>
    <row r="3220" spans="1:4" ht="15.75" customHeight="1" x14ac:dyDescent="0.3">
      <c r="A3220" s="174">
        <v>101247</v>
      </c>
      <c r="B3220" s="83" t="s">
        <v>3439</v>
      </c>
      <c r="C3220" s="174" t="s">
        <v>303</v>
      </c>
      <c r="D3220" s="175">
        <v>22.32</v>
      </c>
    </row>
    <row r="3221" spans="1:4" ht="15.75" customHeight="1" x14ac:dyDescent="0.3">
      <c r="A3221" s="174">
        <v>101276</v>
      </c>
      <c r="B3221" s="83" t="s">
        <v>3440</v>
      </c>
      <c r="C3221" s="174" t="s">
        <v>303</v>
      </c>
      <c r="D3221" s="175">
        <v>25.35</v>
      </c>
    </row>
    <row r="3222" spans="1:4" ht="15.75" customHeight="1" x14ac:dyDescent="0.3">
      <c r="A3222" s="174">
        <v>101253</v>
      </c>
      <c r="B3222" s="83" t="s">
        <v>3441</v>
      </c>
      <c r="C3222" s="174" t="s">
        <v>303</v>
      </c>
      <c r="D3222" s="175">
        <v>24.47</v>
      </c>
    </row>
    <row r="3223" spans="1:4" ht="15.75" customHeight="1" x14ac:dyDescent="0.3">
      <c r="A3223" s="174">
        <v>101244</v>
      </c>
      <c r="B3223" s="83" t="s">
        <v>3442</v>
      </c>
      <c r="C3223" s="174" t="s">
        <v>303</v>
      </c>
      <c r="D3223" s="175">
        <v>16.43</v>
      </c>
    </row>
    <row r="3224" spans="1:4" ht="15.75" customHeight="1" x14ac:dyDescent="0.3">
      <c r="A3224" s="174">
        <v>93358</v>
      </c>
      <c r="B3224" s="83" t="s">
        <v>3443</v>
      </c>
      <c r="C3224" s="174" t="s">
        <v>303</v>
      </c>
      <c r="D3224" s="175">
        <v>113.57</v>
      </c>
    </row>
    <row r="3225" spans="1:4" ht="15.75" customHeight="1" x14ac:dyDescent="0.3">
      <c r="A3225" s="174">
        <v>90082</v>
      </c>
      <c r="B3225" s="83" t="s">
        <v>3444</v>
      </c>
      <c r="C3225" s="174" t="s">
        <v>303</v>
      </c>
      <c r="D3225" s="175">
        <v>10.53</v>
      </c>
    </row>
    <row r="3226" spans="1:4" ht="15.75" customHeight="1" x14ac:dyDescent="0.3">
      <c r="A3226" s="174">
        <v>90091</v>
      </c>
      <c r="B3226" s="83" t="s">
        <v>3445</v>
      </c>
      <c r="C3226" s="174" t="s">
        <v>303</v>
      </c>
      <c r="D3226" s="175">
        <v>6.63</v>
      </c>
    </row>
    <row r="3227" spans="1:4" ht="15.75" customHeight="1" x14ac:dyDescent="0.3">
      <c r="A3227" s="174">
        <v>102307</v>
      </c>
      <c r="B3227" s="83" t="s">
        <v>3446</v>
      </c>
      <c r="C3227" s="174" t="s">
        <v>303</v>
      </c>
      <c r="D3227" s="175">
        <v>13.17</v>
      </c>
    </row>
    <row r="3228" spans="1:4" ht="15.75" customHeight="1" x14ac:dyDescent="0.3">
      <c r="A3228" s="174">
        <v>102315</v>
      </c>
      <c r="B3228" s="83" t="s">
        <v>3447</v>
      </c>
      <c r="C3228" s="174" t="s">
        <v>303</v>
      </c>
      <c r="D3228" s="175">
        <v>8.3000000000000007</v>
      </c>
    </row>
    <row r="3229" spans="1:4" ht="15.75" customHeight="1" x14ac:dyDescent="0.3">
      <c r="A3229" s="174">
        <v>102283</v>
      </c>
      <c r="B3229" s="83" t="s">
        <v>3448</v>
      </c>
      <c r="C3229" s="174" t="s">
        <v>303</v>
      </c>
      <c r="D3229" s="175">
        <v>13.79</v>
      </c>
    </row>
    <row r="3230" spans="1:4" ht="15.75" customHeight="1" x14ac:dyDescent="0.3">
      <c r="A3230" s="174">
        <v>102291</v>
      </c>
      <c r="B3230" s="83" t="s">
        <v>3449</v>
      </c>
      <c r="C3230" s="174" t="s">
        <v>303</v>
      </c>
      <c r="D3230" s="175">
        <v>8.67</v>
      </c>
    </row>
    <row r="3231" spans="1:4" ht="15.75" customHeight="1" x14ac:dyDescent="0.3">
      <c r="A3231" s="174">
        <v>102276</v>
      </c>
      <c r="B3231" s="83" t="s">
        <v>3450</v>
      </c>
      <c r="C3231" s="174" t="s">
        <v>303</v>
      </c>
      <c r="D3231" s="175">
        <v>11.85</v>
      </c>
    </row>
    <row r="3232" spans="1:4" ht="15.75" customHeight="1" x14ac:dyDescent="0.3">
      <c r="A3232" s="174">
        <v>102306</v>
      </c>
      <c r="B3232" s="83" t="s">
        <v>3451</v>
      </c>
      <c r="C3232" s="174" t="s">
        <v>303</v>
      </c>
      <c r="D3232" s="175">
        <v>14.83</v>
      </c>
    </row>
    <row r="3233" spans="1:4" ht="15.75" customHeight="1" x14ac:dyDescent="0.3">
      <c r="A3233" s="174">
        <v>102279</v>
      </c>
      <c r="B3233" s="83" t="s">
        <v>3452</v>
      </c>
      <c r="C3233" s="174" t="s">
        <v>303</v>
      </c>
      <c r="D3233" s="175">
        <v>7.46</v>
      </c>
    </row>
    <row r="3234" spans="1:4" ht="15.75" customHeight="1" x14ac:dyDescent="0.3">
      <c r="A3234" s="174">
        <v>102282</v>
      </c>
      <c r="B3234" s="83" t="s">
        <v>3453</v>
      </c>
      <c r="C3234" s="174" t="s">
        <v>303</v>
      </c>
      <c r="D3234" s="175">
        <v>15.52</v>
      </c>
    </row>
    <row r="3235" spans="1:4" ht="15.75" customHeight="1" x14ac:dyDescent="0.3">
      <c r="A3235" s="174">
        <v>102290</v>
      </c>
      <c r="B3235" s="83" t="s">
        <v>3454</v>
      </c>
      <c r="C3235" s="174" t="s">
        <v>303</v>
      </c>
      <c r="D3235" s="175">
        <v>9.77</v>
      </c>
    </row>
    <row r="3236" spans="1:4" ht="15.75" customHeight="1" x14ac:dyDescent="0.3">
      <c r="A3236" s="174">
        <v>90100</v>
      </c>
      <c r="B3236" s="83" t="s">
        <v>3455</v>
      </c>
      <c r="C3236" s="174" t="s">
        <v>303</v>
      </c>
      <c r="D3236" s="175">
        <v>14.95</v>
      </c>
    </row>
    <row r="3237" spans="1:4" ht="15.75" customHeight="1" x14ac:dyDescent="0.3">
      <c r="A3237" s="174">
        <v>102323</v>
      </c>
      <c r="B3237" s="83" t="s">
        <v>3456</v>
      </c>
      <c r="C3237" s="174" t="s">
        <v>303</v>
      </c>
      <c r="D3237" s="175">
        <v>18.690000000000001</v>
      </c>
    </row>
    <row r="3238" spans="1:4" ht="15.75" customHeight="1" x14ac:dyDescent="0.3">
      <c r="A3238" s="174">
        <v>102327</v>
      </c>
      <c r="B3238" s="83" t="s">
        <v>3457</v>
      </c>
      <c r="C3238" s="174" t="s">
        <v>303</v>
      </c>
      <c r="D3238" s="175">
        <v>11.78</v>
      </c>
    </row>
    <row r="3239" spans="1:4" ht="15.75" customHeight="1" x14ac:dyDescent="0.3">
      <c r="A3239" s="174">
        <v>102299</v>
      </c>
      <c r="B3239" s="83" t="s">
        <v>3458</v>
      </c>
      <c r="C3239" s="174" t="s">
        <v>303</v>
      </c>
      <c r="D3239" s="175">
        <v>19.57</v>
      </c>
    </row>
    <row r="3240" spans="1:4" ht="15.75" customHeight="1" x14ac:dyDescent="0.3">
      <c r="A3240" s="174">
        <v>102303</v>
      </c>
      <c r="B3240" s="83" t="s">
        <v>3459</v>
      </c>
      <c r="C3240" s="174" t="s">
        <v>303</v>
      </c>
      <c r="D3240" s="175">
        <v>12.33</v>
      </c>
    </row>
    <row r="3241" spans="1:4" ht="15.75" customHeight="1" x14ac:dyDescent="0.3">
      <c r="A3241" s="174">
        <v>90099</v>
      </c>
      <c r="B3241" s="83" t="s">
        <v>3460</v>
      </c>
      <c r="C3241" s="174" t="s">
        <v>303</v>
      </c>
      <c r="D3241" s="175">
        <v>17.45</v>
      </c>
    </row>
    <row r="3242" spans="1:4" ht="15.75" customHeight="1" x14ac:dyDescent="0.3">
      <c r="A3242" s="174">
        <v>102322</v>
      </c>
      <c r="B3242" s="83" t="s">
        <v>3461</v>
      </c>
      <c r="C3242" s="174" t="s">
        <v>303</v>
      </c>
      <c r="D3242" s="175">
        <v>21.81</v>
      </c>
    </row>
    <row r="3243" spans="1:4" ht="15.75" customHeight="1" x14ac:dyDescent="0.3">
      <c r="A3243" s="174">
        <v>102298</v>
      </c>
      <c r="B3243" s="83" t="s">
        <v>3462</v>
      </c>
      <c r="C3243" s="174" t="s">
        <v>303</v>
      </c>
      <c r="D3243" s="175">
        <v>22.84</v>
      </c>
    </row>
    <row r="3244" spans="1:4" ht="15.75" customHeight="1" x14ac:dyDescent="0.3">
      <c r="A3244" s="174">
        <v>102302</v>
      </c>
      <c r="B3244" s="83" t="s">
        <v>3463</v>
      </c>
      <c r="C3244" s="174" t="s">
        <v>303</v>
      </c>
      <c r="D3244" s="175">
        <v>14.39</v>
      </c>
    </row>
    <row r="3245" spans="1:4" ht="15.75" customHeight="1" x14ac:dyDescent="0.3">
      <c r="A3245" s="174">
        <v>102326</v>
      </c>
      <c r="B3245" s="83" t="s">
        <v>3464</v>
      </c>
      <c r="C3245" s="174" t="s">
        <v>303</v>
      </c>
      <c r="D3245" s="175">
        <v>13.74</v>
      </c>
    </row>
    <row r="3246" spans="1:4" ht="15.75" customHeight="1" x14ac:dyDescent="0.3">
      <c r="A3246" s="174">
        <v>102314</v>
      </c>
      <c r="B3246" s="83" t="s">
        <v>3465</v>
      </c>
      <c r="C3246" s="174" t="s">
        <v>303</v>
      </c>
      <c r="D3246" s="175">
        <v>9.34</v>
      </c>
    </row>
    <row r="3247" spans="1:4" ht="15.75" customHeight="1" x14ac:dyDescent="0.3">
      <c r="A3247" s="174">
        <v>102312</v>
      </c>
      <c r="B3247" s="83" t="s">
        <v>3466</v>
      </c>
      <c r="C3247" s="174" t="s">
        <v>303</v>
      </c>
      <c r="D3247" s="175">
        <v>11.79</v>
      </c>
    </row>
    <row r="3248" spans="1:4" ht="15.75" customHeight="1" x14ac:dyDescent="0.3">
      <c r="A3248" s="174">
        <v>102288</v>
      </c>
      <c r="B3248" s="83" t="s">
        <v>3467</v>
      </c>
      <c r="C3248" s="174" t="s">
        <v>303</v>
      </c>
      <c r="D3248" s="175">
        <v>12.34</v>
      </c>
    </row>
    <row r="3249" spans="1:4" ht="15.75" customHeight="1" x14ac:dyDescent="0.3">
      <c r="A3249" s="174">
        <v>90087</v>
      </c>
      <c r="B3249" s="83" t="s">
        <v>3468</v>
      </c>
      <c r="C3249" s="174" t="s">
        <v>303</v>
      </c>
      <c r="D3249" s="175">
        <v>9.43</v>
      </c>
    </row>
    <row r="3250" spans="1:4" ht="15.75" customHeight="1" x14ac:dyDescent="0.3">
      <c r="A3250" s="174">
        <v>102308</v>
      </c>
      <c r="B3250" s="83" t="s">
        <v>3469</v>
      </c>
      <c r="C3250" s="174" t="s">
        <v>303</v>
      </c>
      <c r="D3250" s="175">
        <v>12.75</v>
      </c>
    </row>
    <row r="3251" spans="1:4" ht="15.75" customHeight="1" x14ac:dyDescent="0.3">
      <c r="A3251" s="174">
        <v>90084</v>
      </c>
      <c r="B3251" s="83" t="s">
        <v>3470</v>
      </c>
      <c r="C3251" s="174" t="s">
        <v>303</v>
      </c>
      <c r="D3251" s="175">
        <v>10.199999999999999</v>
      </c>
    </row>
    <row r="3252" spans="1:4" ht="15.75" customHeight="1" x14ac:dyDescent="0.3">
      <c r="A3252" s="174">
        <v>102284</v>
      </c>
      <c r="B3252" s="83" t="s">
        <v>3471</v>
      </c>
      <c r="C3252" s="174" t="s">
        <v>303</v>
      </c>
      <c r="D3252" s="175">
        <v>13.35</v>
      </c>
    </row>
    <row r="3253" spans="1:4" ht="15.75" customHeight="1" x14ac:dyDescent="0.3">
      <c r="A3253" s="174">
        <v>102325</v>
      </c>
      <c r="B3253" s="83" t="s">
        <v>3472</v>
      </c>
      <c r="C3253" s="174" t="s">
        <v>303</v>
      </c>
      <c r="D3253" s="175">
        <v>16.91</v>
      </c>
    </row>
    <row r="3254" spans="1:4" ht="15.75" customHeight="1" x14ac:dyDescent="0.3">
      <c r="A3254" s="174">
        <v>102329</v>
      </c>
      <c r="B3254" s="83" t="s">
        <v>3473</v>
      </c>
      <c r="C3254" s="174" t="s">
        <v>303</v>
      </c>
      <c r="D3254" s="175">
        <v>10.66</v>
      </c>
    </row>
    <row r="3255" spans="1:4" ht="15.75" customHeight="1" x14ac:dyDescent="0.3">
      <c r="A3255" s="174">
        <v>102301</v>
      </c>
      <c r="B3255" s="83" t="s">
        <v>3474</v>
      </c>
      <c r="C3255" s="174" t="s">
        <v>303</v>
      </c>
      <c r="D3255" s="175">
        <v>17.7</v>
      </c>
    </row>
    <row r="3256" spans="1:4" ht="15.75" customHeight="1" x14ac:dyDescent="0.3">
      <c r="A3256" s="174">
        <v>102305</v>
      </c>
      <c r="B3256" s="83" t="s">
        <v>3475</v>
      </c>
      <c r="C3256" s="174" t="s">
        <v>303</v>
      </c>
      <c r="D3256" s="175">
        <v>11.15</v>
      </c>
    </row>
    <row r="3257" spans="1:4" ht="15.75" customHeight="1" x14ac:dyDescent="0.3">
      <c r="A3257" s="174">
        <v>90101</v>
      </c>
      <c r="B3257" s="83" t="s">
        <v>3476</v>
      </c>
      <c r="C3257" s="174" t="s">
        <v>303</v>
      </c>
      <c r="D3257" s="175">
        <v>14.77</v>
      </c>
    </row>
    <row r="3258" spans="1:4" ht="15.75" customHeight="1" x14ac:dyDescent="0.3">
      <c r="A3258" s="174">
        <v>102324</v>
      </c>
      <c r="B3258" s="83" t="s">
        <v>3477</v>
      </c>
      <c r="C3258" s="174" t="s">
        <v>303</v>
      </c>
      <c r="D3258" s="175">
        <v>18.47</v>
      </c>
    </row>
    <row r="3259" spans="1:4" ht="15.75" customHeight="1" x14ac:dyDescent="0.3">
      <c r="A3259" s="174">
        <v>102300</v>
      </c>
      <c r="B3259" s="83" t="s">
        <v>3478</v>
      </c>
      <c r="C3259" s="174" t="s">
        <v>303</v>
      </c>
      <c r="D3259" s="175">
        <v>19.329999999999998</v>
      </c>
    </row>
    <row r="3260" spans="1:4" ht="15.75" customHeight="1" x14ac:dyDescent="0.3">
      <c r="A3260" s="174">
        <v>90102</v>
      </c>
      <c r="B3260" s="83" t="s">
        <v>3479</v>
      </c>
      <c r="C3260" s="174" t="s">
        <v>303</v>
      </c>
      <c r="D3260" s="175">
        <v>13.53</v>
      </c>
    </row>
    <row r="3261" spans="1:4" ht="15.75" customHeight="1" x14ac:dyDescent="0.3">
      <c r="A3261" s="174">
        <v>102328</v>
      </c>
      <c r="B3261" s="83" t="s">
        <v>3480</v>
      </c>
      <c r="C3261" s="174" t="s">
        <v>303</v>
      </c>
      <c r="D3261" s="175">
        <v>11.64</v>
      </c>
    </row>
    <row r="3262" spans="1:4" ht="15.75" customHeight="1" x14ac:dyDescent="0.3">
      <c r="A3262" s="174">
        <v>102304</v>
      </c>
      <c r="B3262" s="83" t="s">
        <v>3481</v>
      </c>
      <c r="C3262" s="174" t="s">
        <v>303</v>
      </c>
      <c r="D3262" s="175">
        <v>12.19</v>
      </c>
    </row>
    <row r="3263" spans="1:4" ht="15.75" customHeight="1" x14ac:dyDescent="0.3">
      <c r="A3263" s="174">
        <v>102295</v>
      </c>
      <c r="B3263" s="83" t="s">
        <v>3482</v>
      </c>
      <c r="C3263" s="174" t="s">
        <v>303</v>
      </c>
      <c r="D3263" s="175">
        <v>8.09</v>
      </c>
    </row>
    <row r="3264" spans="1:4" ht="15.75" customHeight="1" x14ac:dyDescent="0.3">
      <c r="A3264" s="174">
        <v>102281</v>
      </c>
      <c r="B3264" s="83" t="s">
        <v>3483</v>
      </c>
      <c r="C3264" s="174" t="s">
        <v>303</v>
      </c>
      <c r="D3264" s="175">
        <v>6.18</v>
      </c>
    </row>
    <row r="3265" spans="1:4" ht="15.75" customHeight="1" x14ac:dyDescent="0.3">
      <c r="A3265" s="174">
        <v>102311</v>
      </c>
      <c r="B3265" s="83" t="s">
        <v>3484</v>
      </c>
      <c r="C3265" s="174" t="s">
        <v>303</v>
      </c>
      <c r="D3265" s="175">
        <v>12.27</v>
      </c>
    </row>
    <row r="3266" spans="1:4" ht="15.75" customHeight="1" x14ac:dyDescent="0.3">
      <c r="A3266" s="174">
        <v>102319</v>
      </c>
      <c r="B3266" s="83" t="s">
        <v>3485</v>
      </c>
      <c r="C3266" s="174" t="s">
        <v>303</v>
      </c>
      <c r="D3266" s="175">
        <v>7.72</v>
      </c>
    </row>
    <row r="3267" spans="1:4" ht="15.75" customHeight="1" x14ac:dyDescent="0.3">
      <c r="A3267" s="174">
        <v>102287</v>
      </c>
      <c r="B3267" s="83" t="s">
        <v>3486</v>
      </c>
      <c r="C3267" s="174" t="s">
        <v>303</v>
      </c>
      <c r="D3267" s="175">
        <v>12.84</v>
      </c>
    </row>
    <row r="3268" spans="1:4" ht="15.75" customHeight="1" x14ac:dyDescent="0.3">
      <c r="A3268" s="174">
        <v>102316</v>
      </c>
      <c r="B3268" s="83" t="s">
        <v>3487</v>
      </c>
      <c r="C3268" s="174" t="s">
        <v>303</v>
      </c>
      <c r="D3268" s="175">
        <v>8.0299999999999994</v>
      </c>
    </row>
    <row r="3269" spans="1:4" ht="15.75" customHeight="1" x14ac:dyDescent="0.3">
      <c r="A3269" s="174">
        <v>102292</v>
      </c>
      <c r="B3269" s="83" t="s">
        <v>3488</v>
      </c>
      <c r="C3269" s="174" t="s">
        <v>303</v>
      </c>
      <c r="D3269" s="175">
        <v>8.41</v>
      </c>
    </row>
    <row r="3270" spans="1:4" ht="15.75" customHeight="1" x14ac:dyDescent="0.3">
      <c r="A3270" s="174">
        <v>90092</v>
      </c>
      <c r="B3270" s="83" t="s">
        <v>3489</v>
      </c>
      <c r="C3270" s="174" t="s">
        <v>303</v>
      </c>
      <c r="D3270" s="175">
        <v>6.42</v>
      </c>
    </row>
    <row r="3271" spans="1:4" ht="15.75" customHeight="1" x14ac:dyDescent="0.3">
      <c r="A3271" s="174">
        <v>102278</v>
      </c>
      <c r="B3271" s="83" t="s">
        <v>3490</v>
      </c>
      <c r="C3271" s="174" t="s">
        <v>303</v>
      </c>
      <c r="D3271" s="175">
        <v>9.81</v>
      </c>
    </row>
    <row r="3272" spans="1:4" ht="15.75" customHeight="1" x14ac:dyDescent="0.3">
      <c r="A3272" s="174">
        <v>90094</v>
      </c>
      <c r="B3272" s="83" t="s">
        <v>3491</v>
      </c>
      <c r="C3272" s="174" t="s">
        <v>303</v>
      </c>
      <c r="D3272" s="175">
        <v>6.08</v>
      </c>
    </row>
    <row r="3273" spans="1:4" ht="15.75" customHeight="1" x14ac:dyDescent="0.3">
      <c r="A3273" s="174">
        <v>102309</v>
      </c>
      <c r="B3273" s="83" t="s">
        <v>3492</v>
      </c>
      <c r="C3273" s="174" t="s">
        <v>303</v>
      </c>
      <c r="D3273" s="175">
        <v>12.06</v>
      </c>
    </row>
    <row r="3274" spans="1:4" ht="15.75" customHeight="1" x14ac:dyDescent="0.3">
      <c r="A3274" s="174">
        <v>102285</v>
      </c>
      <c r="B3274" s="83" t="s">
        <v>3493</v>
      </c>
      <c r="C3274" s="174" t="s">
        <v>303</v>
      </c>
      <c r="D3274" s="175">
        <v>12.62</v>
      </c>
    </row>
    <row r="3275" spans="1:4" ht="15.75" customHeight="1" x14ac:dyDescent="0.3">
      <c r="A3275" s="174">
        <v>90095</v>
      </c>
      <c r="B3275" s="83" t="s">
        <v>3494</v>
      </c>
      <c r="C3275" s="174" t="s">
        <v>303</v>
      </c>
      <c r="D3275" s="175">
        <v>5.94</v>
      </c>
    </row>
    <row r="3276" spans="1:4" ht="15.75" customHeight="1" x14ac:dyDescent="0.3">
      <c r="A3276" s="174">
        <v>102320</v>
      </c>
      <c r="B3276" s="83" t="s">
        <v>3495</v>
      </c>
      <c r="C3276" s="174" t="s">
        <v>303</v>
      </c>
      <c r="D3276" s="175">
        <v>7.43</v>
      </c>
    </row>
    <row r="3277" spans="1:4" ht="15.75" customHeight="1" x14ac:dyDescent="0.3">
      <c r="A3277" s="174">
        <v>102296</v>
      </c>
      <c r="B3277" s="83" t="s">
        <v>3496</v>
      </c>
      <c r="C3277" s="174" t="s">
        <v>303</v>
      </c>
      <c r="D3277" s="175">
        <v>7.77</v>
      </c>
    </row>
    <row r="3278" spans="1:4" ht="15.75" customHeight="1" x14ac:dyDescent="0.3">
      <c r="A3278" s="174">
        <v>90086</v>
      </c>
      <c r="B3278" s="83" t="s">
        <v>3497</v>
      </c>
      <c r="C3278" s="174" t="s">
        <v>303</v>
      </c>
      <c r="D3278" s="175">
        <v>9.64</v>
      </c>
    </row>
    <row r="3279" spans="1:4" ht="15.75" customHeight="1" x14ac:dyDescent="0.3">
      <c r="A3279" s="174">
        <v>102277</v>
      </c>
      <c r="B3279" s="83" t="s">
        <v>3498</v>
      </c>
      <c r="C3279" s="174" t="s">
        <v>303</v>
      </c>
      <c r="D3279" s="175">
        <v>9.36</v>
      </c>
    </row>
    <row r="3280" spans="1:4" ht="15.75" customHeight="1" x14ac:dyDescent="0.3">
      <c r="A3280" s="174">
        <v>102286</v>
      </c>
      <c r="B3280" s="83" t="s">
        <v>3499</v>
      </c>
      <c r="C3280" s="174" t="s">
        <v>303</v>
      </c>
      <c r="D3280" s="175">
        <v>12.26</v>
      </c>
    </row>
    <row r="3281" spans="1:4" ht="15.75" customHeight="1" x14ac:dyDescent="0.3">
      <c r="A3281" s="174">
        <v>90098</v>
      </c>
      <c r="B3281" s="83" t="s">
        <v>3500</v>
      </c>
      <c r="C3281" s="174" t="s">
        <v>303</v>
      </c>
      <c r="D3281" s="175">
        <v>5.81</v>
      </c>
    </row>
    <row r="3282" spans="1:4" ht="15.75" customHeight="1" x14ac:dyDescent="0.3">
      <c r="A3282" s="174">
        <v>102313</v>
      </c>
      <c r="B3282" s="83" t="s">
        <v>3501</v>
      </c>
      <c r="C3282" s="174" t="s">
        <v>303</v>
      </c>
      <c r="D3282" s="175">
        <v>11.56</v>
      </c>
    </row>
    <row r="3283" spans="1:4" ht="15.75" customHeight="1" x14ac:dyDescent="0.3">
      <c r="A3283" s="174">
        <v>102321</v>
      </c>
      <c r="B3283" s="83" t="s">
        <v>3502</v>
      </c>
      <c r="C3283" s="174" t="s">
        <v>303</v>
      </c>
      <c r="D3283" s="175">
        <v>7.28</v>
      </c>
    </row>
    <row r="3284" spans="1:4" ht="15.75" customHeight="1" x14ac:dyDescent="0.3">
      <c r="A3284" s="174">
        <v>102289</v>
      </c>
      <c r="B3284" s="83" t="s">
        <v>3503</v>
      </c>
      <c r="C3284" s="174" t="s">
        <v>303</v>
      </c>
      <c r="D3284" s="175">
        <v>12.1</v>
      </c>
    </row>
    <row r="3285" spans="1:4" ht="15.75" customHeight="1" x14ac:dyDescent="0.3">
      <c r="A3285" s="174">
        <v>102297</v>
      </c>
      <c r="B3285" s="83" t="s">
        <v>3504</v>
      </c>
      <c r="C3285" s="174" t="s">
        <v>303</v>
      </c>
      <c r="D3285" s="175">
        <v>7.62</v>
      </c>
    </row>
    <row r="3286" spans="1:4" ht="15.75" customHeight="1" x14ac:dyDescent="0.3">
      <c r="A3286" s="174">
        <v>102280</v>
      </c>
      <c r="B3286" s="83" t="s">
        <v>3505</v>
      </c>
      <c r="C3286" s="174" t="s">
        <v>303</v>
      </c>
      <c r="D3286" s="175">
        <v>5.91</v>
      </c>
    </row>
    <row r="3287" spans="1:4" ht="15.75" customHeight="1" x14ac:dyDescent="0.3">
      <c r="A3287" s="174">
        <v>102294</v>
      </c>
      <c r="B3287" s="83" t="s">
        <v>3506</v>
      </c>
      <c r="C3287" s="174" t="s">
        <v>303</v>
      </c>
      <c r="D3287" s="175">
        <v>7.73</v>
      </c>
    </row>
    <row r="3288" spans="1:4" ht="15.75" customHeight="1" x14ac:dyDescent="0.3">
      <c r="A3288" s="174">
        <v>90090</v>
      </c>
      <c r="B3288" s="83" t="s">
        <v>3507</v>
      </c>
      <c r="C3288" s="174" t="s">
        <v>303</v>
      </c>
      <c r="D3288" s="175">
        <v>9.24</v>
      </c>
    </row>
    <row r="3289" spans="1:4" ht="15.75" customHeight="1" x14ac:dyDescent="0.3">
      <c r="A3289" s="174">
        <v>102317</v>
      </c>
      <c r="B3289" s="83" t="s">
        <v>3508</v>
      </c>
      <c r="C3289" s="174" t="s">
        <v>303</v>
      </c>
      <c r="D3289" s="175">
        <v>7.6</v>
      </c>
    </row>
    <row r="3290" spans="1:4" ht="15.75" customHeight="1" x14ac:dyDescent="0.3">
      <c r="A3290" s="174">
        <v>102293</v>
      </c>
      <c r="B3290" s="83" t="s">
        <v>3509</v>
      </c>
      <c r="C3290" s="174" t="s">
        <v>303</v>
      </c>
      <c r="D3290" s="175">
        <v>7.95</v>
      </c>
    </row>
    <row r="3291" spans="1:4" ht="15.75" customHeight="1" x14ac:dyDescent="0.3">
      <c r="A3291" s="174">
        <v>102310</v>
      </c>
      <c r="B3291" s="83" t="s">
        <v>3510</v>
      </c>
      <c r="C3291" s="174" t="s">
        <v>303</v>
      </c>
      <c r="D3291" s="175">
        <v>11.72</v>
      </c>
    </row>
    <row r="3292" spans="1:4" ht="15.75" customHeight="1" x14ac:dyDescent="0.3">
      <c r="A3292" s="174">
        <v>102318</v>
      </c>
      <c r="B3292" s="83" t="s">
        <v>3511</v>
      </c>
      <c r="C3292" s="174" t="s">
        <v>303</v>
      </c>
      <c r="D3292" s="175">
        <v>7.38</v>
      </c>
    </row>
    <row r="3293" spans="1:4" ht="15.75" customHeight="1" x14ac:dyDescent="0.3">
      <c r="A3293" s="174">
        <v>90106</v>
      </c>
      <c r="B3293" s="83" t="s">
        <v>3512</v>
      </c>
      <c r="C3293" s="174" t="s">
        <v>303</v>
      </c>
      <c r="D3293" s="175">
        <v>9.41</v>
      </c>
    </row>
    <row r="3294" spans="1:4" ht="15.75" customHeight="1" x14ac:dyDescent="0.3">
      <c r="A3294" s="174">
        <v>90105</v>
      </c>
      <c r="B3294" s="83" t="s">
        <v>3513</v>
      </c>
      <c r="C3294" s="174" t="s">
        <v>303</v>
      </c>
      <c r="D3294" s="175">
        <v>10.36</v>
      </c>
    </row>
    <row r="3295" spans="1:4" ht="15.75" customHeight="1" x14ac:dyDescent="0.3">
      <c r="A3295" s="174">
        <v>90108</v>
      </c>
      <c r="B3295" s="83" t="s">
        <v>3514</v>
      </c>
      <c r="C3295" s="174" t="s">
        <v>303</v>
      </c>
      <c r="D3295" s="175">
        <v>8.52</v>
      </c>
    </row>
    <row r="3296" spans="1:4" ht="15.75" customHeight="1" x14ac:dyDescent="0.3">
      <c r="A3296" s="174">
        <v>90107</v>
      </c>
      <c r="B3296" s="83" t="s">
        <v>3515</v>
      </c>
      <c r="C3296" s="174" t="s">
        <v>303</v>
      </c>
      <c r="D3296" s="175">
        <v>9.31</v>
      </c>
    </row>
    <row r="3297" spans="1:4" ht="15.75" customHeight="1" x14ac:dyDescent="0.3">
      <c r="A3297" s="174">
        <v>102354</v>
      </c>
      <c r="B3297" s="83" t="s">
        <v>3516</v>
      </c>
      <c r="C3297" s="174" t="s">
        <v>303</v>
      </c>
      <c r="D3297" s="175">
        <v>176.19</v>
      </c>
    </row>
    <row r="3298" spans="1:4" ht="15.75" customHeight="1" x14ac:dyDescent="0.3">
      <c r="A3298" s="174">
        <v>102355</v>
      </c>
      <c r="B3298" s="83" t="s">
        <v>3517</v>
      </c>
      <c r="C3298" s="174" t="s">
        <v>303</v>
      </c>
      <c r="D3298" s="175">
        <v>210.25</v>
      </c>
    </row>
    <row r="3299" spans="1:4" ht="15.75" customHeight="1" x14ac:dyDescent="0.3">
      <c r="A3299" s="174">
        <v>102356</v>
      </c>
      <c r="B3299" s="83" t="s">
        <v>3518</v>
      </c>
      <c r="C3299" s="174" t="s">
        <v>303</v>
      </c>
      <c r="D3299" s="175">
        <v>0</v>
      </c>
    </row>
    <row r="3300" spans="1:4" ht="15.75" customHeight="1" x14ac:dyDescent="0.3">
      <c r="A3300" s="174">
        <v>102357</v>
      </c>
      <c r="B3300" s="83" t="s">
        <v>3519</v>
      </c>
      <c r="C3300" s="174" t="s">
        <v>303</v>
      </c>
      <c r="D3300" s="175">
        <v>0</v>
      </c>
    </row>
    <row r="3301" spans="1:4" ht="15.75" customHeight="1" x14ac:dyDescent="0.3">
      <c r="A3301" s="174">
        <v>102358</v>
      </c>
      <c r="B3301" s="83" t="s">
        <v>3520</v>
      </c>
      <c r="C3301" s="174" t="s">
        <v>303</v>
      </c>
      <c r="D3301" s="175">
        <v>0</v>
      </c>
    </row>
    <row r="3302" spans="1:4" ht="15.75" customHeight="1" x14ac:dyDescent="0.3">
      <c r="A3302" s="174">
        <v>102359</v>
      </c>
      <c r="B3302" s="83" t="s">
        <v>3521</v>
      </c>
      <c r="C3302" s="174" t="s">
        <v>303</v>
      </c>
      <c r="D3302" s="175">
        <v>0</v>
      </c>
    </row>
    <row r="3303" spans="1:4" ht="15.75" customHeight="1" x14ac:dyDescent="0.3">
      <c r="A3303" s="174">
        <v>102348</v>
      </c>
      <c r="B3303" s="83" t="s">
        <v>3522</v>
      </c>
      <c r="C3303" s="174" t="s">
        <v>303</v>
      </c>
      <c r="D3303" s="175">
        <v>0</v>
      </c>
    </row>
    <row r="3304" spans="1:4" ht="15.75" customHeight="1" x14ac:dyDescent="0.3">
      <c r="A3304" s="174">
        <v>102346</v>
      </c>
      <c r="B3304" s="83" t="s">
        <v>3523</v>
      </c>
      <c r="C3304" s="174" t="s">
        <v>303</v>
      </c>
      <c r="D3304" s="175">
        <v>0</v>
      </c>
    </row>
    <row r="3305" spans="1:4" ht="15.75" customHeight="1" x14ac:dyDescent="0.3">
      <c r="A3305" s="174">
        <v>102347</v>
      </c>
      <c r="B3305" s="83" t="s">
        <v>3524</v>
      </c>
      <c r="C3305" s="174" t="s">
        <v>303</v>
      </c>
      <c r="D3305" s="175">
        <v>0</v>
      </c>
    </row>
    <row r="3306" spans="1:4" ht="15.75" customHeight="1" x14ac:dyDescent="0.3">
      <c r="A3306" s="174">
        <v>102350</v>
      </c>
      <c r="B3306" s="83" t="s">
        <v>3525</v>
      </c>
      <c r="C3306" s="174" t="s">
        <v>303</v>
      </c>
      <c r="D3306" s="175">
        <v>0</v>
      </c>
    </row>
    <row r="3307" spans="1:4" ht="15.75" customHeight="1" x14ac:dyDescent="0.3">
      <c r="A3307" s="174">
        <v>102351</v>
      </c>
      <c r="B3307" s="83" t="s">
        <v>3526</v>
      </c>
      <c r="C3307" s="174" t="s">
        <v>303</v>
      </c>
      <c r="D3307" s="175">
        <v>0</v>
      </c>
    </row>
    <row r="3308" spans="1:4" ht="15.75" customHeight="1" x14ac:dyDescent="0.3">
      <c r="A3308" s="174">
        <v>102352</v>
      </c>
      <c r="B3308" s="83" t="s">
        <v>3527</v>
      </c>
      <c r="C3308" s="174" t="s">
        <v>303</v>
      </c>
      <c r="D3308" s="175">
        <v>0</v>
      </c>
    </row>
    <row r="3309" spans="1:4" ht="15.75" customHeight="1" x14ac:dyDescent="0.3">
      <c r="A3309" s="174">
        <v>102353</v>
      </c>
      <c r="B3309" s="83" t="s">
        <v>3528</v>
      </c>
      <c r="C3309" s="174" t="s">
        <v>303</v>
      </c>
      <c r="D3309" s="175">
        <v>0</v>
      </c>
    </row>
    <row r="3310" spans="1:4" ht="15.75" customHeight="1" x14ac:dyDescent="0.3">
      <c r="A3310" s="174">
        <v>102349</v>
      </c>
      <c r="B3310" s="83" t="s">
        <v>3529</v>
      </c>
      <c r="C3310" s="174" t="s">
        <v>303</v>
      </c>
      <c r="D3310" s="175">
        <v>0</v>
      </c>
    </row>
    <row r="3311" spans="1:4" ht="15.75" customHeight="1" x14ac:dyDescent="0.3">
      <c r="A3311" s="174">
        <v>102360</v>
      </c>
      <c r="B3311" s="83" t="s">
        <v>3530</v>
      </c>
      <c r="C3311" s="174" t="s">
        <v>303</v>
      </c>
      <c r="D3311" s="175">
        <v>27.11</v>
      </c>
    </row>
    <row r="3312" spans="1:4" ht="15.75" customHeight="1" x14ac:dyDescent="0.3">
      <c r="A3312" s="174">
        <v>102361</v>
      </c>
      <c r="B3312" s="83" t="s">
        <v>3531</v>
      </c>
      <c r="C3312" s="174" t="s">
        <v>303</v>
      </c>
      <c r="D3312" s="175">
        <v>42.58</v>
      </c>
    </row>
    <row r="3313" spans="1:4" ht="15.75" customHeight="1" x14ac:dyDescent="0.3">
      <c r="A3313" s="174">
        <v>101595</v>
      </c>
      <c r="B3313" s="83" t="s">
        <v>3532</v>
      </c>
      <c r="C3313" s="174" t="s">
        <v>216</v>
      </c>
      <c r="D3313" s="175">
        <v>0</v>
      </c>
    </row>
    <row r="3314" spans="1:4" ht="15.75" customHeight="1" x14ac:dyDescent="0.3">
      <c r="A3314" s="174">
        <v>101601</v>
      </c>
      <c r="B3314" s="83" t="s">
        <v>3533</v>
      </c>
      <c r="C3314" s="174" t="s">
        <v>216</v>
      </c>
      <c r="D3314" s="175">
        <v>30.35</v>
      </c>
    </row>
    <row r="3315" spans="1:4" ht="15.75" customHeight="1" x14ac:dyDescent="0.3">
      <c r="A3315" s="174">
        <v>101594</v>
      </c>
      <c r="B3315" s="83" t="s">
        <v>3534</v>
      </c>
      <c r="C3315" s="174" t="s">
        <v>216</v>
      </c>
      <c r="D3315" s="175">
        <v>0</v>
      </c>
    </row>
    <row r="3316" spans="1:4" ht="15.75" customHeight="1" x14ac:dyDescent="0.3">
      <c r="A3316" s="174">
        <v>101600</v>
      </c>
      <c r="B3316" s="83" t="s">
        <v>3535</v>
      </c>
      <c r="C3316" s="174" t="s">
        <v>216</v>
      </c>
      <c r="D3316" s="175">
        <v>20.5</v>
      </c>
    </row>
    <row r="3317" spans="1:4" ht="15.75" customHeight="1" x14ac:dyDescent="0.3">
      <c r="A3317" s="174">
        <v>101597</v>
      </c>
      <c r="B3317" s="83" t="s">
        <v>3536</v>
      </c>
      <c r="C3317" s="174" t="s">
        <v>216</v>
      </c>
      <c r="D3317" s="175">
        <v>0</v>
      </c>
    </row>
    <row r="3318" spans="1:4" ht="15.75" customHeight="1" x14ac:dyDescent="0.3">
      <c r="A3318" s="174">
        <v>101603</v>
      </c>
      <c r="B3318" s="83" t="s">
        <v>3537</v>
      </c>
      <c r="C3318" s="174" t="s">
        <v>216</v>
      </c>
      <c r="D3318" s="175">
        <v>25.05</v>
      </c>
    </row>
    <row r="3319" spans="1:4" ht="15.75" customHeight="1" x14ac:dyDescent="0.3">
      <c r="A3319" s="174">
        <v>101596</v>
      </c>
      <c r="B3319" s="83" t="s">
        <v>3538</v>
      </c>
      <c r="C3319" s="174" t="s">
        <v>216</v>
      </c>
      <c r="D3319" s="175">
        <v>0</v>
      </c>
    </row>
    <row r="3320" spans="1:4" ht="15.75" customHeight="1" x14ac:dyDescent="0.3">
      <c r="A3320" s="174">
        <v>101602</v>
      </c>
      <c r="B3320" s="83" t="s">
        <v>3539</v>
      </c>
      <c r="C3320" s="174" t="s">
        <v>216</v>
      </c>
      <c r="D3320" s="175">
        <v>15.2</v>
      </c>
    </row>
    <row r="3321" spans="1:4" ht="15.75" customHeight="1" x14ac:dyDescent="0.3">
      <c r="A3321" s="174">
        <v>101599</v>
      </c>
      <c r="B3321" s="83" t="s">
        <v>3540</v>
      </c>
      <c r="C3321" s="174" t="s">
        <v>216</v>
      </c>
      <c r="D3321" s="175">
        <v>0</v>
      </c>
    </row>
    <row r="3322" spans="1:4" ht="15.75" customHeight="1" x14ac:dyDescent="0.3">
      <c r="A3322" s="174">
        <v>101605</v>
      </c>
      <c r="B3322" s="83" t="s">
        <v>3541</v>
      </c>
      <c r="C3322" s="174" t="s">
        <v>216</v>
      </c>
      <c r="D3322" s="175">
        <v>19.8</v>
      </c>
    </row>
    <row r="3323" spans="1:4" ht="15.75" customHeight="1" x14ac:dyDescent="0.3">
      <c r="A3323" s="174">
        <v>101598</v>
      </c>
      <c r="B3323" s="83" t="s">
        <v>3542</v>
      </c>
      <c r="C3323" s="174" t="s">
        <v>216</v>
      </c>
      <c r="D3323" s="175">
        <v>0</v>
      </c>
    </row>
    <row r="3324" spans="1:4" ht="15.75" customHeight="1" x14ac:dyDescent="0.3">
      <c r="A3324" s="174">
        <v>101604</v>
      </c>
      <c r="B3324" s="83" t="s">
        <v>3543</v>
      </c>
      <c r="C3324" s="174" t="s">
        <v>216</v>
      </c>
      <c r="D3324" s="175">
        <v>9.94</v>
      </c>
    </row>
    <row r="3325" spans="1:4" ht="15.75" customHeight="1" x14ac:dyDescent="0.3">
      <c r="A3325" s="174">
        <v>101588</v>
      </c>
      <c r="B3325" s="83" t="s">
        <v>3544</v>
      </c>
      <c r="C3325" s="174" t="s">
        <v>216</v>
      </c>
      <c r="D3325" s="175">
        <v>108.86</v>
      </c>
    </row>
    <row r="3326" spans="1:4" ht="15.75" customHeight="1" x14ac:dyDescent="0.3">
      <c r="A3326" s="174">
        <v>101591</v>
      </c>
      <c r="B3326" s="83" t="s">
        <v>3545</v>
      </c>
      <c r="C3326" s="174" t="s">
        <v>216</v>
      </c>
      <c r="D3326" s="175">
        <v>132.4</v>
      </c>
    </row>
    <row r="3327" spans="1:4" ht="15.75" customHeight="1" x14ac:dyDescent="0.3">
      <c r="A3327" s="174">
        <v>101590</v>
      </c>
      <c r="B3327" s="83" t="s">
        <v>3546</v>
      </c>
      <c r="C3327" s="174" t="s">
        <v>216</v>
      </c>
      <c r="D3327" s="175">
        <v>82.3</v>
      </c>
    </row>
    <row r="3328" spans="1:4" ht="15.75" customHeight="1" x14ac:dyDescent="0.3">
      <c r="A3328" s="174">
        <v>101593</v>
      </c>
      <c r="B3328" s="83" t="s">
        <v>3547</v>
      </c>
      <c r="C3328" s="174" t="s">
        <v>216</v>
      </c>
      <c r="D3328" s="175">
        <v>107.85</v>
      </c>
    </row>
    <row r="3329" spans="1:4" ht="15.75" customHeight="1" x14ac:dyDescent="0.3">
      <c r="A3329" s="174">
        <v>101592</v>
      </c>
      <c r="B3329" s="83" t="s">
        <v>3548</v>
      </c>
      <c r="C3329" s="174" t="s">
        <v>216</v>
      </c>
      <c r="D3329" s="175">
        <v>57.56</v>
      </c>
    </row>
    <row r="3330" spans="1:4" ht="15.75" customHeight="1" x14ac:dyDescent="0.3">
      <c r="A3330" s="174">
        <v>101583</v>
      </c>
      <c r="B3330" s="83" t="s">
        <v>3549</v>
      </c>
      <c r="C3330" s="174" t="s">
        <v>216</v>
      </c>
      <c r="D3330" s="175">
        <v>105.52</v>
      </c>
    </row>
    <row r="3331" spans="1:4" ht="15.75" customHeight="1" x14ac:dyDescent="0.3">
      <c r="A3331" s="174">
        <v>101582</v>
      </c>
      <c r="B3331" s="83" t="s">
        <v>3550</v>
      </c>
      <c r="C3331" s="174" t="s">
        <v>216</v>
      </c>
      <c r="D3331" s="175">
        <v>82.82</v>
      </c>
    </row>
    <row r="3332" spans="1:4" ht="15.75" customHeight="1" x14ac:dyDescent="0.3">
      <c r="A3332" s="174">
        <v>101585</v>
      </c>
      <c r="B3332" s="83" t="s">
        <v>3551</v>
      </c>
      <c r="C3332" s="174" t="s">
        <v>216</v>
      </c>
      <c r="D3332" s="175">
        <v>89.97</v>
      </c>
    </row>
    <row r="3333" spans="1:4" ht="15.75" customHeight="1" x14ac:dyDescent="0.3">
      <c r="A3333" s="174">
        <v>101584</v>
      </c>
      <c r="B3333" s="83" t="s">
        <v>3552</v>
      </c>
      <c r="C3333" s="174" t="s">
        <v>216</v>
      </c>
      <c r="D3333" s="175">
        <v>67.260000000000005</v>
      </c>
    </row>
    <row r="3334" spans="1:4" ht="15.75" customHeight="1" x14ac:dyDescent="0.3">
      <c r="A3334" s="174">
        <v>101587</v>
      </c>
      <c r="B3334" s="83" t="s">
        <v>3553</v>
      </c>
      <c r="C3334" s="174" t="s">
        <v>216</v>
      </c>
      <c r="D3334" s="175">
        <v>79.489999999999995</v>
      </c>
    </row>
    <row r="3335" spans="1:4" ht="15.75" customHeight="1" x14ac:dyDescent="0.3">
      <c r="A3335" s="174">
        <v>101586</v>
      </c>
      <c r="B3335" s="83" t="s">
        <v>3554</v>
      </c>
      <c r="C3335" s="174" t="s">
        <v>216</v>
      </c>
      <c r="D3335" s="175">
        <v>56.58</v>
      </c>
    </row>
    <row r="3336" spans="1:4" ht="15.75" customHeight="1" x14ac:dyDescent="0.3">
      <c r="A3336" s="174">
        <v>101577</v>
      </c>
      <c r="B3336" s="83" t="s">
        <v>3555</v>
      </c>
      <c r="C3336" s="174" t="s">
        <v>216</v>
      </c>
      <c r="D3336" s="175">
        <v>65.290000000000006</v>
      </c>
    </row>
    <row r="3337" spans="1:4" ht="15.75" customHeight="1" x14ac:dyDescent="0.3">
      <c r="A3337" s="174">
        <v>101576</v>
      </c>
      <c r="B3337" s="83" t="s">
        <v>3556</v>
      </c>
      <c r="C3337" s="174" t="s">
        <v>216</v>
      </c>
      <c r="D3337" s="175">
        <v>50.71</v>
      </c>
    </row>
    <row r="3338" spans="1:4" ht="15.75" customHeight="1" x14ac:dyDescent="0.3">
      <c r="A3338" s="174">
        <v>101579</v>
      </c>
      <c r="B3338" s="83" t="s">
        <v>3557</v>
      </c>
      <c r="C3338" s="174" t="s">
        <v>216</v>
      </c>
      <c r="D3338" s="175">
        <v>55.96</v>
      </c>
    </row>
    <row r="3339" spans="1:4" ht="15.75" customHeight="1" x14ac:dyDescent="0.3">
      <c r="A3339" s="174">
        <v>101578</v>
      </c>
      <c r="B3339" s="83" t="s">
        <v>3558</v>
      </c>
      <c r="C3339" s="174" t="s">
        <v>216</v>
      </c>
      <c r="D3339" s="175">
        <v>41.38</v>
      </c>
    </row>
    <row r="3340" spans="1:4" ht="15.75" customHeight="1" x14ac:dyDescent="0.3">
      <c r="A3340" s="174">
        <v>101581</v>
      </c>
      <c r="B3340" s="83" t="s">
        <v>3559</v>
      </c>
      <c r="C3340" s="174" t="s">
        <v>216</v>
      </c>
      <c r="D3340" s="175">
        <v>50.37</v>
      </c>
    </row>
    <row r="3341" spans="1:4" ht="15.75" customHeight="1" x14ac:dyDescent="0.3">
      <c r="A3341" s="174">
        <v>101580</v>
      </c>
      <c r="B3341" s="83" t="s">
        <v>3560</v>
      </c>
      <c r="C3341" s="174" t="s">
        <v>216</v>
      </c>
      <c r="D3341" s="175">
        <v>35.57</v>
      </c>
    </row>
    <row r="3342" spans="1:4" ht="15.75" customHeight="1" x14ac:dyDescent="0.3">
      <c r="A3342" s="174">
        <v>101606</v>
      </c>
      <c r="B3342" s="83" t="s">
        <v>3561</v>
      </c>
      <c r="C3342" s="174" t="s">
        <v>216</v>
      </c>
      <c r="D3342" s="175">
        <v>0</v>
      </c>
    </row>
    <row r="3343" spans="1:4" ht="15.75" customHeight="1" x14ac:dyDescent="0.3">
      <c r="A3343" s="174">
        <v>101607</v>
      </c>
      <c r="B3343" s="83" t="s">
        <v>3562</v>
      </c>
      <c r="C3343" s="174" t="s">
        <v>216</v>
      </c>
      <c r="D3343" s="175">
        <v>0</v>
      </c>
    </row>
    <row r="3344" spans="1:4" ht="15.75" customHeight="1" x14ac:dyDescent="0.3">
      <c r="A3344" s="174">
        <v>101608</v>
      </c>
      <c r="B3344" s="83" t="s">
        <v>3563</v>
      </c>
      <c r="C3344" s="174" t="s">
        <v>216</v>
      </c>
      <c r="D3344" s="175">
        <v>0</v>
      </c>
    </row>
    <row r="3345" spans="1:4" ht="15.75" customHeight="1" x14ac:dyDescent="0.3">
      <c r="A3345" s="174">
        <v>101571</v>
      </c>
      <c r="B3345" s="83" t="s">
        <v>3564</v>
      </c>
      <c r="C3345" s="174" t="s">
        <v>216</v>
      </c>
      <c r="D3345" s="175">
        <v>41.19</v>
      </c>
    </row>
    <row r="3346" spans="1:4" ht="15.75" customHeight="1" x14ac:dyDescent="0.3">
      <c r="A3346" s="174">
        <v>101570</v>
      </c>
      <c r="B3346" s="83" t="s">
        <v>3565</v>
      </c>
      <c r="C3346" s="174" t="s">
        <v>216</v>
      </c>
      <c r="D3346" s="175">
        <v>29.79</v>
      </c>
    </row>
    <row r="3347" spans="1:4" ht="15.75" customHeight="1" x14ac:dyDescent="0.3">
      <c r="A3347" s="174">
        <v>101573</v>
      </c>
      <c r="B3347" s="83" t="s">
        <v>3566</v>
      </c>
      <c r="C3347" s="174" t="s">
        <v>216</v>
      </c>
      <c r="D3347" s="175">
        <v>34.590000000000003</v>
      </c>
    </row>
    <row r="3348" spans="1:4" ht="15.75" customHeight="1" x14ac:dyDescent="0.3">
      <c r="A3348" s="174">
        <v>101572</v>
      </c>
      <c r="B3348" s="83" t="s">
        <v>3567</v>
      </c>
      <c r="C3348" s="174" t="s">
        <v>216</v>
      </c>
      <c r="D3348" s="175">
        <v>23.21</v>
      </c>
    </row>
    <row r="3349" spans="1:4" ht="15.75" customHeight="1" x14ac:dyDescent="0.3">
      <c r="A3349" s="174">
        <v>101575</v>
      </c>
      <c r="B3349" s="83" t="s">
        <v>3568</v>
      </c>
      <c r="C3349" s="174" t="s">
        <v>216</v>
      </c>
      <c r="D3349" s="175">
        <v>29.05</v>
      </c>
    </row>
    <row r="3350" spans="1:4" ht="15.75" customHeight="1" x14ac:dyDescent="0.3">
      <c r="A3350" s="174">
        <v>101574</v>
      </c>
      <c r="B3350" s="83" t="s">
        <v>3569</v>
      </c>
      <c r="C3350" s="174" t="s">
        <v>216</v>
      </c>
      <c r="D3350" s="175">
        <v>17.440000000000001</v>
      </c>
    </row>
    <row r="3351" spans="1:4" ht="15.75" customHeight="1" x14ac:dyDescent="0.3">
      <c r="A3351" s="174">
        <v>101589</v>
      </c>
      <c r="B3351" s="83" t="s">
        <v>3570</v>
      </c>
      <c r="C3351" s="174" t="s">
        <v>216</v>
      </c>
      <c r="D3351" s="175">
        <v>158.97</v>
      </c>
    </row>
    <row r="3352" spans="1:4" ht="15.75" customHeight="1" x14ac:dyDescent="0.3">
      <c r="A3352" s="174">
        <v>101610</v>
      </c>
      <c r="B3352" s="83" t="s">
        <v>3571</v>
      </c>
      <c r="C3352" s="174" t="s">
        <v>182</v>
      </c>
      <c r="D3352" s="175">
        <v>0</v>
      </c>
    </row>
    <row r="3353" spans="1:4" ht="15.75" customHeight="1" x14ac:dyDescent="0.3">
      <c r="A3353" s="174">
        <v>101615</v>
      </c>
      <c r="B3353" s="83" t="s">
        <v>3572</v>
      </c>
      <c r="C3353" s="174" t="s">
        <v>182</v>
      </c>
      <c r="D3353" s="175">
        <v>0</v>
      </c>
    </row>
    <row r="3354" spans="1:4" ht="15.75" customHeight="1" x14ac:dyDescent="0.3">
      <c r="A3354" s="174">
        <v>101613</v>
      </c>
      <c r="B3354" s="83" t="s">
        <v>3573</v>
      </c>
      <c r="C3354" s="174" t="s">
        <v>182</v>
      </c>
      <c r="D3354" s="175">
        <v>0</v>
      </c>
    </row>
    <row r="3355" spans="1:4" ht="15.75" customHeight="1" x14ac:dyDescent="0.3">
      <c r="A3355" s="174">
        <v>101611</v>
      </c>
      <c r="B3355" s="83" t="s">
        <v>3574</v>
      </c>
      <c r="C3355" s="174" t="s">
        <v>182</v>
      </c>
      <c r="D3355" s="175">
        <v>0</v>
      </c>
    </row>
    <row r="3356" spans="1:4" ht="15.75" customHeight="1" x14ac:dyDescent="0.3">
      <c r="A3356" s="174">
        <v>101614</v>
      </c>
      <c r="B3356" s="83" t="s">
        <v>3575</v>
      </c>
      <c r="C3356" s="174" t="s">
        <v>182</v>
      </c>
      <c r="D3356" s="175">
        <v>0</v>
      </c>
    </row>
    <row r="3357" spans="1:4" ht="15.75" customHeight="1" x14ac:dyDescent="0.3">
      <c r="A3357" s="174">
        <v>101612</v>
      </c>
      <c r="B3357" s="83" t="s">
        <v>3576</v>
      </c>
      <c r="C3357" s="174" t="s">
        <v>182</v>
      </c>
      <c r="D3357" s="175">
        <v>0</v>
      </c>
    </row>
    <row r="3358" spans="1:4" ht="15.75" customHeight="1" x14ac:dyDescent="0.3">
      <c r="A3358" s="174">
        <v>101617</v>
      </c>
      <c r="B3358" s="83" t="s">
        <v>3577</v>
      </c>
      <c r="C3358" s="174" t="s">
        <v>216</v>
      </c>
      <c r="D3358" s="175">
        <v>4.16</v>
      </c>
    </row>
    <row r="3359" spans="1:4" ht="15.75" customHeight="1" x14ac:dyDescent="0.3">
      <c r="A3359" s="174">
        <v>101620</v>
      </c>
      <c r="B3359" s="83" t="s">
        <v>3578</v>
      </c>
      <c r="C3359" s="174" t="s">
        <v>303</v>
      </c>
      <c r="D3359" s="175">
        <v>264.41000000000003</v>
      </c>
    </row>
    <row r="3360" spans="1:4" ht="15.75" customHeight="1" x14ac:dyDescent="0.3">
      <c r="A3360" s="174">
        <v>101625</v>
      </c>
      <c r="B3360" s="83" t="s">
        <v>3579</v>
      </c>
      <c r="C3360" s="174" t="s">
        <v>303</v>
      </c>
      <c r="D3360" s="175">
        <v>201.87</v>
      </c>
    </row>
    <row r="3361" spans="1:4" ht="15.75" customHeight="1" x14ac:dyDescent="0.3">
      <c r="A3361" s="174">
        <v>101621</v>
      </c>
      <c r="B3361" s="83" t="s">
        <v>3580</v>
      </c>
      <c r="C3361" s="174" t="s">
        <v>303</v>
      </c>
      <c r="D3361" s="175">
        <v>252.07</v>
      </c>
    </row>
    <row r="3362" spans="1:4" ht="15.75" customHeight="1" x14ac:dyDescent="0.3">
      <c r="A3362" s="174">
        <v>101624</v>
      </c>
      <c r="B3362" s="83" t="s">
        <v>3581</v>
      </c>
      <c r="C3362" s="174" t="s">
        <v>303</v>
      </c>
      <c r="D3362" s="175">
        <v>171.51</v>
      </c>
    </row>
    <row r="3363" spans="1:4" ht="15.75" customHeight="1" x14ac:dyDescent="0.3">
      <c r="A3363" s="174">
        <v>101616</v>
      </c>
      <c r="B3363" s="83" t="s">
        <v>3582</v>
      </c>
      <c r="C3363" s="174" t="s">
        <v>216</v>
      </c>
      <c r="D3363" s="175">
        <v>8.42</v>
      </c>
    </row>
    <row r="3364" spans="1:4" ht="15.75" customHeight="1" x14ac:dyDescent="0.3">
      <c r="A3364" s="174">
        <v>101618</v>
      </c>
      <c r="B3364" s="83" t="s">
        <v>3583</v>
      </c>
      <c r="C3364" s="174" t="s">
        <v>303</v>
      </c>
      <c r="D3364" s="175">
        <v>298.19</v>
      </c>
    </row>
    <row r="3365" spans="1:4" ht="15.75" customHeight="1" x14ac:dyDescent="0.3">
      <c r="A3365" s="174">
        <v>101622</v>
      </c>
      <c r="B3365" s="83" t="s">
        <v>3584</v>
      </c>
      <c r="C3365" s="174" t="s">
        <v>303</v>
      </c>
      <c r="D3365" s="175">
        <v>251.56</v>
      </c>
    </row>
    <row r="3366" spans="1:4" ht="15.75" customHeight="1" x14ac:dyDescent="0.3">
      <c r="A3366" s="174">
        <v>101619</v>
      </c>
      <c r="B3366" s="83" t="s">
        <v>3585</v>
      </c>
      <c r="C3366" s="174" t="s">
        <v>303</v>
      </c>
      <c r="D3366" s="175">
        <v>285.86</v>
      </c>
    </row>
    <row r="3367" spans="1:4" ht="15.75" customHeight="1" x14ac:dyDescent="0.3">
      <c r="A3367" s="174">
        <v>101623</v>
      </c>
      <c r="B3367" s="83" t="s">
        <v>3586</v>
      </c>
      <c r="C3367" s="174" t="s">
        <v>303</v>
      </c>
      <c r="D3367" s="175">
        <v>228.38</v>
      </c>
    </row>
    <row r="3368" spans="1:4" ht="15.75" customHeight="1" x14ac:dyDescent="0.3">
      <c r="A3368" s="174">
        <v>104482</v>
      </c>
      <c r="B3368" s="83" t="s">
        <v>3587</v>
      </c>
      <c r="C3368" s="174" t="s">
        <v>2092</v>
      </c>
      <c r="D3368" s="175">
        <v>38.369999999999997</v>
      </c>
    </row>
    <row r="3369" spans="1:4" ht="15.75" customHeight="1" x14ac:dyDescent="0.3">
      <c r="A3369" s="174">
        <v>104189</v>
      </c>
      <c r="B3369" s="83" t="s">
        <v>3588</v>
      </c>
      <c r="C3369" s="174" t="s">
        <v>303</v>
      </c>
      <c r="D3369" s="175">
        <v>184.59</v>
      </c>
    </row>
    <row r="3370" spans="1:4" ht="15.75" customHeight="1" x14ac:dyDescent="0.3">
      <c r="A3370" s="174">
        <v>104465</v>
      </c>
      <c r="B3370" s="83" t="s">
        <v>3589</v>
      </c>
      <c r="C3370" s="174" t="s">
        <v>224</v>
      </c>
      <c r="D3370" s="175">
        <v>0</v>
      </c>
    </row>
    <row r="3371" spans="1:4" ht="15.75" customHeight="1" x14ac:dyDescent="0.3">
      <c r="A3371" s="174">
        <v>104188</v>
      </c>
      <c r="B3371" s="83" t="s">
        <v>3590</v>
      </c>
      <c r="C3371" s="174" t="s">
        <v>224</v>
      </c>
      <c r="D3371" s="175">
        <v>0</v>
      </c>
    </row>
    <row r="3372" spans="1:4" ht="15.75" customHeight="1" x14ac:dyDescent="0.3">
      <c r="A3372" s="174">
        <v>104185</v>
      </c>
      <c r="B3372" s="83" t="s">
        <v>3591</v>
      </c>
      <c r="C3372" s="174" t="s">
        <v>182</v>
      </c>
      <c r="D3372" s="175">
        <v>32.65</v>
      </c>
    </row>
    <row r="3373" spans="1:4" ht="15.75" customHeight="1" x14ac:dyDescent="0.3">
      <c r="A3373" s="174">
        <v>104182</v>
      </c>
      <c r="B3373" s="83" t="s">
        <v>3592</v>
      </c>
      <c r="C3373" s="174" t="s">
        <v>224</v>
      </c>
      <c r="D3373" s="175">
        <v>0</v>
      </c>
    </row>
    <row r="3374" spans="1:4" ht="15.75" customHeight="1" x14ac:dyDescent="0.3">
      <c r="A3374" s="174">
        <v>104184</v>
      </c>
      <c r="B3374" s="83" t="s">
        <v>3593</v>
      </c>
      <c r="C3374" s="174" t="s">
        <v>182</v>
      </c>
      <c r="D3374" s="175">
        <v>42.15</v>
      </c>
    </row>
    <row r="3375" spans="1:4" ht="15.75" customHeight="1" x14ac:dyDescent="0.3">
      <c r="A3375" s="174">
        <v>104190</v>
      </c>
      <c r="B3375" s="83" t="s">
        <v>3594</v>
      </c>
      <c r="C3375" s="174" t="s">
        <v>182</v>
      </c>
      <c r="D3375" s="175">
        <v>876.52</v>
      </c>
    </row>
    <row r="3376" spans="1:4" ht="15.75" customHeight="1" x14ac:dyDescent="0.3">
      <c r="A3376" s="174">
        <v>104463</v>
      </c>
      <c r="B3376" s="83" t="s">
        <v>3595</v>
      </c>
      <c r="C3376" s="174" t="s">
        <v>182</v>
      </c>
      <c r="D3376" s="175">
        <v>0</v>
      </c>
    </row>
    <row r="3377" spans="1:4" ht="15.75" customHeight="1" x14ac:dyDescent="0.3">
      <c r="A3377" s="174">
        <v>104464</v>
      </c>
      <c r="B3377" s="83" t="s">
        <v>3596</v>
      </c>
      <c r="C3377" s="174" t="s">
        <v>182</v>
      </c>
      <c r="D3377" s="175">
        <v>0</v>
      </c>
    </row>
    <row r="3378" spans="1:4" ht="15.75" customHeight="1" x14ac:dyDescent="0.3">
      <c r="A3378" s="174">
        <v>104183</v>
      </c>
      <c r="B3378" s="83" t="s">
        <v>3597</v>
      </c>
      <c r="C3378" s="174" t="s">
        <v>224</v>
      </c>
      <c r="D3378" s="175">
        <v>0</v>
      </c>
    </row>
    <row r="3379" spans="1:4" ht="15.75" customHeight="1" x14ac:dyDescent="0.3">
      <c r="A3379" s="174">
        <v>104187</v>
      </c>
      <c r="B3379" s="83" t="s">
        <v>3598</v>
      </c>
      <c r="C3379" s="174" t="s">
        <v>224</v>
      </c>
      <c r="D3379" s="175">
        <v>1561.32</v>
      </c>
    </row>
    <row r="3380" spans="1:4" ht="15.75" customHeight="1" x14ac:dyDescent="0.3">
      <c r="A3380" s="174">
        <v>104186</v>
      </c>
      <c r="B3380" s="83" t="s">
        <v>3599</v>
      </c>
      <c r="C3380" s="174" t="s">
        <v>224</v>
      </c>
      <c r="D3380" s="175">
        <v>299.52</v>
      </c>
    </row>
    <row r="3381" spans="1:4" ht="15.75" customHeight="1" x14ac:dyDescent="0.3">
      <c r="A3381" s="174">
        <v>104180</v>
      </c>
      <c r="B3381" s="83" t="s">
        <v>3600</v>
      </c>
      <c r="C3381" s="174" t="s">
        <v>224</v>
      </c>
      <c r="D3381" s="175">
        <v>0</v>
      </c>
    </row>
    <row r="3382" spans="1:4" ht="15.75" customHeight="1" x14ac:dyDescent="0.3">
      <c r="A3382" s="174">
        <v>104181</v>
      </c>
      <c r="B3382" s="83" t="s">
        <v>3601</v>
      </c>
      <c r="C3382" s="174" t="s">
        <v>224</v>
      </c>
      <c r="D3382" s="175">
        <v>0</v>
      </c>
    </row>
    <row r="3383" spans="1:4" ht="15.75" customHeight="1" x14ac:dyDescent="0.3">
      <c r="A3383" s="174">
        <v>94589</v>
      </c>
      <c r="B3383" s="83" t="s">
        <v>3602</v>
      </c>
      <c r="C3383" s="174" t="s">
        <v>224</v>
      </c>
      <c r="D3383" s="175">
        <v>30.87</v>
      </c>
    </row>
    <row r="3384" spans="1:4" ht="15.75" customHeight="1" x14ac:dyDescent="0.3">
      <c r="A3384" s="174">
        <v>94590</v>
      </c>
      <c r="B3384" s="83" t="s">
        <v>3603</v>
      </c>
      <c r="C3384" s="174" t="s">
        <v>224</v>
      </c>
      <c r="D3384" s="175">
        <v>38.840000000000003</v>
      </c>
    </row>
    <row r="3385" spans="1:4" ht="15.75" customHeight="1" x14ac:dyDescent="0.3">
      <c r="A3385" s="174">
        <v>94587</v>
      </c>
      <c r="B3385" s="83" t="s">
        <v>3604</v>
      </c>
      <c r="C3385" s="174" t="s">
        <v>224</v>
      </c>
      <c r="D3385" s="175">
        <v>73.349999999999994</v>
      </c>
    </row>
    <row r="3386" spans="1:4" ht="15.75" customHeight="1" x14ac:dyDescent="0.3">
      <c r="A3386" s="174">
        <v>94588</v>
      </c>
      <c r="B3386" s="83" t="s">
        <v>3605</v>
      </c>
      <c r="C3386" s="174" t="s">
        <v>224</v>
      </c>
      <c r="D3386" s="175">
        <v>86.96</v>
      </c>
    </row>
    <row r="3387" spans="1:4" ht="15.75" customHeight="1" x14ac:dyDescent="0.3">
      <c r="A3387" s="174">
        <v>105812</v>
      </c>
      <c r="B3387" s="83" t="s">
        <v>3606</v>
      </c>
      <c r="C3387" s="174" t="s">
        <v>224</v>
      </c>
      <c r="D3387" s="175">
        <v>57.29</v>
      </c>
    </row>
    <row r="3388" spans="1:4" ht="15.75" customHeight="1" x14ac:dyDescent="0.3">
      <c r="A3388" s="174">
        <v>94571</v>
      </c>
      <c r="B3388" s="83" t="s">
        <v>3607</v>
      </c>
      <c r="C3388" s="174" t="s">
        <v>216</v>
      </c>
      <c r="D3388" s="175">
        <v>0</v>
      </c>
    </row>
    <row r="3389" spans="1:4" ht="15.75" customHeight="1" x14ac:dyDescent="0.3">
      <c r="A3389" s="174">
        <v>94570</v>
      </c>
      <c r="B3389" s="83" t="s">
        <v>3608</v>
      </c>
      <c r="C3389" s="174" t="s">
        <v>216</v>
      </c>
      <c r="D3389" s="175">
        <v>646.30999999999995</v>
      </c>
    </row>
    <row r="3390" spans="1:4" ht="15.75" customHeight="1" x14ac:dyDescent="0.3">
      <c r="A3390" s="174">
        <v>105811</v>
      </c>
      <c r="B3390" s="83" t="s">
        <v>3609</v>
      </c>
      <c r="C3390" s="174" t="s">
        <v>216</v>
      </c>
      <c r="D3390" s="175">
        <v>0</v>
      </c>
    </row>
    <row r="3391" spans="1:4" ht="15.75" customHeight="1" x14ac:dyDescent="0.3">
      <c r="A3391" s="174">
        <v>94572</v>
      </c>
      <c r="B3391" s="83" t="s">
        <v>3610</v>
      </c>
      <c r="C3391" s="174" t="s">
        <v>216</v>
      </c>
      <c r="D3391" s="175">
        <v>931.01</v>
      </c>
    </row>
    <row r="3392" spans="1:4" ht="15.75" customHeight="1" x14ac:dyDescent="0.3">
      <c r="A3392" s="174">
        <v>105809</v>
      </c>
      <c r="B3392" s="83" t="s">
        <v>3611</v>
      </c>
      <c r="C3392" s="174" t="s">
        <v>216</v>
      </c>
      <c r="D3392" s="175">
        <v>0</v>
      </c>
    </row>
    <row r="3393" spans="1:4" ht="15.75" customHeight="1" x14ac:dyDescent="0.3">
      <c r="A3393" s="174">
        <v>94573</v>
      </c>
      <c r="B3393" s="83" t="s">
        <v>3612</v>
      </c>
      <c r="C3393" s="174" t="s">
        <v>216</v>
      </c>
      <c r="D3393" s="175">
        <v>724.43</v>
      </c>
    </row>
    <row r="3394" spans="1:4" ht="15.75" customHeight="1" x14ac:dyDescent="0.3">
      <c r="A3394" s="174">
        <v>94569</v>
      </c>
      <c r="B3394" s="83" t="s">
        <v>3613</v>
      </c>
      <c r="C3394" s="174" t="s">
        <v>216</v>
      </c>
      <c r="D3394" s="175">
        <v>1211.97</v>
      </c>
    </row>
    <row r="3395" spans="1:4" ht="15.75" customHeight="1" x14ac:dyDescent="0.3">
      <c r="A3395" s="174">
        <v>105810</v>
      </c>
      <c r="B3395" s="83" t="s">
        <v>3614</v>
      </c>
      <c r="C3395" s="174" t="s">
        <v>216</v>
      </c>
      <c r="D3395" s="175">
        <v>0</v>
      </c>
    </row>
    <row r="3396" spans="1:4" ht="15.75" customHeight="1" x14ac:dyDescent="0.3">
      <c r="A3396" s="174">
        <v>94561</v>
      </c>
      <c r="B3396" s="83" t="s">
        <v>3615</v>
      </c>
      <c r="C3396" s="174" t="s">
        <v>216</v>
      </c>
      <c r="D3396" s="175">
        <v>0</v>
      </c>
    </row>
    <row r="3397" spans="1:4" ht="15.75" customHeight="1" x14ac:dyDescent="0.3">
      <c r="A3397" s="174">
        <v>94562</v>
      </c>
      <c r="B3397" s="83" t="s">
        <v>3616</v>
      </c>
      <c r="C3397" s="174" t="s">
        <v>216</v>
      </c>
      <c r="D3397" s="175">
        <v>612.87</v>
      </c>
    </row>
    <row r="3398" spans="1:4" ht="15.75" customHeight="1" x14ac:dyDescent="0.3">
      <c r="A3398" s="174">
        <v>105813</v>
      </c>
      <c r="B3398" s="83" t="s">
        <v>3617</v>
      </c>
      <c r="C3398" s="174" t="s">
        <v>216</v>
      </c>
      <c r="D3398" s="175">
        <v>1067.55</v>
      </c>
    </row>
    <row r="3399" spans="1:4" ht="15.75" customHeight="1" x14ac:dyDescent="0.3">
      <c r="A3399" s="174">
        <v>94559</v>
      </c>
      <c r="B3399" s="83" t="s">
        <v>3618</v>
      </c>
      <c r="C3399" s="174" t="s">
        <v>216</v>
      </c>
      <c r="D3399" s="175">
        <v>761.71</v>
      </c>
    </row>
    <row r="3400" spans="1:4" ht="15.75" customHeight="1" x14ac:dyDescent="0.3">
      <c r="A3400" s="174">
        <v>100665</v>
      </c>
      <c r="B3400" s="83" t="s">
        <v>3619</v>
      </c>
      <c r="C3400" s="174" t="s">
        <v>216</v>
      </c>
      <c r="D3400" s="175">
        <v>824.5</v>
      </c>
    </row>
    <row r="3401" spans="1:4" ht="15.75" customHeight="1" x14ac:dyDescent="0.3">
      <c r="A3401" s="174">
        <v>100924</v>
      </c>
      <c r="B3401" s="83" t="s">
        <v>3620</v>
      </c>
      <c r="C3401" s="174" t="s">
        <v>216</v>
      </c>
      <c r="D3401" s="175">
        <v>0</v>
      </c>
    </row>
    <row r="3402" spans="1:4" ht="15.75" customHeight="1" x14ac:dyDescent="0.3">
      <c r="A3402" s="174">
        <v>100670</v>
      </c>
      <c r="B3402" s="83" t="s">
        <v>3621</v>
      </c>
      <c r="C3402" s="174" t="s">
        <v>216</v>
      </c>
      <c r="D3402" s="175">
        <v>1018.06</v>
      </c>
    </row>
    <row r="3403" spans="1:4" ht="15.75" customHeight="1" x14ac:dyDescent="0.3">
      <c r="A3403" s="174">
        <v>100668</v>
      </c>
      <c r="B3403" s="83" t="s">
        <v>3622</v>
      </c>
      <c r="C3403" s="174" t="s">
        <v>216</v>
      </c>
      <c r="D3403" s="175">
        <v>1255.05</v>
      </c>
    </row>
    <row r="3404" spans="1:4" ht="15.75" customHeight="1" x14ac:dyDescent="0.3">
      <c r="A3404" s="174">
        <v>100671</v>
      </c>
      <c r="B3404" s="83" t="s">
        <v>3623</v>
      </c>
      <c r="C3404" s="174" t="s">
        <v>216</v>
      </c>
      <c r="D3404" s="175">
        <v>1251.33</v>
      </c>
    </row>
    <row r="3405" spans="1:4" ht="15.75" customHeight="1" x14ac:dyDescent="0.3">
      <c r="A3405" s="174">
        <v>100667</v>
      </c>
      <c r="B3405" s="83" t="s">
        <v>3624</v>
      </c>
      <c r="C3405" s="174" t="s">
        <v>216</v>
      </c>
      <c r="D3405" s="175">
        <v>1053.77</v>
      </c>
    </row>
    <row r="3406" spans="1:4" ht="15.75" customHeight="1" x14ac:dyDescent="0.3">
      <c r="A3406" s="174">
        <v>100666</v>
      </c>
      <c r="B3406" s="83" t="s">
        <v>3625</v>
      </c>
      <c r="C3406" s="174" t="s">
        <v>216</v>
      </c>
      <c r="D3406" s="175">
        <v>662.32</v>
      </c>
    </row>
    <row r="3407" spans="1:4" ht="15.75" customHeight="1" x14ac:dyDescent="0.3">
      <c r="A3407" s="174">
        <v>100672</v>
      </c>
      <c r="B3407" s="83" t="s">
        <v>3626</v>
      </c>
      <c r="C3407" s="174" t="s">
        <v>216</v>
      </c>
      <c r="D3407" s="175">
        <v>826.13</v>
      </c>
    </row>
    <row r="3408" spans="1:4" ht="15.75" customHeight="1" x14ac:dyDescent="0.3">
      <c r="A3408" s="174">
        <v>100669</v>
      </c>
      <c r="B3408" s="83" t="s">
        <v>3627</v>
      </c>
      <c r="C3408" s="174" t="s">
        <v>216</v>
      </c>
      <c r="D3408" s="175">
        <v>886.15</v>
      </c>
    </row>
    <row r="3409" spans="1:4" ht="15.75" customHeight="1" x14ac:dyDescent="0.3">
      <c r="A3409" s="174">
        <v>100663</v>
      </c>
      <c r="B3409" s="83" t="s">
        <v>3628</v>
      </c>
      <c r="C3409" s="174" t="s">
        <v>216</v>
      </c>
      <c r="D3409" s="175">
        <v>0</v>
      </c>
    </row>
    <row r="3410" spans="1:4" ht="15.75" customHeight="1" x14ac:dyDescent="0.3">
      <c r="A3410" s="174">
        <v>100662</v>
      </c>
      <c r="B3410" s="83" t="s">
        <v>3629</v>
      </c>
      <c r="C3410" s="174" t="s">
        <v>216</v>
      </c>
      <c r="D3410" s="175">
        <v>0</v>
      </c>
    </row>
    <row r="3411" spans="1:4" ht="15.75" customHeight="1" x14ac:dyDescent="0.3">
      <c r="A3411" s="174">
        <v>100661</v>
      </c>
      <c r="B3411" s="83" t="s">
        <v>3630</v>
      </c>
      <c r="C3411" s="174" t="s">
        <v>216</v>
      </c>
      <c r="D3411" s="175">
        <v>0</v>
      </c>
    </row>
    <row r="3412" spans="1:4" ht="15.75" customHeight="1" x14ac:dyDescent="0.3">
      <c r="A3412" s="174">
        <v>100674</v>
      </c>
      <c r="B3412" s="83" t="s">
        <v>3631</v>
      </c>
      <c r="C3412" s="174" t="s">
        <v>216</v>
      </c>
      <c r="D3412" s="175">
        <v>1410.39</v>
      </c>
    </row>
    <row r="3413" spans="1:4" ht="15.75" customHeight="1" x14ac:dyDescent="0.3">
      <c r="A3413" s="174">
        <v>100664</v>
      </c>
      <c r="B3413" s="83" t="s">
        <v>3632</v>
      </c>
      <c r="C3413" s="174" t="s">
        <v>216</v>
      </c>
      <c r="D3413" s="175">
        <v>0</v>
      </c>
    </row>
    <row r="3414" spans="1:4" ht="15.75" customHeight="1" x14ac:dyDescent="0.3">
      <c r="A3414" s="174">
        <v>100659</v>
      </c>
      <c r="B3414" s="83" t="s">
        <v>3633</v>
      </c>
      <c r="C3414" s="174" t="s">
        <v>224</v>
      </c>
      <c r="D3414" s="175">
        <v>15.28</v>
      </c>
    </row>
    <row r="3415" spans="1:4" ht="15.75" customHeight="1" x14ac:dyDescent="0.3">
      <c r="A3415" s="174">
        <v>100660</v>
      </c>
      <c r="B3415" s="83" t="s">
        <v>3634</v>
      </c>
      <c r="C3415" s="174" t="s">
        <v>224</v>
      </c>
      <c r="D3415" s="175">
        <v>10.5</v>
      </c>
    </row>
    <row r="3416" spans="1:4" ht="15.75" customHeight="1" x14ac:dyDescent="0.3">
      <c r="A3416" s="174">
        <v>100711</v>
      </c>
      <c r="B3416" s="83" t="s">
        <v>3635</v>
      </c>
      <c r="C3416" s="174" t="s">
        <v>224</v>
      </c>
      <c r="D3416" s="175">
        <v>0</v>
      </c>
    </row>
    <row r="3417" spans="1:4" ht="15.75" customHeight="1" x14ac:dyDescent="0.3">
      <c r="A3417" s="174">
        <v>100676</v>
      </c>
      <c r="B3417" s="83" t="s">
        <v>3636</v>
      </c>
      <c r="C3417" s="174" t="s">
        <v>182</v>
      </c>
      <c r="D3417" s="175">
        <v>254.97</v>
      </c>
    </row>
    <row r="3418" spans="1:4" ht="15.75" customHeight="1" x14ac:dyDescent="0.3">
      <c r="A3418" s="174">
        <v>90806</v>
      </c>
      <c r="B3418" s="83" t="s">
        <v>3637</v>
      </c>
      <c r="C3418" s="174" t="s">
        <v>182</v>
      </c>
      <c r="D3418" s="175">
        <v>533.04</v>
      </c>
    </row>
    <row r="3419" spans="1:4" ht="15.75" customHeight="1" x14ac:dyDescent="0.3">
      <c r="A3419" s="174">
        <v>91292</v>
      </c>
      <c r="B3419" s="83" t="s">
        <v>3638</v>
      </c>
      <c r="C3419" s="174" t="s">
        <v>182</v>
      </c>
      <c r="D3419" s="175">
        <v>426.97</v>
      </c>
    </row>
    <row r="3420" spans="1:4" ht="15.75" customHeight="1" x14ac:dyDescent="0.3">
      <c r="A3420" s="174">
        <v>90801</v>
      </c>
      <c r="B3420" s="83" t="s">
        <v>3639</v>
      </c>
      <c r="C3420" s="174" t="s">
        <v>182</v>
      </c>
      <c r="D3420" s="175">
        <v>415.29</v>
      </c>
    </row>
    <row r="3421" spans="1:4" ht="15.75" customHeight="1" x14ac:dyDescent="0.3">
      <c r="A3421" s="174">
        <v>91287</v>
      </c>
      <c r="B3421" s="83" t="s">
        <v>3640</v>
      </c>
      <c r="C3421" s="174" t="s">
        <v>182</v>
      </c>
      <c r="D3421" s="175">
        <v>309.22000000000003</v>
      </c>
    </row>
    <row r="3422" spans="1:4" ht="15.75" customHeight="1" x14ac:dyDescent="0.3">
      <c r="A3422" s="174">
        <v>100706</v>
      </c>
      <c r="B3422" s="83" t="s">
        <v>3641</v>
      </c>
      <c r="C3422" s="174" t="s">
        <v>182</v>
      </c>
      <c r="D3422" s="175">
        <v>85.21</v>
      </c>
    </row>
    <row r="3423" spans="1:4" ht="15.75" customHeight="1" x14ac:dyDescent="0.3">
      <c r="A3423" s="174">
        <v>100709</v>
      </c>
      <c r="B3423" s="83" t="s">
        <v>3642</v>
      </c>
      <c r="C3423" s="174" t="s">
        <v>182</v>
      </c>
      <c r="D3423" s="175">
        <v>61.79</v>
      </c>
    </row>
    <row r="3424" spans="1:4" ht="15.75" customHeight="1" x14ac:dyDescent="0.3">
      <c r="A3424" s="174">
        <v>100710</v>
      </c>
      <c r="B3424" s="83" t="s">
        <v>3643</v>
      </c>
      <c r="C3424" s="174" t="s">
        <v>182</v>
      </c>
      <c r="D3424" s="175">
        <v>148.58000000000001</v>
      </c>
    </row>
    <row r="3425" spans="1:4" ht="15.75" customHeight="1" x14ac:dyDescent="0.3">
      <c r="A3425" s="174">
        <v>90830</v>
      </c>
      <c r="B3425" s="83" t="s">
        <v>3644</v>
      </c>
      <c r="C3425" s="174" t="s">
        <v>182</v>
      </c>
      <c r="D3425" s="175">
        <v>198.72</v>
      </c>
    </row>
    <row r="3426" spans="1:4" ht="15.75" customHeight="1" x14ac:dyDescent="0.3">
      <c r="A3426" s="174">
        <v>91304</v>
      </c>
      <c r="B3426" s="83" t="s">
        <v>3645</v>
      </c>
      <c r="C3426" s="174" t="s">
        <v>182</v>
      </c>
      <c r="D3426" s="175">
        <v>124.85</v>
      </c>
    </row>
    <row r="3427" spans="1:4" ht="15.75" customHeight="1" x14ac:dyDescent="0.3">
      <c r="A3427" s="174">
        <v>90831</v>
      </c>
      <c r="B3427" s="83" t="s">
        <v>3646</v>
      </c>
      <c r="C3427" s="174" t="s">
        <v>182</v>
      </c>
      <c r="D3427" s="175">
        <v>173.14</v>
      </c>
    </row>
    <row r="3428" spans="1:4" ht="15.75" customHeight="1" x14ac:dyDescent="0.3">
      <c r="A3428" s="174">
        <v>91305</v>
      </c>
      <c r="B3428" s="83" t="s">
        <v>3647</v>
      </c>
      <c r="C3428" s="174" t="s">
        <v>182</v>
      </c>
      <c r="D3428" s="175">
        <v>122.32</v>
      </c>
    </row>
    <row r="3429" spans="1:4" ht="15.75" customHeight="1" x14ac:dyDescent="0.3">
      <c r="A3429" s="174">
        <v>91306</v>
      </c>
      <c r="B3429" s="83" t="s">
        <v>3648</v>
      </c>
      <c r="C3429" s="174" t="s">
        <v>182</v>
      </c>
      <c r="D3429" s="175">
        <v>173.14</v>
      </c>
    </row>
    <row r="3430" spans="1:4" ht="15.75" customHeight="1" x14ac:dyDescent="0.3">
      <c r="A3430" s="174">
        <v>91307</v>
      </c>
      <c r="B3430" s="83" t="s">
        <v>3649</v>
      </c>
      <c r="C3430" s="174" t="s">
        <v>182</v>
      </c>
      <c r="D3430" s="175">
        <v>105.18</v>
      </c>
    </row>
    <row r="3431" spans="1:4" ht="15.75" customHeight="1" x14ac:dyDescent="0.3">
      <c r="A3431" s="174">
        <v>100707</v>
      </c>
      <c r="B3431" s="83" t="s">
        <v>3650</v>
      </c>
      <c r="C3431" s="174" t="s">
        <v>182</v>
      </c>
      <c r="D3431" s="175">
        <v>156.87</v>
      </c>
    </row>
    <row r="3432" spans="1:4" ht="15.75" customHeight="1" x14ac:dyDescent="0.3">
      <c r="A3432" s="174">
        <v>100708</v>
      </c>
      <c r="B3432" s="83" t="s">
        <v>3651</v>
      </c>
      <c r="C3432" s="174" t="s">
        <v>182</v>
      </c>
      <c r="D3432" s="175">
        <v>194.15</v>
      </c>
    </row>
    <row r="3433" spans="1:4" ht="15.75" customHeight="1" x14ac:dyDescent="0.3">
      <c r="A3433" s="174">
        <v>91328</v>
      </c>
      <c r="B3433" s="83" t="s">
        <v>3652</v>
      </c>
      <c r="C3433" s="174" t="s">
        <v>182</v>
      </c>
      <c r="D3433" s="175">
        <v>1055.8699999999999</v>
      </c>
    </row>
    <row r="3434" spans="1:4" ht="15.75" customHeight="1" x14ac:dyDescent="0.3">
      <c r="A3434" s="174">
        <v>100687</v>
      </c>
      <c r="B3434" s="83" t="s">
        <v>3653</v>
      </c>
      <c r="C3434" s="174" t="s">
        <v>182</v>
      </c>
      <c r="D3434" s="175">
        <v>1229.01</v>
      </c>
    </row>
    <row r="3435" spans="1:4" ht="15.75" customHeight="1" x14ac:dyDescent="0.3">
      <c r="A3435" s="174">
        <v>100681</v>
      </c>
      <c r="B3435" s="83" t="s">
        <v>3654</v>
      </c>
      <c r="C3435" s="174" t="s">
        <v>182</v>
      </c>
      <c r="D3435" s="175">
        <v>1258.23</v>
      </c>
    </row>
    <row r="3436" spans="1:4" ht="15.75" customHeight="1" x14ac:dyDescent="0.3">
      <c r="A3436" s="174">
        <v>91330</v>
      </c>
      <c r="B3436" s="83" t="s">
        <v>3655</v>
      </c>
      <c r="C3436" s="174" t="s">
        <v>182</v>
      </c>
      <c r="D3436" s="175">
        <v>1085.0899999999999</v>
      </c>
    </row>
    <row r="3437" spans="1:4" ht="15.75" customHeight="1" x14ac:dyDescent="0.3">
      <c r="A3437" s="174">
        <v>100689</v>
      </c>
      <c r="B3437" s="83" t="s">
        <v>3656</v>
      </c>
      <c r="C3437" s="174" t="s">
        <v>182</v>
      </c>
      <c r="D3437" s="175">
        <v>1325.17</v>
      </c>
    </row>
    <row r="3438" spans="1:4" ht="15.75" customHeight="1" x14ac:dyDescent="0.3">
      <c r="A3438" s="174">
        <v>91332</v>
      </c>
      <c r="B3438" s="83" t="s">
        <v>3657</v>
      </c>
      <c r="C3438" s="174" t="s">
        <v>182</v>
      </c>
      <c r="D3438" s="175">
        <v>1126.45</v>
      </c>
    </row>
    <row r="3439" spans="1:4" ht="15.75" customHeight="1" x14ac:dyDescent="0.3">
      <c r="A3439" s="174">
        <v>100688</v>
      </c>
      <c r="B3439" s="83" t="s">
        <v>3658</v>
      </c>
      <c r="C3439" s="174" t="s">
        <v>182</v>
      </c>
      <c r="D3439" s="175">
        <v>1026.24</v>
      </c>
    </row>
    <row r="3440" spans="1:4" ht="15.75" customHeight="1" x14ac:dyDescent="0.3">
      <c r="A3440" s="174">
        <v>91329</v>
      </c>
      <c r="B3440" s="83" t="s">
        <v>3659</v>
      </c>
      <c r="C3440" s="174" t="s">
        <v>182</v>
      </c>
      <c r="D3440" s="175">
        <v>903.92</v>
      </c>
    </row>
    <row r="3441" spans="1:4" ht="15.75" customHeight="1" x14ac:dyDescent="0.3">
      <c r="A3441" s="174">
        <v>100682</v>
      </c>
      <c r="B3441" s="83" t="s">
        <v>3660</v>
      </c>
      <c r="C3441" s="174" t="s">
        <v>182</v>
      </c>
      <c r="D3441" s="175">
        <v>1037.3599999999999</v>
      </c>
    </row>
    <row r="3442" spans="1:4" ht="15.75" customHeight="1" x14ac:dyDescent="0.3">
      <c r="A3442" s="174">
        <v>91331</v>
      </c>
      <c r="B3442" s="83" t="s">
        <v>3661</v>
      </c>
      <c r="C3442" s="174" t="s">
        <v>182</v>
      </c>
      <c r="D3442" s="175">
        <v>932.18</v>
      </c>
    </row>
    <row r="3443" spans="1:4" ht="15.75" customHeight="1" x14ac:dyDescent="0.3">
      <c r="A3443" s="174">
        <v>100690</v>
      </c>
      <c r="B3443" s="83" t="s">
        <v>3662</v>
      </c>
      <c r="C3443" s="174" t="s">
        <v>182</v>
      </c>
      <c r="D3443" s="175">
        <v>1097.43</v>
      </c>
    </row>
    <row r="3444" spans="1:4" ht="15.75" customHeight="1" x14ac:dyDescent="0.3">
      <c r="A3444" s="174">
        <v>91333</v>
      </c>
      <c r="B3444" s="83" t="s">
        <v>3663</v>
      </c>
      <c r="C3444" s="174" t="s">
        <v>182</v>
      </c>
      <c r="D3444" s="175">
        <v>972.58</v>
      </c>
    </row>
    <row r="3445" spans="1:4" ht="15.75" customHeight="1" x14ac:dyDescent="0.3">
      <c r="A3445" s="174">
        <v>90841</v>
      </c>
      <c r="B3445" s="83" t="s">
        <v>3664</v>
      </c>
      <c r="C3445" s="174" t="s">
        <v>182</v>
      </c>
      <c r="D3445" s="175">
        <v>1208.22</v>
      </c>
    </row>
    <row r="3446" spans="1:4" ht="15.75" customHeight="1" x14ac:dyDescent="0.3">
      <c r="A3446" s="174">
        <v>90847</v>
      </c>
      <c r="B3446" s="83" t="s">
        <v>3665</v>
      </c>
      <c r="C3446" s="174" t="s">
        <v>182</v>
      </c>
      <c r="D3446" s="175">
        <v>1035.08</v>
      </c>
    </row>
    <row r="3447" spans="1:4" ht="15.75" customHeight="1" x14ac:dyDescent="0.3">
      <c r="A3447" s="174">
        <v>90842</v>
      </c>
      <c r="B3447" s="83" t="s">
        <v>3666</v>
      </c>
      <c r="C3447" s="174" t="s">
        <v>182</v>
      </c>
      <c r="D3447" s="175">
        <v>1219.5999999999999</v>
      </c>
    </row>
    <row r="3448" spans="1:4" ht="15.75" customHeight="1" x14ac:dyDescent="0.3">
      <c r="A3448" s="174">
        <v>90848</v>
      </c>
      <c r="B3448" s="83" t="s">
        <v>3667</v>
      </c>
      <c r="C3448" s="174" t="s">
        <v>182</v>
      </c>
      <c r="D3448" s="175">
        <v>1046.46</v>
      </c>
    </row>
    <row r="3449" spans="1:4" ht="15.75" customHeight="1" x14ac:dyDescent="0.3">
      <c r="A3449" s="174">
        <v>90843</v>
      </c>
      <c r="B3449" s="83" t="s">
        <v>3668</v>
      </c>
      <c r="C3449" s="174" t="s">
        <v>182</v>
      </c>
      <c r="D3449" s="175">
        <v>1273.49</v>
      </c>
    </row>
    <row r="3450" spans="1:4" ht="15.75" customHeight="1" x14ac:dyDescent="0.3">
      <c r="A3450" s="174">
        <v>90849</v>
      </c>
      <c r="B3450" s="83" t="s">
        <v>3669</v>
      </c>
      <c r="C3450" s="174" t="s">
        <v>182</v>
      </c>
      <c r="D3450" s="175">
        <v>1074.77</v>
      </c>
    </row>
    <row r="3451" spans="1:4" ht="15.75" customHeight="1" x14ac:dyDescent="0.3">
      <c r="A3451" s="174">
        <v>90844</v>
      </c>
      <c r="B3451" s="83" t="s">
        <v>3670</v>
      </c>
      <c r="C3451" s="174" t="s">
        <v>182</v>
      </c>
      <c r="D3451" s="175">
        <v>1357.44</v>
      </c>
    </row>
    <row r="3452" spans="1:4" ht="15.75" customHeight="1" x14ac:dyDescent="0.3">
      <c r="A3452" s="174">
        <v>90850</v>
      </c>
      <c r="B3452" s="83" t="s">
        <v>3671</v>
      </c>
      <c r="C3452" s="174" t="s">
        <v>182</v>
      </c>
      <c r="D3452" s="175">
        <v>1158.72</v>
      </c>
    </row>
    <row r="3453" spans="1:4" ht="15.75" customHeight="1" x14ac:dyDescent="0.3">
      <c r="A3453" s="174">
        <v>91312</v>
      </c>
      <c r="B3453" s="83" t="s">
        <v>3672</v>
      </c>
      <c r="C3453" s="174" t="s">
        <v>182</v>
      </c>
      <c r="D3453" s="175">
        <v>1005.45</v>
      </c>
    </row>
    <row r="3454" spans="1:4" ht="15.75" customHeight="1" x14ac:dyDescent="0.3">
      <c r="A3454" s="174">
        <v>91318</v>
      </c>
      <c r="B3454" s="83" t="s">
        <v>3673</v>
      </c>
      <c r="C3454" s="174" t="s">
        <v>182</v>
      </c>
      <c r="D3454" s="175">
        <v>883.13</v>
      </c>
    </row>
    <row r="3455" spans="1:4" ht="15.75" customHeight="1" x14ac:dyDescent="0.3">
      <c r="A3455" s="174">
        <v>91313</v>
      </c>
      <c r="B3455" s="83" t="s">
        <v>3674</v>
      </c>
      <c r="C3455" s="174" t="s">
        <v>182</v>
      </c>
      <c r="D3455" s="175">
        <v>998.73</v>
      </c>
    </row>
    <row r="3456" spans="1:4" ht="15.75" customHeight="1" x14ac:dyDescent="0.3">
      <c r="A3456" s="174">
        <v>91319</v>
      </c>
      <c r="B3456" s="83" t="s">
        <v>3675</v>
      </c>
      <c r="C3456" s="174" t="s">
        <v>182</v>
      </c>
      <c r="D3456" s="175">
        <v>893.55</v>
      </c>
    </row>
    <row r="3457" spans="1:4" ht="15.75" customHeight="1" x14ac:dyDescent="0.3">
      <c r="A3457" s="174">
        <v>91314</v>
      </c>
      <c r="B3457" s="83" t="s">
        <v>3676</v>
      </c>
      <c r="C3457" s="174" t="s">
        <v>182</v>
      </c>
      <c r="D3457" s="175">
        <v>1045.75</v>
      </c>
    </row>
    <row r="3458" spans="1:4" ht="15.75" customHeight="1" x14ac:dyDescent="0.3">
      <c r="A3458" s="174">
        <v>91320</v>
      </c>
      <c r="B3458" s="83" t="s">
        <v>3677</v>
      </c>
      <c r="C3458" s="174" t="s">
        <v>182</v>
      </c>
      <c r="D3458" s="175">
        <v>920.9</v>
      </c>
    </row>
    <row r="3459" spans="1:4" ht="15.75" customHeight="1" x14ac:dyDescent="0.3">
      <c r="A3459" s="174">
        <v>91315</v>
      </c>
      <c r="B3459" s="83" t="s">
        <v>3678</v>
      </c>
      <c r="C3459" s="174" t="s">
        <v>182</v>
      </c>
      <c r="D3459" s="175">
        <v>1128.75</v>
      </c>
    </row>
    <row r="3460" spans="1:4" ht="15.75" customHeight="1" x14ac:dyDescent="0.3">
      <c r="A3460" s="174">
        <v>91321</v>
      </c>
      <c r="B3460" s="83" t="s">
        <v>3679</v>
      </c>
      <c r="C3460" s="174" t="s">
        <v>182</v>
      </c>
      <c r="D3460" s="175">
        <v>1003.9</v>
      </c>
    </row>
    <row r="3461" spans="1:4" ht="15.75" customHeight="1" x14ac:dyDescent="0.3">
      <c r="A3461" s="174">
        <v>90845</v>
      </c>
      <c r="B3461" s="83" t="s">
        <v>3680</v>
      </c>
      <c r="C3461" s="174" t="s">
        <v>182</v>
      </c>
      <c r="D3461" s="175">
        <v>1543.37</v>
      </c>
    </row>
    <row r="3462" spans="1:4" ht="15.75" customHeight="1" x14ac:dyDescent="0.3">
      <c r="A3462" s="174">
        <v>90851</v>
      </c>
      <c r="B3462" s="83" t="s">
        <v>3681</v>
      </c>
      <c r="C3462" s="174" t="s">
        <v>182</v>
      </c>
      <c r="D3462" s="175">
        <v>1344.65</v>
      </c>
    </row>
    <row r="3463" spans="1:4" ht="15.75" customHeight="1" x14ac:dyDescent="0.3">
      <c r="A3463" s="174">
        <v>90846</v>
      </c>
      <c r="B3463" s="83" t="s">
        <v>3682</v>
      </c>
      <c r="C3463" s="174" t="s">
        <v>182</v>
      </c>
      <c r="D3463" s="175">
        <v>1617.97</v>
      </c>
    </row>
    <row r="3464" spans="1:4" ht="15.75" customHeight="1" x14ac:dyDescent="0.3">
      <c r="A3464" s="174">
        <v>90852</v>
      </c>
      <c r="B3464" s="83" t="s">
        <v>3683</v>
      </c>
      <c r="C3464" s="174" t="s">
        <v>182</v>
      </c>
      <c r="D3464" s="175">
        <v>1419.25</v>
      </c>
    </row>
    <row r="3465" spans="1:4" ht="15.75" customHeight="1" x14ac:dyDescent="0.3">
      <c r="A3465" s="174">
        <v>91316</v>
      </c>
      <c r="B3465" s="83" t="s">
        <v>3684</v>
      </c>
      <c r="C3465" s="174" t="s">
        <v>182</v>
      </c>
      <c r="D3465" s="175">
        <v>1315.63</v>
      </c>
    </row>
    <row r="3466" spans="1:4" ht="15.75" customHeight="1" x14ac:dyDescent="0.3">
      <c r="A3466" s="174">
        <v>91322</v>
      </c>
      <c r="B3466" s="83" t="s">
        <v>3685</v>
      </c>
      <c r="C3466" s="174" t="s">
        <v>182</v>
      </c>
      <c r="D3466" s="175">
        <v>1190.78</v>
      </c>
    </row>
    <row r="3467" spans="1:4" ht="15.75" customHeight="1" x14ac:dyDescent="0.3">
      <c r="A3467" s="174">
        <v>91317</v>
      </c>
      <c r="B3467" s="83" t="s">
        <v>3686</v>
      </c>
      <c r="C3467" s="174" t="s">
        <v>182</v>
      </c>
      <c r="D3467" s="175">
        <v>1389.28</v>
      </c>
    </row>
    <row r="3468" spans="1:4" ht="15.75" customHeight="1" x14ac:dyDescent="0.3">
      <c r="A3468" s="174">
        <v>91323</v>
      </c>
      <c r="B3468" s="83" t="s">
        <v>3687</v>
      </c>
      <c r="C3468" s="174" t="s">
        <v>182</v>
      </c>
      <c r="D3468" s="175">
        <v>1264.43</v>
      </c>
    </row>
    <row r="3469" spans="1:4" ht="15.75" customHeight="1" x14ac:dyDescent="0.3">
      <c r="A3469" s="174">
        <v>100678</v>
      </c>
      <c r="B3469" s="83" t="s">
        <v>3688</v>
      </c>
      <c r="C3469" s="174" t="s">
        <v>182</v>
      </c>
      <c r="D3469" s="175">
        <v>1219.3599999999999</v>
      </c>
    </row>
    <row r="3470" spans="1:4" ht="15.75" customHeight="1" x14ac:dyDescent="0.3">
      <c r="A3470" s="174">
        <v>91013</v>
      </c>
      <c r="B3470" s="83" t="s">
        <v>3689</v>
      </c>
      <c r="C3470" s="174" t="s">
        <v>182</v>
      </c>
      <c r="D3470" s="175">
        <v>1046.22</v>
      </c>
    </row>
    <row r="3471" spans="1:4" ht="15.75" customHeight="1" x14ac:dyDescent="0.3">
      <c r="A3471" s="174">
        <v>100680</v>
      </c>
      <c r="B3471" s="83" t="s">
        <v>3690</v>
      </c>
      <c r="C3471" s="174" t="s">
        <v>182</v>
      </c>
      <c r="D3471" s="175">
        <v>1231.27</v>
      </c>
    </row>
    <row r="3472" spans="1:4" ht="15.75" customHeight="1" x14ac:dyDescent="0.3">
      <c r="A3472" s="174">
        <v>91014</v>
      </c>
      <c r="B3472" s="83" t="s">
        <v>3691</v>
      </c>
      <c r="C3472" s="174" t="s">
        <v>182</v>
      </c>
      <c r="D3472" s="175">
        <v>1058.1300000000001</v>
      </c>
    </row>
    <row r="3473" spans="1:4" ht="15.75" customHeight="1" x14ac:dyDescent="0.3">
      <c r="A3473" s="174">
        <v>100683</v>
      </c>
      <c r="B3473" s="83" t="s">
        <v>3692</v>
      </c>
      <c r="C3473" s="174" t="s">
        <v>182</v>
      </c>
      <c r="D3473" s="175">
        <v>1318.74</v>
      </c>
    </row>
    <row r="3474" spans="1:4" ht="15.75" customHeight="1" x14ac:dyDescent="0.3">
      <c r="A3474" s="174">
        <v>91015</v>
      </c>
      <c r="B3474" s="83" t="s">
        <v>3693</v>
      </c>
      <c r="C3474" s="174" t="s">
        <v>182</v>
      </c>
      <c r="D3474" s="175">
        <v>1120.02</v>
      </c>
    </row>
    <row r="3475" spans="1:4" ht="15.75" customHeight="1" x14ac:dyDescent="0.3">
      <c r="A3475" s="174">
        <v>100685</v>
      </c>
      <c r="B3475" s="83" t="s">
        <v>3694</v>
      </c>
      <c r="C3475" s="174" t="s">
        <v>182</v>
      </c>
      <c r="D3475" s="175">
        <v>1367.32</v>
      </c>
    </row>
    <row r="3476" spans="1:4" ht="15.75" customHeight="1" x14ac:dyDescent="0.3">
      <c r="A3476" s="174">
        <v>91016</v>
      </c>
      <c r="B3476" s="83" t="s">
        <v>3695</v>
      </c>
      <c r="C3476" s="174" t="s">
        <v>182</v>
      </c>
      <c r="D3476" s="175">
        <v>1168.5999999999999</v>
      </c>
    </row>
    <row r="3477" spans="1:4" ht="15.75" customHeight="1" x14ac:dyDescent="0.3">
      <c r="A3477" s="174">
        <v>100679</v>
      </c>
      <c r="B3477" s="83" t="s">
        <v>3696</v>
      </c>
      <c r="C3477" s="174" t="s">
        <v>182</v>
      </c>
      <c r="D3477" s="175">
        <v>1016.59</v>
      </c>
    </row>
    <row r="3478" spans="1:4" ht="15.75" customHeight="1" x14ac:dyDescent="0.3">
      <c r="A3478" s="174">
        <v>91324</v>
      </c>
      <c r="B3478" s="83" t="s">
        <v>3697</v>
      </c>
      <c r="C3478" s="174" t="s">
        <v>182</v>
      </c>
      <c r="D3478" s="175">
        <v>894.27</v>
      </c>
    </row>
    <row r="3479" spans="1:4" ht="15.75" customHeight="1" x14ac:dyDescent="0.3">
      <c r="A3479" s="174">
        <v>100712</v>
      </c>
      <c r="B3479" s="83" t="s">
        <v>3698</v>
      </c>
      <c r="C3479" s="174" t="s">
        <v>182</v>
      </c>
      <c r="D3479" s="175">
        <v>1010.4</v>
      </c>
    </row>
    <row r="3480" spans="1:4" ht="15.75" customHeight="1" x14ac:dyDescent="0.3">
      <c r="A3480" s="174">
        <v>91325</v>
      </c>
      <c r="B3480" s="83" t="s">
        <v>3699</v>
      </c>
      <c r="C3480" s="174" t="s">
        <v>182</v>
      </c>
      <c r="D3480" s="175">
        <v>905.22</v>
      </c>
    </row>
    <row r="3481" spans="1:4" ht="15.75" customHeight="1" x14ac:dyDescent="0.3">
      <c r="A3481" s="174">
        <v>100684</v>
      </c>
      <c r="B3481" s="83" t="s">
        <v>3700</v>
      </c>
      <c r="C3481" s="174" t="s">
        <v>182</v>
      </c>
      <c r="D3481" s="175">
        <v>1091</v>
      </c>
    </row>
    <row r="3482" spans="1:4" ht="15.75" customHeight="1" x14ac:dyDescent="0.3">
      <c r="A3482" s="174">
        <v>91326</v>
      </c>
      <c r="B3482" s="83" t="s">
        <v>3701</v>
      </c>
      <c r="C3482" s="174" t="s">
        <v>182</v>
      </c>
      <c r="D3482" s="175">
        <v>966.15</v>
      </c>
    </row>
    <row r="3483" spans="1:4" ht="15.75" customHeight="1" x14ac:dyDescent="0.3">
      <c r="A3483" s="174">
        <v>91327</v>
      </c>
      <c r="B3483" s="83" t="s">
        <v>3702</v>
      </c>
      <c r="C3483" s="174" t="s">
        <v>182</v>
      </c>
      <c r="D3483" s="175">
        <v>1013.78</v>
      </c>
    </row>
    <row r="3484" spans="1:4" ht="15.75" customHeight="1" x14ac:dyDescent="0.3">
      <c r="A3484" s="174">
        <v>100686</v>
      </c>
      <c r="B3484" s="83" t="s">
        <v>3703</v>
      </c>
      <c r="C3484" s="174" t="s">
        <v>182</v>
      </c>
      <c r="D3484" s="175">
        <v>1138.6300000000001</v>
      </c>
    </row>
    <row r="3485" spans="1:4" ht="15.75" customHeight="1" x14ac:dyDescent="0.3">
      <c r="A3485" s="174">
        <v>100693</v>
      </c>
      <c r="B3485" s="83" t="s">
        <v>3704</v>
      </c>
      <c r="C3485" s="174" t="s">
        <v>182</v>
      </c>
      <c r="D3485" s="175">
        <v>2318.7399999999998</v>
      </c>
    </row>
    <row r="3486" spans="1:4" ht="15.75" customHeight="1" x14ac:dyDescent="0.3">
      <c r="A3486" s="174">
        <v>91336</v>
      </c>
      <c r="B3486" s="83" t="s">
        <v>3705</v>
      </c>
      <c r="C3486" s="174" t="s">
        <v>182</v>
      </c>
      <c r="D3486" s="175">
        <v>2120.02</v>
      </c>
    </row>
    <row r="3487" spans="1:4" ht="15.75" customHeight="1" x14ac:dyDescent="0.3">
      <c r="A3487" s="174">
        <v>100694</v>
      </c>
      <c r="B3487" s="83" t="s">
        <v>3706</v>
      </c>
      <c r="C3487" s="174" t="s">
        <v>182</v>
      </c>
      <c r="D3487" s="175">
        <v>2091</v>
      </c>
    </row>
    <row r="3488" spans="1:4" ht="15.75" customHeight="1" x14ac:dyDescent="0.3">
      <c r="A3488" s="174">
        <v>91337</v>
      </c>
      <c r="B3488" s="83" t="s">
        <v>3707</v>
      </c>
      <c r="C3488" s="174" t="s">
        <v>182</v>
      </c>
      <c r="D3488" s="175">
        <v>1966.15</v>
      </c>
    </row>
    <row r="3489" spans="1:4" ht="15.75" customHeight="1" x14ac:dyDescent="0.3">
      <c r="A3489" s="174">
        <v>100691</v>
      </c>
      <c r="B3489" s="83" t="s">
        <v>3708</v>
      </c>
      <c r="C3489" s="174" t="s">
        <v>182</v>
      </c>
      <c r="D3489" s="175">
        <v>1911.76</v>
      </c>
    </row>
    <row r="3490" spans="1:4" ht="15.75" customHeight="1" x14ac:dyDescent="0.3">
      <c r="A3490" s="174">
        <v>100692</v>
      </c>
      <c r="B3490" s="83" t="s">
        <v>3709</v>
      </c>
      <c r="C3490" s="174" t="s">
        <v>182</v>
      </c>
      <c r="D3490" s="175">
        <v>1684.02</v>
      </c>
    </row>
    <row r="3491" spans="1:4" ht="15.75" customHeight="1" x14ac:dyDescent="0.3">
      <c r="A3491" s="174">
        <v>91334</v>
      </c>
      <c r="B3491" s="83" t="s">
        <v>3710</v>
      </c>
      <c r="C3491" s="174" t="s">
        <v>182</v>
      </c>
      <c r="D3491" s="175">
        <v>1713.04</v>
      </c>
    </row>
    <row r="3492" spans="1:4" ht="15.75" customHeight="1" x14ac:dyDescent="0.3">
      <c r="A3492" s="174">
        <v>91335</v>
      </c>
      <c r="B3492" s="83" t="s">
        <v>3711</v>
      </c>
      <c r="C3492" s="174" t="s">
        <v>182</v>
      </c>
      <c r="D3492" s="175">
        <v>1559.17</v>
      </c>
    </row>
    <row r="3493" spans="1:4" ht="15.75" customHeight="1" x14ac:dyDescent="0.3">
      <c r="A3493" s="174">
        <v>90788</v>
      </c>
      <c r="B3493" s="83" t="s">
        <v>3712</v>
      </c>
      <c r="C3493" s="174" t="s">
        <v>182</v>
      </c>
      <c r="D3493" s="175">
        <v>823.17</v>
      </c>
    </row>
    <row r="3494" spans="1:4" ht="15.75" customHeight="1" x14ac:dyDescent="0.3">
      <c r="A3494" s="174">
        <v>90789</v>
      </c>
      <c r="B3494" s="83" t="s">
        <v>3713</v>
      </c>
      <c r="C3494" s="174" t="s">
        <v>182</v>
      </c>
      <c r="D3494" s="175">
        <v>825.54</v>
      </c>
    </row>
    <row r="3495" spans="1:4" ht="15.75" customHeight="1" x14ac:dyDescent="0.3">
      <c r="A3495" s="174">
        <v>90790</v>
      </c>
      <c r="B3495" s="83" t="s">
        <v>3714</v>
      </c>
      <c r="C3495" s="174" t="s">
        <v>182</v>
      </c>
      <c r="D3495" s="175">
        <v>851.95</v>
      </c>
    </row>
    <row r="3496" spans="1:4" ht="15.75" customHeight="1" x14ac:dyDescent="0.3">
      <c r="A3496" s="174">
        <v>100675</v>
      </c>
      <c r="B3496" s="83" t="s">
        <v>3715</v>
      </c>
      <c r="C3496" s="174" t="s">
        <v>182</v>
      </c>
      <c r="D3496" s="175">
        <v>938.6</v>
      </c>
    </row>
    <row r="3497" spans="1:4" ht="15.75" customHeight="1" x14ac:dyDescent="0.3">
      <c r="A3497" s="174">
        <v>90794</v>
      </c>
      <c r="B3497" s="83" t="s">
        <v>3716</v>
      </c>
      <c r="C3497" s="174" t="s">
        <v>182</v>
      </c>
      <c r="D3497" s="175">
        <v>733.96</v>
      </c>
    </row>
    <row r="3498" spans="1:4" ht="15.75" customHeight="1" x14ac:dyDescent="0.3">
      <c r="A3498" s="174">
        <v>90795</v>
      </c>
      <c r="B3498" s="83" t="s">
        <v>3717</v>
      </c>
      <c r="C3498" s="174" t="s">
        <v>182</v>
      </c>
      <c r="D3498" s="175">
        <v>743.97</v>
      </c>
    </row>
    <row r="3499" spans="1:4" ht="15.75" customHeight="1" x14ac:dyDescent="0.3">
      <c r="A3499" s="174">
        <v>90796</v>
      </c>
      <c r="B3499" s="83" t="s">
        <v>3718</v>
      </c>
      <c r="C3499" s="174" t="s">
        <v>182</v>
      </c>
      <c r="D3499" s="175">
        <v>753.99</v>
      </c>
    </row>
    <row r="3500" spans="1:4" ht="15.75" customHeight="1" x14ac:dyDescent="0.3">
      <c r="A3500" s="174">
        <v>90797</v>
      </c>
      <c r="B3500" s="83" t="s">
        <v>3719</v>
      </c>
      <c r="C3500" s="174" t="s">
        <v>182</v>
      </c>
      <c r="D3500" s="175">
        <v>764.01</v>
      </c>
    </row>
    <row r="3501" spans="1:4" ht="15.75" customHeight="1" x14ac:dyDescent="0.3">
      <c r="A3501" s="174">
        <v>90791</v>
      </c>
      <c r="B3501" s="83" t="s">
        <v>3720</v>
      </c>
      <c r="C3501" s="174" t="s">
        <v>182</v>
      </c>
      <c r="D3501" s="175">
        <v>1000.19</v>
      </c>
    </row>
    <row r="3502" spans="1:4" ht="15.75" customHeight="1" x14ac:dyDescent="0.3">
      <c r="A3502" s="174">
        <v>90793</v>
      </c>
      <c r="B3502" s="83" t="s">
        <v>3721</v>
      </c>
      <c r="C3502" s="174" t="s">
        <v>182</v>
      </c>
      <c r="D3502" s="175">
        <v>1056.1400000000001</v>
      </c>
    </row>
    <row r="3503" spans="1:4" ht="15.75" customHeight="1" x14ac:dyDescent="0.3">
      <c r="A3503" s="174">
        <v>90798</v>
      </c>
      <c r="B3503" s="83" t="s">
        <v>3722</v>
      </c>
      <c r="C3503" s="174" t="s">
        <v>182</v>
      </c>
      <c r="D3503" s="175">
        <v>1092.7</v>
      </c>
    </row>
    <row r="3504" spans="1:4" ht="15.75" customHeight="1" x14ac:dyDescent="0.3">
      <c r="A3504" s="174">
        <v>90799</v>
      </c>
      <c r="B3504" s="83" t="s">
        <v>3723</v>
      </c>
      <c r="C3504" s="174" t="s">
        <v>182</v>
      </c>
      <c r="D3504" s="175">
        <v>1129.75</v>
      </c>
    </row>
    <row r="3505" spans="1:4" ht="15.75" customHeight="1" x14ac:dyDescent="0.3">
      <c r="A3505" s="174">
        <v>100704</v>
      </c>
      <c r="B3505" s="83" t="s">
        <v>3724</v>
      </c>
      <c r="C3505" s="174" t="s">
        <v>182</v>
      </c>
      <c r="D3505" s="175">
        <v>74.13</v>
      </c>
    </row>
    <row r="3506" spans="1:4" ht="15.75" customHeight="1" x14ac:dyDescent="0.3">
      <c r="A3506" s="174">
        <v>90838</v>
      </c>
      <c r="B3506" s="83" t="s">
        <v>3725</v>
      </c>
      <c r="C3506" s="174" t="s">
        <v>182</v>
      </c>
      <c r="D3506" s="175">
        <v>2771.3</v>
      </c>
    </row>
    <row r="3507" spans="1:4" ht="15.75" customHeight="1" x14ac:dyDescent="0.3">
      <c r="A3507" s="174">
        <v>91338</v>
      </c>
      <c r="B3507" s="83" t="s">
        <v>3726</v>
      </c>
      <c r="C3507" s="174" t="s">
        <v>216</v>
      </c>
      <c r="D3507" s="175">
        <v>1275.8599999999999</v>
      </c>
    </row>
    <row r="3508" spans="1:4" ht="15.75" customHeight="1" x14ac:dyDescent="0.3">
      <c r="A3508" s="174">
        <v>94805</v>
      </c>
      <c r="B3508" s="83" t="s">
        <v>3727</v>
      </c>
      <c r="C3508" s="174" t="s">
        <v>182</v>
      </c>
      <c r="D3508" s="175">
        <v>1147.74</v>
      </c>
    </row>
    <row r="3509" spans="1:4" ht="15.75" customHeight="1" x14ac:dyDescent="0.3">
      <c r="A3509" s="174">
        <v>100702</v>
      </c>
      <c r="B3509" s="83" t="s">
        <v>3728</v>
      </c>
      <c r="C3509" s="174" t="s">
        <v>216</v>
      </c>
      <c r="D3509" s="175">
        <v>685.66</v>
      </c>
    </row>
    <row r="3510" spans="1:4" ht="15.75" customHeight="1" x14ac:dyDescent="0.3">
      <c r="A3510" s="174">
        <v>100701</v>
      </c>
      <c r="B3510" s="83" t="s">
        <v>3729</v>
      </c>
      <c r="C3510" s="174" t="s">
        <v>216</v>
      </c>
      <c r="D3510" s="175">
        <v>1117.8</v>
      </c>
    </row>
    <row r="3511" spans="1:4" ht="15.75" customHeight="1" x14ac:dyDescent="0.3">
      <c r="A3511" s="174">
        <v>100700</v>
      </c>
      <c r="B3511" s="83" t="s">
        <v>3730</v>
      </c>
      <c r="C3511" s="174" t="s">
        <v>182</v>
      </c>
      <c r="D3511" s="175">
        <v>970.99</v>
      </c>
    </row>
    <row r="3512" spans="1:4" ht="15.75" customHeight="1" x14ac:dyDescent="0.3">
      <c r="A3512" s="174">
        <v>91295</v>
      </c>
      <c r="B3512" s="83" t="s">
        <v>3731</v>
      </c>
      <c r="C3512" s="174" t="s">
        <v>182</v>
      </c>
      <c r="D3512" s="175">
        <v>376.15</v>
      </c>
    </row>
    <row r="3513" spans="1:4" ht="15.75" customHeight="1" x14ac:dyDescent="0.3">
      <c r="A3513" s="174">
        <v>91296</v>
      </c>
      <c r="B3513" s="83" t="s">
        <v>3732</v>
      </c>
      <c r="C3513" s="174" t="s">
        <v>182</v>
      </c>
      <c r="D3513" s="175">
        <v>402.31</v>
      </c>
    </row>
    <row r="3514" spans="1:4" ht="15.75" customHeight="1" x14ac:dyDescent="0.3">
      <c r="A3514" s="174">
        <v>91297</v>
      </c>
      <c r="B3514" s="83" t="s">
        <v>3733</v>
      </c>
      <c r="C3514" s="174" t="s">
        <v>182</v>
      </c>
      <c r="D3514" s="175">
        <v>440.61</v>
      </c>
    </row>
    <row r="3515" spans="1:4" ht="15.75" customHeight="1" x14ac:dyDescent="0.3">
      <c r="A3515" s="174">
        <v>90820</v>
      </c>
      <c r="B3515" s="83" t="s">
        <v>3734</v>
      </c>
      <c r="C3515" s="174" t="s">
        <v>182</v>
      </c>
      <c r="D3515" s="175">
        <v>355.36</v>
      </c>
    </row>
    <row r="3516" spans="1:4" ht="15.75" customHeight="1" x14ac:dyDescent="0.3">
      <c r="A3516" s="174">
        <v>90821</v>
      </c>
      <c r="B3516" s="83" t="s">
        <v>3735</v>
      </c>
      <c r="C3516" s="174" t="s">
        <v>182</v>
      </c>
      <c r="D3516" s="175">
        <v>363.68</v>
      </c>
    </row>
    <row r="3517" spans="1:4" ht="15.75" customHeight="1" x14ac:dyDescent="0.3">
      <c r="A3517" s="174">
        <v>90822</v>
      </c>
      <c r="B3517" s="83" t="s">
        <v>3736</v>
      </c>
      <c r="C3517" s="174" t="s">
        <v>182</v>
      </c>
      <c r="D3517" s="175">
        <v>388.93</v>
      </c>
    </row>
    <row r="3518" spans="1:4" ht="15.75" customHeight="1" x14ac:dyDescent="0.3">
      <c r="A3518" s="174">
        <v>90823</v>
      </c>
      <c r="B3518" s="83" t="s">
        <v>3737</v>
      </c>
      <c r="C3518" s="174" t="s">
        <v>182</v>
      </c>
      <c r="D3518" s="175">
        <v>469.83</v>
      </c>
    </row>
    <row r="3519" spans="1:4" ht="15.75" customHeight="1" x14ac:dyDescent="0.3">
      <c r="A3519" s="174">
        <v>90824</v>
      </c>
      <c r="B3519" s="83" t="s">
        <v>3738</v>
      </c>
      <c r="C3519" s="174" t="s">
        <v>182</v>
      </c>
      <c r="D3519" s="175">
        <v>658.81</v>
      </c>
    </row>
    <row r="3520" spans="1:4" ht="15.75" customHeight="1" x14ac:dyDescent="0.3">
      <c r="A3520" s="174">
        <v>91009</v>
      </c>
      <c r="B3520" s="83" t="s">
        <v>3739</v>
      </c>
      <c r="C3520" s="174" t="s">
        <v>182</v>
      </c>
      <c r="D3520" s="175">
        <v>366.5</v>
      </c>
    </row>
    <row r="3521" spans="1:4" ht="15.75" customHeight="1" x14ac:dyDescent="0.3">
      <c r="A3521" s="174">
        <v>91010</v>
      </c>
      <c r="B3521" s="83" t="s">
        <v>3740</v>
      </c>
      <c r="C3521" s="174" t="s">
        <v>182</v>
      </c>
      <c r="D3521" s="175">
        <v>375.35</v>
      </c>
    </row>
    <row r="3522" spans="1:4" ht="15.75" customHeight="1" x14ac:dyDescent="0.3">
      <c r="A3522" s="174">
        <v>91011</v>
      </c>
      <c r="B3522" s="83" t="s">
        <v>3741</v>
      </c>
      <c r="C3522" s="174" t="s">
        <v>182</v>
      </c>
      <c r="D3522" s="175">
        <v>434.18</v>
      </c>
    </row>
    <row r="3523" spans="1:4" ht="15.75" customHeight="1" x14ac:dyDescent="0.3">
      <c r="A3523" s="174">
        <v>91012</v>
      </c>
      <c r="B3523" s="83" t="s">
        <v>3742</v>
      </c>
      <c r="C3523" s="174" t="s">
        <v>182</v>
      </c>
      <c r="D3523" s="175">
        <v>479.71</v>
      </c>
    </row>
    <row r="3524" spans="1:4" ht="15.75" customHeight="1" x14ac:dyDescent="0.3">
      <c r="A3524" s="174">
        <v>91298</v>
      </c>
      <c r="B3524" s="83" t="s">
        <v>3743</v>
      </c>
      <c r="C3524" s="174" t="s">
        <v>182</v>
      </c>
      <c r="D3524" s="175">
        <v>1027.2</v>
      </c>
    </row>
    <row r="3525" spans="1:4" ht="15.75" customHeight="1" x14ac:dyDescent="0.3">
      <c r="A3525" s="174">
        <v>90825</v>
      </c>
      <c r="B3525" s="83" t="s">
        <v>3744</v>
      </c>
      <c r="C3525" s="174" t="s">
        <v>182</v>
      </c>
      <c r="D3525" s="175">
        <v>730.36</v>
      </c>
    </row>
    <row r="3526" spans="1:4" ht="15.75" customHeight="1" x14ac:dyDescent="0.3">
      <c r="A3526" s="174">
        <v>91299</v>
      </c>
      <c r="B3526" s="83" t="s">
        <v>3745</v>
      </c>
      <c r="C3526" s="174" t="s">
        <v>182</v>
      </c>
      <c r="D3526" s="175">
        <v>1434.18</v>
      </c>
    </row>
    <row r="3527" spans="1:4" ht="15.75" customHeight="1" x14ac:dyDescent="0.3">
      <c r="A3527" s="174">
        <v>91341</v>
      </c>
      <c r="B3527" s="83" t="s">
        <v>3746</v>
      </c>
      <c r="C3527" s="174" t="s">
        <v>216</v>
      </c>
      <c r="D3527" s="175">
        <v>1014.06</v>
      </c>
    </row>
    <row r="3528" spans="1:4" ht="15.75" customHeight="1" x14ac:dyDescent="0.3">
      <c r="A3528" s="174">
        <v>94806</v>
      </c>
      <c r="B3528" s="83" t="s">
        <v>3747</v>
      </c>
      <c r="C3528" s="174" t="s">
        <v>182</v>
      </c>
      <c r="D3528" s="175">
        <v>1262.3900000000001</v>
      </c>
    </row>
    <row r="3529" spans="1:4" ht="15.75" customHeight="1" x14ac:dyDescent="0.3">
      <c r="A3529" s="174">
        <v>94807</v>
      </c>
      <c r="B3529" s="83" t="s">
        <v>3748</v>
      </c>
      <c r="C3529" s="174" t="s">
        <v>182</v>
      </c>
      <c r="D3529" s="175">
        <v>1144.44</v>
      </c>
    </row>
    <row r="3530" spans="1:4" ht="15.75" customHeight="1" x14ac:dyDescent="0.3">
      <c r="A3530" s="174">
        <v>100703</v>
      </c>
      <c r="B3530" s="83" t="s">
        <v>3749</v>
      </c>
      <c r="C3530" s="174" t="s">
        <v>182</v>
      </c>
      <c r="D3530" s="175">
        <v>36.130000000000003</v>
      </c>
    </row>
    <row r="3531" spans="1:4" ht="15.75" customHeight="1" x14ac:dyDescent="0.3">
      <c r="A3531" s="174">
        <v>100695</v>
      </c>
      <c r="B3531" s="83" t="s">
        <v>3750</v>
      </c>
      <c r="C3531" s="174" t="s">
        <v>182</v>
      </c>
      <c r="D3531" s="175">
        <v>79.59</v>
      </c>
    </row>
    <row r="3532" spans="1:4" ht="15.75" customHeight="1" x14ac:dyDescent="0.3">
      <c r="A3532" s="174">
        <v>100696</v>
      </c>
      <c r="B3532" s="83" t="s">
        <v>3751</v>
      </c>
      <c r="C3532" s="174" t="s">
        <v>182</v>
      </c>
      <c r="D3532" s="175">
        <v>88.64</v>
      </c>
    </row>
    <row r="3533" spans="1:4" ht="15.75" customHeight="1" x14ac:dyDescent="0.3">
      <c r="A3533" s="174">
        <v>100697</v>
      </c>
      <c r="B3533" s="83" t="s">
        <v>3752</v>
      </c>
      <c r="C3533" s="174" t="s">
        <v>182</v>
      </c>
      <c r="D3533" s="175">
        <v>97.76</v>
      </c>
    </row>
    <row r="3534" spans="1:4" ht="15.75" customHeight="1" x14ac:dyDescent="0.3">
      <c r="A3534" s="174">
        <v>100698</v>
      </c>
      <c r="B3534" s="83" t="s">
        <v>3753</v>
      </c>
      <c r="C3534" s="174" t="s">
        <v>182</v>
      </c>
      <c r="D3534" s="175">
        <v>106.84</v>
      </c>
    </row>
    <row r="3535" spans="1:4" ht="15.75" customHeight="1" x14ac:dyDescent="0.3">
      <c r="A3535" s="174">
        <v>100699</v>
      </c>
      <c r="B3535" s="83" t="s">
        <v>3754</v>
      </c>
      <c r="C3535" s="174" t="s">
        <v>182</v>
      </c>
      <c r="D3535" s="175">
        <v>127.25</v>
      </c>
    </row>
    <row r="3536" spans="1:4" ht="15.75" customHeight="1" x14ac:dyDescent="0.3">
      <c r="A3536" s="174">
        <v>100705</v>
      </c>
      <c r="B3536" s="83" t="s">
        <v>3755</v>
      </c>
      <c r="C3536" s="174" t="s">
        <v>182</v>
      </c>
      <c r="D3536" s="175">
        <v>89.67</v>
      </c>
    </row>
    <row r="3537" spans="1:4" ht="15.75" customHeight="1" x14ac:dyDescent="0.3">
      <c r="A3537" s="174">
        <v>101173</v>
      </c>
      <c r="B3537" s="83" t="s">
        <v>3756</v>
      </c>
      <c r="C3537" s="174" t="s">
        <v>224</v>
      </c>
      <c r="D3537" s="175">
        <v>68.239999999999995</v>
      </c>
    </row>
    <row r="3538" spans="1:4" ht="15.75" customHeight="1" x14ac:dyDescent="0.3">
      <c r="A3538" s="174">
        <v>101174</v>
      </c>
      <c r="B3538" s="83" t="s">
        <v>3757</v>
      </c>
      <c r="C3538" s="174" t="s">
        <v>224</v>
      </c>
      <c r="D3538" s="175">
        <v>97.64</v>
      </c>
    </row>
    <row r="3539" spans="1:4" ht="15.75" customHeight="1" x14ac:dyDescent="0.3">
      <c r="A3539" s="174">
        <v>101175</v>
      </c>
      <c r="B3539" s="83" t="s">
        <v>3758</v>
      </c>
      <c r="C3539" s="174" t="s">
        <v>224</v>
      </c>
      <c r="D3539" s="175">
        <v>133.22</v>
      </c>
    </row>
    <row r="3540" spans="1:4" ht="15.75" customHeight="1" x14ac:dyDescent="0.3">
      <c r="A3540" s="174">
        <v>101176</v>
      </c>
      <c r="B3540" s="83" t="s">
        <v>3759</v>
      </c>
      <c r="C3540" s="174" t="s">
        <v>224</v>
      </c>
      <c r="D3540" s="175">
        <v>162.80000000000001</v>
      </c>
    </row>
    <row r="3541" spans="1:4" ht="15.75" customHeight="1" x14ac:dyDescent="0.3">
      <c r="A3541" s="174">
        <v>101183</v>
      </c>
      <c r="B3541" s="83" t="s">
        <v>3760</v>
      </c>
      <c r="C3541" s="174" t="s">
        <v>224</v>
      </c>
      <c r="D3541" s="175">
        <v>0</v>
      </c>
    </row>
    <row r="3542" spans="1:4" ht="15.75" customHeight="1" x14ac:dyDescent="0.3">
      <c r="A3542" s="174">
        <v>101184</v>
      </c>
      <c r="B3542" s="83" t="s">
        <v>3761</v>
      </c>
      <c r="C3542" s="174" t="s">
        <v>224</v>
      </c>
      <c r="D3542" s="175">
        <v>0</v>
      </c>
    </row>
    <row r="3543" spans="1:4" ht="15.75" customHeight="1" x14ac:dyDescent="0.3">
      <c r="A3543" s="174">
        <v>101182</v>
      </c>
      <c r="B3543" s="83" t="s">
        <v>3762</v>
      </c>
      <c r="C3543" s="174" t="s">
        <v>224</v>
      </c>
      <c r="D3543" s="175">
        <v>0</v>
      </c>
    </row>
    <row r="3544" spans="1:4" ht="15.75" customHeight="1" x14ac:dyDescent="0.3">
      <c r="A3544" s="174">
        <v>101185</v>
      </c>
      <c r="B3544" s="83" t="s">
        <v>3763</v>
      </c>
      <c r="C3544" s="174" t="s">
        <v>224</v>
      </c>
      <c r="D3544" s="175">
        <v>0</v>
      </c>
    </row>
    <row r="3545" spans="1:4" ht="15.75" customHeight="1" x14ac:dyDescent="0.3">
      <c r="A3545" s="174">
        <v>101186</v>
      </c>
      <c r="B3545" s="83" t="s">
        <v>3764</v>
      </c>
      <c r="C3545" s="174" t="s">
        <v>224</v>
      </c>
      <c r="D3545" s="175">
        <v>0</v>
      </c>
    </row>
    <row r="3546" spans="1:4" ht="15.75" customHeight="1" x14ac:dyDescent="0.3">
      <c r="A3546" s="174">
        <v>101187</v>
      </c>
      <c r="B3546" s="83" t="s">
        <v>3765</v>
      </c>
      <c r="C3546" s="174" t="s">
        <v>224</v>
      </c>
      <c r="D3546" s="175">
        <v>0</v>
      </c>
    </row>
    <row r="3547" spans="1:4" ht="15.75" customHeight="1" x14ac:dyDescent="0.3">
      <c r="A3547" s="174">
        <v>101177</v>
      </c>
      <c r="B3547" s="83" t="s">
        <v>3766</v>
      </c>
      <c r="C3547" s="174" t="s">
        <v>224</v>
      </c>
      <c r="D3547" s="175">
        <v>0</v>
      </c>
    </row>
    <row r="3548" spans="1:4" ht="15.75" customHeight="1" x14ac:dyDescent="0.3">
      <c r="A3548" s="174">
        <v>101178</v>
      </c>
      <c r="B3548" s="83" t="s">
        <v>3767</v>
      </c>
      <c r="C3548" s="174" t="s">
        <v>224</v>
      </c>
      <c r="D3548" s="175">
        <v>0</v>
      </c>
    </row>
    <row r="3549" spans="1:4" ht="15.75" customHeight="1" x14ac:dyDescent="0.3">
      <c r="A3549" s="174">
        <v>101180</v>
      </c>
      <c r="B3549" s="83" t="s">
        <v>3768</v>
      </c>
      <c r="C3549" s="174" t="s">
        <v>224</v>
      </c>
      <c r="D3549" s="175">
        <v>0</v>
      </c>
    </row>
    <row r="3550" spans="1:4" ht="15.75" customHeight="1" x14ac:dyDescent="0.3">
      <c r="A3550" s="174">
        <v>101179</v>
      </c>
      <c r="B3550" s="83" t="s">
        <v>3769</v>
      </c>
      <c r="C3550" s="174" t="s">
        <v>224</v>
      </c>
      <c r="D3550" s="175">
        <v>0</v>
      </c>
    </row>
    <row r="3551" spans="1:4" ht="15.75" customHeight="1" x14ac:dyDescent="0.3">
      <c r="A3551" s="174">
        <v>101181</v>
      </c>
      <c r="B3551" s="83" t="s">
        <v>3770</v>
      </c>
      <c r="C3551" s="174" t="s">
        <v>224</v>
      </c>
      <c r="D3551" s="175">
        <v>0</v>
      </c>
    </row>
    <row r="3552" spans="1:4" ht="15.75" customHeight="1" x14ac:dyDescent="0.3">
      <c r="A3552" s="174">
        <v>100899</v>
      </c>
      <c r="B3552" s="83" t="s">
        <v>3771</v>
      </c>
      <c r="C3552" s="174" t="s">
        <v>224</v>
      </c>
      <c r="D3552" s="175">
        <v>94.48</v>
      </c>
    </row>
    <row r="3553" spans="1:4" ht="15.75" customHeight="1" x14ac:dyDescent="0.3">
      <c r="A3553" s="174">
        <v>100896</v>
      </c>
      <c r="B3553" s="83" t="s">
        <v>3772</v>
      </c>
      <c r="C3553" s="174" t="s">
        <v>224</v>
      </c>
      <c r="D3553" s="175">
        <v>61.58</v>
      </c>
    </row>
    <row r="3554" spans="1:4" ht="15.75" customHeight="1" x14ac:dyDescent="0.3">
      <c r="A3554" s="174">
        <v>100897</v>
      </c>
      <c r="B3554" s="83" t="s">
        <v>3773</v>
      </c>
      <c r="C3554" s="174" t="s">
        <v>224</v>
      </c>
      <c r="D3554" s="175">
        <v>116.66</v>
      </c>
    </row>
    <row r="3555" spans="1:4" ht="15.75" customHeight="1" x14ac:dyDescent="0.3">
      <c r="A3555" s="174">
        <v>100900</v>
      </c>
      <c r="B3555" s="83" t="s">
        <v>3774</v>
      </c>
      <c r="C3555" s="174" t="s">
        <v>224</v>
      </c>
      <c r="D3555" s="175">
        <v>253.95</v>
      </c>
    </row>
    <row r="3556" spans="1:4" ht="15.75" customHeight="1" x14ac:dyDescent="0.3">
      <c r="A3556" s="174">
        <v>100898</v>
      </c>
      <c r="B3556" s="83" t="s">
        <v>3775</v>
      </c>
      <c r="C3556" s="174" t="s">
        <v>224</v>
      </c>
      <c r="D3556" s="175">
        <v>220.41</v>
      </c>
    </row>
    <row r="3557" spans="1:4" ht="15.75" customHeight="1" x14ac:dyDescent="0.3">
      <c r="A3557" s="174">
        <v>100892</v>
      </c>
      <c r="B3557" s="83" t="s">
        <v>3776</v>
      </c>
      <c r="C3557" s="174" t="s">
        <v>482</v>
      </c>
      <c r="D3557" s="175">
        <v>12.71</v>
      </c>
    </row>
    <row r="3558" spans="1:4" ht="15.75" customHeight="1" x14ac:dyDescent="0.3">
      <c r="A3558" s="174">
        <v>100893</v>
      </c>
      <c r="B3558" s="83" t="s">
        <v>3777</v>
      </c>
      <c r="C3558" s="174" t="s">
        <v>482</v>
      </c>
      <c r="D3558" s="175">
        <v>12.46</v>
      </c>
    </row>
    <row r="3559" spans="1:4" ht="15.75" customHeight="1" x14ac:dyDescent="0.3">
      <c r="A3559" s="174">
        <v>100894</v>
      </c>
      <c r="B3559" s="83" t="s">
        <v>3778</v>
      </c>
      <c r="C3559" s="174" t="s">
        <v>482</v>
      </c>
      <c r="D3559" s="175">
        <v>12.31</v>
      </c>
    </row>
    <row r="3560" spans="1:4" ht="15.75" customHeight="1" x14ac:dyDescent="0.3">
      <c r="A3560" s="174">
        <v>100889</v>
      </c>
      <c r="B3560" s="83" t="s">
        <v>3779</v>
      </c>
      <c r="C3560" s="174" t="s">
        <v>482</v>
      </c>
      <c r="D3560" s="175">
        <v>12.14</v>
      </c>
    </row>
    <row r="3561" spans="1:4" ht="15.75" customHeight="1" x14ac:dyDescent="0.3">
      <c r="A3561" s="174">
        <v>100891</v>
      </c>
      <c r="B3561" s="83" t="s">
        <v>3780</v>
      </c>
      <c r="C3561" s="174" t="s">
        <v>482</v>
      </c>
      <c r="D3561" s="175">
        <v>0</v>
      </c>
    </row>
    <row r="3562" spans="1:4" ht="15.75" customHeight="1" x14ac:dyDescent="0.3">
      <c r="A3562" s="174">
        <v>100890</v>
      </c>
      <c r="B3562" s="83" t="s">
        <v>3781</v>
      </c>
      <c r="C3562" s="174" t="s">
        <v>482</v>
      </c>
      <c r="D3562" s="175">
        <v>11.93</v>
      </c>
    </row>
    <row r="3563" spans="1:4" ht="15.75" customHeight="1" x14ac:dyDescent="0.3">
      <c r="A3563" s="174">
        <v>100658</v>
      </c>
      <c r="B3563" s="83" t="s">
        <v>3782</v>
      </c>
      <c r="C3563" s="174" t="s">
        <v>224</v>
      </c>
      <c r="D3563" s="175">
        <v>348.15</v>
      </c>
    </row>
    <row r="3564" spans="1:4" ht="15.75" customHeight="1" x14ac:dyDescent="0.3">
      <c r="A3564" s="174">
        <v>100657</v>
      </c>
      <c r="B3564" s="83" t="s">
        <v>3783</v>
      </c>
      <c r="C3564" s="174" t="s">
        <v>224</v>
      </c>
      <c r="D3564" s="175">
        <v>152.88999999999999</v>
      </c>
    </row>
    <row r="3565" spans="1:4" ht="15.75" customHeight="1" x14ac:dyDescent="0.3">
      <c r="A3565" s="174">
        <v>100656</v>
      </c>
      <c r="B3565" s="83" t="s">
        <v>3784</v>
      </c>
      <c r="C3565" s="174" t="s">
        <v>224</v>
      </c>
      <c r="D3565" s="175">
        <v>119.26</v>
      </c>
    </row>
    <row r="3566" spans="1:4" ht="15.75" customHeight="1" x14ac:dyDescent="0.3">
      <c r="A3566" s="174">
        <v>102649</v>
      </c>
      <c r="B3566" s="83" t="s">
        <v>3785</v>
      </c>
      <c r="C3566" s="174" t="s">
        <v>224</v>
      </c>
      <c r="D3566" s="175">
        <v>0</v>
      </c>
    </row>
    <row r="3567" spans="1:4" ht="15.75" customHeight="1" x14ac:dyDescent="0.3">
      <c r="A3567" s="174">
        <v>102645</v>
      </c>
      <c r="B3567" s="83" t="s">
        <v>3786</v>
      </c>
      <c r="C3567" s="174" t="s">
        <v>224</v>
      </c>
      <c r="D3567" s="175">
        <v>0</v>
      </c>
    </row>
    <row r="3568" spans="1:4" ht="15.75" customHeight="1" x14ac:dyDescent="0.3">
      <c r="A3568" s="174">
        <v>102650</v>
      </c>
      <c r="B3568" s="83" t="s">
        <v>3787</v>
      </c>
      <c r="C3568" s="174" t="s">
        <v>224</v>
      </c>
      <c r="D3568" s="175">
        <v>0</v>
      </c>
    </row>
    <row r="3569" spans="1:4" ht="15.75" customHeight="1" x14ac:dyDescent="0.3">
      <c r="A3569" s="174">
        <v>102646</v>
      </c>
      <c r="B3569" s="83" t="s">
        <v>3788</v>
      </c>
      <c r="C3569" s="174" t="s">
        <v>224</v>
      </c>
      <c r="D3569" s="175">
        <v>0</v>
      </c>
    </row>
    <row r="3570" spans="1:4" ht="15.75" customHeight="1" x14ac:dyDescent="0.3">
      <c r="A3570" s="174">
        <v>102651</v>
      </c>
      <c r="B3570" s="83" t="s">
        <v>3789</v>
      </c>
      <c r="C3570" s="174" t="s">
        <v>224</v>
      </c>
      <c r="D3570" s="175">
        <v>0</v>
      </c>
    </row>
    <row r="3571" spans="1:4" ht="15.75" customHeight="1" x14ac:dyDescent="0.3">
      <c r="A3571" s="174">
        <v>102647</v>
      </c>
      <c r="B3571" s="83" t="s">
        <v>3790</v>
      </c>
      <c r="C3571" s="174" t="s">
        <v>224</v>
      </c>
      <c r="D3571" s="175">
        <v>0</v>
      </c>
    </row>
    <row r="3572" spans="1:4" ht="15.75" customHeight="1" x14ac:dyDescent="0.3">
      <c r="A3572" s="174">
        <v>102652</v>
      </c>
      <c r="B3572" s="83" t="s">
        <v>3791</v>
      </c>
      <c r="C3572" s="174" t="s">
        <v>224</v>
      </c>
      <c r="D3572" s="175">
        <v>0</v>
      </c>
    </row>
    <row r="3573" spans="1:4" ht="15.75" customHeight="1" x14ac:dyDescent="0.3">
      <c r="A3573" s="174">
        <v>102648</v>
      </c>
      <c r="B3573" s="83" t="s">
        <v>3792</v>
      </c>
      <c r="C3573" s="174" t="s">
        <v>224</v>
      </c>
      <c r="D3573" s="175">
        <v>0</v>
      </c>
    </row>
    <row r="3574" spans="1:4" ht="15.75" customHeight="1" x14ac:dyDescent="0.3">
      <c r="A3574" s="174">
        <v>100652</v>
      </c>
      <c r="B3574" s="83" t="s">
        <v>3793</v>
      </c>
      <c r="C3574" s="174" t="s">
        <v>224</v>
      </c>
      <c r="D3574" s="175">
        <v>260.33999999999997</v>
      </c>
    </row>
    <row r="3575" spans="1:4" ht="15.75" customHeight="1" x14ac:dyDescent="0.3">
      <c r="A3575" s="174">
        <v>100651</v>
      </c>
      <c r="B3575" s="83" t="s">
        <v>3794</v>
      </c>
      <c r="C3575" s="174" t="s">
        <v>224</v>
      </c>
      <c r="D3575" s="175">
        <v>140.91999999999999</v>
      </c>
    </row>
    <row r="3576" spans="1:4" ht="15.75" customHeight="1" x14ac:dyDescent="0.3">
      <c r="A3576" s="174">
        <v>100653</v>
      </c>
      <c r="B3576" s="83" t="s">
        <v>3795</v>
      </c>
      <c r="C3576" s="174" t="s">
        <v>224</v>
      </c>
      <c r="D3576" s="175">
        <v>424.94</v>
      </c>
    </row>
    <row r="3577" spans="1:4" ht="15.75" customHeight="1" x14ac:dyDescent="0.3">
      <c r="A3577" s="174">
        <v>100654</v>
      </c>
      <c r="B3577" s="83" t="s">
        <v>3796</v>
      </c>
      <c r="C3577" s="174" t="s">
        <v>224</v>
      </c>
      <c r="D3577" s="175">
        <v>565.75</v>
      </c>
    </row>
    <row r="3578" spans="1:4" ht="15.75" customHeight="1" x14ac:dyDescent="0.3">
      <c r="A3578" s="174">
        <v>100655</v>
      </c>
      <c r="B3578" s="83" t="s">
        <v>3797</v>
      </c>
      <c r="C3578" s="174" t="s">
        <v>224</v>
      </c>
      <c r="D3578" s="175">
        <v>653.42999999999995</v>
      </c>
    </row>
    <row r="3579" spans="1:4" ht="15.75" customHeight="1" x14ac:dyDescent="0.3">
      <c r="A3579" s="174">
        <v>100364</v>
      </c>
      <c r="B3579" s="83" t="s">
        <v>3798</v>
      </c>
      <c r="C3579" s="174" t="s">
        <v>182</v>
      </c>
      <c r="D3579" s="175">
        <v>3557.53</v>
      </c>
    </row>
    <row r="3580" spans="1:4" ht="15.75" customHeight="1" x14ac:dyDescent="0.3">
      <c r="A3580" s="174">
        <v>100374</v>
      </c>
      <c r="B3580" s="83" t="s">
        <v>3799</v>
      </c>
      <c r="C3580" s="174" t="s">
        <v>182</v>
      </c>
      <c r="D3580" s="175">
        <v>3325.7</v>
      </c>
    </row>
    <row r="3581" spans="1:4" ht="15.75" customHeight="1" x14ac:dyDescent="0.3">
      <c r="A3581" s="174">
        <v>100365</v>
      </c>
      <c r="B3581" s="83" t="s">
        <v>3800</v>
      </c>
      <c r="C3581" s="174" t="s">
        <v>182</v>
      </c>
      <c r="D3581" s="175">
        <v>4128.1099999999997</v>
      </c>
    </row>
    <row r="3582" spans="1:4" ht="15.75" customHeight="1" x14ac:dyDescent="0.3">
      <c r="A3582" s="174">
        <v>100375</v>
      </c>
      <c r="B3582" s="83" t="s">
        <v>3801</v>
      </c>
      <c r="C3582" s="174" t="s">
        <v>182</v>
      </c>
      <c r="D3582" s="175">
        <v>3782.15</v>
      </c>
    </row>
    <row r="3583" spans="1:4" ht="15.75" customHeight="1" x14ac:dyDescent="0.3">
      <c r="A3583" s="174">
        <v>100366</v>
      </c>
      <c r="B3583" s="83" t="s">
        <v>3802</v>
      </c>
      <c r="C3583" s="174" t="s">
        <v>182</v>
      </c>
      <c r="D3583" s="175">
        <v>4394.2700000000004</v>
      </c>
    </row>
    <row r="3584" spans="1:4" ht="15.75" customHeight="1" x14ac:dyDescent="0.3">
      <c r="A3584" s="174">
        <v>100376</v>
      </c>
      <c r="B3584" s="83" t="s">
        <v>3803</v>
      </c>
      <c r="C3584" s="174" t="s">
        <v>182</v>
      </c>
      <c r="D3584" s="175">
        <v>3705.61</v>
      </c>
    </row>
    <row r="3585" spans="1:4" ht="15.75" customHeight="1" x14ac:dyDescent="0.3">
      <c r="A3585" s="174">
        <v>100357</v>
      </c>
      <c r="B3585" s="83" t="s">
        <v>3804</v>
      </c>
      <c r="C3585" s="174" t="s">
        <v>182</v>
      </c>
      <c r="D3585" s="175">
        <v>1247.58</v>
      </c>
    </row>
    <row r="3586" spans="1:4" ht="15.75" customHeight="1" x14ac:dyDescent="0.3">
      <c r="A3586" s="174">
        <v>100367</v>
      </c>
      <c r="B3586" s="83" t="s">
        <v>3805</v>
      </c>
      <c r="C3586" s="174" t="s">
        <v>182</v>
      </c>
      <c r="D3586" s="175">
        <v>1216.32</v>
      </c>
    </row>
    <row r="3587" spans="1:4" ht="15.75" customHeight="1" x14ac:dyDescent="0.3">
      <c r="A3587" s="174">
        <v>100358</v>
      </c>
      <c r="B3587" s="83" t="s">
        <v>3806</v>
      </c>
      <c r="C3587" s="174" t="s">
        <v>182</v>
      </c>
      <c r="D3587" s="175">
        <v>1724.03</v>
      </c>
    </row>
    <row r="3588" spans="1:4" ht="15.75" customHeight="1" x14ac:dyDescent="0.3">
      <c r="A3588" s="174">
        <v>100368</v>
      </c>
      <c r="B3588" s="83" t="s">
        <v>3807</v>
      </c>
      <c r="C3588" s="174" t="s">
        <v>182</v>
      </c>
      <c r="D3588" s="175">
        <v>1685.48</v>
      </c>
    </row>
    <row r="3589" spans="1:4" ht="15.75" customHeight="1" x14ac:dyDescent="0.3">
      <c r="A3589" s="174">
        <v>100359</v>
      </c>
      <c r="B3589" s="83" t="s">
        <v>3808</v>
      </c>
      <c r="C3589" s="174" t="s">
        <v>182</v>
      </c>
      <c r="D3589" s="175">
        <v>1804.98</v>
      </c>
    </row>
    <row r="3590" spans="1:4" ht="15.75" customHeight="1" x14ac:dyDescent="0.3">
      <c r="A3590" s="174">
        <v>100369</v>
      </c>
      <c r="B3590" s="83" t="s">
        <v>3809</v>
      </c>
      <c r="C3590" s="174" t="s">
        <v>182</v>
      </c>
      <c r="D3590" s="175">
        <v>1766.43</v>
      </c>
    </row>
    <row r="3591" spans="1:4" ht="15.75" customHeight="1" x14ac:dyDescent="0.3">
      <c r="A3591" s="174">
        <v>100360</v>
      </c>
      <c r="B3591" s="83" t="s">
        <v>3810</v>
      </c>
      <c r="C3591" s="174" t="s">
        <v>182</v>
      </c>
      <c r="D3591" s="175">
        <v>2002.81</v>
      </c>
    </row>
    <row r="3592" spans="1:4" ht="15.75" customHeight="1" x14ac:dyDescent="0.3">
      <c r="A3592" s="174">
        <v>100370</v>
      </c>
      <c r="B3592" s="83" t="s">
        <v>3811</v>
      </c>
      <c r="C3592" s="174" t="s">
        <v>182</v>
      </c>
      <c r="D3592" s="175">
        <v>2083.7199999999998</v>
      </c>
    </row>
    <row r="3593" spans="1:4" ht="15.75" customHeight="1" x14ac:dyDescent="0.3">
      <c r="A3593" s="174">
        <v>100361</v>
      </c>
      <c r="B3593" s="83" t="s">
        <v>3812</v>
      </c>
      <c r="C3593" s="174" t="s">
        <v>182</v>
      </c>
      <c r="D3593" s="175">
        <v>2513.9</v>
      </c>
    </row>
    <row r="3594" spans="1:4" ht="15.75" customHeight="1" x14ac:dyDescent="0.3">
      <c r="A3594" s="174">
        <v>100371</v>
      </c>
      <c r="B3594" s="83" t="s">
        <v>3813</v>
      </c>
      <c r="C3594" s="174" t="s">
        <v>182</v>
      </c>
      <c r="D3594" s="175">
        <v>2411.09</v>
      </c>
    </row>
    <row r="3595" spans="1:4" ht="15.75" customHeight="1" x14ac:dyDescent="0.3">
      <c r="A3595" s="174">
        <v>100362</v>
      </c>
      <c r="B3595" s="83" t="s">
        <v>3814</v>
      </c>
      <c r="C3595" s="174" t="s">
        <v>182</v>
      </c>
      <c r="D3595" s="175">
        <v>3164.67</v>
      </c>
    </row>
    <row r="3596" spans="1:4" ht="15.75" customHeight="1" x14ac:dyDescent="0.3">
      <c r="A3596" s="174">
        <v>100372</v>
      </c>
      <c r="B3596" s="83" t="s">
        <v>3815</v>
      </c>
      <c r="C3596" s="174" t="s">
        <v>182</v>
      </c>
      <c r="D3596" s="175">
        <v>2988.51</v>
      </c>
    </row>
    <row r="3597" spans="1:4" ht="15.75" customHeight="1" x14ac:dyDescent="0.3">
      <c r="A3597" s="174">
        <v>100363</v>
      </c>
      <c r="B3597" s="83" t="s">
        <v>3816</v>
      </c>
      <c r="C3597" s="174" t="s">
        <v>182</v>
      </c>
      <c r="D3597" s="175">
        <v>3263.01</v>
      </c>
    </row>
    <row r="3598" spans="1:4" ht="15.75" customHeight="1" x14ac:dyDescent="0.3">
      <c r="A3598" s="174">
        <v>100373</v>
      </c>
      <c r="B3598" s="83" t="s">
        <v>3817</v>
      </c>
      <c r="C3598" s="174" t="s">
        <v>182</v>
      </c>
      <c r="D3598" s="175">
        <v>3086.65</v>
      </c>
    </row>
    <row r="3599" spans="1:4" ht="15.75" customHeight="1" x14ac:dyDescent="0.3">
      <c r="A3599" s="174">
        <v>100381</v>
      </c>
      <c r="B3599" s="83" t="s">
        <v>3818</v>
      </c>
      <c r="C3599" s="174" t="s">
        <v>216</v>
      </c>
      <c r="D3599" s="175">
        <v>68.55</v>
      </c>
    </row>
    <row r="3600" spans="1:4" ht="15.75" customHeight="1" x14ac:dyDescent="0.3">
      <c r="A3600" s="174">
        <v>100380</v>
      </c>
      <c r="B3600" s="83" t="s">
        <v>3819</v>
      </c>
      <c r="C3600" s="174" t="s">
        <v>216</v>
      </c>
      <c r="D3600" s="175">
        <v>60.3</v>
      </c>
    </row>
    <row r="3601" spans="1:4" ht="15.75" customHeight="1" x14ac:dyDescent="0.3">
      <c r="A3601" s="174">
        <v>100379</v>
      </c>
      <c r="B3601" s="83" t="s">
        <v>3820</v>
      </c>
      <c r="C3601" s="174" t="s">
        <v>216</v>
      </c>
      <c r="D3601" s="175">
        <v>44.82</v>
      </c>
    </row>
    <row r="3602" spans="1:4" ht="15.75" customHeight="1" x14ac:dyDescent="0.3">
      <c r="A3602" s="174">
        <v>100384</v>
      </c>
      <c r="B3602" s="83" t="s">
        <v>3821</v>
      </c>
      <c r="C3602" s="174" t="s">
        <v>216</v>
      </c>
      <c r="D3602" s="175">
        <v>31.29</v>
      </c>
    </row>
    <row r="3603" spans="1:4" ht="15.75" customHeight="1" x14ac:dyDescent="0.3">
      <c r="A3603" s="174">
        <v>100383</v>
      </c>
      <c r="B3603" s="83" t="s">
        <v>3822</v>
      </c>
      <c r="C3603" s="174" t="s">
        <v>216</v>
      </c>
      <c r="D3603" s="175">
        <v>29.34</v>
      </c>
    </row>
    <row r="3604" spans="1:4" ht="15.75" customHeight="1" x14ac:dyDescent="0.3">
      <c r="A3604" s="174">
        <v>100382</v>
      </c>
      <c r="B3604" s="83" t="s">
        <v>3823</v>
      </c>
      <c r="C3604" s="174" t="s">
        <v>216</v>
      </c>
      <c r="D3604" s="175">
        <v>27.03</v>
      </c>
    </row>
    <row r="3605" spans="1:4" ht="15.75" customHeight="1" x14ac:dyDescent="0.3">
      <c r="A3605" s="174">
        <v>100387</v>
      </c>
      <c r="B3605" s="83" t="s">
        <v>3824</v>
      </c>
      <c r="C3605" s="174" t="s">
        <v>216</v>
      </c>
      <c r="D3605" s="175">
        <v>63.58</v>
      </c>
    </row>
    <row r="3606" spans="1:4" ht="15.75" customHeight="1" x14ac:dyDescent="0.3">
      <c r="A3606" s="174">
        <v>100386</v>
      </c>
      <c r="B3606" s="83" t="s">
        <v>3825</v>
      </c>
      <c r="C3606" s="174" t="s">
        <v>216</v>
      </c>
      <c r="D3606" s="175">
        <v>51.52</v>
      </c>
    </row>
    <row r="3607" spans="1:4" ht="15.75" customHeight="1" x14ac:dyDescent="0.3">
      <c r="A3607" s="174">
        <v>100385</v>
      </c>
      <c r="B3607" s="83" t="s">
        <v>3826</v>
      </c>
      <c r="C3607" s="174" t="s">
        <v>216</v>
      </c>
      <c r="D3607" s="175">
        <v>39.619999999999997</v>
      </c>
    </row>
    <row r="3608" spans="1:4" ht="15.75" customHeight="1" x14ac:dyDescent="0.3">
      <c r="A3608" s="174">
        <v>100377</v>
      </c>
      <c r="B3608" s="83" t="s">
        <v>3827</v>
      </c>
      <c r="C3608" s="174" t="s">
        <v>482</v>
      </c>
      <c r="D3608" s="175">
        <v>12</v>
      </c>
    </row>
    <row r="3609" spans="1:4" ht="15.75" customHeight="1" x14ac:dyDescent="0.3">
      <c r="A3609" s="174">
        <v>100378</v>
      </c>
      <c r="B3609" s="83" t="s">
        <v>3828</v>
      </c>
      <c r="C3609" s="174" t="s">
        <v>482</v>
      </c>
      <c r="D3609" s="175">
        <v>11.14</v>
      </c>
    </row>
    <row r="3610" spans="1:4" ht="15.75" customHeight="1" x14ac:dyDescent="0.3">
      <c r="A3610" s="174">
        <v>92596</v>
      </c>
      <c r="B3610" s="83" t="s">
        <v>3829</v>
      </c>
      <c r="C3610" s="174" t="s">
        <v>182</v>
      </c>
      <c r="D3610" s="175">
        <v>1974.57</v>
      </c>
    </row>
    <row r="3611" spans="1:4" ht="15.75" customHeight="1" x14ac:dyDescent="0.3">
      <c r="A3611" s="174">
        <v>92616</v>
      </c>
      <c r="B3611" s="83" t="s">
        <v>3830</v>
      </c>
      <c r="C3611" s="174" t="s">
        <v>182</v>
      </c>
      <c r="D3611" s="175">
        <v>1886.51</v>
      </c>
    </row>
    <row r="3612" spans="1:4" ht="15.75" customHeight="1" x14ac:dyDescent="0.3">
      <c r="A3612" s="174">
        <v>92598</v>
      </c>
      <c r="B3612" s="83" t="s">
        <v>3831</v>
      </c>
      <c r="C3612" s="174" t="s">
        <v>182</v>
      </c>
      <c r="D3612" s="175">
        <v>2090.62</v>
      </c>
    </row>
    <row r="3613" spans="1:4" ht="15.75" customHeight="1" x14ac:dyDescent="0.3">
      <c r="A3613" s="174">
        <v>92618</v>
      </c>
      <c r="B3613" s="83" t="s">
        <v>3832</v>
      </c>
      <c r="C3613" s="174" t="s">
        <v>182</v>
      </c>
      <c r="D3613" s="175">
        <v>2002.56</v>
      </c>
    </row>
    <row r="3614" spans="1:4" ht="15.75" customHeight="1" x14ac:dyDescent="0.3">
      <c r="A3614" s="174">
        <v>92600</v>
      </c>
      <c r="B3614" s="83" t="s">
        <v>3833</v>
      </c>
      <c r="C3614" s="174" t="s">
        <v>182</v>
      </c>
      <c r="D3614" s="175">
        <v>2236.0300000000002</v>
      </c>
    </row>
    <row r="3615" spans="1:4" ht="15.75" customHeight="1" x14ac:dyDescent="0.3">
      <c r="A3615" s="174">
        <v>92620</v>
      </c>
      <c r="B3615" s="83" t="s">
        <v>3834</v>
      </c>
      <c r="C3615" s="174" t="s">
        <v>182</v>
      </c>
      <c r="D3615" s="175">
        <v>2118.61</v>
      </c>
    </row>
    <row r="3616" spans="1:4" ht="15.75" customHeight="1" x14ac:dyDescent="0.3">
      <c r="A3616" s="174">
        <v>92582</v>
      </c>
      <c r="B3616" s="83" t="s">
        <v>3835</v>
      </c>
      <c r="C3616" s="174" t="s">
        <v>182</v>
      </c>
      <c r="D3616" s="175">
        <v>735.29</v>
      </c>
    </row>
    <row r="3617" spans="1:4" ht="15.75" customHeight="1" x14ac:dyDescent="0.3">
      <c r="A3617" s="174">
        <v>92602</v>
      </c>
      <c r="B3617" s="83" t="s">
        <v>3836</v>
      </c>
      <c r="C3617" s="174" t="s">
        <v>182</v>
      </c>
      <c r="D3617" s="175">
        <v>735.29</v>
      </c>
    </row>
    <row r="3618" spans="1:4" ht="15.75" customHeight="1" x14ac:dyDescent="0.3">
      <c r="A3618" s="174">
        <v>92584</v>
      </c>
      <c r="B3618" s="83" t="s">
        <v>3837</v>
      </c>
      <c r="C3618" s="174" t="s">
        <v>182</v>
      </c>
      <c r="D3618" s="175">
        <v>851.35</v>
      </c>
    </row>
    <row r="3619" spans="1:4" ht="15.75" customHeight="1" x14ac:dyDescent="0.3">
      <c r="A3619" s="174">
        <v>92604</v>
      </c>
      <c r="B3619" s="83" t="s">
        <v>3838</v>
      </c>
      <c r="C3619" s="174" t="s">
        <v>182</v>
      </c>
      <c r="D3619" s="175">
        <v>821.99</v>
      </c>
    </row>
    <row r="3620" spans="1:4" ht="15.75" customHeight="1" x14ac:dyDescent="0.3">
      <c r="A3620" s="174">
        <v>92586</v>
      </c>
      <c r="B3620" s="83" t="s">
        <v>3839</v>
      </c>
      <c r="C3620" s="174" t="s">
        <v>182</v>
      </c>
      <c r="D3620" s="175">
        <v>967.4</v>
      </c>
    </row>
    <row r="3621" spans="1:4" ht="15.75" customHeight="1" x14ac:dyDescent="0.3">
      <c r="A3621" s="174">
        <v>92606</v>
      </c>
      <c r="B3621" s="83" t="s">
        <v>3840</v>
      </c>
      <c r="C3621" s="174" t="s">
        <v>182</v>
      </c>
      <c r="D3621" s="175">
        <v>938.05</v>
      </c>
    </row>
    <row r="3622" spans="1:4" ht="15.75" customHeight="1" x14ac:dyDescent="0.3">
      <c r="A3622" s="174">
        <v>92588</v>
      </c>
      <c r="B3622" s="83" t="s">
        <v>3841</v>
      </c>
      <c r="C3622" s="174" t="s">
        <v>182</v>
      </c>
      <c r="D3622" s="175">
        <v>1233.81</v>
      </c>
    </row>
    <row r="3623" spans="1:4" ht="15.75" customHeight="1" x14ac:dyDescent="0.3">
      <c r="A3623" s="174">
        <v>92608</v>
      </c>
      <c r="B3623" s="83" t="s">
        <v>3842</v>
      </c>
      <c r="C3623" s="174" t="s">
        <v>182</v>
      </c>
      <c r="D3623" s="175">
        <v>1175.0999999999999</v>
      </c>
    </row>
    <row r="3624" spans="1:4" ht="15.75" customHeight="1" x14ac:dyDescent="0.3">
      <c r="A3624" s="174">
        <v>92590</v>
      </c>
      <c r="B3624" s="83" t="s">
        <v>3843</v>
      </c>
      <c r="C3624" s="174" t="s">
        <v>182</v>
      </c>
      <c r="D3624" s="175">
        <v>1349.86</v>
      </c>
    </row>
    <row r="3625" spans="1:4" ht="15.75" customHeight="1" x14ac:dyDescent="0.3">
      <c r="A3625" s="174">
        <v>92610</v>
      </c>
      <c r="B3625" s="83" t="s">
        <v>3844</v>
      </c>
      <c r="C3625" s="174" t="s">
        <v>182</v>
      </c>
      <c r="D3625" s="175">
        <v>1291.1600000000001</v>
      </c>
    </row>
    <row r="3626" spans="1:4" ht="15.75" customHeight="1" x14ac:dyDescent="0.3">
      <c r="A3626" s="174">
        <v>92592</v>
      </c>
      <c r="B3626" s="83" t="s">
        <v>3845</v>
      </c>
      <c r="C3626" s="174" t="s">
        <v>182</v>
      </c>
      <c r="D3626" s="175">
        <v>1523.43</v>
      </c>
    </row>
    <row r="3627" spans="1:4" ht="15.75" customHeight="1" x14ac:dyDescent="0.3">
      <c r="A3627" s="174">
        <v>92612</v>
      </c>
      <c r="B3627" s="83" t="s">
        <v>3846</v>
      </c>
      <c r="C3627" s="174" t="s">
        <v>182</v>
      </c>
      <c r="D3627" s="175">
        <v>1464.72</v>
      </c>
    </row>
    <row r="3628" spans="1:4" ht="15.75" customHeight="1" x14ac:dyDescent="0.3">
      <c r="A3628" s="174">
        <v>92594</v>
      </c>
      <c r="B3628" s="83" t="s">
        <v>3847</v>
      </c>
      <c r="C3628" s="174" t="s">
        <v>182</v>
      </c>
      <c r="D3628" s="175">
        <v>1761.07</v>
      </c>
    </row>
    <row r="3629" spans="1:4" ht="15.75" customHeight="1" x14ac:dyDescent="0.3">
      <c r="A3629" s="174">
        <v>92614</v>
      </c>
      <c r="B3629" s="83" t="s">
        <v>3848</v>
      </c>
      <c r="C3629" s="174" t="s">
        <v>182</v>
      </c>
      <c r="D3629" s="175">
        <v>1643.66</v>
      </c>
    </row>
    <row r="3630" spans="1:4" ht="15.75" customHeight="1" x14ac:dyDescent="0.3">
      <c r="A3630" s="174">
        <v>92552</v>
      </c>
      <c r="B3630" s="83" t="s">
        <v>3849</v>
      </c>
      <c r="C3630" s="174" t="s">
        <v>182</v>
      </c>
      <c r="D3630" s="175">
        <v>2998.37</v>
      </c>
    </row>
    <row r="3631" spans="1:4" ht="15.75" customHeight="1" x14ac:dyDescent="0.3">
      <c r="A3631" s="174">
        <v>92562</v>
      </c>
      <c r="B3631" s="83" t="s">
        <v>3850</v>
      </c>
      <c r="C3631" s="174" t="s">
        <v>182</v>
      </c>
      <c r="D3631" s="175">
        <v>2932.43</v>
      </c>
    </row>
    <row r="3632" spans="1:4" ht="15.75" customHeight="1" x14ac:dyDescent="0.3">
      <c r="A3632" s="174">
        <v>92553</v>
      </c>
      <c r="B3632" s="83" t="s">
        <v>3851</v>
      </c>
      <c r="C3632" s="174" t="s">
        <v>182</v>
      </c>
      <c r="D3632" s="175">
        <v>3478.6</v>
      </c>
    </row>
    <row r="3633" spans="1:4" ht="15.75" customHeight="1" x14ac:dyDescent="0.3">
      <c r="A3633" s="174">
        <v>92563</v>
      </c>
      <c r="B3633" s="83" t="s">
        <v>3852</v>
      </c>
      <c r="C3633" s="174" t="s">
        <v>182</v>
      </c>
      <c r="D3633" s="175">
        <v>3401.5</v>
      </c>
    </row>
    <row r="3634" spans="1:4" ht="15.75" customHeight="1" x14ac:dyDescent="0.3">
      <c r="A3634" s="174">
        <v>92554</v>
      </c>
      <c r="B3634" s="83" t="s">
        <v>3853</v>
      </c>
      <c r="C3634" s="174" t="s">
        <v>182</v>
      </c>
      <c r="D3634" s="175">
        <v>3595.38</v>
      </c>
    </row>
    <row r="3635" spans="1:4" ht="15.75" customHeight="1" x14ac:dyDescent="0.3">
      <c r="A3635" s="174">
        <v>92564</v>
      </c>
      <c r="B3635" s="83" t="s">
        <v>3854</v>
      </c>
      <c r="C3635" s="174" t="s">
        <v>182</v>
      </c>
      <c r="D3635" s="175">
        <v>3500.94</v>
      </c>
    </row>
    <row r="3636" spans="1:4" ht="15.75" customHeight="1" x14ac:dyDescent="0.3">
      <c r="A3636" s="174">
        <v>92545</v>
      </c>
      <c r="B3636" s="83" t="s">
        <v>3855</v>
      </c>
      <c r="C3636" s="174" t="s">
        <v>182</v>
      </c>
      <c r="D3636" s="175">
        <v>1203.1300000000001</v>
      </c>
    </row>
    <row r="3637" spans="1:4" ht="15.75" customHeight="1" x14ac:dyDescent="0.3">
      <c r="A3637" s="174">
        <v>92555</v>
      </c>
      <c r="B3637" s="83" t="s">
        <v>3856</v>
      </c>
      <c r="C3637" s="174" t="s">
        <v>182</v>
      </c>
      <c r="D3637" s="175">
        <v>1187.5</v>
      </c>
    </row>
    <row r="3638" spans="1:4" ht="15.75" customHeight="1" x14ac:dyDescent="0.3">
      <c r="A3638" s="174">
        <v>92546</v>
      </c>
      <c r="B3638" s="83" t="s">
        <v>3857</v>
      </c>
      <c r="C3638" s="174" t="s">
        <v>182</v>
      </c>
      <c r="D3638" s="175">
        <v>1491.72</v>
      </c>
    </row>
    <row r="3639" spans="1:4" ht="15.75" customHeight="1" x14ac:dyDescent="0.3">
      <c r="A3639" s="174">
        <v>92556</v>
      </c>
      <c r="B3639" s="83" t="s">
        <v>3858</v>
      </c>
      <c r="C3639" s="174" t="s">
        <v>182</v>
      </c>
      <c r="D3639" s="175">
        <v>1464.33</v>
      </c>
    </row>
    <row r="3640" spans="1:4" ht="15.75" customHeight="1" x14ac:dyDescent="0.3">
      <c r="A3640" s="174">
        <v>92547</v>
      </c>
      <c r="B3640" s="83" t="s">
        <v>3859</v>
      </c>
      <c r="C3640" s="174" t="s">
        <v>182</v>
      </c>
      <c r="D3640" s="175">
        <v>1570.75</v>
      </c>
    </row>
    <row r="3641" spans="1:4" ht="15.75" customHeight="1" x14ac:dyDescent="0.3">
      <c r="A3641" s="174">
        <v>92557</v>
      </c>
      <c r="B3641" s="83" t="s">
        <v>3860</v>
      </c>
      <c r="C3641" s="174" t="s">
        <v>182</v>
      </c>
      <c r="D3641" s="175">
        <v>1543.36</v>
      </c>
    </row>
    <row r="3642" spans="1:4" ht="15.75" customHeight="1" x14ac:dyDescent="0.3">
      <c r="A3642" s="174">
        <v>92548</v>
      </c>
      <c r="B3642" s="83" t="s">
        <v>3861</v>
      </c>
      <c r="C3642" s="174" t="s">
        <v>182</v>
      </c>
      <c r="D3642" s="175">
        <v>1752.1</v>
      </c>
    </row>
    <row r="3643" spans="1:4" ht="15.75" customHeight="1" x14ac:dyDescent="0.3">
      <c r="A3643" s="174">
        <v>92558</v>
      </c>
      <c r="B3643" s="83" t="s">
        <v>3862</v>
      </c>
      <c r="C3643" s="174" t="s">
        <v>182</v>
      </c>
      <c r="D3643" s="175">
        <v>1736.47</v>
      </c>
    </row>
    <row r="3644" spans="1:4" ht="15.75" customHeight="1" x14ac:dyDescent="0.3">
      <c r="A3644" s="174">
        <v>92549</v>
      </c>
      <c r="B3644" s="83" t="s">
        <v>3863</v>
      </c>
      <c r="C3644" s="174" t="s">
        <v>182</v>
      </c>
      <c r="D3644" s="175">
        <v>2222.7199999999998</v>
      </c>
    </row>
    <row r="3645" spans="1:4" ht="15.75" customHeight="1" x14ac:dyDescent="0.3">
      <c r="A3645" s="174">
        <v>92559</v>
      </c>
      <c r="B3645" s="83" t="s">
        <v>3864</v>
      </c>
      <c r="C3645" s="174" t="s">
        <v>182</v>
      </c>
      <c r="D3645" s="175">
        <v>2193.62</v>
      </c>
    </row>
    <row r="3646" spans="1:4" ht="15.75" customHeight="1" x14ac:dyDescent="0.3">
      <c r="A3646" s="174">
        <v>92550</v>
      </c>
      <c r="B3646" s="83" t="s">
        <v>3865</v>
      </c>
      <c r="C3646" s="174" t="s">
        <v>182</v>
      </c>
      <c r="D3646" s="175">
        <v>2643.81</v>
      </c>
    </row>
    <row r="3647" spans="1:4" ht="15.75" customHeight="1" x14ac:dyDescent="0.3">
      <c r="A3647" s="174">
        <v>92560</v>
      </c>
      <c r="B3647" s="83" t="s">
        <v>3866</v>
      </c>
      <c r="C3647" s="174" t="s">
        <v>182</v>
      </c>
      <c r="D3647" s="175">
        <v>2604.1799999999998</v>
      </c>
    </row>
    <row r="3648" spans="1:4" ht="15.75" customHeight="1" x14ac:dyDescent="0.3">
      <c r="A3648" s="174">
        <v>92551</v>
      </c>
      <c r="B3648" s="83" t="s">
        <v>3867</v>
      </c>
      <c r="C3648" s="174" t="s">
        <v>182</v>
      </c>
      <c r="D3648" s="175">
        <v>2745.61</v>
      </c>
    </row>
    <row r="3649" spans="1:4" ht="15.75" customHeight="1" x14ac:dyDescent="0.3">
      <c r="A3649" s="174">
        <v>92561</v>
      </c>
      <c r="B3649" s="83" t="s">
        <v>3868</v>
      </c>
      <c r="C3649" s="174" t="s">
        <v>182</v>
      </c>
      <c r="D3649" s="175">
        <v>2707.06</v>
      </c>
    </row>
    <row r="3650" spans="1:4" ht="15.75" customHeight="1" x14ac:dyDescent="0.3">
      <c r="A3650" s="174">
        <v>92262</v>
      </c>
      <c r="B3650" s="83" t="s">
        <v>3869</v>
      </c>
      <c r="C3650" s="174" t="s">
        <v>182</v>
      </c>
      <c r="D3650" s="175">
        <v>849.28</v>
      </c>
    </row>
    <row r="3651" spans="1:4" ht="15.75" customHeight="1" x14ac:dyDescent="0.3">
      <c r="A3651" s="174">
        <v>92259</v>
      </c>
      <c r="B3651" s="83" t="s">
        <v>3870</v>
      </c>
      <c r="C3651" s="174" t="s">
        <v>182</v>
      </c>
      <c r="D3651" s="175">
        <v>543.23</v>
      </c>
    </row>
    <row r="3652" spans="1:4" ht="15.75" customHeight="1" x14ac:dyDescent="0.3">
      <c r="A3652" s="174">
        <v>92260</v>
      </c>
      <c r="B3652" s="83" t="s">
        <v>3871</v>
      </c>
      <c r="C3652" s="174" t="s">
        <v>182</v>
      </c>
      <c r="D3652" s="175">
        <v>629.91999999999996</v>
      </c>
    </row>
    <row r="3653" spans="1:4" ht="15.75" customHeight="1" x14ac:dyDescent="0.3">
      <c r="A3653" s="174">
        <v>92261</v>
      </c>
      <c r="B3653" s="83" t="s">
        <v>3872</v>
      </c>
      <c r="C3653" s="174" t="s">
        <v>182</v>
      </c>
      <c r="D3653" s="175">
        <v>713.96</v>
      </c>
    </row>
    <row r="3654" spans="1:4" ht="15.75" customHeight="1" x14ac:dyDescent="0.3">
      <c r="A3654" s="174">
        <v>92258</v>
      </c>
      <c r="B3654" s="83" t="s">
        <v>3873</v>
      </c>
      <c r="C3654" s="174" t="s">
        <v>182</v>
      </c>
      <c r="D3654" s="175">
        <v>427.7</v>
      </c>
    </row>
    <row r="3655" spans="1:4" ht="15.75" customHeight="1" x14ac:dyDescent="0.3">
      <c r="A3655" s="174">
        <v>92255</v>
      </c>
      <c r="B3655" s="83" t="s">
        <v>3874</v>
      </c>
      <c r="C3655" s="174" t="s">
        <v>182</v>
      </c>
      <c r="D3655" s="175">
        <v>219.59</v>
      </c>
    </row>
    <row r="3656" spans="1:4" ht="15.75" customHeight="1" x14ac:dyDescent="0.3">
      <c r="A3656" s="174">
        <v>92256</v>
      </c>
      <c r="B3656" s="83" t="s">
        <v>3875</v>
      </c>
      <c r="C3656" s="174" t="s">
        <v>182</v>
      </c>
      <c r="D3656" s="175">
        <v>277.70999999999998</v>
      </c>
    </row>
    <row r="3657" spans="1:4" ht="15.75" customHeight="1" x14ac:dyDescent="0.3">
      <c r="A3657" s="174">
        <v>92257</v>
      </c>
      <c r="B3657" s="83" t="s">
        <v>3876</v>
      </c>
      <c r="C3657" s="174" t="s">
        <v>182</v>
      </c>
      <c r="D3657" s="175">
        <v>335.22</v>
      </c>
    </row>
    <row r="3658" spans="1:4" ht="15.75" customHeight="1" x14ac:dyDescent="0.3">
      <c r="A3658" s="174">
        <v>100393</v>
      </c>
      <c r="B3658" s="83" t="s">
        <v>3877</v>
      </c>
      <c r="C3658" s="174" t="s">
        <v>216</v>
      </c>
      <c r="D3658" s="175">
        <v>25.04</v>
      </c>
    </row>
    <row r="3659" spans="1:4" ht="15.75" customHeight="1" x14ac:dyDescent="0.3">
      <c r="A3659" s="174">
        <v>100389</v>
      </c>
      <c r="B3659" s="83" t="s">
        <v>3878</v>
      </c>
      <c r="C3659" s="174" t="s">
        <v>216</v>
      </c>
      <c r="D3659" s="175">
        <v>21.86</v>
      </c>
    </row>
    <row r="3660" spans="1:4" ht="15.75" customHeight="1" x14ac:dyDescent="0.3">
      <c r="A3660" s="174">
        <v>100395</v>
      </c>
      <c r="B3660" s="83" t="s">
        <v>3879</v>
      </c>
      <c r="C3660" s="174" t="s">
        <v>216</v>
      </c>
      <c r="D3660" s="175">
        <v>30.16</v>
      </c>
    </row>
    <row r="3661" spans="1:4" ht="15.75" customHeight="1" x14ac:dyDescent="0.3">
      <c r="A3661" s="174">
        <v>100391</v>
      </c>
      <c r="B3661" s="83" t="s">
        <v>3880</v>
      </c>
      <c r="C3661" s="174" t="s">
        <v>216</v>
      </c>
      <c r="D3661" s="175">
        <v>25.23</v>
      </c>
    </row>
    <row r="3662" spans="1:4" ht="15.75" customHeight="1" x14ac:dyDescent="0.3">
      <c r="A3662" s="174">
        <v>100392</v>
      </c>
      <c r="B3662" s="83" t="s">
        <v>3881</v>
      </c>
      <c r="C3662" s="174" t="s">
        <v>216</v>
      </c>
      <c r="D3662" s="175">
        <v>18.920000000000002</v>
      </c>
    </row>
    <row r="3663" spans="1:4" ht="15.75" customHeight="1" x14ac:dyDescent="0.3">
      <c r="A3663" s="174">
        <v>100388</v>
      </c>
      <c r="B3663" s="83" t="s">
        <v>3882</v>
      </c>
      <c r="C3663" s="174" t="s">
        <v>216</v>
      </c>
      <c r="D3663" s="175">
        <v>24.08</v>
      </c>
    </row>
    <row r="3664" spans="1:4" ht="15.75" customHeight="1" x14ac:dyDescent="0.3">
      <c r="A3664" s="174">
        <v>100394</v>
      </c>
      <c r="B3664" s="83" t="s">
        <v>3883</v>
      </c>
      <c r="C3664" s="174" t="s">
        <v>216</v>
      </c>
      <c r="D3664" s="175">
        <v>22.93</v>
      </c>
    </row>
    <row r="3665" spans="1:4" ht="15.75" customHeight="1" x14ac:dyDescent="0.3">
      <c r="A3665" s="174">
        <v>100390</v>
      </c>
      <c r="B3665" s="83" t="s">
        <v>3884</v>
      </c>
      <c r="C3665" s="174" t="s">
        <v>216</v>
      </c>
      <c r="D3665" s="175">
        <v>29.17</v>
      </c>
    </row>
    <row r="3666" spans="1:4" ht="15.75" customHeight="1" x14ac:dyDescent="0.3">
      <c r="A3666" s="174">
        <v>92575</v>
      </c>
      <c r="B3666" s="83" t="s">
        <v>3885</v>
      </c>
      <c r="C3666" s="174" t="s">
        <v>216</v>
      </c>
      <c r="D3666" s="175">
        <v>64.290000000000006</v>
      </c>
    </row>
    <row r="3667" spans="1:4" ht="15.75" customHeight="1" x14ac:dyDescent="0.3">
      <c r="A3667" s="174">
        <v>92569</v>
      </c>
      <c r="B3667" s="83" t="s">
        <v>3886</v>
      </c>
      <c r="C3667" s="174" t="s">
        <v>216</v>
      </c>
      <c r="D3667" s="175">
        <v>70.11</v>
      </c>
    </row>
    <row r="3668" spans="1:4" ht="15.75" customHeight="1" x14ac:dyDescent="0.3">
      <c r="A3668" s="174">
        <v>92578</v>
      </c>
      <c r="B3668" s="83" t="s">
        <v>3887</v>
      </c>
      <c r="C3668" s="174" t="s">
        <v>216</v>
      </c>
      <c r="D3668" s="175">
        <v>70.63</v>
      </c>
    </row>
    <row r="3669" spans="1:4" ht="15.75" customHeight="1" x14ac:dyDescent="0.3">
      <c r="A3669" s="174">
        <v>92572</v>
      </c>
      <c r="B3669" s="83" t="s">
        <v>3888</v>
      </c>
      <c r="C3669" s="174" t="s">
        <v>216</v>
      </c>
      <c r="D3669" s="175">
        <v>82.01</v>
      </c>
    </row>
    <row r="3670" spans="1:4" ht="15.75" customHeight="1" x14ac:dyDescent="0.3">
      <c r="A3670" s="174">
        <v>92576</v>
      </c>
      <c r="B3670" s="83" t="s">
        <v>3889</v>
      </c>
      <c r="C3670" s="174" t="s">
        <v>216</v>
      </c>
      <c r="D3670" s="175">
        <v>34.86</v>
      </c>
    </row>
    <row r="3671" spans="1:4" ht="15.75" customHeight="1" x14ac:dyDescent="0.3">
      <c r="A3671" s="174">
        <v>92570</v>
      </c>
      <c r="B3671" s="83" t="s">
        <v>3890</v>
      </c>
      <c r="C3671" s="174" t="s">
        <v>216</v>
      </c>
      <c r="D3671" s="175">
        <v>44.18</v>
      </c>
    </row>
    <row r="3672" spans="1:4" ht="15.75" customHeight="1" x14ac:dyDescent="0.3">
      <c r="A3672" s="174">
        <v>92579</v>
      </c>
      <c r="B3672" s="83" t="s">
        <v>3891</v>
      </c>
      <c r="C3672" s="174" t="s">
        <v>216</v>
      </c>
      <c r="D3672" s="175">
        <v>38.619999999999997</v>
      </c>
    </row>
    <row r="3673" spans="1:4" ht="15.75" customHeight="1" x14ac:dyDescent="0.3">
      <c r="A3673" s="174">
        <v>92573</v>
      </c>
      <c r="B3673" s="83" t="s">
        <v>3892</v>
      </c>
      <c r="C3673" s="174" t="s">
        <v>216</v>
      </c>
      <c r="D3673" s="175">
        <v>48.89</v>
      </c>
    </row>
    <row r="3674" spans="1:4" ht="15.75" customHeight="1" x14ac:dyDescent="0.3">
      <c r="A3674" s="174">
        <v>92574</v>
      </c>
      <c r="B3674" s="83" t="s">
        <v>3893</v>
      </c>
      <c r="C3674" s="174" t="s">
        <v>216</v>
      </c>
      <c r="D3674" s="175">
        <v>129.25</v>
      </c>
    </row>
    <row r="3675" spans="1:4" ht="15.75" customHeight="1" x14ac:dyDescent="0.3">
      <c r="A3675" s="174">
        <v>92568</v>
      </c>
      <c r="B3675" s="83" t="s">
        <v>3894</v>
      </c>
      <c r="C3675" s="174" t="s">
        <v>216</v>
      </c>
      <c r="D3675" s="175">
        <v>126.75</v>
      </c>
    </row>
    <row r="3676" spans="1:4" ht="15.75" customHeight="1" x14ac:dyDescent="0.3">
      <c r="A3676" s="174">
        <v>92577</v>
      </c>
      <c r="B3676" s="83" t="s">
        <v>3895</v>
      </c>
      <c r="C3676" s="174" t="s">
        <v>216</v>
      </c>
      <c r="D3676" s="175">
        <v>140.53</v>
      </c>
    </row>
    <row r="3677" spans="1:4" ht="15.75" customHeight="1" x14ac:dyDescent="0.3">
      <c r="A3677" s="174">
        <v>92571</v>
      </c>
      <c r="B3677" s="83" t="s">
        <v>3896</v>
      </c>
      <c r="C3677" s="174" t="s">
        <v>216</v>
      </c>
      <c r="D3677" s="175">
        <v>137.68</v>
      </c>
    </row>
    <row r="3678" spans="1:4" ht="15.75" customHeight="1" x14ac:dyDescent="0.3">
      <c r="A3678" s="174">
        <v>92581</v>
      </c>
      <c r="B3678" s="83" t="s">
        <v>3897</v>
      </c>
      <c r="C3678" s="174" t="s">
        <v>216</v>
      </c>
      <c r="D3678" s="175">
        <v>50.78</v>
      </c>
    </row>
    <row r="3679" spans="1:4" ht="15.75" customHeight="1" x14ac:dyDescent="0.3">
      <c r="A3679" s="174">
        <v>104314</v>
      </c>
      <c r="B3679" s="83" t="s">
        <v>3898</v>
      </c>
      <c r="C3679" s="174" t="s">
        <v>482</v>
      </c>
      <c r="D3679" s="175">
        <v>11.31</v>
      </c>
    </row>
    <row r="3680" spans="1:4" ht="15.75" customHeight="1" x14ac:dyDescent="0.3">
      <c r="A3680" s="174">
        <v>92580</v>
      </c>
      <c r="B3680" s="83" t="s">
        <v>3899</v>
      </c>
      <c r="C3680" s="174" t="s">
        <v>216</v>
      </c>
      <c r="D3680" s="175">
        <v>49.09</v>
      </c>
    </row>
    <row r="3681" spans="1:4" ht="15.75" customHeight="1" x14ac:dyDescent="0.3">
      <c r="A3681" s="174">
        <v>92541</v>
      </c>
      <c r="B3681" s="83" t="s">
        <v>3900</v>
      </c>
      <c r="C3681" s="174" t="s">
        <v>216</v>
      </c>
      <c r="D3681" s="175">
        <v>97.54</v>
      </c>
    </row>
    <row r="3682" spans="1:4" ht="15.75" customHeight="1" x14ac:dyDescent="0.3">
      <c r="A3682" s="174">
        <v>92539</v>
      </c>
      <c r="B3682" s="83" t="s">
        <v>3901</v>
      </c>
      <c r="C3682" s="174" t="s">
        <v>216</v>
      </c>
      <c r="D3682" s="175">
        <v>90.63</v>
      </c>
    </row>
    <row r="3683" spans="1:4" ht="15.75" customHeight="1" x14ac:dyDescent="0.3">
      <c r="A3683" s="174">
        <v>92542</v>
      </c>
      <c r="B3683" s="83" t="s">
        <v>3902</v>
      </c>
      <c r="C3683" s="174" t="s">
        <v>216</v>
      </c>
      <c r="D3683" s="175">
        <v>119.76</v>
      </c>
    </row>
    <row r="3684" spans="1:4" ht="15.75" customHeight="1" x14ac:dyDescent="0.3">
      <c r="A3684" s="174">
        <v>92540</v>
      </c>
      <c r="B3684" s="83" t="s">
        <v>3903</v>
      </c>
      <c r="C3684" s="174" t="s">
        <v>216</v>
      </c>
      <c r="D3684" s="175">
        <v>103.46</v>
      </c>
    </row>
    <row r="3685" spans="1:4" ht="15.75" customHeight="1" x14ac:dyDescent="0.3">
      <c r="A3685" s="174">
        <v>92544</v>
      </c>
      <c r="B3685" s="83" t="s">
        <v>3904</v>
      </c>
      <c r="C3685" s="174" t="s">
        <v>216</v>
      </c>
      <c r="D3685" s="175">
        <v>21.47</v>
      </c>
    </row>
    <row r="3686" spans="1:4" ht="15.75" customHeight="1" x14ac:dyDescent="0.3">
      <c r="A3686" s="174">
        <v>92543</v>
      </c>
      <c r="B3686" s="83" t="s">
        <v>3905</v>
      </c>
      <c r="C3686" s="174" t="s">
        <v>216</v>
      </c>
      <c r="D3686" s="175">
        <v>26.95</v>
      </c>
    </row>
    <row r="3687" spans="1:4" ht="15.75" customHeight="1" x14ac:dyDescent="0.3">
      <c r="A3687" s="174">
        <v>97725</v>
      </c>
      <c r="B3687" s="83" t="s">
        <v>3906</v>
      </c>
      <c r="C3687" s="174" t="s">
        <v>303</v>
      </c>
      <c r="D3687" s="175">
        <v>0</v>
      </c>
    </row>
    <row r="3688" spans="1:4" ht="15.75" customHeight="1" x14ac:dyDescent="0.3">
      <c r="A3688" s="174">
        <v>97721</v>
      </c>
      <c r="B3688" s="83" t="s">
        <v>3907</v>
      </c>
      <c r="C3688" s="174" t="s">
        <v>303</v>
      </c>
      <c r="D3688" s="175">
        <v>0</v>
      </c>
    </row>
    <row r="3689" spans="1:4" ht="15.75" customHeight="1" x14ac:dyDescent="0.3">
      <c r="A3689" s="174">
        <v>97722</v>
      </c>
      <c r="B3689" s="83" t="s">
        <v>3908</v>
      </c>
      <c r="C3689" s="174" t="s">
        <v>303</v>
      </c>
      <c r="D3689" s="175">
        <v>0</v>
      </c>
    </row>
    <row r="3690" spans="1:4" ht="15.75" customHeight="1" x14ac:dyDescent="0.3">
      <c r="A3690" s="174">
        <v>97724</v>
      </c>
      <c r="B3690" s="83" t="s">
        <v>3909</v>
      </c>
      <c r="C3690" s="174" t="s">
        <v>303</v>
      </c>
      <c r="D3690" s="175">
        <v>0</v>
      </c>
    </row>
    <row r="3691" spans="1:4" ht="15.75" customHeight="1" x14ac:dyDescent="0.3">
      <c r="A3691" s="174">
        <v>97719</v>
      </c>
      <c r="B3691" s="83" t="s">
        <v>3910</v>
      </c>
      <c r="C3691" s="174" t="s">
        <v>303</v>
      </c>
      <c r="D3691" s="175">
        <v>0</v>
      </c>
    </row>
    <row r="3692" spans="1:4" ht="15.75" customHeight="1" x14ac:dyDescent="0.3">
      <c r="A3692" s="174">
        <v>97723</v>
      </c>
      <c r="B3692" s="83" t="s">
        <v>3911</v>
      </c>
      <c r="C3692" s="174" t="s">
        <v>303</v>
      </c>
      <c r="D3692" s="175">
        <v>0</v>
      </c>
    </row>
    <row r="3693" spans="1:4" ht="15.75" customHeight="1" x14ac:dyDescent="0.3">
      <c r="A3693" s="174">
        <v>104946</v>
      </c>
      <c r="B3693" s="83" t="s">
        <v>3912</v>
      </c>
      <c r="C3693" s="174" t="s">
        <v>303</v>
      </c>
      <c r="D3693" s="175">
        <v>0</v>
      </c>
    </row>
    <row r="3694" spans="1:4" ht="15.75" customHeight="1" x14ac:dyDescent="0.3">
      <c r="A3694" s="174">
        <v>104944</v>
      </c>
      <c r="B3694" s="83" t="s">
        <v>3913</v>
      </c>
      <c r="C3694" s="174" t="s">
        <v>303</v>
      </c>
      <c r="D3694" s="175">
        <v>0</v>
      </c>
    </row>
    <row r="3695" spans="1:4" ht="15.75" customHeight="1" x14ac:dyDescent="0.3">
      <c r="A3695" s="174">
        <v>104945</v>
      </c>
      <c r="B3695" s="83" t="s">
        <v>3914</v>
      </c>
      <c r="C3695" s="174" t="s">
        <v>303</v>
      </c>
      <c r="D3695" s="175">
        <v>0</v>
      </c>
    </row>
    <row r="3696" spans="1:4" ht="15.75" customHeight="1" x14ac:dyDescent="0.3">
      <c r="A3696" s="174">
        <v>97720</v>
      </c>
      <c r="B3696" s="83" t="s">
        <v>3915</v>
      </c>
      <c r="C3696" s="174" t="s">
        <v>303</v>
      </c>
      <c r="D3696" s="175">
        <v>0</v>
      </c>
    </row>
    <row r="3697" spans="1:4" ht="15.75" customHeight="1" x14ac:dyDescent="0.3">
      <c r="A3697" s="174">
        <v>97740</v>
      </c>
      <c r="B3697" s="83" t="s">
        <v>3916</v>
      </c>
      <c r="C3697" s="174" t="s">
        <v>303</v>
      </c>
      <c r="D3697" s="175">
        <v>2129.9299999999998</v>
      </c>
    </row>
    <row r="3698" spans="1:4" ht="15.75" customHeight="1" x14ac:dyDescent="0.3">
      <c r="A3698" s="174">
        <v>97738</v>
      </c>
      <c r="B3698" s="83" t="s">
        <v>3917</v>
      </c>
      <c r="C3698" s="174" t="s">
        <v>303</v>
      </c>
      <c r="D3698" s="175">
        <v>4467.7299999999996</v>
      </c>
    </row>
    <row r="3699" spans="1:4" ht="15.75" customHeight="1" x14ac:dyDescent="0.3">
      <c r="A3699" s="174">
        <v>97739</v>
      </c>
      <c r="B3699" s="83" t="s">
        <v>3918</v>
      </c>
      <c r="C3699" s="174" t="s">
        <v>303</v>
      </c>
      <c r="D3699" s="175">
        <v>3197.07</v>
      </c>
    </row>
    <row r="3700" spans="1:4" ht="15.75" customHeight="1" x14ac:dyDescent="0.3">
      <c r="A3700" s="174">
        <v>97736</v>
      </c>
      <c r="B3700" s="83" t="s">
        <v>3919</v>
      </c>
      <c r="C3700" s="174" t="s">
        <v>303</v>
      </c>
      <c r="D3700" s="175">
        <v>1579.34</v>
      </c>
    </row>
    <row r="3701" spans="1:4" ht="15.75" customHeight="1" x14ac:dyDescent="0.3">
      <c r="A3701" s="174">
        <v>97734</v>
      </c>
      <c r="B3701" s="83" t="s">
        <v>3920</v>
      </c>
      <c r="C3701" s="174" t="s">
        <v>303</v>
      </c>
      <c r="D3701" s="175">
        <v>3503.15</v>
      </c>
    </row>
    <row r="3702" spans="1:4" ht="15.75" customHeight="1" x14ac:dyDescent="0.3">
      <c r="A3702" s="174">
        <v>97735</v>
      </c>
      <c r="B3702" s="83" t="s">
        <v>3921</v>
      </c>
      <c r="C3702" s="174" t="s">
        <v>303</v>
      </c>
      <c r="D3702" s="175">
        <v>2810.22</v>
      </c>
    </row>
    <row r="3703" spans="1:4" ht="15.75" customHeight="1" x14ac:dyDescent="0.3">
      <c r="A3703" s="174">
        <v>97737</v>
      </c>
      <c r="B3703" s="83" t="s">
        <v>3922</v>
      </c>
      <c r="C3703" s="174" t="s">
        <v>303</v>
      </c>
      <c r="D3703" s="175">
        <v>3638.35</v>
      </c>
    </row>
    <row r="3704" spans="1:4" ht="15.75" customHeight="1" x14ac:dyDescent="0.3">
      <c r="A3704" s="174">
        <v>97733</v>
      </c>
      <c r="B3704" s="83" t="s">
        <v>3923</v>
      </c>
      <c r="C3704" s="174" t="s">
        <v>303</v>
      </c>
      <c r="D3704" s="175">
        <v>3983.18</v>
      </c>
    </row>
    <row r="3705" spans="1:4" ht="15.75" customHeight="1" x14ac:dyDescent="0.3">
      <c r="A3705" s="174">
        <v>98616</v>
      </c>
      <c r="B3705" s="83" t="s">
        <v>3924</v>
      </c>
      <c r="C3705" s="174" t="s">
        <v>216</v>
      </c>
      <c r="D3705" s="175">
        <v>115.15</v>
      </c>
    </row>
    <row r="3706" spans="1:4" ht="15.75" customHeight="1" x14ac:dyDescent="0.3">
      <c r="A3706" s="174">
        <v>98617</v>
      </c>
      <c r="B3706" s="83" t="s">
        <v>3925</v>
      </c>
      <c r="C3706" s="174" t="s">
        <v>216</v>
      </c>
      <c r="D3706" s="175">
        <v>105.24</v>
      </c>
    </row>
    <row r="3707" spans="1:4" ht="15.75" customHeight="1" x14ac:dyDescent="0.3">
      <c r="A3707" s="174">
        <v>98615</v>
      </c>
      <c r="B3707" s="83" t="s">
        <v>3926</v>
      </c>
      <c r="C3707" s="174" t="s">
        <v>216</v>
      </c>
      <c r="D3707" s="175">
        <v>150.41999999999999</v>
      </c>
    </row>
    <row r="3708" spans="1:4" ht="15.75" customHeight="1" x14ac:dyDescent="0.3">
      <c r="A3708" s="174">
        <v>98619</v>
      </c>
      <c r="B3708" s="83" t="s">
        <v>3927</v>
      </c>
      <c r="C3708" s="174" t="s">
        <v>216</v>
      </c>
      <c r="D3708" s="175">
        <v>130.1</v>
      </c>
    </row>
    <row r="3709" spans="1:4" ht="15.75" customHeight="1" x14ac:dyDescent="0.3">
      <c r="A3709" s="174">
        <v>98620</v>
      </c>
      <c r="B3709" s="83" t="s">
        <v>3928</v>
      </c>
      <c r="C3709" s="174" t="s">
        <v>216</v>
      </c>
      <c r="D3709" s="175">
        <v>122.55</v>
      </c>
    </row>
    <row r="3710" spans="1:4" ht="15.75" customHeight="1" x14ac:dyDescent="0.3">
      <c r="A3710" s="174">
        <v>98618</v>
      </c>
      <c r="B3710" s="83" t="s">
        <v>3929</v>
      </c>
      <c r="C3710" s="174" t="s">
        <v>216</v>
      </c>
      <c r="D3710" s="175">
        <v>145.11000000000001</v>
      </c>
    </row>
    <row r="3711" spans="1:4" ht="15.75" customHeight="1" x14ac:dyDescent="0.3">
      <c r="A3711" s="174">
        <v>98622</v>
      </c>
      <c r="B3711" s="83" t="s">
        <v>3930</v>
      </c>
      <c r="C3711" s="174" t="s">
        <v>216</v>
      </c>
      <c r="D3711" s="175">
        <v>149.80000000000001</v>
      </c>
    </row>
    <row r="3712" spans="1:4" ht="15.75" customHeight="1" x14ac:dyDescent="0.3">
      <c r="A3712" s="174">
        <v>98623</v>
      </c>
      <c r="B3712" s="83" t="s">
        <v>3931</v>
      </c>
      <c r="C3712" s="174" t="s">
        <v>216</v>
      </c>
      <c r="D3712" s="175">
        <v>143.69</v>
      </c>
    </row>
    <row r="3713" spans="1:4" ht="15.75" customHeight="1" x14ac:dyDescent="0.3">
      <c r="A3713" s="174">
        <v>98621</v>
      </c>
      <c r="B3713" s="83" t="s">
        <v>3932</v>
      </c>
      <c r="C3713" s="174" t="s">
        <v>216</v>
      </c>
      <c r="D3713" s="175">
        <v>161.85</v>
      </c>
    </row>
    <row r="3714" spans="1:4" ht="15.75" customHeight="1" x14ac:dyDescent="0.3">
      <c r="A3714" s="174">
        <v>98625</v>
      </c>
      <c r="B3714" s="83" t="s">
        <v>3933</v>
      </c>
      <c r="C3714" s="174" t="s">
        <v>216</v>
      </c>
      <c r="D3714" s="175">
        <v>170.61</v>
      </c>
    </row>
    <row r="3715" spans="1:4" ht="15.75" customHeight="1" x14ac:dyDescent="0.3">
      <c r="A3715" s="174">
        <v>98626</v>
      </c>
      <c r="B3715" s="83" t="s">
        <v>3934</v>
      </c>
      <c r="C3715" s="174" t="s">
        <v>216</v>
      </c>
      <c r="D3715" s="175">
        <v>165.38</v>
      </c>
    </row>
    <row r="3716" spans="1:4" ht="15.75" customHeight="1" x14ac:dyDescent="0.3">
      <c r="A3716" s="174">
        <v>98624</v>
      </c>
      <c r="B3716" s="83" t="s">
        <v>3935</v>
      </c>
      <c r="C3716" s="174" t="s">
        <v>216</v>
      </c>
      <c r="D3716" s="175">
        <v>180.75</v>
      </c>
    </row>
    <row r="3717" spans="1:4" ht="15.75" customHeight="1" x14ac:dyDescent="0.3">
      <c r="A3717" s="174">
        <v>98628</v>
      </c>
      <c r="B3717" s="83" t="s">
        <v>3936</v>
      </c>
      <c r="C3717" s="174" t="s">
        <v>216</v>
      </c>
      <c r="D3717" s="175">
        <v>585.66999999999996</v>
      </c>
    </row>
    <row r="3718" spans="1:4" ht="15.75" customHeight="1" x14ac:dyDescent="0.3">
      <c r="A3718" s="174">
        <v>98629</v>
      </c>
      <c r="B3718" s="83" t="s">
        <v>3937</v>
      </c>
      <c r="C3718" s="174" t="s">
        <v>216</v>
      </c>
      <c r="D3718" s="175">
        <v>536.76</v>
      </c>
    </row>
    <row r="3719" spans="1:4" ht="15.75" customHeight="1" x14ac:dyDescent="0.3">
      <c r="A3719" s="174">
        <v>98627</v>
      </c>
      <c r="B3719" s="83" t="s">
        <v>3938</v>
      </c>
      <c r="C3719" s="174" t="s">
        <v>216</v>
      </c>
      <c r="D3719" s="175">
        <v>683.13</v>
      </c>
    </row>
    <row r="3720" spans="1:4" ht="15.75" customHeight="1" x14ac:dyDescent="0.3">
      <c r="A3720" s="174">
        <v>98631</v>
      </c>
      <c r="B3720" s="83" t="s">
        <v>3939</v>
      </c>
      <c r="C3720" s="174" t="s">
        <v>216</v>
      </c>
      <c r="D3720" s="175">
        <v>0</v>
      </c>
    </row>
    <row r="3721" spans="1:4" ht="15.75" customHeight="1" x14ac:dyDescent="0.3">
      <c r="A3721" s="174">
        <v>98632</v>
      </c>
      <c r="B3721" s="83" t="s">
        <v>3940</v>
      </c>
      <c r="C3721" s="174" t="s">
        <v>216</v>
      </c>
      <c r="D3721" s="175">
        <v>598.44000000000005</v>
      </c>
    </row>
    <row r="3722" spans="1:4" ht="15.75" customHeight="1" x14ac:dyDescent="0.3">
      <c r="A3722" s="174">
        <v>98630</v>
      </c>
      <c r="B3722" s="83" t="s">
        <v>3941</v>
      </c>
      <c r="C3722" s="174" t="s">
        <v>216</v>
      </c>
      <c r="D3722" s="175">
        <v>715.01</v>
      </c>
    </row>
    <row r="3723" spans="1:4" ht="15.75" customHeight="1" x14ac:dyDescent="0.3">
      <c r="A3723" s="174">
        <v>98636</v>
      </c>
      <c r="B3723" s="83" t="s">
        <v>3942</v>
      </c>
      <c r="C3723" s="174" t="s">
        <v>303</v>
      </c>
      <c r="D3723" s="175">
        <v>0</v>
      </c>
    </row>
    <row r="3724" spans="1:4" ht="15.75" customHeight="1" x14ac:dyDescent="0.3">
      <c r="A3724" s="174">
        <v>98637</v>
      </c>
      <c r="B3724" s="83" t="s">
        <v>3943</v>
      </c>
      <c r="C3724" s="174" t="s">
        <v>303</v>
      </c>
      <c r="D3724" s="175">
        <v>0</v>
      </c>
    </row>
    <row r="3725" spans="1:4" ht="15.75" customHeight="1" x14ac:dyDescent="0.3">
      <c r="A3725" s="174">
        <v>98638</v>
      </c>
      <c r="B3725" s="83" t="s">
        <v>3944</v>
      </c>
      <c r="C3725" s="174" t="s">
        <v>303</v>
      </c>
      <c r="D3725" s="175">
        <v>0</v>
      </c>
    </row>
    <row r="3726" spans="1:4" ht="15.75" customHeight="1" x14ac:dyDescent="0.3">
      <c r="A3726" s="174">
        <v>98635</v>
      </c>
      <c r="B3726" s="83" t="s">
        <v>3945</v>
      </c>
      <c r="C3726" s="174" t="s">
        <v>303</v>
      </c>
      <c r="D3726" s="175">
        <v>0</v>
      </c>
    </row>
    <row r="3727" spans="1:4" ht="15.75" customHeight="1" x14ac:dyDescent="0.3">
      <c r="A3727" s="174">
        <v>98640</v>
      </c>
      <c r="B3727" s="83" t="s">
        <v>3946</v>
      </c>
      <c r="C3727" s="174" t="s">
        <v>303</v>
      </c>
      <c r="D3727" s="175">
        <v>0</v>
      </c>
    </row>
    <row r="3728" spans="1:4" ht="15.75" customHeight="1" x14ac:dyDescent="0.3">
      <c r="A3728" s="174">
        <v>98641</v>
      </c>
      <c r="B3728" s="83" t="s">
        <v>3947</v>
      </c>
      <c r="C3728" s="174" t="s">
        <v>303</v>
      </c>
      <c r="D3728" s="175">
        <v>0</v>
      </c>
    </row>
    <row r="3729" spans="1:4" ht="15.75" customHeight="1" x14ac:dyDescent="0.3">
      <c r="A3729" s="174">
        <v>98642</v>
      </c>
      <c r="B3729" s="83" t="s">
        <v>3948</v>
      </c>
      <c r="C3729" s="174" t="s">
        <v>303</v>
      </c>
      <c r="D3729" s="175">
        <v>0</v>
      </c>
    </row>
    <row r="3730" spans="1:4" ht="15.75" customHeight="1" x14ac:dyDescent="0.3">
      <c r="A3730" s="174">
        <v>98639</v>
      </c>
      <c r="B3730" s="83" t="s">
        <v>3949</v>
      </c>
      <c r="C3730" s="174" t="s">
        <v>303</v>
      </c>
      <c r="D3730" s="175">
        <v>0</v>
      </c>
    </row>
    <row r="3731" spans="1:4" ht="15.75" customHeight="1" x14ac:dyDescent="0.3">
      <c r="A3731" s="174">
        <v>98644</v>
      </c>
      <c r="B3731" s="83" t="s">
        <v>3950</v>
      </c>
      <c r="C3731" s="174" t="s">
        <v>303</v>
      </c>
      <c r="D3731" s="175">
        <v>0</v>
      </c>
    </row>
    <row r="3732" spans="1:4" ht="15.75" customHeight="1" x14ac:dyDescent="0.3">
      <c r="A3732" s="174">
        <v>98645</v>
      </c>
      <c r="B3732" s="83" t="s">
        <v>3951</v>
      </c>
      <c r="C3732" s="174" t="s">
        <v>303</v>
      </c>
      <c r="D3732" s="175">
        <v>0</v>
      </c>
    </row>
    <row r="3733" spans="1:4" ht="15.75" customHeight="1" x14ac:dyDescent="0.3">
      <c r="A3733" s="174">
        <v>98646</v>
      </c>
      <c r="B3733" s="83" t="s">
        <v>3952</v>
      </c>
      <c r="C3733" s="174" t="s">
        <v>303</v>
      </c>
      <c r="D3733" s="175">
        <v>0</v>
      </c>
    </row>
    <row r="3734" spans="1:4" ht="15.75" customHeight="1" x14ac:dyDescent="0.3">
      <c r="A3734" s="174">
        <v>98643</v>
      </c>
      <c r="B3734" s="83" t="s">
        <v>3953</v>
      </c>
      <c r="C3734" s="174" t="s">
        <v>303</v>
      </c>
      <c r="D3734" s="175">
        <v>0</v>
      </c>
    </row>
    <row r="3735" spans="1:4" ht="15.75" customHeight="1" x14ac:dyDescent="0.3">
      <c r="A3735" s="174">
        <v>98648</v>
      </c>
      <c r="B3735" s="83" t="s">
        <v>3954</v>
      </c>
      <c r="C3735" s="174" t="s">
        <v>303</v>
      </c>
      <c r="D3735" s="175">
        <v>0</v>
      </c>
    </row>
    <row r="3736" spans="1:4" ht="15.75" customHeight="1" x14ac:dyDescent="0.3">
      <c r="A3736" s="174">
        <v>98649</v>
      </c>
      <c r="B3736" s="83" t="s">
        <v>3955</v>
      </c>
      <c r="C3736" s="174" t="s">
        <v>303</v>
      </c>
      <c r="D3736" s="175">
        <v>0</v>
      </c>
    </row>
    <row r="3737" spans="1:4" ht="15.75" customHeight="1" x14ac:dyDescent="0.3">
      <c r="A3737" s="174">
        <v>98650</v>
      </c>
      <c r="B3737" s="83" t="s">
        <v>3956</v>
      </c>
      <c r="C3737" s="174" t="s">
        <v>303</v>
      </c>
      <c r="D3737" s="175">
        <v>0</v>
      </c>
    </row>
    <row r="3738" spans="1:4" ht="15.75" customHeight="1" x14ac:dyDescent="0.3">
      <c r="A3738" s="174">
        <v>98647</v>
      </c>
      <c r="B3738" s="83" t="s">
        <v>3957</v>
      </c>
      <c r="C3738" s="174" t="s">
        <v>303</v>
      </c>
      <c r="D3738" s="175">
        <v>0</v>
      </c>
    </row>
    <row r="3739" spans="1:4" ht="15.75" customHeight="1" x14ac:dyDescent="0.3">
      <c r="A3739" s="174">
        <v>98652</v>
      </c>
      <c r="B3739" s="83" t="s">
        <v>3958</v>
      </c>
      <c r="C3739" s="174" t="s">
        <v>303</v>
      </c>
      <c r="D3739" s="175">
        <v>0</v>
      </c>
    </row>
    <row r="3740" spans="1:4" ht="15.75" customHeight="1" x14ac:dyDescent="0.3">
      <c r="A3740" s="174">
        <v>98653</v>
      </c>
      <c r="B3740" s="83" t="s">
        <v>3959</v>
      </c>
      <c r="C3740" s="174" t="s">
        <v>303</v>
      </c>
      <c r="D3740" s="175">
        <v>0</v>
      </c>
    </row>
    <row r="3741" spans="1:4" ht="15.75" customHeight="1" x14ac:dyDescent="0.3">
      <c r="A3741" s="174">
        <v>98654</v>
      </c>
      <c r="B3741" s="83" t="s">
        <v>3960</v>
      </c>
      <c r="C3741" s="174" t="s">
        <v>303</v>
      </c>
      <c r="D3741" s="175">
        <v>0</v>
      </c>
    </row>
    <row r="3742" spans="1:4" ht="15.75" customHeight="1" x14ac:dyDescent="0.3">
      <c r="A3742" s="174">
        <v>98651</v>
      </c>
      <c r="B3742" s="83" t="s">
        <v>3961</v>
      </c>
      <c r="C3742" s="174" t="s">
        <v>303</v>
      </c>
      <c r="D3742" s="175">
        <v>0</v>
      </c>
    </row>
    <row r="3743" spans="1:4" ht="15.75" customHeight="1" x14ac:dyDescent="0.3">
      <c r="A3743" s="174">
        <v>98655</v>
      </c>
      <c r="B3743" s="83" t="s">
        <v>3962</v>
      </c>
      <c r="C3743" s="174" t="s">
        <v>224</v>
      </c>
      <c r="D3743" s="175">
        <v>718.15</v>
      </c>
    </row>
    <row r="3744" spans="1:4" ht="15.75" customHeight="1" x14ac:dyDescent="0.3">
      <c r="A3744" s="174">
        <v>98656</v>
      </c>
      <c r="B3744" s="83" t="s">
        <v>3963</v>
      </c>
      <c r="C3744" s="174" t="s">
        <v>224</v>
      </c>
      <c r="D3744" s="175">
        <v>728.99</v>
      </c>
    </row>
    <row r="3745" spans="1:4" ht="15.75" customHeight="1" x14ac:dyDescent="0.3">
      <c r="A3745" s="174">
        <v>98657</v>
      </c>
      <c r="B3745" s="83" t="s">
        <v>3964</v>
      </c>
      <c r="C3745" s="174" t="s">
        <v>224</v>
      </c>
      <c r="D3745" s="175">
        <v>739.82</v>
      </c>
    </row>
    <row r="3746" spans="1:4" ht="15.75" customHeight="1" x14ac:dyDescent="0.3">
      <c r="A3746" s="174">
        <v>98658</v>
      </c>
      <c r="B3746" s="83" t="s">
        <v>3965</v>
      </c>
      <c r="C3746" s="174" t="s">
        <v>224</v>
      </c>
      <c r="D3746" s="175">
        <v>750.66</v>
      </c>
    </row>
    <row r="3747" spans="1:4" ht="15.75" customHeight="1" x14ac:dyDescent="0.3">
      <c r="A3747" s="174">
        <v>98659</v>
      </c>
      <c r="B3747" s="83" t="s">
        <v>3966</v>
      </c>
      <c r="C3747" s="174" t="s">
        <v>224</v>
      </c>
      <c r="D3747" s="175">
        <v>772.35</v>
      </c>
    </row>
    <row r="3748" spans="1:4" ht="15.75" customHeight="1" x14ac:dyDescent="0.3">
      <c r="A3748" s="174">
        <v>100344</v>
      </c>
      <c r="B3748" s="83" t="s">
        <v>3967</v>
      </c>
      <c r="C3748" s="174" t="s">
        <v>482</v>
      </c>
      <c r="D3748" s="175">
        <v>13.09</v>
      </c>
    </row>
    <row r="3749" spans="1:4" ht="15.75" customHeight="1" x14ac:dyDescent="0.3">
      <c r="A3749" s="174">
        <v>100345</v>
      </c>
      <c r="B3749" s="83" t="s">
        <v>3968</v>
      </c>
      <c r="C3749" s="174" t="s">
        <v>482</v>
      </c>
      <c r="D3749" s="175">
        <v>9.98</v>
      </c>
    </row>
    <row r="3750" spans="1:4" ht="15.75" customHeight="1" x14ac:dyDescent="0.3">
      <c r="A3750" s="174">
        <v>100346</v>
      </c>
      <c r="B3750" s="83" t="s">
        <v>3969</v>
      </c>
      <c r="C3750" s="174" t="s">
        <v>482</v>
      </c>
      <c r="D3750" s="175">
        <v>9.44</v>
      </c>
    </row>
    <row r="3751" spans="1:4" ht="15.75" customHeight="1" x14ac:dyDescent="0.3">
      <c r="A3751" s="174">
        <v>100347</v>
      </c>
      <c r="B3751" s="83" t="s">
        <v>3970</v>
      </c>
      <c r="C3751" s="174" t="s">
        <v>482</v>
      </c>
      <c r="D3751" s="175">
        <v>10.46</v>
      </c>
    </row>
    <row r="3752" spans="1:4" ht="15.75" customHeight="1" x14ac:dyDescent="0.3">
      <c r="A3752" s="174">
        <v>100348</v>
      </c>
      <c r="B3752" s="83" t="s">
        <v>3971</v>
      </c>
      <c r="C3752" s="174" t="s">
        <v>482</v>
      </c>
      <c r="D3752" s="175">
        <v>10.25</v>
      </c>
    </row>
    <row r="3753" spans="1:4" ht="15.75" customHeight="1" x14ac:dyDescent="0.3">
      <c r="A3753" s="174">
        <v>100342</v>
      </c>
      <c r="B3753" s="83" t="s">
        <v>3972</v>
      </c>
      <c r="C3753" s="174" t="s">
        <v>482</v>
      </c>
      <c r="D3753" s="175">
        <v>19.010000000000002</v>
      </c>
    </row>
    <row r="3754" spans="1:4" ht="15.75" customHeight="1" x14ac:dyDescent="0.3">
      <c r="A3754" s="174">
        <v>100343</v>
      </c>
      <c r="B3754" s="83" t="s">
        <v>3973</v>
      </c>
      <c r="C3754" s="174" t="s">
        <v>482</v>
      </c>
      <c r="D3754" s="175">
        <v>16.350000000000001</v>
      </c>
    </row>
    <row r="3755" spans="1:4" ht="15.75" customHeight="1" x14ac:dyDescent="0.3">
      <c r="A3755" s="174">
        <v>100349</v>
      </c>
      <c r="B3755" s="83" t="s">
        <v>3974</v>
      </c>
      <c r="C3755" s="174" t="s">
        <v>303</v>
      </c>
      <c r="D3755" s="175">
        <v>610.33000000000004</v>
      </c>
    </row>
    <row r="3756" spans="1:4" ht="15.75" customHeight="1" x14ac:dyDescent="0.3">
      <c r="A3756" s="174">
        <v>100336</v>
      </c>
      <c r="B3756" s="83" t="s">
        <v>3975</v>
      </c>
      <c r="C3756" s="174" t="s">
        <v>216</v>
      </c>
      <c r="D3756" s="175">
        <v>0</v>
      </c>
    </row>
    <row r="3757" spans="1:4" ht="15.75" customHeight="1" x14ac:dyDescent="0.3">
      <c r="A3757" s="174">
        <v>100337</v>
      </c>
      <c r="B3757" s="83" t="s">
        <v>3976</v>
      </c>
      <c r="C3757" s="174" t="s">
        <v>216</v>
      </c>
      <c r="D3757" s="175">
        <v>0</v>
      </c>
    </row>
    <row r="3758" spans="1:4" ht="15.75" customHeight="1" x14ac:dyDescent="0.3">
      <c r="A3758" s="174">
        <v>100339</v>
      </c>
      <c r="B3758" s="83" t="s">
        <v>3977</v>
      </c>
      <c r="C3758" s="174" t="s">
        <v>216</v>
      </c>
      <c r="D3758" s="175">
        <v>0</v>
      </c>
    </row>
    <row r="3759" spans="1:4" ht="15.75" customHeight="1" x14ac:dyDescent="0.3">
      <c r="A3759" s="174">
        <v>100340</v>
      </c>
      <c r="B3759" s="83" t="s">
        <v>3978</v>
      </c>
      <c r="C3759" s="174" t="s">
        <v>216</v>
      </c>
      <c r="D3759" s="175">
        <v>0</v>
      </c>
    </row>
    <row r="3760" spans="1:4" ht="15.75" customHeight="1" x14ac:dyDescent="0.3">
      <c r="A3760" s="174">
        <v>105805</v>
      </c>
      <c r="B3760" s="83" t="s">
        <v>3979</v>
      </c>
      <c r="C3760" s="174" t="s">
        <v>216</v>
      </c>
      <c r="D3760" s="175">
        <v>0</v>
      </c>
    </row>
    <row r="3761" spans="1:4" ht="15.75" customHeight="1" x14ac:dyDescent="0.3">
      <c r="A3761" s="174">
        <v>105806</v>
      </c>
      <c r="B3761" s="83" t="s">
        <v>3980</v>
      </c>
      <c r="C3761" s="174" t="s">
        <v>216</v>
      </c>
      <c r="D3761" s="175">
        <v>0</v>
      </c>
    </row>
    <row r="3762" spans="1:4" ht="15.75" customHeight="1" x14ac:dyDescent="0.3">
      <c r="A3762" s="174">
        <v>105807</v>
      </c>
      <c r="B3762" s="83" t="s">
        <v>3981</v>
      </c>
      <c r="C3762" s="174" t="s">
        <v>216</v>
      </c>
      <c r="D3762" s="175">
        <v>0</v>
      </c>
    </row>
    <row r="3763" spans="1:4" ht="15.75" customHeight="1" x14ac:dyDescent="0.3">
      <c r="A3763" s="174">
        <v>105808</v>
      </c>
      <c r="B3763" s="83" t="s">
        <v>3982</v>
      </c>
      <c r="C3763" s="174" t="s">
        <v>216</v>
      </c>
      <c r="D3763" s="175">
        <v>0</v>
      </c>
    </row>
    <row r="3764" spans="1:4" ht="15.75" customHeight="1" x14ac:dyDescent="0.3">
      <c r="A3764" s="174">
        <v>100341</v>
      </c>
      <c r="B3764" s="83" t="s">
        <v>3983</v>
      </c>
      <c r="C3764" s="174" t="s">
        <v>216</v>
      </c>
      <c r="D3764" s="175">
        <v>44.85</v>
      </c>
    </row>
    <row r="3765" spans="1:4" ht="15.75" customHeight="1" x14ac:dyDescent="0.3">
      <c r="A3765" s="174">
        <v>100351</v>
      </c>
      <c r="B3765" s="83" t="s">
        <v>3984</v>
      </c>
      <c r="C3765" s="174" t="s">
        <v>216</v>
      </c>
      <c r="D3765" s="175">
        <v>0</v>
      </c>
    </row>
    <row r="3766" spans="1:4" ht="15.75" customHeight="1" x14ac:dyDescent="0.3">
      <c r="A3766" s="174">
        <v>100353</v>
      </c>
      <c r="B3766" s="83" t="s">
        <v>3985</v>
      </c>
      <c r="C3766" s="174" t="s">
        <v>216</v>
      </c>
      <c r="D3766" s="175">
        <v>0</v>
      </c>
    </row>
    <row r="3767" spans="1:4" ht="15.75" customHeight="1" x14ac:dyDescent="0.3">
      <c r="A3767" s="174">
        <v>100350</v>
      </c>
      <c r="B3767" s="83" t="s">
        <v>3986</v>
      </c>
      <c r="C3767" s="174" t="s">
        <v>216</v>
      </c>
      <c r="D3767" s="175">
        <v>0</v>
      </c>
    </row>
    <row r="3768" spans="1:4" ht="15.75" customHeight="1" x14ac:dyDescent="0.3">
      <c r="A3768" s="174">
        <v>105043</v>
      </c>
      <c r="B3768" s="83" t="s">
        <v>3987</v>
      </c>
      <c r="C3768" s="174" t="s">
        <v>224</v>
      </c>
      <c r="D3768" s="175">
        <v>0</v>
      </c>
    </row>
    <row r="3769" spans="1:4" ht="15.75" customHeight="1" x14ac:dyDescent="0.3">
      <c r="A3769" s="174">
        <v>105047</v>
      </c>
      <c r="B3769" s="83" t="s">
        <v>3988</v>
      </c>
      <c r="C3769" s="174" t="s">
        <v>224</v>
      </c>
      <c r="D3769" s="175">
        <v>0</v>
      </c>
    </row>
    <row r="3770" spans="1:4" ht="15.75" customHeight="1" x14ac:dyDescent="0.3">
      <c r="A3770" s="174">
        <v>105044</v>
      </c>
      <c r="B3770" s="83" t="s">
        <v>3989</v>
      </c>
      <c r="C3770" s="174" t="s">
        <v>224</v>
      </c>
      <c r="D3770" s="175">
        <v>0</v>
      </c>
    </row>
    <row r="3771" spans="1:4" ht="15.75" customHeight="1" x14ac:dyDescent="0.3">
      <c r="A3771" s="174">
        <v>105094</v>
      </c>
      <c r="B3771" s="83" t="s">
        <v>3990</v>
      </c>
      <c r="C3771" s="174" t="s">
        <v>224</v>
      </c>
      <c r="D3771" s="175">
        <v>0</v>
      </c>
    </row>
    <row r="3772" spans="1:4" ht="15.75" customHeight="1" x14ac:dyDescent="0.3">
      <c r="A3772" s="174">
        <v>105096</v>
      </c>
      <c r="B3772" s="83" t="s">
        <v>3991</v>
      </c>
      <c r="C3772" s="174" t="s">
        <v>224</v>
      </c>
      <c r="D3772" s="175">
        <v>0</v>
      </c>
    </row>
    <row r="3773" spans="1:4" ht="15.75" customHeight="1" x14ac:dyDescent="0.3">
      <c r="A3773" s="174">
        <v>105048</v>
      </c>
      <c r="B3773" s="83" t="s">
        <v>3992</v>
      </c>
      <c r="C3773" s="174" t="s">
        <v>224</v>
      </c>
      <c r="D3773" s="175">
        <v>0</v>
      </c>
    </row>
    <row r="3774" spans="1:4" ht="15.75" customHeight="1" x14ac:dyDescent="0.3">
      <c r="A3774" s="174">
        <v>105097</v>
      </c>
      <c r="B3774" s="83" t="s">
        <v>3993</v>
      </c>
      <c r="C3774" s="174" t="s">
        <v>224</v>
      </c>
      <c r="D3774" s="175">
        <v>0</v>
      </c>
    </row>
    <row r="3775" spans="1:4" ht="15.75" customHeight="1" x14ac:dyDescent="0.3">
      <c r="A3775" s="174">
        <v>105049</v>
      </c>
      <c r="B3775" s="83" t="s">
        <v>3994</v>
      </c>
      <c r="C3775" s="174" t="s">
        <v>224</v>
      </c>
      <c r="D3775" s="175">
        <v>0</v>
      </c>
    </row>
    <row r="3776" spans="1:4" ht="15.75" customHeight="1" x14ac:dyDescent="0.3">
      <c r="A3776" s="174">
        <v>105051</v>
      </c>
      <c r="B3776" s="83" t="s">
        <v>3995</v>
      </c>
      <c r="C3776" s="174" t="s">
        <v>224</v>
      </c>
      <c r="D3776" s="175">
        <v>0</v>
      </c>
    </row>
    <row r="3777" spans="1:4" ht="15.75" customHeight="1" x14ac:dyDescent="0.3">
      <c r="A3777" s="174">
        <v>105054</v>
      </c>
      <c r="B3777" s="83" t="s">
        <v>3996</v>
      </c>
      <c r="C3777" s="174" t="s">
        <v>224</v>
      </c>
      <c r="D3777" s="175">
        <v>0</v>
      </c>
    </row>
    <row r="3778" spans="1:4" ht="15.75" customHeight="1" x14ac:dyDescent="0.3">
      <c r="A3778" s="174">
        <v>105052</v>
      </c>
      <c r="B3778" s="83" t="s">
        <v>3997</v>
      </c>
      <c r="C3778" s="174" t="s">
        <v>224</v>
      </c>
      <c r="D3778" s="175">
        <v>0</v>
      </c>
    </row>
    <row r="3779" spans="1:4" ht="15.75" customHeight="1" x14ac:dyDescent="0.3">
      <c r="A3779" s="174">
        <v>105055</v>
      </c>
      <c r="B3779" s="83" t="s">
        <v>3998</v>
      </c>
      <c r="C3779" s="174" t="s">
        <v>224</v>
      </c>
      <c r="D3779" s="175">
        <v>0</v>
      </c>
    </row>
    <row r="3780" spans="1:4" ht="15.75" customHeight="1" x14ac:dyDescent="0.3">
      <c r="A3780" s="174">
        <v>105065</v>
      </c>
      <c r="B3780" s="83" t="s">
        <v>3999</v>
      </c>
      <c r="C3780" s="174" t="s">
        <v>224</v>
      </c>
      <c r="D3780" s="175">
        <v>0</v>
      </c>
    </row>
    <row r="3781" spans="1:4" ht="15.75" customHeight="1" x14ac:dyDescent="0.3">
      <c r="A3781" s="174">
        <v>105059</v>
      </c>
      <c r="B3781" s="83" t="s">
        <v>4000</v>
      </c>
      <c r="C3781" s="174" t="s">
        <v>224</v>
      </c>
      <c r="D3781" s="175">
        <v>0</v>
      </c>
    </row>
    <row r="3782" spans="1:4" ht="15.75" customHeight="1" x14ac:dyDescent="0.3">
      <c r="A3782" s="174">
        <v>105057</v>
      </c>
      <c r="B3782" s="83" t="s">
        <v>4001</v>
      </c>
      <c r="C3782" s="174" t="s">
        <v>224</v>
      </c>
      <c r="D3782" s="175">
        <v>0</v>
      </c>
    </row>
    <row r="3783" spans="1:4" ht="15.75" customHeight="1" x14ac:dyDescent="0.3">
      <c r="A3783" s="174">
        <v>105060</v>
      </c>
      <c r="B3783" s="83" t="s">
        <v>4002</v>
      </c>
      <c r="C3783" s="174" t="s">
        <v>224</v>
      </c>
      <c r="D3783" s="175">
        <v>0</v>
      </c>
    </row>
    <row r="3784" spans="1:4" ht="15.75" customHeight="1" x14ac:dyDescent="0.3">
      <c r="A3784" s="174">
        <v>105042</v>
      </c>
      <c r="B3784" s="83" t="s">
        <v>4003</v>
      </c>
      <c r="C3784" s="174" t="s">
        <v>224</v>
      </c>
      <c r="D3784" s="175">
        <v>78.06</v>
      </c>
    </row>
    <row r="3785" spans="1:4" ht="15.75" customHeight="1" x14ac:dyDescent="0.3">
      <c r="A3785" s="174">
        <v>105046</v>
      </c>
      <c r="B3785" s="83" t="s">
        <v>4004</v>
      </c>
      <c r="C3785" s="174" t="s">
        <v>224</v>
      </c>
      <c r="D3785" s="175">
        <v>65.12</v>
      </c>
    </row>
    <row r="3786" spans="1:4" ht="15.75" customHeight="1" x14ac:dyDescent="0.3">
      <c r="A3786" s="174">
        <v>105095</v>
      </c>
      <c r="B3786" s="83" t="s">
        <v>4005</v>
      </c>
      <c r="C3786" s="174" t="s">
        <v>224</v>
      </c>
      <c r="D3786" s="175">
        <v>115.49</v>
      </c>
    </row>
    <row r="3787" spans="1:4" ht="15.75" customHeight="1" x14ac:dyDescent="0.3">
      <c r="A3787" s="174">
        <v>105098</v>
      </c>
      <c r="B3787" s="83" t="s">
        <v>4006</v>
      </c>
      <c r="C3787" s="174" t="s">
        <v>224</v>
      </c>
      <c r="D3787" s="175">
        <v>102.58</v>
      </c>
    </row>
    <row r="3788" spans="1:4" ht="15.75" customHeight="1" x14ac:dyDescent="0.3">
      <c r="A3788" s="174">
        <v>105050</v>
      </c>
      <c r="B3788" s="83" t="s">
        <v>4007</v>
      </c>
      <c r="C3788" s="174" t="s">
        <v>224</v>
      </c>
      <c r="D3788" s="175">
        <v>237.91</v>
      </c>
    </row>
    <row r="3789" spans="1:4" ht="15.75" customHeight="1" x14ac:dyDescent="0.3">
      <c r="A3789" s="174">
        <v>105053</v>
      </c>
      <c r="B3789" s="83" t="s">
        <v>4008</v>
      </c>
      <c r="C3789" s="174" t="s">
        <v>224</v>
      </c>
      <c r="D3789" s="175">
        <v>225.17</v>
      </c>
    </row>
    <row r="3790" spans="1:4" ht="15.75" customHeight="1" x14ac:dyDescent="0.3">
      <c r="A3790" s="174">
        <v>105056</v>
      </c>
      <c r="B3790" s="83" t="s">
        <v>4009</v>
      </c>
      <c r="C3790" s="174" t="s">
        <v>224</v>
      </c>
      <c r="D3790" s="175">
        <v>327.98</v>
      </c>
    </row>
    <row r="3791" spans="1:4" ht="15.75" customHeight="1" x14ac:dyDescent="0.3">
      <c r="A3791" s="174">
        <v>105058</v>
      </c>
      <c r="B3791" s="83" t="s">
        <v>4010</v>
      </c>
      <c r="C3791" s="174" t="s">
        <v>224</v>
      </c>
      <c r="D3791" s="175">
        <v>316.14999999999998</v>
      </c>
    </row>
    <row r="3792" spans="1:4" ht="15.75" customHeight="1" x14ac:dyDescent="0.3">
      <c r="A3792" s="174">
        <v>105062</v>
      </c>
      <c r="B3792" s="83" t="s">
        <v>4011</v>
      </c>
      <c r="C3792" s="174" t="s">
        <v>224</v>
      </c>
      <c r="D3792" s="175">
        <v>0</v>
      </c>
    </row>
    <row r="3793" spans="1:4" ht="15.75" customHeight="1" x14ac:dyDescent="0.3">
      <c r="A3793" s="174">
        <v>105066</v>
      </c>
      <c r="B3793" s="83" t="s">
        <v>4012</v>
      </c>
      <c r="C3793" s="174" t="s">
        <v>224</v>
      </c>
      <c r="D3793" s="175">
        <v>0</v>
      </c>
    </row>
    <row r="3794" spans="1:4" ht="15.75" customHeight="1" x14ac:dyDescent="0.3">
      <c r="A3794" s="174">
        <v>105063</v>
      </c>
      <c r="B3794" s="83" t="s">
        <v>4013</v>
      </c>
      <c r="C3794" s="174" t="s">
        <v>224</v>
      </c>
      <c r="D3794" s="175">
        <v>0</v>
      </c>
    </row>
    <row r="3795" spans="1:4" ht="15.75" customHeight="1" x14ac:dyDescent="0.3">
      <c r="A3795" s="174">
        <v>105067</v>
      </c>
      <c r="B3795" s="83" t="s">
        <v>4014</v>
      </c>
      <c r="C3795" s="174" t="s">
        <v>224</v>
      </c>
      <c r="D3795" s="175">
        <v>0</v>
      </c>
    </row>
    <row r="3796" spans="1:4" ht="15.75" customHeight="1" x14ac:dyDescent="0.3">
      <c r="A3796" s="174">
        <v>105069</v>
      </c>
      <c r="B3796" s="83" t="s">
        <v>4015</v>
      </c>
      <c r="C3796" s="174" t="s">
        <v>224</v>
      </c>
      <c r="D3796" s="175">
        <v>0</v>
      </c>
    </row>
    <row r="3797" spans="1:4" ht="15.75" customHeight="1" x14ac:dyDescent="0.3">
      <c r="A3797" s="174">
        <v>105072</v>
      </c>
      <c r="B3797" s="83" t="s">
        <v>4016</v>
      </c>
      <c r="C3797" s="174" t="s">
        <v>224</v>
      </c>
      <c r="D3797" s="175">
        <v>0</v>
      </c>
    </row>
    <row r="3798" spans="1:4" ht="15.75" customHeight="1" x14ac:dyDescent="0.3">
      <c r="A3798" s="174">
        <v>105070</v>
      </c>
      <c r="B3798" s="83" t="s">
        <v>4017</v>
      </c>
      <c r="C3798" s="174" t="s">
        <v>224</v>
      </c>
      <c r="D3798" s="175">
        <v>0</v>
      </c>
    </row>
    <row r="3799" spans="1:4" ht="15.75" customHeight="1" x14ac:dyDescent="0.3">
      <c r="A3799" s="174">
        <v>105073</v>
      </c>
      <c r="B3799" s="83" t="s">
        <v>4018</v>
      </c>
      <c r="C3799" s="174" t="s">
        <v>224</v>
      </c>
      <c r="D3799" s="175">
        <v>0</v>
      </c>
    </row>
    <row r="3800" spans="1:4" ht="15.75" customHeight="1" x14ac:dyDescent="0.3">
      <c r="A3800" s="174">
        <v>105075</v>
      </c>
      <c r="B3800" s="83" t="s">
        <v>4019</v>
      </c>
      <c r="C3800" s="174" t="s">
        <v>224</v>
      </c>
      <c r="D3800" s="175">
        <v>0</v>
      </c>
    </row>
    <row r="3801" spans="1:4" ht="15.75" customHeight="1" x14ac:dyDescent="0.3">
      <c r="A3801" s="174">
        <v>105078</v>
      </c>
      <c r="B3801" s="83" t="s">
        <v>4020</v>
      </c>
      <c r="C3801" s="174" t="s">
        <v>224</v>
      </c>
      <c r="D3801" s="175">
        <v>0</v>
      </c>
    </row>
    <row r="3802" spans="1:4" ht="15.75" customHeight="1" x14ac:dyDescent="0.3">
      <c r="A3802" s="174">
        <v>105076</v>
      </c>
      <c r="B3802" s="83" t="s">
        <v>4021</v>
      </c>
      <c r="C3802" s="174" t="s">
        <v>224</v>
      </c>
      <c r="D3802" s="175">
        <v>0</v>
      </c>
    </row>
    <row r="3803" spans="1:4" ht="15.75" customHeight="1" x14ac:dyDescent="0.3">
      <c r="A3803" s="174">
        <v>105079</v>
      </c>
      <c r="B3803" s="83" t="s">
        <v>4022</v>
      </c>
      <c r="C3803" s="174" t="s">
        <v>224</v>
      </c>
      <c r="D3803" s="175">
        <v>0</v>
      </c>
    </row>
    <row r="3804" spans="1:4" ht="15.75" customHeight="1" x14ac:dyDescent="0.3">
      <c r="A3804" s="174">
        <v>105061</v>
      </c>
      <c r="B3804" s="83" t="s">
        <v>4023</v>
      </c>
      <c r="C3804" s="174" t="s">
        <v>224</v>
      </c>
      <c r="D3804" s="175">
        <v>110.22</v>
      </c>
    </row>
    <row r="3805" spans="1:4" ht="15.75" customHeight="1" x14ac:dyDescent="0.3">
      <c r="A3805" s="174">
        <v>105064</v>
      </c>
      <c r="B3805" s="83" t="s">
        <v>4024</v>
      </c>
      <c r="C3805" s="174" t="s">
        <v>224</v>
      </c>
      <c r="D3805" s="175">
        <v>93.6</v>
      </c>
    </row>
    <row r="3806" spans="1:4" ht="15.75" customHeight="1" x14ac:dyDescent="0.3">
      <c r="A3806" s="174">
        <v>105068</v>
      </c>
      <c r="B3806" s="83" t="s">
        <v>4025</v>
      </c>
      <c r="C3806" s="174" t="s">
        <v>224</v>
      </c>
      <c r="D3806" s="175">
        <v>179.3</v>
      </c>
    </row>
    <row r="3807" spans="1:4" ht="15.75" customHeight="1" x14ac:dyDescent="0.3">
      <c r="A3807" s="174">
        <v>105071</v>
      </c>
      <c r="B3807" s="83" t="s">
        <v>4026</v>
      </c>
      <c r="C3807" s="174" t="s">
        <v>224</v>
      </c>
      <c r="D3807" s="175">
        <v>162.68</v>
      </c>
    </row>
    <row r="3808" spans="1:4" ht="15.75" customHeight="1" x14ac:dyDescent="0.3">
      <c r="A3808" s="174">
        <v>105074</v>
      </c>
      <c r="B3808" s="83" t="s">
        <v>4027</v>
      </c>
      <c r="C3808" s="174" t="s">
        <v>224</v>
      </c>
      <c r="D3808" s="175">
        <v>275.95999999999998</v>
      </c>
    </row>
    <row r="3809" spans="1:4" ht="15.75" customHeight="1" x14ac:dyDescent="0.3">
      <c r="A3809" s="174">
        <v>105077</v>
      </c>
      <c r="B3809" s="83" t="s">
        <v>4028</v>
      </c>
      <c r="C3809" s="174" t="s">
        <v>224</v>
      </c>
      <c r="D3809" s="175">
        <v>259.43</v>
      </c>
    </row>
    <row r="3810" spans="1:4" ht="15.75" customHeight="1" x14ac:dyDescent="0.3">
      <c r="A3810" s="174">
        <v>105090</v>
      </c>
      <c r="B3810" s="83" t="s">
        <v>4029</v>
      </c>
      <c r="C3810" s="174" t="s">
        <v>216</v>
      </c>
      <c r="D3810" s="175">
        <v>352.83</v>
      </c>
    </row>
    <row r="3811" spans="1:4" ht="15.75" customHeight="1" x14ac:dyDescent="0.3">
      <c r="A3811" s="174">
        <v>105099</v>
      </c>
      <c r="B3811" s="83" t="s">
        <v>4030</v>
      </c>
      <c r="C3811" s="174" t="s">
        <v>224</v>
      </c>
      <c r="D3811" s="175">
        <v>91.46</v>
      </c>
    </row>
    <row r="3812" spans="1:4" ht="15.75" customHeight="1" x14ac:dyDescent="0.3">
      <c r="A3812" s="174">
        <v>105100</v>
      </c>
      <c r="B3812" s="83" t="s">
        <v>4031</v>
      </c>
      <c r="C3812" s="174" t="s">
        <v>224</v>
      </c>
      <c r="D3812" s="175">
        <v>132.47</v>
      </c>
    </row>
    <row r="3813" spans="1:4" ht="15.75" customHeight="1" x14ac:dyDescent="0.3">
      <c r="A3813" s="174">
        <v>105101</v>
      </c>
      <c r="B3813" s="83" t="s">
        <v>4032</v>
      </c>
      <c r="C3813" s="174" t="s">
        <v>224</v>
      </c>
      <c r="D3813" s="175">
        <v>262.37</v>
      </c>
    </row>
    <row r="3814" spans="1:4" ht="15.75" customHeight="1" x14ac:dyDescent="0.3">
      <c r="A3814" s="174">
        <v>105102</v>
      </c>
      <c r="B3814" s="83" t="s">
        <v>4033</v>
      </c>
      <c r="C3814" s="174" t="s">
        <v>224</v>
      </c>
      <c r="D3814" s="175">
        <v>362.18</v>
      </c>
    </row>
    <row r="3815" spans="1:4" ht="15.75" customHeight="1" x14ac:dyDescent="0.3">
      <c r="A3815" s="174">
        <v>105080</v>
      </c>
      <c r="B3815" s="83" t="s">
        <v>4034</v>
      </c>
      <c r="C3815" s="174" t="s">
        <v>224</v>
      </c>
      <c r="D3815" s="175">
        <v>68.819999999999993</v>
      </c>
    </row>
    <row r="3816" spans="1:4" ht="15.75" customHeight="1" x14ac:dyDescent="0.3">
      <c r="A3816" s="174">
        <v>105081</v>
      </c>
      <c r="B3816" s="83" t="s">
        <v>4035</v>
      </c>
      <c r="C3816" s="174" t="s">
        <v>224</v>
      </c>
      <c r="D3816" s="175">
        <v>79.900000000000006</v>
      </c>
    </row>
    <row r="3817" spans="1:4" ht="15.75" customHeight="1" x14ac:dyDescent="0.3">
      <c r="A3817" s="174">
        <v>105091</v>
      </c>
      <c r="B3817" s="83" t="s">
        <v>4036</v>
      </c>
      <c r="C3817" s="174" t="s">
        <v>224</v>
      </c>
      <c r="D3817" s="175">
        <v>140.19999999999999</v>
      </c>
    </row>
    <row r="3818" spans="1:4" ht="15.75" customHeight="1" x14ac:dyDescent="0.3">
      <c r="A3818" s="174">
        <v>105089</v>
      </c>
      <c r="B3818" s="83" t="s">
        <v>4037</v>
      </c>
      <c r="C3818" s="174" t="s">
        <v>224</v>
      </c>
      <c r="D3818" s="175">
        <v>177.3</v>
      </c>
    </row>
    <row r="3819" spans="1:4" ht="15.75" customHeight="1" x14ac:dyDescent="0.3">
      <c r="A3819" s="174">
        <v>105082</v>
      </c>
      <c r="B3819" s="83" t="s">
        <v>4038</v>
      </c>
      <c r="C3819" s="174" t="s">
        <v>224</v>
      </c>
      <c r="D3819" s="175">
        <v>71.77</v>
      </c>
    </row>
    <row r="3820" spans="1:4" ht="15.75" customHeight="1" x14ac:dyDescent="0.3">
      <c r="A3820" s="174">
        <v>105083</v>
      </c>
      <c r="B3820" s="83" t="s">
        <v>4039</v>
      </c>
      <c r="C3820" s="174" t="s">
        <v>224</v>
      </c>
      <c r="D3820" s="175">
        <v>81.239999999999995</v>
      </c>
    </row>
    <row r="3821" spans="1:4" ht="15.75" customHeight="1" x14ac:dyDescent="0.3">
      <c r="A3821" s="174">
        <v>105084</v>
      </c>
      <c r="B3821" s="83" t="s">
        <v>4040</v>
      </c>
      <c r="C3821" s="174" t="s">
        <v>224</v>
      </c>
      <c r="D3821" s="175">
        <v>101.19</v>
      </c>
    </row>
    <row r="3822" spans="1:4" ht="15.75" customHeight="1" x14ac:dyDescent="0.3">
      <c r="A3822" s="174">
        <v>105086</v>
      </c>
      <c r="B3822" s="83" t="s">
        <v>4041</v>
      </c>
      <c r="C3822" s="174" t="s">
        <v>224</v>
      </c>
      <c r="D3822" s="175">
        <v>94.16</v>
      </c>
    </row>
    <row r="3823" spans="1:4" ht="15.75" customHeight="1" x14ac:dyDescent="0.3">
      <c r="A3823" s="174">
        <v>105087</v>
      </c>
      <c r="B3823" s="83" t="s">
        <v>4042</v>
      </c>
      <c r="C3823" s="174" t="s">
        <v>224</v>
      </c>
      <c r="D3823" s="175">
        <v>105.97</v>
      </c>
    </row>
    <row r="3824" spans="1:4" ht="15.75" customHeight="1" x14ac:dyDescent="0.3">
      <c r="A3824" s="174">
        <v>105088</v>
      </c>
      <c r="B3824" s="83" t="s">
        <v>4043</v>
      </c>
      <c r="C3824" s="174" t="s">
        <v>224</v>
      </c>
      <c r="D3824" s="175">
        <v>192.1</v>
      </c>
    </row>
    <row r="3825" spans="1:4" ht="15.75" customHeight="1" x14ac:dyDescent="0.3">
      <c r="A3825" s="174">
        <v>105092</v>
      </c>
      <c r="B3825" s="83" t="s">
        <v>4044</v>
      </c>
      <c r="C3825" s="174" t="s">
        <v>224</v>
      </c>
      <c r="D3825" s="175">
        <v>152.52000000000001</v>
      </c>
    </row>
    <row r="3826" spans="1:4" ht="15.75" customHeight="1" x14ac:dyDescent="0.3">
      <c r="A3826" s="174">
        <v>105085</v>
      </c>
      <c r="B3826" s="83" t="s">
        <v>4045</v>
      </c>
      <c r="C3826" s="174" t="s">
        <v>224</v>
      </c>
      <c r="D3826" s="175">
        <v>105.83</v>
      </c>
    </row>
    <row r="3827" spans="1:4" ht="15.75" customHeight="1" x14ac:dyDescent="0.3">
      <c r="A3827" s="174">
        <v>105093</v>
      </c>
      <c r="B3827" s="83" t="s">
        <v>4046</v>
      </c>
      <c r="C3827" s="174" t="s">
        <v>224</v>
      </c>
      <c r="D3827" s="175">
        <v>155.11000000000001</v>
      </c>
    </row>
    <row r="3828" spans="1:4" ht="15.75" customHeight="1" x14ac:dyDescent="0.3">
      <c r="A3828" s="174">
        <v>105041</v>
      </c>
      <c r="B3828" s="83" t="s">
        <v>4047</v>
      </c>
      <c r="C3828" s="174" t="s">
        <v>224</v>
      </c>
      <c r="D3828" s="175">
        <v>52.49</v>
      </c>
    </row>
    <row r="3829" spans="1:4" ht="15.75" customHeight="1" x14ac:dyDescent="0.3">
      <c r="A3829" s="174">
        <v>105045</v>
      </c>
      <c r="B3829" s="83" t="s">
        <v>4048</v>
      </c>
      <c r="C3829" s="174" t="s">
        <v>224</v>
      </c>
      <c r="D3829" s="175">
        <v>59.48</v>
      </c>
    </row>
    <row r="3830" spans="1:4" ht="15.75" customHeight="1" x14ac:dyDescent="0.3">
      <c r="A3830" s="174">
        <v>93961</v>
      </c>
      <c r="B3830" s="83" t="s">
        <v>4049</v>
      </c>
      <c r="C3830" s="174" t="s">
        <v>224</v>
      </c>
      <c r="D3830" s="175">
        <v>279.02</v>
      </c>
    </row>
    <row r="3831" spans="1:4" ht="15.75" customHeight="1" x14ac:dyDescent="0.3">
      <c r="A3831" s="174">
        <v>93971</v>
      </c>
      <c r="B3831" s="83" t="s">
        <v>4050</v>
      </c>
      <c r="C3831" s="174" t="s">
        <v>224</v>
      </c>
      <c r="D3831" s="175">
        <v>231.25</v>
      </c>
    </row>
    <row r="3832" spans="1:4" ht="15.75" customHeight="1" x14ac:dyDescent="0.3">
      <c r="A3832" s="174">
        <v>93959</v>
      </c>
      <c r="B3832" s="83" t="s">
        <v>4051</v>
      </c>
      <c r="C3832" s="174" t="s">
        <v>224</v>
      </c>
      <c r="D3832" s="175">
        <v>311.68</v>
      </c>
    </row>
    <row r="3833" spans="1:4" ht="15.75" customHeight="1" x14ac:dyDescent="0.3">
      <c r="A3833" s="174">
        <v>93969</v>
      </c>
      <c r="B3833" s="83" t="s">
        <v>4052</v>
      </c>
      <c r="C3833" s="174" t="s">
        <v>224</v>
      </c>
      <c r="D3833" s="175">
        <v>257.57</v>
      </c>
    </row>
    <row r="3834" spans="1:4" ht="15.75" customHeight="1" x14ac:dyDescent="0.3">
      <c r="A3834" s="174">
        <v>93957</v>
      </c>
      <c r="B3834" s="83" t="s">
        <v>4053</v>
      </c>
      <c r="C3834" s="174" t="s">
        <v>224</v>
      </c>
      <c r="D3834" s="175">
        <v>389.34</v>
      </c>
    </row>
    <row r="3835" spans="1:4" ht="15.75" customHeight="1" x14ac:dyDescent="0.3">
      <c r="A3835" s="174">
        <v>93967</v>
      </c>
      <c r="B3835" s="83" t="s">
        <v>4054</v>
      </c>
      <c r="C3835" s="174" t="s">
        <v>224</v>
      </c>
      <c r="D3835" s="175">
        <v>322.45999999999998</v>
      </c>
    </row>
    <row r="3836" spans="1:4" ht="15.75" customHeight="1" x14ac:dyDescent="0.3">
      <c r="A3836" s="174">
        <v>104878</v>
      </c>
      <c r="B3836" s="83" t="s">
        <v>4055</v>
      </c>
      <c r="C3836" s="174" t="s">
        <v>182</v>
      </c>
      <c r="D3836" s="175">
        <v>2351.09</v>
      </c>
    </row>
    <row r="3837" spans="1:4" ht="15.75" customHeight="1" x14ac:dyDescent="0.3">
      <c r="A3837" s="174">
        <v>104877</v>
      </c>
      <c r="B3837" s="83" t="s">
        <v>4056</v>
      </c>
      <c r="C3837" s="174" t="s">
        <v>182</v>
      </c>
      <c r="D3837" s="175">
        <v>648.69000000000005</v>
      </c>
    </row>
    <row r="3838" spans="1:4" ht="15.75" customHeight="1" x14ac:dyDescent="0.3">
      <c r="A3838" s="174">
        <v>104841</v>
      </c>
      <c r="B3838" s="83" t="s">
        <v>4057</v>
      </c>
      <c r="C3838" s="174" t="s">
        <v>224</v>
      </c>
      <c r="D3838" s="175">
        <v>87.28</v>
      </c>
    </row>
    <row r="3839" spans="1:4" ht="15.75" customHeight="1" x14ac:dyDescent="0.3">
      <c r="A3839" s="174">
        <v>104849</v>
      </c>
      <c r="B3839" s="83" t="s">
        <v>4058</v>
      </c>
      <c r="C3839" s="174" t="s">
        <v>224</v>
      </c>
      <c r="D3839" s="175">
        <v>57.57</v>
      </c>
    </row>
    <row r="3840" spans="1:4" ht="15.75" customHeight="1" x14ac:dyDescent="0.3">
      <c r="A3840" s="174">
        <v>104887</v>
      </c>
      <c r="B3840" s="83" t="s">
        <v>4059</v>
      </c>
      <c r="C3840" s="174" t="s">
        <v>224</v>
      </c>
      <c r="D3840" s="175">
        <v>43.44</v>
      </c>
    </row>
    <row r="3841" spans="1:4" ht="15.75" customHeight="1" x14ac:dyDescent="0.3">
      <c r="A3841" s="174">
        <v>104844</v>
      </c>
      <c r="B3841" s="83" t="s">
        <v>4060</v>
      </c>
      <c r="C3841" s="174" t="s">
        <v>224</v>
      </c>
      <c r="D3841" s="175">
        <v>96.99</v>
      </c>
    </row>
    <row r="3842" spans="1:4" ht="15.75" customHeight="1" x14ac:dyDescent="0.3">
      <c r="A3842" s="174">
        <v>104852</v>
      </c>
      <c r="B3842" s="83" t="s">
        <v>4061</v>
      </c>
      <c r="C3842" s="174" t="s">
        <v>224</v>
      </c>
      <c r="D3842" s="175">
        <v>64</v>
      </c>
    </row>
    <row r="3843" spans="1:4" ht="15.75" customHeight="1" x14ac:dyDescent="0.3">
      <c r="A3843" s="174">
        <v>104846</v>
      </c>
      <c r="B3843" s="83" t="s">
        <v>4062</v>
      </c>
      <c r="C3843" s="174" t="s">
        <v>224</v>
      </c>
      <c r="D3843" s="175">
        <v>111.43</v>
      </c>
    </row>
    <row r="3844" spans="1:4" ht="15.75" customHeight="1" x14ac:dyDescent="0.3">
      <c r="A3844" s="174">
        <v>104854</v>
      </c>
      <c r="B3844" s="83" t="s">
        <v>4063</v>
      </c>
      <c r="C3844" s="174" t="s">
        <v>224</v>
      </c>
      <c r="D3844" s="175">
        <v>73.59</v>
      </c>
    </row>
    <row r="3845" spans="1:4" ht="15.75" customHeight="1" x14ac:dyDescent="0.3">
      <c r="A3845" s="174">
        <v>104890</v>
      </c>
      <c r="B3845" s="83" t="s">
        <v>4064</v>
      </c>
      <c r="C3845" s="174" t="s">
        <v>224</v>
      </c>
      <c r="D3845" s="175">
        <v>50.73</v>
      </c>
    </row>
    <row r="3846" spans="1:4" ht="15.75" customHeight="1" x14ac:dyDescent="0.3">
      <c r="A3846" s="174">
        <v>104842</v>
      </c>
      <c r="B3846" s="83" t="s">
        <v>4065</v>
      </c>
      <c r="C3846" s="174" t="s">
        <v>224</v>
      </c>
      <c r="D3846" s="175">
        <v>73.650000000000006</v>
      </c>
    </row>
    <row r="3847" spans="1:4" ht="15.75" customHeight="1" x14ac:dyDescent="0.3">
      <c r="A3847" s="174">
        <v>104850</v>
      </c>
      <c r="B3847" s="83" t="s">
        <v>4066</v>
      </c>
      <c r="C3847" s="174" t="s">
        <v>224</v>
      </c>
      <c r="D3847" s="175">
        <v>50.6</v>
      </c>
    </row>
    <row r="3848" spans="1:4" ht="15.75" customHeight="1" x14ac:dyDescent="0.3">
      <c r="A3848" s="174">
        <v>104888</v>
      </c>
      <c r="B3848" s="83" t="s">
        <v>4067</v>
      </c>
      <c r="C3848" s="174" t="s">
        <v>224</v>
      </c>
      <c r="D3848" s="175">
        <v>38.840000000000003</v>
      </c>
    </row>
    <row r="3849" spans="1:4" ht="15.75" customHeight="1" x14ac:dyDescent="0.3">
      <c r="A3849" s="174">
        <v>104879</v>
      </c>
      <c r="B3849" s="83" t="s">
        <v>4068</v>
      </c>
      <c r="C3849" s="174" t="s">
        <v>224</v>
      </c>
      <c r="D3849" s="175">
        <v>81.77</v>
      </c>
    </row>
    <row r="3850" spans="1:4" ht="15.75" customHeight="1" x14ac:dyDescent="0.3">
      <c r="A3850" s="174">
        <v>104853</v>
      </c>
      <c r="B3850" s="83" t="s">
        <v>4069</v>
      </c>
      <c r="C3850" s="174" t="s">
        <v>224</v>
      </c>
      <c r="D3850" s="175">
        <v>56</v>
      </c>
    </row>
    <row r="3851" spans="1:4" ht="15.75" customHeight="1" x14ac:dyDescent="0.3">
      <c r="A3851" s="174">
        <v>104847</v>
      </c>
      <c r="B3851" s="83" t="s">
        <v>4070</v>
      </c>
      <c r="C3851" s="174" t="s">
        <v>224</v>
      </c>
      <c r="D3851" s="175">
        <v>93.77</v>
      </c>
    </row>
    <row r="3852" spans="1:4" ht="15.75" customHeight="1" x14ac:dyDescent="0.3">
      <c r="A3852" s="174">
        <v>104855</v>
      </c>
      <c r="B3852" s="83" t="s">
        <v>4071</v>
      </c>
      <c r="C3852" s="174" t="s">
        <v>224</v>
      </c>
      <c r="D3852" s="175">
        <v>63.96</v>
      </c>
    </row>
    <row r="3853" spans="1:4" ht="15.75" customHeight="1" x14ac:dyDescent="0.3">
      <c r="A3853" s="174">
        <v>104891</v>
      </c>
      <c r="B3853" s="83" t="s">
        <v>4072</v>
      </c>
      <c r="C3853" s="174" t="s">
        <v>224</v>
      </c>
      <c r="D3853" s="175">
        <v>45</v>
      </c>
    </row>
    <row r="3854" spans="1:4" ht="15.75" customHeight="1" x14ac:dyDescent="0.3">
      <c r="A3854" s="174">
        <v>104892</v>
      </c>
      <c r="B3854" s="83" t="s">
        <v>4073</v>
      </c>
      <c r="C3854" s="174" t="s">
        <v>224</v>
      </c>
      <c r="D3854" s="175">
        <v>110.01</v>
      </c>
    </row>
    <row r="3855" spans="1:4" ht="15.75" customHeight="1" x14ac:dyDescent="0.3">
      <c r="A3855" s="174">
        <v>104848</v>
      </c>
      <c r="B3855" s="83" t="s">
        <v>4074</v>
      </c>
      <c r="C3855" s="174" t="s">
        <v>224</v>
      </c>
      <c r="D3855" s="175">
        <v>67.98</v>
      </c>
    </row>
    <row r="3856" spans="1:4" ht="15.75" customHeight="1" x14ac:dyDescent="0.3">
      <c r="A3856" s="174">
        <v>104886</v>
      </c>
      <c r="B3856" s="83" t="s">
        <v>4075</v>
      </c>
      <c r="C3856" s="174" t="s">
        <v>224</v>
      </c>
      <c r="D3856" s="175">
        <v>50.22</v>
      </c>
    </row>
    <row r="3857" spans="1:4" ht="15.75" customHeight="1" x14ac:dyDescent="0.3">
      <c r="A3857" s="174">
        <v>104843</v>
      </c>
      <c r="B3857" s="83" t="s">
        <v>4076</v>
      </c>
      <c r="C3857" s="174" t="s">
        <v>224</v>
      </c>
      <c r="D3857" s="175">
        <v>122.13</v>
      </c>
    </row>
    <row r="3858" spans="1:4" ht="15.75" customHeight="1" x14ac:dyDescent="0.3">
      <c r="A3858" s="174">
        <v>104851</v>
      </c>
      <c r="B3858" s="83" t="s">
        <v>4077</v>
      </c>
      <c r="C3858" s="174" t="s">
        <v>224</v>
      </c>
      <c r="D3858" s="175">
        <v>76.02</v>
      </c>
    </row>
    <row r="3859" spans="1:4" ht="15.75" customHeight="1" x14ac:dyDescent="0.3">
      <c r="A3859" s="174">
        <v>104845</v>
      </c>
      <c r="B3859" s="83" t="s">
        <v>4078</v>
      </c>
      <c r="C3859" s="174" t="s">
        <v>224</v>
      </c>
      <c r="D3859" s="175">
        <v>140.12</v>
      </c>
    </row>
    <row r="3860" spans="1:4" ht="15.75" customHeight="1" x14ac:dyDescent="0.3">
      <c r="A3860" s="174">
        <v>104880</v>
      </c>
      <c r="B3860" s="83" t="s">
        <v>4079</v>
      </c>
      <c r="C3860" s="174" t="s">
        <v>224</v>
      </c>
      <c r="D3860" s="175">
        <v>87.93</v>
      </c>
    </row>
    <row r="3861" spans="1:4" ht="15.75" customHeight="1" x14ac:dyDescent="0.3">
      <c r="A3861" s="174">
        <v>104889</v>
      </c>
      <c r="B3861" s="83" t="s">
        <v>4080</v>
      </c>
      <c r="C3861" s="174" t="s">
        <v>224</v>
      </c>
      <c r="D3861" s="175">
        <v>59.29</v>
      </c>
    </row>
    <row r="3862" spans="1:4" ht="15.75" customHeight="1" x14ac:dyDescent="0.3">
      <c r="A3862" s="174">
        <v>95108</v>
      </c>
      <c r="B3862" s="83" t="s">
        <v>4081</v>
      </c>
      <c r="C3862" s="174" t="s">
        <v>182</v>
      </c>
      <c r="D3862" s="175">
        <v>45.83</v>
      </c>
    </row>
    <row r="3863" spans="1:4" ht="15.75" customHeight="1" x14ac:dyDescent="0.3">
      <c r="A3863" s="174">
        <v>104857</v>
      </c>
      <c r="B3863" s="83" t="s">
        <v>4082</v>
      </c>
      <c r="C3863" s="174" t="s">
        <v>224</v>
      </c>
      <c r="D3863" s="175">
        <v>0</v>
      </c>
    </row>
    <row r="3864" spans="1:4" ht="15.75" customHeight="1" x14ac:dyDescent="0.3">
      <c r="A3864" s="174">
        <v>104859</v>
      </c>
      <c r="B3864" s="83" t="s">
        <v>4083</v>
      </c>
      <c r="C3864" s="174" t="s">
        <v>224</v>
      </c>
      <c r="D3864" s="175">
        <v>0</v>
      </c>
    </row>
    <row r="3865" spans="1:4" ht="15.75" customHeight="1" x14ac:dyDescent="0.3">
      <c r="A3865" s="174">
        <v>104861</v>
      </c>
      <c r="B3865" s="83" t="s">
        <v>4084</v>
      </c>
      <c r="C3865" s="174" t="s">
        <v>224</v>
      </c>
      <c r="D3865" s="175">
        <v>0</v>
      </c>
    </row>
    <row r="3866" spans="1:4" ht="15.75" customHeight="1" x14ac:dyDescent="0.3">
      <c r="A3866" s="174">
        <v>104856</v>
      </c>
      <c r="B3866" s="83" t="s">
        <v>4085</v>
      </c>
      <c r="C3866" s="174" t="s">
        <v>224</v>
      </c>
      <c r="D3866" s="175">
        <v>0</v>
      </c>
    </row>
    <row r="3867" spans="1:4" ht="15.75" customHeight="1" x14ac:dyDescent="0.3">
      <c r="A3867" s="174">
        <v>104858</v>
      </c>
      <c r="B3867" s="83" t="s">
        <v>4086</v>
      </c>
      <c r="C3867" s="174" t="s">
        <v>224</v>
      </c>
      <c r="D3867" s="175">
        <v>0</v>
      </c>
    </row>
    <row r="3868" spans="1:4" ht="15.75" customHeight="1" x14ac:dyDescent="0.3">
      <c r="A3868" s="174">
        <v>104860</v>
      </c>
      <c r="B3868" s="83" t="s">
        <v>4087</v>
      </c>
      <c r="C3868" s="174" t="s">
        <v>224</v>
      </c>
      <c r="D3868" s="175">
        <v>0</v>
      </c>
    </row>
    <row r="3869" spans="1:4" ht="15.75" customHeight="1" x14ac:dyDescent="0.3">
      <c r="A3869" s="174">
        <v>104871</v>
      </c>
      <c r="B3869" s="83" t="s">
        <v>4088</v>
      </c>
      <c r="C3869" s="174" t="s">
        <v>224</v>
      </c>
      <c r="D3869" s="175">
        <v>0</v>
      </c>
    </row>
    <row r="3870" spans="1:4" ht="15.75" customHeight="1" x14ac:dyDescent="0.3">
      <c r="A3870" s="174">
        <v>104883</v>
      </c>
      <c r="B3870" s="83" t="s">
        <v>4089</v>
      </c>
      <c r="C3870" s="174" t="s">
        <v>224</v>
      </c>
      <c r="D3870" s="175">
        <v>0</v>
      </c>
    </row>
    <row r="3871" spans="1:4" ht="15.75" customHeight="1" x14ac:dyDescent="0.3">
      <c r="A3871" s="174">
        <v>104865</v>
      </c>
      <c r="B3871" s="83" t="s">
        <v>4090</v>
      </c>
      <c r="C3871" s="174" t="s">
        <v>224</v>
      </c>
      <c r="D3871" s="175">
        <v>0</v>
      </c>
    </row>
    <row r="3872" spans="1:4" ht="15.75" customHeight="1" x14ac:dyDescent="0.3">
      <c r="A3872" s="174">
        <v>104872</v>
      </c>
      <c r="B3872" s="83" t="s">
        <v>4091</v>
      </c>
      <c r="C3872" s="174" t="s">
        <v>224</v>
      </c>
      <c r="D3872" s="175">
        <v>0</v>
      </c>
    </row>
    <row r="3873" spans="1:4" ht="15.75" customHeight="1" x14ac:dyDescent="0.3">
      <c r="A3873" s="174">
        <v>104884</v>
      </c>
      <c r="B3873" s="83" t="s">
        <v>4092</v>
      </c>
      <c r="C3873" s="174" t="s">
        <v>224</v>
      </c>
      <c r="D3873" s="175">
        <v>0</v>
      </c>
    </row>
    <row r="3874" spans="1:4" ht="15.75" customHeight="1" x14ac:dyDescent="0.3">
      <c r="A3874" s="174">
        <v>104866</v>
      </c>
      <c r="B3874" s="83" t="s">
        <v>4093</v>
      </c>
      <c r="C3874" s="174" t="s">
        <v>224</v>
      </c>
      <c r="D3874" s="175">
        <v>0</v>
      </c>
    </row>
    <row r="3875" spans="1:4" ht="15.75" customHeight="1" x14ac:dyDescent="0.3">
      <c r="A3875" s="174">
        <v>104873</v>
      </c>
      <c r="B3875" s="83" t="s">
        <v>4094</v>
      </c>
      <c r="C3875" s="174" t="s">
        <v>224</v>
      </c>
      <c r="D3875" s="175">
        <v>0</v>
      </c>
    </row>
    <row r="3876" spans="1:4" ht="15.75" customHeight="1" x14ac:dyDescent="0.3">
      <c r="A3876" s="174">
        <v>104885</v>
      </c>
      <c r="B3876" s="83" t="s">
        <v>4095</v>
      </c>
      <c r="C3876" s="174" t="s">
        <v>224</v>
      </c>
      <c r="D3876" s="175">
        <v>0</v>
      </c>
    </row>
    <row r="3877" spans="1:4" ht="15.75" customHeight="1" x14ac:dyDescent="0.3">
      <c r="A3877" s="174">
        <v>104867</v>
      </c>
      <c r="B3877" s="83" t="s">
        <v>4096</v>
      </c>
      <c r="C3877" s="174" t="s">
        <v>224</v>
      </c>
      <c r="D3877" s="175">
        <v>0</v>
      </c>
    </row>
    <row r="3878" spans="1:4" ht="15.75" customHeight="1" x14ac:dyDescent="0.3">
      <c r="A3878" s="174">
        <v>104868</v>
      </c>
      <c r="B3878" s="83" t="s">
        <v>4097</v>
      </c>
      <c r="C3878" s="174" t="s">
        <v>224</v>
      </c>
      <c r="D3878" s="175">
        <v>0</v>
      </c>
    </row>
    <row r="3879" spans="1:4" ht="15.75" customHeight="1" x14ac:dyDescent="0.3">
      <c r="A3879" s="174">
        <v>104874</v>
      </c>
      <c r="B3879" s="83" t="s">
        <v>4098</v>
      </c>
      <c r="C3879" s="174" t="s">
        <v>224</v>
      </c>
      <c r="D3879" s="175">
        <v>0</v>
      </c>
    </row>
    <row r="3880" spans="1:4" ht="15.75" customHeight="1" x14ac:dyDescent="0.3">
      <c r="A3880" s="174">
        <v>104862</v>
      </c>
      <c r="B3880" s="83" t="s">
        <v>4099</v>
      </c>
      <c r="C3880" s="174" t="s">
        <v>224</v>
      </c>
      <c r="D3880" s="175">
        <v>0</v>
      </c>
    </row>
    <row r="3881" spans="1:4" ht="15.75" customHeight="1" x14ac:dyDescent="0.3">
      <c r="A3881" s="174">
        <v>104869</v>
      </c>
      <c r="B3881" s="83" t="s">
        <v>4100</v>
      </c>
      <c r="C3881" s="174" t="s">
        <v>224</v>
      </c>
      <c r="D3881" s="175">
        <v>0</v>
      </c>
    </row>
    <row r="3882" spans="1:4" ht="15.75" customHeight="1" x14ac:dyDescent="0.3">
      <c r="A3882" s="174">
        <v>104881</v>
      </c>
      <c r="B3882" s="83" t="s">
        <v>4101</v>
      </c>
      <c r="C3882" s="174" t="s">
        <v>224</v>
      </c>
      <c r="D3882" s="175">
        <v>0</v>
      </c>
    </row>
    <row r="3883" spans="1:4" ht="15.75" customHeight="1" x14ac:dyDescent="0.3">
      <c r="A3883" s="174">
        <v>104863</v>
      </c>
      <c r="B3883" s="83" t="s">
        <v>4102</v>
      </c>
      <c r="C3883" s="174" t="s">
        <v>224</v>
      </c>
      <c r="D3883" s="175">
        <v>0</v>
      </c>
    </row>
    <row r="3884" spans="1:4" ht="15.75" customHeight="1" x14ac:dyDescent="0.3">
      <c r="A3884" s="174">
        <v>104870</v>
      </c>
      <c r="B3884" s="83" t="s">
        <v>4103</v>
      </c>
      <c r="C3884" s="174" t="s">
        <v>224</v>
      </c>
      <c r="D3884" s="175">
        <v>0</v>
      </c>
    </row>
    <row r="3885" spans="1:4" ht="15.75" customHeight="1" x14ac:dyDescent="0.3">
      <c r="A3885" s="174">
        <v>104882</v>
      </c>
      <c r="B3885" s="83" t="s">
        <v>4104</v>
      </c>
      <c r="C3885" s="174" t="s">
        <v>224</v>
      </c>
      <c r="D3885" s="175">
        <v>0</v>
      </c>
    </row>
    <row r="3886" spans="1:4" ht="15.75" customHeight="1" x14ac:dyDescent="0.3">
      <c r="A3886" s="174">
        <v>104864</v>
      </c>
      <c r="B3886" s="83" t="s">
        <v>4105</v>
      </c>
      <c r="C3886" s="174" t="s">
        <v>224</v>
      </c>
      <c r="D3886" s="175">
        <v>0</v>
      </c>
    </row>
    <row r="3887" spans="1:4" ht="15.75" customHeight="1" x14ac:dyDescent="0.3">
      <c r="A3887" s="174">
        <v>104876</v>
      </c>
      <c r="B3887" s="83" t="s">
        <v>4106</v>
      </c>
      <c r="C3887" s="174" t="s">
        <v>182</v>
      </c>
      <c r="D3887" s="175">
        <v>31.29</v>
      </c>
    </row>
    <row r="3888" spans="1:4" ht="15.75" customHeight="1" x14ac:dyDescent="0.3">
      <c r="A3888" s="174">
        <v>104875</v>
      </c>
      <c r="B3888" s="83" t="s">
        <v>4107</v>
      </c>
      <c r="C3888" s="174" t="s">
        <v>224</v>
      </c>
      <c r="D3888" s="175">
        <v>156.82</v>
      </c>
    </row>
    <row r="3889" spans="1:4" ht="15.75" customHeight="1" x14ac:dyDescent="0.3">
      <c r="A3889" s="174">
        <v>96120</v>
      </c>
      <c r="B3889" s="83" t="s">
        <v>4108</v>
      </c>
      <c r="C3889" s="174" t="s">
        <v>224</v>
      </c>
      <c r="D3889" s="175">
        <v>3.63</v>
      </c>
    </row>
    <row r="3890" spans="1:4" ht="15.75" customHeight="1" x14ac:dyDescent="0.3">
      <c r="A3890" s="174">
        <v>96123</v>
      </c>
      <c r="B3890" s="83" t="s">
        <v>4109</v>
      </c>
      <c r="C3890" s="174" t="s">
        <v>224</v>
      </c>
      <c r="D3890" s="175">
        <v>31.91</v>
      </c>
    </row>
    <row r="3891" spans="1:4" ht="15.75" customHeight="1" x14ac:dyDescent="0.3">
      <c r="A3891" s="174">
        <v>96122</v>
      </c>
      <c r="B3891" s="83" t="s">
        <v>4110</v>
      </c>
      <c r="C3891" s="174" t="s">
        <v>224</v>
      </c>
      <c r="D3891" s="175">
        <v>51.33</v>
      </c>
    </row>
    <row r="3892" spans="1:4" ht="15.75" customHeight="1" x14ac:dyDescent="0.3">
      <c r="A3892" s="174">
        <v>96121</v>
      </c>
      <c r="B3892" s="83" t="s">
        <v>4111</v>
      </c>
      <c r="C3892" s="174" t="s">
        <v>224</v>
      </c>
      <c r="D3892" s="175">
        <v>13.85</v>
      </c>
    </row>
    <row r="3893" spans="1:4" ht="15.75" customHeight="1" x14ac:dyDescent="0.3">
      <c r="A3893" s="174">
        <v>99054</v>
      </c>
      <c r="B3893" s="83" t="s">
        <v>4112</v>
      </c>
      <c r="C3893" s="174" t="s">
        <v>216</v>
      </c>
      <c r="D3893" s="175">
        <v>72.84</v>
      </c>
    </row>
    <row r="3894" spans="1:4" ht="15.75" customHeight="1" x14ac:dyDescent="0.3">
      <c r="A3894" s="174">
        <v>96110</v>
      </c>
      <c r="B3894" s="83" t="s">
        <v>4113</v>
      </c>
      <c r="C3894" s="174" t="s">
        <v>216</v>
      </c>
      <c r="D3894" s="175">
        <v>83.55</v>
      </c>
    </row>
    <row r="3895" spans="1:4" ht="15.75" customHeight="1" x14ac:dyDescent="0.3">
      <c r="A3895" s="174">
        <v>96114</v>
      </c>
      <c r="B3895" s="83" t="s">
        <v>4114</v>
      </c>
      <c r="C3895" s="174" t="s">
        <v>216</v>
      </c>
      <c r="D3895" s="175">
        <v>83.72</v>
      </c>
    </row>
    <row r="3896" spans="1:4" ht="15.75" customHeight="1" x14ac:dyDescent="0.3">
      <c r="A3896" s="174">
        <v>104757</v>
      </c>
      <c r="B3896" s="83" t="s">
        <v>4115</v>
      </c>
      <c r="C3896" s="174" t="s">
        <v>216</v>
      </c>
      <c r="D3896" s="175">
        <v>0</v>
      </c>
    </row>
    <row r="3897" spans="1:4" ht="15.75" customHeight="1" x14ac:dyDescent="0.3">
      <c r="A3897" s="174">
        <v>104756</v>
      </c>
      <c r="B3897" s="83" t="s">
        <v>4116</v>
      </c>
      <c r="C3897" s="174" t="s">
        <v>216</v>
      </c>
      <c r="D3897" s="175">
        <v>214.36</v>
      </c>
    </row>
    <row r="3898" spans="1:4" ht="15.75" customHeight="1" x14ac:dyDescent="0.3">
      <c r="A3898" s="174">
        <v>96112</v>
      </c>
      <c r="B3898" s="83" t="s">
        <v>4117</v>
      </c>
      <c r="C3898" s="174" t="s">
        <v>216</v>
      </c>
      <c r="D3898" s="175">
        <v>162.65</v>
      </c>
    </row>
    <row r="3899" spans="1:4" ht="15.75" customHeight="1" x14ac:dyDescent="0.3">
      <c r="A3899" s="174">
        <v>96113</v>
      </c>
      <c r="B3899" s="83" t="s">
        <v>4118</v>
      </c>
      <c r="C3899" s="174" t="s">
        <v>216</v>
      </c>
      <c r="D3899" s="175">
        <v>56.75</v>
      </c>
    </row>
    <row r="3900" spans="1:4" ht="15.75" customHeight="1" x14ac:dyDescent="0.3">
      <c r="A3900" s="174">
        <v>96109</v>
      </c>
      <c r="B3900" s="83" t="s">
        <v>4119</v>
      </c>
      <c r="C3900" s="174" t="s">
        <v>216</v>
      </c>
      <c r="D3900" s="175">
        <v>63.26</v>
      </c>
    </row>
    <row r="3901" spans="1:4" ht="15.75" customHeight="1" x14ac:dyDescent="0.3">
      <c r="A3901" s="174">
        <v>96116</v>
      </c>
      <c r="B3901" s="83" t="s">
        <v>4120</v>
      </c>
      <c r="C3901" s="174" t="s">
        <v>216</v>
      </c>
      <c r="D3901" s="175">
        <v>73.88</v>
      </c>
    </row>
    <row r="3902" spans="1:4" ht="15.75" customHeight="1" x14ac:dyDescent="0.3">
      <c r="A3902" s="174">
        <v>96111</v>
      </c>
      <c r="B3902" s="83" t="s">
        <v>4121</v>
      </c>
      <c r="C3902" s="174" t="s">
        <v>216</v>
      </c>
      <c r="D3902" s="175">
        <v>72.16</v>
      </c>
    </row>
    <row r="3903" spans="1:4" ht="15.75" customHeight="1" x14ac:dyDescent="0.3">
      <c r="A3903" s="174">
        <v>96486</v>
      </c>
      <c r="B3903" s="83" t="s">
        <v>4122</v>
      </c>
      <c r="C3903" s="174" t="s">
        <v>216</v>
      </c>
      <c r="D3903" s="175">
        <v>85.77</v>
      </c>
    </row>
    <row r="3904" spans="1:4" ht="15.75" customHeight="1" x14ac:dyDescent="0.3">
      <c r="A3904" s="174">
        <v>96485</v>
      </c>
      <c r="B3904" s="83" t="s">
        <v>4123</v>
      </c>
      <c r="C3904" s="174" t="s">
        <v>216</v>
      </c>
      <c r="D3904" s="175">
        <v>84.05</v>
      </c>
    </row>
    <row r="3905" spans="1:4" ht="15.75" customHeight="1" x14ac:dyDescent="0.3">
      <c r="A3905" s="174">
        <v>97557</v>
      </c>
      <c r="B3905" s="83" t="s">
        <v>4124</v>
      </c>
      <c r="C3905" s="174" t="s">
        <v>216</v>
      </c>
      <c r="D3905" s="175">
        <v>0</v>
      </c>
    </row>
    <row r="3906" spans="1:4" ht="15.75" customHeight="1" x14ac:dyDescent="0.3">
      <c r="A3906" s="174">
        <v>101807</v>
      </c>
      <c r="B3906" s="83" t="s">
        <v>4125</v>
      </c>
      <c r="C3906" s="174" t="s">
        <v>182</v>
      </c>
      <c r="D3906" s="175">
        <v>569.61</v>
      </c>
    </row>
    <row r="3907" spans="1:4" ht="15.75" customHeight="1" x14ac:dyDescent="0.3">
      <c r="A3907" s="174">
        <v>101806</v>
      </c>
      <c r="B3907" s="83" t="s">
        <v>4126</v>
      </c>
      <c r="C3907" s="174" t="s">
        <v>182</v>
      </c>
      <c r="D3907" s="175">
        <v>626.51</v>
      </c>
    </row>
    <row r="3908" spans="1:4" ht="15.75" customHeight="1" x14ac:dyDescent="0.3">
      <c r="A3908" s="174">
        <v>101808</v>
      </c>
      <c r="B3908" s="83" t="s">
        <v>4127</v>
      </c>
      <c r="C3908" s="174" t="s">
        <v>182</v>
      </c>
      <c r="D3908" s="175">
        <v>545.77</v>
      </c>
    </row>
    <row r="3909" spans="1:4" ht="15.75" customHeight="1" x14ac:dyDescent="0.3">
      <c r="A3909" s="174">
        <v>98058</v>
      </c>
      <c r="B3909" s="83" t="s">
        <v>4128</v>
      </c>
      <c r="C3909" s="174" t="s">
        <v>182</v>
      </c>
      <c r="D3909" s="175">
        <v>1747.3</v>
      </c>
    </row>
    <row r="3910" spans="1:4" ht="15.75" customHeight="1" x14ac:dyDescent="0.3">
      <c r="A3910" s="174">
        <v>98059</v>
      </c>
      <c r="B3910" s="83" t="s">
        <v>4129</v>
      </c>
      <c r="C3910" s="174" t="s">
        <v>182</v>
      </c>
      <c r="D3910" s="175">
        <v>3660.49</v>
      </c>
    </row>
    <row r="3911" spans="1:4" ht="15.75" customHeight="1" x14ac:dyDescent="0.3">
      <c r="A3911" s="174">
        <v>98060</v>
      </c>
      <c r="B3911" s="83" t="s">
        <v>4130</v>
      </c>
      <c r="C3911" s="174" t="s">
        <v>182</v>
      </c>
      <c r="D3911" s="175">
        <v>5095.7700000000004</v>
      </c>
    </row>
    <row r="3912" spans="1:4" ht="15.75" customHeight="1" x14ac:dyDescent="0.3">
      <c r="A3912" s="174">
        <v>98061</v>
      </c>
      <c r="B3912" s="83" t="s">
        <v>4131</v>
      </c>
      <c r="C3912" s="174" t="s">
        <v>182</v>
      </c>
      <c r="D3912" s="175">
        <v>7092.58</v>
      </c>
    </row>
    <row r="3913" spans="1:4" ht="15.75" customHeight="1" x14ac:dyDescent="0.3">
      <c r="A3913" s="174">
        <v>98088</v>
      </c>
      <c r="B3913" s="83" t="s">
        <v>4132</v>
      </c>
      <c r="C3913" s="174" t="s">
        <v>182</v>
      </c>
      <c r="D3913" s="175">
        <v>3391.81</v>
      </c>
    </row>
    <row r="3914" spans="1:4" ht="15.75" customHeight="1" x14ac:dyDescent="0.3">
      <c r="A3914" s="174">
        <v>98089</v>
      </c>
      <c r="B3914" s="83" t="s">
        <v>4133</v>
      </c>
      <c r="C3914" s="174" t="s">
        <v>182</v>
      </c>
      <c r="D3914" s="175">
        <v>5367.48</v>
      </c>
    </row>
    <row r="3915" spans="1:4" ht="15.75" customHeight="1" x14ac:dyDescent="0.3">
      <c r="A3915" s="174">
        <v>98090</v>
      </c>
      <c r="B3915" s="83" t="s">
        <v>4134</v>
      </c>
      <c r="C3915" s="174" t="s">
        <v>182</v>
      </c>
      <c r="D3915" s="175">
        <v>8431.64</v>
      </c>
    </row>
    <row r="3916" spans="1:4" ht="15.75" customHeight="1" x14ac:dyDescent="0.3">
      <c r="A3916" s="174">
        <v>98091</v>
      </c>
      <c r="B3916" s="83" t="s">
        <v>4135</v>
      </c>
      <c r="C3916" s="174" t="s">
        <v>182</v>
      </c>
      <c r="D3916" s="175">
        <v>11011.75</v>
      </c>
    </row>
    <row r="3917" spans="1:4" ht="15.75" customHeight="1" x14ac:dyDescent="0.3">
      <c r="A3917" s="174">
        <v>98092</v>
      </c>
      <c r="B3917" s="83" t="s">
        <v>4136</v>
      </c>
      <c r="C3917" s="174" t="s">
        <v>182</v>
      </c>
      <c r="D3917" s="175">
        <v>12791.22</v>
      </c>
    </row>
    <row r="3918" spans="1:4" ht="15.75" customHeight="1" x14ac:dyDescent="0.3">
      <c r="A3918" s="174">
        <v>98093</v>
      </c>
      <c r="B3918" s="83" t="s">
        <v>4137</v>
      </c>
      <c r="C3918" s="174" t="s">
        <v>182</v>
      </c>
      <c r="D3918" s="175">
        <v>15097.17</v>
      </c>
    </row>
    <row r="3919" spans="1:4" ht="15.75" customHeight="1" x14ac:dyDescent="0.3">
      <c r="A3919" s="174">
        <v>98072</v>
      </c>
      <c r="B3919" s="83" t="s">
        <v>4138</v>
      </c>
      <c r="C3919" s="174" t="s">
        <v>182</v>
      </c>
      <c r="D3919" s="175">
        <v>4204.87</v>
      </c>
    </row>
    <row r="3920" spans="1:4" ht="15.75" customHeight="1" x14ac:dyDescent="0.3">
      <c r="A3920" s="174">
        <v>98073</v>
      </c>
      <c r="B3920" s="83" t="s">
        <v>4139</v>
      </c>
      <c r="C3920" s="174" t="s">
        <v>182</v>
      </c>
      <c r="D3920" s="175">
        <v>6597.16</v>
      </c>
    </row>
    <row r="3921" spans="1:4" ht="15.75" customHeight="1" x14ac:dyDescent="0.3">
      <c r="A3921" s="174">
        <v>98074</v>
      </c>
      <c r="B3921" s="83" t="s">
        <v>4140</v>
      </c>
      <c r="C3921" s="174" t="s">
        <v>182</v>
      </c>
      <c r="D3921" s="175">
        <v>10264.02</v>
      </c>
    </row>
    <row r="3922" spans="1:4" ht="15.75" customHeight="1" x14ac:dyDescent="0.3">
      <c r="A3922" s="174">
        <v>98075</v>
      </c>
      <c r="B3922" s="83" t="s">
        <v>4141</v>
      </c>
      <c r="C3922" s="174" t="s">
        <v>182</v>
      </c>
      <c r="D3922" s="175">
        <v>13354.07</v>
      </c>
    </row>
    <row r="3923" spans="1:4" ht="15.75" customHeight="1" x14ac:dyDescent="0.3">
      <c r="A3923" s="174">
        <v>98076</v>
      </c>
      <c r="B3923" s="83" t="s">
        <v>4142</v>
      </c>
      <c r="C3923" s="174" t="s">
        <v>182</v>
      </c>
      <c r="D3923" s="175">
        <v>15403.81</v>
      </c>
    </row>
    <row r="3924" spans="1:4" ht="15.75" customHeight="1" x14ac:dyDescent="0.3">
      <c r="A3924" s="174">
        <v>98077</v>
      </c>
      <c r="B3924" s="83" t="s">
        <v>4143</v>
      </c>
      <c r="C3924" s="174" t="s">
        <v>182</v>
      </c>
      <c r="D3924" s="175">
        <v>18139.87</v>
      </c>
    </row>
    <row r="3925" spans="1:4" ht="15.75" customHeight="1" x14ac:dyDescent="0.3">
      <c r="A3925" s="174">
        <v>98062</v>
      </c>
      <c r="B3925" s="83" t="s">
        <v>4144</v>
      </c>
      <c r="C3925" s="174" t="s">
        <v>182</v>
      </c>
      <c r="D3925" s="175">
        <v>2982.4</v>
      </c>
    </row>
    <row r="3926" spans="1:4" ht="15.75" customHeight="1" x14ac:dyDescent="0.3">
      <c r="A3926" s="174">
        <v>98063</v>
      </c>
      <c r="B3926" s="83" t="s">
        <v>4145</v>
      </c>
      <c r="C3926" s="174" t="s">
        <v>182</v>
      </c>
      <c r="D3926" s="175">
        <v>4552.8999999999996</v>
      </c>
    </row>
    <row r="3927" spans="1:4" ht="15.75" customHeight="1" x14ac:dyDescent="0.3">
      <c r="A3927" s="174">
        <v>98064</v>
      </c>
      <c r="B3927" s="83" t="s">
        <v>4146</v>
      </c>
      <c r="C3927" s="174" t="s">
        <v>182</v>
      </c>
      <c r="D3927" s="175">
        <v>5265.77</v>
      </c>
    </row>
    <row r="3928" spans="1:4" ht="15.75" customHeight="1" x14ac:dyDescent="0.3">
      <c r="A3928" s="174">
        <v>98065</v>
      </c>
      <c r="B3928" s="83" t="s">
        <v>4147</v>
      </c>
      <c r="C3928" s="174" t="s">
        <v>182</v>
      </c>
      <c r="D3928" s="175">
        <v>7304.97</v>
      </c>
    </row>
    <row r="3929" spans="1:4" ht="15.75" customHeight="1" x14ac:dyDescent="0.3">
      <c r="A3929" s="174">
        <v>98094</v>
      </c>
      <c r="B3929" s="83" t="s">
        <v>4148</v>
      </c>
      <c r="C3929" s="174" t="s">
        <v>182</v>
      </c>
      <c r="D3929" s="175">
        <v>2779.02</v>
      </c>
    </row>
    <row r="3930" spans="1:4" ht="15.75" customHeight="1" x14ac:dyDescent="0.3">
      <c r="A3930" s="174">
        <v>98099</v>
      </c>
      <c r="B3930" s="83" t="s">
        <v>4149</v>
      </c>
      <c r="C3930" s="174" t="s">
        <v>182</v>
      </c>
      <c r="D3930" s="175">
        <v>4744.88</v>
      </c>
    </row>
    <row r="3931" spans="1:4" ht="15.75" customHeight="1" x14ac:dyDescent="0.3">
      <c r="A3931" s="174">
        <v>98100</v>
      </c>
      <c r="B3931" s="83" t="s">
        <v>4150</v>
      </c>
      <c r="C3931" s="174" t="s">
        <v>182</v>
      </c>
      <c r="D3931" s="175">
        <v>6223.24</v>
      </c>
    </row>
    <row r="3932" spans="1:4" ht="15.75" customHeight="1" x14ac:dyDescent="0.3">
      <c r="A3932" s="174">
        <v>98101</v>
      </c>
      <c r="B3932" s="83" t="s">
        <v>4151</v>
      </c>
      <c r="C3932" s="174" t="s">
        <v>182</v>
      </c>
      <c r="D3932" s="175">
        <v>9205.18</v>
      </c>
    </row>
    <row r="3933" spans="1:4" ht="15.75" customHeight="1" x14ac:dyDescent="0.3">
      <c r="A3933" s="174">
        <v>98078</v>
      </c>
      <c r="B3933" s="83" t="s">
        <v>4152</v>
      </c>
      <c r="C3933" s="174" t="s">
        <v>182</v>
      </c>
      <c r="D3933" s="175">
        <v>4531.3900000000003</v>
      </c>
    </row>
    <row r="3934" spans="1:4" ht="15.75" customHeight="1" x14ac:dyDescent="0.3">
      <c r="A3934" s="174">
        <v>98079</v>
      </c>
      <c r="B3934" s="83" t="s">
        <v>4153</v>
      </c>
      <c r="C3934" s="174" t="s">
        <v>182</v>
      </c>
      <c r="D3934" s="175">
        <v>7939.78</v>
      </c>
    </row>
    <row r="3935" spans="1:4" ht="15.75" customHeight="1" x14ac:dyDescent="0.3">
      <c r="A3935" s="174">
        <v>98080</v>
      </c>
      <c r="B3935" s="83" t="s">
        <v>4154</v>
      </c>
      <c r="C3935" s="174" t="s">
        <v>182</v>
      </c>
      <c r="D3935" s="175">
        <v>10219.65</v>
      </c>
    </row>
    <row r="3936" spans="1:4" ht="15.75" customHeight="1" x14ac:dyDescent="0.3">
      <c r="A3936" s="174">
        <v>98081</v>
      </c>
      <c r="B3936" s="83" t="s">
        <v>4155</v>
      </c>
      <c r="C3936" s="174" t="s">
        <v>182</v>
      </c>
      <c r="D3936" s="175">
        <v>15147.97</v>
      </c>
    </row>
    <row r="3937" spans="1:4" ht="15.75" customHeight="1" x14ac:dyDescent="0.3">
      <c r="A3937" s="174">
        <v>98052</v>
      </c>
      <c r="B3937" s="83" t="s">
        <v>4156</v>
      </c>
      <c r="C3937" s="174" t="s">
        <v>182</v>
      </c>
      <c r="D3937" s="175">
        <v>2047.82</v>
      </c>
    </row>
    <row r="3938" spans="1:4" ht="15.75" customHeight="1" x14ac:dyDescent="0.3">
      <c r="A3938" s="174">
        <v>98053</v>
      </c>
      <c r="B3938" s="83" t="s">
        <v>4157</v>
      </c>
      <c r="C3938" s="174" t="s">
        <v>182</v>
      </c>
      <c r="D3938" s="175">
        <v>2812.75</v>
      </c>
    </row>
    <row r="3939" spans="1:4" ht="15.75" customHeight="1" x14ac:dyDescent="0.3">
      <c r="A3939" s="174">
        <v>98054</v>
      </c>
      <c r="B3939" s="83" t="s">
        <v>4158</v>
      </c>
      <c r="C3939" s="174" t="s">
        <v>182</v>
      </c>
      <c r="D3939" s="175">
        <v>4500.25</v>
      </c>
    </row>
    <row r="3940" spans="1:4" ht="15.75" customHeight="1" x14ac:dyDescent="0.3">
      <c r="A3940" s="174">
        <v>98055</v>
      </c>
      <c r="B3940" s="83" t="s">
        <v>4159</v>
      </c>
      <c r="C3940" s="174" t="s">
        <v>182</v>
      </c>
      <c r="D3940" s="175">
        <v>6111.75</v>
      </c>
    </row>
    <row r="3941" spans="1:4" ht="15.75" customHeight="1" x14ac:dyDescent="0.3">
      <c r="A3941" s="174">
        <v>98056</v>
      </c>
      <c r="B3941" s="83" t="s">
        <v>4160</v>
      </c>
      <c r="C3941" s="174" t="s">
        <v>182</v>
      </c>
      <c r="D3941" s="175">
        <v>7135.37</v>
      </c>
    </row>
    <row r="3942" spans="1:4" ht="15.75" customHeight="1" x14ac:dyDescent="0.3">
      <c r="A3942" s="174">
        <v>98057</v>
      </c>
      <c r="B3942" s="83" t="s">
        <v>4161</v>
      </c>
      <c r="C3942" s="174" t="s">
        <v>182</v>
      </c>
      <c r="D3942" s="175">
        <v>8480.1299999999992</v>
      </c>
    </row>
    <row r="3943" spans="1:4" ht="15.75" customHeight="1" x14ac:dyDescent="0.3">
      <c r="A3943" s="174">
        <v>98082</v>
      </c>
      <c r="B3943" s="83" t="s">
        <v>4162</v>
      </c>
      <c r="C3943" s="174" t="s">
        <v>182</v>
      </c>
      <c r="D3943" s="175">
        <v>3943.06</v>
      </c>
    </row>
    <row r="3944" spans="1:4" ht="15.75" customHeight="1" x14ac:dyDescent="0.3">
      <c r="A3944" s="174">
        <v>98083</v>
      </c>
      <c r="B3944" s="83" t="s">
        <v>4163</v>
      </c>
      <c r="C3944" s="174" t="s">
        <v>182</v>
      </c>
      <c r="D3944" s="175">
        <v>5203.9399999999996</v>
      </c>
    </row>
    <row r="3945" spans="1:4" ht="15.75" customHeight="1" x14ac:dyDescent="0.3">
      <c r="A3945" s="174">
        <v>98084</v>
      </c>
      <c r="B3945" s="83" t="s">
        <v>4164</v>
      </c>
      <c r="C3945" s="174" t="s">
        <v>182</v>
      </c>
      <c r="D3945" s="175">
        <v>7304.91</v>
      </c>
    </row>
    <row r="3946" spans="1:4" ht="15.75" customHeight="1" x14ac:dyDescent="0.3">
      <c r="A3946" s="174">
        <v>98085</v>
      </c>
      <c r="B3946" s="83" t="s">
        <v>4165</v>
      </c>
      <c r="C3946" s="174" t="s">
        <v>182</v>
      </c>
      <c r="D3946" s="175">
        <v>9926.83</v>
      </c>
    </row>
    <row r="3947" spans="1:4" ht="15.75" customHeight="1" x14ac:dyDescent="0.3">
      <c r="A3947" s="174">
        <v>98087</v>
      </c>
      <c r="B3947" s="83" t="s">
        <v>4166</v>
      </c>
      <c r="C3947" s="174" t="s">
        <v>182</v>
      </c>
      <c r="D3947" s="175">
        <v>11927.69</v>
      </c>
    </row>
    <row r="3948" spans="1:4" ht="15.75" customHeight="1" x14ac:dyDescent="0.3">
      <c r="A3948" s="174">
        <v>98086</v>
      </c>
      <c r="B3948" s="83" t="s">
        <v>4167</v>
      </c>
      <c r="C3948" s="174" t="s">
        <v>182</v>
      </c>
      <c r="D3948" s="175">
        <v>11197.19</v>
      </c>
    </row>
    <row r="3949" spans="1:4" ht="15.75" customHeight="1" x14ac:dyDescent="0.3">
      <c r="A3949" s="174">
        <v>98066</v>
      </c>
      <c r="B3949" s="83" t="s">
        <v>4168</v>
      </c>
      <c r="C3949" s="174" t="s">
        <v>182</v>
      </c>
      <c r="D3949" s="175">
        <v>5005.29</v>
      </c>
    </row>
    <row r="3950" spans="1:4" ht="15.75" customHeight="1" x14ac:dyDescent="0.3">
      <c r="A3950" s="174">
        <v>98067</v>
      </c>
      <c r="B3950" s="83" t="s">
        <v>4169</v>
      </c>
      <c r="C3950" s="174" t="s">
        <v>182</v>
      </c>
      <c r="D3950" s="175">
        <v>6674.22</v>
      </c>
    </row>
    <row r="3951" spans="1:4" ht="15.75" customHeight="1" x14ac:dyDescent="0.3">
      <c r="A3951" s="174">
        <v>98068</v>
      </c>
      <c r="B3951" s="83" t="s">
        <v>4170</v>
      </c>
      <c r="C3951" s="174" t="s">
        <v>182</v>
      </c>
      <c r="D3951" s="175">
        <v>9434.4699999999993</v>
      </c>
    </row>
    <row r="3952" spans="1:4" ht="15.75" customHeight="1" x14ac:dyDescent="0.3">
      <c r="A3952" s="174">
        <v>98069</v>
      </c>
      <c r="B3952" s="83" t="s">
        <v>4171</v>
      </c>
      <c r="C3952" s="174" t="s">
        <v>182</v>
      </c>
      <c r="D3952" s="175">
        <v>12708.71</v>
      </c>
    </row>
    <row r="3953" spans="1:4" ht="15.75" customHeight="1" x14ac:dyDescent="0.3">
      <c r="A3953" s="174">
        <v>98071</v>
      </c>
      <c r="B3953" s="83" t="s">
        <v>4172</v>
      </c>
      <c r="C3953" s="174" t="s">
        <v>182</v>
      </c>
      <c r="D3953" s="175">
        <v>15801.61</v>
      </c>
    </row>
    <row r="3954" spans="1:4" ht="15.75" customHeight="1" x14ac:dyDescent="0.3">
      <c r="A3954" s="174">
        <v>98070</v>
      </c>
      <c r="B3954" s="83" t="s">
        <v>4173</v>
      </c>
      <c r="C3954" s="174" t="s">
        <v>182</v>
      </c>
      <c r="D3954" s="175">
        <v>14509.14</v>
      </c>
    </row>
    <row r="3955" spans="1:4" ht="15.75" customHeight="1" x14ac:dyDescent="0.3">
      <c r="A3955" s="174">
        <v>104915</v>
      </c>
      <c r="B3955" s="83" t="s">
        <v>4174</v>
      </c>
      <c r="C3955" s="174" t="s">
        <v>482</v>
      </c>
      <c r="D3955" s="175">
        <v>10.07</v>
      </c>
    </row>
    <row r="3956" spans="1:4" ht="15.75" customHeight="1" x14ac:dyDescent="0.3">
      <c r="A3956" s="174">
        <v>96546</v>
      </c>
      <c r="B3956" s="83" t="s">
        <v>4175</v>
      </c>
      <c r="C3956" s="174" t="s">
        <v>482</v>
      </c>
      <c r="D3956" s="175">
        <v>15.26</v>
      </c>
    </row>
    <row r="3957" spans="1:4" ht="15.75" customHeight="1" x14ac:dyDescent="0.3">
      <c r="A3957" s="174">
        <v>96544</v>
      </c>
      <c r="B3957" s="83" t="s">
        <v>4176</v>
      </c>
      <c r="C3957" s="174" t="s">
        <v>482</v>
      </c>
      <c r="D3957" s="175">
        <v>20.28</v>
      </c>
    </row>
    <row r="3958" spans="1:4" ht="15.75" customHeight="1" x14ac:dyDescent="0.3">
      <c r="A3958" s="174">
        <v>96545</v>
      </c>
      <c r="B3958" s="83" t="s">
        <v>4177</v>
      </c>
      <c r="C3958" s="174" t="s">
        <v>482</v>
      </c>
      <c r="D3958" s="175">
        <v>17.75</v>
      </c>
    </row>
    <row r="3959" spans="1:4" ht="15.75" customHeight="1" x14ac:dyDescent="0.3">
      <c r="A3959" s="174">
        <v>96543</v>
      </c>
      <c r="B3959" s="83" t="s">
        <v>4178</v>
      </c>
      <c r="C3959" s="174" t="s">
        <v>482</v>
      </c>
      <c r="D3959" s="175">
        <v>23.29</v>
      </c>
    </row>
    <row r="3960" spans="1:4" ht="15.75" customHeight="1" x14ac:dyDescent="0.3">
      <c r="A3960" s="174">
        <v>104922</v>
      </c>
      <c r="B3960" s="83" t="s">
        <v>4179</v>
      </c>
      <c r="C3960" s="174" t="s">
        <v>482</v>
      </c>
      <c r="D3960" s="175">
        <v>11.39</v>
      </c>
    </row>
    <row r="3961" spans="1:4" ht="15.75" customHeight="1" x14ac:dyDescent="0.3">
      <c r="A3961" s="174">
        <v>104920</v>
      </c>
      <c r="B3961" s="83" t="s">
        <v>4180</v>
      </c>
      <c r="C3961" s="174" t="s">
        <v>482</v>
      </c>
      <c r="D3961" s="175">
        <v>11.42</v>
      </c>
    </row>
    <row r="3962" spans="1:4" ht="15.75" customHeight="1" x14ac:dyDescent="0.3">
      <c r="A3962" s="174">
        <v>104921</v>
      </c>
      <c r="B3962" s="83" t="s">
        <v>4181</v>
      </c>
      <c r="C3962" s="174" t="s">
        <v>482</v>
      </c>
      <c r="D3962" s="175">
        <v>10.58</v>
      </c>
    </row>
    <row r="3963" spans="1:4" ht="15.75" customHeight="1" x14ac:dyDescent="0.3">
      <c r="A3963" s="174">
        <v>104919</v>
      </c>
      <c r="B3963" s="83" t="s">
        <v>4182</v>
      </c>
      <c r="C3963" s="174" t="s">
        <v>482</v>
      </c>
      <c r="D3963" s="175">
        <v>13.55</v>
      </c>
    </row>
    <row r="3964" spans="1:4" ht="15.75" customHeight="1" x14ac:dyDescent="0.3">
      <c r="A3964" s="174">
        <v>104917</v>
      </c>
      <c r="B3964" s="83" t="s">
        <v>4183</v>
      </c>
      <c r="C3964" s="174" t="s">
        <v>482</v>
      </c>
      <c r="D3964" s="175">
        <v>17.11</v>
      </c>
    </row>
    <row r="3965" spans="1:4" ht="15.75" customHeight="1" x14ac:dyDescent="0.3">
      <c r="A3965" s="174">
        <v>104918</v>
      </c>
      <c r="B3965" s="83" t="s">
        <v>4184</v>
      </c>
      <c r="C3965" s="174" t="s">
        <v>482</v>
      </c>
      <c r="D3965" s="175">
        <v>15.42</v>
      </c>
    </row>
    <row r="3966" spans="1:4" ht="15.75" customHeight="1" x14ac:dyDescent="0.3">
      <c r="A3966" s="174">
        <v>104916</v>
      </c>
      <c r="B3966" s="83" t="s">
        <v>4185</v>
      </c>
      <c r="C3966" s="174" t="s">
        <v>482</v>
      </c>
      <c r="D3966" s="175">
        <v>19.07</v>
      </c>
    </row>
    <row r="3967" spans="1:4" ht="15.75" customHeight="1" x14ac:dyDescent="0.3">
      <c r="A3967" s="174">
        <v>96557</v>
      </c>
      <c r="B3967" s="83" t="s">
        <v>4186</v>
      </c>
      <c r="C3967" s="174" t="s">
        <v>303</v>
      </c>
      <c r="D3967" s="175">
        <v>663.5</v>
      </c>
    </row>
    <row r="3968" spans="1:4" ht="15.75" customHeight="1" x14ac:dyDescent="0.3">
      <c r="A3968" s="174">
        <v>96555</v>
      </c>
      <c r="B3968" s="83" t="s">
        <v>4187</v>
      </c>
      <c r="C3968" s="174" t="s">
        <v>303</v>
      </c>
      <c r="D3968" s="175">
        <v>727.67</v>
      </c>
    </row>
    <row r="3969" spans="1:4" ht="15.75" customHeight="1" x14ac:dyDescent="0.3">
      <c r="A3969" s="174">
        <v>104924</v>
      </c>
      <c r="B3969" s="83" t="s">
        <v>4188</v>
      </c>
      <c r="C3969" s="174" t="s">
        <v>303</v>
      </c>
      <c r="D3969" s="175">
        <v>687.55</v>
      </c>
    </row>
    <row r="3970" spans="1:4" ht="15.75" customHeight="1" x14ac:dyDescent="0.3">
      <c r="A3970" s="174">
        <v>104923</v>
      </c>
      <c r="B3970" s="83" t="s">
        <v>4189</v>
      </c>
      <c r="C3970" s="174" t="s">
        <v>303</v>
      </c>
      <c r="D3970" s="175">
        <v>794.59</v>
      </c>
    </row>
    <row r="3971" spans="1:4" ht="15.75" customHeight="1" x14ac:dyDescent="0.3">
      <c r="A3971" s="174">
        <v>96558</v>
      </c>
      <c r="B3971" s="83" t="s">
        <v>4190</v>
      </c>
      <c r="C3971" s="174" t="s">
        <v>303</v>
      </c>
      <c r="D3971" s="175">
        <v>699.39</v>
      </c>
    </row>
    <row r="3972" spans="1:4" ht="15.75" customHeight="1" x14ac:dyDescent="0.3">
      <c r="A3972" s="174">
        <v>96556</v>
      </c>
      <c r="B3972" s="83" t="s">
        <v>4191</v>
      </c>
      <c r="C3972" s="174" t="s">
        <v>303</v>
      </c>
      <c r="D3972" s="175">
        <v>922.73</v>
      </c>
    </row>
    <row r="3973" spans="1:4" ht="15.75" customHeight="1" x14ac:dyDescent="0.3">
      <c r="A3973" s="174">
        <v>96523</v>
      </c>
      <c r="B3973" s="83" t="s">
        <v>4192</v>
      </c>
      <c r="C3973" s="174" t="s">
        <v>303</v>
      </c>
      <c r="D3973" s="175">
        <v>125.39</v>
      </c>
    </row>
    <row r="3974" spans="1:4" ht="15.75" customHeight="1" x14ac:dyDescent="0.3">
      <c r="A3974" s="174">
        <v>96522</v>
      </c>
      <c r="B3974" s="83" t="s">
        <v>4193</v>
      </c>
      <c r="C3974" s="174" t="s">
        <v>303</v>
      </c>
      <c r="D3974" s="175">
        <v>189.61</v>
      </c>
    </row>
    <row r="3975" spans="1:4" ht="15.75" customHeight="1" x14ac:dyDescent="0.3">
      <c r="A3975" s="174">
        <v>96527</v>
      </c>
      <c r="B3975" s="83" t="s">
        <v>4194</v>
      </c>
      <c r="C3975" s="174" t="s">
        <v>303</v>
      </c>
      <c r="D3975" s="175">
        <v>137.96</v>
      </c>
    </row>
    <row r="3976" spans="1:4" ht="15.75" customHeight="1" x14ac:dyDescent="0.3">
      <c r="A3976" s="174">
        <v>96526</v>
      </c>
      <c r="B3976" s="83" t="s">
        <v>4195</v>
      </c>
      <c r="C3976" s="174" t="s">
        <v>303</v>
      </c>
      <c r="D3976" s="175">
        <v>271.3</v>
      </c>
    </row>
    <row r="3977" spans="1:4" ht="15.75" customHeight="1" x14ac:dyDescent="0.3">
      <c r="A3977" s="174">
        <v>96521</v>
      </c>
      <c r="B3977" s="83" t="s">
        <v>4196</v>
      </c>
      <c r="C3977" s="174" t="s">
        <v>303</v>
      </c>
      <c r="D3977" s="175">
        <v>46.96</v>
      </c>
    </row>
    <row r="3978" spans="1:4" ht="15.75" customHeight="1" x14ac:dyDescent="0.3">
      <c r="A3978" s="174">
        <v>96520</v>
      </c>
      <c r="B3978" s="83" t="s">
        <v>4197</v>
      </c>
      <c r="C3978" s="174" t="s">
        <v>303</v>
      </c>
      <c r="D3978" s="175">
        <v>110.75</v>
      </c>
    </row>
    <row r="3979" spans="1:4" ht="15.75" customHeight="1" x14ac:dyDescent="0.3">
      <c r="A3979" s="174">
        <v>96525</v>
      </c>
      <c r="B3979" s="83" t="s">
        <v>4198</v>
      </c>
      <c r="C3979" s="174" t="s">
        <v>303</v>
      </c>
      <c r="D3979" s="175">
        <v>59.74</v>
      </c>
    </row>
    <row r="3980" spans="1:4" ht="15.75" customHeight="1" x14ac:dyDescent="0.3">
      <c r="A3980" s="174">
        <v>96524</v>
      </c>
      <c r="B3980" s="83" t="s">
        <v>4199</v>
      </c>
      <c r="C3980" s="174" t="s">
        <v>303</v>
      </c>
      <c r="D3980" s="175">
        <v>184.07</v>
      </c>
    </row>
    <row r="3981" spans="1:4" ht="15.75" customHeight="1" x14ac:dyDescent="0.3">
      <c r="A3981" s="174">
        <v>96537</v>
      </c>
      <c r="B3981" s="83" t="s">
        <v>4200</v>
      </c>
      <c r="C3981" s="174" t="s">
        <v>216</v>
      </c>
      <c r="D3981" s="175">
        <v>197.42</v>
      </c>
    </row>
    <row r="3982" spans="1:4" ht="15.75" customHeight="1" x14ac:dyDescent="0.3">
      <c r="A3982" s="174">
        <v>96540</v>
      </c>
      <c r="B3982" s="83" t="s">
        <v>4201</v>
      </c>
      <c r="C3982" s="174" t="s">
        <v>216</v>
      </c>
      <c r="D3982" s="175">
        <v>146.30000000000001</v>
      </c>
    </row>
    <row r="3983" spans="1:4" ht="15.75" customHeight="1" x14ac:dyDescent="0.3">
      <c r="A3983" s="174">
        <v>96528</v>
      </c>
      <c r="B3983" s="83" t="s">
        <v>4202</v>
      </c>
      <c r="C3983" s="174" t="s">
        <v>216</v>
      </c>
      <c r="D3983" s="175">
        <v>162.13999999999999</v>
      </c>
    </row>
    <row r="3984" spans="1:4" ht="15.75" customHeight="1" x14ac:dyDescent="0.3">
      <c r="A3984" s="174">
        <v>96531</v>
      </c>
      <c r="B3984" s="83" t="s">
        <v>4203</v>
      </c>
      <c r="C3984" s="174" t="s">
        <v>216</v>
      </c>
      <c r="D3984" s="175">
        <v>114.36</v>
      </c>
    </row>
    <row r="3985" spans="1:4" ht="15.75" customHeight="1" x14ac:dyDescent="0.3">
      <c r="A3985" s="174">
        <v>96534</v>
      </c>
      <c r="B3985" s="83" t="s">
        <v>4204</v>
      </c>
      <c r="C3985" s="174" t="s">
        <v>216</v>
      </c>
      <c r="D3985" s="175">
        <v>89.48</v>
      </c>
    </row>
    <row r="3986" spans="1:4" ht="15.75" customHeight="1" x14ac:dyDescent="0.3">
      <c r="A3986" s="174">
        <v>104928</v>
      </c>
      <c r="B3986" s="83" t="s">
        <v>4205</v>
      </c>
      <c r="C3986" s="174" t="s">
        <v>216</v>
      </c>
      <c r="D3986" s="175">
        <v>163.30000000000001</v>
      </c>
    </row>
    <row r="3987" spans="1:4" ht="15.75" customHeight="1" x14ac:dyDescent="0.3">
      <c r="A3987" s="174">
        <v>104929</v>
      </c>
      <c r="B3987" s="83" t="s">
        <v>4206</v>
      </c>
      <c r="C3987" s="174" t="s">
        <v>216</v>
      </c>
      <c r="D3987" s="175">
        <v>102.07</v>
      </c>
    </row>
    <row r="3988" spans="1:4" ht="15.75" customHeight="1" x14ac:dyDescent="0.3">
      <c r="A3988" s="174">
        <v>104925</v>
      </c>
      <c r="B3988" s="83" t="s">
        <v>4207</v>
      </c>
      <c r="C3988" s="174" t="s">
        <v>216</v>
      </c>
      <c r="D3988" s="175">
        <v>163.38</v>
      </c>
    </row>
    <row r="3989" spans="1:4" ht="15.75" customHeight="1" x14ac:dyDescent="0.3">
      <c r="A3989" s="174">
        <v>104926</v>
      </c>
      <c r="B3989" s="83" t="s">
        <v>4208</v>
      </c>
      <c r="C3989" s="174" t="s">
        <v>216</v>
      </c>
      <c r="D3989" s="175">
        <v>109.58</v>
      </c>
    </row>
    <row r="3990" spans="1:4" ht="15.75" customHeight="1" x14ac:dyDescent="0.3">
      <c r="A3990" s="174">
        <v>104927</v>
      </c>
      <c r="B3990" s="83" t="s">
        <v>4209</v>
      </c>
      <c r="C3990" s="174" t="s">
        <v>216</v>
      </c>
      <c r="D3990" s="175">
        <v>81.599999999999994</v>
      </c>
    </row>
    <row r="3991" spans="1:4" ht="15.75" customHeight="1" x14ac:dyDescent="0.3">
      <c r="A3991" s="174">
        <v>96538</v>
      </c>
      <c r="B3991" s="83" t="s">
        <v>4210</v>
      </c>
      <c r="C3991" s="174" t="s">
        <v>216</v>
      </c>
      <c r="D3991" s="175">
        <v>278.48</v>
      </c>
    </row>
    <row r="3992" spans="1:4" ht="15.75" customHeight="1" x14ac:dyDescent="0.3">
      <c r="A3992" s="174">
        <v>96541</v>
      </c>
      <c r="B3992" s="83" t="s">
        <v>4211</v>
      </c>
      <c r="C3992" s="174" t="s">
        <v>216</v>
      </c>
      <c r="D3992" s="175">
        <v>212.05</v>
      </c>
    </row>
    <row r="3993" spans="1:4" ht="15.75" customHeight="1" x14ac:dyDescent="0.3">
      <c r="A3993" s="174">
        <v>96529</v>
      </c>
      <c r="B3993" s="83" t="s">
        <v>4212</v>
      </c>
      <c r="C3993" s="174" t="s">
        <v>216</v>
      </c>
      <c r="D3993" s="175">
        <v>285.02</v>
      </c>
    </row>
    <row r="3994" spans="1:4" ht="15.75" customHeight="1" x14ac:dyDescent="0.3">
      <c r="A3994" s="174">
        <v>96532</v>
      </c>
      <c r="B3994" s="83" t="s">
        <v>4213</v>
      </c>
      <c r="C3994" s="174" t="s">
        <v>216</v>
      </c>
      <c r="D3994" s="175">
        <v>200.8</v>
      </c>
    </row>
    <row r="3995" spans="1:4" ht="15.75" customHeight="1" x14ac:dyDescent="0.3">
      <c r="A3995" s="174">
        <v>96535</v>
      </c>
      <c r="B3995" s="83" t="s">
        <v>4214</v>
      </c>
      <c r="C3995" s="174" t="s">
        <v>216</v>
      </c>
      <c r="D3995" s="175">
        <v>156.97</v>
      </c>
    </row>
    <row r="3996" spans="1:4" ht="15.75" customHeight="1" x14ac:dyDescent="0.3">
      <c r="A3996" s="174">
        <v>96539</v>
      </c>
      <c r="B3996" s="83" t="s">
        <v>4215</v>
      </c>
      <c r="C3996" s="174" t="s">
        <v>216</v>
      </c>
      <c r="D3996" s="175">
        <v>142.03</v>
      </c>
    </row>
    <row r="3997" spans="1:4" ht="15.75" customHeight="1" x14ac:dyDescent="0.3">
      <c r="A3997" s="174">
        <v>96542</v>
      </c>
      <c r="B3997" s="83" t="s">
        <v>4216</v>
      </c>
      <c r="C3997" s="174" t="s">
        <v>216</v>
      </c>
      <c r="D3997" s="175">
        <v>110.87</v>
      </c>
    </row>
    <row r="3998" spans="1:4" ht="15.75" customHeight="1" x14ac:dyDescent="0.3">
      <c r="A3998" s="174">
        <v>96530</v>
      </c>
      <c r="B3998" s="83" t="s">
        <v>4217</v>
      </c>
      <c r="C3998" s="174" t="s">
        <v>216</v>
      </c>
      <c r="D3998" s="175">
        <v>147.02000000000001</v>
      </c>
    </row>
    <row r="3999" spans="1:4" ht="15.75" customHeight="1" x14ac:dyDescent="0.3">
      <c r="A3999" s="174">
        <v>96533</v>
      </c>
      <c r="B3999" s="83" t="s">
        <v>4218</v>
      </c>
      <c r="C3999" s="174" t="s">
        <v>216</v>
      </c>
      <c r="D3999" s="175">
        <v>100.79</v>
      </c>
    </row>
    <row r="4000" spans="1:4" ht="15.75" customHeight="1" x14ac:dyDescent="0.3">
      <c r="A4000" s="174">
        <v>96536</v>
      </c>
      <c r="B4000" s="83" t="s">
        <v>4219</v>
      </c>
      <c r="C4000" s="174" t="s">
        <v>216</v>
      </c>
      <c r="D4000" s="175">
        <v>76.69</v>
      </c>
    </row>
    <row r="4001" spans="1:4" ht="15.75" customHeight="1" x14ac:dyDescent="0.3">
      <c r="A4001" s="174">
        <v>105518</v>
      </c>
      <c r="B4001" s="83" t="s">
        <v>4220</v>
      </c>
      <c r="C4001" s="174" t="s">
        <v>216</v>
      </c>
      <c r="D4001" s="175">
        <v>0</v>
      </c>
    </row>
    <row r="4002" spans="1:4" ht="15.75" customHeight="1" x14ac:dyDescent="0.3">
      <c r="A4002" s="174">
        <v>105517</v>
      </c>
      <c r="B4002" s="83" t="s">
        <v>4221</v>
      </c>
      <c r="C4002" s="174" t="s">
        <v>216</v>
      </c>
      <c r="D4002" s="175">
        <v>0</v>
      </c>
    </row>
    <row r="4003" spans="1:4" ht="15.75" customHeight="1" x14ac:dyDescent="0.3">
      <c r="A4003" s="174">
        <v>105520</v>
      </c>
      <c r="B4003" s="83" t="s">
        <v>4222</v>
      </c>
      <c r="C4003" s="174" t="s">
        <v>216</v>
      </c>
      <c r="D4003" s="175">
        <v>0</v>
      </c>
    </row>
    <row r="4004" spans="1:4" ht="15.75" customHeight="1" x14ac:dyDescent="0.3">
      <c r="A4004" s="174">
        <v>105519</v>
      </c>
      <c r="B4004" s="83" t="s">
        <v>4223</v>
      </c>
      <c r="C4004" s="174" t="s">
        <v>216</v>
      </c>
      <c r="D4004" s="175">
        <v>0</v>
      </c>
    </row>
    <row r="4005" spans="1:4" ht="15.75" customHeight="1" x14ac:dyDescent="0.3">
      <c r="A4005" s="174">
        <v>101793</v>
      </c>
      <c r="B4005" s="83" t="s">
        <v>4224</v>
      </c>
      <c r="C4005" s="174" t="s">
        <v>303</v>
      </c>
      <c r="D4005" s="175">
        <v>27.29</v>
      </c>
    </row>
    <row r="4006" spans="1:4" ht="15.75" customHeight="1" x14ac:dyDescent="0.3">
      <c r="A4006" s="174">
        <v>101792</v>
      </c>
      <c r="B4006" s="83" t="s">
        <v>4225</v>
      </c>
      <c r="C4006" s="174" t="s">
        <v>303</v>
      </c>
      <c r="D4006" s="175">
        <v>18.579999999999998</v>
      </c>
    </row>
    <row r="4007" spans="1:4" ht="15.75" customHeight="1" x14ac:dyDescent="0.3">
      <c r="A4007" s="174">
        <v>92272</v>
      </c>
      <c r="B4007" s="83" t="s">
        <v>4226</v>
      </c>
      <c r="C4007" s="174" t="s">
        <v>224</v>
      </c>
      <c r="D4007" s="175">
        <v>33.86</v>
      </c>
    </row>
    <row r="4008" spans="1:4" ht="15.75" customHeight="1" x14ac:dyDescent="0.3">
      <c r="A4008" s="174">
        <v>101791</v>
      </c>
      <c r="B4008" s="83" t="s">
        <v>4227</v>
      </c>
      <c r="C4008" s="174" t="s">
        <v>224</v>
      </c>
      <c r="D4008" s="175">
        <v>23.17</v>
      </c>
    </row>
    <row r="4009" spans="1:4" ht="15.75" customHeight="1" x14ac:dyDescent="0.3">
      <c r="A4009" s="174">
        <v>92273</v>
      </c>
      <c r="B4009" s="83" t="s">
        <v>4228</v>
      </c>
      <c r="C4009" s="174" t="s">
        <v>224</v>
      </c>
      <c r="D4009" s="175">
        <v>14.78</v>
      </c>
    </row>
    <row r="4010" spans="1:4" ht="15.75" customHeight="1" x14ac:dyDescent="0.3">
      <c r="A4010" s="174">
        <v>92268</v>
      </c>
      <c r="B4010" s="83" t="s">
        <v>4229</v>
      </c>
      <c r="C4010" s="174" t="s">
        <v>216</v>
      </c>
      <c r="D4010" s="175">
        <v>74.09</v>
      </c>
    </row>
    <row r="4011" spans="1:4" ht="15.75" customHeight="1" x14ac:dyDescent="0.3">
      <c r="A4011" s="174">
        <v>92267</v>
      </c>
      <c r="B4011" s="83" t="s">
        <v>4230</v>
      </c>
      <c r="C4011" s="174" t="s">
        <v>216</v>
      </c>
      <c r="D4011" s="175">
        <v>44.27</v>
      </c>
    </row>
    <row r="4012" spans="1:4" ht="15.75" customHeight="1" x14ac:dyDescent="0.3">
      <c r="A4012" s="174">
        <v>92271</v>
      </c>
      <c r="B4012" s="83" t="s">
        <v>4231</v>
      </c>
      <c r="C4012" s="174" t="s">
        <v>216</v>
      </c>
      <c r="D4012" s="175">
        <v>118.15</v>
      </c>
    </row>
    <row r="4013" spans="1:4" ht="15.75" customHeight="1" x14ac:dyDescent="0.3">
      <c r="A4013" s="174">
        <v>92264</v>
      </c>
      <c r="B4013" s="83" t="s">
        <v>4232</v>
      </c>
      <c r="C4013" s="174" t="s">
        <v>216</v>
      </c>
      <c r="D4013" s="175">
        <v>196.62</v>
      </c>
    </row>
    <row r="4014" spans="1:4" ht="15.75" customHeight="1" x14ac:dyDescent="0.3">
      <c r="A4014" s="174">
        <v>92263</v>
      </c>
      <c r="B4014" s="83" t="s">
        <v>4233</v>
      </c>
      <c r="C4014" s="174" t="s">
        <v>216</v>
      </c>
      <c r="D4014" s="175">
        <v>158.66999999999999</v>
      </c>
    </row>
    <row r="4015" spans="1:4" ht="15.75" customHeight="1" x14ac:dyDescent="0.3">
      <c r="A4015" s="174">
        <v>92269</v>
      </c>
      <c r="B4015" s="83" t="s">
        <v>4234</v>
      </c>
      <c r="C4015" s="174" t="s">
        <v>216</v>
      </c>
      <c r="D4015" s="175">
        <v>123.29</v>
      </c>
    </row>
    <row r="4016" spans="1:4" ht="15.75" customHeight="1" x14ac:dyDescent="0.3">
      <c r="A4016" s="174">
        <v>92270</v>
      </c>
      <c r="B4016" s="83" t="s">
        <v>4235</v>
      </c>
      <c r="C4016" s="174" t="s">
        <v>216</v>
      </c>
      <c r="D4016" s="175">
        <v>192.2</v>
      </c>
    </row>
    <row r="4017" spans="1:4" ht="15.75" customHeight="1" x14ac:dyDescent="0.3">
      <c r="A4017" s="174">
        <v>92266</v>
      </c>
      <c r="B4017" s="83" t="s">
        <v>4236</v>
      </c>
      <c r="C4017" s="174" t="s">
        <v>216</v>
      </c>
      <c r="D4017" s="175">
        <v>149.69999999999999</v>
      </c>
    </row>
    <row r="4018" spans="1:4" ht="15.75" customHeight="1" x14ac:dyDescent="0.3">
      <c r="A4018" s="174">
        <v>92265</v>
      </c>
      <c r="B4018" s="83" t="s">
        <v>4237</v>
      </c>
      <c r="C4018" s="174" t="s">
        <v>216</v>
      </c>
      <c r="D4018" s="175">
        <v>117.15</v>
      </c>
    </row>
    <row r="4019" spans="1:4" ht="15.75" customHeight="1" x14ac:dyDescent="0.3">
      <c r="A4019" s="174">
        <v>92524</v>
      </c>
      <c r="B4019" s="83" t="s">
        <v>4238</v>
      </c>
      <c r="C4019" s="174" t="s">
        <v>216</v>
      </c>
      <c r="D4019" s="175">
        <v>84.76</v>
      </c>
    </row>
    <row r="4020" spans="1:4" ht="15.75" customHeight="1" x14ac:dyDescent="0.3">
      <c r="A4020" s="174">
        <v>92528</v>
      </c>
      <c r="B4020" s="83" t="s">
        <v>4239</v>
      </c>
      <c r="C4020" s="174" t="s">
        <v>216</v>
      </c>
      <c r="D4020" s="175">
        <v>80.95</v>
      </c>
    </row>
    <row r="4021" spans="1:4" ht="15.75" customHeight="1" x14ac:dyDescent="0.3">
      <c r="A4021" s="174">
        <v>92532</v>
      </c>
      <c r="B4021" s="83" t="s">
        <v>4240</v>
      </c>
      <c r="C4021" s="174" t="s">
        <v>216</v>
      </c>
      <c r="D4021" s="175">
        <v>77.63</v>
      </c>
    </row>
    <row r="4022" spans="1:4" ht="15.75" customHeight="1" x14ac:dyDescent="0.3">
      <c r="A4022" s="174">
        <v>92536</v>
      </c>
      <c r="B4022" s="83" t="s">
        <v>4241</v>
      </c>
      <c r="C4022" s="174" t="s">
        <v>216</v>
      </c>
      <c r="D4022" s="175">
        <v>71.3</v>
      </c>
    </row>
    <row r="4023" spans="1:4" ht="15.75" customHeight="1" x14ac:dyDescent="0.3">
      <c r="A4023" s="174">
        <v>92508</v>
      </c>
      <c r="B4023" s="83" t="s">
        <v>4242</v>
      </c>
      <c r="C4023" s="174" t="s">
        <v>216</v>
      </c>
      <c r="D4023" s="175">
        <v>113.69</v>
      </c>
    </row>
    <row r="4024" spans="1:4" ht="15.75" customHeight="1" x14ac:dyDescent="0.3">
      <c r="A4024" s="174">
        <v>92512</v>
      </c>
      <c r="B4024" s="83" t="s">
        <v>4243</v>
      </c>
      <c r="C4024" s="174" t="s">
        <v>216</v>
      </c>
      <c r="D4024" s="175">
        <v>99.49</v>
      </c>
    </row>
    <row r="4025" spans="1:4" ht="15.75" customHeight="1" x14ac:dyDescent="0.3">
      <c r="A4025" s="174">
        <v>92515</v>
      </c>
      <c r="B4025" s="83" t="s">
        <v>4244</v>
      </c>
      <c r="C4025" s="174" t="s">
        <v>216</v>
      </c>
      <c r="D4025" s="175">
        <v>91.77</v>
      </c>
    </row>
    <row r="4026" spans="1:4" ht="15.75" customHeight="1" x14ac:dyDescent="0.3">
      <c r="A4026" s="174">
        <v>92520</v>
      </c>
      <c r="B4026" s="83" t="s">
        <v>4245</v>
      </c>
      <c r="C4026" s="174" t="s">
        <v>216</v>
      </c>
      <c r="D4026" s="175">
        <v>86.33</v>
      </c>
    </row>
    <row r="4027" spans="1:4" ht="15.75" customHeight="1" x14ac:dyDescent="0.3">
      <c r="A4027" s="174">
        <v>92526</v>
      </c>
      <c r="B4027" s="83" t="s">
        <v>4246</v>
      </c>
      <c r="C4027" s="174" t="s">
        <v>216</v>
      </c>
      <c r="D4027" s="175">
        <v>45.16</v>
      </c>
    </row>
    <row r="4028" spans="1:4" ht="15.75" customHeight="1" x14ac:dyDescent="0.3">
      <c r="A4028" s="174">
        <v>92530</v>
      </c>
      <c r="B4028" s="83" t="s">
        <v>4247</v>
      </c>
      <c r="C4028" s="174" t="s">
        <v>216</v>
      </c>
      <c r="D4028" s="175">
        <v>42.53</v>
      </c>
    </row>
    <row r="4029" spans="1:4" ht="15.75" customHeight="1" x14ac:dyDescent="0.3">
      <c r="A4029" s="174">
        <v>92534</v>
      </c>
      <c r="B4029" s="83" t="s">
        <v>4248</v>
      </c>
      <c r="C4029" s="174" t="s">
        <v>216</v>
      </c>
      <c r="D4029" s="175">
        <v>40.26</v>
      </c>
    </row>
    <row r="4030" spans="1:4" ht="15.75" customHeight="1" x14ac:dyDescent="0.3">
      <c r="A4030" s="174">
        <v>92538</v>
      </c>
      <c r="B4030" s="83" t="s">
        <v>4249</v>
      </c>
      <c r="C4030" s="174" t="s">
        <v>216</v>
      </c>
      <c r="D4030" s="175">
        <v>35.83</v>
      </c>
    </row>
    <row r="4031" spans="1:4" ht="15.75" customHeight="1" x14ac:dyDescent="0.3">
      <c r="A4031" s="174">
        <v>103760</v>
      </c>
      <c r="B4031" s="83" t="s">
        <v>4250</v>
      </c>
      <c r="C4031" s="174" t="s">
        <v>216</v>
      </c>
      <c r="D4031" s="175">
        <v>125.12</v>
      </c>
    </row>
    <row r="4032" spans="1:4" ht="15.75" customHeight="1" x14ac:dyDescent="0.3">
      <c r="A4032" s="174">
        <v>103761</v>
      </c>
      <c r="B4032" s="83" t="s">
        <v>4251</v>
      </c>
      <c r="C4032" s="174" t="s">
        <v>216</v>
      </c>
      <c r="D4032" s="175">
        <v>87.03</v>
      </c>
    </row>
    <row r="4033" spans="1:4" ht="15.75" customHeight="1" x14ac:dyDescent="0.3">
      <c r="A4033" s="174">
        <v>103762</v>
      </c>
      <c r="B4033" s="83" t="s">
        <v>4252</v>
      </c>
      <c r="C4033" s="174" t="s">
        <v>216</v>
      </c>
      <c r="D4033" s="175">
        <v>75.33</v>
      </c>
    </row>
    <row r="4034" spans="1:4" ht="15.75" customHeight="1" x14ac:dyDescent="0.3">
      <c r="A4034" s="174">
        <v>103763</v>
      </c>
      <c r="B4034" s="83" t="s">
        <v>4253</v>
      </c>
      <c r="C4034" s="174" t="s">
        <v>216</v>
      </c>
      <c r="D4034" s="175">
        <v>66.819999999999993</v>
      </c>
    </row>
    <row r="4035" spans="1:4" ht="15.75" customHeight="1" x14ac:dyDescent="0.3">
      <c r="A4035" s="174">
        <v>92510</v>
      </c>
      <c r="B4035" s="83" t="s">
        <v>4254</v>
      </c>
      <c r="C4035" s="174" t="s">
        <v>216</v>
      </c>
      <c r="D4035" s="175">
        <v>68.44</v>
      </c>
    </row>
    <row r="4036" spans="1:4" ht="15.75" customHeight="1" x14ac:dyDescent="0.3">
      <c r="A4036" s="174">
        <v>92514</v>
      </c>
      <c r="B4036" s="83" t="s">
        <v>4255</v>
      </c>
      <c r="C4036" s="174" t="s">
        <v>216</v>
      </c>
      <c r="D4036" s="175">
        <v>55.79</v>
      </c>
    </row>
    <row r="4037" spans="1:4" ht="15.75" customHeight="1" x14ac:dyDescent="0.3">
      <c r="A4037" s="174">
        <v>92518</v>
      </c>
      <c r="B4037" s="83" t="s">
        <v>4256</v>
      </c>
      <c r="C4037" s="174" t="s">
        <v>216</v>
      </c>
      <c r="D4037" s="175">
        <v>49.55</v>
      </c>
    </row>
    <row r="4038" spans="1:4" ht="15.75" customHeight="1" x14ac:dyDescent="0.3">
      <c r="A4038" s="174">
        <v>92522</v>
      </c>
      <c r="B4038" s="83" t="s">
        <v>4257</v>
      </c>
      <c r="C4038" s="174" t="s">
        <v>216</v>
      </c>
      <c r="D4038" s="175">
        <v>45.47</v>
      </c>
    </row>
    <row r="4039" spans="1:4" ht="15.75" customHeight="1" x14ac:dyDescent="0.3">
      <c r="A4039" s="174">
        <v>92482</v>
      </c>
      <c r="B4039" s="83" t="s">
        <v>4258</v>
      </c>
      <c r="C4039" s="174" t="s">
        <v>216</v>
      </c>
      <c r="D4039" s="175">
        <v>389.04</v>
      </c>
    </row>
    <row r="4040" spans="1:4" ht="15.75" customHeight="1" x14ac:dyDescent="0.3">
      <c r="A4040" s="174">
        <v>92484</v>
      </c>
      <c r="B4040" s="83" t="s">
        <v>4259</v>
      </c>
      <c r="C4040" s="174" t="s">
        <v>216</v>
      </c>
      <c r="D4040" s="175">
        <v>271.98</v>
      </c>
    </row>
    <row r="4041" spans="1:4" ht="15.75" customHeight="1" x14ac:dyDescent="0.3">
      <c r="A4041" s="174">
        <v>92486</v>
      </c>
      <c r="B4041" s="83" t="s">
        <v>4260</v>
      </c>
      <c r="C4041" s="174" t="s">
        <v>216</v>
      </c>
      <c r="D4041" s="175">
        <v>196.42</v>
      </c>
    </row>
    <row r="4042" spans="1:4" ht="15.75" customHeight="1" x14ac:dyDescent="0.3">
      <c r="A4042" s="174">
        <v>92492</v>
      </c>
      <c r="B4042" s="83" t="s">
        <v>4261</v>
      </c>
      <c r="C4042" s="174" t="s">
        <v>216</v>
      </c>
      <c r="D4042" s="175">
        <v>117.92</v>
      </c>
    </row>
    <row r="4043" spans="1:4" ht="15.75" customHeight="1" x14ac:dyDescent="0.3">
      <c r="A4043" s="174">
        <v>92496</v>
      </c>
      <c r="B4043" s="83" t="s">
        <v>4262</v>
      </c>
      <c r="C4043" s="174" t="s">
        <v>216</v>
      </c>
      <c r="D4043" s="175">
        <v>112.34</v>
      </c>
    </row>
    <row r="4044" spans="1:4" ht="15.75" customHeight="1" x14ac:dyDescent="0.3">
      <c r="A4044" s="174">
        <v>92500</v>
      </c>
      <c r="B4044" s="83" t="s">
        <v>4263</v>
      </c>
      <c r="C4044" s="174" t="s">
        <v>216</v>
      </c>
      <c r="D4044" s="175">
        <v>107.64</v>
      </c>
    </row>
    <row r="4045" spans="1:4" ht="15.75" customHeight="1" x14ac:dyDescent="0.3">
      <c r="A4045" s="174">
        <v>92504</v>
      </c>
      <c r="B4045" s="83" t="s">
        <v>4264</v>
      </c>
      <c r="C4045" s="174" t="s">
        <v>216</v>
      </c>
      <c r="D4045" s="175">
        <v>99.17</v>
      </c>
    </row>
    <row r="4046" spans="1:4" ht="15.75" customHeight="1" x14ac:dyDescent="0.3">
      <c r="A4046" s="174">
        <v>92488</v>
      </c>
      <c r="B4046" s="83" t="s">
        <v>4265</v>
      </c>
      <c r="C4046" s="174" t="s">
        <v>216</v>
      </c>
      <c r="D4046" s="175">
        <v>124.44</v>
      </c>
    </row>
    <row r="4047" spans="1:4" ht="15.75" customHeight="1" x14ac:dyDescent="0.3">
      <c r="A4047" s="174">
        <v>92494</v>
      </c>
      <c r="B4047" s="83" t="s">
        <v>4266</v>
      </c>
      <c r="C4047" s="174" t="s">
        <v>216</v>
      </c>
      <c r="D4047" s="175">
        <v>76.62</v>
      </c>
    </row>
    <row r="4048" spans="1:4" ht="15.75" customHeight="1" x14ac:dyDescent="0.3">
      <c r="A4048" s="174">
        <v>92498</v>
      </c>
      <c r="B4048" s="83" t="s">
        <v>4267</v>
      </c>
      <c r="C4048" s="174" t="s">
        <v>216</v>
      </c>
      <c r="D4048" s="175">
        <v>72.3</v>
      </c>
    </row>
    <row r="4049" spans="1:4" ht="15.75" customHeight="1" x14ac:dyDescent="0.3">
      <c r="A4049" s="174">
        <v>92502</v>
      </c>
      <c r="B4049" s="83" t="s">
        <v>4268</v>
      </c>
      <c r="C4049" s="174" t="s">
        <v>216</v>
      </c>
      <c r="D4049" s="175">
        <v>68.8</v>
      </c>
    </row>
    <row r="4050" spans="1:4" ht="15.75" customHeight="1" x14ac:dyDescent="0.3">
      <c r="A4050" s="174">
        <v>92506</v>
      </c>
      <c r="B4050" s="83" t="s">
        <v>4269</v>
      </c>
      <c r="C4050" s="174" t="s">
        <v>216</v>
      </c>
      <c r="D4050" s="175">
        <v>62.42</v>
      </c>
    </row>
    <row r="4051" spans="1:4" ht="15.75" customHeight="1" x14ac:dyDescent="0.3">
      <c r="A4051" s="174">
        <v>92490</v>
      </c>
      <c r="B4051" s="83" t="s">
        <v>4270</v>
      </c>
      <c r="C4051" s="174" t="s">
        <v>216</v>
      </c>
      <c r="D4051" s="175">
        <v>81.69</v>
      </c>
    </row>
    <row r="4052" spans="1:4" ht="15.75" customHeight="1" x14ac:dyDescent="0.3">
      <c r="A4052" s="174">
        <v>92433</v>
      </c>
      <c r="B4052" s="83" t="s">
        <v>4271</v>
      </c>
      <c r="C4052" s="174" t="s">
        <v>216</v>
      </c>
      <c r="D4052" s="175">
        <v>85.43</v>
      </c>
    </row>
    <row r="4053" spans="1:4" ht="15.75" customHeight="1" x14ac:dyDescent="0.3">
      <c r="A4053" s="174">
        <v>92437</v>
      </c>
      <c r="B4053" s="83" t="s">
        <v>4272</v>
      </c>
      <c r="C4053" s="174" t="s">
        <v>216</v>
      </c>
      <c r="D4053" s="175">
        <v>81.709999999999994</v>
      </c>
    </row>
    <row r="4054" spans="1:4" ht="15.75" customHeight="1" x14ac:dyDescent="0.3">
      <c r="A4054" s="174">
        <v>92441</v>
      </c>
      <c r="B4054" s="83" t="s">
        <v>4273</v>
      </c>
      <c r="C4054" s="174" t="s">
        <v>216</v>
      </c>
      <c r="D4054" s="175">
        <v>79.03</v>
      </c>
    </row>
    <row r="4055" spans="1:4" ht="15.75" customHeight="1" x14ac:dyDescent="0.3">
      <c r="A4055" s="174">
        <v>92445</v>
      </c>
      <c r="B4055" s="83" t="s">
        <v>4274</v>
      </c>
      <c r="C4055" s="174" t="s">
        <v>216</v>
      </c>
      <c r="D4055" s="175">
        <v>73.78</v>
      </c>
    </row>
    <row r="4056" spans="1:4" ht="15.75" customHeight="1" x14ac:dyDescent="0.3">
      <c r="A4056" s="174">
        <v>92417</v>
      </c>
      <c r="B4056" s="83" t="s">
        <v>4275</v>
      </c>
      <c r="C4056" s="174" t="s">
        <v>216</v>
      </c>
      <c r="D4056" s="175">
        <v>180.2</v>
      </c>
    </row>
    <row r="4057" spans="1:4" ht="15.75" customHeight="1" x14ac:dyDescent="0.3">
      <c r="A4057" s="174">
        <v>92421</v>
      </c>
      <c r="B4057" s="83" t="s">
        <v>4276</v>
      </c>
      <c r="C4057" s="174" t="s">
        <v>216</v>
      </c>
      <c r="D4057" s="175">
        <v>120.67</v>
      </c>
    </row>
    <row r="4058" spans="1:4" ht="15.75" customHeight="1" x14ac:dyDescent="0.3">
      <c r="A4058" s="174">
        <v>92425</v>
      </c>
      <c r="B4058" s="83" t="s">
        <v>4277</v>
      </c>
      <c r="C4058" s="174" t="s">
        <v>216</v>
      </c>
      <c r="D4058" s="175">
        <v>100.92</v>
      </c>
    </row>
    <row r="4059" spans="1:4" ht="15.75" customHeight="1" x14ac:dyDescent="0.3">
      <c r="A4059" s="174">
        <v>92429</v>
      </c>
      <c r="B4059" s="83" t="s">
        <v>4278</v>
      </c>
      <c r="C4059" s="174" t="s">
        <v>216</v>
      </c>
      <c r="D4059" s="175">
        <v>91</v>
      </c>
    </row>
    <row r="4060" spans="1:4" ht="15.75" customHeight="1" x14ac:dyDescent="0.3">
      <c r="A4060" s="174">
        <v>92431</v>
      </c>
      <c r="B4060" s="83" t="s">
        <v>4279</v>
      </c>
      <c r="C4060" s="174" t="s">
        <v>216</v>
      </c>
      <c r="D4060" s="175">
        <v>67.53</v>
      </c>
    </row>
    <row r="4061" spans="1:4" ht="15.75" customHeight="1" x14ac:dyDescent="0.3">
      <c r="A4061" s="174">
        <v>92435</v>
      </c>
      <c r="B4061" s="83" t="s">
        <v>4280</v>
      </c>
      <c r="C4061" s="174" t="s">
        <v>216</v>
      </c>
      <c r="D4061" s="175">
        <v>64.41</v>
      </c>
    </row>
    <row r="4062" spans="1:4" ht="15.75" customHeight="1" x14ac:dyDescent="0.3">
      <c r="A4062" s="174">
        <v>92439</v>
      </c>
      <c r="B4062" s="83" t="s">
        <v>4281</v>
      </c>
      <c r="C4062" s="174" t="s">
        <v>216</v>
      </c>
      <c r="D4062" s="175">
        <v>62.15</v>
      </c>
    </row>
    <row r="4063" spans="1:4" ht="15.75" customHeight="1" x14ac:dyDescent="0.3">
      <c r="A4063" s="174">
        <v>92443</v>
      </c>
      <c r="B4063" s="83" t="s">
        <v>4282</v>
      </c>
      <c r="C4063" s="174" t="s">
        <v>216</v>
      </c>
      <c r="D4063" s="175">
        <v>57.5</v>
      </c>
    </row>
    <row r="4064" spans="1:4" ht="15.75" customHeight="1" x14ac:dyDescent="0.3">
      <c r="A4064" s="174">
        <v>92415</v>
      </c>
      <c r="B4064" s="83" t="s">
        <v>4283</v>
      </c>
      <c r="C4064" s="174" t="s">
        <v>216</v>
      </c>
      <c r="D4064" s="175">
        <v>149.69</v>
      </c>
    </row>
    <row r="4065" spans="1:4" ht="15.75" customHeight="1" x14ac:dyDescent="0.3">
      <c r="A4065" s="174">
        <v>92419</v>
      </c>
      <c r="B4065" s="83" t="s">
        <v>4284</v>
      </c>
      <c r="C4065" s="174" t="s">
        <v>216</v>
      </c>
      <c r="D4065" s="175">
        <v>97.27</v>
      </c>
    </row>
    <row r="4066" spans="1:4" ht="15.75" customHeight="1" x14ac:dyDescent="0.3">
      <c r="A4066" s="174">
        <v>92423</v>
      </c>
      <c r="B4066" s="83" t="s">
        <v>4285</v>
      </c>
      <c r="C4066" s="174" t="s">
        <v>216</v>
      </c>
      <c r="D4066" s="175">
        <v>80.58</v>
      </c>
    </row>
    <row r="4067" spans="1:4" ht="15.75" customHeight="1" x14ac:dyDescent="0.3">
      <c r="A4067" s="174">
        <v>92427</v>
      </c>
      <c r="B4067" s="83" t="s">
        <v>4286</v>
      </c>
      <c r="C4067" s="174" t="s">
        <v>216</v>
      </c>
      <c r="D4067" s="175">
        <v>72.150000000000006</v>
      </c>
    </row>
    <row r="4068" spans="1:4" ht="15.75" customHeight="1" x14ac:dyDescent="0.3">
      <c r="A4068" s="174">
        <v>92409</v>
      </c>
      <c r="B4068" s="83" t="s">
        <v>4287</v>
      </c>
      <c r="C4068" s="174" t="s">
        <v>216</v>
      </c>
      <c r="D4068" s="175">
        <v>253.21</v>
      </c>
    </row>
    <row r="4069" spans="1:4" ht="15.75" customHeight="1" x14ac:dyDescent="0.3">
      <c r="A4069" s="174">
        <v>92411</v>
      </c>
      <c r="B4069" s="83" t="s">
        <v>4288</v>
      </c>
      <c r="C4069" s="174" t="s">
        <v>216</v>
      </c>
      <c r="D4069" s="175">
        <v>177.91</v>
      </c>
    </row>
    <row r="4070" spans="1:4" ht="15.75" customHeight="1" x14ac:dyDescent="0.3">
      <c r="A4070" s="174">
        <v>92413</v>
      </c>
      <c r="B4070" s="83" t="s">
        <v>4289</v>
      </c>
      <c r="C4070" s="174" t="s">
        <v>216</v>
      </c>
      <c r="D4070" s="175">
        <v>120.64</v>
      </c>
    </row>
    <row r="4071" spans="1:4" ht="15.75" customHeight="1" x14ac:dyDescent="0.3">
      <c r="A4071" s="174">
        <v>92465</v>
      </c>
      <c r="B4071" s="83" t="s">
        <v>4290</v>
      </c>
      <c r="C4071" s="174" t="s">
        <v>216</v>
      </c>
      <c r="D4071" s="175">
        <v>156.84</v>
      </c>
    </row>
    <row r="4072" spans="1:4" ht="15.75" customHeight="1" x14ac:dyDescent="0.3">
      <c r="A4072" s="174">
        <v>92469</v>
      </c>
      <c r="B4072" s="83" t="s">
        <v>4291</v>
      </c>
      <c r="C4072" s="174" t="s">
        <v>216</v>
      </c>
      <c r="D4072" s="175">
        <v>143.19</v>
      </c>
    </row>
    <row r="4073" spans="1:4" ht="15.75" customHeight="1" x14ac:dyDescent="0.3">
      <c r="A4073" s="174">
        <v>92473</v>
      </c>
      <c r="B4073" s="83" t="s">
        <v>4292</v>
      </c>
      <c r="C4073" s="174" t="s">
        <v>216</v>
      </c>
      <c r="D4073" s="175">
        <v>132</v>
      </c>
    </row>
    <row r="4074" spans="1:4" ht="15.75" customHeight="1" x14ac:dyDescent="0.3">
      <c r="A4074" s="174">
        <v>92477</v>
      </c>
      <c r="B4074" s="83" t="s">
        <v>4293</v>
      </c>
      <c r="C4074" s="174" t="s">
        <v>216</v>
      </c>
      <c r="D4074" s="175">
        <v>108.51</v>
      </c>
    </row>
    <row r="4075" spans="1:4" ht="15.75" customHeight="1" x14ac:dyDescent="0.3">
      <c r="A4075" s="174">
        <v>92449</v>
      </c>
      <c r="B4075" s="83" t="s">
        <v>4294</v>
      </c>
      <c r="C4075" s="174" t="s">
        <v>216</v>
      </c>
      <c r="D4075" s="175">
        <v>281.45999999999998</v>
      </c>
    </row>
    <row r="4076" spans="1:4" ht="15.75" customHeight="1" x14ac:dyDescent="0.3">
      <c r="A4076" s="174">
        <v>92453</v>
      </c>
      <c r="B4076" s="83" t="s">
        <v>4295</v>
      </c>
      <c r="C4076" s="174" t="s">
        <v>216</v>
      </c>
      <c r="D4076" s="175">
        <v>241.02</v>
      </c>
    </row>
    <row r="4077" spans="1:4" ht="15.75" customHeight="1" x14ac:dyDescent="0.3">
      <c r="A4077" s="174">
        <v>92457</v>
      </c>
      <c r="B4077" s="83" t="s">
        <v>4296</v>
      </c>
      <c r="C4077" s="174" t="s">
        <v>216</v>
      </c>
      <c r="D4077" s="175">
        <v>210.37</v>
      </c>
    </row>
    <row r="4078" spans="1:4" ht="15.75" customHeight="1" x14ac:dyDescent="0.3">
      <c r="A4078" s="174">
        <v>92461</v>
      </c>
      <c r="B4078" s="83" t="s">
        <v>4297</v>
      </c>
      <c r="C4078" s="174" t="s">
        <v>216</v>
      </c>
      <c r="D4078" s="175">
        <v>194.08</v>
      </c>
    </row>
    <row r="4079" spans="1:4" ht="15.75" customHeight="1" x14ac:dyDescent="0.3">
      <c r="A4079" s="174">
        <v>92467</v>
      </c>
      <c r="B4079" s="83" t="s">
        <v>4298</v>
      </c>
      <c r="C4079" s="174" t="s">
        <v>216</v>
      </c>
      <c r="D4079" s="175">
        <v>102.01</v>
      </c>
    </row>
    <row r="4080" spans="1:4" ht="15.75" customHeight="1" x14ac:dyDescent="0.3">
      <c r="A4080" s="174">
        <v>92471</v>
      </c>
      <c r="B4080" s="83" t="s">
        <v>4299</v>
      </c>
      <c r="C4080" s="174" t="s">
        <v>216</v>
      </c>
      <c r="D4080" s="175">
        <v>93.25</v>
      </c>
    </row>
    <row r="4081" spans="1:4" ht="15.75" customHeight="1" x14ac:dyDescent="0.3">
      <c r="A4081" s="174">
        <v>92475</v>
      </c>
      <c r="B4081" s="83" t="s">
        <v>4300</v>
      </c>
      <c r="C4081" s="174" t="s">
        <v>216</v>
      </c>
      <c r="D4081" s="175">
        <v>86.04</v>
      </c>
    </row>
    <row r="4082" spans="1:4" ht="15.75" customHeight="1" x14ac:dyDescent="0.3">
      <c r="A4082" s="174">
        <v>92479</v>
      </c>
      <c r="B4082" s="83" t="s">
        <v>4301</v>
      </c>
      <c r="C4082" s="174" t="s">
        <v>216</v>
      </c>
      <c r="D4082" s="175">
        <v>70.900000000000006</v>
      </c>
    </row>
    <row r="4083" spans="1:4" ht="15.75" customHeight="1" x14ac:dyDescent="0.3">
      <c r="A4083" s="174">
        <v>92451</v>
      </c>
      <c r="B4083" s="83" t="s">
        <v>4302</v>
      </c>
      <c r="C4083" s="174" t="s">
        <v>216</v>
      </c>
      <c r="D4083" s="175">
        <v>192.76</v>
      </c>
    </row>
    <row r="4084" spans="1:4" ht="15.75" customHeight="1" x14ac:dyDescent="0.3">
      <c r="A4084" s="174">
        <v>92455</v>
      </c>
      <c r="B4084" s="83" t="s">
        <v>4303</v>
      </c>
      <c r="C4084" s="174" t="s">
        <v>216</v>
      </c>
      <c r="D4084" s="175">
        <v>158.38999999999999</v>
      </c>
    </row>
    <row r="4085" spans="1:4" ht="15.75" customHeight="1" x14ac:dyDescent="0.3">
      <c r="A4085" s="174">
        <v>92459</v>
      </c>
      <c r="B4085" s="83" t="s">
        <v>4304</v>
      </c>
      <c r="C4085" s="174" t="s">
        <v>216</v>
      </c>
      <c r="D4085" s="175">
        <v>135.36000000000001</v>
      </c>
    </row>
    <row r="4086" spans="1:4" ht="15.75" customHeight="1" x14ac:dyDescent="0.3">
      <c r="A4086" s="174">
        <v>92463</v>
      </c>
      <c r="B4086" s="83" t="s">
        <v>4305</v>
      </c>
      <c r="C4086" s="174" t="s">
        <v>216</v>
      </c>
      <c r="D4086" s="175">
        <v>122.83</v>
      </c>
    </row>
    <row r="4087" spans="1:4" ht="15.75" customHeight="1" x14ac:dyDescent="0.3">
      <c r="A4087" s="174">
        <v>92446</v>
      </c>
      <c r="B4087" s="83" t="s">
        <v>4306</v>
      </c>
      <c r="C4087" s="174" t="s">
        <v>216</v>
      </c>
      <c r="D4087" s="175">
        <v>345.53</v>
      </c>
    </row>
    <row r="4088" spans="1:4" ht="15.75" customHeight="1" x14ac:dyDescent="0.3">
      <c r="A4088" s="174">
        <v>92447</v>
      </c>
      <c r="B4088" s="83" t="s">
        <v>4307</v>
      </c>
      <c r="C4088" s="174" t="s">
        <v>216</v>
      </c>
      <c r="D4088" s="175">
        <v>241.26</v>
      </c>
    </row>
    <row r="4089" spans="1:4" ht="15.75" customHeight="1" x14ac:dyDescent="0.3">
      <c r="A4089" s="174">
        <v>92448</v>
      </c>
      <c r="B4089" s="83" t="s">
        <v>4308</v>
      </c>
      <c r="C4089" s="174" t="s">
        <v>216</v>
      </c>
      <c r="D4089" s="175">
        <v>187.36</v>
      </c>
    </row>
    <row r="4090" spans="1:4" ht="15.75" customHeight="1" x14ac:dyDescent="0.3">
      <c r="A4090" s="174">
        <v>92466</v>
      </c>
      <c r="B4090" s="83" t="s">
        <v>4309</v>
      </c>
      <c r="C4090" s="174" t="s">
        <v>216</v>
      </c>
      <c r="D4090" s="175">
        <v>272.54000000000002</v>
      </c>
    </row>
    <row r="4091" spans="1:4" ht="15.75" customHeight="1" x14ac:dyDescent="0.3">
      <c r="A4091" s="174">
        <v>92470</v>
      </c>
      <c r="B4091" s="83" t="s">
        <v>4310</v>
      </c>
      <c r="C4091" s="174" t="s">
        <v>216</v>
      </c>
      <c r="D4091" s="175">
        <v>264.54000000000002</v>
      </c>
    </row>
    <row r="4092" spans="1:4" ht="15.75" customHeight="1" x14ac:dyDescent="0.3">
      <c r="A4092" s="174">
        <v>92474</v>
      </c>
      <c r="B4092" s="83" t="s">
        <v>4311</v>
      </c>
      <c r="C4092" s="174" t="s">
        <v>216</v>
      </c>
      <c r="D4092" s="175">
        <v>257.56</v>
      </c>
    </row>
    <row r="4093" spans="1:4" ht="15.75" customHeight="1" x14ac:dyDescent="0.3">
      <c r="A4093" s="174">
        <v>92478</v>
      </c>
      <c r="B4093" s="83" t="s">
        <v>4312</v>
      </c>
      <c r="C4093" s="174" t="s">
        <v>216</v>
      </c>
      <c r="D4093" s="175">
        <v>244.02</v>
      </c>
    </row>
    <row r="4094" spans="1:4" ht="15.75" customHeight="1" x14ac:dyDescent="0.3">
      <c r="A4094" s="174">
        <v>92450</v>
      </c>
      <c r="B4094" s="83" t="s">
        <v>4313</v>
      </c>
      <c r="C4094" s="174" t="s">
        <v>216</v>
      </c>
      <c r="D4094" s="175">
        <v>347.91</v>
      </c>
    </row>
    <row r="4095" spans="1:4" ht="15.75" customHeight="1" x14ac:dyDescent="0.3">
      <c r="A4095" s="174">
        <v>92454</v>
      </c>
      <c r="B4095" s="83" t="s">
        <v>4314</v>
      </c>
      <c r="C4095" s="174" t="s">
        <v>216</v>
      </c>
      <c r="D4095" s="175">
        <v>315.64</v>
      </c>
    </row>
    <row r="4096" spans="1:4" ht="15.75" customHeight="1" x14ac:dyDescent="0.3">
      <c r="A4096" s="174">
        <v>92458</v>
      </c>
      <c r="B4096" s="83" t="s">
        <v>4315</v>
      </c>
      <c r="C4096" s="174" t="s">
        <v>216</v>
      </c>
      <c r="D4096" s="175">
        <v>294.98</v>
      </c>
    </row>
    <row r="4097" spans="1:4" ht="15.75" customHeight="1" x14ac:dyDescent="0.3">
      <c r="A4097" s="174">
        <v>92462</v>
      </c>
      <c r="B4097" s="83" t="s">
        <v>4316</v>
      </c>
      <c r="C4097" s="174" t="s">
        <v>216</v>
      </c>
      <c r="D4097" s="175">
        <v>281.41000000000003</v>
      </c>
    </row>
    <row r="4098" spans="1:4" ht="15.75" customHeight="1" x14ac:dyDescent="0.3">
      <c r="A4098" s="174">
        <v>92468</v>
      </c>
      <c r="B4098" s="83" t="s">
        <v>4317</v>
      </c>
      <c r="C4098" s="174" t="s">
        <v>216</v>
      </c>
      <c r="D4098" s="175">
        <v>129.44999999999999</v>
      </c>
    </row>
    <row r="4099" spans="1:4" ht="15.75" customHeight="1" x14ac:dyDescent="0.3">
      <c r="A4099" s="174">
        <v>92472</v>
      </c>
      <c r="B4099" s="83" t="s">
        <v>4318</v>
      </c>
      <c r="C4099" s="174" t="s">
        <v>216</v>
      </c>
      <c r="D4099" s="175">
        <v>122.64</v>
      </c>
    </row>
    <row r="4100" spans="1:4" ht="15.75" customHeight="1" x14ac:dyDescent="0.3">
      <c r="A4100" s="174">
        <v>92476</v>
      </c>
      <c r="B4100" s="83" t="s">
        <v>4319</v>
      </c>
      <c r="C4100" s="174" t="s">
        <v>216</v>
      </c>
      <c r="D4100" s="175">
        <v>116.78</v>
      </c>
    </row>
    <row r="4101" spans="1:4" ht="15.75" customHeight="1" x14ac:dyDescent="0.3">
      <c r="A4101" s="174">
        <v>92480</v>
      </c>
      <c r="B4101" s="83" t="s">
        <v>4320</v>
      </c>
      <c r="C4101" s="174" t="s">
        <v>216</v>
      </c>
      <c r="D4101" s="175">
        <v>105.29</v>
      </c>
    </row>
    <row r="4102" spans="1:4" ht="15.75" customHeight="1" x14ac:dyDescent="0.3">
      <c r="A4102" s="174">
        <v>92452</v>
      </c>
      <c r="B4102" s="83" t="s">
        <v>4321</v>
      </c>
      <c r="C4102" s="174" t="s">
        <v>216</v>
      </c>
      <c r="D4102" s="175">
        <v>201.77</v>
      </c>
    </row>
    <row r="4103" spans="1:4" ht="15.75" customHeight="1" x14ac:dyDescent="0.3">
      <c r="A4103" s="174">
        <v>92456</v>
      </c>
      <c r="B4103" s="83" t="s">
        <v>4322</v>
      </c>
      <c r="C4103" s="174" t="s">
        <v>216</v>
      </c>
      <c r="D4103" s="175">
        <v>169.89</v>
      </c>
    </row>
    <row r="4104" spans="1:4" ht="15.75" customHeight="1" x14ac:dyDescent="0.3">
      <c r="A4104" s="174">
        <v>92460</v>
      </c>
      <c r="B4104" s="83" t="s">
        <v>4323</v>
      </c>
      <c r="C4104" s="174" t="s">
        <v>216</v>
      </c>
      <c r="D4104" s="175">
        <v>144.22</v>
      </c>
    </row>
    <row r="4105" spans="1:4" ht="15.75" customHeight="1" x14ac:dyDescent="0.3">
      <c r="A4105" s="174">
        <v>92464</v>
      </c>
      <c r="B4105" s="83" t="s">
        <v>4324</v>
      </c>
      <c r="C4105" s="174" t="s">
        <v>216</v>
      </c>
      <c r="D4105" s="175">
        <v>137.47999999999999</v>
      </c>
    </row>
    <row r="4106" spans="1:4" ht="15.75" customHeight="1" x14ac:dyDescent="0.3">
      <c r="A4106" s="174">
        <v>105403</v>
      </c>
      <c r="B4106" s="83" t="s">
        <v>4325</v>
      </c>
      <c r="C4106" s="174" t="s">
        <v>216</v>
      </c>
      <c r="D4106" s="175">
        <v>167.8</v>
      </c>
    </row>
    <row r="4107" spans="1:4" ht="15.75" customHeight="1" x14ac:dyDescent="0.3">
      <c r="A4107" s="174">
        <v>96252</v>
      </c>
      <c r="B4107" s="83" t="s">
        <v>4326</v>
      </c>
      <c r="C4107" s="174" t="s">
        <v>216</v>
      </c>
      <c r="D4107" s="175">
        <v>139.25</v>
      </c>
    </row>
    <row r="4108" spans="1:4" ht="15.75" customHeight="1" x14ac:dyDescent="0.3">
      <c r="A4108" s="174">
        <v>96254</v>
      </c>
      <c r="B4108" s="83" t="s">
        <v>4327</v>
      </c>
      <c r="C4108" s="174" t="s">
        <v>224</v>
      </c>
      <c r="D4108" s="175">
        <v>0</v>
      </c>
    </row>
    <row r="4109" spans="1:4" ht="15.75" customHeight="1" x14ac:dyDescent="0.3">
      <c r="A4109" s="174">
        <v>96253</v>
      </c>
      <c r="B4109" s="83" t="s">
        <v>4328</v>
      </c>
      <c r="C4109" s="174" t="s">
        <v>224</v>
      </c>
      <c r="D4109" s="175">
        <v>0</v>
      </c>
    </row>
    <row r="4110" spans="1:4" ht="15.75" customHeight="1" x14ac:dyDescent="0.3">
      <c r="A4110" s="174">
        <v>105406</v>
      </c>
      <c r="B4110" s="83" t="s">
        <v>4329</v>
      </c>
      <c r="C4110" s="174" t="s">
        <v>216</v>
      </c>
      <c r="D4110" s="175">
        <v>210.64</v>
      </c>
    </row>
    <row r="4111" spans="1:4" ht="15.75" customHeight="1" x14ac:dyDescent="0.3">
      <c r="A4111" s="174">
        <v>96264</v>
      </c>
      <c r="B4111" s="83" t="s">
        <v>4330</v>
      </c>
      <c r="C4111" s="174" t="s">
        <v>216</v>
      </c>
      <c r="D4111" s="175">
        <v>0</v>
      </c>
    </row>
    <row r="4112" spans="1:4" ht="15.75" customHeight="1" x14ac:dyDescent="0.3">
      <c r="A4112" s="174">
        <v>105405</v>
      </c>
      <c r="B4112" s="83" t="s">
        <v>4331</v>
      </c>
      <c r="C4112" s="174" t="s">
        <v>216</v>
      </c>
      <c r="D4112" s="175">
        <v>0</v>
      </c>
    </row>
    <row r="4113" spans="1:4" ht="15.75" customHeight="1" x14ac:dyDescent="0.3">
      <c r="A4113" s="174">
        <v>96258</v>
      </c>
      <c r="B4113" s="83" t="s">
        <v>4332</v>
      </c>
      <c r="C4113" s="174" t="s">
        <v>216</v>
      </c>
      <c r="D4113" s="175">
        <v>151.84</v>
      </c>
    </row>
    <row r="4114" spans="1:4" ht="15.75" customHeight="1" x14ac:dyDescent="0.3">
      <c r="A4114" s="174">
        <v>96262</v>
      </c>
      <c r="B4114" s="83" t="s">
        <v>4333</v>
      </c>
      <c r="C4114" s="174" t="s">
        <v>216</v>
      </c>
      <c r="D4114" s="175">
        <v>0</v>
      </c>
    </row>
    <row r="4115" spans="1:4" ht="15.75" customHeight="1" x14ac:dyDescent="0.3">
      <c r="A4115" s="174">
        <v>105404</v>
      </c>
      <c r="B4115" s="83" t="s">
        <v>4334</v>
      </c>
      <c r="C4115" s="174" t="s">
        <v>216</v>
      </c>
      <c r="D4115" s="175">
        <v>0</v>
      </c>
    </row>
    <row r="4116" spans="1:4" ht="15.75" customHeight="1" x14ac:dyDescent="0.3">
      <c r="A4116" s="174">
        <v>92751</v>
      </c>
      <c r="B4116" s="83" t="s">
        <v>4335</v>
      </c>
      <c r="C4116" s="174" t="s">
        <v>303</v>
      </c>
      <c r="D4116" s="175">
        <v>2257.34</v>
      </c>
    </row>
    <row r="4117" spans="1:4" ht="15.75" customHeight="1" x14ac:dyDescent="0.3">
      <c r="A4117" s="174">
        <v>92752</v>
      </c>
      <c r="B4117" s="83" t="s">
        <v>4336</v>
      </c>
      <c r="C4117" s="174" t="s">
        <v>303</v>
      </c>
      <c r="D4117" s="175">
        <v>2695.73</v>
      </c>
    </row>
    <row r="4118" spans="1:4" ht="15.75" customHeight="1" x14ac:dyDescent="0.3">
      <c r="A4118" s="174">
        <v>92750</v>
      </c>
      <c r="B4118" s="83" t="s">
        <v>4337</v>
      </c>
      <c r="C4118" s="174" t="s">
        <v>303</v>
      </c>
      <c r="D4118" s="175">
        <v>1815.97</v>
      </c>
    </row>
    <row r="4119" spans="1:4" ht="15.75" customHeight="1" x14ac:dyDescent="0.3">
      <c r="A4119" s="174">
        <v>92749</v>
      </c>
      <c r="B4119" s="83" t="s">
        <v>4338</v>
      </c>
      <c r="C4119" s="174" t="s">
        <v>303</v>
      </c>
      <c r="D4119" s="175">
        <v>1061.56</v>
      </c>
    </row>
    <row r="4120" spans="1:4" ht="15.75" customHeight="1" x14ac:dyDescent="0.3">
      <c r="A4120" s="174">
        <v>92745</v>
      </c>
      <c r="B4120" s="83" t="s">
        <v>4339</v>
      </c>
      <c r="C4120" s="174" t="s">
        <v>303</v>
      </c>
      <c r="D4120" s="175">
        <v>895.85</v>
      </c>
    </row>
    <row r="4121" spans="1:4" ht="15.75" customHeight="1" x14ac:dyDescent="0.3">
      <c r="A4121" s="174">
        <v>92747</v>
      </c>
      <c r="B4121" s="83" t="s">
        <v>4340</v>
      </c>
      <c r="C4121" s="174" t="s">
        <v>303</v>
      </c>
      <c r="D4121" s="175">
        <v>1002.09</v>
      </c>
    </row>
    <row r="4122" spans="1:4" ht="15.75" customHeight="1" x14ac:dyDescent="0.3">
      <c r="A4122" s="174">
        <v>92743</v>
      </c>
      <c r="B4122" s="83" t="s">
        <v>4341</v>
      </c>
      <c r="C4122" s="174" t="s">
        <v>303</v>
      </c>
      <c r="D4122" s="175">
        <v>725.27</v>
      </c>
    </row>
    <row r="4123" spans="1:4" ht="15.75" customHeight="1" x14ac:dyDescent="0.3">
      <c r="A4123" s="174">
        <v>92746</v>
      </c>
      <c r="B4123" s="83" t="s">
        <v>4342</v>
      </c>
      <c r="C4123" s="174" t="s">
        <v>303</v>
      </c>
      <c r="D4123" s="175">
        <v>808.41</v>
      </c>
    </row>
    <row r="4124" spans="1:4" ht="15.75" customHeight="1" x14ac:dyDescent="0.3">
      <c r="A4124" s="174">
        <v>92748</v>
      </c>
      <c r="B4124" s="83" t="s">
        <v>4343</v>
      </c>
      <c r="C4124" s="174" t="s">
        <v>303</v>
      </c>
      <c r="D4124" s="175">
        <v>891.61</v>
      </c>
    </row>
    <row r="4125" spans="1:4" ht="15.75" customHeight="1" x14ac:dyDescent="0.3">
      <c r="A4125" s="174">
        <v>92744</v>
      </c>
      <c r="B4125" s="83" t="s">
        <v>4344</v>
      </c>
      <c r="C4125" s="174" t="s">
        <v>303</v>
      </c>
      <c r="D4125" s="175">
        <v>670.7</v>
      </c>
    </row>
    <row r="4126" spans="1:4" ht="15.75" customHeight="1" x14ac:dyDescent="0.3">
      <c r="A4126" s="174">
        <v>92754</v>
      </c>
      <c r="B4126" s="83" t="s">
        <v>4345</v>
      </c>
      <c r="C4126" s="174" t="s">
        <v>303</v>
      </c>
      <c r="D4126" s="175">
        <v>697.56</v>
      </c>
    </row>
    <row r="4127" spans="1:4" ht="15.75" customHeight="1" x14ac:dyDescent="0.3">
      <c r="A4127" s="174">
        <v>92753</v>
      </c>
      <c r="B4127" s="83" t="s">
        <v>4346</v>
      </c>
      <c r="C4127" s="174" t="s">
        <v>303</v>
      </c>
      <c r="D4127" s="175">
        <v>713.37</v>
      </c>
    </row>
    <row r="4128" spans="1:4" ht="15.75" customHeight="1" x14ac:dyDescent="0.3">
      <c r="A4128" s="174">
        <v>92755</v>
      </c>
      <c r="B4128" s="83" t="s">
        <v>4347</v>
      </c>
      <c r="C4128" s="174" t="s">
        <v>216</v>
      </c>
      <c r="D4128" s="175">
        <v>278.95999999999998</v>
      </c>
    </row>
    <row r="4129" spans="1:4" ht="15.75" customHeight="1" x14ac:dyDescent="0.3">
      <c r="A4129" s="174">
        <v>92756</v>
      </c>
      <c r="B4129" s="83" t="s">
        <v>4348</v>
      </c>
      <c r="C4129" s="174" t="s">
        <v>216</v>
      </c>
      <c r="D4129" s="175">
        <v>317.70999999999998</v>
      </c>
    </row>
    <row r="4130" spans="1:4" ht="15.75" customHeight="1" x14ac:dyDescent="0.3">
      <c r="A4130" s="174">
        <v>92757</v>
      </c>
      <c r="B4130" s="83" t="s">
        <v>4349</v>
      </c>
      <c r="C4130" s="174" t="s">
        <v>216</v>
      </c>
      <c r="D4130" s="175">
        <v>364.29</v>
      </c>
    </row>
    <row r="4131" spans="1:4" ht="15.75" customHeight="1" x14ac:dyDescent="0.3">
      <c r="A4131" s="174">
        <v>92758</v>
      </c>
      <c r="B4131" s="83" t="s">
        <v>4350</v>
      </c>
      <c r="C4131" s="174" t="s">
        <v>303</v>
      </c>
      <c r="D4131" s="175">
        <v>749.07</v>
      </c>
    </row>
    <row r="4132" spans="1:4" ht="15.75" customHeight="1" x14ac:dyDescent="0.3">
      <c r="A4132" s="174">
        <v>104500</v>
      </c>
      <c r="B4132" s="83" t="s">
        <v>4351</v>
      </c>
      <c r="C4132" s="174" t="s">
        <v>224</v>
      </c>
      <c r="D4132" s="175">
        <v>0</v>
      </c>
    </row>
    <row r="4133" spans="1:4" ht="15.75" customHeight="1" x14ac:dyDescent="0.3">
      <c r="A4133" s="174">
        <v>104503</v>
      </c>
      <c r="B4133" s="83" t="s">
        <v>4352</v>
      </c>
      <c r="C4133" s="174" t="s">
        <v>224</v>
      </c>
      <c r="D4133" s="175">
        <v>0</v>
      </c>
    </row>
    <row r="4134" spans="1:4" ht="15.75" customHeight="1" x14ac:dyDescent="0.3">
      <c r="A4134" s="174">
        <v>104504</v>
      </c>
      <c r="B4134" s="83" t="s">
        <v>4353</v>
      </c>
      <c r="C4134" s="174" t="s">
        <v>224</v>
      </c>
      <c r="D4134" s="175">
        <v>0</v>
      </c>
    </row>
    <row r="4135" spans="1:4" ht="15.75" customHeight="1" x14ac:dyDescent="0.3">
      <c r="A4135" s="174">
        <v>104507</v>
      </c>
      <c r="B4135" s="83" t="s">
        <v>4354</v>
      </c>
      <c r="C4135" s="174" t="s">
        <v>224</v>
      </c>
      <c r="D4135" s="175">
        <v>0</v>
      </c>
    </row>
    <row r="4136" spans="1:4" ht="15.75" customHeight="1" x14ac:dyDescent="0.3">
      <c r="A4136" s="174">
        <v>104508</v>
      </c>
      <c r="B4136" s="83" t="s">
        <v>4355</v>
      </c>
      <c r="C4136" s="174" t="s">
        <v>224</v>
      </c>
      <c r="D4136" s="175">
        <v>0</v>
      </c>
    </row>
    <row r="4137" spans="1:4" ht="15.75" customHeight="1" x14ac:dyDescent="0.3">
      <c r="A4137" s="174">
        <v>104509</v>
      </c>
      <c r="B4137" s="83" t="s">
        <v>4356</v>
      </c>
      <c r="C4137" s="174" t="s">
        <v>224</v>
      </c>
      <c r="D4137" s="175">
        <v>0</v>
      </c>
    </row>
    <row r="4138" spans="1:4" ht="15.75" customHeight="1" x14ac:dyDescent="0.3">
      <c r="A4138" s="174">
        <v>104512</v>
      </c>
      <c r="B4138" s="83" t="s">
        <v>4357</v>
      </c>
      <c r="C4138" s="174" t="s">
        <v>224</v>
      </c>
      <c r="D4138" s="175">
        <v>0</v>
      </c>
    </row>
    <row r="4139" spans="1:4" ht="15.75" customHeight="1" x14ac:dyDescent="0.3">
      <c r="A4139" s="174">
        <v>104513</v>
      </c>
      <c r="B4139" s="83" t="s">
        <v>4358</v>
      </c>
      <c r="C4139" s="174" t="s">
        <v>224</v>
      </c>
      <c r="D4139" s="175">
        <v>0</v>
      </c>
    </row>
    <row r="4140" spans="1:4" ht="15.75" customHeight="1" x14ac:dyDescent="0.3">
      <c r="A4140" s="174">
        <v>104514</v>
      </c>
      <c r="B4140" s="83" t="s">
        <v>4359</v>
      </c>
      <c r="C4140" s="174" t="s">
        <v>224</v>
      </c>
      <c r="D4140" s="175">
        <v>0</v>
      </c>
    </row>
    <row r="4141" spans="1:4" ht="15.75" customHeight="1" x14ac:dyDescent="0.3">
      <c r="A4141" s="174">
        <v>104501</v>
      </c>
      <c r="B4141" s="83" t="s">
        <v>4360</v>
      </c>
      <c r="C4141" s="174" t="s">
        <v>224</v>
      </c>
      <c r="D4141" s="175">
        <v>0</v>
      </c>
    </row>
    <row r="4142" spans="1:4" ht="15.75" customHeight="1" x14ac:dyDescent="0.3">
      <c r="A4142" s="174">
        <v>104502</v>
      </c>
      <c r="B4142" s="83" t="s">
        <v>4361</v>
      </c>
      <c r="C4142" s="174" t="s">
        <v>224</v>
      </c>
      <c r="D4142" s="175">
        <v>0</v>
      </c>
    </row>
    <row r="4143" spans="1:4" ht="15.75" customHeight="1" x14ac:dyDescent="0.3">
      <c r="A4143" s="174">
        <v>104505</v>
      </c>
      <c r="B4143" s="83" t="s">
        <v>4362</v>
      </c>
      <c r="C4143" s="174" t="s">
        <v>224</v>
      </c>
      <c r="D4143" s="175">
        <v>0</v>
      </c>
    </row>
    <row r="4144" spans="1:4" ht="15.75" customHeight="1" x14ac:dyDescent="0.3">
      <c r="A4144" s="174">
        <v>104506</v>
      </c>
      <c r="B4144" s="83" t="s">
        <v>4363</v>
      </c>
      <c r="C4144" s="174" t="s">
        <v>224</v>
      </c>
      <c r="D4144" s="175">
        <v>0</v>
      </c>
    </row>
    <row r="4145" spans="1:4" ht="15.75" customHeight="1" x14ac:dyDescent="0.3">
      <c r="A4145" s="174">
        <v>104510</v>
      </c>
      <c r="B4145" s="83" t="s">
        <v>4364</v>
      </c>
      <c r="C4145" s="174" t="s">
        <v>224</v>
      </c>
      <c r="D4145" s="175">
        <v>0</v>
      </c>
    </row>
    <row r="4146" spans="1:4" ht="15.75" customHeight="1" x14ac:dyDescent="0.3">
      <c r="A4146" s="174">
        <v>104511</v>
      </c>
      <c r="B4146" s="83" t="s">
        <v>4365</v>
      </c>
      <c r="C4146" s="174" t="s">
        <v>224</v>
      </c>
      <c r="D4146" s="175">
        <v>0</v>
      </c>
    </row>
    <row r="4147" spans="1:4" ht="15.75" customHeight="1" x14ac:dyDescent="0.3">
      <c r="A4147" s="174">
        <v>104491</v>
      </c>
      <c r="B4147" s="83" t="s">
        <v>4366</v>
      </c>
      <c r="C4147" s="174" t="s">
        <v>224</v>
      </c>
      <c r="D4147" s="175">
        <v>3872.31</v>
      </c>
    </row>
    <row r="4148" spans="1:4" ht="15.75" customHeight="1" x14ac:dyDescent="0.3">
      <c r="A4148" s="174">
        <v>104492</v>
      </c>
      <c r="B4148" s="83" t="s">
        <v>4367</v>
      </c>
      <c r="C4148" s="174" t="s">
        <v>224</v>
      </c>
      <c r="D4148" s="175">
        <v>4840.53</v>
      </c>
    </row>
    <row r="4149" spans="1:4" ht="15.75" customHeight="1" x14ac:dyDescent="0.3">
      <c r="A4149" s="174">
        <v>104493</v>
      </c>
      <c r="B4149" s="83" t="s">
        <v>4368</v>
      </c>
      <c r="C4149" s="174" t="s">
        <v>224</v>
      </c>
      <c r="D4149" s="175">
        <v>0</v>
      </c>
    </row>
    <row r="4150" spans="1:4" ht="15.75" customHeight="1" x14ac:dyDescent="0.3">
      <c r="A4150" s="174">
        <v>104494</v>
      </c>
      <c r="B4150" s="83" t="s">
        <v>4369</v>
      </c>
      <c r="C4150" s="174" t="s">
        <v>224</v>
      </c>
      <c r="D4150" s="175">
        <v>6533.93</v>
      </c>
    </row>
    <row r="4151" spans="1:4" ht="15.75" customHeight="1" x14ac:dyDescent="0.3">
      <c r="A4151" s="174">
        <v>104495</v>
      </c>
      <c r="B4151" s="83" t="s">
        <v>4370</v>
      </c>
      <c r="C4151" s="174" t="s">
        <v>224</v>
      </c>
      <c r="D4151" s="175">
        <v>0</v>
      </c>
    </row>
    <row r="4152" spans="1:4" ht="15.75" customHeight="1" x14ac:dyDescent="0.3">
      <c r="A4152" s="174">
        <v>104496</v>
      </c>
      <c r="B4152" s="83" t="s">
        <v>4371</v>
      </c>
      <c r="C4152" s="174" t="s">
        <v>224</v>
      </c>
      <c r="D4152" s="175">
        <v>0</v>
      </c>
    </row>
    <row r="4153" spans="1:4" ht="15.75" customHeight="1" x14ac:dyDescent="0.3">
      <c r="A4153" s="174">
        <v>104497</v>
      </c>
      <c r="B4153" s="83" t="s">
        <v>4372</v>
      </c>
      <c r="C4153" s="174" t="s">
        <v>224</v>
      </c>
      <c r="D4153" s="175">
        <v>7840.84</v>
      </c>
    </row>
    <row r="4154" spans="1:4" ht="15.75" customHeight="1" x14ac:dyDescent="0.3">
      <c r="A4154" s="174">
        <v>104498</v>
      </c>
      <c r="B4154" s="83" t="s">
        <v>4373</v>
      </c>
      <c r="C4154" s="174" t="s">
        <v>224</v>
      </c>
      <c r="D4154" s="175">
        <v>0</v>
      </c>
    </row>
    <row r="4155" spans="1:4" ht="15.75" customHeight="1" x14ac:dyDescent="0.3">
      <c r="A4155" s="174">
        <v>104499</v>
      </c>
      <c r="B4155" s="83" t="s">
        <v>4374</v>
      </c>
      <c r="C4155" s="174" t="s">
        <v>224</v>
      </c>
      <c r="D4155" s="175">
        <v>0</v>
      </c>
    </row>
    <row r="4156" spans="1:4" ht="15.75" customHeight="1" x14ac:dyDescent="0.3">
      <c r="A4156" s="174">
        <v>104515</v>
      </c>
      <c r="B4156" s="83" t="s">
        <v>4375</v>
      </c>
      <c r="C4156" s="174" t="s">
        <v>216</v>
      </c>
      <c r="D4156" s="175">
        <v>27.04</v>
      </c>
    </row>
    <row r="4157" spans="1:4" ht="15.75" customHeight="1" x14ac:dyDescent="0.3">
      <c r="A4157" s="174">
        <v>87430</v>
      </c>
      <c r="B4157" s="83" t="s">
        <v>4376</v>
      </c>
      <c r="C4157" s="174" t="s">
        <v>216</v>
      </c>
      <c r="D4157" s="175">
        <v>23.23</v>
      </c>
    </row>
    <row r="4158" spans="1:4" ht="15.75" customHeight="1" x14ac:dyDescent="0.3">
      <c r="A4158" s="174">
        <v>87433</v>
      </c>
      <c r="B4158" s="83" t="s">
        <v>4377</v>
      </c>
      <c r="C4158" s="174" t="s">
        <v>216</v>
      </c>
      <c r="D4158" s="175">
        <v>33.22</v>
      </c>
    </row>
    <row r="4159" spans="1:4" ht="15.75" customHeight="1" x14ac:dyDescent="0.3">
      <c r="A4159" s="174">
        <v>87436</v>
      </c>
      <c r="B4159" s="83" t="s">
        <v>4378</v>
      </c>
      <c r="C4159" s="174" t="s">
        <v>216</v>
      </c>
      <c r="D4159" s="175">
        <v>38.049999999999997</v>
      </c>
    </row>
    <row r="4160" spans="1:4" ht="15.75" customHeight="1" x14ac:dyDescent="0.3">
      <c r="A4160" s="174">
        <v>87439</v>
      </c>
      <c r="B4160" s="83" t="s">
        <v>4379</v>
      </c>
      <c r="C4160" s="174" t="s">
        <v>216</v>
      </c>
      <c r="D4160" s="175">
        <v>46.45</v>
      </c>
    </row>
    <row r="4161" spans="1:4" ht="15.75" customHeight="1" x14ac:dyDescent="0.3">
      <c r="A4161" s="174">
        <v>104633</v>
      </c>
      <c r="B4161" s="83" t="s">
        <v>4380</v>
      </c>
      <c r="C4161" s="174" t="s">
        <v>216</v>
      </c>
      <c r="D4161" s="175">
        <v>32.42</v>
      </c>
    </row>
    <row r="4162" spans="1:4" ht="15.75" customHeight="1" x14ac:dyDescent="0.3">
      <c r="A4162" s="174">
        <v>104634</v>
      </c>
      <c r="B4162" s="83" t="s">
        <v>4381</v>
      </c>
      <c r="C4162" s="174" t="s">
        <v>216</v>
      </c>
      <c r="D4162" s="175">
        <v>47.39</v>
      </c>
    </row>
    <row r="4163" spans="1:4" ht="15.75" customHeight="1" x14ac:dyDescent="0.3">
      <c r="A4163" s="174">
        <v>87418</v>
      </c>
      <c r="B4163" s="83" t="s">
        <v>4382</v>
      </c>
      <c r="C4163" s="174" t="s">
        <v>216</v>
      </c>
      <c r="D4163" s="175">
        <v>23.15</v>
      </c>
    </row>
    <row r="4164" spans="1:4" ht="15.75" customHeight="1" x14ac:dyDescent="0.3">
      <c r="A4164" s="174">
        <v>87421</v>
      </c>
      <c r="B4164" s="83" t="s">
        <v>4383</v>
      </c>
      <c r="C4164" s="174" t="s">
        <v>216</v>
      </c>
      <c r="D4164" s="175">
        <v>35.06</v>
      </c>
    </row>
    <row r="4165" spans="1:4" ht="15.75" customHeight="1" x14ac:dyDescent="0.3">
      <c r="A4165" s="174">
        <v>104628</v>
      </c>
      <c r="B4165" s="83" t="s">
        <v>4384</v>
      </c>
      <c r="C4165" s="174" t="s">
        <v>216</v>
      </c>
      <c r="D4165" s="175">
        <v>36.96</v>
      </c>
    </row>
    <row r="4166" spans="1:4" ht="15.75" customHeight="1" x14ac:dyDescent="0.3">
      <c r="A4166" s="174">
        <v>104631</v>
      </c>
      <c r="B4166" s="83" t="s">
        <v>4385</v>
      </c>
      <c r="C4166" s="174" t="s">
        <v>216</v>
      </c>
      <c r="D4166" s="175">
        <v>49.83</v>
      </c>
    </row>
    <row r="4167" spans="1:4" ht="15.75" customHeight="1" x14ac:dyDescent="0.3">
      <c r="A4167" s="174">
        <v>104627</v>
      </c>
      <c r="B4167" s="83" t="s">
        <v>4386</v>
      </c>
      <c r="C4167" s="174" t="s">
        <v>216</v>
      </c>
      <c r="D4167" s="175">
        <v>23.13</v>
      </c>
    </row>
    <row r="4168" spans="1:4" ht="15.75" customHeight="1" x14ac:dyDescent="0.3">
      <c r="A4168" s="174">
        <v>104630</v>
      </c>
      <c r="B4168" s="83" t="s">
        <v>4387</v>
      </c>
      <c r="C4168" s="174" t="s">
        <v>216</v>
      </c>
      <c r="D4168" s="175">
        <v>36.01</v>
      </c>
    </row>
    <row r="4169" spans="1:4" ht="15.75" customHeight="1" x14ac:dyDescent="0.3">
      <c r="A4169" s="174">
        <v>104629</v>
      </c>
      <c r="B4169" s="83" t="s">
        <v>4388</v>
      </c>
      <c r="C4169" s="174" t="s">
        <v>216</v>
      </c>
      <c r="D4169" s="175">
        <v>44.89</v>
      </c>
    </row>
    <row r="4170" spans="1:4" ht="15.75" customHeight="1" x14ac:dyDescent="0.3">
      <c r="A4170" s="174">
        <v>104632</v>
      </c>
      <c r="B4170" s="83" t="s">
        <v>4389</v>
      </c>
      <c r="C4170" s="174" t="s">
        <v>216</v>
      </c>
      <c r="D4170" s="175">
        <v>57.77</v>
      </c>
    </row>
    <row r="4171" spans="1:4" ht="15.75" customHeight="1" x14ac:dyDescent="0.3">
      <c r="A4171" s="174">
        <v>87412</v>
      </c>
      <c r="B4171" s="83" t="s">
        <v>4390</v>
      </c>
      <c r="C4171" s="174" t="s">
        <v>216</v>
      </c>
      <c r="D4171" s="175">
        <v>30.42</v>
      </c>
    </row>
    <row r="4172" spans="1:4" ht="15.75" customHeight="1" x14ac:dyDescent="0.3">
      <c r="A4172" s="174">
        <v>87415</v>
      </c>
      <c r="B4172" s="83" t="s">
        <v>4391</v>
      </c>
      <c r="C4172" s="174" t="s">
        <v>216</v>
      </c>
      <c r="D4172" s="175">
        <v>41.84</v>
      </c>
    </row>
    <row r="4173" spans="1:4" ht="15.75" customHeight="1" x14ac:dyDescent="0.3">
      <c r="A4173" s="174">
        <v>87411</v>
      </c>
      <c r="B4173" s="83" t="s">
        <v>4392</v>
      </c>
      <c r="C4173" s="174" t="s">
        <v>216</v>
      </c>
      <c r="D4173" s="175">
        <v>19.77</v>
      </c>
    </row>
    <row r="4174" spans="1:4" ht="15.75" customHeight="1" x14ac:dyDescent="0.3">
      <c r="A4174" s="174">
        <v>87414</v>
      </c>
      <c r="B4174" s="83" t="s">
        <v>4393</v>
      </c>
      <c r="C4174" s="174" t="s">
        <v>216</v>
      </c>
      <c r="D4174" s="175">
        <v>31.19</v>
      </c>
    </row>
    <row r="4175" spans="1:4" ht="15.75" customHeight="1" x14ac:dyDescent="0.3">
      <c r="A4175" s="174">
        <v>87413</v>
      </c>
      <c r="B4175" s="83" t="s">
        <v>4394</v>
      </c>
      <c r="C4175" s="174" t="s">
        <v>216</v>
      </c>
      <c r="D4175" s="175">
        <v>36.54</v>
      </c>
    </row>
    <row r="4176" spans="1:4" ht="15.75" customHeight="1" x14ac:dyDescent="0.3">
      <c r="A4176" s="174">
        <v>87416</v>
      </c>
      <c r="B4176" s="83" t="s">
        <v>4395</v>
      </c>
      <c r="C4176" s="174" t="s">
        <v>216</v>
      </c>
      <c r="D4176" s="175">
        <v>47.97</v>
      </c>
    </row>
    <row r="4177" spans="1:4" ht="15.75" customHeight="1" x14ac:dyDescent="0.3">
      <c r="A4177" s="174">
        <v>104635</v>
      </c>
      <c r="B4177" s="83" t="s">
        <v>4396</v>
      </c>
      <c r="C4177" s="174" t="s">
        <v>216</v>
      </c>
      <c r="D4177" s="175">
        <v>66.63</v>
      </c>
    </row>
    <row r="4178" spans="1:4" ht="15.75" customHeight="1" x14ac:dyDescent="0.3">
      <c r="A4178" s="174">
        <v>104636</v>
      </c>
      <c r="B4178" s="83" t="s">
        <v>4397</v>
      </c>
      <c r="C4178" s="174" t="s">
        <v>216</v>
      </c>
      <c r="D4178" s="175">
        <v>77.069999999999993</v>
      </c>
    </row>
    <row r="4179" spans="1:4" ht="15.75" customHeight="1" x14ac:dyDescent="0.3">
      <c r="A4179" s="174">
        <v>87424</v>
      </c>
      <c r="B4179" s="83" t="s">
        <v>4398</v>
      </c>
      <c r="C4179" s="174" t="s">
        <v>216</v>
      </c>
      <c r="D4179" s="175">
        <v>46.96</v>
      </c>
    </row>
    <row r="4180" spans="1:4" ht="15.75" customHeight="1" x14ac:dyDescent="0.3">
      <c r="A4180" s="174">
        <v>87427</v>
      </c>
      <c r="B4180" s="83" t="s">
        <v>4399</v>
      </c>
      <c r="C4180" s="174" t="s">
        <v>216</v>
      </c>
      <c r="D4180" s="175">
        <v>55.25</v>
      </c>
    </row>
    <row r="4181" spans="1:4" ht="15.75" customHeight="1" x14ac:dyDescent="0.3">
      <c r="A4181" s="174">
        <v>89998</v>
      </c>
      <c r="B4181" s="83" t="s">
        <v>4400</v>
      </c>
      <c r="C4181" s="174" t="s">
        <v>482</v>
      </c>
      <c r="D4181" s="175">
        <v>10.48</v>
      </c>
    </row>
    <row r="4182" spans="1:4" ht="15.75" customHeight="1" x14ac:dyDescent="0.3">
      <c r="A4182" s="174">
        <v>102920</v>
      </c>
      <c r="B4182" s="83" t="s">
        <v>4401</v>
      </c>
      <c r="C4182" s="174" t="s">
        <v>482</v>
      </c>
      <c r="D4182" s="175">
        <v>8.4600000000000009</v>
      </c>
    </row>
    <row r="4183" spans="1:4" ht="15.75" customHeight="1" x14ac:dyDescent="0.3">
      <c r="A4183" s="174">
        <v>102923</v>
      </c>
      <c r="B4183" s="83" t="s">
        <v>4402</v>
      </c>
      <c r="C4183" s="174" t="s">
        <v>482</v>
      </c>
      <c r="D4183" s="175">
        <v>7.77</v>
      </c>
    </row>
    <row r="4184" spans="1:4" ht="15.75" customHeight="1" x14ac:dyDescent="0.3">
      <c r="A4184" s="174">
        <v>90000</v>
      </c>
      <c r="B4184" s="83" t="s">
        <v>4403</v>
      </c>
      <c r="C4184" s="174" t="s">
        <v>482</v>
      </c>
      <c r="D4184" s="175">
        <v>14.23</v>
      </c>
    </row>
    <row r="4185" spans="1:4" ht="15.75" customHeight="1" x14ac:dyDescent="0.3">
      <c r="A4185" s="174">
        <v>103088</v>
      </c>
      <c r="B4185" s="83" t="s">
        <v>4404</v>
      </c>
      <c r="C4185" s="174" t="s">
        <v>482</v>
      </c>
      <c r="D4185" s="175">
        <v>10.86</v>
      </c>
    </row>
    <row r="4186" spans="1:4" ht="15.75" customHeight="1" x14ac:dyDescent="0.3">
      <c r="A4186" s="174">
        <v>102922</v>
      </c>
      <c r="B4186" s="83" t="s">
        <v>4405</v>
      </c>
      <c r="C4186" s="174" t="s">
        <v>482</v>
      </c>
      <c r="D4186" s="175">
        <v>9.23</v>
      </c>
    </row>
    <row r="4187" spans="1:4" ht="15.75" customHeight="1" x14ac:dyDescent="0.3">
      <c r="A4187" s="174">
        <v>89999</v>
      </c>
      <c r="B4187" s="83" t="s">
        <v>4406</v>
      </c>
      <c r="C4187" s="174" t="s">
        <v>482</v>
      </c>
      <c r="D4187" s="175">
        <v>18.36</v>
      </c>
    </row>
    <row r="4188" spans="1:4" ht="15.75" customHeight="1" x14ac:dyDescent="0.3">
      <c r="A4188" s="174">
        <v>89996</v>
      </c>
      <c r="B4188" s="83" t="s">
        <v>4407</v>
      </c>
      <c r="C4188" s="174" t="s">
        <v>482</v>
      </c>
      <c r="D4188" s="175">
        <v>11.2</v>
      </c>
    </row>
    <row r="4189" spans="1:4" ht="15.75" customHeight="1" x14ac:dyDescent="0.3">
      <c r="A4189" s="174">
        <v>89997</v>
      </c>
      <c r="B4189" s="83" t="s">
        <v>4408</v>
      </c>
      <c r="C4189" s="174" t="s">
        <v>482</v>
      </c>
      <c r="D4189" s="175">
        <v>8.92</v>
      </c>
    </row>
    <row r="4190" spans="1:4" ht="15.75" customHeight="1" x14ac:dyDescent="0.3">
      <c r="A4190" s="174">
        <v>102921</v>
      </c>
      <c r="B4190" s="83" t="s">
        <v>4409</v>
      </c>
      <c r="C4190" s="174" t="s">
        <v>482</v>
      </c>
      <c r="D4190" s="175">
        <v>8.0500000000000007</v>
      </c>
    </row>
    <row r="4191" spans="1:4" ht="15.75" customHeight="1" x14ac:dyDescent="0.3">
      <c r="A4191" s="174">
        <v>90278</v>
      </c>
      <c r="B4191" s="83" t="s">
        <v>4410</v>
      </c>
      <c r="C4191" s="174" t="s">
        <v>303</v>
      </c>
      <c r="D4191" s="175">
        <v>484</v>
      </c>
    </row>
    <row r="4192" spans="1:4" ht="15.75" customHeight="1" x14ac:dyDescent="0.3">
      <c r="A4192" s="174">
        <v>90282</v>
      </c>
      <c r="B4192" s="83" t="s">
        <v>4411</v>
      </c>
      <c r="C4192" s="174" t="s">
        <v>303</v>
      </c>
      <c r="D4192" s="175">
        <v>474.99</v>
      </c>
    </row>
    <row r="4193" spans="1:4" ht="15.75" customHeight="1" x14ac:dyDescent="0.3">
      <c r="A4193" s="174">
        <v>90279</v>
      </c>
      <c r="B4193" s="83" t="s">
        <v>4412</v>
      </c>
      <c r="C4193" s="174" t="s">
        <v>303</v>
      </c>
      <c r="D4193" s="175">
        <v>533.14</v>
      </c>
    </row>
    <row r="4194" spans="1:4" ht="15.75" customHeight="1" x14ac:dyDescent="0.3">
      <c r="A4194" s="174">
        <v>90283</v>
      </c>
      <c r="B4194" s="83" t="s">
        <v>4413</v>
      </c>
      <c r="C4194" s="174" t="s">
        <v>303</v>
      </c>
      <c r="D4194" s="175">
        <v>524.51</v>
      </c>
    </row>
    <row r="4195" spans="1:4" ht="15.75" customHeight="1" x14ac:dyDescent="0.3">
      <c r="A4195" s="174">
        <v>90280</v>
      </c>
      <c r="B4195" s="83" t="s">
        <v>4414</v>
      </c>
      <c r="C4195" s="174" t="s">
        <v>303</v>
      </c>
      <c r="D4195" s="175">
        <v>585.16</v>
      </c>
    </row>
    <row r="4196" spans="1:4" ht="15.75" customHeight="1" x14ac:dyDescent="0.3">
      <c r="A4196" s="174">
        <v>90284</v>
      </c>
      <c r="B4196" s="83" t="s">
        <v>4415</v>
      </c>
      <c r="C4196" s="174" t="s">
        <v>303</v>
      </c>
      <c r="D4196" s="175">
        <v>580.04999999999995</v>
      </c>
    </row>
    <row r="4197" spans="1:4" ht="15.75" customHeight="1" x14ac:dyDescent="0.3">
      <c r="A4197" s="174">
        <v>90281</v>
      </c>
      <c r="B4197" s="83" t="s">
        <v>4416</v>
      </c>
      <c r="C4197" s="174" t="s">
        <v>303</v>
      </c>
      <c r="D4197" s="175">
        <v>669.7</v>
      </c>
    </row>
    <row r="4198" spans="1:4" ht="15.75" customHeight="1" x14ac:dyDescent="0.3">
      <c r="A4198" s="174">
        <v>90285</v>
      </c>
      <c r="B4198" s="83" t="s">
        <v>4417</v>
      </c>
      <c r="C4198" s="174" t="s">
        <v>303</v>
      </c>
      <c r="D4198" s="175">
        <v>671.5</v>
      </c>
    </row>
    <row r="4199" spans="1:4" ht="15.75" customHeight="1" x14ac:dyDescent="0.3">
      <c r="A4199" s="174">
        <v>89994</v>
      </c>
      <c r="B4199" s="83" t="s">
        <v>4418</v>
      </c>
      <c r="C4199" s="174" t="s">
        <v>303</v>
      </c>
      <c r="D4199" s="175">
        <v>913.02</v>
      </c>
    </row>
    <row r="4200" spans="1:4" ht="15.75" customHeight="1" x14ac:dyDescent="0.3">
      <c r="A4200" s="174">
        <v>89995</v>
      </c>
      <c r="B4200" s="83" t="s">
        <v>4419</v>
      </c>
      <c r="C4200" s="174" t="s">
        <v>303</v>
      </c>
      <c r="D4200" s="175">
        <v>1056.95</v>
      </c>
    </row>
    <row r="4201" spans="1:4" ht="15.75" customHeight="1" x14ac:dyDescent="0.3">
      <c r="A4201" s="174">
        <v>89993</v>
      </c>
      <c r="B4201" s="83" t="s">
        <v>4420</v>
      </c>
      <c r="C4201" s="174" t="s">
        <v>303</v>
      </c>
      <c r="D4201" s="175">
        <v>1106.4100000000001</v>
      </c>
    </row>
    <row r="4202" spans="1:4" ht="15.75" customHeight="1" x14ac:dyDescent="0.3">
      <c r="A4202" s="174">
        <v>99860</v>
      </c>
      <c r="B4202" s="83" t="s">
        <v>4421</v>
      </c>
      <c r="C4202" s="174" t="s">
        <v>224</v>
      </c>
      <c r="D4202" s="175">
        <v>0</v>
      </c>
    </row>
    <row r="4203" spans="1:4" ht="15.75" customHeight="1" x14ac:dyDescent="0.3">
      <c r="A4203" s="174">
        <v>99858</v>
      </c>
      <c r="B4203" s="83" t="s">
        <v>4422</v>
      </c>
      <c r="C4203" s="174" t="s">
        <v>224</v>
      </c>
      <c r="D4203" s="175">
        <v>0</v>
      </c>
    </row>
    <row r="4204" spans="1:4" ht="15.75" customHeight="1" x14ac:dyDescent="0.3">
      <c r="A4204" s="174">
        <v>99859</v>
      </c>
      <c r="B4204" s="83" t="s">
        <v>4423</v>
      </c>
      <c r="C4204" s="174" t="s">
        <v>224</v>
      </c>
      <c r="D4204" s="175">
        <v>0</v>
      </c>
    </row>
    <row r="4205" spans="1:4" ht="15.75" customHeight="1" x14ac:dyDescent="0.3">
      <c r="A4205" s="174">
        <v>99857</v>
      </c>
      <c r="B4205" s="83" t="s">
        <v>4424</v>
      </c>
      <c r="C4205" s="174" t="s">
        <v>224</v>
      </c>
      <c r="D4205" s="175">
        <v>113.99</v>
      </c>
    </row>
    <row r="4206" spans="1:4" ht="15.75" customHeight="1" x14ac:dyDescent="0.3">
      <c r="A4206" s="174">
        <v>99855</v>
      </c>
      <c r="B4206" s="83" t="s">
        <v>4425</v>
      </c>
      <c r="C4206" s="174" t="s">
        <v>224</v>
      </c>
      <c r="D4206" s="175">
        <v>121.33</v>
      </c>
    </row>
    <row r="4207" spans="1:4" ht="15.75" customHeight="1" x14ac:dyDescent="0.3">
      <c r="A4207" s="174">
        <v>99856</v>
      </c>
      <c r="B4207" s="83" t="s">
        <v>4426</v>
      </c>
      <c r="C4207" s="174" t="s">
        <v>224</v>
      </c>
      <c r="D4207" s="175">
        <v>0</v>
      </c>
    </row>
    <row r="4208" spans="1:4" ht="15.75" customHeight="1" x14ac:dyDescent="0.3">
      <c r="A4208" s="174">
        <v>99862</v>
      </c>
      <c r="B4208" s="83" t="s">
        <v>4427</v>
      </c>
      <c r="C4208" s="174" t="s">
        <v>216</v>
      </c>
      <c r="D4208" s="175">
        <v>778.87</v>
      </c>
    </row>
    <row r="4209" spans="1:4" ht="15.75" customHeight="1" x14ac:dyDescent="0.3">
      <c r="A4209" s="174">
        <v>99861</v>
      </c>
      <c r="B4209" s="83" t="s">
        <v>4428</v>
      </c>
      <c r="C4209" s="174" t="s">
        <v>216</v>
      </c>
      <c r="D4209" s="175">
        <v>746.15</v>
      </c>
    </row>
    <row r="4210" spans="1:4" ht="15.75" customHeight="1" x14ac:dyDescent="0.3">
      <c r="A4210" s="174">
        <v>99839</v>
      </c>
      <c r="B4210" s="83" t="s">
        <v>4429</v>
      </c>
      <c r="C4210" s="174" t="s">
        <v>224</v>
      </c>
      <c r="D4210" s="175">
        <v>583.03</v>
      </c>
    </row>
    <row r="4211" spans="1:4" ht="15.75" customHeight="1" x14ac:dyDescent="0.3">
      <c r="A4211" s="174">
        <v>99849</v>
      </c>
      <c r="B4211" s="83" t="s">
        <v>4430</v>
      </c>
      <c r="C4211" s="174" t="s">
        <v>224</v>
      </c>
      <c r="D4211" s="175">
        <v>0</v>
      </c>
    </row>
    <row r="4212" spans="1:4" ht="15.75" customHeight="1" x14ac:dyDescent="0.3">
      <c r="A4212" s="174">
        <v>99853</v>
      </c>
      <c r="B4212" s="83" t="s">
        <v>4431</v>
      </c>
      <c r="C4212" s="174" t="s">
        <v>224</v>
      </c>
      <c r="D4212" s="175">
        <v>0</v>
      </c>
    </row>
    <row r="4213" spans="1:4" ht="15.75" customHeight="1" x14ac:dyDescent="0.3">
      <c r="A4213" s="174">
        <v>99847</v>
      </c>
      <c r="B4213" s="83" t="s">
        <v>4432</v>
      </c>
      <c r="C4213" s="174" t="s">
        <v>224</v>
      </c>
      <c r="D4213" s="175">
        <v>0</v>
      </c>
    </row>
    <row r="4214" spans="1:4" ht="15.75" customHeight="1" x14ac:dyDescent="0.3">
      <c r="A4214" s="174">
        <v>99851</v>
      </c>
      <c r="B4214" s="83" t="s">
        <v>4433</v>
      </c>
      <c r="C4214" s="174" t="s">
        <v>224</v>
      </c>
      <c r="D4214" s="175">
        <v>0</v>
      </c>
    </row>
    <row r="4215" spans="1:4" ht="15.75" customHeight="1" x14ac:dyDescent="0.3">
      <c r="A4215" s="174">
        <v>99850</v>
      </c>
      <c r="B4215" s="83" t="s">
        <v>4434</v>
      </c>
      <c r="C4215" s="174" t="s">
        <v>224</v>
      </c>
      <c r="D4215" s="175">
        <v>0</v>
      </c>
    </row>
    <row r="4216" spans="1:4" ht="15.75" customHeight="1" x14ac:dyDescent="0.3">
      <c r="A4216" s="174">
        <v>99854</v>
      </c>
      <c r="B4216" s="83" t="s">
        <v>4435</v>
      </c>
      <c r="C4216" s="174" t="s">
        <v>224</v>
      </c>
      <c r="D4216" s="175">
        <v>0</v>
      </c>
    </row>
    <row r="4217" spans="1:4" ht="15.75" customHeight="1" x14ac:dyDescent="0.3">
      <c r="A4217" s="174">
        <v>99848</v>
      </c>
      <c r="B4217" s="83" t="s">
        <v>4436</v>
      </c>
      <c r="C4217" s="174" t="s">
        <v>224</v>
      </c>
      <c r="D4217" s="175">
        <v>0</v>
      </c>
    </row>
    <row r="4218" spans="1:4" ht="15.75" customHeight="1" x14ac:dyDescent="0.3">
      <c r="A4218" s="174">
        <v>99852</v>
      </c>
      <c r="B4218" s="83" t="s">
        <v>4437</v>
      </c>
      <c r="C4218" s="174" t="s">
        <v>224</v>
      </c>
      <c r="D4218" s="175">
        <v>0</v>
      </c>
    </row>
    <row r="4219" spans="1:4" ht="15.75" customHeight="1" x14ac:dyDescent="0.3">
      <c r="A4219" s="174">
        <v>99844</v>
      </c>
      <c r="B4219" s="83" t="s">
        <v>4438</v>
      </c>
      <c r="C4219" s="174" t="s">
        <v>224</v>
      </c>
      <c r="D4219" s="175">
        <v>0</v>
      </c>
    </row>
    <row r="4220" spans="1:4" ht="15.75" customHeight="1" x14ac:dyDescent="0.3">
      <c r="A4220" s="174">
        <v>99842</v>
      </c>
      <c r="B4220" s="83" t="s">
        <v>4439</v>
      </c>
      <c r="C4220" s="174" t="s">
        <v>224</v>
      </c>
      <c r="D4220" s="175">
        <v>0</v>
      </c>
    </row>
    <row r="4221" spans="1:4" ht="15.75" customHeight="1" x14ac:dyDescent="0.3">
      <c r="A4221" s="174">
        <v>99837</v>
      </c>
      <c r="B4221" s="83" t="s">
        <v>4440</v>
      </c>
      <c r="C4221" s="174" t="s">
        <v>224</v>
      </c>
      <c r="D4221" s="175">
        <v>679.55</v>
      </c>
    </row>
    <row r="4222" spans="1:4" ht="15.75" customHeight="1" x14ac:dyDescent="0.3">
      <c r="A4222" s="174">
        <v>99840</v>
      </c>
      <c r="B4222" s="83" t="s">
        <v>4441</v>
      </c>
      <c r="C4222" s="174" t="s">
        <v>224</v>
      </c>
      <c r="D4222" s="175">
        <v>0</v>
      </c>
    </row>
    <row r="4223" spans="1:4" ht="15.75" customHeight="1" x14ac:dyDescent="0.3">
      <c r="A4223" s="174">
        <v>99845</v>
      </c>
      <c r="B4223" s="83" t="s">
        <v>4442</v>
      </c>
      <c r="C4223" s="174" t="s">
        <v>224</v>
      </c>
      <c r="D4223" s="175">
        <v>0</v>
      </c>
    </row>
    <row r="4224" spans="1:4" ht="15.75" customHeight="1" x14ac:dyDescent="0.3">
      <c r="A4224" s="174">
        <v>99843</v>
      </c>
      <c r="B4224" s="83" t="s">
        <v>4443</v>
      </c>
      <c r="C4224" s="174" t="s">
        <v>224</v>
      </c>
      <c r="D4224" s="175">
        <v>0</v>
      </c>
    </row>
    <row r="4225" spans="1:4" ht="15.75" customHeight="1" x14ac:dyDescent="0.3">
      <c r="A4225" s="174">
        <v>99838</v>
      </c>
      <c r="B4225" s="83" t="s">
        <v>4444</v>
      </c>
      <c r="C4225" s="174" t="s">
        <v>224</v>
      </c>
      <c r="D4225" s="175">
        <v>0</v>
      </c>
    </row>
    <row r="4226" spans="1:4" ht="15.75" customHeight="1" x14ac:dyDescent="0.3">
      <c r="A4226" s="174">
        <v>99846</v>
      </c>
      <c r="B4226" s="83" t="s">
        <v>4445</v>
      </c>
      <c r="C4226" s="174" t="s">
        <v>224</v>
      </c>
      <c r="D4226" s="175">
        <v>0</v>
      </c>
    </row>
    <row r="4227" spans="1:4" ht="15.75" customHeight="1" x14ac:dyDescent="0.3">
      <c r="A4227" s="174">
        <v>99841</v>
      </c>
      <c r="B4227" s="83" t="s">
        <v>4446</v>
      </c>
      <c r="C4227" s="174" t="s">
        <v>224</v>
      </c>
      <c r="D4227" s="175">
        <v>1184.3499999999999</v>
      </c>
    </row>
    <row r="4228" spans="1:4" ht="15.75" customHeight="1" x14ac:dyDescent="0.3">
      <c r="A4228" s="174">
        <v>94276</v>
      </c>
      <c r="B4228" s="83" t="s">
        <v>4447</v>
      </c>
      <c r="C4228" s="174" t="s">
        <v>224</v>
      </c>
      <c r="D4228" s="175">
        <v>49.82</v>
      </c>
    </row>
    <row r="4229" spans="1:4" ht="15.75" customHeight="1" x14ac:dyDescent="0.3">
      <c r="A4229" s="174">
        <v>94274</v>
      </c>
      <c r="B4229" s="83" t="s">
        <v>4448</v>
      </c>
      <c r="C4229" s="174" t="s">
        <v>224</v>
      </c>
      <c r="D4229" s="175">
        <v>54.35</v>
      </c>
    </row>
    <row r="4230" spans="1:4" ht="15.75" customHeight="1" x14ac:dyDescent="0.3">
      <c r="A4230" s="174">
        <v>94280</v>
      </c>
      <c r="B4230" s="83" t="s">
        <v>4449</v>
      </c>
      <c r="C4230" s="174" t="s">
        <v>224</v>
      </c>
      <c r="D4230" s="175">
        <v>52.1</v>
      </c>
    </row>
    <row r="4231" spans="1:4" ht="15.75" customHeight="1" x14ac:dyDescent="0.3">
      <c r="A4231" s="174">
        <v>94278</v>
      </c>
      <c r="B4231" s="83" t="s">
        <v>4450</v>
      </c>
      <c r="C4231" s="174" t="s">
        <v>224</v>
      </c>
      <c r="D4231" s="175">
        <v>44.52</v>
      </c>
    </row>
    <row r="4232" spans="1:4" ht="15.75" customHeight="1" x14ac:dyDescent="0.3">
      <c r="A4232" s="174">
        <v>94275</v>
      </c>
      <c r="B4232" s="83" t="s">
        <v>4451</v>
      </c>
      <c r="C4232" s="174" t="s">
        <v>224</v>
      </c>
      <c r="D4232" s="175">
        <v>46.11</v>
      </c>
    </row>
    <row r="4233" spans="1:4" ht="15.75" customHeight="1" x14ac:dyDescent="0.3">
      <c r="A4233" s="174">
        <v>94273</v>
      </c>
      <c r="B4233" s="83" t="s">
        <v>4452</v>
      </c>
      <c r="C4233" s="174" t="s">
        <v>224</v>
      </c>
      <c r="D4233" s="175">
        <v>50.65</v>
      </c>
    </row>
    <row r="4234" spans="1:4" ht="15.75" customHeight="1" x14ac:dyDescent="0.3">
      <c r="A4234" s="174">
        <v>94279</v>
      </c>
      <c r="B4234" s="83" t="s">
        <v>4453</v>
      </c>
      <c r="C4234" s="174" t="s">
        <v>224</v>
      </c>
      <c r="D4234" s="175">
        <v>48.4</v>
      </c>
    </row>
    <row r="4235" spans="1:4" ht="15.75" customHeight="1" x14ac:dyDescent="0.3">
      <c r="A4235" s="174">
        <v>94277</v>
      </c>
      <c r="B4235" s="83" t="s">
        <v>4454</v>
      </c>
      <c r="C4235" s="174" t="s">
        <v>224</v>
      </c>
      <c r="D4235" s="175">
        <v>40.83</v>
      </c>
    </row>
    <row r="4236" spans="1:4" ht="15.75" customHeight="1" x14ac:dyDescent="0.3">
      <c r="A4236" s="174">
        <v>104930</v>
      </c>
      <c r="B4236" s="83" t="s">
        <v>4455</v>
      </c>
      <c r="C4236" s="174" t="s">
        <v>224</v>
      </c>
      <c r="D4236" s="175">
        <v>0</v>
      </c>
    </row>
    <row r="4237" spans="1:4" ht="15.75" customHeight="1" x14ac:dyDescent="0.3">
      <c r="A4237" s="174">
        <v>104931</v>
      </c>
      <c r="B4237" s="83" t="s">
        <v>4456</v>
      </c>
      <c r="C4237" s="174" t="s">
        <v>224</v>
      </c>
      <c r="D4237" s="175">
        <v>0</v>
      </c>
    </row>
    <row r="4238" spans="1:4" ht="15.75" customHeight="1" x14ac:dyDescent="0.3">
      <c r="A4238" s="174">
        <v>94294</v>
      </c>
      <c r="B4238" s="83" t="s">
        <v>4457</v>
      </c>
      <c r="C4238" s="174" t="s">
        <v>224</v>
      </c>
      <c r="D4238" s="175">
        <v>8.15</v>
      </c>
    </row>
    <row r="4239" spans="1:4" ht="15.75" customHeight="1" x14ac:dyDescent="0.3">
      <c r="A4239" s="174">
        <v>94288</v>
      </c>
      <c r="B4239" s="83" t="s">
        <v>4458</v>
      </c>
      <c r="C4239" s="174" t="s">
        <v>224</v>
      </c>
      <c r="D4239" s="175">
        <v>43.5</v>
      </c>
    </row>
    <row r="4240" spans="1:4" ht="15.75" customHeight="1" x14ac:dyDescent="0.3">
      <c r="A4240" s="174">
        <v>94282</v>
      </c>
      <c r="B4240" s="83" t="s">
        <v>4459</v>
      </c>
      <c r="C4240" s="174" t="s">
        <v>224</v>
      </c>
      <c r="D4240" s="175">
        <v>54.66</v>
      </c>
    </row>
    <row r="4241" spans="1:4" ht="15.75" customHeight="1" x14ac:dyDescent="0.3">
      <c r="A4241" s="174">
        <v>94290</v>
      </c>
      <c r="B4241" s="83" t="s">
        <v>4460</v>
      </c>
      <c r="C4241" s="174" t="s">
        <v>224</v>
      </c>
      <c r="D4241" s="175">
        <v>52.89</v>
      </c>
    </row>
    <row r="4242" spans="1:4" ht="15.75" customHeight="1" x14ac:dyDescent="0.3">
      <c r="A4242" s="174">
        <v>94284</v>
      </c>
      <c r="B4242" s="83" t="s">
        <v>4461</v>
      </c>
      <c r="C4242" s="174" t="s">
        <v>224</v>
      </c>
      <c r="D4242" s="175">
        <v>69.77</v>
      </c>
    </row>
    <row r="4243" spans="1:4" ht="15.75" customHeight="1" x14ac:dyDescent="0.3">
      <c r="A4243" s="174">
        <v>94292</v>
      </c>
      <c r="B4243" s="83" t="s">
        <v>4462</v>
      </c>
      <c r="C4243" s="174" t="s">
        <v>224</v>
      </c>
      <c r="D4243" s="175">
        <v>62.9</v>
      </c>
    </row>
    <row r="4244" spans="1:4" ht="15.75" customHeight="1" x14ac:dyDescent="0.3">
      <c r="A4244" s="174">
        <v>94286</v>
      </c>
      <c r="B4244" s="83" t="s">
        <v>4463</v>
      </c>
      <c r="C4244" s="174" t="s">
        <v>224</v>
      </c>
      <c r="D4244" s="175">
        <v>87.91</v>
      </c>
    </row>
    <row r="4245" spans="1:4" ht="15.75" customHeight="1" x14ac:dyDescent="0.3">
      <c r="A4245" s="174">
        <v>94287</v>
      </c>
      <c r="B4245" s="83" t="s">
        <v>4464</v>
      </c>
      <c r="C4245" s="174" t="s">
        <v>224</v>
      </c>
      <c r="D4245" s="175">
        <v>34.81</v>
      </c>
    </row>
    <row r="4246" spans="1:4" ht="15.75" customHeight="1" x14ac:dyDescent="0.3">
      <c r="A4246" s="174">
        <v>94281</v>
      </c>
      <c r="B4246" s="83" t="s">
        <v>4465</v>
      </c>
      <c r="C4246" s="174" t="s">
        <v>224</v>
      </c>
      <c r="D4246" s="175">
        <v>44.89</v>
      </c>
    </row>
    <row r="4247" spans="1:4" ht="15.75" customHeight="1" x14ac:dyDescent="0.3">
      <c r="A4247" s="174">
        <v>94289</v>
      </c>
      <c r="B4247" s="83" t="s">
        <v>4466</v>
      </c>
      <c r="C4247" s="174" t="s">
        <v>224</v>
      </c>
      <c r="D4247" s="175">
        <v>44.2</v>
      </c>
    </row>
    <row r="4248" spans="1:4" ht="15.75" customHeight="1" x14ac:dyDescent="0.3">
      <c r="A4248" s="174">
        <v>94283</v>
      </c>
      <c r="B4248" s="83" t="s">
        <v>4467</v>
      </c>
      <c r="C4248" s="174" t="s">
        <v>224</v>
      </c>
      <c r="D4248" s="175">
        <v>59.99</v>
      </c>
    </row>
    <row r="4249" spans="1:4" ht="15.75" customHeight="1" x14ac:dyDescent="0.3">
      <c r="A4249" s="174">
        <v>94291</v>
      </c>
      <c r="B4249" s="83" t="s">
        <v>4468</v>
      </c>
      <c r="C4249" s="174" t="s">
        <v>224</v>
      </c>
      <c r="D4249" s="175">
        <v>54.21</v>
      </c>
    </row>
    <row r="4250" spans="1:4" ht="15.75" customHeight="1" x14ac:dyDescent="0.3">
      <c r="A4250" s="174">
        <v>94285</v>
      </c>
      <c r="B4250" s="83" t="s">
        <v>4469</v>
      </c>
      <c r="C4250" s="174" t="s">
        <v>224</v>
      </c>
      <c r="D4250" s="175">
        <v>78.14</v>
      </c>
    </row>
    <row r="4251" spans="1:4" ht="15.75" customHeight="1" x14ac:dyDescent="0.3">
      <c r="A4251" s="174">
        <v>94293</v>
      </c>
      <c r="B4251" s="83" t="s">
        <v>4470</v>
      </c>
      <c r="C4251" s="174" t="s">
        <v>224</v>
      </c>
      <c r="D4251" s="175">
        <v>174.34</v>
      </c>
    </row>
    <row r="4252" spans="1:4" ht="15.75" customHeight="1" x14ac:dyDescent="0.3">
      <c r="A4252" s="174">
        <v>94264</v>
      </c>
      <c r="B4252" s="83" t="s">
        <v>4471</v>
      </c>
      <c r="C4252" s="174" t="s">
        <v>224</v>
      </c>
      <c r="D4252" s="175">
        <v>44.3</v>
      </c>
    </row>
    <row r="4253" spans="1:4" ht="15.75" customHeight="1" x14ac:dyDescent="0.3">
      <c r="A4253" s="174">
        <v>94266</v>
      </c>
      <c r="B4253" s="83" t="s">
        <v>4472</v>
      </c>
      <c r="C4253" s="174" t="s">
        <v>224</v>
      </c>
      <c r="D4253" s="175">
        <v>57.06</v>
      </c>
    </row>
    <row r="4254" spans="1:4" ht="15.75" customHeight="1" x14ac:dyDescent="0.3">
      <c r="A4254" s="174">
        <v>94263</v>
      </c>
      <c r="B4254" s="83" t="s">
        <v>4473</v>
      </c>
      <c r="C4254" s="174" t="s">
        <v>224</v>
      </c>
      <c r="D4254" s="175">
        <v>38.380000000000003</v>
      </c>
    </row>
    <row r="4255" spans="1:4" ht="15.75" customHeight="1" x14ac:dyDescent="0.3">
      <c r="A4255" s="174">
        <v>94265</v>
      </c>
      <c r="B4255" s="83" t="s">
        <v>4474</v>
      </c>
      <c r="C4255" s="174" t="s">
        <v>224</v>
      </c>
      <c r="D4255" s="175">
        <v>50.27</v>
      </c>
    </row>
    <row r="4256" spans="1:4" ht="15.75" customHeight="1" x14ac:dyDescent="0.3">
      <c r="A4256" s="174">
        <v>94268</v>
      </c>
      <c r="B4256" s="83" t="s">
        <v>4475</v>
      </c>
      <c r="C4256" s="174" t="s">
        <v>224</v>
      </c>
      <c r="D4256" s="175">
        <v>67.09</v>
      </c>
    </row>
    <row r="4257" spans="1:4" ht="15.75" customHeight="1" x14ac:dyDescent="0.3">
      <c r="A4257" s="174">
        <v>94272</v>
      </c>
      <c r="B4257" s="83" t="s">
        <v>4476</v>
      </c>
      <c r="C4257" s="174" t="s">
        <v>224</v>
      </c>
      <c r="D4257" s="175">
        <v>116.19</v>
      </c>
    </row>
    <row r="4258" spans="1:4" ht="15.75" customHeight="1" x14ac:dyDescent="0.3">
      <c r="A4258" s="174">
        <v>94267</v>
      </c>
      <c r="B4258" s="83" t="s">
        <v>4477</v>
      </c>
      <c r="C4258" s="174" t="s">
        <v>224</v>
      </c>
      <c r="D4258" s="175">
        <v>59.61</v>
      </c>
    </row>
    <row r="4259" spans="1:4" ht="15.75" customHeight="1" x14ac:dyDescent="0.3">
      <c r="A4259" s="174">
        <v>94269</v>
      </c>
      <c r="B4259" s="83" t="s">
        <v>4478</v>
      </c>
      <c r="C4259" s="174" t="s">
        <v>224</v>
      </c>
      <c r="D4259" s="175">
        <v>83.91</v>
      </c>
    </row>
    <row r="4260" spans="1:4" ht="15.75" customHeight="1" x14ac:dyDescent="0.3">
      <c r="A4260" s="174">
        <v>94271</v>
      </c>
      <c r="B4260" s="83" t="s">
        <v>4479</v>
      </c>
      <c r="C4260" s="174" t="s">
        <v>224</v>
      </c>
      <c r="D4260" s="175">
        <v>102.31</v>
      </c>
    </row>
    <row r="4261" spans="1:4" ht="15.75" customHeight="1" x14ac:dyDescent="0.3">
      <c r="A4261" s="174">
        <v>94270</v>
      </c>
      <c r="B4261" s="83" t="s">
        <v>4480</v>
      </c>
      <c r="C4261" s="174" t="s">
        <v>224</v>
      </c>
      <c r="D4261" s="175">
        <v>94.3</v>
      </c>
    </row>
    <row r="4262" spans="1:4" ht="15.75" customHeight="1" x14ac:dyDescent="0.3">
      <c r="A4262" s="174">
        <v>105555</v>
      </c>
      <c r="B4262" s="83" t="s">
        <v>4481</v>
      </c>
      <c r="C4262" s="174" t="s">
        <v>182</v>
      </c>
      <c r="D4262" s="175">
        <v>0</v>
      </c>
    </row>
    <row r="4263" spans="1:4" ht="15.75" customHeight="1" x14ac:dyDescent="0.3">
      <c r="A4263" s="174">
        <v>97603</v>
      </c>
      <c r="B4263" s="83" t="s">
        <v>4482</v>
      </c>
      <c r="C4263" s="174" t="s">
        <v>182</v>
      </c>
      <c r="D4263" s="175">
        <v>0</v>
      </c>
    </row>
    <row r="4264" spans="1:4" ht="15.75" customHeight="1" x14ac:dyDescent="0.3">
      <c r="A4264" s="174">
        <v>97602</v>
      </c>
      <c r="B4264" s="83" t="s">
        <v>4483</v>
      </c>
      <c r="C4264" s="174" t="s">
        <v>182</v>
      </c>
      <c r="D4264" s="175">
        <v>0</v>
      </c>
    </row>
    <row r="4265" spans="1:4" ht="15.75" customHeight="1" x14ac:dyDescent="0.3">
      <c r="A4265" s="174">
        <v>97604</v>
      </c>
      <c r="B4265" s="83" t="s">
        <v>4484</v>
      </c>
      <c r="C4265" s="174" t="s">
        <v>182</v>
      </c>
      <c r="D4265" s="175">
        <v>0</v>
      </c>
    </row>
    <row r="4266" spans="1:4" ht="15.75" customHeight="1" x14ac:dyDescent="0.3">
      <c r="A4266" s="174">
        <v>105553</v>
      </c>
      <c r="B4266" s="83" t="s">
        <v>4485</v>
      </c>
      <c r="C4266" s="174" t="s">
        <v>182</v>
      </c>
      <c r="D4266" s="175">
        <v>0</v>
      </c>
    </row>
    <row r="4267" spans="1:4" ht="15.75" customHeight="1" x14ac:dyDescent="0.3">
      <c r="A4267" s="174">
        <v>105552</v>
      </c>
      <c r="B4267" s="83" t="s">
        <v>4486</v>
      </c>
      <c r="C4267" s="174" t="s">
        <v>182</v>
      </c>
      <c r="D4267" s="175">
        <v>0</v>
      </c>
    </row>
    <row r="4268" spans="1:4" ht="15.75" customHeight="1" x14ac:dyDescent="0.3">
      <c r="A4268" s="174">
        <v>105550</v>
      </c>
      <c r="B4268" s="83" t="s">
        <v>4487</v>
      </c>
      <c r="C4268" s="174" t="s">
        <v>182</v>
      </c>
      <c r="D4268" s="175">
        <v>0</v>
      </c>
    </row>
    <row r="4269" spans="1:4" ht="15.75" customHeight="1" x14ac:dyDescent="0.3">
      <c r="A4269" s="174">
        <v>105551</v>
      </c>
      <c r="B4269" s="83" t="s">
        <v>4488</v>
      </c>
      <c r="C4269" s="174" t="s">
        <v>182</v>
      </c>
      <c r="D4269" s="175">
        <v>0</v>
      </c>
    </row>
    <row r="4270" spans="1:4" ht="15.75" customHeight="1" x14ac:dyDescent="0.3">
      <c r="A4270" s="174">
        <v>105549</v>
      </c>
      <c r="B4270" s="83" t="s">
        <v>4489</v>
      </c>
      <c r="C4270" s="174" t="s">
        <v>182</v>
      </c>
      <c r="D4270" s="175">
        <v>0</v>
      </c>
    </row>
    <row r="4271" spans="1:4" ht="15.75" customHeight="1" x14ac:dyDescent="0.3">
      <c r="A4271" s="174">
        <v>105547</v>
      </c>
      <c r="B4271" s="83" t="s">
        <v>4490</v>
      </c>
      <c r="C4271" s="174" t="s">
        <v>224</v>
      </c>
      <c r="D4271" s="175">
        <v>0</v>
      </c>
    </row>
    <row r="4272" spans="1:4" ht="15.75" customHeight="1" x14ac:dyDescent="0.3">
      <c r="A4272" s="174">
        <v>97605</v>
      </c>
      <c r="B4272" s="83" t="s">
        <v>4491</v>
      </c>
      <c r="C4272" s="174" t="s">
        <v>182</v>
      </c>
      <c r="D4272" s="175">
        <v>87.95</v>
      </c>
    </row>
    <row r="4273" spans="1:4" ht="15.75" customHeight="1" x14ac:dyDescent="0.3">
      <c r="A4273" s="174">
        <v>97607</v>
      </c>
      <c r="B4273" s="83" t="s">
        <v>4492</v>
      </c>
      <c r="C4273" s="174" t="s">
        <v>182</v>
      </c>
      <c r="D4273" s="175">
        <v>112.54</v>
      </c>
    </row>
    <row r="4274" spans="1:4" ht="15.75" customHeight="1" x14ac:dyDescent="0.3">
      <c r="A4274" s="174">
        <v>97599</v>
      </c>
      <c r="B4274" s="83" t="s">
        <v>4493</v>
      </c>
      <c r="C4274" s="174" t="s">
        <v>182</v>
      </c>
      <c r="D4274" s="175">
        <v>21.79</v>
      </c>
    </row>
    <row r="4275" spans="1:4" ht="15.75" customHeight="1" x14ac:dyDescent="0.3">
      <c r="A4275" s="174">
        <v>105542</v>
      </c>
      <c r="B4275" s="83" t="s">
        <v>4494</v>
      </c>
      <c r="C4275" s="174" t="s">
        <v>182</v>
      </c>
      <c r="D4275" s="175">
        <v>0</v>
      </c>
    </row>
    <row r="4276" spans="1:4" ht="15.75" customHeight="1" x14ac:dyDescent="0.3">
      <c r="A4276" s="174">
        <v>105543</v>
      </c>
      <c r="B4276" s="83" t="s">
        <v>4495</v>
      </c>
      <c r="C4276" s="174" t="s">
        <v>182</v>
      </c>
      <c r="D4276" s="175">
        <v>0</v>
      </c>
    </row>
    <row r="4277" spans="1:4" ht="15.75" customHeight="1" x14ac:dyDescent="0.3">
      <c r="A4277" s="174">
        <v>105544</v>
      </c>
      <c r="B4277" s="83" t="s">
        <v>4496</v>
      </c>
      <c r="C4277" s="174" t="s">
        <v>182</v>
      </c>
      <c r="D4277" s="175">
        <v>0</v>
      </c>
    </row>
    <row r="4278" spans="1:4" ht="15.75" customHeight="1" x14ac:dyDescent="0.3">
      <c r="A4278" s="174">
        <v>100913</v>
      </c>
      <c r="B4278" s="83" t="s">
        <v>4497</v>
      </c>
      <c r="C4278" s="174" t="s">
        <v>182</v>
      </c>
      <c r="D4278" s="175">
        <v>0</v>
      </c>
    </row>
    <row r="4279" spans="1:4" ht="15.75" customHeight="1" x14ac:dyDescent="0.3">
      <c r="A4279" s="174">
        <v>100916</v>
      </c>
      <c r="B4279" s="83" t="s">
        <v>4498</v>
      </c>
      <c r="C4279" s="174" t="s">
        <v>182</v>
      </c>
      <c r="D4279" s="175">
        <v>0</v>
      </c>
    </row>
    <row r="4280" spans="1:4" ht="15.75" customHeight="1" x14ac:dyDescent="0.3">
      <c r="A4280" s="174">
        <v>100918</v>
      </c>
      <c r="B4280" s="83" t="s">
        <v>4499</v>
      </c>
      <c r="C4280" s="174" t="s">
        <v>182</v>
      </c>
      <c r="D4280" s="175">
        <v>0</v>
      </c>
    </row>
    <row r="4281" spans="1:4" ht="15.75" customHeight="1" x14ac:dyDescent="0.3">
      <c r="A4281" s="174">
        <v>100914</v>
      </c>
      <c r="B4281" s="83" t="s">
        <v>4500</v>
      </c>
      <c r="C4281" s="174" t="s">
        <v>182</v>
      </c>
      <c r="D4281" s="175">
        <v>0</v>
      </c>
    </row>
    <row r="4282" spans="1:4" ht="15.75" customHeight="1" x14ac:dyDescent="0.3">
      <c r="A4282" s="174">
        <v>100917</v>
      </c>
      <c r="B4282" s="83" t="s">
        <v>4501</v>
      </c>
      <c r="C4282" s="174" t="s">
        <v>182</v>
      </c>
      <c r="D4282" s="175">
        <v>0</v>
      </c>
    </row>
    <row r="4283" spans="1:4" ht="15.75" customHeight="1" x14ac:dyDescent="0.3">
      <c r="A4283" s="174">
        <v>100907</v>
      </c>
      <c r="B4283" s="83" t="s">
        <v>4502</v>
      </c>
      <c r="C4283" s="174" t="s">
        <v>182</v>
      </c>
      <c r="D4283" s="175">
        <v>0</v>
      </c>
    </row>
    <row r="4284" spans="1:4" ht="15.75" customHeight="1" x14ac:dyDescent="0.3">
      <c r="A4284" s="174">
        <v>102467</v>
      </c>
      <c r="B4284" s="83" t="s">
        <v>4503</v>
      </c>
      <c r="C4284" s="174" t="s">
        <v>182</v>
      </c>
      <c r="D4284" s="175">
        <v>0</v>
      </c>
    </row>
    <row r="4285" spans="1:4" ht="15.75" customHeight="1" x14ac:dyDescent="0.3">
      <c r="A4285" s="174">
        <v>100910</v>
      </c>
      <c r="B4285" s="83" t="s">
        <v>4504</v>
      </c>
      <c r="C4285" s="174" t="s">
        <v>182</v>
      </c>
      <c r="D4285" s="175">
        <v>0</v>
      </c>
    </row>
    <row r="4286" spans="1:4" ht="15.75" customHeight="1" x14ac:dyDescent="0.3">
      <c r="A4286" s="174">
        <v>105541</v>
      </c>
      <c r="B4286" s="83" t="s">
        <v>4505</v>
      </c>
      <c r="C4286" s="174" t="s">
        <v>182</v>
      </c>
      <c r="D4286" s="175">
        <v>0</v>
      </c>
    </row>
    <row r="4287" spans="1:4" ht="15.75" customHeight="1" x14ac:dyDescent="0.3">
      <c r="A4287" s="174">
        <v>100908</v>
      </c>
      <c r="B4287" s="83" t="s">
        <v>4506</v>
      </c>
      <c r="C4287" s="174" t="s">
        <v>182</v>
      </c>
      <c r="D4287" s="175">
        <v>0</v>
      </c>
    </row>
    <row r="4288" spans="1:4" ht="15.75" customHeight="1" x14ac:dyDescent="0.3">
      <c r="A4288" s="174">
        <v>100911</v>
      </c>
      <c r="B4288" s="83" t="s">
        <v>4507</v>
      </c>
      <c r="C4288" s="174" t="s">
        <v>182</v>
      </c>
      <c r="D4288" s="175">
        <v>0</v>
      </c>
    </row>
    <row r="4289" spans="1:4" ht="15.75" customHeight="1" x14ac:dyDescent="0.3">
      <c r="A4289" s="174">
        <v>103782</v>
      </c>
      <c r="B4289" s="83" t="s">
        <v>4508</v>
      </c>
      <c r="C4289" s="174" t="s">
        <v>182</v>
      </c>
      <c r="D4289" s="175">
        <v>35.04</v>
      </c>
    </row>
    <row r="4290" spans="1:4" ht="15.75" customHeight="1" x14ac:dyDescent="0.3">
      <c r="A4290" s="174">
        <v>103786</v>
      </c>
      <c r="B4290" s="83" t="s">
        <v>4509</v>
      </c>
      <c r="C4290" s="174" t="s">
        <v>182</v>
      </c>
      <c r="D4290" s="175">
        <v>0</v>
      </c>
    </row>
    <row r="4291" spans="1:4" ht="15.75" customHeight="1" x14ac:dyDescent="0.3">
      <c r="A4291" s="174">
        <v>103787</v>
      </c>
      <c r="B4291" s="83" t="s">
        <v>4510</v>
      </c>
      <c r="C4291" s="174" t="s">
        <v>182</v>
      </c>
      <c r="D4291" s="175">
        <v>0</v>
      </c>
    </row>
    <row r="4292" spans="1:4" ht="15.75" customHeight="1" x14ac:dyDescent="0.3">
      <c r="A4292" s="174">
        <v>103788</v>
      </c>
      <c r="B4292" s="83" t="s">
        <v>4511</v>
      </c>
      <c r="C4292" s="174" t="s">
        <v>182</v>
      </c>
      <c r="D4292" s="175">
        <v>0</v>
      </c>
    </row>
    <row r="4293" spans="1:4" ht="15.75" customHeight="1" x14ac:dyDescent="0.3">
      <c r="A4293" s="174">
        <v>103783</v>
      </c>
      <c r="B4293" s="83" t="s">
        <v>4512</v>
      </c>
      <c r="C4293" s="174" t="s">
        <v>182</v>
      </c>
      <c r="D4293" s="175">
        <v>0</v>
      </c>
    </row>
    <row r="4294" spans="1:4" ht="15.75" customHeight="1" x14ac:dyDescent="0.3">
      <c r="A4294" s="174">
        <v>103784</v>
      </c>
      <c r="B4294" s="83" t="s">
        <v>4513</v>
      </c>
      <c r="C4294" s="174" t="s">
        <v>182</v>
      </c>
      <c r="D4294" s="175">
        <v>0</v>
      </c>
    </row>
    <row r="4295" spans="1:4" ht="15.75" customHeight="1" x14ac:dyDescent="0.3">
      <c r="A4295" s="174">
        <v>103785</v>
      </c>
      <c r="B4295" s="83" t="s">
        <v>4514</v>
      </c>
      <c r="C4295" s="174" t="s">
        <v>182</v>
      </c>
      <c r="D4295" s="175">
        <v>0</v>
      </c>
    </row>
    <row r="4296" spans="1:4" ht="15.75" customHeight="1" x14ac:dyDescent="0.3">
      <c r="A4296" s="174">
        <v>105546</v>
      </c>
      <c r="B4296" s="83" t="s">
        <v>4515</v>
      </c>
      <c r="C4296" s="174" t="s">
        <v>182</v>
      </c>
      <c r="D4296" s="175">
        <v>0</v>
      </c>
    </row>
    <row r="4297" spans="1:4" ht="15.75" customHeight="1" x14ac:dyDescent="0.3">
      <c r="A4297" s="174">
        <v>105545</v>
      </c>
      <c r="B4297" s="83" t="s">
        <v>4516</v>
      </c>
      <c r="C4297" s="174" t="s">
        <v>182</v>
      </c>
      <c r="D4297" s="175">
        <v>0</v>
      </c>
    </row>
    <row r="4298" spans="1:4" ht="15.75" customHeight="1" x14ac:dyDescent="0.3">
      <c r="A4298" s="174">
        <v>97610</v>
      </c>
      <c r="B4298" s="83" t="s">
        <v>4517</v>
      </c>
      <c r="C4298" s="174" t="s">
        <v>182</v>
      </c>
      <c r="D4298" s="175">
        <v>16.32</v>
      </c>
    </row>
    <row r="4299" spans="1:4" ht="15.75" customHeight="1" x14ac:dyDescent="0.3">
      <c r="A4299" s="174">
        <v>97609</v>
      </c>
      <c r="B4299" s="83" t="s">
        <v>4518</v>
      </c>
      <c r="C4299" s="174" t="s">
        <v>182</v>
      </c>
      <c r="D4299" s="175">
        <v>15.61</v>
      </c>
    </row>
    <row r="4300" spans="1:4" ht="15.75" customHeight="1" x14ac:dyDescent="0.3">
      <c r="A4300" s="174">
        <v>105554</v>
      </c>
      <c r="B4300" s="83" t="s">
        <v>4519</v>
      </c>
      <c r="C4300" s="174" t="s">
        <v>182</v>
      </c>
      <c r="D4300" s="175">
        <v>18.43</v>
      </c>
    </row>
    <row r="4301" spans="1:4" ht="15.75" customHeight="1" x14ac:dyDescent="0.3">
      <c r="A4301" s="174">
        <v>100903</v>
      </c>
      <c r="B4301" s="83" t="s">
        <v>4520</v>
      </c>
      <c r="C4301" s="174" t="s">
        <v>182</v>
      </c>
      <c r="D4301" s="175">
        <v>35.71</v>
      </c>
    </row>
    <row r="4302" spans="1:4" ht="15.75" customHeight="1" x14ac:dyDescent="0.3">
      <c r="A4302" s="174">
        <v>100902</v>
      </c>
      <c r="B4302" s="83" t="s">
        <v>4521</v>
      </c>
      <c r="C4302" s="174" t="s">
        <v>182</v>
      </c>
      <c r="D4302" s="175">
        <v>32.590000000000003</v>
      </c>
    </row>
    <row r="4303" spans="1:4" ht="15.75" customHeight="1" x14ac:dyDescent="0.3">
      <c r="A4303" s="174">
        <v>105548</v>
      </c>
      <c r="B4303" s="83" t="s">
        <v>4522</v>
      </c>
      <c r="C4303" s="174" t="s">
        <v>224</v>
      </c>
      <c r="D4303" s="175">
        <v>0</v>
      </c>
    </row>
    <row r="4304" spans="1:4" ht="15.75" customHeight="1" x14ac:dyDescent="0.3">
      <c r="A4304" s="174">
        <v>97595</v>
      </c>
      <c r="B4304" s="83" t="s">
        <v>4523</v>
      </c>
      <c r="C4304" s="174" t="s">
        <v>182</v>
      </c>
      <c r="D4304" s="175">
        <v>107.84</v>
      </c>
    </row>
    <row r="4305" spans="1:4" ht="15.75" customHeight="1" x14ac:dyDescent="0.3">
      <c r="A4305" s="174">
        <v>97597</v>
      </c>
      <c r="B4305" s="83" t="s">
        <v>4524</v>
      </c>
      <c r="C4305" s="174" t="s">
        <v>182</v>
      </c>
      <c r="D4305" s="175">
        <v>76.17</v>
      </c>
    </row>
    <row r="4306" spans="1:4" ht="15.75" customHeight="1" x14ac:dyDescent="0.3">
      <c r="A4306" s="174">
        <v>97596</v>
      </c>
      <c r="B4306" s="83" t="s">
        <v>4525</v>
      </c>
      <c r="C4306" s="174" t="s">
        <v>182</v>
      </c>
      <c r="D4306" s="175">
        <v>77.95</v>
      </c>
    </row>
    <row r="4307" spans="1:4" ht="15.75" customHeight="1" x14ac:dyDescent="0.3">
      <c r="A4307" s="174">
        <v>97598</v>
      </c>
      <c r="B4307" s="83" t="s">
        <v>4526</v>
      </c>
      <c r="C4307" s="174" t="s">
        <v>182</v>
      </c>
      <c r="D4307" s="175">
        <v>72.349999999999994</v>
      </c>
    </row>
    <row r="4308" spans="1:4" ht="15.75" customHeight="1" x14ac:dyDescent="0.3">
      <c r="A4308" s="174">
        <v>98549</v>
      </c>
      <c r="B4308" s="83" t="s">
        <v>4527</v>
      </c>
      <c r="C4308" s="174" t="s">
        <v>216</v>
      </c>
      <c r="D4308" s="175">
        <v>0</v>
      </c>
    </row>
    <row r="4309" spans="1:4" ht="15.75" customHeight="1" x14ac:dyDescent="0.3">
      <c r="A4309" s="174">
        <v>98562</v>
      </c>
      <c r="B4309" s="83" t="s">
        <v>4528</v>
      </c>
      <c r="C4309" s="174" t="s">
        <v>216</v>
      </c>
      <c r="D4309" s="175">
        <v>59.52</v>
      </c>
    </row>
    <row r="4310" spans="1:4" ht="15.75" customHeight="1" x14ac:dyDescent="0.3">
      <c r="A4310" s="174">
        <v>98555</v>
      </c>
      <c r="B4310" s="83" t="s">
        <v>4529</v>
      </c>
      <c r="C4310" s="174" t="s">
        <v>216</v>
      </c>
      <c r="D4310" s="175">
        <v>37.68</v>
      </c>
    </row>
    <row r="4311" spans="1:4" ht="15.75" customHeight="1" x14ac:dyDescent="0.3">
      <c r="A4311" s="174">
        <v>98556</v>
      </c>
      <c r="B4311" s="83" t="s">
        <v>4530</v>
      </c>
      <c r="C4311" s="174" t="s">
        <v>216</v>
      </c>
      <c r="D4311" s="175">
        <v>68.790000000000006</v>
      </c>
    </row>
    <row r="4312" spans="1:4" ht="15.75" customHeight="1" x14ac:dyDescent="0.3">
      <c r="A4312" s="174">
        <v>98557</v>
      </c>
      <c r="B4312" s="83" t="s">
        <v>4531</v>
      </c>
      <c r="C4312" s="174" t="s">
        <v>216</v>
      </c>
      <c r="D4312" s="175">
        <v>46.55</v>
      </c>
    </row>
    <row r="4313" spans="1:4" ht="15.75" customHeight="1" x14ac:dyDescent="0.3">
      <c r="A4313" s="174">
        <v>98548</v>
      </c>
      <c r="B4313" s="83" t="s">
        <v>4532</v>
      </c>
      <c r="C4313" s="174" t="s">
        <v>216</v>
      </c>
      <c r="D4313" s="175">
        <v>0</v>
      </c>
    </row>
    <row r="4314" spans="1:4" ht="15.75" customHeight="1" x14ac:dyDescent="0.3">
      <c r="A4314" s="174">
        <v>98547</v>
      </c>
      <c r="B4314" s="83" t="s">
        <v>4533</v>
      </c>
      <c r="C4314" s="174" t="s">
        <v>216</v>
      </c>
      <c r="D4314" s="175">
        <v>230.75</v>
      </c>
    </row>
    <row r="4315" spans="1:4" ht="15.75" customHeight="1" x14ac:dyDescent="0.3">
      <c r="A4315" s="174">
        <v>98546</v>
      </c>
      <c r="B4315" s="83" t="s">
        <v>4534</v>
      </c>
      <c r="C4315" s="174" t="s">
        <v>216</v>
      </c>
      <c r="D4315" s="175">
        <v>137.06</v>
      </c>
    </row>
    <row r="4316" spans="1:4" ht="15.75" customHeight="1" x14ac:dyDescent="0.3">
      <c r="A4316" s="174">
        <v>98552</v>
      </c>
      <c r="B4316" s="83" t="s">
        <v>4535</v>
      </c>
      <c r="C4316" s="174" t="s">
        <v>216</v>
      </c>
      <c r="D4316" s="175">
        <v>0</v>
      </c>
    </row>
    <row r="4317" spans="1:4" ht="15.75" customHeight="1" x14ac:dyDescent="0.3">
      <c r="A4317" s="174">
        <v>98553</v>
      </c>
      <c r="B4317" s="83" t="s">
        <v>4536</v>
      </c>
      <c r="C4317" s="174" t="s">
        <v>216</v>
      </c>
      <c r="D4317" s="175">
        <v>175.77</v>
      </c>
    </row>
    <row r="4318" spans="1:4" ht="15.75" customHeight="1" x14ac:dyDescent="0.3">
      <c r="A4318" s="174">
        <v>98554</v>
      </c>
      <c r="B4318" s="83" t="s">
        <v>4537</v>
      </c>
      <c r="C4318" s="174" t="s">
        <v>216</v>
      </c>
      <c r="D4318" s="175">
        <v>52.53</v>
      </c>
    </row>
    <row r="4319" spans="1:4" ht="15.75" customHeight="1" x14ac:dyDescent="0.3">
      <c r="A4319" s="174">
        <v>98565</v>
      </c>
      <c r="B4319" s="83" t="s">
        <v>4538</v>
      </c>
      <c r="C4319" s="174" t="s">
        <v>216</v>
      </c>
      <c r="D4319" s="175">
        <v>62.11</v>
      </c>
    </row>
    <row r="4320" spans="1:4" ht="15.75" customHeight="1" x14ac:dyDescent="0.3">
      <c r="A4320" s="174">
        <v>98567</v>
      </c>
      <c r="B4320" s="83" t="s">
        <v>4539</v>
      </c>
      <c r="C4320" s="174" t="s">
        <v>216</v>
      </c>
      <c r="D4320" s="175">
        <v>80.03</v>
      </c>
    </row>
    <row r="4321" spans="1:4" ht="15.75" customHeight="1" x14ac:dyDescent="0.3">
      <c r="A4321" s="174">
        <v>98569</v>
      </c>
      <c r="B4321" s="83" t="s">
        <v>4540</v>
      </c>
      <c r="C4321" s="174" t="s">
        <v>216</v>
      </c>
      <c r="D4321" s="175">
        <v>98.83</v>
      </c>
    </row>
    <row r="4322" spans="1:4" ht="15.75" customHeight="1" x14ac:dyDescent="0.3">
      <c r="A4322" s="174">
        <v>98571</v>
      </c>
      <c r="B4322" s="83" t="s">
        <v>4541</v>
      </c>
      <c r="C4322" s="174" t="s">
        <v>216</v>
      </c>
      <c r="D4322" s="175">
        <v>50.32</v>
      </c>
    </row>
    <row r="4323" spans="1:4" ht="15.75" customHeight="1" x14ac:dyDescent="0.3">
      <c r="A4323" s="174">
        <v>98572</v>
      </c>
      <c r="B4323" s="83" t="s">
        <v>4542</v>
      </c>
      <c r="C4323" s="174" t="s">
        <v>216</v>
      </c>
      <c r="D4323" s="175">
        <v>61.85</v>
      </c>
    </row>
    <row r="4324" spans="1:4" ht="15.75" customHeight="1" x14ac:dyDescent="0.3">
      <c r="A4324" s="174">
        <v>98563</v>
      </c>
      <c r="B4324" s="83" t="s">
        <v>4543</v>
      </c>
      <c r="C4324" s="174" t="s">
        <v>216</v>
      </c>
      <c r="D4324" s="175">
        <v>43.33</v>
      </c>
    </row>
    <row r="4325" spans="1:4" ht="15.75" customHeight="1" x14ac:dyDescent="0.3">
      <c r="A4325" s="174">
        <v>98564</v>
      </c>
      <c r="B4325" s="83" t="s">
        <v>4544</v>
      </c>
      <c r="C4325" s="174" t="s">
        <v>216</v>
      </c>
      <c r="D4325" s="175">
        <v>58.63</v>
      </c>
    </row>
    <row r="4326" spans="1:4" ht="15.75" customHeight="1" x14ac:dyDescent="0.3">
      <c r="A4326" s="174">
        <v>98566</v>
      </c>
      <c r="B4326" s="83" t="s">
        <v>4545</v>
      </c>
      <c r="C4326" s="174" t="s">
        <v>216</v>
      </c>
      <c r="D4326" s="175">
        <v>77.41</v>
      </c>
    </row>
    <row r="4327" spans="1:4" ht="15.75" customHeight="1" x14ac:dyDescent="0.3">
      <c r="A4327" s="174">
        <v>98568</v>
      </c>
      <c r="B4327" s="83" t="s">
        <v>4546</v>
      </c>
      <c r="C4327" s="174" t="s">
        <v>216</v>
      </c>
      <c r="D4327" s="175">
        <v>95.34</v>
      </c>
    </row>
    <row r="4328" spans="1:4" ht="15.75" customHeight="1" x14ac:dyDescent="0.3">
      <c r="A4328" s="174">
        <v>98570</v>
      </c>
      <c r="B4328" s="83" t="s">
        <v>4547</v>
      </c>
      <c r="C4328" s="174" t="s">
        <v>216</v>
      </c>
      <c r="D4328" s="175">
        <v>114.13</v>
      </c>
    </row>
    <row r="4329" spans="1:4" ht="15.75" customHeight="1" x14ac:dyDescent="0.3">
      <c r="A4329" s="174">
        <v>98573</v>
      </c>
      <c r="B4329" s="83" t="s">
        <v>4548</v>
      </c>
      <c r="C4329" s="174" t="s">
        <v>216</v>
      </c>
      <c r="D4329" s="175">
        <v>76.41</v>
      </c>
    </row>
    <row r="4330" spans="1:4" ht="15.75" customHeight="1" x14ac:dyDescent="0.3">
      <c r="A4330" s="174">
        <v>98576</v>
      </c>
      <c r="B4330" s="83" t="s">
        <v>4549</v>
      </c>
      <c r="C4330" s="174" t="s">
        <v>224</v>
      </c>
      <c r="D4330" s="175">
        <v>24.86</v>
      </c>
    </row>
    <row r="4331" spans="1:4" ht="15.75" customHeight="1" x14ac:dyDescent="0.3">
      <c r="A4331" s="174">
        <v>98575</v>
      </c>
      <c r="B4331" s="83" t="s">
        <v>4550</v>
      </c>
      <c r="C4331" s="174" t="s">
        <v>224</v>
      </c>
      <c r="D4331" s="175">
        <v>82.88</v>
      </c>
    </row>
    <row r="4332" spans="1:4" ht="15.75" customHeight="1" x14ac:dyDescent="0.3">
      <c r="A4332" s="174">
        <v>98577</v>
      </c>
      <c r="B4332" s="83" t="s">
        <v>4551</v>
      </c>
      <c r="C4332" s="174" t="s">
        <v>224</v>
      </c>
      <c r="D4332" s="175">
        <v>58.88</v>
      </c>
    </row>
    <row r="4333" spans="1:4" ht="15.75" customHeight="1" x14ac:dyDescent="0.3">
      <c r="A4333" s="174">
        <v>98558</v>
      </c>
      <c r="B4333" s="83" t="s">
        <v>4552</v>
      </c>
      <c r="C4333" s="174" t="s">
        <v>182</v>
      </c>
      <c r="D4333" s="175">
        <v>11.14</v>
      </c>
    </row>
    <row r="4334" spans="1:4" ht="15.75" customHeight="1" x14ac:dyDescent="0.3">
      <c r="A4334" s="174">
        <v>98550</v>
      </c>
      <c r="B4334" s="83" t="s">
        <v>4553</v>
      </c>
      <c r="C4334" s="174" t="s">
        <v>216</v>
      </c>
      <c r="D4334" s="175">
        <v>0</v>
      </c>
    </row>
    <row r="4335" spans="1:4" ht="15.75" customHeight="1" x14ac:dyDescent="0.3">
      <c r="A4335" s="174">
        <v>98551</v>
      </c>
      <c r="B4335" s="83" t="s">
        <v>4554</v>
      </c>
      <c r="C4335" s="174" t="s">
        <v>224</v>
      </c>
      <c r="D4335" s="175">
        <v>0</v>
      </c>
    </row>
    <row r="4336" spans="1:4" ht="15.75" customHeight="1" x14ac:dyDescent="0.3">
      <c r="A4336" s="174">
        <v>98559</v>
      </c>
      <c r="B4336" s="83" t="s">
        <v>4555</v>
      </c>
      <c r="C4336" s="174" t="s">
        <v>224</v>
      </c>
      <c r="D4336" s="175">
        <v>5.79</v>
      </c>
    </row>
    <row r="4337" spans="1:4" ht="15.75" customHeight="1" x14ac:dyDescent="0.3">
      <c r="A4337" s="174">
        <v>91925</v>
      </c>
      <c r="B4337" s="83" t="s">
        <v>4556</v>
      </c>
      <c r="C4337" s="174" t="s">
        <v>224</v>
      </c>
      <c r="D4337" s="175">
        <v>3.94</v>
      </c>
    </row>
    <row r="4338" spans="1:4" ht="15.75" customHeight="1" x14ac:dyDescent="0.3">
      <c r="A4338" s="174">
        <v>91924</v>
      </c>
      <c r="B4338" s="83" t="s">
        <v>4557</v>
      </c>
      <c r="C4338" s="174" t="s">
        <v>224</v>
      </c>
      <c r="D4338" s="175">
        <v>3.33</v>
      </c>
    </row>
    <row r="4339" spans="1:4" ht="15.75" customHeight="1" x14ac:dyDescent="0.3">
      <c r="A4339" s="174">
        <v>91933</v>
      </c>
      <c r="B4339" s="83" t="s">
        <v>4558</v>
      </c>
      <c r="C4339" s="174" t="s">
        <v>224</v>
      </c>
      <c r="D4339" s="175">
        <v>17.23</v>
      </c>
    </row>
    <row r="4340" spans="1:4" ht="15.75" customHeight="1" x14ac:dyDescent="0.3">
      <c r="A4340" s="174">
        <v>91932</v>
      </c>
      <c r="B4340" s="83" t="s">
        <v>4559</v>
      </c>
      <c r="C4340" s="174" t="s">
        <v>224</v>
      </c>
      <c r="D4340" s="175">
        <v>17.82</v>
      </c>
    </row>
    <row r="4341" spans="1:4" ht="15.75" customHeight="1" x14ac:dyDescent="0.3">
      <c r="A4341" s="174">
        <v>91935</v>
      </c>
      <c r="B4341" s="83" t="s">
        <v>4560</v>
      </c>
      <c r="C4341" s="174" t="s">
        <v>224</v>
      </c>
      <c r="D4341" s="175">
        <v>26.94</v>
      </c>
    </row>
    <row r="4342" spans="1:4" ht="15.75" customHeight="1" x14ac:dyDescent="0.3">
      <c r="A4342" s="174">
        <v>91934</v>
      </c>
      <c r="B4342" s="83" t="s">
        <v>4561</v>
      </c>
      <c r="C4342" s="174" t="s">
        <v>224</v>
      </c>
      <c r="D4342" s="175">
        <v>25.81</v>
      </c>
    </row>
    <row r="4343" spans="1:4" ht="15.75" customHeight="1" x14ac:dyDescent="0.3">
      <c r="A4343" s="174">
        <v>91927</v>
      </c>
      <c r="B4343" s="83" t="s">
        <v>4562</v>
      </c>
      <c r="C4343" s="174" t="s">
        <v>224</v>
      </c>
      <c r="D4343" s="175">
        <v>5.29</v>
      </c>
    </row>
    <row r="4344" spans="1:4" ht="15.75" customHeight="1" x14ac:dyDescent="0.3">
      <c r="A4344" s="174">
        <v>91926</v>
      </c>
      <c r="B4344" s="83" t="s">
        <v>4563</v>
      </c>
      <c r="C4344" s="174" t="s">
        <v>224</v>
      </c>
      <c r="D4344" s="175">
        <v>4.7699999999999996</v>
      </c>
    </row>
    <row r="4345" spans="1:4" ht="15.75" customHeight="1" x14ac:dyDescent="0.3">
      <c r="A4345" s="174">
        <v>91929</v>
      </c>
      <c r="B4345" s="83" t="s">
        <v>4564</v>
      </c>
      <c r="C4345" s="174" t="s">
        <v>224</v>
      </c>
      <c r="D4345" s="175">
        <v>7.72</v>
      </c>
    </row>
    <row r="4346" spans="1:4" ht="15.75" customHeight="1" x14ac:dyDescent="0.3">
      <c r="A4346" s="174">
        <v>91928</v>
      </c>
      <c r="B4346" s="83" t="s">
        <v>4565</v>
      </c>
      <c r="C4346" s="174" t="s">
        <v>224</v>
      </c>
      <c r="D4346" s="175">
        <v>7.27</v>
      </c>
    </row>
    <row r="4347" spans="1:4" ht="15.75" customHeight="1" x14ac:dyDescent="0.3">
      <c r="A4347" s="174">
        <v>91931</v>
      </c>
      <c r="B4347" s="83" t="s">
        <v>4566</v>
      </c>
      <c r="C4347" s="174" t="s">
        <v>224</v>
      </c>
      <c r="D4347" s="175">
        <v>10.84</v>
      </c>
    </row>
    <row r="4348" spans="1:4" ht="15.75" customHeight="1" x14ac:dyDescent="0.3">
      <c r="A4348" s="174">
        <v>91930</v>
      </c>
      <c r="B4348" s="83" t="s">
        <v>4567</v>
      </c>
      <c r="C4348" s="174" t="s">
        <v>224</v>
      </c>
      <c r="D4348" s="175">
        <v>10.1</v>
      </c>
    </row>
    <row r="4349" spans="1:4" ht="15.75" customHeight="1" x14ac:dyDescent="0.3">
      <c r="A4349" s="174">
        <v>104620</v>
      </c>
      <c r="B4349" s="83" t="s">
        <v>4568</v>
      </c>
      <c r="C4349" s="174" t="s">
        <v>182</v>
      </c>
      <c r="D4349" s="175">
        <v>0</v>
      </c>
    </row>
    <row r="4350" spans="1:4" ht="15.75" customHeight="1" x14ac:dyDescent="0.3">
      <c r="A4350" s="174">
        <v>104624</v>
      </c>
      <c r="B4350" s="83" t="s">
        <v>4569</v>
      </c>
      <c r="C4350" s="174" t="s">
        <v>182</v>
      </c>
      <c r="D4350" s="175">
        <v>0</v>
      </c>
    </row>
    <row r="4351" spans="1:4" ht="15.75" customHeight="1" x14ac:dyDescent="0.3">
      <c r="A4351" s="174">
        <v>104622</v>
      </c>
      <c r="B4351" s="83" t="s">
        <v>4570</v>
      </c>
      <c r="C4351" s="174" t="s">
        <v>182</v>
      </c>
      <c r="D4351" s="175">
        <v>0</v>
      </c>
    </row>
    <row r="4352" spans="1:4" ht="15.75" customHeight="1" x14ac:dyDescent="0.3">
      <c r="A4352" s="174">
        <v>104621</v>
      </c>
      <c r="B4352" s="83" t="s">
        <v>4571</v>
      </c>
      <c r="C4352" s="174" t="s">
        <v>182</v>
      </c>
      <c r="D4352" s="175">
        <v>0</v>
      </c>
    </row>
    <row r="4353" spans="1:4" ht="15.75" customHeight="1" x14ac:dyDescent="0.3">
      <c r="A4353" s="174">
        <v>104625</v>
      </c>
      <c r="B4353" s="83" t="s">
        <v>4572</v>
      </c>
      <c r="C4353" s="174" t="s">
        <v>182</v>
      </c>
      <c r="D4353" s="175">
        <v>0</v>
      </c>
    </row>
    <row r="4354" spans="1:4" ht="15.75" customHeight="1" x14ac:dyDescent="0.3">
      <c r="A4354" s="174">
        <v>104623</v>
      </c>
      <c r="B4354" s="83" t="s">
        <v>4573</v>
      </c>
      <c r="C4354" s="174" t="s">
        <v>182</v>
      </c>
      <c r="D4354" s="175">
        <v>0</v>
      </c>
    </row>
    <row r="4355" spans="1:4" ht="15.75" customHeight="1" x14ac:dyDescent="0.3">
      <c r="A4355" s="174">
        <v>91937</v>
      </c>
      <c r="B4355" s="83" t="s">
        <v>4574</v>
      </c>
      <c r="C4355" s="174" t="s">
        <v>182</v>
      </c>
      <c r="D4355" s="175">
        <v>22.06</v>
      </c>
    </row>
    <row r="4356" spans="1:4" ht="15.75" customHeight="1" x14ac:dyDescent="0.3">
      <c r="A4356" s="174">
        <v>92865</v>
      </c>
      <c r="B4356" s="83" t="s">
        <v>4575</v>
      </c>
      <c r="C4356" s="174" t="s">
        <v>182</v>
      </c>
      <c r="D4356" s="175">
        <v>18.05</v>
      </c>
    </row>
    <row r="4357" spans="1:4" ht="15.75" customHeight="1" x14ac:dyDescent="0.3">
      <c r="A4357" s="174">
        <v>91936</v>
      </c>
      <c r="B4357" s="83" t="s">
        <v>4576</v>
      </c>
      <c r="C4357" s="174" t="s">
        <v>182</v>
      </c>
      <c r="D4357" s="175">
        <v>25.15</v>
      </c>
    </row>
    <row r="4358" spans="1:4" ht="15.75" customHeight="1" x14ac:dyDescent="0.3">
      <c r="A4358" s="174">
        <v>92867</v>
      </c>
      <c r="B4358" s="83" t="s">
        <v>4577</v>
      </c>
      <c r="C4358" s="174" t="s">
        <v>182</v>
      </c>
      <c r="D4358" s="175">
        <v>39.479999999999997</v>
      </c>
    </row>
    <row r="4359" spans="1:4" ht="15.75" customHeight="1" x14ac:dyDescent="0.3">
      <c r="A4359" s="174">
        <v>91939</v>
      </c>
      <c r="B4359" s="83" t="s">
        <v>4578</v>
      </c>
      <c r="C4359" s="174" t="s">
        <v>182</v>
      </c>
      <c r="D4359" s="175">
        <v>41.98</v>
      </c>
    </row>
    <row r="4360" spans="1:4" ht="15.75" customHeight="1" x14ac:dyDescent="0.3">
      <c r="A4360" s="174">
        <v>92869</v>
      </c>
      <c r="B4360" s="83" t="s">
        <v>4579</v>
      </c>
      <c r="C4360" s="174" t="s">
        <v>182</v>
      </c>
      <c r="D4360" s="175">
        <v>13.16</v>
      </c>
    </row>
    <row r="4361" spans="1:4" ht="15.75" customHeight="1" x14ac:dyDescent="0.3">
      <c r="A4361" s="174">
        <v>91941</v>
      </c>
      <c r="B4361" s="83" t="s">
        <v>4580</v>
      </c>
      <c r="C4361" s="174" t="s">
        <v>182</v>
      </c>
      <c r="D4361" s="175">
        <v>15.66</v>
      </c>
    </row>
    <row r="4362" spans="1:4" ht="15.75" customHeight="1" x14ac:dyDescent="0.3">
      <c r="A4362" s="174">
        <v>92868</v>
      </c>
      <c r="B4362" s="83" t="s">
        <v>4581</v>
      </c>
      <c r="C4362" s="174" t="s">
        <v>182</v>
      </c>
      <c r="D4362" s="175">
        <v>21.82</v>
      </c>
    </row>
    <row r="4363" spans="1:4" ht="15.75" customHeight="1" x14ac:dyDescent="0.3">
      <c r="A4363" s="174">
        <v>91940</v>
      </c>
      <c r="B4363" s="83" t="s">
        <v>4582</v>
      </c>
      <c r="C4363" s="174" t="s">
        <v>182</v>
      </c>
      <c r="D4363" s="175">
        <v>24.32</v>
      </c>
    </row>
    <row r="4364" spans="1:4" ht="15.75" customHeight="1" x14ac:dyDescent="0.3">
      <c r="A4364" s="174">
        <v>92870</v>
      </c>
      <c r="B4364" s="83" t="s">
        <v>4583</v>
      </c>
      <c r="C4364" s="174" t="s">
        <v>182</v>
      </c>
      <c r="D4364" s="175">
        <v>42.53</v>
      </c>
    </row>
    <row r="4365" spans="1:4" ht="15.75" customHeight="1" x14ac:dyDescent="0.3">
      <c r="A4365" s="174">
        <v>91942</v>
      </c>
      <c r="B4365" s="83" t="s">
        <v>4584</v>
      </c>
      <c r="C4365" s="174" t="s">
        <v>182</v>
      </c>
      <c r="D4365" s="175">
        <v>47.32</v>
      </c>
    </row>
    <row r="4366" spans="1:4" ht="15.75" customHeight="1" x14ac:dyDescent="0.3">
      <c r="A4366" s="174">
        <v>92872</v>
      </c>
      <c r="B4366" s="83" t="s">
        <v>4585</v>
      </c>
      <c r="C4366" s="174" t="s">
        <v>182</v>
      </c>
      <c r="D4366" s="175">
        <v>15.26</v>
      </c>
    </row>
    <row r="4367" spans="1:4" ht="15.75" customHeight="1" x14ac:dyDescent="0.3">
      <c r="A4367" s="174">
        <v>91944</v>
      </c>
      <c r="B4367" s="83" t="s">
        <v>4586</v>
      </c>
      <c r="C4367" s="174" t="s">
        <v>182</v>
      </c>
      <c r="D4367" s="175">
        <v>20.05</v>
      </c>
    </row>
    <row r="4368" spans="1:4" ht="15.75" customHeight="1" x14ac:dyDescent="0.3">
      <c r="A4368" s="174">
        <v>92871</v>
      </c>
      <c r="B4368" s="83" t="s">
        <v>4587</v>
      </c>
      <c r="C4368" s="174" t="s">
        <v>182</v>
      </c>
      <c r="D4368" s="175">
        <v>24.26</v>
      </c>
    </row>
    <row r="4369" spans="1:4" ht="15.75" customHeight="1" x14ac:dyDescent="0.3">
      <c r="A4369" s="174">
        <v>91943</v>
      </c>
      <c r="B4369" s="83" t="s">
        <v>4588</v>
      </c>
      <c r="C4369" s="174" t="s">
        <v>182</v>
      </c>
      <c r="D4369" s="175">
        <v>29.05</v>
      </c>
    </row>
    <row r="4370" spans="1:4" ht="15.75" customHeight="1" x14ac:dyDescent="0.3">
      <c r="A4370" s="174">
        <v>92866</v>
      </c>
      <c r="B4370" s="83" t="s">
        <v>4589</v>
      </c>
      <c r="C4370" s="174" t="s">
        <v>182</v>
      </c>
      <c r="D4370" s="175">
        <v>16.46</v>
      </c>
    </row>
    <row r="4371" spans="1:4" ht="15.75" customHeight="1" x14ac:dyDescent="0.3">
      <c r="A4371" s="174">
        <v>91987</v>
      </c>
      <c r="B4371" s="83" t="s">
        <v>4590</v>
      </c>
      <c r="C4371" s="174" t="s">
        <v>182</v>
      </c>
      <c r="D4371" s="175">
        <v>58.61</v>
      </c>
    </row>
    <row r="4372" spans="1:4" ht="15.75" customHeight="1" x14ac:dyDescent="0.3">
      <c r="A4372" s="174">
        <v>91986</v>
      </c>
      <c r="B4372" s="83" t="s">
        <v>4591</v>
      </c>
      <c r="C4372" s="174" t="s">
        <v>182</v>
      </c>
      <c r="D4372" s="175">
        <v>45</v>
      </c>
    </row>
    <row r="4373" spans="1:4" ht="15.75" customHeight="1" x14ac:dyDescent="0.3">
      <c r="A4373" s="174">
        <v>97559</v>
      </c>
      <c r="B4373" s="83" t="s">
        <v>4592</v>
      </c>
      <c r="C4373" s="174" t="s">
        <v>182</v>
      </c>
      <c r="D4373" s="175">
        <v>18.170000000000002</v>
      </c>
    </row>
    <row r="4374" spans="1:4" ht="15.75" customHeight="1" x14ac:dyDescent="0.3">
      <c r="A4374" s="174">
        <v>97562</v>
      </c>
      <c r="B4374" s="83" t="s">
        <v>4593</v>
      </c>
      <c r="C4374" s="174" t="s">
        <v>182</v>
      </c>
      <c r="D4374" s="175">
        <v>15.17</v>
      </c>
    </row>
    <row r="4375" spans="1:4" ht="15.75" customHeight="1" x14ac:dyDescent="0.3">
      <c r="A4375" s="174">
        <v>97564</v>
      </c>
      <c r="B4375" s="83" t="s">
        <v>4594</v>
      </c>
      <c r="C4375" s="174" t="s">
        <v>182</v>
      </c>
      <c r="D4375" s="175">
        <v>24.24</v>
      </c>
    </row>
    <row r="4376" spans="1:4" ht="15.75" customHeight="1" x14ac:dyDescent="0.3">
      <c r="A4376" s="174">
        <v>91889</v>
      </c>
      <c r="B4376" s="83" t="s">
        <v>4595</v>
      </c>
      <c r="C4376" s="174" t="s">
        <v>182</v>
      </c>
      <c r="D4376" s="175">
        <v>16.36</v>
      </c>
    </row>
    <row r="4377" spans="1:4" ht="15.75" customHeight="1" x14ac:dyDescent="0.3">
      <c r="A4377" s="174">
        <v>91901</v>
      </c>
      <c r="B4377" s="83" t="s">
        <v>4596</v>
      </c>
      <c r="C4377" s="174" t="s">
        <v>182</v>
      </c>
      <c r="D4377" s="175">
        <v>13.36</v>
      </c>
    </row>
    <row r="4378" spans="1:4" ht="15.75" customHeight="1" x14ac:dyDescent="0.3">
      <c r="A4378" s="174">
        <v>91913</v>
      </c>
      <c r="B4378" s="83" t="s">
        <v>4597</v>
      </c>
      <c r="C4378" s="174" t="s">
        <v>182</v>
      </c>
      <c r="D4378" s="175">
        <v>22.49</v>
      </c>
    </row>
    <row r="4379" spans="1:4" ht="15.75" customHeight="1" x14ac:dyDescent="0.3">
      <c r="A4379" s="174">
        <v>91892</v>
      </c>
      <c r="B4379" s="83" t="s">
        <v>4598</v>
      </c>
      <c r="C4379" s="174" t="s">
        <v>182</v>
      </c>
      <c r="D4379" s="175">
        <v>21.75</v>
      </c>
    </row>
    <row r="4380" spans="1:4" ht="15.75" customHeight="1" x14ac:dyDescent="0.3">
      <c r="A4380" s="174">
        <v>91904</v>
      </c>
      <c r="B4380" s="83" t="s">
        <v>4599</v>
      </c>
      <c r="C4380" s="174" t="s">
        <v>182</v>
      </c>
      <c r="D4380" s="175">
        <v>18.75</v>
      </c>
    </row>
    <row r="4381" spans="1:4" ht="15.75" customHeight="1" x14ac:dyDescent="0.3">
      <c r="A4381" s="174">
        <v>91916</v>
      </c>
      <c r="B4381" s="83" t="s">
        <v>4600</v>
      </c>
      <c r="C4381" s="174" t="s">
        <v>182</v>
      </c>
      <c r="D4381" s="175">
        <v>27.82</v>
      </c>
    </row>
    <row r="4382" spans="1:4" ht="15.75" customHeight="1" x14ac:dyDescent="0.3">
      <c r="A4382" s="174">
        <v>91895</v>
      </c>
      <c r="B4382" s="83" t="s">
        <v>4601</v>
      </c>
      <c r="C4382" s="174" t="s">
        <v>182</v>
      </c>
      <c r="D4382" s="175">
        <v>26.43</v>
      </c>
    </row>
    <row r="4383" spans="1:4" ht="15.75" customHeight="1" x14ac:dyDescent="0.3">
      <c r="A4383" s="174">
        <v>91907</v>
      </c>
      <c r="B4383" s="83" t="s">
        <v>4602</v>
      </c>
      <c r="C4383" s="174" t="s">
        <v>182</v>
      </c>
      <c r="D4383" s="175">
        <v>23.43</v>
      </c>
    </row>
    <row r="4384" spans="1:4" ht="15.75" customHeight="1" x14ac:dyDescent="0.3">
      <c r="A4384" s="174">
        <v>91919</v>
      </c>
      <c r="B4384" s="83" t="s">
        <v>4603</v>
      </c>
      <c r="C4384" s="174" t="s">
        <v>182</v>
      </c>
      <c r="D4384" s="175">
        <v>32.43</v>
      </c>
    </row>
    <row r="4385" spans="1:4" ht="15.75" customHeight="1" x14ac:dyDescent="0.3">
      <c r="A4385" s="174">
        <v>91898</v>
      </c>
      <c r="B4385" s="83" t="s">
        <v>4604</v>
      </c>
      <c r="C4385" s="174" t="s">
        <v>182</v>
      </c>
      <c r="D4385" s="175">
        <v>30.13</v>
      </c>
    </row>
    <row r="4386" spans="1:4" ht="15.75" customHeight="1" x14ac:dyDescent="0.3">
      <c r="A4386" s="174">
        <v>91910</v>
      </c>
      <c r="B4386" s="83" t="s">
        <v>4605</v>
      </c>
      <c r="C4386" s="174" t="s">
        <v>182</v>
      </c>
      <c r="D4386" s="175">
        <v>27.2</v>
      </c>
    </row>
    <row r="4387" spans="1:4" ht="15.75" customHeight="1" x14ac:dyDescent="0.3">
      <c r="A4387" s="174">
        <v>91922</v>
      </c>
      <c r="B4387" s="83" t="s">
        <v>4606</v>
      </c>
      <c r="C4387" s="174" t="s">
        <v>182</v>
      </c>
      <c r="D4387" s="175">
        <v>36.07</v>
      </c>
    </row>
    <row r="4388" spans="1:4" ht="15.75" customHeight="1" x14ac:dyDescent="0.3">
      <c r="A4388" s="174">
        <v>91887</v>
      </c>
      <c r="B4388" s="83" t="s">
        <v>4607</v>
      </c>
      <c r="C4388" s="174" t="s">
        <v>182</v>
      </c>
      <c r="D4388" s="175">
        <v>16.84</v>
      </c>
    </row>
    <row r="4389" spans="1:4" ht="15.75" customHeight="1" x14ac:dyDescent="0.3">
      <c r="A4389" s="174">
        <v>91899</v>
      </c>
      <c r="B4389" s="83" t="s">
        <v>4608</v>
      </c>
      <c r="C4389" s="174" t="s">
        <v>182</v>
      </c>
      <c r="D4389" s="175">
        <v>13.84</v>
      </c>
    </row>
    <row r="4390" spans="1:4" ht="15.75" customHeight="1" x14ac:dyDescent="0.3">
      <c r="A4390" s="174">
        <v>91911</v>
      </c>
      <c r="B4390" s="83" t="s">
        <v>4609</v>
      </c>
      <c r="C4390" s="174" t="s">
        <v>182</v>
      </c>
      <c r="D4390" s="175">
        <v>22.97</v>
      </c>
    </row>
    <row r="4391" spans="1:4" ht="15.75" customHeight="1" x14ac:dyDescent="0.3">
      <c r="A4391" s="174">
        <v>91890</v>
      </c>
      <c r="B4391" s="83" t="s">
        <v>4610</v>
      </c>
      <c r="C4391" s="174" t="s">
        <v>182</v>
      </c>
      <c r="D4391" s="175">
        <v>18.53</v>
      </c>
    </row>
    <row r="4392" spans="1:4" ht="15.75" customHeight="1" x14ac:dyDescent="0.3">
      <c r="A4392" s="174">
        <v>91902</v>
      </c>
      <c r="B4392" s="83" t="s">
        <v>4611</v>
      </c>
      <c r="C4392" s="174" t="s">
        <v>182</v>
      </c>
      <c r="D4392" s="175">
        <v>15.53</v>
      </c>
    </row>
    <row r="4393" spans="1:4" ht="15.75" customHeight="1" x14ac:dyDescent="0.3">
      <c r="A4393" s="174">
        <v>91914</v>
      </c>
      <c r="B4393" s="83" t="s">
        <v>4612</v>
      </c>
      <c r="C4393" s="174" t="s">
        <v>182</v>
      </c>
      <c r="D4393" s="175">
        <v>24.6</v>
      </c>
    </row>
    <row r="4394" spans="1:4" ht="15.75" customHeight="1" x14ac:dyDescent="0.3">
      <c r="A4394" s="174">
        <v>91893</v>
      </c>
      <c r="B4394" s="83" t="s">
        <v>4613</v>
      </c>
      <c r="C4394" s="174" t="s">
        <v>182</v>
      </c>
      <c r="D4394" s="175">
        <v>23.17</v>
      </c>
    </row>
    <row r="4395" spans="1:4" ht="15.75" customHeight="1" x14ac:dyDescent="0.3">
      <c r="A4395" s="174">
        <v>91905</v>
      </c>
      <c r="B4395" s="83" t="s">
        <v>4614</v>
      </c>
      <c r="C4395" s="174" t="s">
        <v>182</v>
      </c>
      <c r="D4395" s="175">
        <v>20.170000000000002</v>
      </c>
    </row>
    <row r="4396" spans="1:4" ht="15.75" customHeight="1" x14ac:dyDescent="0.3">
      <c r="A4396" s="174">
        <v>91917</v>
      </c>
      <c r="B4396" s="83" t="s">
        <v>4615</v>
      </c>
      <c r="C4396" s="174" t="s">
        <v>182</v>
      </c>
      <c r="D4396" s="175">
        <v>29.17</v>
      </c>
    </row>
    <row r="4397" spans="1:4" ht="15.75" customHeight="1" x14ac:dyDescent="0.3">
      <c r="A4397" s="174">
        <v>91896</v>
      </c>
      <c r="B4397" s="83" t="s">
        <v>4616</v>
      </c>
      <c r="C4397" s="174" t="s">
        <v>182</v>
      </c>
      <c r="D4397" s="175">
        <v>26.63</v>
      </c>
    </row>
    <row r="4398" spans="1:4" ht="15.75" customHeight="1" x14ac:dyDescent="0.3">
      <c r="A4398" s="174">
        <v>91908</v>
      </c>
      <c r="B4398" s="83" t="s">
        <v>4617</v>
      </c>
      <c r="C4398" s="174" t="s">
        <v>182</v>
      </c>
      <c r="D4398" s="175">
        <v>23.7</v>
      </c>
    </row>
    <row r="4399" spans="1:4" ht="15.75" customHeight="1" x14ac:dyDescent="0.3">
      <c r="A4399" s="174">
        <v>91920</v>
      </c>
      <c r="B4399" s="83" t="s">
        <v>4618</v>
      </c>
      <c r="C4399" s="174" t="s">
        <v>182</v>
      </c>
      <c r="D4399" s="175">
        <v>32.57</v>
      </c>
    </row>
    <row r="4400" spans="1:4" ht="15.75" customHeight="1" x14ac:dyDescent="0.3">
      <c r="A4400" s="174">
        <v>91983</v>
      </c>
      <c r="B4400" s="83" t="s">
        <v>4619</v>
      </c>
      <c r="C4400" s="174" t="s">
        <v>182</v>
      </c>
      <c r="D4400" s="175">
        <v>114.14</v>
      </c>
    </row>
    <row r="4401" spans="1:4" ht="15.75" customHeight="1" x14ac:dyDescent="0.3">
      <c r="A4401" s="174">
        <v>91982</v>
      </c>
      <c r="B4401" s="83" t="s">
        <v>4620</v>
      </c>
      <c r="C4401" s="174" t="s">
        <v>182</v>
      </c>
      <c r="D4401" s="175">
        <v>100.53</v>
      </c>
    </row>
    <row r="4402" spans="1:4" ht="15.75" customHeight="1" x14ac:dyDescent="0.3">
      <c r="A4402" s="174">
        <v>91833</v>
      </c>
      <c r="B4402" s="83" t="s">
        <v>4621</v>
      </c>
      <c r="C4402" s="174" t="s">
        <v>224</v>
      </c>
      <c r="D4402" s="175">
        <v>23.39</v>
      </c>
    </row>
    <row r="4403" spans="1:4" ht="15.75" customHeight="1" x14ac:dyDescent="0.3">
      <c r="A4403" s="174">
        <v>91843</v>
      </c>
      <c r="B4403" s="83" t="s">
        <v>4622</v>
      </c>
      <c r="C4403" s="174" t="s">
        <v>224</v>
      </c>
      <c r="D4403" s="175">
        <v>9.0399999999999991</v>
      </c>
    </row>
    <row r="4404" spans="1:4" ht="15.75" customHeight="1" x14ac:dyDescent="0.3">
      <c r="A4404" s="174">
        <v>91853</v>
      </c>
      <c r="B4404" s="83" t="s">
        <v>4623</v>
      </c>
      <c r="C4404" s="174" t="s">
        <v>224</v>
      </c>
      <c r="D4404" s="175">
        <v>12.93</v>
      </c>
    </row>
    <row r="4405" spans="1:4" ht="15.75" customHeight="1" x14ac:dyDescent="0.3">
      <c r="A4405" s="174">
        <v>91835</v>
      </c>
      <c r="B4405" s="83" t="s">
        <v>4624</v>
      </c>
      <c r="C4405" s="174" t="s">
        <v>224</v>
      </c>
      <c r="D4405" s="175">
        <v>25.86</v>
      </c>
    </row>
    <row r="4406" spans="1:4" ht="15.75" customHeight="1" x14ac:dyDescent="0.3">
      <c r="A4406" s="174">
        <v>91845</v>
      </c>
      <c r="B4406" s="83" t="s">
        <v>4625</v>
      </c>
      <c r="C4406" s="174" t="s">
        <v>224</v>
      </c>
      <c r="D4406" s="175">
        <v>11.44</v>
      </c>
    </row>
    <row r="4407" spans="1:4" ht="15.75" customHeight="1" x14ac:dyDescent="0.3">
      <c r="A4407" s="174">
        <v>91855</v>
      </c>
      <c r="B4407" s="83" t="s">
        <v>4626</v>
      </c>
      <c r="C4407" s="174" t="s">
        <v>224</v>
      </c>
      <c r="D4407" s="175">
        <v>15.2</v>
      </c>
    </row>
    <row r="4408" spans="1:4" ht="15.75" customHeight="1" x14ac:dyDescent="0.3">
      <c r="A4408" s="174">
        <v>91837</v>
      </c>
      <c r="B4408" s="83" t="s">
        <v>4627</v>
      </c>
      <c r="C4408" s="174" t="s">
        <v>224</v>
      </c>
      <c r="D4408" s="175">
        <v>32.89</v>
      </c>
    </row>
    <row r="4409" spans="1:4" ht="15.75" customHeight="1" x14ac:dyDescent="0.3">
      <c r="A4409" s="174">
        <v>91847</v>
      </c>
      <c r="B4409" s="83" t="s">
        <v>4628</v>
      </c>
      <c r="C4409" s="174" t="s">
        <v>224</v>
      </c>
      <c r="D4409" s="175">
        <v>18.55</v>
      </c>
    </row>
    <row r="4410" spans="1:4" ht="15.75" customHeight="1" x14ac:dyDescent="0.3">
      <c r="A4410" s="174">
        <v>91857</v>
      </c>
      <c r="B4410" s="83" t="s">
        <v>4629</v>
      </c>
      <c r="C4410" s="174" t="s">
        <v>224</v>
      </c>
      <c r="D4410" s="175">
        <v>21.83</v>
      </c>
    </row>
    <row r="4411" spans="1:4" ht="15.75" customHeight="1" x14ac:dyDescent="0.3">
      <c r="A4411" s="174">
        <v>91838</v>
      </c>
      <c r="B4411" s="83" t="s">
        <v>4630</v>
      </c>
      <c r="C4411" s="174" t="s">
        <v>224</v>
      </c>
      <c r="D4411" s="175">
        <v>0</v>
      </c>
    </row>
    <row r="4412" spans="1:4" ht="15.75" customHeight="1" x14ac:dyDescent="0.3">
      <c r="A4412" s="174">
        <v>91848</v>
      </c>
      <c r="B4412" s="83" t="s">
        <v>4631</v>
      </c>
      <c r="C4412" s="174" t="s">
        <v>224</v>
      </c>
      <c r="D4412" s="175">
        <v>0</v>
      </c>
    </row>
    <row r="4413" spans="1:4" ht="15.75" customHeight="1" x14ac:dyDescent="0.3">
      <c r="A4413" s="174">
        <v>91858</v>
      </c>
      <c r="B4413" s="83" t="s">
        <v>4632</v>
      </c>
      <c r="C4413" s="174" t="s">
        <v>224</v>
      </c>
      <c r="D4413" s="175">
        <v>0</v>
      </c>
    </row>
    <row r="4414" spans="1:4" ht="15.75" customHeight="1" x14ac:dyDescent="0.3">
      <c r="A4414" s="174">
        <v>91840</v>
      </c>
      <c r="B4414" s="83" t="s">
        <v>4633</v>
      </c>
      <c r="C4414" s="174" t="s">
        <v>224</v>
      </c>
      <c r="D4414" s="175">
        <v>27.6</v>
      </c>
    </row>
    <row r="4415" spans="1:4" ht="15.75" customHeight="1" x14ac:dyDescent="0.3">
      <c r="A4415" s="174">
        <v>91850</v>
      </c>
      <c r="B4415" s="83" t="s">
        <v>4634</v>
      </c>
      <c r="C4415" s="174" t="s">
        <v>224</v>
      </c>
      <c r="D4415" s="175">
        <v>13.21</v>
      </c>
    </row>
    <row r="4416" spans="1:4" ht="15.75" customHeight="1" x14ac:dyDescent="0.3">
      <c r="A4416" s="174">
        <v>91860</v>
      </c>
      <c r="B4416" s="83" t="s">
        <v>4635</v>
      </c>
      <c r="C4416" s="174" t="s">
        <v>224</v>
      </c>
      <c r="D4416" s="175">
        <v>16.989999999999998</v>
      </c>
    </row>
    <row r="4417" spans="1:4" ht="15.75" customHeight="1" x14ac:dyDescent="0.3">
      <c r="A4417" s="174">
        <v>91831</v>
      </c>
      <c r="B4417" s="83" t="s">
        <v>4636</v>
      </c>
      <c r="C4417" s="174" t="s">
        <v>224</v>
      </c>
      <c r="D4417" s="175">
        <v>22.51</v>
      </c>
    </row>
    <row r="4418" spans="1:4" ht="15.75" customHeight="1" x14ac:dyDescent="0.3">
      <c r="A4418" s="174">
        <v>91852</v>
      </c>
      <c r="B4418" s="83" t="s">
        <v>4637</v>
      </c>
      <c r="C4418" s="174" t="s">
        <v>224</v>
      </c>
      <c r="D4418" s="175">
        <v>12.12</v>
      </c>
    </row>
    <row r="4419" spans="1:4" ht="15.75" customHeight="1" x14ac:dyDescent="0.3">
      <c r="A4419" s="174">
        <v>91834</v>
      </c>
      <c r="B4419" s="83" t="s">
        <v>4638</v>
      </c>
      <c r="C4419" s="174" t="s">
        <v>224</v>
      </c>
      <c r="D4419" s="175">
        <v>23.6</v>
      </c>
    </row>
    <row r="4420" spans="1:4" ht="15.75" customHeight="1" x14ac:dyDescent="0.3">
      <c r="A4420" s="174">
        <v>91854</v>
      </c>
      <c r="B4420" s="83" t="s">
        <v>4639</v>
      </c>
      <c r="C4420" s="174" t="s">
        <v>224</v>
      </c>
      <c r="D4420" s="175">
        <v>13.1</v>
      </c>
    </row>
    <row r="4421" spans="1:4" ht="15.75" customHeight="1" x14ac:dyDescent="0.3">
      <c r="A4421" s="174">
        <v>91836</v>
      </c>
      <c r="B4421" s="83" t="s">
        <v>4640</v>
      </c>
      <c r="C4421" s="174" t="s">
        <v>224</v>
      </c>
      <c r="D4421" s="175">
        <v>27.62</v>
      </c>
    </row>
    <row r="4422" spans="1:4" ht="15.75" customHeight="1" x14ac:dyDescent="0.3">
      <c r="A4422" s="174">
        <v>91856</v>
      </c>
      <c r="B4422" s="83" t="s">
        <v>4641</v>
      </c>
      <c r="C4422" s="174" t="s">
        <v>224</v>
      </c>
      <c r="D4422" s="175">
        <v>16.96</v>
      </c>
    </row>
    <row r="4423" spans="1:4" ht="15.75" customHeight="1" x14ac:dyDescent="0.3">
      <c r="A4423" s="174">
        <v>91839</v>
      </c>
      <c r="B4423" s="83" t="s">
        <v>4642</v>
      </c>
      <c r="C4423" s="174" t="s">
        <v>224</v>
      </c>
      <c r="D4423" s="175">
        <v>24.29</v>
      </c>
    </row>
    <row r="4424" spans="1:4" ht="15.75" customHeight="1" x14ac:dyDescent="0.3">
      <c r="A4424" s="174">
        <v>91849</v>
      </c>
      <c r="B4424" s="83" t="s">
        <v>4643</v>
      </c>
      <c r="C4424" s="174" t="s">
        <v>224</v>
      </c>
      <c r="D4424" s="175">
        <v>9.9499999999999993</v>
      </c>
    </row>
    <row r="4425" spans="1:4" ht="15.75" customHeight="1" x14ac:dyDescent="0.3">
      <c r="A4425" s="174">
        <v>91859</v>
      </c>
      <c r="B4425" s="83" t="s">
        <v>4644</v>
      </c>
      <c r="C4425" s="174" t="s">
        <v>224</v>
      </c>
      <c r="D4425" s="175">
        <v>13.89</v>
      </c>
    </row>
    <row r="4426" spans="1:4" ht="15.75" customHeight="1" x14ac:dyDescent="0.3">
      <c r="A4426" s="174">
        <v>91841</v>
      </c>
      <c r="B4426" s="83" t="s">
        <v>4645</v>
      </c>
      <c r="C4426" s="174" t="s">
        <v>224</v>
      </c>
      <c r="D4426" s="175">
        <v>26.66</v>
      </c>
    </row>
    <row r="4427" spans="1:4" ht="15.75" customHeight="1" x14ac:dyDescent="0.3">
      <c r="A4427" s="174">
        <v>91851</v>
      </c>
      <c r="B4427" s="83" t="s">
        <v>4646</v>
      </c>
      <c r="C4427" s="174" t="s">
        <v>224</v>
      </c>
      <c r="D4427" s="175">
        <v>12.27</v>
      </c>
    </row>
    <row r="4428" spans="1:4" ht="15.75" customHeight="1" x14ac:dyDescent="0.3">
      <c r="A4428" s="174">
        <v>91861</v>
      </c>
      <c r="B4428" s="83" t="s">
        <v>4647</v>
      </c>
      <c r="C4428" s="174" t="s">
        <v>224</v>
      </c>
      <c r="D4428" s="175">
        <v>16.12</v>
      </c>
    </row>
    <row r="4429" spans="1:4" ht="15.75" customHeight="1" x14ac:dyDescent="0.3">
      <c r="A4429" s="174">
        <v>91862</v>
      </c>
      <c r="B4429" s="83" t="s">
        <v>4648</v>
      </c>
      <c r="C4429" s="174" t="s">
        <v>224</v>
      </c>
      <c r="D4429" s="175">
        <v>13.24</v>
      </c>
    </row>
    <row r="4430" spans="1:4" ht="15.75" customHeight="1" x14ac:dyDescent="0.3">
      <c r="A4430" s="174">
        <v>91866</v>
      </c>
      <c r="B4430" s="83" t="s">
        <v>4649</v>
      </c>
      <c r="C4430" s="174" t="s">
        <v>224</v>
      </c>
      <c r="D4430" s="175">
        <v>11.57</v>
      </c>
    </row>
    <row r="4431" spans="1:4" ht="15.75" customHeight="1" x14ac:dyDescent="0.3">
      <c r="A4431" s="174">
        <v>91870</v>
      </c>
      <c r="B4431" s="83" t="s">
        <v>4650</v>
      </c>
      <c r="C4431" s="174" t="s">
        <v>224</v>
      </c>
      <c r="D4431" s="175">
        <v>17.2</v>
      </c>
    </row>
    <row r="4432" spans="1:4" ht="15.75" customHeight="1" x14ac:dyDescent="0.3">
      <c r="A4432" s="174">
        <v>91863</v>
      </c>
      <c r="B4432" s="83" t="s">
        <v>4651</v>
      </c>
      <c r="C4432" s="174" t="s">
        <v>224</v>
      </c>
      <c r="D4432" s="175">
        <v>15.68</v>
      </c>
    </row>
    <row r="4433" spans="1:4" ht="15.75" customHeight="1" x14ac:dyDescent="0.3">
      <c r="A4433" s="174">
        <v>91867</v>
      </c>
      <c r="B4433" s="83" t="s">
        <v>4652</v>
      </c>
      <c r="C4433" s="174" t="s">
        <v>224</v>
      </c>
      <c r="D4433" s="175">
        <v>14.02</v>
      </c>
    </row>
    <row r="4434" spans="1:4" ht="15.75" customHeight="1" x14ac:dyDescent="0.3">
      <c r="A4434" s="174">
        <v>91871</v>
      </c>
      <c r="B4434" s="83" t="s">
        <v>4653</v>
      </c>
      <c r="C4434" s="174" t="s">
        <v>224</v>
      </c>
      <c r="D4434" s="175">
        <v>19.64</v>
      </c>
    </row>
    <row r="4435" spans="1:4" ht="15.75" customHeight="1" x14ac:dyDescent="0.3">
      <c r="A4435" s="174">
        <v>91864</v>
      </c>
      <c r="B4435" s="83" t="s">
        <v>4654</v>
      </c>
      <c r="C4435" s="174" t="s">
        <v>224</v>
      </c>
      <c r="D4435" s="175">
        <v>21.32</v>
      </c>
    </row>
    <row r="4436" spans="1:4" ht="15.75" customHeight="1" x14ac:dyDescent="0.3">
      <c r="A4436" s="174">
        <v>91868</v>
      </c>
      <c r="B4436" s="83" t="s">
        <v>4655</v>
      </c>
      <c r="C4436" s="174" t="s">
        <v>224</v>
      </c>
      <c r="D4436" s="175">
        <v>19.670000000000002</v>
      </c>
    </row>
    <row r="4437" spans="1:4" ht="15.75" customHeight="1" x14ac:dyDescent="0.3">
      <c r="A4437" s="174">
        <v>91872</v>
      </c>
      <c r="B4437" s="83" t="s">
        <v>4656</v>
      </c>
      <c r="C4437" s="174" t="s">
        <v>224</v>
      </c>
      <c r="D4437" s="175">
        <v>25.27</v>
      </c>
    </row>
    <row r="4438" spans="1:4" ht="15.75" customHeight="1" x14ac:dyDescent="0.3">
      <c r="A4438" s="174">
        <v>91865</v>
      </c>
      <c r="B4438" s="83" t="s">
        <v>4657</v>
      </c>
      <c r="C4438" s="174" t="s">
        <v>224</v>
      </c>
      <c r="D4438" s="175">
        <v>26.81</v>
      </c>
    </row>
    <row r="4439" spans="1:4" ht="15.75" customHeight="1" x14ac:dyDescent="0.3">
      <c r="A4439" s="174">
        <v>91869</v>
      </c>
      <c r="B4439" s="83" t="s">
        <v>4658</v>
      </c>
      <c r="C4439" s="174" t="s">
        <v>224</v>
      </c>
      <c r="D4439" s="175">
        <v>25.1</v>
      </c>
    </row>
    <row r="4440" spans="1:4" ht="15.75" customHeight="1" x14ac:dyDescent="0.3">
      <c r="A4440" s="174">
        <v>91873</v>
      </c>
      <c r="B4440" s="83" t="s">
        <v>4659</v>
      </c>
      <c r="C4440" s="174" t="s">
        <v>224</v>
      </c>
      <c r="D4440" s="175">
        <v>30.7</v>
      </c>
    </row>
    <row r="4441" spans="1:4" ht="15.75" customHeight="1" x14ac:dyDescent="0.3">
      <c r="A4441" s="174">
        <v>91981</v>
      </c>
      <c r="B4441" s="83" t="s">
        <v>4660</v>
      </c>
      <c r="C4441" s="174" t="s">
        <v>182</v>
      </c>
      <c r="D4441" s="175">
        <v>60.73</v>
      </c>
    </row>
    <row r="4442" spans="1:4" ht="15.75" customHeight="1" x14ac:dyDescent="0.3">
      <c r="A4442" s="174">
        <v>91980</v>
      </c>
      <c r="B4442" s="83" t="s">
        <v>4661</v>
      </c>
      <c r="C4442" s="174" t="s">
        <v>182</v>
      </c>
      <c r="D4442" s="175">
        <v>47.12</v>
      </c>
    </row>
    <row r="4443" spans="1:4" ht="15.75" customHeight="1" x14ac:dyDescent="0.3">
      <c r="A4443" s="174">
        <v>91979</v>
      </c>
      <c r="B4443" s="83" t="s">
        <v>4662</v>
      </c>
      <c r="C4443" s="174" t="s">
        <v>182</v>
      </c>
      <c r="D4443" s="175">
        <v>62.07</v>
      </c>
    </row>
    <row r="4444" spans="1:4" ht="15.75" customHeight="1" x14ac:dyDescent="0.3">
      <c r="A4444" s="174">
        <v>91978</v>
      </c>
      <c r="B4444" s="83" t="s">
        <v>4663</v>
      </c>
      <c r="C4444" s="174" t="s">
        <v>182</v>
      </c>
      <c r="D4444" s="175">
        <v>48.46</v>
      </c>
    </row>
    <row r="4445" spans="1:4" ht="15.75" customHeight="1" x14ac:dyDescent="0.3">
      <c r="A4445" s="174">
        <v>92029</v>
      </c>
      <c r="B4445" s="83" t="s">
        <v>4664</v>
      </c>
      <c r="C4445" s="174" t="s">
        <v>182</v>
      </c>
      <c r="D4445" s="175">
        <v>71.16</v>
      </c>
    </row>
    <row r="4446" spans="1:4" ht="15.75" customHeight="1" x14ac:dyDescent="0.3">
      <c r="A4446" s="174">
        <v>92028</v>
      </c>
      <c r="B4446" s="83" t="s">
        <v>4665</v>
      </c>
      <c r="C4446" s="174" t="s">
        <v>182</v>
      </c>
      <c r="D4446" s="175">
        <v>57.55</v>
      </c>
    </row>
    <row r="4447" spans="1:4" ht="15.75" customHeight="1" x14ac:dyDescent="0.3">
      <c r="A4447" s="174">
        <v>92031</v>
      </c>
      <c r="B4447" s="83" t="s">
        <v>4666</v>
      </c>
      <c r="C4447" s="174" t="s">
        <v>182</v>
      </c>
      <c r="D4447" s="175">
        <v>97.14</v>
      </c>
    </row>
    <row r="4448" spans="1:4" ht="15.75" customHeight="1" x14ac:dyDescent="0.3">
      <c r="A4448" s="174">
        <v>92030</v>
      </c>
      <c r="B4448" s="83" t="s">
        <v>4667</v>
      </c>
      <c r="C4448" s="174" t="s">
        <v>182</v>
      </c>
      <c r="D4448" s="175">
        <v>83.53</v>
      </c>
    </row>
    <row r="4449" spans="1:4" ht="15.75" customHeight="1" x14ac:dyDescent="0.3">
      <c r="A4449" s="174">
        <v>91955</v>
      </c>
      <c r="B4449" s="83" t="s">
        <v>4668</v>
      </c>
      <c r="C4449" s="174" t="s">
        <v>182</v>
      </c>
      <c r="D4449" s="175">
        <v>45.12</v>
      </c>
    </row>
    <row r="4450" spans="1:4" ht="15.75" customHeight="1" x14ac:dyDescent="0.3">
      <c r="A4450" s="174">
        <v>91954</v>
      </c>
      <c r="B4450" s="83" t="s">
        <v>4669</v>
      </c>
      <c r="C4450" s="174" t="s">
        <v>182</v>
      </c>
      <c r="D4450" s="175">
        <v>31.51</v>
      </c>
    </row>
    <row r="4451" spans="1:4" ht="15.75" customHeight="1" x14ac:dyDescent="0.3">
      <c r="A4451" s="174">
        <v>92033</v>
      </c>
      <c r="B4451" s="83" t="s">
        <v>4670</v>
      </c>
      <c r="C4451" s="174" t="s">
        <v>182</v>
      </c>
      <c r="D4451" s="175">
        <v>98.39</v>
      </c>
    </row>
    <row r="4452" spans="1:4" ht="15.75" customHeight="1" x14ac:dyDescent="0.3">
      <c r="A4452" s="174">
        <v>92032</v>
      </c>
      <c r="B4452" s="83" t="s">
        <v>4671</v>
      </c>
      <c r="C4452" s="174" t="s">
        <v>182</v>
      </c>
      <c r="D4452" s="175">
        <v>84.78</v>
      </c>
    </row>
    <row r="4453" spans="1:4" ht="15.75" customHeight="1" x14ac:dyDescent="0.3">
      <c r="A4453" s="174">
        <v>91961</v>
      </c>
      <c r="B4453" s="83" t="s">
        <v>4672</v>
      </c>
      <c r="C4453" s="174" t="s">
        <v>182</v>
      </c>
      <c r="D4453" s="175">
        <v>72.41</v>
      </c>
    </row>
    <row r="4454" spans="1:4" ht="15.75" customHeight="1" x14ac:dyDescent="0.3">
      <c r="A4454" s="174">
        <v>91960</v>
      </c>
      <c r="B4454" s="83" t="s">
        <v>4673</v>
      </c>
      <c r="C4454" s="174" t="s">
        <v>182</v>
      </c>
      <c r="D4454" s="175">
        <v>58.8</v>
      </c>
    </row>
    <row r="4455" spans="1:4" ht="15.75" customHeight="1" x14ac:dyDescent="0.3">
      <c r="A4455" s="174">
        <v>91969</v>
      </c>
      <c r="B4455" s="83" t="s">
        <v>4674</v>
      </c>
      <c r="C4455" s="174" t="s">
        <v>182</v>
      </c>
      <c r="D4455" s="175">
        <v>99.64</v>
      </c>
    </row>
    <row r="4456" spans="1:4" ht="15.75" customHeight="1" x14ac:dyDescent="0.3">
      <c r="A4456" s="174">
        <v>91968</v>
      </c>
      <c r="B4456" s="83" t="s">
        <v>4675</v>
      </c>
      <c r="C4456" s="174" t="s">
        <v>182</v>
      </c>
      <c r="D4456" s="175">
        <v>86.03</v>
      </c>
    </row>
    <row r="4457" spans="1:4" ht="15.75" customHeight="1" x14ac:dyDescent="0.3">
      <c r="A4457" s="174">
        <v>91985</v>
      </c>
      <c r="B4457" s="83" t="s">
        <v>4676</v>
      </c>
      <c r="C4457" s="174" t="s">
        <v>182</v>
      </c>
      <c r="D4457" s="175">
        <v>35.79</v>
      </c>
    </row>
    <row r="4458" spans="1:4" ht="15.75" customHeight="1" x14ac:dyDescent="0.3">
      <c r="A4458" s="174">
        <v>91984</v>
      </c>
      <c r="B4458" s="83" t="s">
        <v>4677</v>
      </c>
      <c r="C4458" s="174" t="s">
        <v>182</v>
      </c>
      <c r="D4458" s="175">
        <v>22.18</v>
      </c>
    </row>
    <row r="4459" spans="1:4" ht="15.75" customHeight="1" x14ac:dyDescent="0.3">
      <c r="A4459" s="174">
        <v>91989</v>
      </c>
      <c r="B4459" s="83" t="s">
        <v>4678</v>
      </c>
      <c r="C4459" s="174" t="s">
        <v>182</v>
      </c>
      <c r="D4459" s="175">
        <v>40.270000000000003</v>
      </c>
    </row>
    <row r="4460" spans="1:4" ht="15.75" customHeight="1" x14ac:dyDescent="0.3">
      <c r="A4460" s="174">
        <v>91988</v>
      </c>
      <c r="B4460" s="83" t="s">
        <v>4679</v>
      </c>
      <c r="C4460" s="174" t="s">
        <v>182</v>
      </c>
      <c r="D4460" s="175">
        <v>26.66</v>
      </c>
    </row>
    <row r="4461" spans="1:4" ht="15.75" customHeight="1" x14ac:dyDescent="0.3">
      <c r="A4461" s="174">
        <v>92023</v>
      </c>
      <c r="B4461" s="83" t="s">
        <v>4680</v>
      </c>
      <c r="C4461" s="174" t="s">
        <v>182</v>
      </c>
      <c r="D4461" s="175">
        <v>63</v>
      </c>
    </row>
    <row r="4462" spans="1:4" ht="15.75" customHeight="1" x14ac:dyDescent="0.3">
      <c r="A4462" s="174">
        <v>92022</v>
      </c>
      <c r="B4462" s="83" t="s">
        <v>4681</v>
      </c>
      <c r="C4462" s="174" t="s">
        <v>182</v>
      </c>
      <c r="D4462" s="175">
        <v>49.39</v>
      </c>
    </row>
    <row r="4463" spans="1:4" ht="15.75" customHeight="1" x14ac:dyDescent="0.3">
      <c r="A4463" s="174">
        <v>92025</v>
      </c>
      <c r="B4463" s="83" t="s">
        <v>4682</v>
      </c>
      <c r="C4463" s="174" t="s">
        <v>182</v>
      </c>
      <c r="D4463" s="175">
        <v>89.05</v>
      </c>
    </row>
    <row r="4464" spans="1:4" ht="15.75" customHeight="1" x14ac:dyDescent="0.3">
      <c r="A4464" s="174">
        <v>92024</v>
      </c>
      <c r="B4464" s="83" t="s">
        <v>4683</v>
      </c>
      <c r="C4464" s="174" t="s">
        <v>182</v>
      </c>
      <c r="D4464" s="175">
        <v>75.44</v>
      </c>
    </row>
    <row r="4465" spans="1:4" ht="15.75" customHeight="1" x14ac:dyDescent="0.3">
      <c r="A4465" s="174">
        <v>91957</v>
      </c>
      <c r="B4465" s="83" t="s">
        <v>4684</v>
      </c>
      <c r="C4465" s="174" t="s">
        <v>182</v>
      </c>
      <c r="D4465" s="175">
        <v>64.25</v>
      </c>
    </row>
    <row r="4466" spans="1:4" ht="15.75" customHeight="1" x14ac:dyDescent="0.3">
      <c r="A4466" s="174">
        <v>91956</v>
      </c>
      <c r="B4466" s="83" t="s">
        <v>4685</v>
      </c>
      <c r="C4466" s="174" t="s">
        <v>182</v>
      </c>
      <c r="D4466" s="175">
        <v>50.64</v>
      </c>
    </row>
    <row r="4467" spans="1:4" ht="15.75" customHeight="1" x14ac:dyDescent="0.3">
      <c r="A4467" s="174">
        <v>91963</v>
      </c>
      <c r="B4467" s="83" t="s">
        <v>4686</v>
      </c>
      <c r="C4467" s="174" t="s">
        <v>182</v>
      </c>
      <c r="D4467" s="175">
        <v>91.55</v>
      </c>
    </row>
    <row r="4468" spans="1:4" ht="15.75" customHeight="1" x14ac:dyDescent="0.3">
      <c r="A4468" s="174">
        <v>91962</v>
      </c>
      <c r="B4468" s="83" t="s">
        <v>4687</v>
      </c>
      <c r="C4468" s="174" t="s">
        <v>182</v>
      </c>
      <c r="D4468" s="175">
        <v>77.94</v>
      </c>
    </row>
    <row r="4469" spans="1:4" ht="15.75" customHeight="1" x14ac:dyDescent="0.3">
      <c r="A4469" s="174">
        <v>91953</v>
      </c>
      <c r="B4469" s="83" t="s">
        <v>4688</v>
      </c>
      <c r="C4469" s="174" t="s">
        <v>182</v>
      </c>
      <c r="D4469" s="175">
        <v>37.020000000000003</v>
      </c>
    </row>
    <row r="4470" spans="1:4" ht="15.75" customHeight="1" x14ac:dyDescent="0.3">
      <c r="A4470" s="174">
        <v>91952</v>
      </c>
      <c r="B4470" s="83" t="s">
        <v>4689</v>
      </c>
      <c r="C4470" s="174" t="s">
        <v>182</v>
      </c>
      <c r="D4470" s="175">
        <v>23.41</v>
      </c>
    </row>
    <row r="4471" spans="1:4" ht="15.75" customHeight="1" x14ac:dyDescent="0.3">
      <c r="A4471" s="174">
        <v>92035</v>
      </c>
      <c r="B4471" s="83" t="s">
        <v>4690</v>
      </c>
      <c r="C4471" s="174" t="s">
        <v>182</v>
      </c>
      <c r="D4471" s="175">
        <v>90.3</v>
      </c>
    </row>
    <row r="4472" spans="1:4" ht="15.75" customHeight="1" x14ac:dyDescent="0.3">
      <c r="A4472" s="174">
        <v>92034</v>
      </c>
      <c r="B4472" s="83" t="s">
        <v>4691</v>
      </c>
      <c r="C4472" s="174" t="s">
        <v>182</v>
      </c>
      <c r="D4472" s="175">
        <v>76.69</v>
      </c>
    </row>
    <row r="4473" spans="1:4" ht="15.75" customHeight="1" x14ac:dyDescent="0.3">
      <c r="A4473" s="174">
        <v>92027</v>
      </c>
      <c r="B4473" s="83" t="s">
        <v>4692</v>
      </c>
      <c r="C4473" s="174" t="s">
        <v>182</v>
      </c>
      <c r="D4473" s="175">
        <v>82.2</v>
      </c>
    </row>
    <row r="4474" spans="1:4" ht="15.75" customHeight="1" x14ac:dyDescent="0.3">
      <c r="A4474" s="174">
        <v>92026</v>
      </c>
      <c r="B4474" s="83" t="s">
        <v>4693</v>
      </c>
      <c r="C4474" s="174" t="s">
        <v>182</v>
      </c>
      <c r="D4474" s="175">
        <v>68.59</v>
      </c>
    </row>
    <row r="4475" spans="1:4" ht="15.75" customHeight="1" x14ac:dyDescent="0.3">
      <c r="A4475" s="174">
        <v>91965</v>
      </c>
      <c r="B4475" s="83" t="s">
        <v>4694</v>
      </c>
      <c r="C4475" s="174" t="s">
        <v>182</v>
      </c>
      <c r="D4475" s="175">
        <v>83.45</v>
      </c>
    </row>
    <row r="4476" spans="1:4" ht="15.75" customHeight="1" x14ac:dyDescent="0.3">
      <c r="A4476" s="174">
        <v>91964</v>
      </c>
      <c r="B4476" s="83" t="s">
        <v>4695</v>
      </c>
      <c r="C4476" s="174" t="s">
        <v>182</v>
      </c>
      <c r="D4476" s="175">
        <v>69.84</v>
      </c>
    </row>
    <row r="4477" spans="1:4" ht="15.75" customHeight="1" x14ac:dyDescent="0.3">
      <c r="A4477" s="174">
        <v>91973</v>
      </c>
      <c r="B4477" s="83" t="s">
        <v>4696</v>
      </c>
      <c r="C4477" s="174" t="s">
        <v>182</v>
      </c>
      <c r="D4477" s="175">
        <v>117.19</v>
      </c>
    </row>
    <row r="4478" spans="1:4" ht="15.75" customHeight="1" x14ac:dyDescent="0.3">
      <c r="A4478" s="174">
        <v>91972</v>
      </c>
      <c r="B4478" s="83" t="s">
        <v>4697</v>
      </c>
      <c r="C4478" s="174" t="s">
        <v>182</v>
      </c>
      <c r="D4478" s="175">
        <v>97.68</v>
      </c>
    </row>
    <row r="4479" spans="1:4" ht="15.75" customHeight="1" x14ac:dyDescent="0.3">
      <c r="A4479" s="174">
        <v>91959</v>
      </c>
      <c r="B4479" s="83" t="s">
        <v>4698</v>
      </c>
      <c r="C4479" s="174" t="s">
        <v>182</v>
      </c>
      <c r="D4479" s="175">
        <v>56.23</v>
      </c>
    </row>
    <row r="4480" spans="1:4" ht="15.75" customHeight="1" x14ac:dyDescent="0.3">
      <c r="A4480" s="174">
        <v>91958</v>
      </c>
      <c r="B4480" s="83" t="s">
        <v>4699</v>
      </c>
      <c r="C4480" s="174" t="s">
        <v>182</v>
      </c>
      <c r="D4480" s="175">
        <v>42.62</v>
      </c>
    </row>
    <row r="4481" spans="1:4" ht="15.75" customHeight="1" x14ac:dyDescent="0.3">
      <c r="A4481" s="174">
        <v>91971</v>
      </c>
      <c r="B4481" s="83" t="s">
        <v>4700</v>
      </c>
      <c r="C4481" s="174" t="s">
        <v>182</v>
      </c>
      <c r="D4481" s="175">
        <v>109.02</v>
      </c>
    </row>
    <row r="4482" spans="1:4" ht="15.75" customHeight="1" x14ac:dyDescent="0.3">
      <c r="A4482" s="174">
        <v>91970</v>
      </c>
      <c r="B4482" s="83" t="s">
        <v>4701</v>
      </c>
      <c r="C4482" s="174" t="s">
        <v>182</v>
      </c>
      <c r="D4482" s="175">
        <v>89.51</v>
      </c>
    </row>
    <row r="4483" spans="1:4" ht="15.75" customHeight="1" x14ac:dyDescent="0.3">
      <c r="A4483" s="174">
        <v>91967</v>
      </c>
      <c r="B4483" s="83" t="s">
        <v>4702</v>
      </c>
      <c r="C4483" s="174" t="s">
        <v>182</v>
      </c>
      <c r="D4483" s="175">
        <v>75.42</v>
      </c>
    </row>
    <row r="4484" spans="1:4" ht="15.75" customHeight="1" x14ac:dyDescent="0.3">
      <c r="A4484" s="174">
        <v>91966</v>
      </c>
      <c r="B4484" s="83" t="s">
        <v>4703</v>
      </c>
      <c r="C4484" s="174" t="s">
        <v>182</v>
      </c>
      <c r="D4484" s="175">
        <v>61.81</v>
      </c>
    </row>
    <row r="4485" spans="1:4" ht="15.75" customHeight="1" x14ac:dyDescent="0.3">
      <c r="A4485" s="174">
        <v>91975</v>
      </c>
      <c r="B4485" s="83" t="s">
        <v>4704</v>
      </c>
      <c r="C4485" s="174" t="s">
        <v>182</v>
      </c>
      <c r="D4485" s="175">
        <v>100.93</v>
      </c>
    </row>
    <row r="4486" spans="1:4" ht="15.75" customHeight="1" x14ac:dyDescent="0.3">
      <c r="A4486" s="174">
        <v>91974</v>
      </c>
      <c r="B4486" s="83" t="s">
        <v>4705</v>
      </c>
      <c r="C4486" s="174" t="s">
        <v>182</v>
      </c>
      <c r="D4486" s="175">
        <v>81.42</v>
      </c>
    </row>
    <row r="4487" spans="1:4" ht="15.75" customHeight="1" x14ac:dyDescent="0.3">
      <c r="A4487" s="174">
        <v>91977</v>
      </c>
      <c r="B4487" s="83" t="s">
        <v>4706</v>
      </c>
      <c r="C4487" s="174" t="s">
        <v>182</v>
      </c>
      <c r="D4487" s="175">
        <v>139.4</v>
      </c>
    </row>
    <row r="4488" spans="1:4" ht="15.75" customHeight="1" x14ac:dyDescent="0.3">
      <c r="A4488" s="174">
        <v>91976</v>
      </c>
      <c r="B4488" s="83" t="s">
        <v>4707</v>
      </c>
      <c r="C4488" s="174" t="s">
        <v>182</v>
      </c>
      <c r="D4488" s="175">
        <v>119.89</v>
      </c>
    </row>
    <row r="4489" spans="1:4" ht="15.75" customHeight="1" x14ac:dyDescent="0.3">
      <c r="A4489" s="174">
        <v>91874</v>
      </c>
      <c r="B4489" s="83" t="s">
        <v>4708</v>
      </c>
      <c r="C4489" s="174" t="s">
        <v>182</v>
      </c>
      <c r="D4489" s="175">
        <v>9.56</v>
      </c>
    </row>
    <row r="4490" spans="1:4" ht="15.75" customHeight="1" x14ac:dyDescent="0.3">
      <c r="A4490" s="174">
        <v>91878</v>
      </c>
      <c r="B4490" s="83" t="s">
        <v>4709</v>
      </c>
      <c r="C4490" s="174" t="s">
        <v>182</v>
      </c>
      <c r="D4490" s="175">
        <v>7.58</v>
      </c>
    </row>
    <row r="4491" spans="1:4" ht="15.75" customHeight="1" x14ac:dyDescent="0.3">
      <c r="A4491" s="174">
        <v>91882</v>
      </c>
      <c r="B4491" s="83" t="s">
        <v>4710</v>
      </c>
      <c r="C4491" s="174" t="s">
        <v>182</v>
      </c>
      <c r="D4491" s="175">
        <v>13.65</v>
      </c>
    </row>
    <row r="4492" spans="1:4" ht="15.75" customHeight="1" x14ac:dyDescent="0.3">
      <c r="A4492" s="174">
        <v>91875</v>
      </c>
      <c r="B4492" s="83" t="s">
        <v>4711</v>
      </c>
      <c r="C4492" s="174" t="s">
        <v>182</v>
      </c>
      <c r="D4492" s="175">
        <v>11.27</v>
      </c>
    </row>
    <row r="4493" spans="1:4" ht="15.75" customHeight="1" x14ac:dyDescent="0.3">
      <c r="A4493" s="174">
        <v>91879</v>
      </c>
      <c r="B4493" s="83" t="s">
        <v>4712</v>
      </c>
      <c r="C4493" s="174" t="s">
        <v>182</v>
      </c>
      <c r="D4493" s="175">
        <v>9.3000000000000007</v>
      </c>
    </row>
    <row r="4494" spans="1:4" ht="15.75" customHeight="1" x14ac:dyDescent="0.3">
      <c r="A4494" s="174">
        <v>91884</v>
      </c>
      <c r="B4494" s="83" t="s">
        <v>4713</v>
      </c>
      <c r="C4494" s="174" t="s">
        <v>182</v>
      </c>
      <c r="D4494" s="175">
        <v>15.37</v>
      </c>
    </row>
    <row r="4495" spans="1:4" ht="15.75" customHeight="1" x14ac:dyDescent="0.3">
      <c r="A4495" s="174">
        <v>91876</v>
      </c>
      <c r="B4495" s="83" t="s">
        <v>4714</v>
      </c>
      <c r="C4495" s="174" t="s">
        <v>182</v>
      </c>
      <c r="D4495" s="175">
        <v>13.61</v>
      </c>
    </row>
    <row r="4496" spans="1:4" ht="15.75" customHeight="1" x14ac:dyDescent="0.3">
      <c r="A4496" s="174">
        <v>91880</v>
      </c>
      <c r="B4496" s="83" t="s">
        <v>4715</v>
      </c>
      <c r="C4496" s="174" t="s">
        <v>182</v>
      </c>
      <c r="D4496" s="175">
        <v>11.64</v>
      </c>
    </row>
    <row r="4497" spans="1:4" ht="15.75" customHeight="1" x14ac:dyDescent="0.3">
      <c r="A4497" s="174">
        <v>91885</v>
      </c>
      <c r="B4497" s="83" t="s">
        <v>4716</v>
      </c>
      <c r="C4497" s="174" t="s">
        <v>182</v>
      </c>
      <c r="D4497" s="175">
        <v>17.64</v>
      </c>
    </row>
    <row r="4498" spans="1:4" ht="15.75" customHeight="1" x14ac:dyDescent="0.3">
      <c r="A4498" s="174">
        <v>91877</v>
      </c>
      <c r="B4498" s="83" t="s">
        <v>4717</v>
      </c>
      <c r="C4498" s="174" t="s">
        <v>182</v>
      </c>
      <c r="D4498" s="175">
        <v>16.899999999999999</v>
      </c>
    </row>
    <row r="4499" spans="1:4" ht="15.75" customHeight="1" x14ac:dyDescent="0.3">
      <c r="A4499" s="174">
        <v>91881</v>
      </c>
      <c r="B4499" s="83" t="s">
        <v>4718</v>
      </c>
      <c r="C4499" s="174" t="s">
        <v>182</v>
      </c>
      <c r="D4499" s="175">
        <v>14.92</v>
      </c>
    </row>
    <row r="4500" spans="1:4" ht="15.75" customHeight="1" x14ac:dyDescent="0.3">
      <c r="A4500" s="174">
        <v>91886</v>
      </c>
      <c r="B4500" s="83" t="s">
        <v>4719</v>
      </c>
      <c r="C4500" s="174" t="s">
        <v>182</v>
      </c>
      <c r="D4500" s="175">
        <v>20.85</v>
      </c>
    </row>
    <row r="4501" spans="1:4" ht="15.75" customHeight="1" x14ac:dyDescent="0.3">
      <c r="A4501" s="174">
        <v>91945</v>
      </c>
      <c r="B4501" s="83" t="s">
        <v>4720</v>
      </c>
      <c r="C4501" s="174" t="s">
        <v>182</v>
      </c>
      <c r="D4501" s="175">
        <v>17.62</v>
      </c>
    </row>
    <row r="4502" spans="1:4" ht="15.75" customHeight="1" x14ac:dyDescent="0.3">
      <c r="A4502" s="174">
        <v>91947</v>
      </c>
      <c r="B4502" s="83" t="s">
        <v>4721</v>
      </c>
      <c r="C4502" s="174" t="s">
        <v>182</v>
      </c>
      <c r="D4502" s="175">
        <v>11.09</v>
      </c>
    </row>
    <row r="4503" spans="1:4" ht="15.75" customHeight="1" x14ac:dyDescent="0.3">
      <c r="A4503" s="174">
        <v>91946</v>
      </c>
      <c r="B4503" s="83" t="s">
        <v>4722</v>
      </c>
      <c r="C4503" s="174" t="s">
        <v>182</v>
      </c>
      <c r="D4503" s="175">
        <v>13.61</v>
      </c>
    </row>
    <row r="4504" spans="1:4" ht="15.75" customHeight="1" x14ac:dyDescent="0.3">
      <c r="A4504" s="174">
        <v>91949</v>
      </c>
      <c r="B4504" s="83" t="s">
        <v>4723</v>
      </c>
      <c r="C4504" s="174" t="s">
        <v>182</v>
      </c>
      <c r="D4504" s="175">
        <v>24.41</v>
      </c>
    </row>
    <row r="4505" spans="1:4" ht="15.75" customHeight="1" x14ac:dyDescent="0.3">
      <c r="A4505" s="174">
        <v>91951</v>
      </c>
      <c r="B4505" s="83" t="s">
        <v>4724</v>
      </c>
      <c r="C4505" s="174" t="s">
        <v>182</v>
      </c>
      <c r="D4505" s="175">
        <v>16.57</v>
      </c>
    </row>
    <row r="4506" spans="1:4" ht="15.75" customHeight="1" x14ac:dyDescent="0.3">
      <c r="A4506" s="174">
        <v>91950</v>
      </c>
      <c r="B4506" s="83" t="s">
        <v>4725</v>
      </c>
      <c r="C4506" s="174" t="s">
        <v>182</v>
      </c>
      <c r="D4506" s="175">
        <v>19.510000000000002</v>
      </c>
    </row>
    <row r="4507" spans="1:4" ht="15.75" customHeight="1" x14ac:dyDescent="0.3">
      <c r="A4507" s="174">
        <v>91992</v>
      </c>
      <c r="B4507" s="83" t="s">
        <v>4726</v>
      </c>
      <c r="C4507" s="174" t="s">
        <v>182</v>
      </c>
      <c r="D4507" s="175">
        <v>57.09</v>
      </c>
    </row>
    <row r="4508" spans="1:4" ht="15.75" customHeight="1" x14ac:dyDescent="0.3">
      <c r="A4508" s="174">
        <v>91990</v>
      </c>
      <c r="B4508" s="83" t="s">
        <v>4727</v>
      </c>
      <c r="C4508" s="174" t="s">
        <v>182</v>
      </c>
      <c r="D4508" s="175">
        <v>43.48</v>
      </c>
    </row>
    <row r="4509" spans="1:4" ht="15.75" customHeight="1" x14ac:dyDescent="0.3">
      <c r="A4509" s="174">
        <v>91993</v>
      </c>
      <c r="B4509" s="83" t="s">
        <v>4728</v>
      </c>
      <c r="C4509" s="174" t="s">
        <v>182</v>
      </c>
      <c r="D4509" s="175">
        <v>59.51</v>
      </c>
    </row>
    <row r="4510" spans="1:4" ht="15.75" customHeight="1" x14ac:dyDescent="0.3">
      <c r="A4510" s="174">
        <v>91991</v>
      </c>
      <c r="B4510" s="83" t="s">
        <v>4729</v>
      </c>
      <c r="C4510" s="174" t="s">
        <v>182</v>
      </c>
      <c r="D4510" s="175">
        <v>45.9</v>
      </c>
    </row>
    <row r="4511" spans="1:4" ht="15.75" customHeight="1" x14ac:dyDescent="0.3">
      <c r="A4511" s="174">
        <v>92000</v>
      </c>
      <c r="B4511" s="83" t="s">
        <v>4730</v>
      </c>
      <c r="C4511" s="174" t="s">
        <v>182</v>
      </c>
      <c r="D4511" s="175">
        <v>38.76</v>
      </c>
    </row>
    <row r="4512" spans="1:4" ht="15.75" customHeight="1" x14ac:dyDescent="0.3">
      <c r="A4512" s="174">
        <v>91998</v>
      </c>
      <c r="B4512" s="83" t="s">
        <v>4731</v>
      </c>
      <c r="C4512" s="174" t="s">
        <v>182</v>
      </c>
      <c r="D4512" s="175">
        <v>25.15</v>
      </c>
    </row>
    <row r="4513" spans="1:4" ht="15.75" customHeight="1" x14ac:dyDescent="0.3">
      <c r="A4513" s="174">
        <v>92001</v>
      </c>
      <c r="B4513" s="83" t="s">
        <v>4732</v>
      </c>
      <c r="C4513" s="174" t="s">
        <v>182</v>
      </c>
      <c r="D4513" s="175">
        <v>41.18</v>
      </c>
    </row>
    <row r="4514" spans="1:4" ht="15.75" customHeight="1" x14ac:dyDescent="0.3">
      <c r="A4514" s="174">
        <v>91999</v>
      </c>
      <c r="B4514" s="83" t="s">
        <v>4733</v>
      </c>
      <c r="C4514" s="174" t="s">
        <v>182</v>
      </c>
      <c r="D4514" s="175">
        <v>27.57</v>
      </c>
    </row>
    <row r="4515" spans="1:4" ht="15.75" customHeight="1" x14ac:dyDescent="0.3">
      <c r="A4515" s="174">
        <v>92008</v>
      </c>
      <c r="B4515" s="83" t="s">
        <v>4734</v>
      </c>
      <c r="C4515" s="174" t="s">
        <v>182</v>
      </c>
      <c r="D4515" s="175">
        <v>59.62</v>
      </c>
    </row>
    <row r="4516" spans="1:4" ht="15.75" customHeight="1" x14ac:dyDescent="0.3">
      <c r="A4516" s="174">
        <v>92006</v>
      </c>
      <c r="B4516" s="83" t="s">
        <v>4735</v>
      </c>
      <c r="C4516" s="174" t="s">
        <v>182</v>
      </c>
      <c r="D4516" s="175">
        <v>46.01</v>
      </c>
    </row>
    <row r="4517" spans="1:4" ht="15.75" customHeight="1" x14ac:dyDescent="0.3">
      <c r="A4517" s="174">
        <v>92009</v>
      </c>
      <c r="B4517" s="83" t="s">
        <v>4736</v>
      </c>
      <c r="C4517" s="174" t="s">
        <v>182</v>
      </c>
      <c r="D4517" s="175">
        <v>64.459999999999994</v>
      </c>
    </row>
    <row r="4518" spans="1:4" ht="15.75" customHeight="1" x14ac:dyDescent="0.3">
      <c r="A4518" s="174">
        <v>92007</v>
      </c>
      <c r="B4518" s="83" t="s">
        <v>4737</v>
      </c>
      <c r="C4518" s="174" t="s">
        <v>182</v>
      </c>
      <c r="D4518" s="175">
        <v>50.85</v>
      </c>
    </row>
    <row r="4519" spans="1:4" ht="15.75" customHeight="1" x14ac:dyDescent="0.3">
      <c r="A4519" s="174">
        <v>92016</v>
      </c>
      <c r="B4519" s="83" t="s">
        <v>4738</v>
      </c>
      <c r="C4519" s="174" t="s">
        <v>182</v>
      </c>
      <c r="D4519" s="175">
        <v>80.489999999999995</v>
      </c>
    </row>
    <row r="4520" spans="1:4" ht="15.75" customHeight="1" x14ac:dyDescent="0.3">
      <c r="A4520" s="174">
        <v>92014</v>
      </c>
      <c r="B4520" s="83" t="s">
        <v>4739</v>
      </c>
      <c r="C4520" s="174" t="s">
        <v>182</v>
      </c>
      <c r="D4520" s="175">
        <v>66.88</v>
      </c>
    </row>
    <row r="4521" spans="1:4" ht="15.75" customHeight="1" x14ac:dyDescent="0.3">
      <c r="A4521" s="174">
        <v>92017</v>
      </c>
      <c r="B4521" s="83" t="s">
        <v>4740</v>
      </c>
      <c r="C4521" s="174" t="s">
        <v>182</v>
      </c>
      <c r="D4521" s="175">
        <v>87.75</v>
      </c>
    </row>
    <row r="4522" spans="1:4" ht="15.75" customHeight="1" x14ac:dyDescent="0.3">
      <c r="A4522" s="174">
        <v>92015</v>
      </c>
      <c r="B4522" s="83" t="s">
        <v>4741</v>
      </c>
      <c r="C4522" s="174" t="s">
        <v>182</v>
      </c>
      <c r="D4522" s="175">
        <v>74.14</v>
      </c>
    </row>
    <row r="4523" spans="1:4" ht="15.75" customHeight="1" x14ac:dyDescent="0.3">
      <c r="A4523" s="174">
        <v>92019</v>
      </c>
      <c r="B4523" s="83" t="s">
        <v>4742</v>
      </c>
      <c r="C4523" s="174" t="s">
        <v>182</v>
      </c>
      <c r="D4523" s="175">
        <v>108</v>
      </c>
    </row>
    <row r="4524" spans="1:4" ht="15.75" customHeight="1" x14ac:dyDescent="0.3">
      <c r="A4524" s="174">
        <v>92018</v>
      </c>
      <c r="B4524" s="83" t="s">
        <v>4743</v>
      </c>
      <c r="C4524" s="174" t="s">
        <v>182</v>
      </c>
      <c r="D4524" s="175">
        <v>88.49</v>
      </c>
    </row>
    <row r="4525" spans="1:4" ht="15.75" customHeight="1" x14ac:dyDescent="0.3">
      <c r="A4525" s="174">
        <v>92021</v>
      </c>
      <c r="B4525" s="83" t="s">
        <v>4744</v>
      </c>
      <c r="C4525" s="174" t="s">
        <v>182</v>
      </c>
      <c r="D4525" s="175">
        <v>150.06</v>
      </c>
    </row>
    <row r="4526" spans="1:4" ht="15.75" customHeight="1" x14ac:dyDescent="0.3">
      <c r="A4526" s="174">
        <v>92020</v>
      </c>
      <c r="B4526" s="83" t="s">
        <v>4745</v>
      </c>
      <c r="C4526" s="174" t="s">
        <v>182</v>
      </c>
      <c r="D4526" s="175">
        <v>130.55000000000001</v>
      </c>
    </row>
    <row r="4527" spans="1:4" ht="15.75" customHeight="1" x14ac:dyDescent="0.3">
      <c r="A4527" s="174">
        <v>91996</v>
      </c>
      <c r="B4527" s="83" t="s">
        <v>4746</v>
      </c>
      <c r="C4527" s="174" t="s">
        <v>182</v>
      </c>
      <c r="D4527" s="175">
        <v>43.87</v>
      </c>
    </row>
    <row r="4528" spans="1:4" ht="15.75" customHeight="1" x14ac:dyDescent="0.3">
      <c r="A4528" s="174">
        <v>91994</v>
      </c>
      <c r="B4528" s="83" t="s">
        <v>4747</v>
      </c>
      <c r="C4528" s="174" t="s">
        <v>182</v>
      </c>
      <c r="D4528" s="175">
        <v>30.26</v>
      </c>
    </row>
    <row r="4529" spans="1:4" ht="15.75" customHeight="1" x14ac:dyDescent="0.3">
      <c r="A4529" s="174">
        <v>91997</v>
      </c>
      <c r="B4529" s="83" t="s">
        <v>4748</v>
      </c>
      <c r="C4529" s="174" t="s">
        <v>182</v>
      </c>
      <c r="D4529" s="175">
        <v>46.29</v>
      </c>
    </row>
    <row r="4530" spans="1:4" ht="15.75" customHeight="1" x14ac:dyDescent="0.3">
      <c r="A4530" s="174">
        <v>91995</v>
      </c>
      <c r="B4530" s="83" t="s">
        <v>4749</v>
      </c>
      <c r="C4530" s="174" t="s">
        <v>182</v>
      </c>
      <c r="D4530" s="175">
        <v>32.68</v>
      </c>
    </row>
    <row r="4531" spans="1:4" ht="15.75" customHeight="1" x14ac:dyDescent="0.3">
      <c r="A4531" s="174">
        <v>92004</v>
      </c>
      <c r="B4531" s="83" t="s">
        <v>4750</v>
      </c>
      <c r="C4531" s="174" t="s">
        <v>182</v>
      </c>
      <c r="D4531" s="175">
        <v>69.91</v>
      </c>
    </row>
    <row r="4532" spans="1:4" ht="15.75" customHeight="1" x14ac:dyDescent="0.3">
      <c r="A4532" s="174">
        <v>92002</v>
      </c>
      <c r="B4532" s="83" t="s">
        <v>4751</v>
      </c>
      <c r="C4532" s="174" t="s">
        <v>182</v>
      </c>
      <c r="D4532" s="175">
        <v>56.3</v>
      </c>
    </row>
    <row r="4533" spans="1:4" ht="15.75" customHeight="1" x14ac:dyDescent="0.3">
      <c r="A4533" s="174">
        <v>92005</v>
      </c>
      <c r="B4533" s="83" t="s">
        <v>4752</v>
      </c>
      <c r="C4533" s="174" t="s">
        <v>182</v>
      </c>
      <c r="D4533" s="175">
        <v>74.75</v>
      </c>
    </row>
    <row r="4534" spans="1:4" ht="15.75" customHeight="1" x14ac:dyDescent="0.3">
      <c r="A4534" s="174">
        <v>92003</v>
      </c>
      <c r="B4534" s="83" t="s">
        <v>4753</v>
      </c>
      <c r="C4534" s="174" t="s">
        <v>182</v>
      </c>
      <c r="D4534" s="175">
        <v>61.14</v>
      </c>
    </row>
    <row r="4535" spans="1:4" ht="15.75" customHeight="1" x14ac:dyDescent="0.3">
      <c r="A4535" s="174">
        <v>92012</v>
      </c>
      <c r="B4535" s="83" t="s">
        <v>4754</v>
      </c>
      <c r="C4535" s="174" t="s">
        <v>182</v>
      </c>
      <c r="D4535" s="175">
        <v>95.89</v>
      </c>
    </row>
    <row r="4536" spans="1:4" ht="15.75" customHeight="1" x14ac:dyDescent="0.3">
      <c r="A4536" s="174">
        <v>92010</v>
      </c>
      <c r="B4536" s="83" t="s">
        <v>4755</v>
      </c>
      <c r="C4536" s="174" t="s">
        <v>182</v>
      </c>
      <c r="D4536" s="175">
        <v>82.28</v>
      </c>
    </row>
    <row r="4537" spans="1:4" ht="15.75" customHeight="1" x14ac:dyDescent="0.3">
      <c r="A4537" s="174">
        <v>92013</v>
      </c>
      <c r="B4537" s="83" t="s">
        <v>4756</v>
      </c>
      <c r="C4537" s="174" t="s">
        <v>182</v>
      </c>
      <c r="D4537" s="175">
        <v>103.15</v>
      </c>
    </row>
    <row r="4538" spans="1:4" ht="15.75" customHeight="1" x14ac:dyDescent="0.3">
      <c r="A4538" s="174">
        <v>92011</v>
      </c>
      <c r="B4538" s="83" t="s">
        <v>4757</v>
      </c>
      <c r="C4538" s="174" t="s">
        <v>182</v>
      </c>
      <c r="D4538" s="175">
        <v>89.54</v>
      </c>
    </row>
    <row r="4539" spans="1:4" ht="15.75" customHeight="1" x14ac:dyDescent="0.3">
      <c r="A4539" s="174">
        <v>95777</v>
      </c>
      <c r="B4539" s="83" t="s">
        <v>4758</v>
      </c>
      <c r="C4539" s="174" t="s">
        <v>182</v>
      </c>
      <c r="D4539" s="175">
        <v>31.79</v>
      </c>
    </row>
    <row r="4540" spans="1:4" ht="15.75" customHeight="1" x14ac:dyDescent="0.3">
      <c r="A4540" s="174">
        <v>95780</v>
      </c>
      <c r="B4540" s="83" t="s">
        <v>4759</v>
      </c>
      <c r="C4540" s="174" t="s">
        <v>182</v>
      </c>
      <c r="D4540" s="175">
        <v>37.909999999999997</v>
      </c>
    </row>
    <row r="4541" spans="1:4" ht="15.75" customHeight="1" x14ac:dyDescent="0.3">
      <c r="A4541" s="174">
        <v>95783</v>
      </c>
      <c r="B4541" s="83" t="s">
        <v>4760</v>
      </c>
      <c r="C4541" s="174" t="s">
        <v>182</v>
      </c>
      <c r="D4541" s="175">
        <v>0</v>
      </c>
    </row>
    <row r="4542" spans="1:4" ht="15.75" customHeight="1" x14ac:dyDescent="0.3">
      <c r="A4542" s="174">
        <v>95778</v>
      </c>
      <c r="B4542" s="83" t="s">
        <v>4761</v>
      </c>
      <c r="C4542" s="174" t="s">
        <v>182</v>
      </c>
      <c r="D4542" s="175">
        <v>35.64</v>
      </c>
    </row>
    <row r="4543" spans="1:4" ht="15.75" customHeight="1" x14ac:dyDescent="0.3">
      <c r="A4543" s="174">
        <v>95781</v>
      </c>
      <c r="B4543" s="83" t="s">
        <v>4762</v>
      </c>
      <c r="C4543" s="174" t="s">
        <v>182</v>
      </c>
      <c r="D4543" s="175">
        <v>43.22</v>
      </c>
    </row>
    <row r="4544" spans="1:4" ht="15.75" customHeight="1" x14ac:dyDescent="0.3">
      <c r="A4544" s="174">
        <v>95784</v>
      </c>
      <c r="B4544" s="83" t="s">
        <v>4763</v>
      </c>
      <c r="C4544" s="174" t="s">
        <v>182</v>
      </c>
      <c r="D4544" s="175">
        <v>0</v>
      </c>
    </row>
    <row r="4545" spans="1:4" ht="15.75" customHeight="1" x14ac:dyDescent="0.3">
      <c r="A4545" s="174">
        <v>95782</v>
      </c>
      <c r="B4545" s="83" t="s">
        <v>4764</v>
      </c>
      <c r="C4545" s="174" t="s">
        <v>182</v>
      </c>
      <c r="D4545" s="175">
        <v>40.450000000000003</v>
      </c>
    </row>
    <row r="4546" spans="1:4" ht="15.75" customHeight="1" x14ac:dyDescent="0.3">
      <c r="A4546" s="174">
        <v>95779</v>
      </c>
      <c r="B4546" s="83" t="s">
        <v>4765</v>
      </c>
      <c r="C4546" s="174" t="s">
        <v>182</v>
      </c>
      <c r="D4546" s="175">
        <v>29.56</v>
      </c>
    </row>
    <row r="4547" spans="1:4" ht="15.75" customHeight="1" x14ac:dyDescent="0.3">
      <c r="A4547" s="174">
        <v>95785</v>
      </c>
      <c r="B4547" s="83" t="s">
        <v>4766</v>
      </c>
      <c r="C4547" s="174" t="s">
        <v>182</v>
      </c>
      <c r="D4547" s="175">
        <v>47.96</v>
      </c>
    </row>
    <row r="4548" spans="1:4" ht="15.75" customHeight="1" x14ac:dyDescent="0.3">
      <c r="A4548" s="174">
        <v>95792</v>
      </c>
      <c r="B4548" s="83" t="s">
        <v>4767</v>
      </c>
      <c r="C4548" s="174" t="s">
        <v>182</v>
      </c>
      <c r="D4548" s="175">
        <v>0</v>
      </c>
    </row>
    <row r="4549" spans="1:4" ht="15.75" customHeight="1" x14ac:dyDescent="0.3">
      <c r="A4549" s="174">
        <v>95793</v>
      </c>
      <c r="B4549" s="83" t="s">
        <v>4768</v>
      </c>
      <c r="C4549" s="174" t="s">
        <v>182</v>
      </c>
      <c r="D4549" s="175">
        <v>0</v>
      </c>
    </row>
    <row r="4550" spans="1:4" ht="15.75" customHeight="1" x14ac:dyDescent="0.3">
      <c r="A4550" s="174">
        <v>95794</v>
      </c>
      <c r="B4550" s="83" t="s">
        <v>4769</v>
      </c>
      <c r="C4550" s="174" t="s">
        <v>182</v>
      </c>
      <c r="D4550" s="175">
        <v>0</v>
      </c>
    </row>
    <row r="4551" spans="1:4" ht="15.75" customHeight="1" x14ac:dyDescent="0.3">
      <c r="A4551" s="174">
        <v>95786</v>
      </c>
      <c r="B4551" s="83" t="s">
        <v>4770</v>
      </c>
      <c r="C4551" s="174" t="s">
        <v>182</v>
      </c>
      <c r="D4551" s="175">
        <v>0</v>
      </c>
    </row>
    <row r="4552" spans="1:4" ht="15.75" customHeight="1" x14ac:dyDescent="0.3">
      <c r="A4552" s="174">
        <v>95788</v>
      </c>
      <c r="B4552" s="83" t="s">
        <v>4771</v>
      </c>
      <c r="C4552" s="174" t="s">
        <v>182</v>
      </c>
      <c r="D4552" s="175">
        <v>0</v>
      </c>
    </row>
    <row r="4553" spans="1:4" ht="15.75" customHeight="1" x14ac:dyDescent="0.3">
      <c r="A4553" s="174">
        <v>95790</v>
      </c>
      <c r="B4553" s="83" t="s">
        <v>4772</v>
      </c>
      <c r="C4553" s="174" t="s">
        <v>182</v>
      </c>
      <c r="D4553" s="175">
        <v>0</v>
      </c>
    </row>
    <row r="4554" spans="1:4" ht="15.75" customHeight="1" x14ac:dyDescent="0.3">
      <c r="A4554" s="174">
        <v>95787</v>
      </c>
      <c r="B4554" s="83" t="s">
        <v>4773</v>
      </c>
      <c r="C4554" s="174" t="s">
        <v>182</v>
      </c>
      <c r="D4554" s="175">
        <v>35.82</v>
      </c>
    </row>
    <row r="4555" spans="1:4" ht="15.75" customHeight="1" x14ac:dyDescent="0.3">
      <c r="A4555" s="174">
        <v>95789</v>
      </c>
      <c r="B4555" s="83" t="s">
        <v>4774</v>
      </c>
      <c r="C4555" s="174" t="s">
        <v>182</v>
      </c>
      <c r="D4555" s="175">
        <v>48.92</v>
      </c>
    </row>
    <row r="4556" spans="1:4" ht="15.75" customHeight="1" x14ac:dyDescent="0.3">
      <c r="A4556" s="174">
        <v>95791</v>
      </c>
      <c r="B4556" s="83" t="s">
        <v>4775</v>
      </c>
      <c r="C4556" s="174" t="s">
        <v>182</v>
      </c>
      <c r="D4556" s="175">
        <v>68.099999999999994</v>
      </c>
    </row>
    <row r="4557" spans="1:4" ht="15.75" customHeight="1" x14ac:dyDescent="0.3">
      <c r="A4557" s="174">
        <v>95795</v>
      </c>
      <c r="B4557" s="83" t="s">
        <v>4776</v>
      </c>
      <c r="C4557" s="174" t="s">
        <v>182</v>
      </c>
      <c r="D4557" s="175">
        <v>40.880000000000003</v>
      </c>
    </row>
    <row r="4558" spans="1:4" ht="15.75" customHeight="1" x14ac:dyDescent="0.3">
      <c r="A4558" s="174">
        <v>95796</v>
      </c>
      <c r="B4558" s="83" t="s">
        <v>4777</v>
      </c>
      <c r="C4558" s="174" t="s">
        <v>182</v>
      </c>
      <c r="D4558" s="175">
        <v>57.52</v>
      </c>
    </row>
    <row r="4559" spans="1:4" ht="15.75" customHeight="1" x14ac:dyDescent="0.3">
      <c r="A4559" s="174">
        <v>95797</v>
      </c>
      <c r="B4559" s="83" t="s">
        <v>4778</v>
      </c>
      <c r="C4559" s="174" t="s">
        <v>182</v>
      </c>
      <c r="D4559" s="175">
        <v>79.64</v>
      </c>
    </row>
    <row r="4560" spans="1:4" ht="15.75" customHeight="1" x14ac:dyDescent="0.3">
      <c r="A4560" s="174">
        <v>95798</v>
      </c>
      <c r="B4560" s="83" t="s">
        <v>4779</v>
      </c>
      <c r="C4560" s="174" t="s">
        <v>182</v>
      </c>
      <c r="D4560" s="175">
        <v>0</v>
      </c>
    </row>
    <row r="4561" spans="1:4" ht="15.75" customHeight="1" x14ac:dyDescent="0.3">
      <c r="A4561" s="174">
        <v>95799</v>
      </c>
      <c r="B4561" s="83" t="s">
        <v>4780</v>
      </c>
      <c r="C4561" s="174" t="s">
        <v>182</v>
      </c>
      <c r="D4561" s="175">
        <v>0</v>
      </c>
    </row>
    <row r="4562" spans="1:4" ht="15.75" customHeight="1" x14ac:dyDescent="0.3">
      <c r="A4562" s="174">
        <v>95800</v>
      </c>
      <c r="B4562" s="83" t="s">
        <v>4781</v>
      </c>
      <c r="C4562" s="174" t="s">
        <v>182</v>
      </c>
      <c r="D4562" s="175">
        <v>0</v>
      </c>
    </row>
    <row r="4563" spans="1:4" ht="15.75" customHeight="1" x14ac:dyDescent="0.3">
      <c r="A4563" s="174">
        <v>95801</v>
      </c>
      <c r="B4563" s="83" t="s">
        <v>4782</v>
      </c>
      <c r="C4563" s="174" t="s">
        <v>182</v>
      </c>
      <c r="D4563" s="175">
        <v>48.95</v>
      </c>
    </row>
    <row r="4564" spans="1:4" ht="15.75" customHeight="1" x14ac:dyDescent="0.3">
      <c r="A4564" s="174">
        <v>95802</v>
      </c>
      <c r="B4564" s="83" t="s">
        <v>4783</v>
      </c>
      <c r="C4564" s="174" t="s">
        <v>182</v>
      </c>
      <c r="D4564" s="175">
        <v>61.02</v>
      </c>
    </row>
    <row r="4565" spans="1:4" ht="15.75" customHeight="1" x14ac:dyDescent="0.3">
      <c r="A4565" s="174">
        <v>95803</v>
      </c>
      <c r="B4565" s="83" t="s">
        <v>4784</v>
      </c>
      <c r="C4565" s="174" t="s">
        <v>182</v>
      </c>
      <c r="D4565" s="175">
        <v>88.84</v>
      </c>
    </row>
    <row r="4566" spans="1:4" ht="15.75" customHeight="1" x14ac:dyDescent="0.3">
      <c r="A4566" s="174">
        <v>95804</v>
      </c>
      <c r="B4566" s="83" t="s">
        <v>4785</v>
      </c>
      <c r="C4566" s="174" t="s">
        <v>182</v>
      </c>
      <c r="D4566" s="175">
        <v>31.3</v>
      </c>
    </row>
    <row r="4567" spans="1:4" ht="15.75" customHeight="1" x14ac:dyDescent="0.3">
      <c r="A4567" s="174">
        <v>95805</v>
      </c>
      <c r="B4567" s="83" t="s">
        <v>4786</v>
      </c>
      <c r="C4567" s="174" t="s">
        <v>182</v>
      </c>
      <c r="D4567" s="175">
        <v>33</v>
      </c>
    </row>
    <row r="4568" spans="1:4" ht="15.75" customHeight="1" x14ac:dyDescent="0.3">
      <c r="A4568" s="174">
        <v>95806</v>
      </c>
      <c r="B4568" s="83" t="s">
        <v>4787</v>
      </c>
      <c r="C4568" s="174" t="s">
        <v>182</v>
      </c>
      <c r="D4568" s="175">
        <v>36.130000000000003</v>
      </c>
    </row>
    <row r="4569" spans="1:4" ht="15.75" customHeight="1" x14ac:dyDescent="0.3">
      <c r="A4569" s="174">
        <v>104401</v>
      </c>
      <c r="B4569" s="83" t="s">
        <v>4788</v>
      </c>
      <c r="C4569" s="174" t="s">
        <v>182</v>
      </c>
      <c r="D4569" s="175">
        <v>34.81</v>
      </c>
    </row>
    <row r="4570" spans="1:4" ht="15.75" customHeight="1" x14ac:dyDescent="0.3">
      <c r="A4570" s="174">
        <v>104402</v>
      </c>
      <c r="B4570" s="83" t="s">
        <v>4789</v>
      </c>
      <c r="C4570" s="174" t="s">
        <v>182</v>
      </c>
      <c r="D4570" s="175">
        <v>36.229999999999997</v>
      </c>
    </row>
    <row r="4571" spans="1:4" ht="15.75" customHeight="1" x14ac:dyDescent="0.3">
      <c r="A4571" s="174">
        <v>104403</v>
      </c>
      <c r="B4571" s="83" t="s">
        <v>4790</v>
      </c>
      <c r="C4571" s="174" t="s">
        <v>182</v>
      </c>
      <c r="D4571" s="175">
        <v>45.08</v>
      </c>
    </row>
    <row r="4572" spans="1:4" ht="15.75" customHeight="1" x14ac:dyDescent="0.3">
      <c r="A4572" s="174">
        <v>104395</v>
      </c>
      <c r="B4572" s="83" t="s">
        <v>4791</v>
      </c>
      <c r="C4572" s="174" t="s">
        <v>182</v>
      </c>
      <c r="D4572" s="175">
        <v>30.56</v>
      </c>
    </row>
    <row r="4573" spans="1:4" ht="15.75" customHeight="1" x14ac:dyDescent="0.3">
      <c r="A4573" s="174">
        <v>104396</v>
      </c>
      <c r="B4573" s="83" t="s">
        <v>4792</v>
      </c>
      <c r="C4573" s="174" t="s">
        <v>182</v>
      </c>
      <c r="D4573" s="175">
        <v>31.01</v>
      </c>
    </row>
    <row r="4574" spans="1:4" ht="15.75" customHeight="1" x14ac:dyDescent="0.3">
      <c r="A4574" s="174">
        <v>104397</v>
      </c>
      <c r="B4574" s="83" t="s">
        <v>4793</v>
      </c>
      <c r="C4574" s="174" t="s">
        <v>182</v>
      </c>
      <c r="D4574" s="175">
        <v>37.08</v>
      </c>
    </row>
    <row r="4575" spans="1:4" ht="15.75" customHeight="1" x14ac:dyDescent="0.3">
      <c r="A4575" s="174">
        <v>95810</v>
      </c>
      <c r="B4575" s="83" t="s">
        <v>4794</v>
      </c>
      <c r="C4575" s="174" t="s">
        <v>182</v>
      </c>
      <c r="D4575" s="175">
        <v>23.57</v>
      </c>
    </row>
    <row r="4576" spans="1:4" ht="15.75" customHeight="1" x14ac:dyDescent="0.3">
      <c r="A4576" s="174">
        <v>95811</v>
      </c>
      <c r="B4576" s="83" t="s">
        <v>4795</v>
      </c>
      <c r="C4576" s="174" t="s">
        <v>182</v>
      </c>
      <c r="D4576" s="175">
        <v>28.66</v>
      </c>
    </row>
    <row r="4577" spans="1:4" ht="15.75" customHeight="1" x14ac:dyDescent="0.3">
      <c r="A4577" s="174">
        <v>95812</v>
      </c>
      <c r="B4577" s="83" t="s">
        <v>4796</v>
      </c>
      <c r="C4577" s="174" t="s">
        <v>182</v>
      </c>
      <c r="D4577" s="175">
        <v>38.74</v>
      </c>
    </row>
    <row r="4578" spans="1:4" ht="15.75" customHeight="1" x14ac:dyDescent="0.3">
      <c r="A4578" s="174">
        <v>95807</v>
      </c>
      <c r="B4578" s="83" t="s">
        <v>4797</v>
      </c>
      <c r="C4578" s="174" t="s">
        <v>182</v>
      </c>
      <c r="D4578" s="175">
        <v>36.700000000000003</v>
      </c>
    </row>
    <row r="4579" spans="1:4" ht="15.75" customHeight="1" x14ac:dyDescent="0.3">
      <c r="A4579" s="174">
        <v>95808</v>
      </c>
      <c r="B4579" s="83" t="s">
        <v>4798</v>
      </c>
      <c r="C4579" s="174" t="s">
        <v>182</v>
      </c>
      <c r="D4579" s="175">
        <v>41.79</v>
      </c>
    </row>
    <row r="4580" spans="1:4" ht="15.75" customHeight="1" x14ac:dyDescent="0.3">
      <c r="A4580" s="174">
        <v>95809</v>
      </c>
      <c r="B4580" s="83" t="s">
        <v>4799</v>
      </c>
      <c r="C4580" s="174" t="s">
        <v>182</v>
      </c>
      <c r="D4580" s="175">
        <v>51.87</v>
      </c>
    </row>
    <row r="4581" spans="1:4" ht="15.75" customHeight="1" x14ac:dyDescent="0.3">
      <c r="A4581" s="174">
        <v>104398</v>
      </c>
      <c r="B4581" s="83" t="s">
        <v>4800</v>
      </c>
      <c r="C4581" s="174" t="s">
        <v>182</v>
      </c>
      <c r="D4581" s="175">
        <v>36.68</v>
      </c>
    </row>
    <row r="4582" spans="1:4" ht="15.75" customHeight="1" x14ac:dyDescent="0.3">
      <c r="A4582" s="174">
        <v>104399</v>
      </c>
      <c r="B4582" s="83" t="s">
        <v>4801</v>
      </c>
      <c r="C4582" s="174" t="s">
        <v>182</v>
      </c>
      <c r="D4582" s="175">
        <v>39.79</v>
      </c>
    </row>
    <row r="4583" spans="1:4" ht="15.75" customHeight="1" x14ac:dyDescent="0.3">
      <c r="A4583" s="174">
        <v>104400</v>
      </c>
      <c r="B4583" s="83" t="s">
        <v>4802</v>
      </c>
      <c r="C4583" s="174" t="s">
        <v>182</v>
      </c>
      <c r="D4583" s="175">
        <v>51.01</v>
      </c>
    </row>
    <row r="4584" spans="1:4" ht="15.75" customHeight="1" x14ac:dyDescent="0.3">
      <c r="A4584" s="174">
        <v>104404</v>
      </c>
      <c r="B4584" s="83" t="s">
        <v>4803</v>
      </c>
      <c r="C4584" s="174" t="s">
        <v>182</v>
      </c>
      <c r="D4584" s="175">
        <v>46.59</v>
      </c>
    </row>
    <row r="4585" spans="1:4" ht="15.75" customHeight="1" x14ac:dyDescent="0.3">
      <c r="A4585" s="174">
        <v>104405</v>
      </c>
      <c r="B4585" s="83" t="s">
        <v>4804</v>
      </c>
      <c r="C4585" s="174" t="s">
        <v>182</v>
      </c>
      <c r="D4585" s="175">
        <v>63.05</v>
      </c>
    </row>
    <row r="4586" spans="1:4" ht="15.75" customHeight="1" x14ac:dyDescent="0.3">
      <c r="A4586" s="174">
        <v>95813</v>
      </c>
      <c r="B4586" s="83" t="s">
        <v>4805</v>
      </c>
      <c r="C4586" s="174" t="s">
        <v>182</v>
      </c>
      <c r="D4586" s="175">
        <v>27.29</v>
      </c>
    </row>
    <row r="4587" spans="1:4" ht="15.75" customHeight="1" x14ac:dyDescent="0.3">
      <c r="A4587" s="174">
        <v>95814</v>
      </c>
      <c r="B4587" s="83" t="s">
        <v>4806</v>
      </c>
      <c r="C4587" s="174" t="s">
        <v>182</v>
      </c>
      <c r="D4587" s="175">
        <v>34.090000000000003</v>
      </c>
    </row>
    <row r="4588" spans="1:4" ht="15.75" customHeight="1" x14ac:dyDescent="0.3">
      <c r="A4588" s="174">
        <v>95815</v>
      </c>
      <c r="B4588" s="83" t="s">
        <v>4807</v>
      </c>
      <c r="C4588" s="174" t="s">
        <v>182</v>
      </c>
      <c r="D4588" s="175">
        <v>49.92</v>
      </c>
    </row>
    <row r="4589" spans="1:4" ht="15.75" customHeight="1" x14ac:dyDescent="0.3">
      <c r="A4589" s="174">
        <v>95816</v>
      </c>
      <c r="B4589" s="83" t="s">
        <v>4808</v>
      </c>
      <c r="C4589" s="174" t="s">
        <v>182</v>
      </c>
      <c r="D4589" s="175">
        <v>44.55</v>
      </c>
    </row>
    <row r="4590" spans="1:4" ht="15.75" customHeight="1" x14ac:dyDescent="0.3">
      <c r="A4590" s="174">
        <v>95817</v>
      </c>
      <c r="B4590" s="83" t="s">
        <v>4809</v>
      </c>
      <c r="C4590" s="174" t="s">
        <v>182</v>
      </c>
      <c r="D4590" s="175">
        <v>52.3</v>
      </c>
    </row>
    <row r="4591" spans="1:4" ht="15.75" customHeight="1" x14ac:dyDescent="0.3">
      <c r="A4591" s="174">
        <v>95818</v>
      </c>
      <c r="B4591" s="83" t="s">
        <v>4810</v>
      </c>
      <c r="C4591" s="174" t="s">
        <v>182</v>
      </c>
      <c r="D4591" s="175">
        <v>72.73</v>
      </c>
    </row>
    <row r="4592" spans="1:4" ht="15.75" customHeight="1" x14ac:dyDescent="0.3">
      <c r="A4592" s="174">
        <v>104391</v>
      </c>
      <c r="B4592" s="83" t="s">
        <v>4811</v>
      </c>
      <c r="C4592" s="174" t="s">
        <v>182</v>
      </c>
      <c r="D4592" s="175">
        <v>0</v>
      </c>
    </row>
    <row r="4593" spans="1:4" ht="15.75" customHeight="1" x14ac:dyDescent="0.3">
      <c r="A4593" s="174">
        <v>104392</v>
      </c>
      <c r="B4593" s="83" t="s">
        <v>4812</v>
      </c>
      <c r="C4593" s="174" t="s">
        <v>182</v>
      </c>
      <c r="D4593" s="175">
        <v>0</v>
      </c>
    </row>
    <row r="4594" spans="1:4" ht="15.75" customHeight="1" x14ac:dyDescent="0.3">
      <c r="A4594" s="174">
        <v>104393</v>
      </c>
      <c r="B4594" s="83" t="s">
        <v>4813</v>
      </c>
      <c r="C4594" s="174" t="s">
        <v>182</v>
      </c>
      <c r="D4594" s="175">
        <v>0</v>
      </c>
    </row>
    <row r="4595" spans="1:4" ht="15.75" customHeight="1" x14ac:dyDescent="0.3">
      <c r="A4595" s="174">
        <v>104394</v>
      </c>
      <c r="B4595" s="83" t="s">
        <v>4814</v>
      </c>
      <c r="C4595" s="174" t="s">
        <v>182</v>
      </c>
      <c r="D4595" s="175">
        <v>0</v>
      </c>
    </row>
    <row r="4596" spans="1:4" ht="15.75" customHeight="1" x14ac:dyDescent="0.3">
      <c r="A4596" s="174">
        <v>95761</v>
      </c>
      <c r="B4596" s="83" t="s">
        <v>4815</v>
      </c>
      <c r="C4596" s="174" t="s">
        <v>182</v>
      </c>
      <c r="D4596" s="175">
        <v>0</v>
      </c>
    </row>
    <row r="4597" spans="1:4" ht="15.75" customHeight="1" x14ac:dyDescent="0.3">
      <c r="A4597" s="174">
        <v>95763</v>
      </c>
      <c r="B4597" s="83" t="s">
        <v>4816</v>
      </c>
      <c r="C4597" s="174" t="s">
        <v>182</v>
      </c>
      <c r="D4597" s="175">
        <v>0</v>
      </c>
    </row>
    <row r="4598" spans="1:4" ht="15.75" customHeight="1" x14ac:dyDescent="0.3">
      <c r="A4598" s="174">
        <v>95765</v>
      </c>
      <c r="B4598" s="83" t="s">
        <v>4817</v>
      </c>
      <c r="C4598" s="174" t="s">
        <v>182</v>
      </c>
      <c r="D4598" s="175">
        <v>0</v>
      </c>
    </row>
    <row r="4599" spans="1:4" ht="15.75" customHeight="1" x14ac:dyDescent="0.3">
      <c r="A4599" s="174">
        <v>95767</v>
      </c>
      <c r="B4599" s="83" t="s">
        <v>4818</v>
      </c>
      <c r="C4599" s="174" t="s">
        <v>182</v>
      </c>
      <c r="D4599" s="175">
        <v>0</v>
      </c>
    </row>
    <row r="4600" spans="1:4" ht="15.75" customHeight="1" x14ac:dyDescent="0.3">
      <c r="A4600" s="174">
        <v>95762</v>
      </c>
      <c r="B4600" s="83" t="s">
        <v>4819</v>
      </c>
      <c r="C4600" s="174" t="s">
        <v>182</v>
      </c>
      <c r="D4600" s="175">
        <v>0</v>
      </c>
    </row>
    <row r="4601" spans="1:4" ht="15.75" customHeight="1" x14ac:dyDescent="0.3">
      <c r="A4601" s="174">
        <v>95764</v>
      </c>
      <c r="B4601" s="83" t="s">
        <v>4820</v>
      </c>
      <c r="C4601" s="174" t="s">
        <v>182</v>
      </c>
      <c r="D4601" s="175">
        <v>0</v>
      </c>
    </row>
    <row r="4602" spans="1:4" ht="15.75" customHeight="1" x14ac:dyDescent="0.3">
      <c r="A4602" s="174">
        <v>95766</v>
      </c>
      <c r="B4602" s="83" t="s">
        <v>4821</v>
      </c>
      <c r="C4602" s="174" t="s">
        <v>182</v>
      </c>
      <c r="D4602" s="175">
        <v>0</v>
      </c>
    </row>
    <row r="4603" spans="1:4" ht="15.75" customHeight="1" x14ac:dyDescent="0.3">
      <c r="A4603" s="174">
        <v>95768</v>
      </c>
      <c r="B4603" s="83" t="s">
        <v>4822</v>
      </c>
      <c r="C4603" s="174" t="s">
        <v>182</v>
      </c>
      <c r="D4603" s="175">
        <v>0</v>
      </c>
    </row>
    <row r="4604" spans="1:4" ht="15.75" customHeight="1" x14ac:dyDescent="0.3">
      <c r="A4604" s="174">
        <v>95739</v>
      </c>
      <c r="B4604" s="83" t="s">
        <v>4823</v>
      </c>
      <c r="C4604" s="174" t="s">
        <v>182</v>
      </c>
      <c r="D4604" s="175">
        <v>0</v>
      </c>
    </row>
    <row r="4605" spans="1:4" ht="15.75" customHeight="1" x14ac:dyDescent="0.3">
      <c r="A4605" s="174">
        <v>95740</v>
      </c>
      <c r="B4605" s="83" t="s">
        <v>4824</v>
      </c>
      <c r="C4605" s="174" t="s">
        <v>182</v>
      </c>
      <c r="D4605" s="175">
        <v>0</v>
      </c>
    </row>
    <row r="4606" spans="1:4" ht="15.75" customHeight="1" x14ac:dyDescent="0.3">
      <c r="A4606" s="174">
        <v>95741</v>
      </c>
      <c r="B4606" s="83" t="s">
        <v>4825</v>
      </c>
      <c r="C4606" s="174" t="s">
        <v>182</v>
      </c>
      <c r="D4606" s="175">
        <v>0</v>
      </c>
    </row>
    <row r="4607" spans="1:4" ht="15.75" customHeight="1" x14ac:dyDescent="0.3">
      <c r="A4607" s="174">
        <v>104409</v>
      </c>
      <c r="B4607" s="83" t="s">
        <v>4826</v>
      </c>
      <c r="C4607" s="174" t="s">
        <v>224</v>
      </c>
      <c r="D4607" s="175">
        <v>0</v>
      </c>
    </row>
    <row r="4608" spans="1:4" ht="15.75" customHeight="1" x14ac:dyDescent="0.3">
      <c r="A4608" s="174">
        <v>104408</v>
      </c>
      <c r="B4608" s="83" t="s">
        <v>4827</v>
      </c>
      <c r="C4608" s="174" t="s">
        <v>224</v>
      </c>
      <c r="D4608" s="175">
        <v>0</v>
      </c>
    </row>
    <row r="4609" spans="1:4" ht="15.75" customHeight="1" x14ac:dyDescent="0.3">
      <c r="A4609" s="174">
        <v>104407</v>
      </c>
      <c r="B4609" s="83" t="s">
        <v>4828</v>
      </c>
      <c r="C4609" s="174" t="s">
        <v>224</v>
      </c>
      <c r="D4609" s="175">
        <v>0</v>
      </c>
    </row>
    <row r="4610" spans="1:4" ht="15.75" customHeight="1" x14ac:dyDescent="0.3">
      <c r="A4610" s="174">
        <v>104406</v>
      </c>
      <c r="B4610" s="83" t="s">
        <v>4829</v>
      </c>
      <c r="C4610" s="174" t="s">
        <v>224</v>
      </c>
      <c r="D4610" s="175">
        <v>0</v>
      </c>
    </row>
    <row r="4611" spans="1:4" ht="15.75" customHeight="1" x14ac:dyDescent="0.3">
      <c r="A4611" s="174">
        <v>95726</v>
      </c>
      <c r="B4611" s="83" t="s">
        <v>4830</v>
      </c>
      <c r="C4611" s="174" t="s">
        <v>224</v>
      </c>
      <c r="D4611" s="175">
        <v>21.11</v>
      </c>
    </row>
    <row r="4612" spans="1:4" ht="15.75" customHeight="1" x14ac:dyDescent="0.3">
      <c r="A4612" s="174">
        <v>95727</v>
      </c>
      <c r="B4612" s="83" t="s">
        <v>4831</v>
      </c>
      <c r="C4612" s="174" t="s">
        <v>224</v>
      </c>
      <c r="D4612" s="175">
        <v>25.98</v>
      </c>
    </row>
    <row r="4613" spans="1:4" ht="15.75" customHeight="1" x14ac:dyDescent="0.3">
      <c r="A4613" s="174">
        <v>95728</v>
      </c>
      <c r="B4613" s="83" t="s">
        <v>4832</v>
      </c>
      <c r="C4613" s="174" t="s">
        <v>224</v>
      </c>
      <c r="D4613" s="175">
        <v>34.01</v>
      </c>
    </row>
    <row r="4614" spans="1:4" ht="15.75" customHeight="1" x14ac:dyDescent="0.3">
      <c r="A4614" s="174">
        <v>104452</v>
      </c>
      <c r="B4614" s="83" t="s">
        <v>4833</v>
      </c>
      <c r="C4614" s="174" t="s">
        <v>182</v>
      </c>
      <c r="D4614" s="175">
        <v>0</v>
      </c>
    </row>
    <row r="4615" spans="1:4" ht="15.75" customHeight="1" x14ac:dyDescent="0.3">
      <c r="A4615" s="174">
        <v>104448</v>
      </c>
      <c r="B4615" s="83" t="s">
        <v>4834</v>
      </c>
      <c r="C4615" s="174" t="s">
        <v>182</v>
      </c>
      <c r="D4615" s="175">
        <v>0</v>
      </c>
    </row>
    <row r="4616" spans="1:4" ht="15.75" customHeight="1" x14ac:dyDescent="0.3">
      <c r="A4616" s="174">
        <v>104449</v>
      </c>
      <c r="B4616" s="83" t="s">
        <v>4835</v>
      </c>
      <c r="C4616" s="174" t="s">
        <v>182</v>
      </c>
      <c r="D4616" s="175">
        <v>0</v>
      </c>
    </row>
    <row r="4617" spans="1:4" ht="15.75" customHeight="1" x14ac:dyDescent="0.3">
      <c r="A4617" s="174">
        <v>104450</v>
      </c>
      <c r="B4617" s="83" t="s">
        <v>4836</v>
      </c>
      <c r="C4617" s="174" t="s">
        <v>182</v>
      </c>
      <c r="D4617" s="175">
        <v>0</v>
      </c>
    </row>
    <row r="4618" spans="1:4" ht="15.75" customHeight="1" x14ac:dyDescent="0.3">
      <c r="A4618" s="174">
        <v>104445</v>
      </c>
      <c r="B4618" s="83" t="s">
        <v>4837</v>
      </c>
      <c r="C4618" s="174" t="s">
        <v>182</v>
      </c>
      <c r="D4618" s="175">
        <v>0</v>
      </c>
    </row>
    <row r="4619" spans="1:4" ht="15.75" customHeight="1" x14ac:dyDescent="0.3">
      <c r="A4619" s="174">
        <v>104446</v>
      </c>
      <c r="B4619" s="83" t="s">
        <v>4838</v>
      </c>
      <c r="C4619" s="174" t="s">
        <v>182</v>
      </c>
      <c r="D4619" s="175">
        <v>0</v>
      </c>
    </row>
    <row r="4620" spans="1:4" ht="15.75" customHeight="1" x14ac:dyDescent="0.3">
      <c r="A4620" s="174">
        <v>104447</v>
      </c>
      <c r="B4620" s="83" t="s">
        <v>4839</v>
      </c>
      <c r="C4620" s="174" t="s">
        <v>182</v>
      </c>
      <c r="D4620" s="175">
        <v>0</v>
      </c>
    </row>
    <row r="4621" spans="1:4" ht="15.75" customHeight="1" x14ac:dyDescent="0.3">
      <c r="A4621" s="174">
        <v>92980</v>
      </c>
      <c r="B4621" s="83" t="s">
        <v>4840</v>
      </c>
      <c r="C4621" s="174" t="s">
        <v>224</v>
      </c>
      <c r="D4621" s="175">
        <v>10.57</v>
      </c>
    </row>
    <row r="4622" spans="1:4" ht="15.75" customHeight="1" x14ac:dyDescent="0.3">
      <c r="A4622" s="174">
        <v>92979</v>
      </c>
      <c r="B4622" s="83" t="s">
        <v>4841</v>
      </c>
      <c r="C4622" s="174" t="s">
        <v>224</v>
      </c>
      <c r="D4622" s="175">
        <v>11.06</v>
      </c>
    </row>
    <row r="4623" spans="1:4" ht="15.75" customHeight="1" x14ac:dyDescent="0.3">
      <c r="A4623" s="174">
        <v>92982</v>
      </c>
      <c r="B4623" s="83" t="s">
        <v>4842</v>
      </c>
      <c r="C4623" s="174" t="s">
        <v>224</v>
      </c>
      <c r="D4623" s="175">
        <v>16.73</v>
      </c>
    </row>
    <row r="4624" spans="1:4" ht="15.75" customHeight="1" x14ac:dyDescent="0.3">
      <c r="A4624" s="174">
        <v>92981</v>
      </c>
      <c r="B4624" s="83" t="s">
        <v>4843</v>
      </c>
      <c r="C4624" s="174" t="s">
        <v>224</v>
      </c>
      <c r="D4624" s="175">
        <v>15.8</v>
      </c>
    </row>
    <row r="4625" spans="1:4" ht="15.75" customHeight="1" x14ac:dyDescent="0.3">
      <c r="A4625" s="174">
        <v>101885</v>
      </c>
      <c r="B4625" s="83" t="s">
        <v>4844</v>
      </c>
      <c r="C4625" s="174" t="s">
        <v>224</v>
      </c>
      <c r="D4625" s="175">
        <v>10.220000000000001</v>
      </c>
    </row>
    <row r="4626" spans="1:4" ht="15.75" customHeight="1" x14ac:dyDescent="0.3">
      <c r="A4626" s="174">
        <v>101884</v>
      </c>
      <c r="B4626" s="83" t="s">
        <v>4845</v>
      </c>
      <c r="C4626" s="174" t="s">
        <v>224</v>
      </c>
      <c r="D4626" s="175">
        <v>10.71</v>
      </c>
    </row>
    <row r="4627" spans="1:4" ht="15.75" customHeight="1" x14ac:dyDescent="0.3">
      <c r="A4627" s="174">
        <v>101887</v>
      </c>
      <c r="B4627" s="83" t="s">
        <v>4846</v>
      </c>
      <c r="C4627" s="174" t="s">
        <v>224</v>
      </c>
      <c r="D4627" s="175">
        <v>16.32</v>
      </c>
    </row>
    <row r="4628" spans="1:4" ht="15.75" customHeight="1" x14ac:dyDescent="0.3">
      <c r="A4628" s="174">
        <v>101886</v>
      </c>
      <c r="B4628" s="83" t="s">
        <v>4847</v>
      </c>
      <c r="C4628" s="174" t="s">
        <v>224</v>
      </c>
      <c r="D4628" s="175">
        <v>15.39</v>
      </c>
    </row>
    <row r="4629" spans="1:4" ht="15.75" customHeight="1" x14ac:dyDescent="0.3">
      <c r="A4629" s="174">
        <v>101889</v>
      </c>
      <c r="B4629" s="83" t="s">
        <v>4848</v>
      </c>
      <c r="C4629" s="174" t="s">
        <v>224</v>
      </c>
      <c r="D4629" s="175">
        <v>25.36</v>
      </c>
    </row>
    <row r="4630" spans="1:4" ht="15.75" customHeight="1" x14ac:dyDescent="0.3">
      <c r="A4630" s="174">
        <v>101888</v>
      </c>
      <c r="B4630" s="83" t="s">
        <v>4849</v>
      </c>
      <c r="C4630" s="174" t="s">
        <v>224</v>
      </c>
      <c r="D4630" s="175">
        <v>24.14</v>
      </c>
    </row>
    <row r="4631" spans="1:4" ht="15.75" customHeight="1" x14ac:dyDescent="0.3">
      <c r="A4631" s="174">
        <v>101938</v>
      </c>
      <c r="B4631" s="83" t="s">
        <v>4850</v>
      </c>
      <c r="C4631" s="174" t="s">
        <v>182</v>
      </c>
      <c r="D4631" s="175">
        <v>157.16999999999999</v>
      </c>
    </row>
    <row r="4632" spans="1:4" ht="15.75" customHeight="1" x14ac:dyDescent="0.3">
      <c r="A4632" s="174">
        <v>101904</v>
      </c>
      <c r="B4632" s="83" t="s">
        <v>4851</v>
      </c>
      <c r="C4632" s="174" t="s">
        <v>182</v>
      </c>
      <c r="D4632" s="175">
        <v>2016.64</v>
      </c>
    </row>
    <row r="4633" spans="1:4" ht="15.75" customHeight="1" x14ac:dyDescent="0.3">
      <c r="A4633" s="174">
        <v>101901</v>
      </c>
      <c r="B4633" s="83" t="s">
        <v>4852</v>
      </c>
      <c r="C4633" s="174" t="s">
        <v>182</v>
      </c>
      <c r="D4633" s="175">
        <v>211.96</v>
      </c>
    </row>
    <row r="4634" spans="1:4" ht="15.75" customHeight="1" x14ac:dyDescent="0.3">
      <c r="A4634" s="174">
        <v>101902</v>
      </c>
      <c r="B4634" s="83" t="s">
        <v>4853</v>
      </c>
      <c r="C4634" s="174" t="s">
        <v>182</v>
      </c>
      <c r="D4634" s="175">
        <v>261.75</v>
      </c>
    </row>
    <row r="4635" spans="1:4" ht="15.75" customHeight="1" x14ac:dyDescent="0.3">
      <c r="A4635" s="174">
        <v>101903</v>
      </c>
      <c r="B4635" s="83" t="s">
        <v>4854</v>
      </c>
      <c r="C4635" s="174" t="s">
        <v>182</v>
      </c>
      <c r="D4635" s="175">
        <v>546.96</v>
      </c>
    </row>
    <row r="4636" spans="1:4" ht="15.75" customHeight="1" x14ac:dyDescent="0.3">
      <c r="A4636" s="174">
        <v>97400</v>
      </c>
      <c r="B4636" s="83" t="s">
        <v>4855</v>
      </c>
      <c r="C4636" s="174" t="s">
        <v>182</v>
      </c>
      <c r="D4636" s="175">
        <v>0</v>
      </c>
    </row>
    <row r="4637" spans="1:4" ht="15.75" customHeight="1" x14ac:dyDescent="0.3">
      <c r="A4637" s="174">
        <v>97401</v>
      </c>
      <c r="B4637" s="83" t="s">
        <v>4856</v>
      </c>
      <c r="C4637" s="174" t="s">
        <v>182</v>
      </c>
      <c r="D4637" s="175">
        <v>0</v>
      </c>
    </row>
    <row r="4638" spans="1:4" ht="15.75" customHeight="1" x14ac:dyDescent="0.3">
      <c r="A4638" s="174">
        <v>97403</v>
      </c>
      <c r="B4638" s="83" t="s">
        <v>4857</v>
      </c>
      <c r="C4638" s="174" t="s">
        <v>182</v>
      </c>
      <c r="D4638" s="175">
        <v>0</v>
      </c>
    </row>
    <row r="4639" spans="1:4" ht="15.75" customHeight="1" x14ac:dyDescent="0.3">
      <c r="A4639" s="174">
        <v>97404</v>
      </c>
      <c r="B4639" s="83" t="s">
        <v>4858</v>
      </c>
      <c r="C4639" s="174" t="s">
        <v>182</v>
      </c>
      <c r="D4639" s="175">
        <v>0</v>
      </c>
    </row>
    <row r="4640" spans="1:4" ht="15.75" customHeight="1" x14ac:dyDescent="0.3">
      <c r="A4640" s="174">
        <v>97406</v>
      </c>
      <c r="B4640" s="83" t="s">
        <v>4859</v>
      </c>
      <c r="C4640" s="174" t="s">
        <v>182</v>
      </c>
      <c r="D4640" s="175">
        <v>0</v>
      </c>
    </row>
    <row r="4641" spans="1:4" ht="15.75" customHeight="1" x14ac:dyDescent="0.3">
      <c r="A4641" s="174">
        <v>97393</v>
      </c>
      <c r="B4641" s="83" t="s">
        <v>4860</v>
      </c>
      <c r="C4641" s="174" t="s">
        <v>182</v>
      </c>
      <c r="D4641" s="175">
        <v>0</v>
      </c>
    </row>
    <row r="4642" spans="1:4" ht="15.75" customHeight="1" x14ac:dyDescent="0.3">
      <c r="A4642" s="174">
        <v>97407</v>
      </c>
      <c r="B4642" s="83" t="s">
        <v>4861</v>
      </c>
      <c r="C4642" s="174" t="s">
        <v>182</v>
      </c>
      <c r="D4642" s="175">
        <v>0</v>
      </c>
    </row>
    <row r="4643" spans="1:4" ht="15.75" customHeight="1" x14ac:dyDescent="0.3">
      <c r="A4643" s="174">
        <v>97408</v>
      </c>
      <c r="B4643" s="83" t="s">
        <v>4862</v>
      </c>
      <c r="C4643" s="174" t="s">
        <v>182</v>
      </c>
      <c r="D4643" s="175">
        <v>0</v>
      </c>
    </row>
    <row r="4644" spans="1:4" ht="15.75" customHeight="1" x14ac:dyDescent="0.3">
      <c r="A4644" s="174">
        <v>97394</v>
      </c>
      <c r="B4644" s="83" t="s">
        <v>4863</v>
      </c>
      <c r="C4644" s="174" t="s">
        <v>182</v>
      </c>
      <c r="D4644" s="175">
        <v>0</v>
      </c>
    </row>
    <row r="4645" spans="1:4" ht="15.75" customHeight="1" x14ac:dyDescent="0.3">
      <c r="A4645" s="174">
        <v>97395</v>
      </c>
      <c r="B4645" s="83" t="s">
        <v>4864</v>
      </c>
      <c r="C4645" s="174" t="s">
        <v>182</v>
      </c>
      <c r="D4645" s="175">
        <v>0</v>
      </c>
    </row>
    <row r="4646" spans="1:4" ht="15.75" customHeight="1" x14ac:dyDescent="0.3">
      <c r="A4646" s="174">
        <v>97398</v>
      </c>
      <c r="B4646" s="83" t="s">
        <v>4865</v>
      </c>
      <c r="C4646" s="174" t="s">
        <v>182</v>
      </c>
      <c r="D4646" s="175">
        <v>0</v>
      </c>
    </row>
    <row r="4647" spans="1:4" ht="15.75" customHeight="1" x14ac:dyDescent="0.3">
      <c r="A4647" s="174">
        <v>97399</v>
      </c>
      <c r="B4647" s="83" t="s">
        <v>4866</v>
      </c>
      <c r="C4647" s="174" t="s">
        <v>182</v>
      </c>
      <c r="D4647" s="175">
        <v>0</v>
      </c>
    </row>
    <row r="4648" spans="1:4" ht="15.75" customHeight="1" x14ac:dyDescent="0.3">
      <c r="A4648" s="174">
        <v>97414</v>
      </c>
      <c r="B4648" s="83" t="s">
        <v>4867</v>
      </c>
      <c r="C4648" s="174" t="s">
        <v>182</v>
      </c>
      <c r="D4648" s="175">
        <v>0</v>
      </c>
    </row>
    <row r="4649" spans="1:4" ht="15.75" customHeight="1" x14ac:dyDescent="0.3">
      <c r="A4649" s="174">
        <v>97415</v>
      </c>
      <c r="B4649" s="83" t="s">
        <v>4868</v>
      </c>
      <c r="C4649" s="174" t="s">
        <v>182</v>
      </c>
      <c r="D4649" s="175">
        <v>0</v>
      </c>
    </row>
    <row r="4650" spans="1:4" ht="15.75" customHeight="1" x14ac:dyDescent="0.3">
      <c r="A4650" s="174">
        <v>97416</v>
      </c>
      <c r="B4650" s="83" t="s">
        <v>4869</v>
      </c>
      <c r="C4650" s="174" t="s">
        <v>182</v>
      </c>
      <c r="D4650" s="175">
        <v>0</v>
      </c>
    </row>
    <row r="4651" spans="1:4" ht="15.75" customHeight="1" x14ac:dyDescent="0.3">
      <c r="A4651" s="174">
        <v>97417</v>
      </c>
      <c r="B4651" s="83" t="s">
        <v>4870</v>
      </c>
      <c r="C4651" s="174" t="s">
        <v>182</v>
      </c>
      <c r="D4651" s="175">
        <v>0</v>
      </c>
    </row>
    <row r="4652" spans="1:4" ht="15.75" customHeight="1" x14ac:dyDescent="0.3">
      <c r="A4652" s="174">
        <v>97418</v>
      </c>
      <c r="B4652" s="83" t="s">
        <v>4871</v>
      </c>
      <c r="C4652" s="174" t="s">
        <v>182</v>
      </c>
      <c r="D4652" s="175">
        <v>0</v>
      </c>
    </row>
    <row r="4653" spans="1:4" ht="15.75" customHeight="1" x14ac:dyDescent="0.3">
      <c r="A4653" s="174">
        <v>97409</v>
      </c>
      <c r="B4653" s="83" t="s">
        <v>4872</v>
      </c>
      <c r="C4653" s="174" t="s">
        <v>182</v>
      </c>
      <c r="D4653" s="175">
        <v>0</v>
      </c>
    </row>
    <row r="4654" spans="1:4" ht="15.75" customHeight="1" x14ac:dyDescent="0.3">
      <c r="A4654" s="174">
        <v>97419</v>
      </c>
      <c r="B4654" s="83" t="s">
        <v>4873</v>
      </c>
      <c r="C4654" s="174" t="s">
        <v>182</v>
      </c>
      <c r="D4654" s="175">
        <v>0</v>
      </c>
    </row>
    <row r="4655" spans="1:4" ht="15.75" customHeight="1" x14ac:dyDescent="0.3">
      <c r="A4655" s="174">
        <v>97420</v>
      </c>
      <c r="B4655" s="83" t="s">
        <v>4874</v>
      </c>
      <c r="C4655" s="174" t="s">
        <v>182</v>
      </c>
      <c r="D4655" s="175">
        <v>0</v>
      </c>
    </row>
    <row r="4656" spans="1:4" ht="15.75" customHeight="1" x14ac:dyDescent="0.3">
      <c r="A4656" s="174">
        <v>97410</v>
      </c>
      <c r="B4656" s="83" t="s">
        <v>4875</v>
      </c>
      <c r="C4656" s="174" t="s">
        <v>182</v>
      </c>
      <c r="D4656" s="175">
        <v>0</v>
      </c>
    </row>
    <row r="4657" spans="1:4" ht="15.75" customHeight="1" x14ac:dyDescent="0.3">
      <c r="A4657" s="174">
        <v>97411</v>
      </c>
      <c r="B4657" s="83" t="s">
        <v>4876</v>
      </c>
      <c r="C4657" s="174" t="s">
        <v>182</v>
      </c>
      <c r="D4657" s="175">
        <v>0</v>
      </c>
    </row>
    <row r="4658" spans="1:4" ht="15.75" customHeight="1" x14ac:dyDescent="0.3">
      <c r="A4658" s="174">
        <v>97412</v>
      </c>
      <c r="B4658" s="83" t="s">
        <v>4877</v>
      </c>
      <c r="C4658" s="174" t="s">
        <v>182</v>
      </c>
      <c r="D4658" s="175">
        <v>0</v>
      </c>
    </row>
    <row r="4659" spans="1:4" ht="15.75" customHeight="1" x14ac:dyDescent="0.3">
      <c r="A4659" s="174">
        <v>97413</v>
      </c>
      <c r="B4659" s="83" t="s">
        <v>4878</v>
      </c>
      <c r="C4659" s="174" t="s">
        <v>182</v>
      </c>
      <c r="D4659" s="175">
        <v>0</v>
      </c>
    </row>
    <row r="4660" spans="1:4" ht="15.75" customHeight="1" x14ac:dyDescent="0.3">
      <c r="A4660" s="174">
        <v>101900</v>
      </c>
      <c r="B4660" s="83" t="s">
        <v>4879</v>
      </c>
      <c r="C4660" s="174" t="s">
        <v>182</v>
      </c>
      <c r="D4660" s="175">
        <v>5049.38</v>
      </c>
    </row>
    <row r="4661" spans="1:4" ht="15.75" customHeight="1" x14ac:dyDescent="0.3">
      <c r="A4661" s="174">
        <v>93660</v>
      </c>
      <c r="B4661" s="83" t="s">
        <v>4880</v>
      </c>
      <c r="C4661" s="174" t="s">
        <v>182</v>
      </c>
      <c r="D4661" s="175">
        <v>64.11</v>
      </c>
    </row>
    <row r="4662" spans="1:4" ht="15.75" customHeight="1" x14ac:dyDescent="0.3">
      <c r="A4662" s="174">
        <v>93661</v>
      </c>
      <c r="B4662" s="83" t="s">
        <v>4881</v>
      </c>
      <c r="C4662" s="174" t="s">
        <v>182</v>
      </c>
      <c r="D4662" s="175">
        <v>65.81</v>
      </c>
    </row>
    <row r="4663" spans="1:4" ht="15.75" customHeight="1" x14ac:dyDescent="0.3">
      <c r="A4663" s="174">
        <v>93662</v>
      </c>
      <c r="B4663" s="83" t="s">
        <v>4882</v>
      </c>
      <c r="C4663" s="174" t="s">
        <v>182</v>
      </c>
      <c r="D4663" s="175">
        <v>69.02</v>
      </c>
    </row>
    <row r="4664" spans="1:4" ht="15.75" customHeight="1" x14ac:dyDescent="0.3">
      <c r="A4664" s="174">
        <v>93663</v>
      </c>
      <c r="B4664" s="83" t="s">
        <v>4883</v>
      </c>
      <c r="C4664" s="174" t="s">
        <v>182</v>
      </c>
      <c r="D4664" s="175">
        <v>69.02</v>
      </c>
    </row>
    <row r="4665" spans="1:4" ht="15.75" customHeight="1" x14ac:dyDescent="0.3">
      <c r="A4665" s="174">
        <v>93664</v>
      </c>
      <c r="B4665" s="83" t="s">
        <v>4884</v>
      </c>
      <c r="C4665" s="174" t="s">
        <v>182</v>
      </c>
      <c r="D4665" s="175">
        <v>72.97</v>
      </c>
    </row>
    <row r="4666" spans="1:4" ht="15.75" customHeight="1" x14ac:dyDescent="0.3">
      <c r="A4666" s="174">
        <v>93665</v>
      </c>
      <c r="B4666" s="83" t="s">
        <v>4885</v>
      </c>
      <c r="C4666" s="174" t="s">
        <v>182</v>
      </c>
      <c r="D4666" s="175">
        <v>78.39</v>
      </c>
    </row>
    <row r="4667" spans="1:4" ht="15.75" customHeight="1" x14ac:dyDescent="0.3">
      <c r="A4667" s="174">
        <v>93666</v>
      </c>
      <c r="B4667" s="83" t="s">
        <v>4886</v>
      </c>
      <c r="C4667" s="174" t="s">
        <v>182</v>
      </c>
      <c r="D4667" s="175">
        <v>86.47</v>
      </c>
    </row>
    <row r="4668" spans="1:4" ht="15.75" customHeight="1" x14ac:dyDescent="0.3">
      <c r="A4668" s="174">
        <v>93674</v>
      </c>
      <c r="B4668" s="83" t="s">
        <v>4887</v>
      </c>
      <c r="C4668" s="174" t="s">
        <v>182</v>
      </c>
      <c r="D4668" s="175">
        <v>0</v>
      </c>
    </row>
    <row r="4669" spans="1:4" ht="15.75" customHeight="1" x14ac:dyDescent="0.3">
      <c r="A4669" s="174">
        <v>93675</v>
      </c>
      <c r="B4669" s="83" t="s">
        <v>4888</v>
      </c>
      <c r="C4669" s="174" t="s">
        <v>182</v>
      </c>
      <c r="D4669" s="175">
        <v>0</v>
      </c>
    </row>
    <row r="4670" spans="1:4" ht="15.75" customHeight="1" x14ac:dyDescent="0.3">
      <c r="A4670" s="174">
        <v>101892</v>
      </c>
      <c r="B4670" s="83" t="s">
        <v>4889</v>
      </c>
      <c r="C4670" s="174" t="s">
        <v>182</v>
      </c>
      <c r="D4670" s="175">
        <v>81.349999999999994</v>
      </c>
    </row>
    <row r="4671" spans="1:4" ht="15.75" customHeight="1" x14ac:dyDescent="0.3">
      <c r="A4671" s="174">
        <v>93653</v>
      </c>
      <c r="B4671" s="83" t="s">
        <v>4890</v>
      </c>
      <c r="C4671" s="174" t="s">
        <v>182</v>
      </c>
      <c r="D4671" s="175">
        <v>13.47</v>
      </c>
    </row>
    <row r="4672" spans="1:4" ht="15.75" customHeight="1" x14ac:dyDescent="0.3">
      <c r="A4672" s="174">
        <v>93654</v>
      </c>
      <c r="B4672" s="83" t="s">
        <v>4891</v>
      </c>
      <c r="C4672" s="174" t="s">
        <v>182</v>
      </c>
      <c r="D4672" s="175">
        <v>14.31</v>
      </c>
    </row>
    <row r="4673" spans="1:4" ht="15.75" customHeight="1" x14ac:dyDescent="0.3">
      <c r="A4673" s="174">
        <v>93655</v>
      </c>
      <c r="B4673" s="83" t="s">
        <v>4892</v>
      </c>
      <c r="C4673" s="174" t="s">
        <v>182</v>
      </c>
      <c r="D4673" s="175">
        <v>15.92</v>
      </c>
    </row>
    <row r="4674" spans="1:4" ht="15.75" customHeight="1" x14ac:dyDescent="0.3">
      <c r="A4674" s="174">
        <v>93656</v>
      </c>
      <c r="B4674" s="83" t="s">
        <v>4893</v>
      </c>
      <c r="C4674" s="174" t="s">
        <v>182</v>
      </c>
      <c r="D4674" s="175">
        <v>15.92</v>
      </c>
    </row>
    <row r="4675" spans="1:4" ht="15.75" customHeight="1" x14ac:dyDescent="0.3">
      <c r="A4675" s="174">
        <v>93657</v>
      </c>
      <c r="B4675" s="83" t="s">
        <v>4894</v>
      </c>
      <c r="C4675" s="174" t="s">
        <v>182</v>
      </c>
      <c r="D4675" s="175">
        <v>17.89</v>
      </c>
    </row>
    <row r="4676" spans="1:4" ht="15.75" customHeight="1" x14ac:dyDescent="0.3">
      <c r="A4676" s="174">
        <v>93658</v>
      </c>
      <c r="B4676" s="83" t="s">
        <v>4895</v>
      </c>
      <c r="C4676" s="174" t="s">
        <v>182</v>
      </c>
      <c r="D4676" s="175">
        <v>25.85</v>
      </c>
    </row>
    <row r="4677" spans="1:4" ht="15.75" customHeight="1" x14ac:dyDescent="0.3">
      <c r="A4677" s="174">
        <v>93659</v>
      </c>
      <c r="B4677" s="83" t="s">
        <v>4896</v>
      </c>
      <c r="C4677" s="174" t="s">
        <v>182</v>
      </c>
      <c r="D4677" s="175">
        <v>29.89</v>
      </c>
    </row>
    <row r="4678" spans="1:4" ht="15.75" customHeight="1" x14ac:dyDescent="0.3">
      <c r="A4678" s="174">
        <v>101890</v>
      </c>
      <c r="B4678" s="83" t="s">
        <v>4897</v>
      </c>
      <c r="C4678" s="174" t="s">
        <v>182</v>
      </c>
      <c r="D4678" s="175">
        <v>18.86</v>
      </c>
    </row>
    <row r="4679" spans="1:4" ht="15.75" customHeight="1" x14ac:dyDescent="0.3">
      <c r="A4679" s="174">
        <v>101891</v>
      </c>
      <c r="B4679" s="83" t="s">
        <v>4898</v>
      </c>
      <c r="C4679" s="174" t="s">
        <v>182</v>
      </c>
      <c r="D4679" s="175">
        <v>32.72</v>
      </c>
    </row>
    <row r="4680" spans="1:4" ht="15.75" customHeight="1" x14ac:dyDescent="0.3">
      <c r="A4680" s="174">
        <v>101895</v>
      </c>
      <c r="B4680" s="83" t="s">
        <v>4899</v>
      </c>
      <c r="C4680" s="174" t="s">
        <v>182</v>
      </c>
      <c r="D4680" s="175">
        <v>489.83</v>
      </c>
    </row>
    <row r="4681" spans="1:4" ht="15.75" customHeight="1" x14ac:dyDescent="0.3">
      <c r="A4681" s="174">
        <v>101896</v>
      </c>
      <c r="B4681" s="83" t="s">
        <v>4900</v>
      </c>
      <c r="C4681" s="174" t="s">
        <v>182</v>
      </c>
      <c r="D4681" s="175">
        <v>725.41</v>
      </c>
    </row>
    <row r="4682" spans="1:4" ht="15.75" customHeight="1" x14ac:dyDescent="0.3">
      <c r="A4682" s="174">
        <v>101897</v>
      </c>
      <c r="B4682" s="83" t="s">
        <v>4901</v>
      </c>
      <c r="C4682" s="174" t="s">
        <v>182</v>
      </c>
      <c r="D4682" s="175">
        <v>1146.51</v>
      </c>
    </row>
    <row r="4683" spans="1:4" ht="15.75" customHeight="1" x14ac:dyDescent="0.3">
      <c r="A4683" s="174">
        <v>101898</v>
      </c>
      <c r="B4683" s="83" t="s">
        <v>4902</v>
      </c>
      <c r="C4683" s="174" t="s">
        <v>182</v>
      </c>
      <c r="D4683" s="175">
        <v>1526.61</v>
      </c>
    </row>
    <row r="4684" spans="1:4" ht="15.75" customHeight="1" x14ac:dyDescent="0.3">
      <c r="A4684" s="174">
        <v>101899</v>
      </c>
      <c r="B4684" s="83" t="s">
        <v>4903</v>
      </c>
      <c r="C4684" s="174" t="s">
        <v>182</v>
      </c>
      <c r="D4684" s="175">
        <v>2430.71</v>
      </c>
    </row>
    <row r="4685" spans="1:4" ht="15.75" customHeight="1" x14ac:dyDescent="0.3">
      <c r="A4685" s="174">
        <v>93676</v>
      </c>
      <c r="B4685" s="83" t="s">
        <v>4904</v>
      </c>
      <c r="C4685" s="174" t="s">
        <v>182</v>
      </c>
      <c r="D4685" s="175">
        <v>0</v>
      </c>
    </row>
    <row r="4686" spans="1:4" ht="15.75" customHeight="1" x14ac:dyDescent="0.3">
      <c r="A4686" s="174">
        <v>97711</v>
      </c>
      <c r="B4686" s="83" t="s">
        <v>4905</v>
      </c>
      <c r="C4686" s="174" t="s">
        <v>182</v>
      </c>
      <c r="D4686" s="175">
        <v>0</v>
      </c>
    </row>
    <row r="4687" spans="1:4" ht="15.75" customHeight="1" x14ac:dyDescent="0.3">
      <c r="A4687" s="174">
        <v>93667</v>
      </c>
      <c r="B4687" s="83" t="s">
        <v>4906</v>
      </c>
      <c r="C4687" s="174" t="s">
        <v>182</v>
      </c>
      <c r="D4687" s="175">
        <v>80.489999999999995</v>
      </c>
    </row>
    <row r="4688" spans="1:4" ht="15.75" customHeight="1" x14ac:dyDescent="0.3">
      <c r="A4688" s="174">
        <v>93668</v>
      </c>
      <c r="B4688" s="83" t="s">
        <v>4907</v>
      </c>
      <c r="C4688" s="174" t="s">
        <v>182</v>
      </c>
      <c r="D4688" s="175">
        <v>83.03</v>
      </c>
    </row>
    <row r="4689" spans="1:4" ht="15.75" customHeight="1" x14ac:dyDescent="0.3">
      <c r="A4689" s="174">
        <v>93669</v>
      </c>
      <c r="B4689" s="83" t="s">
        <v>4908</v>
      </c>
      <c r="C4689" s="174" t="s">
        <v>182</v>
      </c>
      <c r="D4689" s="175">
        <v>87.84</v>
      </c>
    </row>
    <row r="4690" spans="1:4" ht="15.75" customHeight="1" x14ac:dyDescent="0.3">
      <c r="A4690" s="174">
        <v>93670</v>
      </c>
      <c r="B4690" s="83" t="s">
        <v>4909</v>
      </c>
      <c r="C4690" s="174" t="s">
        <v>182</v>
      </c>
      <c r="D4690" s="175">
        <v>87.84</v>
      </c>
    </row>
    <row r="4691" spans="1:4" ht="15.75" customHeight="1" x14ac:dyDescent="0.3">
      <c r="A4691" s="174">
        <v>93671</v>
      </c>
      <c r="B4691" s="83" t="s">
        <v>4910</v>
      </c>
      <c r="C4691" s="174" t="s">
        <v>182</v>
      </c>
      <c r="D4691" s="175">
        <v>93.77</v>
      </c>
    </row>
    <row r="4692" spans="1:4" ht="15.75" customHeight="1" x14ac:dyDescent="0.3">
      <c r="A4692" s="174">
        <v>93672</v>
      </c>
      <c r="B4692" s="83" t="s">
        <v>4911</v>
      </c>
      <c r="C4692" s="174" t="s">
        <v>182</v>
      </c>
      <c r="D4692" s="175">
        <v>103.21</v>
      </c>
    </row>
    <row r="4693" spans="1:4" ht="15.75" customHeight="1" x14ac:dyDescent="0.3">
      <c r="A4693" s="174">
        <v>93673</v>
      </c>
      <c r="B4693" s="83" t="s">
        <v>4912</v>
      </c>
      <c r="C4693" s="174" t="s">
        <v>182</v>
      </c>
      <c r="D4693" s="175">
        <v>115.33</v>
      </c>
    </row>
    <row r="4694" spans="1:4" ht="15.75" customHeight="1" x14ac:dyDescent="0.3">
      <c r="A4694" s="174">
        <v>101893</v>
      </c>
      <c r="B4694" s="83" t="s">
        <v>4913</v>
      </c>
      <c r="C4694" s="174" t="s">
        <v>182</v>
      </c>
      <c r="D4694" s="175">
        <v>104.48</v>
      </c>
    </row>
    <row r="4695" spans="1:4" ht="15.75" customHeight="1" x14ac:dyDescent="0.3">
      <c r="A4695" s="174">
        <v>101894</v>
      </c>
      <c r="B4695" s="83" t="s">
        <v>4914</v>
      </c>
      <c r="C4695" s="174" t="s">
        <v>182</v>
      </c>
      <c r="D4695" s="175">
        <v>184.61</v>
      </c>
    </row>
    <row r="4696" spans="1:4" ht="15.75" customHeight="1" x14ac:dyDescent="0.3">
      <c r="A4696" s="174">
        <v>97421</v>
      </c>
      <c r="B4696" s="83" t="s">
        <v>4915</v>
      </c>
      <c r="C4696" s="174" t="s">
        <v>182</v>
      </c>
      <c r="D4696" s="175">
        <v>0</v>
      </c>
    </row>
    <row r="4697" spans="1:4" ht="15.75" customHeight="1" x14ac:dyDescent="0.3">
      <c r="A4697" s="174">
        <v>97373</v>
      </c>
      <c r="B4697" s="83" t="s">
        <v>4916</v>
      </c>
      <c r="C4697" s="174" t="s">
        <v>224</v>
      </c>
      <c r="D4697" s="175">
        <v>0</v>
      </c>
    </row>
    <row r="4698" spans="1:4" ht="15.75" customHeight="1" x14ac:dyDescent="0.3">
      <c r="A4698" s="174">
        <v>97374</v>
      </c>
      <c r="B4698" s="83" t="s">
        <v>4917</v>
      </c>
      <c r="C4698" s="174" t="s">
        <v>224</v>
      </c>
      <c r="D4698" s="175">
        <v>0</v>
      </c>
    </row>
    <row r="4699" spans="1:4" ht="15.75" customHeight="1" x14ac:dyDescent="0.3">
      <c r="A4699" s="174">
        <v>97375</v>
      </c>
      <c r="B4699" s="83" t="s">
        <v>4918</v>
      </c>
      <c r="C4699" s="174" t="s">
        <v>224</v>
      </c>
      <c r="D4699" s="175">
        <v>0</v>
      </c>
    </row>
    <row r="4700" spans="1:4" ht="15.75" customHeight="1" x14ac:dyDescent="0.3">
      <c r="A4700" s="174">
        <v>97376</v>
      </c>
      <c r="B4700" s="83" t="s">
        <v>4919</v>
      </c>
      <c r="C4700" s="174" t="s">
        <v>224</v>
      </c>
      <c r="D4700" s="175">
        <v>0</v>
      </c>
    </row>
    <row r="4701" spans="1:4" ht="15.75" customHeight="1" x14ac:dyDescent="0.3">
      <c r="A4701" s="174">
        <v>97377</v>
      </c>
      <c r="B4701" s="83" t="s">
        <v>4920</v>
      </c>
      <c r="C4701" s="174" t="s">
        <v>224</v>
      </c>
      <c r="D4701" s="175">
        <v>0</v>
      </c>
    </row>
    <row r="4702" spans="1:4" ht="15.75" customHeight="1" x14ac:dyDescent="0.3">
      <c r="A4702" s="174">
        <v>97368</v>
      </c>
      <c r="B4702" s="83" t="s">
        <v>4921</v>
      </c>
      <c r="C4702" s="174" t="s">
        <v>224</v>
      </c>
      <c r="D4702" s="175">
        <v>0</v>
      </c>
    </row>
    <row r="4703" spans="1:4" ht="15.75" customHeight="1" x14ac:dyDescent="0.3">
      <c r="A4703" s="174">
        <v>97369</v>
      </c>
      <c r="B4703" s="83" t="s">
        <v>4922</v>
      </c>
      <c r="C4703" s="174" t="s">
        <v>224</v>
      </c>
      <c r="D4703" s="175">
        <v>0</v>
      </c>
    </row>
    <row r="4704" spans="1:4" ht="15.75" customHeight="1" x14ac:dyDescent="0.3">
      <c r="A4704" s="174">
        <v>97370</v>
      </c>
      <c r="B4704" s="83" t="s">
        <v>4923</v>
      </c>
      <c r="C4704" s="174" t="s">
        <v>224</v>
      </c>
      <c r="D4704" s="175">
        <v>0</v>
      </c>
    </row>
    <row r="4705" spans="1:4" ht="15.75" customHeight="1" x14ac:dyDescent="0.3">
      <c r="A4705" s="174">
        <v>97371</v>
      </c>
      <c r="B4705" s="83" t="s">
        <v>4924</v>
      </c>
      <c r="C4705" s="174" t="s">
        <v>224</v>
      </c>
      <c r="D4705" s="175">
        <v>0</v>
      </c>
    </row>
    <row r="4706" spans="1:4" ht="15.75" customHeight="1" x14ac:dyDescent="0.3">
      <c r="A4706" s="174">
        <v>97372</v>
      </c>
      <c r="B4706" s="83" t="s">
        <v>4925</v>
      </c>
      <c r="C4706" s="174" t="s">
        <v>224</v>
      </c>
      <c r="D4706" s="175">
        <v>0</v>
      </c>
    </row>
    <row r="4707" spans="1:4" ht="15.75" customHeight="1" x14ac:dyDescent="0.3">
      <c r="A4707" s="174">
        <v>101875</v>
      </c>
      <c r="B4707" s="83" t="s">
        <v>4926</v>
      </c>
      <c r="C4707" s="174" t="s">
        <v>182</v>
      </c>
      <c r="D4707" s="175">
        <v>355.35</v>
      </c>
    </row>
    <row r="4708" spans="1:4" ht="15.75" customHeight="1" x14ac:dyDescent="0.3">
      <c r="A4708" s="174">
        <v>101883</v>
      </c>
      <c r="B4708" s="83" t="s">
        <v>4927</v>
      </c>
      <c r="C4708" s="174" t="s">
        <v>182</v>
      </c>
      <c r="D4708" s="175">
        <v>486.22</v>
      </c>
    </row>
    <row r="4709" spans="1:4" ht="15.75" customHeight="1" x14ac:dyDescent="0.3">
      <c r="A4709" s="174">
        <v>101879</v>
      </c>
      <c r="B4709" s="83" t="s">
        <v>4928</v>
      </c>
      <c r="C4709" s="174" t="s">
        <v>182</v>
      </c>
      <c r="D4709" s="175">
        <v>509.42</v>
      </c>
    </row>
    <row r="4710" spans="1:4" ht="15.75" customHeight="1" x14ac:dyDescent="0.3">
      <c r="A4710" s="174">
        <v>101880</v>
      </c>
      <c r="B4710" s="83" t="s">
        <v>4929</v>
      </c>
      <c r="C4710" s="174" t="s">
        <v>182</v>
      </c>
      <c r="D4710" s="175">
        <v>587.57000000000005</v>
      </c>
    </row>
    <row r="4711" spans="1:4" ht="15.75" customHeight="1" x14ac:dyDescent="0.3">
      <c r="A4711" s="174">
        <v>101882</v>
      </c>
      <c r="B4711" s="83" t="s">
        <v>4930</v>
      </c>
      <c r="C4711" s="174" t="s">
        <v>182</v>
      </c>
      <c r="D4711" s="175">
        <v>1177.24</v>
      </c>
    </row>
    <row r="4712" spans="1:4" ht="15.75" customHeight="1" x14ac:dyDescent="0.3">
      <c r="A4712" s="174">
        <v>101881</v>
      </c>
      <c r="B4712" s="83" t="s">
        <v>4931</v>
      </c>
      <c r="C4712" s="174" t="s">
        <v>182</v>
      </c>
      <c r="D4712" s="175">
        <v>835.56</v>
      </c>
    </row>
    <row r="4713" spans="1:4" ht="15.75" customHeight="1" x14ac:dyDescent="0.3">
      <c r="A4713" s="174">
        <v>101878</v>
      </c>
      <c r="B4713" s="83" t="s">
        <v>4932</v>
      </c>
      <c r="C4713" s="174" t="s">
        <v>182</v>
      </c>
      <c r="D4713" s="175">
        <v>511.17</v>
      </c>
    </row>
    <row r="4714" spans="1:4" ht="15.75" customHeight="1" x14ac:dyDescent="0.3">
      <c r="A4714" s="174">
        <v>101877</v>
      </c>
      <c r="B4714" s="83" t="s">
        <v>4933</v>
      </c>
      <c r="C4714" s="174" t="s">
        <v>182</v>
      </c>
      <c r="D4714" s="175">
        <v>80.599999999999994</v>
      </c>
    </row>
    <row r="4715" spans="1:4" ht="15.75" customHeight="1" x14ac:dyDescent="0.3">
      <c r="A4715" s="174">
        <v>101876</v>
      </c>
      <c r="B4715" s="83" t="s">
        <v>4934</v>
      </c>
      <c r="C4715" s="174" t="s">
        <v>182</v>
      </c>
      <c r="D4715" s="175">
        <v>117.47</v>
      </c>
    </row>
    <row r="4716" spans="1:4" ht="15.75" customHeight="1" x14ac:dyDescent="0.3">
      <c r="A4716" s="174">
        <v>101873</v>
      </c>
      <c r="B4716" s="83" t="s">
        <v>4935</v>
      </c>
      <c r="C4716" s="174" t="s">
        <v>182</v>
      </c>
      <c r="D4716" s="175">
        <v>0</v>
      </c>
    </row>
    <row r="4717" spans="1:4" ht="15.75" customHeight="1" x14ac:dyDescent="0.3">
      <c r="A4717" s="174">
        <v>101874</v>
      </c>
      <c r="B4717" s="83" t="s">
        <v>4936</v>
      </c>
      <c r="C4717" s="174" t="s">
        <v>182</v>
      </c>
      <c r="D4717" s="175">
        <v>0</v>
      </c>
    </row>
    <row r="4718" spans="1:4" ht="15.75" customHeight="1" x14ac:dyDescent="0.3">
      <c r="A4718" s="174">
        <v>101871</v>
      </c>
      <c r="B4718" s="83" t="s">
        <v>4937</v>
      </c>
      <c r="C4718" s="174" t="s">
        <v>182</v>
      </c>
      <c r="D4718" s="175">
        <v>0</v>
      </c>
    </row>
    <row r="4719" spans="1:4" ht="15.75" customHeight="1" x14ac:dyDescent="0.3">
      <c r="A4719" s="174">
        <v>101872</v>
      </c>
      <c r="B4719" s="83" t="s">
        <v>4938</v>
      </c>
      <c r="C4719" s="174" t="s">
        <v>182</v>
      </c>
      <c r="D4719" s="175">
        <v>0</v>
      </c>
    </row>
    <row r="4720" spans="1:4" ht="15.75" customHeight="1" x14ac:dyDescent="0.3">
      <c r="A4720" s="174">
        <v>97360</v>
      </c>
      <c r="B4720" s="83" t="s">
        <v>4939</v>
      </c>
      <c r="C4720" s="174" t="s">
        <v>182</v>
      </c>
      <c r="D4720" s="175">
        <v>10297.120000000001</v>
      </c>
    </row>
    <row r="4721" spans="1:4" ht="15.75" customHeight="1" x14ac:dyDescent="0.3">
      <c r="A4721" s="174">
        <v>97361</v>
      </c>
      <c r="B4721" s="83" t="s">
        <v>4940</v>
      </c>
      <c r="C4721" s="174" t="s">
        <v>182</v>
      </c>
      <c r="D4721" s="175">
        <v>13729.5</v>
      </c>
    </row>
    <row r="4722" spans="1:4" ht="15.75" customHeight="1" x14ac:dyDescent="0.3">
      <c r="A4722" s="174">
        <v>97359</v>
      </c>
      <c r="B4722" s="83" t="s">
        <v>4941</v>
      </c>
      <c r="C4722" s="174" t="s">
        <v>182</v>
      </c>
      <c r="D4722" s="175">
        <v>5338.15</v>
      </c>
    </row>
    <row r="4723" spans="1:4" ht="15.75" customHeight="1" x14ac:dyDescent="0.3">
      <c r="A4723" s="174">
        <v>101946</v>
      </c>
      <c r="B4723" s="83" t="s">
        <v>4942</v>
      </c>
      <c r="C4723" s="174" t="s">
        <v>182</v>
      </c>
      <c r="D4723" s="175">
        <v>228.58</v>
      </c>
    </row>
    <row r="4724" spans="1:4" ht="15.75" customHeight="1" x14ac:dyDescent="0.3">
      <c r="A4724" s="174">
        <v>97362</v>
      </c>
      <c r="B4724" s="83" t="s">
        <v>4943</v>
      </c>
      <c r="C4724" s="174" t="s">
        <v>182</v>
      </c>
      <c r="D4724" s="175">
        <v>1607.94</v>
      </c>
    </row>
    <row r="4725" spans="1:4" ht="15.75" customHeight="1" x14ac:dyDescent="0.3">
      <c r="A4725" s="174">
        <v>101553</v>
      </c>
      <c r="B4725" s="83" t="s">
        <v>4944</v>
      </c>
      <c r="C4725" s="174" t="s">
        <v>182</v>
      </c>
      <c r="D4725" s="175">
        <v>15.03</v>
      </c>
    </row>
    <row r="4726" spans="1:4" ht="15.75" customHeight="1" x14ac:dyDescent="0.3">
      <c r="A4726" s="174">
        <v>101554</v>
      </c>
      <c r="B4726" s="83" t="s">
        <v>4945</v>
      </c>
      <c r="C4726" s="174" t="s">
        <v>182</v>
      </c>
      <c r="D4726" s="175">
        <v>11.6</v>
      </c>
    </row>
    <row r="4727" spans="1:4" ht="15.75" customHeight="1" x14ac:dyDescent="0.3">
      <c r="A4727" s="174">
        <v>101555</v>
      </c>
      <c r="B4727" s="83" t="s">
        <v>4946</v>
      </c>
      <c r="C4727" s="174" t="s">
        <v>182</v>
      </c>
      <c r="D4727" s="175">
        <v>8.48</v>
      </c>
    </row>
    <row r="4728" spans="1:4" ht="15.75" customHeight="1" x14ac:dyDescent="0.3">
      <c r="A4728" s="174">
        <v>101556</v>
      </c>
      <c r="B4728" s="83" t="s">
        <v>4947</v>
      </c>
      <c r="C4728" s="174" t="s">
        <v>182</v>
      </c>
      <c r="D4728" s="175">
        <v>7.98</v>
      </c>
    </row>
    <row r="4729" spans="1:4" ht="15.75" customHeight="1" x14ac:dyDescent="0.3">
      <c r="A4729" s="174">
        <v>101537</v>
      </c>
      <c r="B4729" s="83" t="s">
        <v>4948</v>
      </c>
      <c r="C4729" s="174" t="s">
        <v>182</v>
      </c>
      <c r="D4729" s="175">
        <v>113.8</v>
      </c>
    </row>
    <row r="4730" spans="1:4" ht="15.75" customHeight="1" x14ac:dyDescent="0.3">
      <c r="A4730" s="174">
        <v>101538</v>
      </c>
      <c r="B4730" s="83" t="s">
        <v>4949</v>
      </c>
      <c r="C4730" s="174" t="s">
        <v>182</v>
      </c>
      <c r="D4730" s="175">
        <v>42.67</v>
      </c>
    </row>
    <row r="4731" spans="1:4" ht="15.75" customHeight="1" x14ac:dyDescent="0.3">
      <c r="A4731" s="174">
        <v>101542</v>
      </c>
      <c r="B4731" s="83" t="s">
        <v>4950</v>
      </c>
      <c r="C4731" s="174" t="s">
        <v>182</v>
      </c>
      <c r="D4731" s="175">
        <v>33.08</v>
      </c>
    </row>
    <row r="4732" spans="1:4" ht="15.75" customHeight="1" x14ac:dyDescent="0.3">
      <c r="A4732" s="174">
        <v>101539</v>
      </c>
      <c r="B4732" s="83" t="s">
        <v>4951</v>
      </c>
      <c r="C4732" s="174" t="s">
        <v>182</v>
      </c>
      <c r="D4732" s="175">
        <v>73.290000000000006</v>
      </c>
    </row>
    <row r="4733" spans="1:4" ht="15.75" customHeight="1" x14ac:dyDescent="0.3">
      <c r="A4733" s="174">
        <v>101543</v>
      </c>
      <c r="B4733" s="83" t="s">
        <v>4952</v>
      </c>
      <c r="C4733" s="174" t="s">
        <v>182</v>
      </c>
      <c r="D4733" s="175">
        <v>60.34</v>
      </c>
    </row>
    <row r="4734" spans="1:4" ht="15.75" customHeight="1" x14ac:dyDescent="0.3">
      <c r="A4734" s="174">
        <v>101540</v>
      </c>
      <c r="B4734" s="83" t="s">
        <v>4953</v>
      </c>
      <c r="C4734" s="174" t="s">
        <v>182</v>
      </c>
      <c r="D4734" s="175">
        <v>120.68</v>
      </c>
    </row>
    <row r="4735" spans="1:4" ht="15.75" customHeight="1" x14ac:dyDescent="0.3">
      <c r="A4735" s="174">
        <v>101544</v>
      </c>
      <c r="B4735" s="83" t="s">
        <v>4954</v>
      </c>
      <c r="C4735" s="174" t="s">
        <v>182</v>
      </c>
      <c r="D4735" s="175">
        <v>95.15</v>
      </c>
    </row>
    <row r="4736" spans="1:4" ht="15.75" customHeight="1" x14ac:dyDescent="0.3">
      <c r="A4736" s="174">
        <v>101541</v>
      </c>
      <c r="B4736" s="83" t="s">
        <v>4955</v>
      </c>
      <c r="C4736" s="174" t="s">
        <v>182</v>
      </c>
      <c r="D4736" s="175">
        <v>158.08000000000001</v>
      </c>
    </row>
    <row r="4737" spans="1:4" ht="15.75" customHeight="1" x14ac:dyDescent="0.3">
      <c r="A4737" s="174">
        <v>101545</v>
      </c>
      <c r="B4737" s="83" t="s">
        <v>4956</v>
      </c>
      <c r="C4737" s="174" t="s">
        <v>182</v>
      </c>
      <c r="D4737" s="175">
        <v>135.68</v>
      </c>
    </row>
    <row r="4738" spans="1:4" ht="15.75" customHeight="1" x14ac:dyDescent="0.3">
      <c r="A4738" s="174">
        <v>101560</v>
      </c>
      <c r="B4738" s="83" t="s">
        <v>4957</v>
      </c>
      <c r="C4738" s="174" t="s">
        <v>224</v>
      </c>
      <c r="D4738" s="175">
        <v>10.14</v>
      </c>
    </row>
    <row r="4739" spans="1:4" ht="15.75" customHeight="1" x14ac:dyDescent="0.3">
      <c r="A4739" s="174">
        <v>101568</v>
      </c>
      <c r="B4739" s="83" t="s">
        <v>4958</v>
      </c>
      <c r="C4739" s="174" t="s">
        <v>224</v>
      </c>
      <c r="D4739" s="175">
        <v>123.33</v>
      </c>
    </row>
    <row r="4740" spans="1:4" ht="15.75" customHeight="1" x14ac:dyDescent="0.3">
      <c r="A4740" s="174">
        <v>101561</v>
      </c>
      <c r="B4740" s="83" t="s">
        <v>4959</v>
      </c>
      <c r="C4740" s="174" t="s">
        <v>224</v>
      </c>
      <c r="D4740" s="175">
        <v>16.100000000000001</v>
      </c>
    </row>
    <row r="4741" spans="1:4" ht="15.75" customHeight="1" x14ac:dyDescent="0.3">
      <c r="A4741" s="174">
        <v>101562</v>
      </c>
      <c r="B4741" s="83" t="s">
        <v>4960</v>
      </c>
      <c r="C4741" s="174" t="s">
        <v>224</v>
      </c>
      <c r="D4741" s="175">
        <v>24.92</v>
      </c>
    </row>
    <row r="4742" spans="1:4" ht="15.75" customHeight="1" x14ac:dyDescent="0.3">
      <c r="A4742" s="174">
        <v>101563</v>
      </c>
      <c r="B4742" s="83" t="s">
        <v>4961</v>
      </c>
      <c r="C4742" s="174" t="s">
        <v>224</v>
      </c>
      <c r="D4742" s="175">
        <v>35.19</v>
      </c>
    </row>
    <row r="4743" spans="1:4" ht="15.75" customHeight="1" x14ac:dyDescent="0.3">
      <c r="A4743" s="174">
        <v>101564</v>
      </c>
      <c r="B4743" s="83" t="s">
        <v>4962</v>
      </c>
      <c r="C4743" s="174" t="s">
        <v>224</v>
      </c>
      <c r="D4743" s="175">
        <v>51.97</v>
      </c>
    </row>
    <row r="4744" spans="1:4" ht="15.75" customHeight="1" x14ac:dyDescent="0.3">
      <c r="A4744" s="174">
        <v>101565</v>
      </c>
      <c r="B4744" s="83" t="s">
        <v>4963</v>
      </c>
      <c r="C4744" s="174" t="s">
        <v>224</v>
      </c>
      <c r="D4744" s="175">
        <v>72.67</v>
      </c>
    </row>
    <row r="4745" spans="1:4" ht="15.75" customHeight="1" x14ac:dyDescent="0.3">
      <c r="A4745" s="174">
        <v>101567</v>
      </c>
      <c r="B4745" s="83" t="s">
        <v>4964</v>
      </c>
      <c r="C4745" s="174" t="s">
        <v>224</v>
      </c>
      <c r="D4745" s="175">
        <v>94.33</v>
      </c>
    </row>
    <row r="4746" spans="1:4" ht="15.75" customHeight="1" x14ac:dyDescent="0.3">
      <c r="A4746" s="174">
        <v>101551</v>
      </c>
      <c r="B4746" s="83" t="s">
        <v>4965</v>
      </c>
      <c r="C4746" s="174" t="s">
        <v>182</v>
      </c>
      <c r="D4746" s="175">
        <v>0</v>
      </c>
    </row>
    <row r="4747" spans="1:4" ht="15.75" customHeight="1" x14ac:dyDescent="0.3">
      <c r="A4747" s="174">
        <v>101552</v>
      </c>
      <c r="B4747" s="83" t="s">
        <v>4966</v>
      </c>
      <c r="C4747" s="174" t="s">
        <v>182</v>
      </c>
      <c r="D4747" s="175">
        <v>0</v>
      </c>
    </row>
    <row r="4748" spans="1:4" ht="15.75" customHeight="1" x14ac:dyDescent="0.3">
      <c r="A4748" s="174">
        <v>101550</v>
      </c>
      <c r="B4748" s="83" t="s">
        <v>4967</v>
      </c>
      <c r="C4748" s="174" t="s">
        <v>182</v>
      </c>
      <c r="D4748" s="175">
        <v>0</v>
      </c>
    </row>
    <row r="4749" spans="1:4" ht="15.75" customHeight="1" x14ac:dyDescent="0.3">
      <c r="A4749" s="174">
        <v>101501</v>
      </c>
      <c r="B4749" s="83" t="s">
        <v>4968</v>
      </c>
      <c r="C4749" s="174" t="s">
        <v>182</v>
      </c>
      <c r="D4749" s="175">
        <v>1913.35</v>
      </c>
    </row>
    <row r="4750" spans="1:4" ht="15.75" customHeight="1" x14ac:dyDescent="0.3">
      <c r="A4750" s="174">
        <v>101502</v>
      </c>
      <c r="B4750" s="83" t="s">
        <v>4969</v>
      </c>
      <c r="C4750" s="174" t="s">
        <v>182</v>
      </c>
      <c r="D4750" s="175">
        <v>2075.0300000000002</v>
      </c>
    </row>
    <row r="4751" spans="1:4" ht="15.75" customHeight="1" x14ac:dyDescent="0.3">
      <c r="A4751" s="174">
        <v>101503</v>
      </c>
      <c r="B4751" s="83" t="s">
        <v>4970</v>
      </c>
      <c r="C4751" s="174" t="s">
        <v>182</v>
      </c>
      <c r="D4751" s="175">
        <v>2099.34</v>
      </c>
    </row>
    <row r="4752" spans="1:4" ht="15.75" customHeight="1" x14ac:dyDescent="0.3">
      <c r="A4752" s="174">
        <v>101504</v>
      </c>
      <c r="B4752" s="83" t="s">
        <v>4971</v>
      </c>
      <c r="C4752" s="174" t="s">
        <v>182</v>
      </c>
      <c r="D4752" s="175">
        <v>2319.09</v>
      </c>
    </row>
    <row r="4753" spans="1:4" ht="15.75" customHeight="1" x14ac:dyDescent="0.3">
      <c r="A4753" s="174">
        <v>101497</v>
      </c>
      <c r="B4753" s="83" t="s">
        <v>4972</v>
      </c>
      <c r="C4753" s="174" t="s">
        <v>182</v>
      </c>
      <c r="D4753" s="175">
        <v>1926.38</v>
      </c>
    </row>
    <row r="4754" spans="1:4" ht="15.75" customHeight="1" x14ac:dyDescent="0.3">
      <c r="A4754" s="174">
        <v>101498</v>
      </c>
      <c r="B4754" s="83" t="s">
        <v>4973</v>
      </c>
      <c r="C4754" s="174" t="s">
        <v>182</v>
      </c>
      <c r="D4754" s="175">
        <v>2088.06</v>
      </c>
    </row>
    <row r="4755" spans="1:4" ht="15.75" customHeight="1" x14ac:dyDescent="0.3">
      <c r="A4755" s="174">
        <v>101499</v>
      </c>
      <c r="B4755" s="83" t="s">
        <v>4974</v>
      </c>
      <c r="C4755" s="174" t="s">
        <v>182</v>
      </c>
      <c r="D4755" s="175">
        <v>2112.37</v>
      </c>
    </row>
    <row r="4756" spans="1:4" ht="15.75" customHeight="1" x14ac:dyDescent="0.3">
      <c r="A4756" s="174">
        <v>101500</v>
      </c>
      <c r="B4756" s="83" t="s">
        <v>4975</v>
      </c>
      <c r="C4756" s="174" t="s">
        <v>182</v>
      </c>
      <c r="D4756" s="175">
        <v>2332.12</v>
      </c>
    </row>
    <row r="4757" spans="1:4" ht="15.75" customHeight="1" x14ac:dyDescent="0.3">
      <c r="A4757" s="174">
        <v>101493</v>
      </c>
      <c r="B4757" s="83" t="s">
        <v>4976</v>
      </c>
      <c r="C4757" s="174" t="s">
        <v>182</v>
      </c>
      <c r="D4757" s="175">
        <v>1580.41</v>
      </c>
    </row>
    <row r="4758" spans="1:4" ht="15.75" customHeight="1" x14ac:dyDescent="0.3">
      <c r="A4758" s="174">
        <v>101494</v>
      </c>
      <c r="B4758" s="83" t="s">
        <v>4977</v>
      </c>
      <c r="C4758" s="174" t="s">
        <v>182</v>
      </c>
      <c r="D4758" s="175">
        <v>1687.22</v>
      </c>
    </row>
    <row r="4759" spans="1:4" ht="15.75" customHeight="1" x14ac:dyDescent="0.3">
      <c r="A4759" s="174">
        <v>101495</v>
      </c>
      <c r="B4759" s="83" t="s">
        <v>4978</v>
      </c>
      <c r="C4759" s="174" t="s">
        <v>182</v>
      </c>
      <c r="D4759" s="175">
        <v>1703.28</v>
      </c>
    </row>
    <row r="4760" spans="1:4" ht="15.75" customHeight="1" x14ac:dyDescent="0.3">
      <c r="A4760" s="174">
        <v>101496</v>
      </c>
      <c r="B4760" s="83" t="s">
        <v>4979</v>
      </c>
      <c r="C4760" s="174" t="s">
        <v>182</v>
      </c>
      <c r="D4760" s="175">
        <v>1863.09</v>
      </c>
    </row>
    <row r="4761" spans="1:4" ht="15.75" customHeight="1" x14ac:dyDescent="0.3">
      <c r="A4761" s="174">
        <v>101489</v>
      </c>
      <c r="B4761" s="83" t="s">
        <v>4980</v>
      </c>
      <c r="C4761" s="174" t="s">
        <v>182</v>
      </c>
      <c r="D4761" s="175">
        <v>1602.31</v>
      </c>
    </row>
    <row r="4762" spans="1:4" ht="15.75" customHeight="1" x14ac:dyDescent="0.3">
      <c r="A4762" s="174">
        <v>101490</v>
      </c>
      <c r="B4762" s="83" t="s">
        <v>4981</v>
      </c>
      <c r="C4762" s="174" t="s">
        <v>182</v>
      </c>
      <c r="D4762" s="175">
        <v>1709.12</v>
      </c>
    </row>
    <row r="4763" spans="1:4" ht="15.75" customHeight="1" x14ac:dyDescent="0.3">
      <c r="A4763" s="174">
        <v>101491</v>
      </c>
      <c r="B4763" s="83" t="s">
        <v>4982</v>
      </c>
      <c r="C4763" s="174" t="s">
        <v>182</v>
      </c>
      <c r="D4763" s="175">
        <v>1725.18</v>
      </c>
    </row>
    <row r="4764" spans="1:4" ht="15.75" customHeight="1" x14ac:dyDescent="0.3">
      <c r="A4764" s="174">
        <v>101492</v>
      </c>
      <c r="B4764" s="83" t="s">
        <v>4983</v>
      </c>
      <c r="C4764" s="174" t="s">
        <v>182</v>
      </c>
      <c r="D4764" s="175">
        <v>1884.99</v>
      </c>
    </row>
    <row r="4765" spans="1:4" ht="15.75" customHeight="1" x14ac:dyDescent="0.3">
      <c r="A4765" s="174">
        <v>101509</v>
      </c>
      <c r="B4765" s="83" t="s">
        <v>4984</v>
      </c>
      <c r="C4765" s="174" t="s">
        <v>182</v>
      </c>
      <c r="D4765" s="175">
        <v>1980.7</v>
      </c>
    </row>
    <row r="4766" spans="1:4" ht="15.75" customHeight="1" x14ac:dyDescent="0.3">
      <c r="A4766" s="174">
        <v>101510</v>
      </c>
      <c r="B4766" s="83" t="s">
        <v>4985</v>
      </c>
      <c r="C4766" s="174" t="s">
        <v>182</v>
      </c>
      <c r="D4766" s="175">
        <v>2196.2600000000002</v>
      </c>
    </row>
    <row r="4767" spans="1:4" ht="15.75" customHeight="1" x14ac:dyDescent="0.3">
      <c r="A4767" s="174">
        <v>101511</v>
      </c>
      <c r="B4767" s="83" t="s">
        <v>4986</v>
      </c>
      <c r="C4767" s="174" t="s">
        <v>182</v>
      </c>
      <c r="D4767" s="175">
        <v>2228.6799999999998</v>
      </c>
    </row>
    <row r="4768" spans="1:4" ht="15.75" customHeight="1" x14ac:dyDescent="0.3">
      <c r="A4768" s="174">
        <v>101512</v>
      </c>
      <c r="B4768" s="83" t="s">
        <v>4987</v>
      </c>
      <c r="C4768" s="174" t="s">
        <v>182</v>
      </c>
      <c r="D4768" s="175">
        <v>2507.3200000000002</v>
      </c>
    </row>
    <row r="4769" spans="1:4" ht="15.75" customHeight="1" x14ac:dyDescent="0.3">
      <c r="A4769" s="174">
        <v>101505</v>
      </c>
      <c r="B4769" s="83" t="s">
        <v>4988</v>
      </c>
      <c r="C4769" s="174" t="s">
        <v>182</v>
      </c>
      <c r="D4769" s="175">
        <v>2050.87</v>
      </c>
    </row>
    <row r="4770" spans="1:4" ht="15.75" customHeight="1" x14ac:dyDescent="0.3">
      <c r="A4770" s="174">
        <v>101506</v>
      </c>
      <c r="B4770" s="83" t="s">
        <v>4989</v>
      </c>
      <c r="C4770" s="174" t="s">
        <v>182</v>
      </c>
      <c r="D4770" s="175">
        <v>2266.4299999999998</v>
      </c>
    </row>
    <row r="4771" spans="1:4" ht="15.75" customHeight="1" x14ac:dyDescent="0.3">
      <c r="A4771" s="174">
        <v>101507</v>
      </c>
      <c r="B4771" s="83" t="s">
        <v>4990</v>
      </c>
      <c r="C4771" s="174" t="s">
        <v>182</v>
      </c>
      <c r="D4771" s="175">
        <v>2298.85</v>
      </c>
    </row>
    <row r="4772" spans="1:4" ht="15.75" customHeight="1" x14ac:dyDescent="0.3">
      <c r="A4772" s="174">
        <v>101508</v>
      </c>
      <c r="B4772" s="83" t="s">
        <v>4991</v>
      </c>
      <c r="C4772" s="174" t="s">
        <v>182</v>
      </c>
      <c r="D4772" s="175">
        <v>2577.4899999999998</v>
      </c>
    </row>
    <row r="4773" spans="1:4" ht="15.75" customHeight="1" x14ac:dyDescent="0.3">
      <c r="A4773" s="174">
        <v>101525</v>
      </c>
      <c r="B4773" s="83" t="s">
        <v>4992</v>
      </c>
      <c r="C4773" s="174" t="s">
        <v>182</v>
      </c>
      <c r="D4773" s="175">
        <v>1211.42</v>
      </c>
    </row>
    <row r="4774" spans="1:4" ht="15.75" customHeight="1" x14ac:dyDescent="0.3">
      <c r="A4774" s="174">
        <v>101526</v>
      </c>
      <c r="B4774" s="83" t="s">
        <v>4993</v>
      </c>
      <c r="C4774" s="174" t="s">
        <v>182</v>
      </c>
      <c r="D4774" s="175">
        <v>1403.68</v>
      </c>
    </row>
    <row r="4775" spans="1:4" ht="15.75" customHeight="1" x14ac:dyDescent="0.3">
      <c r="A4775" s="174">
        <v>101527</v>
      </c>
      <c r="B4775" s="83" t="s">
        <v>4994</v>
      </c>
      <c r="C4775" s="174" t="s">
        <v>182</v>
      </c>
      <c r="D4775" s="175">
        <v>1432.59</v>
      </c>
    </row>
    <row r="4776" spans="1:4" ht="15.75" customHeight="1" x14ac:dyDescent="0.3">
      <c r="A4776" s="174">
        <v>101528</v>
      </c>
      <c r="B4776" s="83" t="s">
        <v>4995</v>
      </c>
      <c r="C4776" s="174" t="s">
        <v>182</v>
      </c>
      <c r="D4776" s="175">
        <v>1642.66</v>
      </c>
    </row>
    <row r="4777" spans="1:4" ht="15.75" customHeight="1" x14ac:dyDescent="0.3">
      <c r="A4777" s="174">
        <v>101521</v>
      </c>
      <c r="B4777" s="83" t="s">
        <v>4996</v>
      </c>
      <c r="C4777" s="174" t="s">
        <v>182</v>
      </c>
      <c r="D4777" s="175">
        <v>1224.45</v>
      </c>
    </row>
    <row r="4778" spans="1:4" ht="15.75" customHeight="1" x14ac:dyDescent="0.3">
      <c r="A4778" s="174">
        <v>101522</v>
      </c>
      <c r="B4778" s="83" t="s">
        <v>4997</v>
      </c>
      <c r="C4778" s="174" t="s">
        <v>182</v>
      </c>
      <c r="D4778" s="175">
        <v>1416.71</v>
      </c>
    </row>
    <row r="4779" spans="1:4" ht="15.75" customHeight="1" x14ac:dyDescent="0.3">
      <c r="A4779" s="174">
        <v>101523</v>
      </c>
      <c r="B4779" s="83" t="s">
        <v>4998</v>
      </c>
      <c r="C4779" s="174" t="s">
        <v>182</v>
      </c>
      <c r="D4779" s="175">
        <v>1445.62</v>
      </c>
    </row>
    <row r="4780" spans="1:4" ht="15.75" customHeight="1" x14ac:dyDescent="0.3">
      <c r="A4780" s="174">
        <v>101524</v>
      </c>
      <c r="B4780" s="83" t="s">
        <v>4999</v>
      </c>
      <c r="C4780" s="174" t="s">
        <v>182</v>
      </c>
      <c r="D4780" s="175">
        <v>1655.69</v>
      </c>
    </row>
    <row r="4781" spans="1:4" ht="15.75" customHeight="1" x14ac:dyDescent="0.3">
      <c r="A4781" s="174">
        <v>101517</v>
      </c>
      <c r="B4781" s="83" t="s">
        <v>5000</v>
      </c>
      <c r="C4781" s="174" t="s">
        <v>182</v>
      </c>
      <c r="D4781" s="175">
        <v>862.1</v>
      </c>
    </row>
    <row r="4782" spans="1:4" ht="15.75" customHeight="1" x14ac:dyDescent="0.3">
      <c r="A4782" s="174">
        <v>101518</v>
      </c>
      <c r="B4782" s="83" t="s">
        <v>5001</v>
      </c>
      <c r="C4782" s="174" t="s">
        <v>182</v>
      </c>
      <c r="D4782" s="175">
        <v>990.27</v>
      </c>
    </row>
    <row r="4783" spans="1:4" ht="15.75" customHeight="1" x14ac:dyDescent="0.3">
      <c r="A4783" s="174">
        <v>101519</v>
      </c>
      <c r="B4783" s="83" t="s">
        <v>5002</v>
      </c>
      <c r="C4783" s="174" t="s">
        <v>182</v>
      </c>
      <c r="D4783" s="175">
        <v>1009.55</v>
      </c>
    </row>
    <row r="4784" spans="1:4" ht="15.75" customHeight="1" x14ac:dyDescent="0.3">
      <c r="A4784" s="174">
        <v>101520</v>
      </c>
      <c r="B4784" s="83" t="s">
        <v>5003</v>
      </c>
      <c r="C4784" s="174" t="s">
        <v>182</v>
      </c>
      <c r="D4784" s="175">
        <v>1149.5999999999999</v>
      </c>
    </row>
    <row r="4785" spans="1:4" ht="15.75" customHeight="1" x14ac:dyDescent="0.3">
      <c r="A4785" s="174">
        <v>101513</v>
      </c>
      <c r="B4785" s="83" t="s">
        <v>5004</v>
      </c>
      <c r="C4785" s="174" t="s">
        <v>182</v>
      </c>
      <c r="D4785" s="175">
        <v>884</v>
      </c>
    </row>
    <row r="4786" spans="1:4" ht="15.75" customHeight="1" x14ac:dyDescent="0.3">
      <c r="A4786" s="174">
        <v>101514</v>
      </c>
      <c r="B4786" s="83" t="s">
        <v>5005</v>
      </c>
      <c r="C4786" s="174" t="s">
        <v>182</v>
      </c>
      <c r="D4786" s="175">
        <v>1012.17</v>
      </c>
    </row>
    <row r="4787" spans="1:4" ht="15.75" customHeight="1" x14ac:dyDescent="0.3">
      <c r="A4787" s="174">
        <v>101515</v>
      </c>
      <c r="B4787" s="83" t="s">
        <v>5006</v>
      </c>
      <c r="C4787" s="174" t="s">
        <v>182</v>
      </c>
      <c r="D4787" s="175">
        <v>1031.45</v>
      </c>
    </row>
    <row r="4788" spans="1:4" ht="15.75" customHeight="1" x14ac:dyDescent="0.3">
      <c r="A4788" s="174">
        <v>101516</v>
      </c>
      <c r="B4788" s="83" t="s">
        <v>5007</v>
      </c>
      <c r="C4788" s="174" t="s">
        <v>182</v>
      </c>
      <c r="D4788" s="175">
        <v>1171.5</v>
      </c>
    </row>
    <row r="4789" spans="1:4" ht="15.75" customHeight="1" x14ac:dyDescent="0.3">
      <c r="A4789" s="174">
        <v>101533</v>
      </c>
      <c r="B4789" s="83" t="s">
        <v>5008</v>
      </c>
      <c r="C4789" s="174" t="s">
        <v>182</v>
      </c>
      <c r="D4789" s="175">
        <v>1296.8599999999999</v>
      </c>
    </row>
    <row r="4790" spans="1:4" ht="15.75" customHeight="1" x14ac:dyDescent="0.3">
      <c r="A4790" s="174">
        <v>101534</v>
      </c>
      <c r="B4790" s="83" t="s">
        <v>5009</v>
      </c>
      <c r="C4790" s="174" t="s">
        <v>182</v>
      </c>
      <c r="D4790" s="175">
        <v>1553.2</v>
      </c>
    </row>
    <row r="4791" spans="1:4" ht="15.75" customHeight="1" x14ac:dyDescent="0.3">
      <c r="A4791" s="174">
        <v>101535</v>
      </c>
      <c r="B4791" s="83" t="s">
        <v>5010</v>
      </c>
      <c r="C4791" s="174" t="s">
        <v>182</v>
      </c>
      <c r="D4791" s="175">
        <v>1591.75</v>
      </c>
    </row>
    <row r="4792" spans="1:4" ht="15.75" customHeight="1" x14ac:dyDescent="0.3">
      <c r="A4792" s="174">
        <v>101536</v>
      </c>
      <c r="B4792" s="83" t="s">
        <v>5011</v>
      </c>
      <c r="C4792" s="174" t="s">
        <v>182</v>
      </c>
      <c r="D4792" s="175">
        <v>1871.85</v>
      </c>
    </row>
    <row r="4793" spans="1:4" ht="15.75" customHeight="1" x14ac:dyDescent="0.3">
      <c r="A4793" s="174">
        <v>101529</v>
      </c>
      <c r="B4793" s="83" t="s">
        <v>5012</v>
      </c>
      <c r="C4793" s="174" t="s">
        <v>182</v>
      </c>
      <c r="D4793" s="175">
        <v>1367.03</v>
      </c>
    </row>
    <row r="4794" spans="1:4" ht="15.75" customHeight="1" x14ac:dyDescent="0.3">
      <c r="A4794" s="174">
        <v>101530</v>
      </c>
      <c r="B4794" s="83" t="s">
        <v>5013</v>
      </c>
      <c r="C4794" s="174" t="s">
        <v>182</v>
      </c>
      <c r="D4794" s="175">
        <v>1623.37</v>
      </c>
    </row>
    <row r="4795" spans="1:4" ht="15.75" customHeight="1" x14ac:dyDescent="0.3">
      <c r="A4795" s="174">
        <v>101531</v>
      </c>
      <c r="B4795" s="83" t="s">
        <v>5014</v>
      </c>
      <c r="C4795" s="174" t="s">
        <v>182</v>
      </c>
      <c r="D4795" s="175">
        <v>1661.92</v>
      </c>
    </row>
    <row r="4796" spans="1:4" ht="15.75" customHeight="1" x14ac:dyDescent="0.3">
      <c r="A4796" s="174">
        <v>101532</v>
      </c>
      <c r="B4796" s="83" t="s">
        <v>5015</v>
      </c>
      <c r="C4796" s="174" t="s">
        <v>182</v>
      </c>
      <c r="D4796" s="175">
        <v>1942.02</v>
      </c>
    </row>
    <row r="4797" spans="1:4" ht="15.75" customHeight="1" x14ac:dyDescent="0.3">
      <c r="A4797" s="174">
        <v>101549</v>
      </c>
      <c r="B4797" s="83" t="s">
        <v>5016</v>
      </c>
      <c r="C4797" s="174" t="s">
        <v>182</v>
      </c>
      <c r="D4797" s="175">
        <v>19.23</v>
      </c>
    </row>
    <row r="4798" spans="1:4" ht="15.75" customHeight="1" x14ac:dyDescent="0.3">
      <c r="A4798" s="174">
        <v>101547</v>
      </c>
      <c r="B4798" s="83" t="s">
        <v>5017</v>
      </c>
      <c r="C4798" s="174" t="s">
        <v>182</v>
      </c>
      <c r="D4798" s="175">
        <v>99.06</v>
      </c>
    </row>
    <row r="4799" spans="1:4" ht="15.75" customHeight="1" x14ac:dyDescent="0.3">
      <c r="A4799" s="174">
        <v>101546</v>
      </c>
      <c r="B4799" s="83" t="s">
        <v>5018</v>
      </c>
      <c r="C4799" s="174" t="s">
        <v>182</v>
      </c>
      <c r="D4799" s="175">
        <v>32.07</v>
      </c>
    </row>
    <row r="4800" spans="1:4" ht="15.75" customHeight="1" x14ac:dyDescent="0.3">
      <c r="A4800" s="174">
        <v>101548</v>
      </c>
      <c r="B4800" s="83" t="s">
        <v>5019</v>
      </c>
      <c r="C4800" s="174" t="s">
        <v>182</v>
      </c>
      <c r="D4800" s="175">
        <v>8.44</v>
      </c>
    </row>
    <row r="4801" spans="1:4" ht="15.75" customHeight="1" x14ac:dyDescent="0.3">
      <c r="A4801" s="174">
        <v>94764</v>
      </c>
      <c r="B4801" s="83" t="s">
        <v>5020</v>
      </c>
      <c r="C4801" s="174" t="s">
        <v>182</v>
      </c>
      <c r="D4801" s="175">
        <v>41.58</v>
      </c>
    </row>
    <row r="4802" spans="1:4" ht="15.75" customHeight="1" x14ac:dyDescent="0.3">
      <c r="A4802" s="174">
        <v>94765</v>
      </c>
      <c r="B4802" s="83" t="s">
        <v>5021</v>
      </c>
      <c r="C4802" s="174" t="s">
        <v>182</v>
      </c>
      <c r="D4802" s="175">
        <v>45.77</v>
      </c>
    </row>
    <row r="4803" spans="1:4" ht="15.75" customHeight="1" x14ac:dyDescent="0.3">
      <c r="A4803" s="174">
        <v>94766</v>
      </c>
      <c r="B4803" s="83" t="s">
        <v>5022</v>
      </c>
      <c r="C4803" s="174" t="s">
        <v>182</v>
      </c>
      <c r="D4803" s="175">
        <v>51.07</v>
      </c>
    </row>
    <row r="4804" spans="1:4" ht="15.75" customHeight="1" x14ac:dyDescent="0.3">
      <c r="A4804" s="174">
        <v>94767</v>
      </c>
      <c r="B4804" s="83" t="s">
        <v>5023</v>
      </c>
      <c r="C4804" s="174" t="s">
        <v>182</v>
      </c>
      <c r="D4804" s="175">
        <v>75.22</v>
      </c>
    </row>
    <row r="4805" spans="1:4" ht="15.75" customHeight="1" x14ac:dyDescent="0.3">
      <c r="A4805" s="174">
        <v>94768</v>
      </c>
      <c r="B4805" s="83" t="s">
        <v>5024</v>
      </c>
      <c r="C4805" s="174" t="s">
        <v>182</v>
      </c>
      <c r="D4805" s="175">
        <v>85.11</v>
      </c>
    </row>
    <row r="4806" spans="1:4" ht="15.75" customHeight="1" x14ac:dyDescent="0.3">
      <c r="A4806" s="174">
        <v>94769</v>
      </c>
      <c r="B4806" s="83" t="s">
        <v>5025</v>
      </c>
      <c r="C4806" s="174" t="s">
        <v>182</v>
      </c>
      <c r="D4806" s="175">
        <v>113.32</v>
      </c>
    </row>
    <row r="4807" spans="1:4" ht="15.75" customHeight="1" x14ac:dyDescent="0.3">
      <c r="A4807" s="174">
        <v>94783</v>
      </c>
      <c r="B4807" s="83" t="s">
        <v>5026</v>
      </c>
      <c r="C4807" s="174" t="s">
        <v>182</v>
      </c>
      <c r="D4807" s="175">
        <v>19.57</v>
      </c>
    </row>
    <row r="4808" spans="1:4" ht="15.75" customHeight="1" x14ac:dyDescent="0.3">
      <c r="A4808" s="174">
        <v>94703</v>
      </c>
      <c r="B4808" s="83" t="s">
        <v>5027</v>
      </c>
      <c r="C4808" s="174" t="s">
        <v>182</v>
      </c>
      <c r="D4808" s="175">
        <v>20.82</v>
      </c>
    </row>
    <row r="4809" spans="1:4" ht="15.75" customHeight="1" x14ac:dyDescent="0.3">
      <c r="A4809" s="174">
        <v>94704</v>
      </c>
      <c r="B4809" s="83" t="s">
        <v>5028</v>
      </c>
      <c r="C4809" s="174" t="s">
        <v>182</v>
      </c>
      <c r="D4809" s="175">
        <v>27.05</v>
      </c>
    </row>
    <row r="4810" spans="1:4" ht="15.75" customHeight="1" x14ac:dyDescent="0.3">
      <c r="A4810" s="174">
        <v>94705</v>
      </c>
      <c r="B4810" s="83" t="s">
        <v>5029</v>
      </c>
      <c r="C4810" s="174" t="s">
        <v>182</v>
      </c>
      <c r="D4810" s="175">
        <v>36.11</v>
      </c>
    </row>
    <row r="4811" spans="1:4" ht="15.75" customHeight="1" x14ac:dyDescent="0.3">
      <c r="A4811" s="174">
        <v>94706</v>
      </c>
      <c r="B4811" s="83" t="s">
        <v>5030</v>
      </c>
      <c r="C4811" s="174" t="s">
        <v>182</v>
      </c>
      <c r="D4811" s="175">
        <v>35.58</v>
      </c>
    </row>
    <row r="4812" spans="1:4" ht="15.75" customHeight="1" x14ac:dyDescent="0.3">
      <c r="A4812" s="174">
        <v>94707</v>
      </c>
      <c r="B4812" s="83" t="s">
        <v>5031</v>
      </c>
      <c r="C4812" s="174" t="s">
        <v>182</v>
      </c>
      <c r="D4812" s="175">
        <v>54.64</v>
      </c>
    </row>
    <row r="4813" spans="1:4" ht="15.75" customHeight="1" x14ac:dyDescent="0.3">
      <c r="A4813" s="174">
        <v>94715</v>
      </c>
      <c r="B4813" s="83" t="s">
        <v>5032</v>
      </c>
      <c r="C4813" s="174" t="s">
        <v>182</v>
      </c>
      <c r="D4813" s="175">
        <v>272.99</v>
      </c>
    </row>
    <row r="4814" spans="1:4" ht="15.75" customHeight="1" x14ac:dyDescent="0.3">
      <c r="A4814" s="174">
        <v>94713</v>
      </c>
      <c r="B4814" s="83" t="s">
        <v>5033</v>
      </c>
      <c r="C4814" s="174" t="s">
        <v>182</v>
      </c>
      <c r="D4814" s="175">
        <v>219.09</v>
      </c>
    </row>
    <row r="4815" spans="1:4" ht="15.75" customHeight="1" x14ac:dyDescent="0.3">
      <c r="A4815" s="174">
        <v>94714</v>
      </c>
      <c r="B4815" s="83" t="s">
        <v>5034</v>
      </c>
      <c r="C4815" s="174" t="s">
        <v>182</v>
      </c>
      <c r="D4815" s="175">
        <v>305.57</v>
      </c>
    </row>
    <row r="4816" spans="1:4" ht="15.75" customHeight="1" x14ac:dyDescent="0.3">
      <c r="A4816" s="174">
        <v>94656</v>
      </c>
      <c r="B4816" s="83" t="s">
        <v>5035</v>
      </c>
      <c r="C4816" s="174" t="s">
        <v>182</v>
      </c>
      <c r="D4816" s="175">
        <v>4.03</v>
      </c>
    </row>
    <row r="4817" spans="1:4" ht="15.75" customHeight="1" x14ac:dyDescent="0.3">
      <c r="A4817" s="174">
        <v>94670</v>
      </c>
      <c r="B4817" s="83" t="s">
        <v>5036</v>
      </c>
      <c r="C4817" s="174" t="s">
        <v>182</v>
      </c>
      <c r="D4817" s="175">
        <v>70.52</v>
      </c>
    </row>
    <row r="4818" spans="1:4" ht="15.75" customHeight="1" x14ac:dyDescent="0.3">
      <c r="A4818" s="174">
        <v>94658</v>
      </c>
      <c r="B4818" s="83" t="s">
        <v>5037</v>
      </c>
      <c r="C4818" s="174" t="s">
        <v>182</v>
      </c>
      <c r="D4818" s="175">
        <v>5.89</v>
      </c>
    </row>
    <row r="4819" spans="1:4" ht="15.75" customHeight="1" x14ac:dyDescent="0.3">
      <c r="A4819" s="174">
        <v>94660</v>
      </c>
      <c r="B4819" s="83" t="s">
        <v>5038</v>
      </c>
      <c r="C4819" s="174" t="s">
        <v>182</v>
      </c>
      <c r="D4819" s="175">
        <v>9.0500000000000007</v>
      </c>
    </row>
    <row r="4820" spans="1:4" ht="15.75" customHeight="1" x14ac:dyDescent="0.3">
      <c r="A4820" s="174">
        <v>94662</v>
      </c>
      <c r="B4820" s="83" t="s">
        <v>5039</v>
      </c>
      <c r="C4820" s="174" t="s">
        <v>182</v>
      </c>
      <c r="D4820" s="175">
        <v>12.02</v>
      </c>
    </row>
    <row r="4821" spans="1:4" ht="15.75" customHeight="1" x14ac:dyDescent="0.3">
      <c r="A4821" s="174">
        <v>94664</v>
      </c>
      <c r="B4821" s="83" t="s">
        <v>5040</v>
      </c>
      <c r="C4821" s="174" t="s">
        <v>182</v>
      </c>
      <c r="D4821" s="175">
        <v>20.97</v>
      </c>
    </row>
    <row r="4822" spans="1:4" ht="15.75" customHeight="1" x14ac:dyDescent="0.3">
      <c r="A4822" s="174">
        <v>94666</v>
      </c>
      <c r="B4822" s="83" t="s">
        <v>5041</v>
      </c>
      <c r="C4822" s="174" t="s">
        <v>182</v>
      </c>
      <c r="D4822" s="175">
        <v>33.64</v>
      </c>
    </row>
    <row r="4823" spans="1:4" ht="15.75" customHeight="1" x14ac:dyDescent="0.3">
      <c r="A4823" s="174">
        <v>94668</v>
      </c>
      <c r="B4823" s="83" t="s">
        <v>5042</v>
      </c>
      <c r="C4823" s="174" t="s">
        <v>182</v>
      </c>
      <c r="D4823" s="175">
        <v>44.42</v>
      </c>
    </row>
    <row r="4824" spans="1:4" ht="15.75" customHeight="1" x14ac:dyDescent="0.3">
      <c r="A4824" s="174">
        <v>105215</v>
      </c>
      <c r="B4824" s="83" t="s">
        <v>5043</v>
      </c>
      <c r="C4824" s="174" t="s">
        <v>182</v>
      </c>
      <c r="D4824" s="175">
        <v>10.76</v>
      </c>
    </row>
    <row r="4825" spans="1:4" ht="15.75" customHeight="1" x14ac:dyDescent="0.3">
      <c r="A4825" s="174">
        <v>105216</v>
      </c>
      <c r="B4825" s="83" t="s">
        <v>5044</v>
      </c>
      <c r="C4825" s="174" t="s">
        <v>182</v>
      </c>
      <c r="D4825" s="175">
        <v>39.22</v>
      </c>
    </row>
    <row r="4826" spans="1:4" ht="15.75" customHeight="1" x14ac:dyDescent="0.3">
      <c r="A4826" s="174">
        <v>105217</v>
      </c>
      <c r="B4826" s="83" t="s">
        <v>5045</v>
      </c>
      <c r="C4826" s="174" t="s">
        <v>182</v>
      </c>
      <c r="D4826" s="175">
        <v>44.13</v>
      </c>
    </row>
    <row r="4827" spans="1:4" ht="15.75" customHeight="1" x14ac:dyDescent="0.3">
      <c r="A4827" s="174">
        <v>105214</v>
      </c>
      <c r="B4827" s="83" t="s">
        <v>5046</v>
      </c>
      <c r="C4827" s="174" t="s">
        <v>182</v>
      </c>
      <c r="D4827" s="175">
        <v>46.34</v>
      </c>
    </row>
    <row r="4828" spans="1:4" ht="15.75" customHeight="1" x14ac:dyDescent="0.3">
      <c r="A4828" s="174">
        <v>105218</v>
      </c>
      <c r="B4828" s="83" t="s">
        <v>5047</v>
      </c>
      <c r="C4828" s="174" t="s">
        <v>182</v>
      </c>
      <c r="D4828" s="175">
        <v>76.38</v>
      </c>
    </row>
    <row r="4829" spans="1:4" ht="15.75" customHeight="1" x14ac:dyDescent="0.3">
      <c r="A4829" s="174">
        <v>105213</v>
      </c>
      <c r="B4829" s="83" t="s">
        <v>5048</v>
      </c>
      <c r="C4829" s="174" t="s">
        <v>182</v>
      </c>
      <c r="D4829" s="175">
        <v>187.07</v>
      </c>
    </row>
    <row r="4830" spans="1:4" ht="15.75" customHeight="1" x14ac:dyDescent="0.3">
      <c r="A4830" s="174">
        <v>105233</v>
      </c>
      <c r="B4830" s="83" t="s">
        <v>5049</v>
      </c>
      <c r="C4830" s="174" t="s">
        <v>182</v>
      </c>
      <c r="D4830" s="175">
        <v>8.52</v>
      </c>
    </row>
    <row r="4831" spans="1:4" ht="15.75" customHeight="1" x14ac:dyDescent="0.3">
      <c r="A4831" s="174">
        <v>105234</v>
      </c>
      <c r="B4831" s="83" t="s">
        <v>5050</v>
      </c>
      <c r="C4831" s="174" t="s">
        <v>182</v>
      </c>
      <c r="D4831" s="175">
        <v>10.48</v>
      </c>
    </row>
    <row r="4832" spans="1:4" ht="15.75" customHeight="1" x14ac:dyDescent="0.3">
      <c r="A4832" s="174">
        <v>105228</v>
      </c>
      <c r="B4832" s="83" t="s">
        <v>5051</v>
      </c>
      <c r="C4832" s="174" t="s">
        <v>182</v>
      </c>
      <c r="D4832" s="175">
        <v>12.45</v>
      </c>
    </row>
    <row r="4833" spans="1:4" ht="15.75" customHeight="1" x14ac:dyDescent="0.3">
      <c r="A4833" s="174">
        <v>105138</v>
      </c>
      <c r="B4833" s="83" t="s">
        <v>5052</v>
      </c>
      <c r="C4833" s="174" t="s">
        <v>182</v>
      </c>
      <c r="D4833" s="175">
        <v>17.559999999999999</v>
      </c>
    </row>
    <row r="4834" spans="1:4" ht="15.75" customHeight="1" x14ac:dyDescent="0.3">
      <c r="A4834" s="174">
        <v>105139</v>
      </c>
      <c r="B4834" s="83" t="s">
        <v>5053</v>
      </c>
      <c r="C4834" s="174" t="s">
        <v>182</v>
      </c>
      <c r="D4834" s="175">
        <v>20.46</v>
      </c>
    </row>
    <row r="4835" spans="1:4" ht="15.75" customHeight="1" x14ac:dyDescent="0.3">
      <c r="A4835" s="174">
        <v>105140</v>
      </c>
      <c r="B4835" s="83" t="s">
        <v>5054</v>
      </c>
      <c r="C4835" s="174" t="s">
        <v>182</v>
      </c>
      <c r="D4835" s="175">
        <v>26.23</v>
      </c>
    </row>
    <row r="4836" spans="1:4" ht="15.75" customHeight="1" x14ac:dyDescent="0.3">
      <c r="A4836" s="174">
        <v>105141</v>
      </c>
      <c r="B4836" s="83" t="s">
        <v>5055</v>
      </c>
      <c r="C4836" s="174" t="s">
        <v>182</v>
      </c>
      <c r="D4836" s="175">
        <v>31.43</v>
      </c>
    </row>
    <row r="4837" spans="1:4" ht="15.75" customHeight="1" x14ac:dyDescent="0.3">
      <c r="A4837" s="174">
        <v>105172</v>
      </c>
      <c r="B4837" s="83" t="s">
        <v>5056</v>
      </c>
      <c r="C4837" s="174" t="s">
        <v>182</v>
      </c>
      <c r="D4837" s="175">
        <v>98.91</v>
      </c>
    </row>
    <row r="4838" spans="1:4" ht="15.75" customHeight="1" x14ac:dyDescent="0.3">
      <c r="A4838" s="174">
        <v>105169</v>
      </c>
      <c r="B4838" s="83" t="s">
        <v>5057</v>
      </c>
      <c r="C4838" s="174" t="s">
        <v>182</v>
      </c>
      <c r="D4838" s="175">
        <v>99.04</v>
      </c>
    </row>
    <row r="4839" spans="1:4" ht="15.75" customHeight="1" x14ac:dyDescent="0.3">
      <c r="A4839" s="174">
        <v>105230</v>
      </c>
      <c r="B4839" s="83" t="s">
        <v>5058</v>
      </c>
      <c r="C4839" s="174" t="s">
        <v>182</v>
      </c>
      <c r="D4839" s="175">
        <v>9.7200000000000006</v>
      </c>
    </row>
    <row r="4840" spans="1:4" ht="15.75" customHeight="1" x14ac:dyDescent="0.3">
      <c r="A4840" s="174">
        <v>105231</v>
      </c>
      <c r="B4840" s="83" t="s">
        <v>5059</v>
      </c>
      <c r="C4840" s="174" t="s">
        <v>182</v>
      </c>
      <c r="D4840" s="175">
        <v>11.42</v>
      </c>
    </row>
    <row r="4841" spans="1:4" ht="15.75" customHeight="1" x14ac:dyDescent="0.3">
      <c r="A4841" s="174">
        <v>105232</v>
      </c>
      <c r="B4841" s="83" t="s">
        <v>5060</v>
      </c>
      <c r="C4841" s="174" t="s">
        <v>182</v>
      </c>
      <c r="D4841" s="175">
        <v>21.81</v>
      </c>
    </row>
    <row r="4842" spans="1:4" ht="15.75" customHeight="1" x14ac:dyDescent="0.3">
      <c r="A4842" s="174">
        <v>105229</v>
      </c>
      <c r="B4842" s="83" t="s">
        <v>5061</v>
      </c>
      <c r="C4842" s="174" t="s">
        <v>182</v>
      </c>
      <c r="D4842" s="175">
        <v>34.6</v>
      </c>
    </row>
    <row r="4843" spans="1:4" ht="15.75" customHeight="1" x14ac:dyDescent="0.3">
      <c r="A4843" s="174">
        <v>105146</v>
      </c>
      <c r="B4843" s="83" t="s">
        <v>5062</v>
      </c>
      <c r="C4843" s="174" t="s">
        <v>182</v>
      </c>
      <c r="D4843" s="175">
        <v>27.93</v>
      </c>
    </row>
    <row r="4844" spans="1:4" ht="15.75" customHeight="1" x14ac:dyDescent="0.3">
      <c r="A4844" s="174">
        <v>94613</v>
      </c>
      <c r="B4844" s="83" t="s">
        <v>5063</v>
      </c>
      <c r="C4844" s="174" t="s">
        <v>182</v>
      </c>
      <c r="D4844" s="175">
        <v>0</v>
      </c>
    </row>
    <row r="4845" spans="1:4" ht="15.75" customHeight="1" x14ac:dyDescent="0.3">
      <c r="A4845" s="174">
        <v>94607</v>
      </c>
      <c r="B4845" s="83" t="s">
        <v>5064</v>
      </c>
      <c r="C4845" s="174" t="s">
        <v>182</v>
      </c>
      <c r="D4845" s="175">
        <v>0</v>
      </c>
    </row>
    <row r="4846" spans="1:4" ht="15.75" customHeight="1" x14ac:dyDescent="0.3">
      <c r="A4846" s="174">
        <v>94609</v>
      </c>
      <c r="B4846" s="83" t="s">
        <v>5065</v>
      </c>
      <c r="C4846" s="174" t="s">
        <v>182</v>
      </c>
      <c r="D4846" s="175">
        <v>0</v>
      </c>
    </row>
    <row r="4847" spans="1:4" ht="15.75" customHeight="1" x14ac:dyDescent="0.3">
      <c r="A4847" s="174">
        <v>94611</v>
      </c>
      <c r="B4847" s="83" t="s">
        <v>5066</v>
      </c>
      <c r="C4847" s="174" t="s">
        <v>182</v>
      </c>
      <c r="D4847" s="175">
        <v>0</v>
      </c>
    </row>
    <row r="4848" spans="1:4" ht="15.75" customHeight="1" x14ac:dyDescent="0.3">
      <c r="A4848" s="174">
        <v>96738</v>
      </c>
      <c r="B4848" s="83" t="s">
        <v>5067</v>
      </c>
      <c r="C4848" s="174" t="s">
        <v>182</v>
      </c>
      <c r="D4848" s="175">
        <v>28.96</v>
      </c>
    </row>
    <row r="4849" spans="1:4" ht="15.75" customHeight="1" x14ac:dyDescent="0.3">
      <c r="A4849" s="174">
        <v>96740</v>
      </c>
      <c r="B4849" s="83" t="s">
        <v>5068</v>
      </c>
      <c r="C4849" s="174" t="s">
        <v>182</v>
      </c>
      <c r="D4849" s="175">
        <v>40.11</v>
      </c>
    </row>
    <row r="4850" spans="1:4" ht="15.75" customHeight="1" x14ac:dyDescent="0.3">
      <c r="A4850" s="174">
        <v>94738</v>
      </c>
      <c r="B4850" s="83" t="s">
        <v>5069</v>
      </c>
      <c r="C4850" s="174" t="s">
        <v>182</v>
      </c>
      <c r="D4850" s="175">
        <v>1802.52</v>
      </c>
    </row>
    <row r="4851" spans="1:4" ht="15.75" customHeight="1" x14ac:dyDescent="0.3">
      <c r="A4851" s="174">
        <v>94724</v>
      </c>
      <c r="B4851" s="83" t="s">
        <v>5070</v>
      </c>
      <c r="C4851" s="174" t="s">
        <v>182</v>
      </c>
      <c r="D4851" s="175">
        <v>28.84</v>
      </c>
    </row>
    <row r="4852" spans="1:4" ht="15.75" customHeight="1" x14ac:dyDescent="0.3">
      <c r="A4852" s="174">
        <v>94726</v>
      </c>
      <c r="B4852" s="83" t="s">
        <v>5071</v>
      </c>
      <c r="C4852" s="174" t="s">
        <v>182</v>
      </c>
      <c r="D4852" s="175">
        <v>37.159999999999997</v>
      </c>
    </row>
    <row r="4853" spans="1:4" ht="15.75" customHeight="1" x14ac:dyDescent="0.3">
      <c r="A4853" s="174">
        <v>94728</v>
      </c>
      <c r="B4853" s="83" t="s">
        <v>5072</v>
      </c>
      <c r="C4853" s="174" t="s">
        <v>182</v>
      </c>
      <c r="D4853" s="175">
        <v>57.86</v>
      </c>
    </row>
    <row r="4854" spans="1:4" ht="15.75" customHeight="1" x14ac:dyDescent="0.3">
      <c r="A4854" s="174">
        <v>94730</v>
      </c>
      <c r="B4854" s="83" t="s">
        <v>5073</v>
      </c>
      <c r="C4854" s="174" t="s">
        <v>182</v>
      </c>
      <c r="D4854" s="175">
        <v>70.98</v>
      </c>
    </row>
    <row r="4855" spans="1:4" ht="15.75" customHeight="1" x14ac:dyDescent="0.3">
      <c r="A4855" s="174">
        <v>94732</v>
      </c>
      <c r="B4855" s="83" t="s">
        <v>5074</v>
      </c>
      <c r="C4855" s="174" t="s">
        <v>182</v>
      </c>
      <c r="D4855" s="175">
        <v>113.68</v>
      </c>
    </row>
    <row r="4856" spans="1:4" ht="15.75" customHeight="1" x14ac:dyDescent="0.3">
      <c r="A4856" s="174">
        <v>94734</v>
      </c>
      <c r="B4856" s="83" t="s">
        <v>5075</v>
      </c>
      <c r="C4856" s="174" t="s">
        <v>182</v>
      </c>
      <c r="D4856" s="175">
        <v>412.46</v>
      </c>
    </row>
    <row r="4857" spans="1:4" ht="15.75" customHeight="1" x14ac:dyDescent="0.3">
      <c r="A4857" s="174">
        <v>94736</v>
      </c>
      <c r="B4857" s="83" t="s">
        <v>5076</v>
      </c>
      <c r="C4857" s="174" t="s">
        <v>182</v>
      </c>
      <c r="D4857" s="175">
        <v>599.66</v>
      </c>
    </row>
    <row r="4858" spans="1:4" ht="15.75" customHeight="1" x14ac:dyDescent="0.3">
      <c r="A4858" s="174">
        <v>94483</v>
      </c>
      <c r="B4858" s="83" t="s">
        <v>5077</v>
      </c>
      <c r="C4858" s="174" t="s">
        <v>182</v>
      </c>
      <c r="D4858" s="175">
        <v>1420.88</v>
      </c>
    </row>
    <row r="4859" spans="1:4" ht="15.75" customHeight="1" x14ac:dyDescent="0.3">
      <c r="A4859" s="174">
        <v>94482</v>
      </c>
      <c r="B4859" s="83" t="s">
        <v>5078</v>
      </c>
      <c r="C4859" s="174" t="s">
        <v>182</v>
      </c>
      <c r="D4859" s="175">
        <v>1685.64</v>
      </c>
    </row>
    <row r="4860" spans="1:4" ht="15.75" customHeight="1" x14ac:dyDescent="0.3">
      <c r="A4860" s="174">
        <v>94481</v>
      </c>
      <c r="B4860" s="83" t="s">
        <v>5079</v>
      </c>
      <c r="C4860" s="174" t="s">
        <v>182</v>
      </c>
      <c r="D4860" s="175">
        <v>2132.7399999999998</v>
      </c>
    </row>
    <row r="4861" spans="1:4" ht="15.75" customHeight="1" x14ac:dyDescent="0.3">
      <c r="A4861" s="174">
        <v>94480</v>
      </c>
      <c r="B4861" s="83" t="s">
        <v>5080</v>
      </c>
      <c r="C4861" s="174" t="s">
        <v>182</v>
      </c>
      <c r="D4861" s="175">
        <v>2995.18</v>
      </c>
    </row>
    <row r="4862" spans="1:4" ht="15.75" customHeight="1" x14ac:dyDescent="0.3">
      <c r="A4862" s="174">
        <v>94472</v>
      </c>
      <c r="B4862" s="83" t="s">
        <v>5081</v>
      </c>
      <c r="C4862" s="174" t="s">
        <v>182</v>
      </c>
      <c r="D4862" s="175">
        <v>89.86</v>
      </c>
    </row>
    <row r="4863" spans="1:4" ht="15.75" customHeight="1" x14ac:dyDescent="0.3">
      <c r="A4863" s="174">
        <v>94474</v>
      </c>
      <c r="B4863" s="83" t="s">
        <v>5082</v>
      </c>
      <c r="C4863" s="174" t="s">
        <v>182</v>
      </c>
      <c r="D4863" s="175">
        <v>149.6</v>
      </c>
    </row>
    <row r="4864" spans="1:4" ht="15.75" customHeight="1" x14ac:dyDescent="0.3">
      <c r="A4864" s="174">
        <v>94476</v>
      </c>
      <c r="B4864" s="83" t="s">
        <v>5083</v>
      </c>
      <c r="C4864" s="174" t="s">
        <v>182</v>
      </c>
      <c r="D4864" s="175">
        <v>208.28</v>
      </c>
    </row>
    <row r="4865" spans="1:4" ht="15.75" customHeight="1" x14ac:dyDescent="0.3">
      <c r="A4865" s="174">
        <v>94471</v>
      </c>
      <c r="B4865" s="83" t="s">
        <v>5084</v>
      </c>
      <c r="C4865" s="174" t="s">
        <v>182</v>
      </c>
      <c r="D4865" s="175">
        <v>87.31</v>
      </c>
    </row>
    <row r="4866" spans="1:4" ht="15.75" customHeight="1" x14ac:dyDescent="0.3">
      <c r="A4866" s="174">
        <v>94473</v>
      </c>
      <c r="B4866" s="83" t="s">
        <v>5085</v>
      </c>
      <c r="C4866" s="174" t="s">
        <v>182</v>
      </c>
      <c r="D4866" s="175">
        <v>138.37</v>
      </c>
    </row>
    <row r="4867" spans="1:4" ht="15.75" customHeight="1" x14ac:dyDescent="0.3">
      <c r="A4867" s="174">
        <v>94475</v>
      </c>
      <c r="B4867" s="83" t="s">
        <v>5086</v>
      </c>
      <c r="C4867" s="174" t="s">
        <v>182</v>
      </c>
      <c r="D4867" s="175">
        <v>186.64</v>
      </c>
    </row>
    <row r="4868" spans="1:4" ht="15.75" customHeight="1" x14ac:dyDescent="0.3">
      <c r="A4868" s="174">
        <v>105194</v>
      </c>
      <c r="B4868" s="83" t="s">
        <v>5087</v>
      </c>
      <c r="C4868" s="174" t="s">
        <v>182</v>
      </c>
      <c r="D4868" s="175">
        <v>96.86</v>
      </c>
    </row>
    <row r="4869" spans="1:4" ht="15.75" customHeight="1" x14ac:dyDescent="0.3">
      <c r="A4869" s="174">
        <v>105195</v>
      </c>
      <c r="B4869" s="83" t="s">
        <v>5088</v>
      </c>
      <c r="C4869" s="174" t="s">
        <v>182</v>
      </c>
      <c r="D4869" s="175">
        <v>244.73</v>
      </c>
    </row>
    <row r="4870" spans="1:4" ht="15.75" customHeight="1" x14ac:dyDescent="0.3">
      <c r="A4870" s="174">
        <v>105178</v>
      </c>
      <c r="B4870" s="83" t="s">
        <v>5089</v>
      </c>
      <c r="C4870" s="174" t="s">
        <v>182</v>
      </c>
      <c r="D4870" s="175">
        <v>154.6</v>
      </c>
    </row>
    <row r="4871" spans="1:4" ht="15.75" customHeight="1" x14ac:dyDescent="0.3">
      <c r="A4871" s="174">
        <v>94620</v>
      </c>
      <c r="B4871" s="83" t="s">
        <v>5090</v>
      </c>
      <c r="C4871" s="174" t="s">
        <v>182</v>
      </c>
      <c r="D4871" s="175">
        <v>844.35</v>
      </c>
    </row>
    <row r="4872" spans="1:4" ht="15.75" customHeight="1" x14ac:dyDescent="0.3">
      <c r="A4872" s="174">
        <v>94614</v>
      </c>
      <c r="B4872" s="83" t="s">
        <v>5091</v>
      </c>
      <c r="C4872" s="174" t="s">
        <v>182</v>
      </c>
      <c r="D4872" s="175">
        <v>142.59</v>
      </c>
    </row>
    <row r="4873" spans="1:4" ht="15.75" customHeight="1" x14ac:dyDescent="0.3">
      <c r="A4873" s="174">
        <v>94616</v>
      </c>
      <c r="B4873" s="83" t="s">
        <v>5092</v>
      </c>
      <c r="C4873" s="174" t="s">
        <v>182</v>
      </c>
      <c r="D4873" s="175">
        <v>381.71</v>
      </c>
    </row>
    <row r="4874" spans="1:4" ht="15.75" customHeight="1" x14ac:dyDescent="0.3">
      <c r="A4874" s="174">
        <v>94618</v>
      </c>
      <c r="B4874" s="83" t="s">
        <v>5093</v>
      </c>
      <c r="C4874" s="174" t="s">
        <v>182</v>
      </c>
      <c r="D4874" s="175">
        <v>371.81</v>
      </c>
    </row>
    <row r="4875" spans="1:4" ht="15.75" customHeight="1" x14ac:dyDescent="0.3">
      <c r="A4875" s="174">
        <v>105193</v>
      </c>
      <c r="B4875" s="83" t="s">
        <v>5094</v>
      </c>
      <c r="C4875" s="174" t="s">
        <v>182</v>
      </c>
      <c r="D4875" s="175">
        <v>169.2</v>
      </c>
    </row>
    <row r="4876" spans="1:4" ht="15.75" customHeight="1" x14ac:dyDescent="0.3">
      <c r="A4876" s="174">
        <v>105197</v>
      </c>
      <c r="B4876" s="83" t="s">
        <v>5095</v>
      </c>
      <c r="C4876" s="174" t="s">
        <v>182</v>
      </c>
      <c r="D4876" s="175">
        <v>179.93</v>
      </c>
    </row>
    <row r="4877" spans="1:4" ht="15.75" customHeight="1" x14ac:dyDescent="0.3">
      <c r="A4877" s="174">
        <v>105196</v>
      </c>
      <c r="B4877" s="83" t="s">
        <v>5096</v>
      </c>
      <c r="C4877" s="174" t="s">
        <v>182</v>
      </c>
      <c r="D4877" s="175">
        <v>260.44</v>
      </c>
    </row>
    <row r="4878" spans="1:4" ht="15.75" customHeight="1" x14ac:dyDescent="0.3">
      <c r="A4878" s="174">
        <v>105198</v>
      </c>
      <c r="B4878" s="83" t="s">
        <v>5097</v>
      </c>
      <c r="C4878" s="174" t="s">
        <v>182</v>
      </c>
      <c r="D4878" s="175">
        <v>368.62</v>
      </c>
    </row>
    <row r="4879" spans="1:4" ht="15.75" customHeight="1" x14ac:dyDescent="0.3">
      <c r="A4879" s="174">
        <v>105200</v>
      </c>
      <c r="B4879" s="83" t="s">
        <v>5098</v>
      </c>
      <c r="C4879" s="174" t="s">
        <v>182</v>
      </c>
      <c r="D4879" s="175">
        <v>142.55000000000001</v>
      </c>
    </row>
    <row r="4880" spans="1:4" ht="15.75" customHeight="1" x14ac:dyDescent="0.3">
      <c r="A4880" s="174">
        <v>105199</v>
      </c>
      <c r="B4880" s="83" t="s">
        <v>5099</v>
      </c>
      <c r="C4880" s="174" t="s">
        <v>182</v>
      </c>
      <c r="D4880" s="175">
        <v>237.01</v>
      </c>
    </row>
    <row r="4881" spans="1:4" ht="15.75" customHeight="1" x14ac:dyDescent="0.3">
      <c r="A4881" s="174">
        <v>105201</v>
      </c>
      <c r="B4881" s="83" t="s">
        <v>5100</v>
      </c>
      <c r="C4881" s="174" t="s">
        <v>182</v>
      </c>
      <c r="D4881" s="175">
        <v>323.70999999999998</v>
      </c>
    </row>
    <row r="4882" spans="1:4" ht="15.75" customHeight="1" x14ac:dyDescent="0.3">
      <c r="A4882" s="174">
        <v>94755</v>
      </c>
      <c r="B4882" s="83" t="s">
        <v>5101</v>
      </c>
      <c r="C4882" s="174" t="s">
        <v>182</v>
      </c>
      <c r="D4882" s="175">
        <v>0</v>
      </c>
    </row>
    <row r="4883" spans="1:4" ht="15.75" customHeight="1" x14ac:dyDescent="0.3">
      <c r="A4883" s="174">
        <v>94741</v>
      </c>
      <c r="B4883" s="83" t="s">
        <v>5102</v>
      </c>
      <c r="C4883" s="174" t="s">
        <v>182</v>
      </c>
      <c r="D4883" s="175">
        <v>14.59</v>
      </c>
    </row>
    <row r="4884" spans="1:4" ht="15.75" customHeight="1" x14ac:dyDescent="0.3">
      <c r="A4884" s="174">
        <v>94743</v>
      </c>
      <c r="B4884" s="83" t="s">
        <v>5103</v>
      </c>
      <c r="C4884" s="174" t="s">
        <v>182</v>
      </c>
      <c r="D4884" s="175">
        <v>23.6</v>
      </c>
    </row>
    <row r="4885" spans="1:4" ht="15.75" customHeight="1" x14ac:dyDescent="0.3">
      <c r="A4885" s="174">
        <v>94745</v>
      </c>
      <c r="B4885" s="83" t="s">
        <v>5104</v>
      </c>
      <c r="C4885" s="174" t="s">
        <v>182</v>
      </c>
      <c r="D4885" s="175">
        <v>0</v>
      </c>
    </row>
    <row r="4886" spans="1:4" ht="15.75" customHeight="1" x14ac:dyDescent="0.3">
      <c r="A4886" s="174">
        <v>94747</v>
      </c>
      <c r="B4886" s="83" t="s">
        <v>5105</v>
      </c>
      <c r="C4886" s="174" t="s">
        <v>182</v>
      </c>
      <c r="D4886" s="175">
        <v>0</v>
      </c>
    </row>
    <row r="4887" spans="1:4" ht="15.75" customHeight="1" x14ac:dyDescent="0.3">
      <c r="A4887" s="174">
        <v>94749</v>
      </c>
      <c r="B4887" s="83" t="s">
        <v>5106</v>
      </c>
      <c r="C4887" s="174" t="s">
        <v>182</v>
      </c>
      <c r="D4887" s="175">
        <v>0</v>
      </c>
    </row>
    <row r="4888" spans="1:4" ht="15.75" customHeight="1" x14ac:dyDescent="0.3">
      <c r="A4888" s="174">
        <v>94751</v>
      </c>
      <c r="B4888" s="83" t="s">
        <v>5107</v>
      </c>
      <c r="C4888" s="174" t="s">
        <v>182</v>
      </c>
      <c r="D4888" s="175">
        <v>0</v>
      </c>
    </row>
    <row r="4889" spans="1:4" ht="15.75" customHeight="1" x14ac:dyDescent="0.3">
      <c r="A4889" s="174">
        <v>94753</v>
      </c>
      <c r="B4889" s="83" t="s">
        <v>5108</v>
      </c>
      <c r="C4889" s="174" t="s">
        <v>182</v>
      </c>
      <c r="D4889" s="175">
        <v>0</v>
      </c>
    </row>
    <row r="4890" spans="1:4" ht="15.75" customHeight="1" x14ac:dyDescent="0.3">
      <c r="A4890" s="174">
        <v>105209</v>
      </c>
      <c r="B4890" s="83" t="s">
        <v>5109</v>
      </c>
      <c r="C4890" s="174" t="s">
        <v>182</v>
      </c>
      <c r="D4890" s="175">
        <v>174.33</v>
      </c>
    </row>
    <row r="4891" spans="1:4" ht="15.75" customHeight="1" x14ac:dyDescent="0.3">
      <c r="A4891" s="174">
        <v>105208</v>
      </c>
      <c r="B4891" s="83" t="s">
        <v>5110</v>
      </c>
      <c r="C4891" s="174" t="s">
        <v>182</v>
      </c>
      <c r="D4891" s="175">
        <v>355.96</v>
      </c>
    </row>
    <row r="4892" spans="1:4" ht="15.75" customHeight="1" x14ac:dyDescent="0.3">
      <c r="A4892" s="174">
        <v>105210</v>
      </c>
      <c r="B4892" s="83" t="s">
        <v>5111</v>
      </c>
      <c r="C4892" s="174" t="s">
        <v>182</v>
      </c>
      <c r="D4892" s="175">
        <v>459.08</v>
      </c>
    </row>
    <row r="4893" spans="1:4" ht="15.75" customHeight="1" x14ac:dyDescent="0.3">
      <c r="A4893" s="174">
        <v>105203</v>
      </c>
      <c r="B4893" s="83" t="s">
        <v>5112</v>
      </c>
      <c r="C4893" s="174" t="s">
        <v>182</v>
      </c>
      <c r="D4893" s="175">
        <v>179.15</v>
      </c>
    </row>
    <row r="4894" spans="1:4" ht="15.75" customHeight="1" x14ac:dyDescent="0.3">
      <c r="A4894" s="174">
        <v>105202</v>
      </c>
      <c r="B4894" s="83" t="s">
        <v>5113</v>
      </c>
      <c r="C4894" s="174" t="s">
        <v>182</v>
      </c>
      <c r="D4894" s="175">
        <v>293.04000000000002</v>
      </c>
    </row>
    <row r="4895" spans="1:4" ht="15.75" customHeight="1" x14ac:dyDescent="0.3">
      <c r="A4895" s="174">
        <v>105204</v>
      </c>
      <c r="B4895" s="83" t="s">
        <v>5114</v>
      </c>
      <c r="C4895" s="174" t="s">
        <v>182</v>
      </c>
      <c r="D4895" s="175">
        <v>389.28</v>
      </c>
    </row>
    <row r="4896" spans="1:4" ht="15.75" customHeight="1" x14ac:dyDescent="0.3">
      <c r="A4896" s="174">
        <v>105206</v>
      </c>
      <c r="B4896" s="83" t="s">
        <v>5115</v>
      </c>
      <c r="C4896" s="174" t="s">
        <v>182</v>
      </c>
      <c r="D4896" s="175">
        <v>170.85</v>
      </c>
    </row>
    <row r="4897" spans="1:4" ht="15.75" customHeight="1" x14ac:dyDescent="0.3">
      <c r="A4897" s="174">
        <v>105205</v>
      </c>
      <c r="B4897" s="83" t="s">
        <v>5116</v>
      </c>
      <c r="C4897" s="174" t="s">
        <v>182</v>
      </c>
      <c r="D4897" s="175">
        <v>270.93</v>
      </c>
    </row>
    <row r="4898" spans="1:4" ht="15.75" customHeight="1" x14ac:dyDescent="0.3">
      <c r="A4898" s="174">
        <v>105207</v>
      </c>
      <c r="B4898" s="83" t="s">
        <v>5117</v>
      </c>
      <c r="C4898" s="174" t="s">
        <v>182</v>
      </c>
      <c r="D4898" s="175">
        <v>378.22</v>
      </c>
    </row>
    <row r="4899" spans="1:4" ht="15.75" customHeight="1" x14ac:dyDescent="0.3">
      <c r="A4899" s="174">
        <v>94673</v>
      </c>
      <c r="B4899" s="83" t="s">
        <v>5118</v>
      </c>
      <c r="C4899" s="174" t="s">
        <v>182</v>
      </c>
      <c r="D4899" s="175">
        <v>7.8</v>
      </c>
    </row>
    <row r="4900" spans="1:4" ht="15.75" customHeight="1" x14ac:dyDescent="0.3">
      <c r="A4900" s="174">
        <v>94687</v>
      </c>
      <c r="B4900" s="83" t="s">
        <v>5119</v>
      </c>
      <c r="C4900" s="174" t="s">
        <v>182</v>
      </c>
      <c r="D4900" s="175">
        <v>217.89</v>
      </c>
    </row>
    <row r="4901" spans="1:4" ht="15.75" customHeight="1" x14ac:dyDescent="0.3">
      <c r="A4901" s="174">
        <v>94675</v>
      </c>
      <c r="B4901" s="83" t="s">
        <v>5120</v>
      </c>
      <c r="C4901" s="174" t="s">
        <v>182</v>
      </c>
      <c r="D4901" s="175">
        <v>12.59</v>
      </c>
    </row>
    <row r="4902" spans="1:4" ht="15.75" customHeight="1" x14ac:dyDescent="0.3">
      <c r="A4902" s="174">
        <v>94677</v>
      </c>
      <c r="B4902" s="83" t="s">
        <v>5121</v>
      </c>
      <c r="C4902" s="174" t="s">
        <v>182</v>
      </c>
      <c r="D4902" s="175">
        <v>19.88</v>
      </c>
    </row>
    <row r="4903" spans="1:4" ht="15.75" customHeight="1" x14ac:dyDescent="0.3">
      <c r="A4903" s="174">
        <v>94679</v>
      </c>
      <c r="B4903" s="83" t="s">
        <v>5122</v>
      </c>
      <c r="C4903" s="174" t="s">
        <v>182</v>
      </c>
      <c r="D4903" s="175">
        <v>24.5</v>
      </c>
    </row>
    <row r="4904" spans="1:4" ht="15.75" customHeight="1" x14ac:dyDescent="0.3">
      <c r="A4904" s="174">
        <v>94681</v>
      </c>
      <c r="B4904" s="83" t="s">
        <v>5123</v>
      </c>
      <c r="C4904" s="174" t="s">
        <v>182</v>
      </c>
      <c r="D4904" s="175">
        <v>48.27</v>
      </c>
    </row>
    <row r="4905" spans="1:4" ht="15.75" customHeight="1" x14ac:dyDescent="0.3">
      <c r="A4905" s="174">
        <v>94683</v>
      </c>
      <c r="B4905" s="83" t="s">
        <v>5124</v>
      </c>
      <c r="C4905" s="174" t="s">
        <v>182</v>
      </c>
      <c r="D4905" s="175">
        <v>73.19</v>
      </c>
    </row>
    <row r="4906" spans="1:4" ht="15.75" customHeight="1" x14ac:dyDescent="0.3">
      <c r="A4906" s="174">
        <v>94685</v>
      </c>
      <c r="B4906" s="83" t="s">
        <v>5125</v>
      </c>
      <c r="C4906" s="174" t="s">
        <v>182</v>
      </c>
      <c r="D4906" s="175">
        <v>93.06</v>
      </c>
    </row>
    <row r="4907" spans="1:4" ht="15.75" customHeight="1" x14ac:dyDescent="0.3">
      <c r="A4907" s="174">
        <v>94621</v>
      </c>
      <c r="B4907" s="83" t="s">
        <v>5126</v>
      </c>
      <c r="C4907" s="174" t="s">
        <v>182</v>
      </c>
      <c r="D4907" s="175">
        <v>0</v>
      </c>
    </row>
    <row r="4908" spans="1:4" ht="15.75" customHeight="1" x14ac:dyDescent="0.3">
      <c r="A4908" s="174">
        <v>94615</v>
      </c>
      <c r="B4908" s="83" t="s">
        <v>5127</v>
      </c>
      <c r="C4908" s="174" t="s">
        <v>182</v>
      </c>
      <c r="D4908" s="175">
        <v>160.52000000000001</v>
      </c>
    </row>
    <row r="4909" spans="1:4" ht="15.75" customHeight="1" x14ac:dyDescent="0.3">
      <c r="A4909" s="174">
        <v>94617</v>
      </c>
      <c r="B4909" s="83" t="s">
        <v>5128</v>
      </c>
      <c r="C4909" s="174" t="s">
        <v>182</v>
      </c>
      <c r="D4909" s="175">
        <v>319.39</v>
      </c>
    </row>
    <row r="4910" spans="1:4" ht="15.75" customHeight="1" x14ac:dyDescent="0.3">
      <c r="A4910" s="174">
        <v>94619</v>
      </c>
      <c r="B4910" s="83" t="s">
        <v>5129</v>
      </c>
      <c r="C4910" s="174" t="s">
        <v>182</v>
      </c>
      <c r="D4910" s="175">
        <v>0</v>
      </c>
    </row>
    <row r="4911" spans="1:4" ht="15.75" customHeight="1" x14ac:dyDescent="0.3">
      <c r="A4911" s="174">
        <v>105147</v>
      </c>
      <c r="B4911" s="83" t="s">
        <v>5130</v>
      </c>
      <c r="C4911" s="174" t="s">
        <v>182</v>
      </c>
      <c r="D4911" s="175">
        <v>19.43</v>
      </c>
    </row>
    <row r="4912" spans="1:4" ht="15.75" customHeight="1" x14ac:dyDescent="0.3">
      <c r="A4912" s="174">
        <v>105148</v>
      </c>
      <c r="B4912" s="83" t="s">
        <v>5131</v>
      </c>
      <c r="C4912" s="174" t="s">
        <v>182</v>
      </c>
      <c r="D4912" s="175">
        <v>27.86</v>
      </c>
    </row>
    <row r="4913" spans="1:4" ht="15.75" customHeight="1" x14ac:dyDescent="0.3">
      <c r="A4913" s="174">
        <v>105154</v>
      </c>
      <c r="B4913" s="83" t="s">
        <v>5132</v>
      </c>
      <c r="C4913" s="174" t="s">
        <v>182</v>
      </c>
      <c r="D4913" s="175">
        <v>7.3</v>
      </c>
    </row>
    <row r="4914" spans="1:4" ht="15.75" customHeight="1" x14ac:dyDescent="0.3">
      <c r="A4914" s="174">
        <v>105155</v>
      </c>
      <c r="B4914" s="83" t="s">
        <v>5133</v>
      </c>
      <c r="C4914" s="174" t="s">
        <v>182</v>
      </c>
      <c r="D4914" s="175">
        <v>10.75</v>
      </c>
    </row>
    <row r="4915" spans="1:4" ht="15.75" customHeight="1" x14ac:dyDescent="0.3">
      <c r="A4915" s="174">
        <v>105156</v>
      </c>
      <c r="B4915" s="83" t="s">
        <v>5134</v>
      </c>
      <c r="C4915" s="174" t="s">
        <v>182</v>
      </c>
      <c r="D4915" s="175">
        <v>13.76</v>
      </c>
    </row>
    <row r="4916" spans="1:4" ht="15.75" customHeight="1" x14ac:dyDescent="0.3">
      <c r="A4916" s="174">
        <v>105157</v>
      </c>
      <c r="B4916" s="83" t="s">
        <v>5135</v>
      </c>
      <c r="C4916" s="174" t="s">
        <v>182</v>
      </c>
      <c r="D4916" s="175">
        <v>21.01</v>
      </c>
    </row>
    <row r="4917" spans="1:4" ht="15.75" customHeight="1" x14ac:dyDescent="0.3">
      <c r="A4917" s="174">
        <v>105158</v>
      </c>
      <c r="B4917" s="83" t="s">
        <v>5136</v>
      </c>
      <c r="C4917" s="174" t="s">
        <v>182</v>
      </c>
      <c r="D4917" s="175">
        <v>30.54</v>
      </c>
    </row>
    <row r="4918" spans="1:4" ht="15.75" customHeight="1" x14ac:dyDescent="0.3">
      <c r="A4918" s="174">
        <v>105159</v>
      </c>
      <c r="B4918" s="83" t="s">
        <v>5137</v>
      </c>
      <c r="C4918" s="174" t="s">
        <v>182</v>
      </c>
      <c r="D4918" s="175">
        <v>53.36</v>
      </c>
    </row>
    <row r="4919" spans="1:4" ht="15.75" customHeight="1" x14ac:dyDescent="0.3">
      <c r="A4919" s="174">
        <v>105160</v>
      </c>
      <c r="B4919" s="83" t="s">
        <v>5138</v>
      </c>
      <c r="C4919" s="174" t="s">
        <v>182</v>
      </c>
      <c r="D4919" s="175">
        <v>65.92</v>
      </c>
    </row>
    <row r="4920" spans="1:4" ht="15.75" customHeight="1" x14ac:dyDescent="0.3">
      <c r="A4920" s="174">
        <v>94634</v>
      </c>
      <c r="B4920" s="83" t="s">
        <v>5139</v>
      </c>
      <c r="C4920" s="174" t="s">
        <v>182</v>
      </c>
      <c r="D4920" s="175">
        <v>0</v>
      </c>
    </row>
    <row r="4921" spans="1:4" ht="15.75" customHeight="1" x14ac:dyDescent="0.3">
      <c r="A4921" s="174">
        <v>94631</v>
      </c>
      <c r="B4921" s="83" t="s">
        <v>5140</v>
      </c>
      <c r="C4921" s="174" t="s">
        <v>182</v>
      </c>
      <c r="D4921" s="175">
        <v>0</v>
      </c>
    </row>
    <row r="4922" spans="1:4" ht="15.75" customHeight="1" x14ac:dyDescent="0.3">
      <c r="A4922" s="174">
        <v>94632</v>
      </c>
      <c r="B4922" s="83" t="s">
        <v>5141</v>
      </c>
      <c r="C4922" s="174" t="s">
        <v>182</v>
      </c>
      <c r="D4922" s="175">
        <v>0</v>
      </c>
    </row>
    <row r="4923" spans="1:4" ht="15.75" customHeight="1" x14ac:dyDescent="0.3">
      <c r="A4923" s="174">
        <v>94633</v>
      </c>
      <c r="B4923" s="83" t="s">
        <v>5142</v>
      </c>
      <c r="C4923" s="174" t="s">
        <v>182</v>
      </c>
      <c r="D4923" s="175">
        <v>0</v>
      </c>
    </row>
    <row r="4924" spans="1:4" ht="15.75" customHeight="1" x14ac:dyDescent="0.3">
      <c r="A4924" s="174">
        <v>94672</v>
      </c>
      <c r="B4924" s="83" t="s">
        <v>5143</v>
      </c>
      <c r="C4924" s="174" t="s">
        <v>182</v>
      </c>
      <c r="D4924" s="175">
        <v>6.73</v>
      </c>
    </row>
    <row r="4925" spans="1:4" ht="15.75" customHeight="1" x14ac:dyDescent="0.3">
      <c r="A4925" s="174">
        <v>94754</v>
      </c>
      <c r="B4925" s="83" t="s">
        <v>5144</v>
      </c>
      <c r="C4925" s="174" t="s">
        <v>182</v>
      </c>
      <c r="D4925" s="175">
        <v>319.56</v>
      </c>
    </row>
    <row r="4926" spans="1:4" ht="15.75" customHeight="1" x14ac:dyDescent="0.3">
      <c r="A4926" s="174">
        <v>94740</v>
      </c>
      <c r="B4926" s="83" t="s">
        <v>5145</v>
      </c>
      <c r="C4926" s="174" t="s">
        <v>182</v>
      </c>
      <c r="D4926" s="175">
        <v>11.37</v>
      </c>
    </row>
    <row r="4927" spans="1:4" ht="15.75" customHeight="1" x14ac:dyDescent="0.3">
      <c r="A4927" s="174">
        <v>94742</v>
      </c>
      <c r="B4927" s="83" t="s">
        <v>5146</v>
      </c>
      <c r="C4927" s="174" t="s">
        <v>182</v>
      </c>
      <c r="D4927" s="175">
        <v>18.75</v>
      </c>
    </row>
    <row r="4928" spans="1:4" ht="15.75" customHeight="1" x14ac:dyDescent="0.3">
      <c r="A4928" s="174">
        <v>94744</v>
      </c>
      <c r="B4928" s="83" t="s">
        <v>5147</v>
      </c>
      <c r="C4928" s="174" t="s">
        <v>182</v>
      </c>
      <c r="D4928" s="175">
        <v>29.43</v>
      </c>
    </row>
    <row r="4929" spans="1:4" ht="15.75" customHeight="1" x14ac:dyDescent="0.3">
      <c r="A4929" s="174">
        <v>94746</v>
      </c>
      <c r="B4929" s="83" t="s">
        <v>5148</v>
      </c>
      <c r="C4929" s="174" t="s">
        <v>182</v>
      </c>
      <c r="D4929" s="175">
        <v>42.12</v>
      </c>
    </row>
    <row r="4930" spans="1:4" ht="15.75" customHeight="1" x14ac:dyDescent="0.3">
      <c r="A4930" s="174">
        <v>94748</v>
      </c>
      <c r="B4930" s="83" t="s">
        <v>5149</v>
      </c>
      <c r="C4930" s="174" t="s">
        <v>182</v>
      </c>
      <c r="D4930" s="175">
        <v>91.74</v>
      </c>
    </row>
    <row r="4931" spans="1:4" ht="15.75" customHeight="1" x14ac:dyDescent="0.3">
      <c r="A4931" s="174">
        <v>94750</v>
      </c>
      <c r="B4931" s="83" t="s">
        <v>5150</v>
      </c>
      <c r="C4931" s="174" t="s">
        <v>182</v>
      </c>
      <c r="D4931" s="175">
        <v>184.73</v>
      </c>
    </row>
    <row r="4932" spans="1:4" ht="15.75" customHeight="1" x14ac:dyDescent="0.3">
      <c r="A4932" s="174">
        <v>94752</v>
      </c>
      <c r="B4932" s="83" t="s">
        <v>5151</v>
      </c>
      <c r="C4932" s="174" t="s">
        <v>182</v>
      </c>
      <c r="D4932" s="175">
        <v>222.66</v>
      </c>
    </row>
    <row r="4933" spans="1:4" ht="15.75" customHeight="1" x14ac:dyDescent="0.3">
      <c r="A4933" s="174">
        <v>96755</v>
      </c>
      <c r="B4933" s="83" t="s">
        <v>5152</v>
      </c>
      <c r="C4933" s="174" t="s">
        <v>182</v>
      </c>
      <c r="D4933" s="175">
        <v>417.18</v>
      </c>
    </row>
    <row r="4934" spans="1:4" ht="15.75" customHeight="1" x14ac:dyDescent="0.3">
      <c r="A4934" s="174">
        <v>96747</v>
      </c>
      <c r="B4934" s="83" t="s">
        <v>5153</v>
      </c>
      <c r="C4934" s="174" t="s">
        <v>182</v>
      </c>
      <c r="D4934" s="175">
        <v>9.02</v>
      </c>
    </row>
    <row r="4935" spans="1:4" ht="15.75" customHeight="1" x14ac:dyDescent="0.3">
      <c r="A4935" s="174">
        <v>96748</v>
      </c>
      <c r="B4935" s="83" t="s">
        <v>5154</v>
      </c>
      <c r="C4935" s="174" t="s">
        <v>182</v>
      </c>
      <c r="D4935" s="175">
        <v>10.48</v>
      </c>
    </row>
    <row r="4936" spans="1:4" ht="15.75" customHeight="1" x14ac:dyDescent="0.3">
      <c r="A4936" s="174">
        <v>96749</v>
      </c>
      <c r="B4936" s="83" t="s">
        <v>5155</v>
      </c>
      <c r="C4936" s="174" t="s">
        <v>182</v>
      </c>
      <c r="D4936" s="175">
        <v>13.31</v>
      </c>
    </row>
    <row r="4937" spans="1:4" ht="15.75" customHeight="1" x14ac:dyDescent="0.3">
      <c r="A4937" s="174">
        <v>96750</v>
      </c>
      <c r="B4937" s="83" t="s">
        <v>5156</v>
      </c>
      <c r="C4937" s="174" t="s">
        <v>182</v>
      </c>
      <c r="D4937" s="175">
        <v>20.99</v>
      </c>
    </row>
    <row r="4938" spans="1:4" ht="15.75" customHeight="1" x14ac:dyDescent="0.3">
      <c r="A4938" s="174">
        <v>96751</v>
      </c>
      <c r="B4938" s="83" t="s">
        <v>5157</v>
      </c>
      <c r="C4938" s="174" t="s">
        <v>182</v>
      </c>
      <c r="D4938" s="175">
        <v>30.75</v>
      </c>
    </row>
    <row r="4939" spans="1:4" ht="15.75" customHeight="1" x14ac:dyDescent="0.3">
      <c r="A4939" s="174">
        <v>96752</v>
      </c>
      <c r="B4939" s="83" t="s">
        <v>5158</v>
      </c>
      <c r="C4939" s="174" t="s">
        <v>182</v>
      </c>
      <c r="D4939" s="175">
        <v>46.19</v>
      </c>
    </row>
    <row r="4940" spans="1:4" ht="15.75" customHeight="1" x14ac:dyDescent="0.3">
      <c r="A4940" s="174">
        <v>96753</v>
      </c>
      <c r="B4940" s="83" t="s">
        <v>5159</v>
      </c>
      <c r="C4940" s="174" t="s">
        <v>182</v>
      </c>
      <c r="D4940" s="175">
        <v>106.4</v>
      </c>
    </row>
    <row r="4941" spans="1:4" ht="15.75" customHeight="1" x14ac:dyDescent="0.3">
      <c r="A4941" s="174">
        <v>96754</v>
      </c>
      <c r="B4941" s="83" t="s">
        <v>5160</v>
      </c>
      <c r="C4941" s="174" t="s">
        <v>182</v>
      </c>
      <c r="D4941" s="175">
        <v>136.49</v>
      </c>
    </row>
    <row r="4942" spans="1:4" ht="15.75" customHeight="1" x14ac:dyDescent="0.3">
      <c r="A4942" s="174">
        <v>94686</v>
      </c>
      <c r="B4942" s="83" t="s">
        <v>5161</v>
      </c>
      <c r="C4942" s="174" t="s">
        <v>182</v>
      </c>
      <c r="D4942" s="175">
        <v>239.43</v>
      </c>
    </row>
    <row r="4943" spans="1:4" ht="15.75" customHeight="1" x14ac:dyDescent="0.3">
      <c r="A4943" s="174">
        <v>94674</v>
      </c>
      <c r="B4943" s="83" t="s">
        <v>5162</v>
      </c>
      <c r="C4943" s="174" t="s">
        <v>182</v>
      </c>
      <c r="D4943" s="175">
        <v>8.86</v>
      </c>
    </row>
    <row r="4944" spans="1:4" ht="15.75" customHeight="1" x14ac:dyDescent="0.3">
      <c r="A4944" s="174">
        <v>94676</v>
      </c>
      <c r="B4944" s="83" t="s">
        <v>5163</v>
      </c>
      <c r="C4944" s="174" t="s">
        <v>182</v>
      </c>
      <c r="D4944" s="175">
        <v>14.21</v>
      </c>
    </row>
    <row r="4945" spans="1:4" ht="15.75" customHeight="1" x14ac:dyDescent="0.3">
      <c r="A4945" s="174">
        <v>94678</v>
      </c>
      <c r="B4945" s="83" t="s">
        <v>5164</v>
      </c>
      <c r="C4945" s="174" t="s">
        <v>182</v>
      </c>
      <c r="D4945" s="175">
        <v>17.04</v>
      </c>
    </row>
    <row r="4946" spans="1:4" ht="15.75" customHeight="1" x14ac:dyDescent="0.3">
      <c r="A4946" s="174">
        <v>94680</v>
      </c>
      <c r="B4946" s="83" t="s">
        <v>5165</v>
      </c>
      <c r="C4946" s="174" t="s">
        <v>182</v>
      </c>
      <c r="D4946" s="175">
        <v>43.5</v>
      </c>
    </row>
    <row r="4947" spans="1:4" ht="15.75" customHeight="1" x14ac:dyDescent="0.3">
      <c r="A4947" s="174">
        <v>94682</v>
      </c>
      <c r="B4947" s="83" t="s">
        <v>5166</v>
      </c>
      <c r="C4947" s="174" t="s">
        <v>182</v>
      </c>
      <c r="D4947" s="175">
        <v>103.8</v>
      </c>
    </row>
    <row r="4948" spans="1:4" ht="15.75" customHeight="1" x14ac:dyDescent="0.3">
      <c r="A4948" s="174">
        <v>94684</v>
      </c>
      <c r="B4948" s="83" t="s">
        <v>5167</v>
      </c>
      <c r="C4948" s="174" t="s">
        <v>182</v>
      </c>
      <c r="D4948" s="175">
        <v>125.51</v>
      </c>
    </row>
    <row r="4949" spans="1:4" ht="15.75" customHeight="1" x14ac:dyDescent="0.3">
      <c r="A4949" s="174">
        <v>105219</v>
      </c>
      <c r="B4949" s="83" t="s">
        <v>5168</v>
      </c>
      <c r="C4949" s="174" t="s">
        <v>182</v>
      </c>
      <c r="D4949" s="175">
        <v>13.16</v>
      </c>
    </row>
    <row r="4950" spans="1:4" ht="15.75" customHeight="1" x14ac:dyDescent="0.3">
      <c r="A4950" s="174">
        <v>105220</v>
      </c>
      <c r="B4950" s="83" t="s">
        <v>5169</v>
      </c>
      <c r="C4950" s="174" t="s">
        <v>182</v>
      </c>
      <c r="D4950" s="175">
        <v>18.010000000000002</v>
      </c>
    </row>
    <row r="4951" spans="1:4" ht="15.75" customHeight="1" x14ac:dyDescent="0.3">
      <c r="A4951" s="174">
        <v>105221</v>
      </c>
      <c r="B4951" s="83" t="s">
        <v>5170</v>
      </c>
      <c r="C4951" s="174" t="s">
        <v>182</v>
      </c>
      <c r="D4951" s="175">
        <v>27.59</v>
      </c>
    </row>
    <row r="4952" spans="1:4" ht="15.75" customHeight="1" x14ac:dyDescent="0.3">
      <c r="A4952" s="174">
        <v>105166</v>
      </c>
      <c r="B4952" s="83" t="s">
        <v>5171</v>
      </c>
      <c r="C4952" s="174" t="s">
        <v>182</v>
      </c>
      <c r="D4952" s="175">
        <v>41.67</v>
      </c>
    </row>
    <row r="4953" spans="1:4" ht="15.75" customHeight="1" x14ac:dyDescent="0.3">
      <c r="A4953" s="174">
        <v>105222</v>
      </c>
      <c r="B4953" s="83" t="s">
        <v>5172</v>
      </c>
      <c r="C4953" s="174" t="s">
        <v>182</v>
      </c>
      <c r="D4953" s="175">
        <v>78.36</v>
      </c>
    </row>
    <row r="4954" spans="1:4" ht="15.75" customHeight="1" x14ac:dyDescent="0.3">
      <c r="A4954" s="174">
        <v>105223</v>
      </c>
      <c r="B4954" s="83" t="s">
        <v>5173</v>
      </c>
      <c r="C4954" s="174" t="s">
        <v>182</v>
      </c>
      <c r="D4954" s="175">
        <v>178.68</v>
      </c>
    </row>
    <row r="4955" spans="1:4" ht="15.75" customHeight="1" x14ac:dyDescent="0.3">
      <c r="A4955" s="174">
        <v>105224</v>
      </c>
      <c r="B4955" s="83" t="s">
        <v>5174</v>
      </c>
      <c r="C4955" s="174" t="s">
        <v>182</v>
      </c>
      <c r="D4955" s="175">
        <v>260.31</v>
      </c>
    </row>
    <row r="4956" spans="1:4" ht="15.75" customHeight="1" x14ac:dyDescent="0.3">
      <c r="A4956" s="174">
        <v>105149</v>
      </c>
      <c r="B4956" s="83" t="s">
        <v>5175</v>
      </c>
      <c r="C4956" s="174" t="s">
        <v>182</v>
      </c>
      <c r="D4956" s="175">
        <v>9.31</v>
      </c>
    </row>
    <row r="4957" spans="1:4" ht="15.75" customHeight="1" x14ac:dyDescent="0.3">
      <c r="A4957" s="174">
        <v>105150</v>
      </c>
      <c r="B4957" s="83" t="s">
        <v>5176</v>
      </c>
      <c r="C4957" s="174" t="s">
        <v>182</v>
      </c>
      <c r="D4957" s="175">
        <v>10.97</v>
      </c>
    </row>
    <row r="4958" spans="1:4" ht="15.75" customHeight="1" x14ac:dyDescent="0.3">
      <c r="A4958" s="174">
        <v>105151</v>
      </c>
      <c r="B4958" s="83" t="s">
        <v>5177</v>
      </c>
      <c r="C4958" s="174" t="s">
        <v>182</v>
      </c>
      <c r="D4958" s="175">
        <v>27.68</v>
      </c>
    </row>
    <row r="4959" spans="1:4" ht="15.75" customHeight="1" x14ac:dyDescent="0.3">
      <c r="A4959" s="174">
        <v>105152</v>
      </c>
      <c r="B4959" s="83" t="s">
        <v>5178</v>
      </c>
      <c r="C4959" s="174" t="s">
        <v>182</v>
      </c>
      <c r="D4959" s="175">
        <v>41.34</v>
      </c>
    </row>
    <row r="4960" spans="1:4" ht="15.75" customHeight="1" x14ac:dyDescent="0.3">
      <c r="A4960" s="174">
        <v>105153</v>
      </c>
      <c r="B4960" s="83" t="s">
        <v>5179</v>
      </c>
      <c r="C4960" s="174" t="s">
        <v>182</v>
      </c>
      <c r="D4960" s="175">
        <v>65.099999999999994</v>
      </c>
    </row>
    <row r="4961" spans="1:4" ht="15.75" customHeight="1" x14ac:dyDescent="0.3">
      <c r="A4961" s="174">
        <v>105161</v>
      </c>
      <c r="B4961" s="83" t="s">
        <v>5180</v>
      </c>
      <c r="C4961" s="174" t="s">
        <v>182</v>
      </c>
      <c r="D4961" s="175">
        <v>117.94</v>
      </c>
    </row>
    <row r="4962" spans="1:4" ht="15.75" customHeight="1" x14ac:dyDescent="0.3">
      <c r="A4962" s="174">
        <v>105162</v>
      </c>
      <c r="B4962" s="83" t="s">
        <v>5181</v>
      </c>
      <c r="C4962" s="174" t="s">
        <v>182</v>
      </c>
      <c r="D4962" s="175">
        <v>201.88</v>
      </c>
    </row>
    <row r="4963" spans="1:4" ht="15.75" customHeight="1" x14ac:dyDescent="0.3">
      <c r="A4963" s="174">
        <v>105163</v>
      </c>
      <c r="B4963" s="83" t="s">
        <v>5182</v>
      </c>
      <c r="C4963" s="174" t="s">
        <v>182</v>
      </c>
      <c r="D4963" s="175">
        <v>17.420000000000002</v>
      </c>
    </row>
    <row r="4964" spans="1:4" ht="15.75" customHeight="1" x14ac:dyDescent="0.3">
      <c r="A4964" s="174">
        <v>105170</v>
      </c>
      <c r="B4964" s="83" t="s">
        <v>5183</v>
      </c>
      <c r="C4964" s="174" t="s">
        <v>182</v>
      </c>
      <c r="D4964" s="175">
        <v>6.42</v>
      </c>
    </row>
    <row r="4965" spans="1:4" ht="15.75" customHeight="1" x14ac:dyDescent="0.3">
      <c r="A4965" s="174">
        <v>105179</v>
      </c>
      <c r="B4965" s="83" t="s">
        <v>5184</v>
      </c>
      <c r="C4965" s="174" t="s">
        <v>182</v>
      </c>
      <c r="D4965" s="175">
        <v>10.45</v>
      </c>
    </row>
    <row r="4966" spans="1:4" ht="15.75" customHeight="1" x14ac:dyDescent="0.3">
      <c r="A4966" s="174">
        <v>105180</v>
      </c>
      <c r="B4966" s="83" t="s">
        <v>5185</v>
      </c>
      <c r="C4966" s="174" t="s">
        <v>182</v>
      </c>
      <c r="D4966" s="175">
        <v>14.26</v>
      </c>
    </row>
    <row r="4967" spans="1:4" ht="15.75" customHeight="1" x14ac:dyDescent="0.3">
      <c r="A4967" s="174">
        <v>105181</v>
      </c>
      <c r="B4967" s="83" t="s">
        <v>5186</v>
      </c>
      <c r="C4967" s="174" t="s">
        <v>182</v>
      </c>
      <c r="D4967" s="175">
        <v>19.350000000000001</v>
      </c>
    </row>
    <row r="4968" spans="1:4" ht="15.75" customHeight="1" x14ac:dyDescent="0.3">
      <c r="A4968" s="174">
        <v>105182</v>
      </c>
      <c r="B4968" s="83" t="s">
        <v>5187</v>
      </c>
      <c r="C4968" s="174" t="s">
        <v>182</v>
      </c>
      <c r="D4968" s="175">
        <v>41.88</v>
      </c>
    </row>
    <row r="4969" spans="1:4" ht="15.75" customHeight="1" x14ac:dyDescent="0.3">
      <c r="A4969" s="174">
        <v>105183</v>
      </c>
      <c r="B4969" s="83" t="s">
        <v>5188</v>
      </c>
      <c r="C4969" s="174" t="s">
        <v>182</v>
      </c>
      <c r="D4969" s="175">
        <v>85.12</v>
      </c>
    </row>
    <row r="4970" spans="1:4" ht="15.75" customHeight="1" x14ac:dyDescent="0.3">
      <c r="A4970" s="174">
        <v>105184</v>
      </c>
      <c r="B4970" s="83" t="s">
        <v>5189</v>
      </c>
      <c r="C4970" s="174" t="s">
        <v>182</v>
      </c>
      <c r="D4970" s="175">
        <v>105.5</v>
      </c>
    </row>
    <row r="4971" spans="1:4" ht="15.75" customHeight="1" x14ac:dyDescent="0.3">
      <c r="A4971" s="174">
        <v>94612</v>
      </c>
      <c r="B4971" s="83" t="s">
        <v>5190</v>
      </c>
      <c r="C4971" s="174" t="s">
        <v>182</v>
      </c>
      <c r="D4971" s="175">
        <v>412.22</v>
      </c>
    </row>
    <row r="4972" spans="1:4" ht="15.75" customHeight="1" x14ac:dyDescent="0.3">
      <c r="A4972" s="174">
        <v>105142</v>
      </c>
      <c r="B4972" s="83" t="s">
        <v>5191</v>
      </c>
      <c r="C4972" s="174" t="s">
        <v>182</v>
      </c>
      <c r="D4972" s="175">
        <v>7.25</v>
      </c>
    </row>
    <row r="4973" spans="1:4" ht="15.75" customHeight="1" x14ac:dyDescent="0.3">
      <c r="A4973" s="174">
        <v>105143</v>
      </c>
      <c r="B4973" s="83" t="s">
        <v>5192</v>
      </c>
      <c r="C4973" s="174" t="s">
        <v>182</v>
      </c>
      <c r="D4973" s="175">
        <v>10.66</v>
      </c>
    </row>
    <row r="4974" spans="1:4" ht="15.75" customHeight="1" x14ac:dyDescent="0.3">
      <c r="A4974" s="174">
        <v>105144</v>
      </c>
      <c r="B4974" s="83" t="s">
        <v>5193</v>
      </c>
      <c r="C4974" s="174" t="s">
        <v>182</v>
      </c>
      <c r="D4974" s="175">
        <v>22.26</v>
      </c>
    </row>
    <row r="4975" spans="1:4" ht="15.75" customHeight="1" x14ac:dyDescent="0.3">
      <c r="A4975" s="174">
        <v>105173</v>
      </c>
      <c r="B4975" s="83" t="s">
        <v>5194</v>
      </c>
      <c r="C4975" s="174" t="s">
        <v>182</v>
      </c>
      <c r="D4975" s="175">
        <v>99.49</v>
      </c>
    </row>
    <row r="4976" spans="1:4" ht="15.75" customHeight="1" x14ac:dyDescent="0.3">
      <c r="A4976" s="174">
        <v>105175</v>
      </c>
      <c r="B4976" s="83" t="s">
        <v>5195</v>
      </c>
      <c r="C4976" s="174" t="s">
        <v>182</v>
      </c>
      <c r="D4976" s="175">
        <v>141.72999999999999</v>
      </c>
    </row>
    <row r="4977" spans="1:4" ht="15.75" customHeight="1" x14ac:dyDescent="0.3">
      <c r="A4977" s="174">
        <v>105174</v>
      </c>
      <c r="B4977" s="83" t="s">
        <v>5196</v>
      </c>
      <c r="C4977" s="174" t="s">
        <v>182</v>
      </c>
      <c r="D4977" s="175">
        <v>143.55000000000001</v>
      </c>
    </row>
    <row r="4978" spans="1:4" ht="15.75" customHeight="1" x14ac:dyDescent="0.3">
      <c r="A4978" s="174">
        <v>105145</v>
      </c>
      <c r="B4978" s="83" t="s">
        <v>5197</v>
      </c>
      <c r="C4978" s="174" t="s">
        <v>182</v>
      </c>
      <c r="D4978" s="175">
        <v>12.32</v>
      </c>
    </row>
    <row r="4979" spans="1:4" ht="15.75" customHeight="1" x14ac:dyDescent="0.3">
      <c r="A4979" s="174">
        <v>94606</v>
      </c>
      <c r="B4979" s="83" t="s">
        <v>5198</v>
      </c>
      <c r="C4979" s="174" t="s">
        <v>182</v>
      </c>
      <c r="D4979" s="175">
        <v>84.39</v>
      </c>
    </row>
    <row r="4980" spans="1:4" ht="15.75" customHeight="1" x14ac:dyDescent="0.3">
      <c r="A4980" s="174">
        <v>94608</v>
      </c>
      <c r="B4980" s="83" t="s">
        <v>5199</v>
      </c>
      <c r="C4980" s="174" t="s">
        <v>182</v>
      </c>
      <c r="D4980" s="175">
        <v>201.52</v>
      </c>
    </row>
    <row r="4981" spans="1:4" ht="15.75" customHeight="1" x14ac:dyDescent="0.3">
      <c r="A4981" s="174">
        <v>94610</v>
      </c>
      <c r="B4981" s="83" t="s">
        <v>5200</v>
      </c>
      <c r="C4981" s="174" t="s">
        <v>182</v>
      </c>
      <c r="D4981" s="175">
        <v>291.83</v>
      </c>
    </row>
    <row r="4982" spans="1:4" ht="15.75" customHeight="1" x14ac:dyDescent="0.3">
      <c r="A4982" s="174">
        <v>94657</v>
      </c>
      <c r="B4982" s="83" t="s">
        <v>5201</v>
      </c>
      <c r="C4982" s="174" t="s">
        <v>182</v>
      </c>
      <c r="D4982" s="175">
        <v>4.5199999999999996</v>
      </c>
    </row>
    <row r="4983" spans="1:4" ht="15.75" customHeight="1" x14ac:dyDescent="0.3">
      <c r="A4983" s="174">
        <v>94659</v>
      </c>
      <c r="B4983" s="83" t="s">
        <v>5202</v>
      </c>
      <c r="C4983" s="174" t="s">
        <v>182</v>
      </c>
      <c r="D4983" s="175">
        <v>6.81</v>
      </c>
    </row>
    <row r="4984" spans="1:4" ht="15.75" customHeight="1" x14ac:dyDescent="0.3">
      <c r="A4984" s="174">
        <v>94739</v>
      </c>
      <c r="B4984" s="83" t="s">
        <v>5203</v>
      </c>
      <c r="C4984" s="174" t="s">
        <v>182</v>
      </c>
      <c r="D4984" s="175">
        <v>260.26</v>
      </c>
    </row>
    <row r="4985" spans="1:4" ht="15.75" customHeight="1" x14ac:dyDescent="0.3">
      <c r="A4985" s="174">
        <v>94725</v>
      </c>
      <c r="B4985" s="83" t="s">
        <v>5204</v>
      </c>
      <c r="C4985" s="174" t="s">
        <v>182</v>
      </c>
      <c r="D4985" s="175">
        <v>8.07</v>
      </c>
    </row>
    <row r="4986" spans="1:4" ht="15.75" customHeight="1" x14ac:dyDescent="0.3">
      <c r="A4986" s="174">
        <v>94727</v>
      </c>
      <c r="B4986" s="83" t="s">
        <v>5205</v>
      </c>
      <c r="C4986" s="174" t="s">
        <v>182</v>
      </c>
      <c r="D4986" s="175">
        <v>13</v>
      </c>
    </row>
    <row r="4987" spans="1:4" ht="15.75" customHeight="1" x14ac:dyDescent="0.3">
      <c r="A4987" s="174">
        <v>94729</v>
      </c>
      <c r="B4987" s="83" t="s">
        <v>5206</v>
      </c>
      <c r="C4987" s="174" t="s">
        <v>182</v>
      </c>
      <c r="D4987" s="175">
        <v>22.26</v>
      </c>
    </row>
    <row r="4988" spans="1:4" ht="15.75" customHeight="1" x14ac:dyDescent="0.3">
      <c r="A4988" s="174">
        <v>94731</v>
      </c>
      <c r="B4988" s="83" t="s">
        <v>5207</v>
      </c>
      <c r="C4988" s="174" t="s">
        <v>182</v>
      </c>
      <c r="D4988" s="175">
        <v>29.47</v>
      </c>
    </row>
    <row r="4989" spans="1:4" ht="15.75" customHeight="1" x14ac:dyDescent="0.3">
      <c r="A4989" s="174">
        <v>94733</v>
      </c>
      <c r="B4989" s="83" t="s">
        <v>5208</v>
      </c>
      <c r="C4989" s="174" t="s">
        <v>182</v>
      </c>
      <c r="D4989" s="175">
        <v>51.42</v>
      </c>
    </row>
    <row r="4990" spans="1:4" ht="15.75" customHeight="1" x14ac:dyDescent="0.3">
      <c r="A4990" s="174">
        <v>94863</v>
      </c>
      <c r="B4990" s="83" t="s">
        <v>5209</v>
      </c>
      <c r="C4990" s="174" t="s">
        <v>182</v>
      </c>
      <c r="D4990" s="175">
        <v>176.51</v>
      </c>
    </row>
    <row r="4991" spans="1:4" ht="15.75" customHeight="1" x14ac:dyDescent="0.3">
      <c r="A4991" s="174">
        <v>94737</v>
      </c>
      <c r="B4991" s="83" t="s">
        <v>5210</v>
      </c>
      <c r="C4991" s="174" t="s">
        <v>182</v>
      </c>
      <c r="D4991" s="175">
        <v>210.9</v>
      </c>
    </row>
    <row r="4992" spans="1:4" ht="15.75" customHeight="1" x14ac:dyDescent="0.3">
      <c r="A4992" s="174">
        <v>94465</v>
      </c>
      <c r="B4992" s="83" t="s">
        <v>5211</v>
      </c>
      <c r="C4992" s="174" t="s">
        <v>182</v>
      </c>
      <c r="D4992" s="175">
        <v>60.49</v>
      </c>
    </row>
    <row r="4993" spans="1:4" ht="15.75" customHeight="1" x14ac:dyDescent="0.3">
      <c r="A4993" s="174">
        <v>94467</v>
      </c>
      <c r="B4993" s="83" t="s">
        <v>5212</v>
      </c>
      <c r="C4993" s="174" t="s">
        <v>182</v>
      </c>
      <c r="D4993" s="175">
        <v>96.47</v>
      </c>
    </row>
    <row r="4994" spans="1:4" ht="15.75" customHeight="1" x14ac:dyDescent="0.3">
      <c r="A4994" s="174">
        <v>94469</v>
      </c>
      <c r="B4994" s="83" t="s">
        <v>5213</v>
      </c>
      <c r="C4994" s="174" t="s">
        <v>182</v>
      </c>
      <c r="D4994" s="175">
        <v>137.34</v>
      </c>
    </row>
    <row r="4995" spans="1:4" ht="15.75" customHeight="1" x14ac:dyDescent="0.3">
      <c r="A4995" s="174">
        <v>96746</v>
      </c>
      <c r="B4995" s="83" t="s">
        <v>5214</v>
      </c>
      <c r="C4995" s="174" t="s">
        <v>182</v>
      </c>
      <c r="D4995" s="175">
        <v>137.44</v>
      </c>
    </row>
    <row r="4996" spans="1:4" ht="15.75" customHeight="1" x14ac:dyDescent="0.3">
      <c r="A4996" s="174">
        <v>96736</v>
      </c>
      <c r="B4996" s="83" t="s">
        <v>5215</v>
      </c>
      <c r="C4996" s="174" t="s">
        <v>182</v>
      </c>
      <c r="D4996" s="175">
        <v>7.4</v>
      </c>
    </row>
    <row r="4997" spans="1:4" ht="15.75" customHeight="1" x14ac:dyDescent="0.3">
      <c r="A4997" s="174">
        <v>96737</v>
      </c>
      <c r="B4997" s="83" t="s">
        <v>5216</v>
      </c>
      <c r="C4997" s="174" t="s">
        <v>182</v>
      </c>
      <c r="D4997" s="175">
        <v>7.58</v>
      </c>
    </row>
    <row r="4998" spans="1:4" ht="15.75" customHeight="1" x14ac:dyDescent="0.3">
      <c r="A4998" s="174">
        <v>96739</v>
      </c>
      <c r="B4998" s="83" t="s">
        <v>5217</v>
      </c>
      <c r="C4998" s="174" t="s">
        <v>182</v>
      </c>
      <c r="D4998" s="175">
        <v>10.5</v>
      </c>
    </row>
    <row r="4999" spans="1:4" ht="15.75" customHeight="1" x14ac:dyDescent="0.3">
      <c r="A4999" s="174">
        <v>96741</v>
      </c>
      <c r="B4999" s="83" t="s">
        <v>5218</v>
      </c>
      <c r="C4999" s="174" t="s">
        <v>182</v>
      </c>
      <c r="D4999" s="175">
        <v>20.55</v>
      </c>
    </row>
    <row r="5000" spans="1:4" ht="15.75" customHeight="1" x14ac:dyDescent="0.3">
      <c r="A5000" s="174">
        <v>96742</v>
      </c>
      <c r="B5000" s="83" t="s">
        <v>5219</v>
      </c>
      <c r="C5000" s="174" t="s">
        <v>182</v>
      </c>
      <c r="D5000" s="175">
        <v>25.22</v>
      </c>
    </row>
    <row r="5001" spans="1:4" ht="15.75" customHeight="1" x14ac:dyDescent="0.3">
      <c r="A5001" s="174">
        <v>96743</v>
      </c>
      <c r="B5001" s="83" t="s">
        <v>5220</v>
      </c>
      <c r="C5001" s="174" t="s">
        <v>182</v>
      </c>
      <c r="D5001" s="175">
        <v>39.42</v>
      </c>
    </row>
    <row r="5002" spans="1:4" ht="15.75" customHeight="1" x14ac:dyDescent="0.3">
      <c r="A5002" s="174">
        <v>96744</v>
      </c>
      <c r="B5002" s="83" t="s">
        <v>5221</v>
      </c>
      <c r="C5002" s="174" t="s">
        <v>182</v>
      </c>
      <c r="D5002" s="175">
        <v>66.650000000000006</v>
      </c>
    </row>
    <row r="5003" spans="1:4" ht="15.75" customHeight="1" x14ac:dyDescent="0.3">
      <c r="A5003" s="174">
        <v>96745</v>
      </c>
      <c r="B5003" s="83" t="s">
        <v>5222</v>
      </c>
      <c r="C5003" s="174" t="s">
        <v>182</v>
      </c>
      <c r="D5003" s="175">
        <v>104.6</v>
      </c>
    </row>
    <row r="5004" spans="1:4" ht="15.75" customHeight="1" x14ac:dyDescent="0.3">
      <c r="A5004" s="174">
        <v>94671</v>
      </c>
      <c r="B5004" s="83" t="s">
        <v>5223</v>
      </c>
      <c r="C5004" s="174" t="s">
        <v>182</v>
      </c>
      <c r="D5004" s="175">
        <v>104.38</v>
      </c>
    </row>
    <row r="5005" spans="1:4" ht="15.75" customHeight="1" x14ac:dyDescent="0.3">
      <c r="A5005" s="174">
        <v>94661</v>
      </c>
      <c r="B5005" s="83" t="s">
        <v>5224</v>
      </c>
      <c r="C5005" s="174" t="s">
        <v>182</v>
      </c>
      <c r="D5005" s="175">
        <v>10.48</v>
      </c>
    </row>
    <row r="5006" spans="1:4" ht="15.75" customHeight="1" x14ac:dyDescent="0.3">
      <c r="A5006" s="174">
        <v>94663</v>
      </c>
      <c r="B5006" s="83" t="s">
        <v>5225</v>
      </c>
      <c r="C5006" s="174" t="s">
        <v>182</v>
      </c>
      <c r="D5006" s="175">
        <v>13.37</v>
      </c>
    </row>
    <row r="5007" spans="1:4" ht="15.75" customHeight="1" x14ac:dyDescent="0.3">
      <c r="A5007" s="174">
        <v>94665</v>
      </c>
      <c r="B5007" s="83" t="s">
        <v>5226</v>
      </c>
      <c r="C5007" s="174" t="s">
        <v>182</v>
      </c>
      <c r="D5007" s="175">
        <v>24.91</v>
      </c>
    </row>
    <row r="5008" spans="1:4" ht="15.75" customHeight="1" x14ac:dyDescent="0.3">
      <c r="A5008" s="174">
        <v>94667</v>
      </c>
      <c r="B5008" s="83" t="s">
        <v>5227</v>
      </c>
      <c r="C5008" s="174" t="s">
        <v>182</v>
      </c>
      <c r="D5008" s="175">
        <v>36.659999999999997</v>
      </c>
    </row>
    <row r="5009" spans="1:4" ht="15.75" customHeight="1" x14ac:dyDescent="0.3">
      <c r="A5009" s="174">
        <v>94669</v>
      </c>
      <c r="B5009" s="83" t="s">
        <v>5228</v>
      </c>
      <c r="C5009" s="174" t="s">
        <v>182</v>
      </c>
      <c r="D5009" s="175">
        <v>63.9</v>
      </c>
    </row>
    <row r="5010" spans="1:4" ht="15.75" customHeight="1" x14ac:dyDescent="0.3">
      <c r="A5010" s="174">
        <v>105177</v>
      </c>
      <c r="B5010" s="83" t="s">
        <v>5229</v>
      </c>
      <c r="C5010" s="174" t="s">
        <v>182</v>
      </c>
      <c r="D5010" s="175">
        <v>159.54</v>
      </c>
    </row>
    <row r="5011" spans="1:4" ht="15.75" customHeight="1" x14ac:dyDescent="0.3">
      <c r="A5011" s="174">
        <v>105176</v>
      </c>
      <c r="B5011" s="83" t="s">
        <v>5230</v>
      </c>
      <c r="C5011" s="174" t="s">
        <v>182</v>
      </c>
      <c r="D5011" s="175">
        <v>179.11</v>
      </c>
    </row>
    <row r="5012" spans="1:4" ht="15.75" customHeight="1" x14ac:dyDescent="0.3">
      <c r="A5012" s="174">
        <v>94466</v>
      </c>
      <c r="B5012" s="83" t="s">
        <v>5231</v>
      </c>
      <c r="C5012" s="174" t="s">
        <v>182</v>
      </c>
      <c r="D5012" s="175">
        <v>60.52</v>
      </c>
    </row>
    <row r="5013" spans="1:4" ht="15.75" customHeight="1" x14ac:dyDescent="0.3">
      <c r="A5013" s="174">
        <v>94468</v>
      </c>
      <c r="B5013" s="83" t="s">
        <v>5232</v>
      </c>
      <c r="C5013" s="174" t="s">
        <v>182</v>
      </c>
      <c r="D5013" s="175">
        <v>85</v>
      </c>
    </row>
    <row r="5014" spans="1:4" ht="15.75" customHeight="1" x14ac:dyDescent="0.3">
      <c r="A5014" s="174">
        <v>94470</v>
      </c>
      <c r="B5014" s="83" t="s">
        <v>5233</v>
      </c>
      <c r="C5014" s="174" t="s">
        <v>182</v>
      </c>
      <c r="D5014" s="175">
        <v>127.13</v>
      </c>
    </row>
    <row r="5015" spans="1:4" ht="15.75" customHeight="1" x14ac:dyDescent="0.3">
      <c r="A5015" s="174">
        <v>105225</v>
      </c>
      <c r="B5015" s="83" t="s">
        <v>5234</v>
      </c>
      <c r="C5015" s="174" t="s">
        <v>182</v>
      </c>
      <c r="D5015" s="175">
        <v>19.66</v>
      </c>
    </row>
    <row r="5016" spans="1:4" ht="15.75" customHeight="1" x14ac:dyDescent="0.3">
      <c r="A5016" s="174">
        <v>105226</v>
      </c>
      <c r="B5016" s="83" t="s">
        <v>5235</v>
      </c>
      <c r="C5016" s="174" t="s">
        <v>182</v>
      </c>
      <c r="D5016" s="175">
        <v>45.09</v>
      </c>
    </row>
    <row r="5017" spans="1:4" ht="15.75" customHeight="1" x14ac:dyDescent="0.3">
      <c r="A5017" s="174">
        <v>105227</v>
      </c>
      <c r="B5017" s="83" t="s">
        <v>5236</v>
      </c>
      <c r="C5017" s="174" t="s">
        <v>182</v>
      </c>
      <c r="D5017" s="175">
        <v>64.38</v>
      </c>
    </row>
    <row r="5018" spans="1:4" ht="15.75" customHeight="1" x14ac:dyDescent="0.3">
      <c r="A5018" s="174">
        <v>105212</v>
      </c>
      <c r="B5018" s="83" t="s">
        <v>5237</v>
      </c>
      <c r="C5018" s="174" t="s">
        <v>182</v>
      </c>
      <c r="D5018" s="175">
        <v>271.62</v>
      </c>
    </row>
    <row r="5019" spans="1:4" ht="15.75" customHeight="1" x14ac:dyDescent="0.3">
      <c r="A5019" s="174">
        <v>105211</v>
      </c>
      <c r="B5019" s="83" t="s">
        <v>5238</v>
      </c>
      <c r="C5019" s="174" t="s">
        <v>182</v>
      </c>
      <c r="D5019" s="175">
        <v>274.04000000000002</v>
      </c>
    </row>
    <row r="5020" spans="1:4" ht="15.75" customHeight="1" x14ac:dyDescent="0.3">
      <c r="A5020" s="174">
        <v>105189</v>
      </c>
      <c r="B5020" s="83" t="s">
        <v>5239</v>
      </c>
      <c r="C5020" s="174" t="s">
        <v>182</v>
      </c>
      <c r="D5020" s="175">
        <v>23.12</v>
      </c>
    </row>
    <row r="5021" spans="1:4" ht="15.75" customHeight="1" x14ac:dyDescent="0.3">
      <c r="A5021" s="174">
        <v>105190</v>
      </c>
      <c r="B5021" s="83" t="s">
        <v>5240</v>
      </c>
      <c r="C5021" s="174" t="s">
        <v>182</v>
      </c>
      <c r="D5021" s="175">
        <v>28.14</v>
      </c>
    </row>
    <row r="5022" spans="1:4" ht="15.75" customHeight="1" x14ac:dyDescent="0.3">
      <c r="A5022" s="174">
        <v>94625</v>
      </c>
      <c r="B5022" s="83" t="s">
        <v>5241</v>
      </c>
      <c r="C5022" s="174" t="s">
        <v>182</v>
      </c>
      <c r="D5022" s="175">
        <v>1465.8</v>
      </c>
    </row>
    <row r="5023" spans="1:4" ht="15.75" customHeight="1" x14ac:dyDescent="0.3">
      <c r="A5023" s="174">
        <v>94622</v>
      </c>
      <c r="B5023" s="83" t="s">
        <v>5242</v>
      </c>
      <c r="C5023" s="174" t="s">
        <v>182</v>
      </c>
      <c r="D5023" s="175">
        <v>206.72</v>
      </c>
    </row>
    <row r="5024" spans="1:4" ht="15.75" customHeight="1" x14ac:dyDescent="0.3">
      <c r="A5024" s="174">
        <v>94623</v>
      </c>
      <c r="B5024" s="83" t="s">
        <v>5243</v>
      </c>
      <c r="C5024" s="174" t="s">
        <v>182</v>
      </c>
      <c r="D5024" s="175">
        <v>473.76</v>
      </c>
    </row>
    <row r="5025" spans="1:4" ht="15.75" customHeight="1" x14ac:dyDescent="0.3">
      <c r="A5025" s="174">
        <v>94624</v>
      </c>
      <c r="B5025" s="83" t="s">
        <v>5244</v>
      </c>
      <c r="C5025" s="174" t="s">
        <v>182</v>
      </c>
      <c r="D5025" s="175">
        <v>707.03</v>
      </c>
    </row>
    <row r="5026" spans="1:4" ht="15.75" customHeight="1" x14ac:dyDescent="0.3">
      <c r="A5026" s="174">
        <v>94763</v>
      </c>
      <c r="B5026" s="83" t="s">
        <v>5245</v>
      </c>
      <c r="C5026" s="174" t="s">
        <v>182</v>
      </c>
      <c r="D5026" s="175">
        <v>398.89</v>
      </c>
    </row>
    <row r="5027" spans="1:4" ht="15.75" customHeight="1" x14ac:dyDescent="0.3">
      <c r="A5027" s="174">
        <v>94756</v>
      </c>
      <c r="B5027" s="83" t="s">
        <v>5246</v>
      </c>
      <c r="C5027" s="174" t="s">
        <v>182</v>
      </c>
      <c r="D5027" s="175">
        <v>14.69</v>
      </c>
    </row>
    <row r="5028" spans="1:4" ht="15.75" customHeight="1" x14ac:dyDescent="0.3">
      <c r="A5028" s="174">
        <v>94757</v>
      </c>
      <c r="B5028" s="83" t="s">
        <v>5247</v>
      </c>
      <c r="C5028" s="174" t="s">
        <v>182</v>
      </c>
      <c r="D5028" s="175">
        <v>22.92</v>
      </c>
    </row>
    <row r="5029" spans="1:4" ht="15.75" customHeight="1" x14ac:dyDescent="0.3">
      <c r="A5029" s="174">
        <v>94758</v>
      </c>
      <c r="B5029" s="83" t="s">
        <v>5248</v>
      </c>
      <c r="C5029" s="174" t="s">
        <v>182</v>
      </c>
      <c r="D5029" s="175">
        <v>57.08</v>
      </c>
    </row>
    <row r="5030" spans="1:4" ht="15.75" customHeight="1" x14ac:dyDescent="0.3">
      <c r="A5030" s="174">
        <v>94759</v>
      </c>
      <c r="B5030" s="83" t="s">
        <v>5249</v>
      </c>
      <c r="C5030" s="174" t="s">
        <v>182</v>
      </c>
      <c r="D5030" s="175">
        <v>72.66</v>
      </c>
    </row>
    <row r="5031" spans="1:4" ht="15.75" customHeight="1" x14ac:dyDescent="0.3">
      <c r="A5031" s="174">
        <v>94760</v>
      </c>
      <c r="B5031" s="83" t="s">
        <v>5250</v>
      </c>
      <c r="C5031" s="174" t="s">
        <v>182</v>
      </c>
      <c r="D5031" s="175">
        <v>115.51</v>
      </c>
    </row>
    <row r="5032" spans="1:4" ht="15.75" customHeight="1" x14ac:dyDescent="0.3">
      <c r="A5032" s="174">
        <v>94761</v>
      </c>
      <c r="B5032" s="83" t="s">
        <v>5251</v>
      </c>
      <c r="C5032" s="174" t="s">
        <v>182</v>
      </c>
      <c r="D5032" s="175">
        <v>248.56</v>
      </c>
    </row>
    <row r="5033" spans="1:4" ht="15.75" customHeight="1" x14ac:dyDescent="0.3">
      <c r="A5033" s="174">
        <v>94762</v>
      </c>
      <c r="B5033" s="83" t="s">
        <v>5252</v>
      </c>
      <c r="C5033" s="174" t="s">
        <v>182</v>
      </c>
      <c r="D5033" s="175">
        <v>302.39999999999998</v>
      </c>
    </row>
    <row r="5034" spans="1:4" ht="15.75" customHeight="1" x14ac:dyDescent="0.3">
      <c r="A5034" s="174">
        <v>94462</v>
      </c>
      <c r="B5034" s="83" t="s">
        <v>5253</v>
      </c>
      <c r="C5034" s="174" t="s">
        <v>224</v>
      </c>
      <c r="D5034" s="175">
        <v>105.72</v>
      </c>
    </row>
    <row r="5035" spans="1:4" ht="15.75" customHeight="1" x14ac:dyDescent="0.3">
      <c r="A5035" s="174">
        <v>94463</v>
      </c>
      <c r="B5035" s="83" t="s">
        <v>5254</v>
      </c>
      <c r="C5035" s="174" t="s">
        <v>224</v>
      </c>
      <c r="D5035" s="175">
        <v>129.38999999999999</v>
      </c>
    </row>
    <row r="5036" spans="1:4" ht="15.75" customHeight="1" x14ac:dyDescent="0.3">
      <c r="A5036" s="174">
        <v>94464</v>
      </c>
      <c r="B5036" s="83" t="s">
        <v>5255</v>
      </c>
      <c r="C5036" s="174" t="s">
        <v>224</v>
      </c>
      <c r="D5036" s="175">
        <v>169.29</v>
      </c>
    </row>
    <row r="5037" spans="1:4" ht="15.75" customHeight="1" x14ac:dyDescent="0.3">
      <c r="A5037" s="174">
        <v>94605</v>
      </c>
      <c r="B5037" s="83" t="s">
        <v>5256</v>
      </c>
      <c r="C5037" s="174" t="s">
        <v>224</v>
      </c>
      <c r="D5037" s="175">
        <v>625.29999999999995</v>
      </c>
    </row>
    <row r="5038" spans="1:4" ht="15.75" customHeight="1" x14ac:dyDescent="0.3">
      <c r="A5038" s="174">
        <v>94602</v>
      </c>
      <c r="B5038" s="83" t="s">
        <v>5257</v>
      </c>
      <c r="C5038" s="174" t="s">
        <v>224</v>
      </c>
      <c r="D5038" s="175">
        <v>225.82</v>
      </c>
    </row>
    <row r="5039" spans="1:4" ht="15.75" customHeight="1" x14ac:dyDescent="0.3">
      <c r="A5039" s="174">
        <v>94603</v>
      </c>
      <c r="B5039" s="83" t="s">
        <v>5258</v>
      </c>
      <c r="C5039" s="174" t="s">
        <v>224</v>
      </c>
      <c r="D5039" s="175">
        <v>306.23</v>
      </c>
    </row>
    <row r="5040" spans="1:4" ht="15.75" customHeight="1" x14ac:dyDescent="0.3">
      <c r="A5040" s="174">
        <v>94604</v>
      </c>
      <c r="B5040" s="83" t="s">
        <v>5259</v>
      </c>
      <c r="C5040" s="174" t="s">
        <v>224</v>
      </c>
      <c r="D5040" s="175">
        <v>433.47</v>
      </c>
    </row>
    <row r="5041" spans="1:4" ht="15.75" customHeight="1" x14ac:dyDescent="0.3">
      <c r="A5041" s="174">
        <v>94723</v>
      </c>
      <c r="B5041" s="83" t="s">
        <v>5260</v>
      </c>
      <c r="C5041" s="174" t="s">
        <v>224</v>
      </c>
      <c r="D5041" s="175">
        <v>505.84</v>
      </c>
    </row>
    <row r="5042" spans="1:4" ht="15.75" customHeight="1" x14ac:dyDescent="0.3">
      <c r="A5042" s="174">
        <v>94716</v>
      </c>
      <c r="B5042" s="83" t="s">
        <v>5261</v>
      </c>
      <c r="C5042" s="174" t="s">
        <v>224</v>
      </c>
      <c r="D5042" s="175">
        <v>24.96</v>
      </c>
    </row>
    <row r="5043" spans="1:4" ht="15.75" customHeight="1" x14ac:dyDescent="0.3">
      <c r="A5043" s="174">
        <v>94717</v>
      </c>
      <c r="B5043" s="83" t="s">
        <v>5262</v>
      </c>
      <c r="C5043" s="174" t="s">
        <v>224</v>
      </c>
      <c r="D5043" s="175">
        <v>41.76</v>
      </c>
    </row>
    <row r="5044" spans="1:4" ht="15.75" customHeight="1" x14ac:dyDescent="0.3">
      <c r="A5044" s="174">
        <v>94718</v>
      </c>
      <c r="B5044" s="83" t="s">
        <v>5263</v>
      </c>
      <c r="C5044" s="174" t="s">
        <v>224</v>
      </c>
      <c r="D5044" s="175">
        <v>54.51</v>
      </c>
    </row>
    <row r="5045" spans="1:4" ht="15.75" customHeight="1" x14ac:dyDescent="0.3">
      <c r="A5045" s="174">
        <v>94719</v>
      </c>
      <c r="B5045" s="83" t="s">
        <v>5264</v>
      </c>
      <c r="C5045" s="174" t="s">
        <v>224</v>
      </c>
      <c r="D5045" s="175">
        <v>72.72</v>
      </c>
    </row>
    <row r="5046" spans="1:4" ht="15.75" customHeight="1" x14ac:dyDescent="0.3">
      <c r="A5046" s="174">
        <v>94720</v>
      </c>
      <c r="B5046" s="83" t="s">
        <v>5265</v>
      </c>
      <c r="C5046" s="174" t="s">
        <v>224</v>
      </c>
      <c r="D5046" s="175">
        <v>106.51</v>
      </c>
    </row>
    <row r="5047" spans="1:4" ht="15.75" customHeight="1" x14ac:dyDescent="0.3">
      <c r="A5047" s="174">
        <v>94721</v>
      </c>
      <c r="B5047" s="83" t="s">
        <v>5266</v>
      </c>
      <c r="C5047" s="174" t="s">
        <v>224</v>
      </c>
      <c r="D5047" s="175">
        <v>172.68</v>
      </c>
    </row>
    <row r="5048" spans="1:4" ht="15.75" customHeight="1" x14ac:dyDescent="0.3">
      <c r="A5048" s="174">
        <v>94722</v>
      </c>
      <c r="B5048" s="83" t="s">
        <v>5267</v>
      </c>
      <c r="C5048" s="174" t="s">
        <v>224</v>
      </c>
      <c r="D5048" s="175">
        <v>269.08</v>
      </c>
    </row>
    <row r="5049" spans="1:4" ht="15.75" customHeight="1" x14ac:dyDescent="0.3">
      <c r="A5049" s="174">
        <v>96726</v>
      </c>
      <c r="B5049" s="83" t="s">
        <v>5268</v>
      </c>
      <c r="C5049" s="174" t="s">
        <v>224</v>
      </c>
      <c r="D5049" s="175">
        <v>203.62</v>
      </c>
    </row>
    <row r="5050" spans="1:4" ht="15.75" customHeight="1" x14ac:dyDescent="0.3">
      <c r="A5050" s="174">
        <v>96735</v>
      </c>
      <c r="B5050" s="83" t="s">
        <v>5269</v>
      </c>
      <c r="C5050" s="174" t="s">
        <v>224</v>
      </c>
      <c r="D5050" s="175">
        <v>385.33</v>
      </c>
    </row>
    <row r="5051" spans="1:4" ht="15.75" customHeight="1" x14ac:dyDescent="0.3">
      <c r="A5051" s="174">
        <v>96718</v>
      </c>
      <c r="B5051" s="83" t="s">
        <v>5270</v>
      </c>
      <c r="C5051" s="174" t="s">
        <v>224</v>
      </c>
      <c r="D5051" s="175">
        <v>18.23</v>
      </c>
    </row>
    <row r="5052" spans="1:4" ht="15.75" customHeight="1" x14ac:dyDescent="0.3">
      <c r="A5052" s="174">
        <v>96727</v>
      </c>
      <c r="B5052" s="83" t="s">
        <v>5271</v>
      </c>
      <c r="C5052" s="174" t="s">
        <v>224</v>
      </c>
      <c r="D5052" s="175">
        <v>20.74</v>
      </c>
    </row>
    <row r="5053" spans="1:4" ht="15.75" customHeight="1" x14ac:dyDescent="0.3">
      <c r="A5053" s="174">
        <v>96719</v>
      </c>
      <c r="B5053" s="83" t="s">
        <v>5272</v>
      </c>
      <c r="C5053" s="174" t="s">
        <v>224</v>
      </c>
      <c r="D5053" s="175">
        <v>23.34</v>
      </c>
    </row>
    <row r="5054" spans="1:4" ht="15.75" customHeight="1" x14ac:dyDescent="0.3">
      <c r="A5054" s="174">
        <v>96728</v>
      </c>
      <c r="B5054" s="83" t="s">
        <v>5273</v>
      </c>
      <c r="C5054" s="174" t="s">
        <v>224</v>
      </c>
      <c r="D5054" s="175">
        <v>26.8</v>
      </c>
    </row>
    <row r="5055" spans="1:4" ht="15.75" customHeight="1" x14ac:dyDescent="0.3">
      <c r="A5055" s="174">
        <v>96720</v>
      </c>
      <c r="B5055" s="83" t="s">
        <v>5274</v>
      </c>
      <c r="C5055" s="174" t="s">
        <v>224</v>
      </c>
      <c r="D5055" s="175">
        <v>21.16</v>
      </c>
    </row>
    <row r="5056" spans="1:4" ht="15.75" customHeight="1" x14ac:dyDescent="0.3">
      <c r="A5056" s="174">
        <v>96729</v>
      </c>
      <c r="B5056" s="83" t="s">
        <v>5275</v>
      </c>
      <c r="C5056" s="174" t="s">
        <v>224</v>
      </c>
      <c r="D5056" s="175">
        <v>34.57</v>
      </c>
    </row>
    <row r="5057" spans="1:4" ht="15.75" customHeight="1" x14ac:dyDescent="0.3">
      <c r="A5057" s="174">
        <v>96721</v>
      </c>
      <c r="B5057" s="83" t="s">
        <v>5276</v>
      </c>
      <c r="C5057" s="174" t="s">
        <v>224</v>
      </c>
      <c r="D5057" s="175">
        <v>27.49</v>
      </c>
    </row>
    <row r="5058" spans="1:4" ht="15.75" customHeight="1" x14ac:dyDescent="0.3">
      <c r="A5058" s="174">
        <v>96730</v>
      </c>
      <c r="B5058" s="83" t="s">
        <v>5277</v>
      </c>
      <c r="C5058" s="174" t="s">
        <v>224</v>
      </c>
      <c r="D5058" s="175">
        <v>47.82</v>
      </c>
    </row>
    <row r="5059" spans="1:4" ht="15.75" customHeight="1" x14ac:dyDescent="0.3">
      <c r="A5059" s="174">
        <v>96722</v>
      </c>
      <c r="B5059" s="83" t="s">
        <v>5278</v>
      </c>
      <c r="C5059" s="174" t="s">
        <v>224</v>
      </c>
      <c r="D5059" s="175">
        <v>42.2</v>
      </c>
    </row>
    <row r="5060" spans="1:4" ht="15.75" customHeight="1" x14ac:dyDescent="0.3">
      <c r="A5060" s="174">
        <v>96731</v>
      </c>
      <c r="B5060" s="83" t="s">
        <v>5279</v>
      </c>
      <c r="C5060" s="174" t="s">
        <v>224</v>
      </c>
      <c r="D5060" s="175">
        <v>72.34</v>
      </c>
    </row>
    <row r="5061" spans="1:4" ht="15.75" customHeight="1" x14ac:dyDescent="0.3">
      <c r="A5061" s="174">
        <v>96723</v>
      </c>
      <c r="B5061" s="83" t="s">
        <v>5280</v>
      </c>
      <c r="C5061" s="174" t="s">
        <v>224</v>
      </c>
      <c r="D5061" s="175">
        <v>65.569999999999993</v>
      </c>
    </row>
    <row r="5062" spans="1:4" ht="15.75" customHeight="1" x14ac:dyDescent="0.3">
      <c r="A5062" s="174">
        <v>96732</v>
      </c>
      <c r="B5062" s="83" t="s">
        <v>5281</v>
      </c>
      <c r="C5062" s="174" t="s">
        <v>224</v>
      </c>
      <c r="D5062" s="175">
        <v>121.9</v>
      </c>
    </row>
    <row r="5063" spans="1:4" ht="15.75" customHeight="1" x14ac:dyDescent="0.3">
      <c r="A5063" s="174">
        <v>96724</v>
      </c>
      <c r="B5063" s="83" t="s">
        <v>5282</v>
      </c>
      <c r="C5063" s="174" t="s">
        <v>224</v>
      </c>
      <c r="D5063" s="175">
        <v>84.14</v>
      </c>
    </row>
    <row r="5064" spans="1:4" ht="15.75" customHeight="1" x14ac:dyDescent="0.3">
      <c r="A5064" s="174">
        <v>96733</v>
      </c>
      <c r="B5064" s="83" t="s">
        <v>5283</v>
      </c>
      <c r="C5064" s="174" t="s">
        <v>224</v>
      </c>
      <c r="D5064" s="175">
        <v>166.08</v>
      </c>
    </row>
    <row r="5065" spans="1:4" ht="15.75" customHeight="1" x14ac:dyDescent="0.3">
      <c r="A5065" s="174">
        <v>96725</v>
      </c>
      <c r="B5065" s="83" t="s">
        <v>5284</v>
      </c>
      <c r="C5065" s="174" t="s">
        <v>224</v>
      </c>
      <c r="D5065" s="175">
        <v>137.76</v>
      </c>
    </row>
    <row r="5066" spans="1:4" ht="15.75" customHeight="1" x14ac:dyDescent="0.3">
      <c r="A5066" s="174">
        <v>96734</v>
      </c>
      <c r="B5066" s="83" t="s">
        <v>5285</v>
      </c>
      <c r="C5066" s="174" t="s">
        <v>224</v>
      </c>
      <c r="D5066" s="175">
        <v>277.06</v>
      </c>
    </row>
    <row r="5067" spans="1:4" ht="15.75" customHeight="1" x14ac:dyDescent="0.3">
      <c r="A5067" s="174">
        <v>94648</v>
      </c>
      <c r="B5067" s="83" t="s">
        <v>5286</v>
      </c>
      <c r="C5067" s="174" t="s">
        <v>224</v>
      </c>
      <c r="D5067" s="175">
        <v>7.08</v>
      </c>
    </row>
    <row r="5068" spans="1:4" ht="15.75" customHeight="1" x14ac:dyDescent="0.3">
      <c r="A5068" s="174">
        <v>94655</v>
      </c>
      <c r="B5068" s="83" t="s">
        <v>5287</v>
      </c>
      <c r="C5068" s="174" t="s">
        <v>224</v>
      </c>
      <c r="D5068" s="175">
        <v>119.03</v>
      </c>
    </row>
    <row r="5069" spans="1:4" ht="15.75" customHeight="1" x14ac:dyDescent="0.3">
      <c r="A5069" s="174">
        <v>94649</v>
      </c>
      <c r="B5069" s="83" t="s">
        <v>5288</v>
      </c>
      <c r="C5069" s="174" t="s">
        <v>224</v>
      </c>
      <c r="D5069" s="175">
        <v>12.69</v>
      </c>
    </row>
    <row r="5070" spans="1:4" ht="15.75" customHeight="1" x14ac:dyDescent="0.3">
      <c r="A5070" s="174">
        <v>94650</v>
      </c>
      <c r="B5070" s="83" t="s">
        <v>5289</v>
      </c>
      <c r="C5070" s="174" t="s">
        <v>224</v>
      </c>
      <c r="D5070" s="175">
        <v>19.02</v>
      </c>
    </row>
    <row r="5071" spans="1:4" ht="15.75" customHeight="1" x14ac:dyDescent="0.3">
      <c r="A5071" s="174">
        <v>94651</v>
      </c>
      <c r="B5071" s="83" t="s">
        <v>5290</v>
      </c>
      <c r="C5071" s="174" t="s">
        <v>224</v>
      </c>
      <c r="D5071" s="175">
        <v>22.45</v>
      </c>
    </row>
    <row r="5072" spans="1:4" ht="15.75" customHeight="1" x14ac:dyDescent="0.3">
      <c r="A5072" s="174">
        <v>94652</v>
      </c>
      <c r="B5072" s="83" t="s">
        <v>5291</v>
      </c>
      <c r="C5072" s="174" t="s">
        <v>224</v>
      </c>
      <c r="D5072" s="175">
        <v>34.71</v>
      </c>
    </row>
    <row r="5073" spans="1:4" ht="15.75" customHeight="1" x14ac:dyDescent="0.3">
      <c r="A5073" s="174">
        <v>94653</v>
      </c>
      <c r="B5073" s="83" t="s">
        <v>5292</v>
      </c>
      <c r="C5073" s="174" t="s">
        <v>224</v>
      </c>
      <c r="D5073" s="175">
        <v>55.69</v>
      </c>
    </row>
    <row r="5074" spans="1:4" ht="15.75" customHeight="1" x14ac:dyDescent="0.3">
      <c r="A5074" s="174">
        <v>94654</v>
      </c>
      <c r="B5074" s="83" t="s">
        <v>5293</v>
      </c>
      <c r="C5074" s="174" t="s">
        <v>224</v>
      </c>
      <c r="D5074" s="175">
        <v>75.45</v>
      </c>
    </row>
    <row r="5075" spans="1:4" ht="15.75" customHeight="1" x14ac:dyDescent="0.3">
      <c r="A5075" s="174">
        <v>94689</v>
      </c>
      <c r="B5075" s="83" t="s">
        <v>5294</v>
      </c>
      <c r="C5075" s="174" t="s">
        <v>182</v>
      </c>
      <c r="D5075" s="175">
        <v>10.29</v>
      </c>
    </row>
    <row r="5076" spans="1:4" ht="15.75" customHeight="1" x14ac:dyDescent="0.3">
      <c r="A5076" s="174">
        <v>94702</v>
      </c>
      <c r="B5076" s="83" t="s">
        <v>5295</v>
      </c>
      <c r="C5076" s="174" t="s">
        <v>182</v>
      </c>
      <c r="D5076" s="175">
        <v>183.24</v>
      </c>
    </row>
    <row r="5077" spans="1:4" ht="15.75" customHeight="1" x14ac:dyDescent="0.3">
      <c r="A5077" s="174">
        <v>94691</v>
      </c>
      <c r="B5077" s="83" t="s">
        <v>5296</v>
      </c>
      <c r="C5077" s="174" t="s">
        <v>182</v>
      </c>
      <c r="D5077" s="175">
        <v>14.47</v>
      </c>
    </row>
    <row r="5078" spans="1:4" ht="15.75" customHeight="1" x14ac:dyDescent="0.3">
      <c r="A5078" s="174">
        <v>94693</v>
      </c>
      <c r="B5078" s="83" t="s">
        <v>5297</v>
      </c>
      <c r="C5078" s="174" t="s">
        <v>182</v>
      </c>
      <c r="D5078" s="175">
        <v>18.98</v>
      </c>
    </row>
    <row r="5079" spans="1:4" ht="15.75" customHeight="1" x14ac:dyDescent="0.3">
      <c r="A5079" s="174">
        <v>94695</v>
      </c>
      <c r="B5079" s="83" t="s">
        <v>5298</v>
      </c>
      <c r="C5079" s="174" t="s">
        <v>182</v>
      </c>
      <c r="D5079" s="175">
        <v>32.15</v>
      </c>
    </row>
    <row r="5080" spans="1:4" ht="15.75" customHeight="1" x14ac:dyDescent="0.3">
      <c r="A5080" s="174">
        <v>94698</v>
      </c>
      <c r="B5080" s="83" t="s">
        <v>5299</v>
      </c>
      <c r="C5080" s="174" t="s">
        <v>182</v>
      </c>
      <c r="D5080" s="175">
        <v>67.8</v>
      </c>
    </row>
    <row r="5081" spans="1:4" ht="15.75" customHeight="1" x14ac:dyDescent="0.3">
      <c r="A5081" s="174">
        <v>94700</v>
      </c>
      <c r="B5081" s="83" t="s">
        <v>5300</v>
      </c>
      <c r="C5081" s="174" t="s">
        <v>182</v>
      </c>
      <c r="D5081" s="175">
        <v>127.23</v>
      </c>
    </row>
    <row r="5082" spans="1:4" ht="15.75" customHeight="1" x14ac:dyDescent="0.3">
      <c r="A5082" s="174">
        <v>94477</v>
      </c>
      <c r="B5082" s="83" t="s">
        <v>5301</v>
      </c>
      <c r="C5082" s="174" t="s">
        <v>182</v>
      </c>
      <c r="D5082" s="175">
        <v>116.31</v>
      </c>
    </row>
    <row r="5083" spans="1:4" ht="15.75" customHeight="1" x14ac:dyDescent="0.3">
      <c r="A5083" s="174">
        <v>94478</v>
      </c>
      <c r="B5083" s="83" t="s">
        <v>5302</v>
      </c>
      <c r="C5083" s="174" t="s">
        <v>182</v>
      </c>
      <c r="D5083" s="175">
        <v>190.1</v>
      </c>
    </row>
    <row r="5084" spans="1:4" ht="15.75" customHeight="1" x14ac:dyDescent="0.3">
      <c r="A5084" s="174">
        <v>94479</v>
      </c>
      <c r="B5084" s="83" t="s">
        <v>5303</v>
      </c>
      <c r="C5084" s="174" t="s">
        <v>182</v>
      </c>
      <c r="D5084" s="175">
        <v>246.71</v>
      </c>
    </row>
    <row r="5085" spans="1:4" ht="15.75" customHeight="1" x14ac:dyDescent="0.3">
      <c r="A5085" s="174">
        <v>96764</v>
      </c>
      <c r="B5085" s="83" t="s">
        <v>5304</v>
      </c>
      <c r="C5085" s="174" t="s">
        <v>182</v>
      </c>
      <c r="D5085" s="175">
        <v>379.82</v>
      </c>
    </row>
    <row r="5086" spans="1:4" ht="15.75" customHeight="1" x14ac:dyDescent="0.3">
      <c r="A5086" s="174">
        <v>105164</v>
      </c>
      <c r="B5086" s="83" t="s">
        <v>5305</v>
      </c>
      <c r="C5086" s="174" t="s">
        <v>182</v>
      </c>
      <c r="D5086" s="175">
        <v>13.39</v>
      </c>
    </row>
    <row r="5087" spans="1:4" ht="15.75" customHeight="1" x14ac:dyDescent="0.3">
      <c r="A5087" s="174">
        <v>105165</v>
      </c>
      <c r="B5087" s="83" t="s">
        <v>5306</v>
      </c>
      <c r="C5087" s="174" t="s">
        <v>182</v>
      </c>
      <c r="D5087" s="175">
        <v>13.64</v>
      </c>
    </row>
    <row r="5088" spans="1:4" ht="15.75" customHeight="1" x14ac:dyDescent="0.3">
      <c r="A5088" s="174">
        <v>96758</v>
      </c>
      <c r="B5088" s="83" t="s">
        <v>5307</v>
      </c>
      <c r="C5088" s="174" t="s">
        <v>182</v>
      </c>
      <c r="D5088" s="175">
        <v>20.95</v>
      </c>
    </row>
    <row r="5089" spans="1:4" ht="15.75" customHeight="1" x14ac:dyDescent="0.3">
      <c r="A5089" s="174">
        <v>96759</v>
      </c>
      <c r="B5089" s="83" t="s">
        <v>5308</v>
      </c>
      <c r="C5089" s="174" t="s">
        <v>182</v>
      </c>
      <c r="D5089" s="175">
        <v>31.09</v>
      </c>
    </row>
    <row r="5090" spans="1:4" ht="15.75" customHeight="1" x14ac:dyDescent="0.3">
      <c r="A5090" s="174">
        <v>96760</v>
      </c>
      <c r="B5090" s="83" t="s">
        <v>5309</v>
      </c>
      <c r="C5090" s="174" t="s">
        <v>182</v>
      </c>
      <c r="D5090" s="175">
        <v>50.84</v>
      </c>
    </row>
    <row r="5091" spans="1:4" ht="15.75" customHeight="1" x14ac:dyDescent="0.3">
      <c r="A5091" s="174">
        <v>96761</v>
      </c>
      <c r="B5091" s="83" t="s">
        <v>5310</v>
      </c>
      <c r="C5091" s="174" t="s">
        <v>182</v>
      </c>
      <c r="D5091" s="175">
        <v>75.87</v>
      </c>
    </row>
    <row r="5092" spans="1:4" ht="15.75" customHeight="1" x14ac:dyDescent="0.3">
      <c r="A5092" s="174">
        <v>96762</v>
      </c>
      <c r="B5092" s="83" t="s">
        <v>5311</v>
      </c>
      <c r="C5092" s="174" t="s">
        <v>182</v>
      </c>
      <c r="D5092" s="175">
        <v>143.16999999999999</v>
      </c>
    </row>
    <row r="5093" spans="1:4" ht="15.75" customHeight="1" x14ac:dyDescent="0.3">
      <c r="A5093" s="174">
        <v>96763</v>
      </c>
      <c r="B5093" s="83" t="s">
        <v>5312</v>
      </c>
      <c r="C5093" s="174" t="s">
        <v>182</v>
      </c>
      <c r="D5093" s="175">
        <v>191.77</v>
      </c>
    </row>
    <row r="5094" spans="1:4" ht="15.75" customHeight="1" x14ac:dyDescent="0.3">
      <c r="A5094" s="174">
        <v>94688</v>
      </c>
      <c r="B5094" s="83" t="s">
        <v>5313</v>
      </c>
      <c r="C5094" s="174" t="s">
        <v>182</v>
      </c>
      <c r="D5094" s="175">
        <v>8.01</v>
      </c>
    </row>
    <row r="5095" spans="1:4" ht="15.75" customHeight="1" x14ac:dyDescent="0.3">
      <c r="A5095" s="174">
        <v>94701</v>
      </c>
      <c r="B5095" s="83" t="s">
        <v>5314</v>
      </c>
      <c r="C5095" s="174" t="s">
        <v>182</v>
      </c>
      <c r="D5095" s="175">
        <v>220.83</v>
      </c>
    </row>
    <row r="5096" spans="1:4" ht="15.75" customHeight="1" x14ac:dyDescent="0.3">
      <c r="A5096" s="174">
        <v>94690</v>
      </c>
      <c r="B5096" s="83" t="s">
        <v>5315</v>
      </c>
      <c r="C5096" s="174" t="s">
        <v>182</v>
      </c>
      <c r="D5096" s="175">
        <v>12.61</v>
      </c>
    </row>
    <row r="5097" spans="1:4" ht="15.75" customHeight="1" x14ac:dyDescent="0.3">
      <c r="A5097" s="174">
        <v>94692</v>
      </c>
      <c r="B5097" s="83" t="s">
        <v>5316</v>
      </c>
      <c r="C5097" s="174" t="s">
        <v>182</v>
      </c>
      <c r="D5097" s="175">
        <v>20.55</v>
      </c>
    </row>
    <row r="5098" spans="1:4" ht="15.75" customHeight="1" x14ac:dyDescent="0.3">
      <c r="A5098" s="174">
        <v>94694</v>
      </c>
      <c r="B5098" s="83" t="s">
        <v>5317</v>
      </c>
      <c r="C5098" s="174" t="s">
        <v>182</v>
      </c>
      <c r="D5098" s="175">
        <v>26.02</v>
      </c>
    </row>
    <row r="5099" spans="1:4" ht="15.75" customHeight="1" x14ac:dyDescent="0.3">
      <c r="A5099" s="174">
        <v>94696</v>
      </c>
      <c r="B5099" s="83" t="s">
        <v>5318</v>
      </c>
      <c r="C5099" s="174" t="s">
        <v>182</v>
      </c>
      <c r="D5099" s="175">
        <v>51.63</v>
      </c>
    </row>
    <row r="5100" spans="1:4" ht="15.75" customHeight="1" x14ac:dyDescent="0.3">
      <c r="A5100" s="174">
        <v>94697</v>
      </c>
      <c r="B5100" s="83" t="s">
        <v>5319</v>
      </c>
      <c r="C5100" s="174" t="s">
        <v>182</v>
      </c>
      <c r="D5100" s="175">
        <v>87.17</v>
      </c>
    </row>
    <row r="5101" spans="1:4" ht="15.75" customHeight="1" x14ac:dyDescent="0.3">
      <c r="A5101" s="174">
        <v>94699</v>
      </c>
      <c r="B5101" s="83" t="s">
        <v>5320</v>
      </c>
      <c r="C5101" s="174" t="s">
        <v>182</v>
      </c>
      <c r="D5101" s="175">
        <v>114.92</v>
      </c>
    </row>
    <row r="5102" spans="1:4" ht="15.75" customHeight="1" x14ac:dyDescent="0.3">
      <c r="A5102" s="174">
        <v>105167</v>
      </c>
      <c r="B5102" s="83" t="s">
        <v>5321</v>
      </c>
      <c r="C5102" s="174" t="s">
        <v>182</v>
      </c>
      <c r="D5102" s="175">
        <v>267.57</v>
      </c>
    </row>
    <row r="5103" spans="1:4" ht="15.75" customHeight="1" x14ac:dyDescent="0.3">
      <c r="A5103" s="174">
        <v>105168</v>
      </c>
      <c r="B5103" s="83" t="s">
        <v>5322</v>
      </c>
      <c r="C5103" s="174" t="s">
        <v>182</v>
      </c>
      <c r="D5103" s="175">
        <v>0</v>
      </c>
    </row>
    <row r="5104" spans="1:4" ht="15.75" customHeight="1" x14ac:dyDescent="0.3">
      <c r="A5104" s="174">
        <v>105171</v>
      </c>
      <c r="B5104" s="83" t="s">
        <v>5323</v>
      </c>
      <c r="C5104" s="174" t="s">
        <v>182</v>
      </c>
      <c r="D5104" s="175">
        <v>0</v>
      </c>
    </row>
    <row r="5105" spans="1:4" ht="15.75" customHeight="1" x14ac:dyDescent="0.3">
      <c r="A5105" s="174">
        <v>105191</v>
      </c>
      <c r="B5105" s="83" t="s">
        <v>5324</v>
      </c>
      <c r="C5105" s="174" t="s">
        <v>182</v>
      </c>
      <c r="D5105" s="175">
        <v>0</v>
      </c>
    </row>
    <row r="5106" spans="1:4" ht="15.75" customHeight="1" x14ac:dyDescent="0.3">
      <c r="A5106" s="174">
        <v>105192</v>
      </c>
      <c r="B5106" s="83" t="s">
        <v>5325</v>
      </c>
      <c r="C5106" s="174" t="s">
        <v>182</v>
      </c>
      <c r="D5106" s="175">
        <v>0</v>
      </c>
    </row>
    <row r="5107" spans="1:4" ht="15.75" customHeight="1" x14ac:dyDescent="0.3">
      <c r="A5107" s="174">
        <v>96809</v>
      </c>
      <c r="B5107" s="83" t="s">
        <v>5326</v>
      </c>
      <c r="C5107" s="174" t="s">
        <v>182</v>
      </c>
      <c r="D5107" s="175">
        <v>21.65</v>
      </c>
    </row>
    <row r="5108" spans="1:4" ht="15.75" customHeight="1" x14ac:dyDescent="0.3">
      <c r="A5108" s="174">
        <v>96812</v>
      </c>
      <c r="B5108" s="83" t="s">
        <v>5327</v>
      </c>
      <c r="C5108" s="174" t="s">
        <v>182</v>
      </c>
      <c r="D5108" s="175">
        <v>22.62</v>
      </c>
    </row>
    <row r="5109" spans="1:4" ht="15.75" customHeight="1" x14ac:dyDescent="0.3">
      <c r="A5109" s="174">
        <v>96813</v>
      </c>
      <c r="B5109" s="83" t="s">
        <v>5328</v>
      </c>
      <c r="C5109" s="174" t="s">
        <v>182</v>
      </c>
      <c r="D5109" s="175">
        <v>25.73</v>
      </c>
    </row>
    <row r="5110" spans="1:4" ht="15.75" customHeight="1" x14ac:dyDescent="0.3">
      <c r="A5110" s="174">
        <v>96817</v>
      </c>
      <c r="B5110" s="83" t="s">
        <v>5329</v>
      </c>
      <c r="C5110" s="174" t="s">
        <v>182</v>
      </c>
      <c r="D5110" s="175">
        <v>38.22</v>
      </c>
    </row>
    <row r="5111" spans="1:4" ht="15.75" customHeight="1" x14ac:dyDescent="0.3">
      <c r="A5111" s="174">
        <v>96816</v>
      </c>
      <c r="B5111" s="83" t="s">
        <v>5330</v>
      </c>
      <c r="C5111" s="174" t="s">
        <v>182</v>
      </c>
      <c r="D5111" s="175">
        <v>28.96</v>
      </c>
    </row>
    <row r="5112" spans="1:4" ht="15.75" customHeight="1" x14ac:dyDescent="0.3">
      <c r="A5112" s="174">
        <v>96821</v>
      </c>
      <c r="B5112" s="83" t="s">
        <v>5331</v>
      </c>
      <c r="C5112" s="174" t="s">
        <v>182</v>
      </c>
      <c r="D5112" s="175">
        <v>42.46</v>
      </c>
    </row>
    <row r="5113" spans="1:4" ht="15.75" customHeight="1" x14ac:dyDescent="0.3">
      <c r="A5113" s="174">
        <v>96824</v>
      </c>
      <c r="B5113" s="83" t="s">
        <v>5332</v>
      </c>
      <c r="C5113" s="174" t="s">
        <v>182</v>
      </c>
      <c r="D5113" s="175">
        <v>20.22</v>
      </c>
    </row>
    <row r="5114" spans="1:4" ht="15.75" customHeight="1" x14ac:dyDescent="0.3">
      <c r="A5114" s="174">
        <v>96827</v>
      </c>
      <c r="B5114" s="83" t="s">
        <v>5333</v>
      </c>
      <c r="C5114" s="174" t="s">
        <v>182</v>
      </c>
      <c r="D5114" s="175">
        <v>21.98</v>
      </c>
    </row>
    <row r="5115" spans="1:4" ht="15.75" customHeight="1" x14ac:dyDescent="0.3">
      <c r="A5115" s="174">
        <v>96828</v>
      </c>
      <c r="B5115" s="83" t="s">
        <v>5334</v>
      </c>
      <c r="C5115" s="174" t="s">
        <v>182</v>
      </c>
      <c r="D5115" s="175">
        <v>26.95</v>
      </c>
    </row>
    <row r="5116" spans="1:4" ht="15.75" customHeight="1" x14ac:dyDescent="0.3">
      <c r="A5116" s="174">
        <v>96832</v>
      </c>
      <c r="B5116" s="83" t="s">
        <v>5335</v>
      </c>
      <c r="C5116" s="174" t="s">
        <v>182</v>
      </c>
      <c r="D5116" s="175">
        <v>33.549999999999997</v>
      </c>
    </row>
    <row r="5117" spans="1:4" ht="15.75" customHeight="1" x14ac:dyDescent="0.3">
      <c r="A5117" s="174">
        <v>104525</v>
      </c>
      <c r="B5117" s="83" t="s">
        <v>5336</v>
      </c>
      <c r="C5117" s="174" t="s">
        <v>182</v>
      </c>
      <c r="D5117" s="175">
        <v>0</v>
      </c>
    </row>
    <row r="5118" spans="1:4" ht="15.75" customHeight="1" x14ac:dyDescent="0.3">
      <c r="A5118" s="174">
        <v>104563</v>
      </c>
      <c r="B5118" s="83" t="s">
        <v>5337</v>
      </c>
      <c r="C5118" s="174" t="s">
        <v>182</v>
      </c>
      <c r="D5118" s="175">
        <v>0</v>
      </c>
    </row>
    <row r="5119" spans="1:4" ht="15.75" customHeight="1" x14ac:dyDescent="0.3">
      <c r="A5119" s="174">
        <v>104531</v>
      </c>
      <c r="B5119" s="83" t="s">
        <v>5338</v>
      </c>
      <c r="C5119" s="174" t="s">
        <v>182</v>
      </c>
      <c r="D5119" s="175">
        <v>0</v>
      </c>
    </row>
    <row r="5120" spans="1:4" ht="15.75" customHeight="1" x14ac:dyDescent="0.3">
      <c r="A5120" s="174">
        <v>104527</v>
      </c>
      <c r="B5120" s="83" t="s">
        <v>5339</v>
      </c>
      <c r="C5120" s="174" t="s">
        <v>182</v>
      </c>
      <c r="D5120" s="175">
        <v>0</v>
      </c>
    </row>
    <row r="5121" spans="1:4" ht="15.75" customHeight="1" x14ac:dyDescent="0.3">
      <c r="A5121" s="174">
        <v>104529</v>
      </c>
      <c r="B5121" s="83" t="s">
        <v>5340</v>
      </c>
      <c r="C5121" s="174" t="s">
        <v>182</v>
      </c>
      <c r="D5121" s="175">
        <v>0</v>
      </c>
    </row>
    <row r="5122" spans="1:4" ht="15.75" customHeight="1" x14ac:dyDescent="0.3">
      <c r="A5122" s="174">
        <v>104564</v>
      </c>
      <c r="B5122" s="83" t="s">
        <v>5341</v>
      </c>
      <c r="C5122" s="174" t="s">
        <v>182</v>
      </c>
      <c r="D5122" s="175">
        <v>0</v>
      </c>
    </row>
    <row r="5123" spans="1:4" ht="15.75" customHeight="1" x14ac:dyDescent="0.3">
      <c r="A5123" s="174">
        <v>104533</v>
      </c>
      <c r="B5123" s="83" t="s">
        <v>5342</v>
      </c>
      <c r="C5123" s="174" t="s">
        <v>182</v>
      </c>
      <c r="D5123" s="175">
        <v>0</v>
      </c>
    </row>
    <row r="5124" spans="1:4" ht="15.75" customHeight="1" x14ac:dyDescent="0.3">
      <c r="A5124" s="174">
        <v>104535</v>
      </c>
      <c r="B5124" s="83" t="s">
        <v>5343</v>
      </c>
      <c r="C5124" s="174" t="s">
        <v>182</v>
      </c>
      <c r="D5124" s="175">
        <v>0</v>
      </c>
    </row>
    <row r="5125" spans="1:4" ht="15.75" customHeight="1" x14ac:dyDescent="0.3">
      <c r="A5125" s="174">
        <v>96810</v>
      </c>
      <c r="B5125" s="83" t="s">
        <v>5344</v>
      </c>
      <c r="C5125" s="174" t="s">
        <v>182</v>
      </c>
      <c r="D5125" s="175">
        <v>23.56</v>
      </c>
    </row>
    <row r="5126" spans="1:4" ht="15.75" customHeight="1" x14ac:dyDescent="0.3">
      <c r="A5126" s="174">
        <v>104524</v>
      </c>
      <c r="B5126" s="83" t="s">
        <v>5345</v>
      </c>
      <c r="C5126" s="174" t="s">
        <v>182</v>
      </c>
      <c r="D5126" s="175">
        <v>0</v>
      </c>
    </row>
    <row r="5127" spans="1:4" ht="15.75" customHeight="1" x14ac:dyDescent="0.3">
      <c r="A5127" s="174">
        <v>104530</v>
      </c>
      <c r="B5127" s="83" t="s">
        <v>5346</v>
      </c>
      <c r="C5127" s="174" t="s">
        <v>182</v>
      </c>
      <c r="D5127" s="175">
        <v>0</v>
      </c>
    </row>
    <row r="5128" spans="1:4" ht="15.75" customHeight="1" x14ac:dyDescent="0.3">
      <c r="A5128" s="174">
        <v>104526</v>
      </c>
      <c r="B5128" s="83" t="s">
        <v>5347</v>
      </c>
      <c r="C5128" s="174" t="s">
        <v>182</v>
      </c>
      <c r="D5128" s="175">
        <v>0</v>
      </c>
    </row>
    <row r="5129" spans="1:4" ht="15.75" customHeight="1" x14ac:dyDescent="0.3">
      <c r="A5129" s="174">
        <v>104528</v>
      </c>
      <c r="B5129" s="83" t="s">
        <v>5348</v>
      </c>
      <c r="C5129" s="174" t="s">
        <v>182</v>
      </c>
      <c r="D5129" s="175">
        <v>0</v>
      </c>
    </row>
    <row r="5130" spans="1:4" ht="15.75" customHeight="1" x14ac:dyDescent="0.3">
      <c r="A5130" s="174">
        <v>104532</v>
      </c>
      <c r="B5130" s="83" t="s">
        <v>5349</v>
      </c>
      <c r="C5130" s="174" t="s">
        <v>182</v>
      </c>
      <c r="D5130" s="175">
        <v>0</v>
      </c>
    </row>
    <row r="5131" spans="1:4" ht="15.75" customHeight="1" x14ac:dyDescent="0.3">
      <c r="A5131" s="174">
        <v>104534</v>
      </c>
      <c r="B5131" s="83" t="s">
        <v>5350</v>
      </c>
      <c r="C5131" s="174" t="s">
        <v>182</v>
      </c>
      <c r="D5131" s="175">
        <v>0</v>
      </c>
    </row>
    <row r="5132" spans="1:4" ht="15.75" customHeight="1" x14ac:dyDescent="0.3">
      <c r="A5132" s="174">
        <v>96873</v>
      </c>
      <c r="B5132" s="83" t="s">
        <v>5351</v>
      </c>
      <c r="C5132" s="174" t="s">
        <v>182</v>
      </c>
      <c r="D5132" s="175">
        <v>71.53</v>
      </c>
    </row>
    <row r="5133" spans="1:4" ht="15.75" customHeight="1" x14ac:dyDescent="0.3">
      <c r="A5133" s="174">
        <v>96872</v>
      </c>
      <c r="B5133" s="83" t="s">
        <v>5352</v>
      </c>
      <c r="C5133" s="174" t="s">
        <v>182</v>
      </c>
      <c r="D5133" s="175">
        <v>54.21</v>
      </c>
    </row>
    <row r="5134" spans="1:4" ht="15.75" customHeight="1" x14ac:dyDescent="0.3">
      <c r="A5134" s="174">
        <v>96876</v>
      </c>
      <c r="B5134" s="83" t="s">
        <v>5353</v>
      </c>
      <c r="C5134" s="174" t="s">
        <v>182</v>
      </c>
      <c r="D5134" s="175">
        <v>192.75</v>
      </c>
    </row>
    <row r="5135" spans="1:4" ht="15.75" customHeight="1" x14ac:dyDescent="0.3">
      <c r="A5135" s="174">
        <v>96878</v>
      </c>
      <c r="B5135" s="83" t="s">
        <v>5354</v>
      </c>
      <c r="C5135" s="174" t="s">
        <v>182</v>
      </c>
      <c r="D5135" s="175">
        <v>216.21</v>
      </c>
    </row>
    <row r="5136" spans="1:4" ht="15.75" customHeight="1" x14ac:dyDescent="0.3">
      <c r="A5136" s="174">
        <v>96875</v>
      </c>
      <c r="B5136" s="83" t="s">
        <v>5355</v>
      </c>
      <c r="C5136" s="174" t="s">
        <v>182</v>
      </c>
      <c r="D5136" s="175">
        <v>85.55</v>
      </c>
    </row>
    <row r="5137" spans="1:4" ht="15.75" customHeight="1" x14ac:dyDescent="0.3">
      <c r="A5137" s="174">
        <v>96874</v>
      </c>
      <c r="B5137" s="83" t="s">
        <v>5356</v>
      </c>
      <c r="C5137" s="174" t="s">
        <v>182</v>
      </c>
      <c r="D5137" s="175">
        <v>65.81</v>
      </c>
    </row>
    <row r="5138" spans="1:4" ht="15.75" customHeight="1" x14ac:dyDescent="0.3">
      <c r="A5138" s="174">
        <v>96879</v>
      </c>
      <c r="B5138" s="83" t="s">
        <v>5357</v>
      </c>
      <c r="C5138" s="174" t="s">
        <v>182</v>
      </c>
      <c r="D5138" s="175">
        <v>209.73</v>
      </c>
    </row>
    <row r="5139" spans="1:4" ht="15.75" customHeight="1" x14ac:dyDescent="0.3">
      <c r="A5139" s="174">
        <v>96881</v>
      </c>
      <c r="B5139" s="83" t="s">
        <v>5358</v>
      </c>
      <c r="C5139" s="174" t="s">
        <v>182</v>
      </c>
      <c r="D5139" s="175">
        <v>248.4</v>
      </c>
    </row>
    <row r="5140" spans="1:4" ht="15.75" customHeight="1" x14ac:dyDescent="0.3">
      <c r="A5140" s="174">
        <v>96837</v>
      </c>
      <c r="B5140" s="83" t="s">
        <v>5359</v>
      </c>
      <c r="C5140" s="174" t="s">
        <v>182</v>
      </c>
      <c r="D5140" s="175">
        <v>24.14</v>
      </c>
    </row>
    <row r="5141" spans="1:4" ht="15.75" customHeight="1" x14ac:dyDescent="0.3">
      <c r="A5141" s="174">
        <v>96840</v>
      </c>
      <c r="B5141" s="83" t="s">
        <v>5360</v>
      </c>
      <c r="C5141" s="174" t="s">
        <v>182</v>
      </c>
      <c r="D5141" s="175">
        <v>29.1</v>
      </c>
    </row>
    <row r="5142" spans="1:4" ht="15.75" customHeight="1" x14ac:dyDescent="0.3">
      <c r="A5142" s="174">
        <v>96845</v>
      </c>
      <c r="B5142" s="83" t="s">
        <v>5361</v>
      </c>
      <c r="C5142" s="174" t="s">
        <v>182</v>
      </c>
      <c r="D5142" s="175">
        <v>44.99</v>
      </c>
    </row>
    <row r="5143" spans="1:4" ht="15.75" customHeight="1" x14ac:dyDescent="0.3">
      <c r="A5143" s="174">
        <v>96848</v>
      </c>
      <c r="B5143" s="83" t="s">
        <v>5362</v>
      </c>
      <c r="C5143" s="174" t="s">
        <v>182</v>
      </c>
      <c r="D5143" s="175">
        <v>59.47</v>
      </c>
    </row>
    <row r="5144" spans="1:4" ht="15.75" customHeight="1" x14ac:dyDescent="0.3">
      <c r="A5144" s="174">
        <v>96849</v>
      </c>
      <c r="B5144" s="83" t="s">
        <v>5363</v>
      </c>
      <c r="C5144" s="174" t="s">
        <v>182</v>
      </c>
      <c r="D5144" s="175">
        <v>19.059999999999999</v>
      </c>
    </row>
    <row r="5145" spans="1:4" ht="15.75" customHeight="1" x14ac:dyDescent="0.3">
      <c r="A5145" s="174">
        <v>96852</v>
      </c>
      <c r="B5145" s="83" t="s">
        <v>5364</v>
      </c>
      <c r="C5145" s="174" t="s">
        <v>182</v>
      </c>
      <c r="D5145" s="175">
        <v>24.16</v>
      </c>
    </row>
    <row r="5146" spans="1:4" ht="15.75" customHeight="1" x14ac:dyDescent="0.3">
      <c r="A5146" s="174">
        <v>96855</v>
      </c>
      <c r="B5146" s="83" t="s">
        <v>5365</v>
      </c>
      <c r="C5146" s="174" t="s">
        <v>182</v>
      </c>
      <c r="D5146" s="175">
        <v>37.33</v>
      </c>
    </row>
    <row r="5147" spans="1:4" ht="15.75" customHeight="1" x14ac:dyDescent="0.3">
      <c r="A5147" s="174">
        <v>96838</v>
      </c>
      <c r="B5147" s="83" t="s">
        <v>5366</v>
      </c>
      <c r="C5147" s="174" t="s">
        <v>182</v>
      </c>
      <c r="D5147" s="175">
        <v>29.3</v>
      </c>
    </row>
    <row r="5148" spans="1:4" ht="15.75" customHeight="1" x14ac:dyDescent="0.3">
      <c r="A5148" s="174">
        <v>96841</v>
      </c>
      <c r="B5148" s="83" t="s">
        <v>5367</v>
      </c>
      <c r="C5148" s="174" t="s">
        <v>182</v>
      </c>
      <c r="D5148" s="175">
        <v>32.44</v>
      </c>
    </row>
    <row r="5149" spans="1:4" ht="15.75" customHeight="1" x14ac:dyDescent="0.3">
      <c r="A5149" s="174">
        <v>96842</v>
      </c>
      <c r="B5149" s="83" t="s">
        <v>5368</v>
      </c>
      <c r="C5149" s="174" t="s">
        <v>182</v>
      </c>
      <c r="D5149" s="175">
        <v>37.049999999999997</v>
      </c>
    </row>
    <row r="5150" spans="1:4" ht="15.75" customHeight="1" x14ac:dyDescent="0.3">
      <c r="A5150" s="174">
        <v>96846</v>
      </c>
      <c r="B5150" s="83" t="s">
        <v>5369</v>
      </c>
      <c r="C5150" s="174" t="s">
        <v>182</v>
      </c>
      <c r="D5150" s="175">
        <v>42.93</v>
      </c>
    </row>
    <row r="5151" spans="1:4" ht="15.75" customHeight="1" x14ac:dyDescent="0.3">
      <c r="A5151" s="174">
        <v>96850</v>
      </c>
      <c r="B5151" s="83" t="s">
        <v>5370</v>
      </c>
      <c r="C5151" s="174" t="s">
        <v>182</v>
      </c>
      <c r="D5151" s="175">
        <v>27.21</v>
      </c>
    </row>
    <row r="5152" spans="1:4" ht="15.75" customHeight="1" x14ac:dyDescent="0.3">
      <c r="A5152" s="174">
        <v>96853</v>
      </c>
      <c r="B5152" s="83" t="s">
        <v>5371</v>
      </c>
      <c r="C5152" s="174" t="s">
        <v>182</v>
      </c>
      <c r="D5152" s="175">
        <v>29.2</v>
      </c>
    </row>
    <row r="5153" spans="1:4" ht="15.75" customHeight="1" x14ac:dyDescent="0.3">
      <c r="A5153" s="174">
        <v>96854</v>
      </c>
      <c r="B5153" s="83" t="s">
        <v>5372</v>
      </c>
      <c r="C5153" s="174" t="s">
        <v>182</v>
      </c>
      <c r="D5153" s="175">
        <v>35.729999999999997</v>
      </c>
    </row>
    <row r="5154" spans="1:4" ht="15.75" customHeight="1" x14ac:dyDescent="0.3">
      <c r="A5154" s="174">
        <v>104571</v>
      </c>
      <c r="B5154" s="83" t="s">
        <v>5373</v>
      </c>
      <c r="C5154" s="174" t="s">
        <v>182</v>
      </c>
      <c r="D5154" s="175">
        <v>0</v>
      </c>
    </row>
    <row r="5155" spans="1:4" ht="15.75" customHeight="1" x14ac:dyDescent="0.3">
      <c r="A5155" s="174">
        <v>96856</v>
      </c>
      <c r="B5155" s="83" t="s">
        <v>5374</v>
      </c>
      <c r="C5155" s="174" t="s">
        <v>182</v>
      </c>
      <c r="D5155" s="175">
        <v>40.47</v>
      </c>
    </row>
    <row r="5156" spans="1:4" ht="15.75" customHeight="1" x14ac:dyDescent="0.3">
      <c r="A5156" s="174">
        <v>104566</v>
      </c>
      <c r="B5156" s="83" t="s">
        <v>5375</v>
      </c>
      <c r="C5156" s="174" t="s">
        <v>182</v>
      </c>
      <c r="D5156" s="175">
        <v>0</v>
      </c>
    </row>
    <row r="5157" spans="1:4" ht="15.75" customHeight="1" x14ac:dyDescent="0.3">
      <c r="A5157" s="174">
        <v>104536</v>
      </c>
      <c r="B5157" s="83" t="s">
        <v>5376</v>
      </c>
      <c r="C5157" s="174" t="s">
        <v>182</v>
      </c>
      <c r="D5157" s="175">
        <v>0</v>
      </c>
    </row>
    <row r="5158" spans="1:4" ht="15.75" customHeight="1" x14ac:dyDescent="0.3">
      <c r="A5158" s="174">
        <v>104537</v>
      </c>
      <c r="B5158" s="83" t="s">
        <v>5377</v>
      </c>
      <c r="C5158" s="174" t="s">
        <v>182</v>
      </c>
      <c r="D5158" s="175">
        <v>0</v>
      </c>
    </row>
    <row r="5159" spans="1:4" ht="15.75" customHeight="1" x14ac:dyDescent="0.3">
      <c r="A5159" s="174">
        <v>104572</v>
      </c>
      <c r="B5159" s="83" t="s">
        <v>5378</v>
      </c>
      <c r="C5159" s="174" t="s">
        <v>182</v>
      </c>
      <c r="D5159" s="175">
        <v>0</v>
      </c>
    </row>
    <row r="5160" spans="1:4" ht="15.75" customHeight="1" x14ac:dyDescent="0.3">
      <c r="A5160" s="174">
        <v>104568</v>
      </c>
      <c r="B5160" s="83" t="s">
        <v>5379</v>
      </c>
      <c r="C5160" s="174" t="s">
        <v>182</v>
      </c>
      <c r="D5160" s="175">
        <v>0</v>
      </c>
    </row>
    <row r="5161" spans="1:4" ht="15.75" customHeight="1" x14ac:dyDescent="0.3">
      <c r="A5161" s="174">
        <v>104538</v>
      </c>
      <c r="B5161" s="83" t="s">
        <v>5380</v>
      </c>
      <c r="C5161" s="174" t="s">
        <v>182</v>
      </c>
      <c r="D5161" s="175">
        <v>0</v>
      </c>
    </row>
    <row r="5162" spans="1:4" ht="15.75" customHeight="1" x14ac:dyDescent="0.3">
      <c r="A5162" s="174">
        <v>104570</v>
      </c>
      <c r="B5162" s="83" t="s">
        <v>5381</v>
      </c>
      <c r="C5162" s="174" t="s">
        <v>182</v>
      </c>
      <c r="D5162" s="175">
        <v>0</v>
      </c>
    </row>
    <row r="5163" spans="1:4" ht="15.75" customHeight="1" x14ac:dyDescent="0.3">
      <c r="A5163" s="174">
        <v>104565</v>
      </c>
      <c r="B5163" s="83" t="s">
        <v>5382</v>
      </c>
      <c r="C5163" s="174" t="s">
        <v>182</v>
      </c>
      <c r="D5163" s="175">
        <v>0</v>
      </c>
    </row>
    <row r="5164" spans="1:4" ht="15.75" customHeight="1" x14ac:dyDescent="0.3">
      <c r="A5164" s="174">
        <v>104567</v>
      </c>
      <c r="B5164" s="83" t="s">
        <v>5383</v>
      </c>
      <c r="C5164" s="174" t="s">
        <v>182</v>
      </c>
      <c r="D5164" s="175">
        <v>0</v>
      </c>
    </row>
    <row r="5165" spans="1:4" ht="15.75" customHeight="1" x14ac:dyDescent="0.3">
      <c r="A5165" s="174">
        <v>104569</v>
      </c>
      <c r="B5165" s="83" t="s">
        <v>5384</v>
      </c>
      <c r="C5165" s="174" t="s">
        <v>182</v>
      </c>
      <c r="D5165" s="175">
        <v>0</v>
      </c>
    </row>
    <row r="5166" spans="1:4" ht="15.75" customHeight="1" x14ac:dyDescent="0.3">
      <c r="A5166" s="174">
        <v>96843</v>
      </c>
      <c r="B5166" s="83" t="s">
        <v>5385</v>
      </c>
      <c r="C5166" s="174" t="s">
        <v>182</v>
      </c>
      <c r="D5166" s="175">
        <v>33.67</v>
      </c>
    </row>
    <row r="5167" spans="1:4" ht="15.75" customHeight="1" x14ac:dyDescent="0.3">
      <c r="A5167" s="174">
        <v>96847</v>
      </c>
      <c r="B5167" s="83" t="s">
        <v>5386</v>
      </c>
      <c r="C5167" s="174" t="s">
        <v>182</v>
      </c>
      <c r="D5167" s="175">
        <v>42.39</v>
      </c>
    </row>
    <row r="5168" spans="1:4" ht="15.75" customHeight="1" x14ac:dyDescent="0.3">
      <c r="A5168" s="174">
        <v>96844</v>
      </c>
      <c r="B5168" s="83" t="s">
        <v>5387</v>
      </c>
      <c r="C5168" s="174" t="s">
        <v>182</v>
      </c>
      <c r="D5168" s="175">
        <v>38.65</v>
      </c>
    </row>
    <row r="5169" spans="1:4" ht="15.75" customHeight="1" x14ac:dyDescent="0.3">
      <c r="A5169" s="174">
        <v>96839</v>
      </c>
      <c r="B5169" s="83" t="s">
        <v>5388</v>
      </c>
      <c r="C5169" s="174" t="s">
        <v>182</v>
      </c>
      <c r="D5169" s="175">
        <v>30.21</v>
      </c>
    </row>
    <row r="5170" spans="1:4" ht="15.75" customHeight="1" x14ac:dyDescent="0.3">
      <c r="A5170" s="174">
        <v>104574</v>
      </c>
      <c r="B5170" s="83" t="s">
        <v>5389</v>
      </c>
      <c r="C5170" s="174" t="s">
        <v>182</v>
      </c>
      <c r="D5170" s="175">
        <v>0</v>
      </c>
    </row>
    <row r="5171" spans="1:4" ht="15.75" customHeight="1" x14ac:dyDescent="0.3">
      <c r="A5171" s="174">
        <v>104575</v>
      </c>
      <c r="B5171" s="83" t="s">
        <v>5390</v>
      </c>
      <c r="C5171" s="174" t="s">
        <v>182</v>
      </c>
      <c r="D5171" s="175">
        <v>0</v>
      </c>
    </row>
    <row r="5172" spans="1:4" ht="15.75" customHeight="1" x14ac:dyDescent="0.3">
      <c r="A5172" s="174">
        <v>104573</v>
      </c>
      <c r="B5172" s="83" t="s">
        <v>5391</v>
      </c>
      <c r="C5172" s="174" t="s">
        <v>182</v>
      </c>
      <c r="D5172" s="175">
        <v>0</v>
      </c>
    </row>
    <row r="5173" spans="1:4" ht="15.75" customHeight="1" x14ac:dyDescent="0.3">
      <c r="A5173" s="174">
        <v>96805</v>
      </c>
      <c r="B5173" s="83" t="s">
        <v>5392</v>
      </c>
      <c r="C5173" s="174" t="s">
        <v>182</v>
      </c>
      <c r="D5173" s="175">
        <v>235.47</v>
      </c>
    </row>
    <row r="5174" spans="1:4" ht="15.75" customHeight="1" x14ac:dyDescent="0.3">
      <c r="A5174" s="174">
        <v>96802</v>
      </c>
      <c r="B5174" s="83" t="s">
        <v>5393</v>
      </c>
      <c r="C5174" s="174" t="s">
        <v>182</v>
      </c>
      <c r="D5174" s="175">
        <v>449.94</v>
      </c>
    </row>
    <row r="5175" spans="1:4" ht="15.75" customHeight="1" x14ac:dyDescent="0.3">
      <c r="A5175" s="174">
        <v>96806</v>
      </c>
      <c r="B5175" s="83" t="s">
        <v>5394</v>
      </c>
      <c r="C5175" s="174" t="s">
        <v>182</v>
      </c>
      <c r="D5175" s="175">
        <v>92.95</v>
      </c>
    </row>
    <row r="5176" spans="1:4" ht="15.75" customHeight="1" x14ac:dyDescent="0.3">
      <c r="A5176" s="174">
        <v>96803</v>
      </c>
      <c r="B5176" s="83" t="s">
        <v>5395</v>
      </c>
      <c r="C5176" s="174" t="s">
        <v>182</v>
      </c>
      <c r="D5176" s="175">
        <v>84.25</v>
      </c>
    </row>
    <row r="5177" spans="1:4" ht="15.75" customHeight="1" x14ac:dyDescent="0.3">
      <c r="A5177" s="174">
        <v>96807</v>
      </c>
      <c r="B5177" s="83" t="s">
        <v>5396</v>
      </c>
      <c r="C5177" s="174" t="s">
        <v>182</v>
      </c>
      <c r="D5177" s="175">
        <v>150.74</v>
      </c>
    </row>
    <row r="5178" spans="1:4" ht="15.75" customHeight="1" x14ac:dyDescent="0.3">
      <c r="A5178" s="174">
        <v>96804</v>
      </c>
      <c r="B5178" s="83" t="s">
        <v>5397</v>
      </c>
      <c r="C5178" s="174" t="s">
        <v>182</v>
      </c>
      <c r="D5178" s="175">
        <v>137.85</v>
      </c>
    </row>
    <row r="5179" spans="1:4" ht="15.75" customHeight="1" x14ac:dyDescent="0.3">
      <c r="A5179" s="174">
        <v>104581</v>
      </c>
      <c r="B5179" s="83" t="s">
        <v>5398</v>
      </c>
      <c r="C5179" s="174" t="s">
        <v>182</v>
      </c>
      <c r="D5179" s="175">
        <v>16.850000000000001</v>
      </c>
    </row>
    <row r="5180" spans="1:4" ht="15.75" customHeight="1" x14ac:dyDescent="0.3">
      <c r="A5180" s="174">
        <v>104582</v>
      </c>
      <c r="B5180" s="83" t="s">
        <v>5399</v>
      </c>
      <c r="C5180" s="174" t="s">
        <v>182</v>
      </c>
      <c r="D5180" s="175">
        <v>21.4</v>
      </c>
    </row>
    <row r="5181" spans="1:4" ht="15.75" customHeight="1" x14ac:dyDescent="0.3">
      <c r="A5181" s="174">
        <v>104583</v>
      </c>
      <c r="B5181" s="83" t="s">
        <v>5400</v>
      </c>
      <c r="C5181" s="174" t="s">
        <v>182</v>
      </c>
      <c r="D5181" s="175">
        <v>33.770000000000003</v>
      </c>
    </row>
    <row r="5182" spans="1:4" ht="15.75" customHeight="1" x14ac:dyDescent="0.3">
      <c r="A5182" s="174">
        <v>104584</v>
      </c>
      <c r="B5182" s="83" t="s">
        <v>5401</v>
      </c>
      <c r="C5182" s="174" t="s">
        <v>182</v>
      </c>
      <c r="D5182" s="175">
        <v>40.56</v>
      </c>
    </row>
    <row r="5183" spans="1:4" ht="15.75" customHeight="1" x14ac:dyDescent="0.3">
      <c r="A5183" s="174">
        <v>96829</v>
      </c>
      <c r="B5183" s="83" t="s">
        <v>5402</v>
      </c>
      <c r="C5183" s="174" t="s">
        <v>182</v>
      </c>
      <c r="D5183" s="175">
        <v>20.52</v>
      </c>
    </row>
    <row r="5184" spans="1:4" ht="15.75" customHeight="1" x14ac:dyDescent="0.3">
      <c r="A5184" s="174">
        <v>96833</v>
      </c>
      <c r="B5184" s="83" t="s">
        <v>5403</v>
      </c>
      <c r="C5184" s="174" t="s">
        <v>182</v>
      </c>
      <c r="D5184" s="175">
        <v>26.02</v>
      </c>
    </row>
    <row r="5185" spans="1:4" ht="15.75" customHeight="1" x14ac:dyDescent="0.3">
      <c r="A5185" s="174">
        <v>96836</v>
      </c>
      <c r="B5185" s="83" t="s">
        <v>5404</v>
      </c>
      <c r="C5185" s="174" t="s">
        <v>182</v>
      </c>
      <c r="D5185" s="175">
        <v>37.1</v>
      </c>
    </row>
    <row r="5186" spans="1:4" ht="15.75" customHeight="1" x14ac:dyDescent="0.3">
      <c r="A5186" s="174">
        <v>104576</v>
      </c>
      <c r="B5186" s="83" t="s">
        <v>5405</v>
      </c>
      <c r="C5186" s="174" t="s">
        <v>182</v>
      </c>
      <c r="D5186" s="175">
        <v>18.45</v>
      </c>
    </row>
    <row r="5187" spans="1:4" ht="15.75" customHeight="1" x14ac:dyDescent="0.3">
      <c r="A5187" s="174">
        <v>104577</v>
      </c>
      <c r="B5187" s="83" t="s">
        <v>5406</v>
      </c>
      <c r="C5187" s="174" t="s">
        <v>182</v>
      </c>
      <c r="D5187" s="175">
        <v>24.5</v>
      </c>
    </row>
    <row r="5188" spans="1:4" ht="15.75" customHeight="1" x14ac:dyDescent="0.3">
      <c r="A5188" s="174">
        <v>104578</v>
      </c>
      <c r="B5188" s="83" t="s">
        <v>5407</v>
      </c>
      <c r="C5188" s="174" t="s">
        <v>182</v>
      </c>
      <c r="D5188" s="175">
        <v>26.27</v>
      </c>
    </row>
    <row r="5189" spans="1:4" ht="15.75" customHeight="1" x14ac:dyDescent="0.3">
      <c r="A5189" s="174">
        <v>104580</v>
      </c>
      <c r="B5189" s="83" t="s">
        <v>5408</v>
      </c>
      <c r="C5189" s="174" t="s">
        <v>182</v>
      </c>
      <c r="D5189" s="175">
        <v>0</v>
      </c>
    </row>
    <row r="5190" spans="1:4" ht="15.75" customHeight="1" x14ac:dyDescent="0.3">
      <c r="A5190" s="174">
        <v>104579</v>
      </c>
      <c r="B5190" s="83" t="s">
        <v>5409</v>
      </c>
      <c r="C5190" s="174" t="s">
        <v>182</v>
      </c>
      <c r="D5190" s="175">
        <v>34.35</v>
      </c>
    </row>
    <row r="5191" spans="1:4" ht="15.75" customHeight="1" x14ac:dyDescent="0.3">
      <c r="A5191" s="174">
        <v>96823</v>
      </c>
      <c r="B5191" s="83" t="s">
        <v>5410</v>
      </c>
      <c r="C5191" s="174" t="s">
        <v>182</v>
      </c>
      <c r="D5191" s="175">
        <v>12.9</v>
      </c>
    </row>
    <row r="5192" spans="1:4" ht="15.75" customHeight="1" x14ac:dyDescent="0.3">
      <c r="A5192" s="174">
        <v>96826</v>
      </c>
      <c r="B5192" s="83" t="s">
        <v>5411</v>
      </c>
      <c r="C5192" s="174" t="s">
        <v>182</v>
      </c>
      <c r="D5192" s="175">
        <v>14.97</v>
      </c>
    </row>
    <row r="5193" spans="1:4" ht="15.75" customHeight="1" x14ac:dyDescent="0.3">
      <c r="A5193" s="174">
        <v>96830</v>
      </c>
      <c r="B5193" s="83" t="s">
        <v>5412</v>
      </c>
      <c r="C5193" s="174" t="s">
        <v>182</v>
      </c>
      <c r="D5193" s="175">
        <v>23.23</v>
      </c>
    </row>
    <row r="5194" spans="1:4" ht="15.75" customHeight="1" x14ac:dyDescent="0.3">
      <c r="A5194" s="174">
        <v>96834</v>
      </c>
      <c r="B5194" s="83" t="s">
        <v>5413</v>
      </c>
      <c r="C5194" s="174" t="s">
        <v>182</v>
      </c>
      <c r="D5194" s="175">
        <v>31.31</v>
      </c>
    </row>
    <row r="5195" spans="1:4" ht="15.75" customHeight="1" x14ac:dyDescent="0.3">
      <c r="A5195" s="174">
        <v>104585</v>
      </c>
      <c r="B5195" s="83" t="s">
        <v>5414</v>
      </c>
      <c r="C5195" s="174" t="s">
        <v>182</v>
      </c>
      <c r="D5195" s="175">
        <v>0</v>
      </c>
    </row>
    <row r="5196" spans="1:4" ht="15.75" customHeight="1" x14ac:dyDescent="0.3">
      <c r="A5196" s="174">
        <v>104587</v>
      </c>
      <c r="B5196" s="83" t="s">
        <v>5415</v>
      </c>
      <c r="C5196" s="174" t="s">
        <v>182</v>
      </c>
      <c r="D5196" s="175">
        <v>0</v>
      </c>
    </row>
    <row r="5197" spans="1:4" ht="15.75" customHeight="1" x14ac:dyDescent="0.3">
      <c r="A5197" s="174">
        <v>104586</v>
      </c>
      <c r="B5197" s="83" t="s">
        <v>5416</v>
      </c>
      <c r="C5197" s="174" t="s">
        <v>182</v>
      </c>
      <c r="D5197" s="175">
        <v>0</v>
      </c>
    </row>
    <row r="5198" spans="1:4" ht="15.75" customHeight="1" x14ac:dyDescent="0.3">
      <c r="A5198" s="174">
        <v>96798</v>
      </c>
      <c r="B5198" s="83" t="s">
        <v>5417</v>
      </c>
      <c r="C5198" s="174" t="s">
        <v>224</v>
      </c>
      <c r="D5198" s="175">
        <v>8.66</v>
      </c>
    </row>
    <row r="5199" spans="1:4" ht="15.75" customHeight="1" x14ac:dyDescent="0.3">
      <c r="A5199" s="174">
        <v>96799</v>
      </c>
      <c r="B5199" s="83" t="s">
        <v>5418</v>
      </c>
      <c r="C5199" s="174" t="s">
        <v>224</v>
      </c>
      <c r="D5199" s="175">
        <v>11.07</v>
      </c>
    </row>
    <row r="5200" spans="1:4" ht="15.75" customHeight="1" x14ac:dyDescent="0.3">
      <c r="A5200" s="174">
        <v>96800</v>
      </c>
      <c r="B5200" s="83" t="s">
        <v>5419</v>
      </c>
      <c r="C5200" s="174" t="s">
        <v>224</v>
      </c>
      <c r="D5200" s="175">
        <v>14.95</v>
      </c>
    </row>
    <row r="5201" spans="1:4" ht="15.75" customHeight="1" x14ac:dyDescent="0.3">
      <c r="A5201" s="174">
        <v>96801</v>
      </c>
      <c r="B5201" s="83" t="s">
        <v>5420</v>
      </c>
      <c r="C5201" s="174" t="s">
        <v>224</v>
      </c>
      <c r="D5201" s="175">
        <v>22.31</v>
      </c>
    </row>
    <row r="5202" spans="1:4" ht="15.75" customHeight="1" x14ac:dyDescent="0.3">
      <c r="A5202" s="174">
        <v>104539</v>
      </c>
      <c r="B5202" s="83" t="s">
        <v>5421</v>
      </c>
      <c r="C5202" s="174" t="s">
        <v>182</v>
      </c>
      <c r="D5202" s="175">
        <v>0</v>
      </c>
    </row>
    <row r="5203" spans="1:4" ht="15.75" customHeight="1" x14ac:dyDescent="0.3">
      <c r="A5203" s="174">
        <v>104541</v>
      </c>
      <c r="B5203" s="83" t="s">
        <v>5422</v>
      </c>
      <c r="C5203" s="174" t="s">
        <v>182</v>
      </c>
      <c r="D5203" s="175">
        <v>0</v>
      </c>
    </row>
    <row r="5204" spans="1:4" ht="15.75" customHeight="1" x14ac:dyDescent="0.3">
      <c r="A5204" s="174">
        <v>104540</v>
      </c>
      <c r="B5204" s="83" t="s">
        <v>5423</v>
      </c>
      <c r="C5204" s="174" t="s">
        <v>182</v>
      </c>
      <c r="D5204" s="175">
        <v>0</v>
      </c>
    </row>
    <row r="5205" spans="1:4" ht="15.75" customHeight="1" x14ac:dyDescent="0.3">
      <c r="A5205" s="174">
        <v>104543</v>
      </c>
      <c r="B5205" s="83" t="s">
        <v>5424</v>
      </c>
      <c r="C5205" s="174" t="s">
        <v>182</v>
      </c>
      <c r="D5205" s="175">
        <v>0</v>
      </c>
    </row>
    <row r="5206" spans="1:4" ht="15.75" customHeight="1" x14ac:dyDescent="0.3">
      <c r="A5206" s="174">
        <v>104544</v>
      </c>
      <c r="B5206" s="83" t="s">
        <v>5425</v>
      </c>
      <c r="C5206" s="174" t="s">
        <v>182</v>
      </c>
      <c r="D5206" s="175">
        <v>0</v>
      </c>
    </row>
    <row r="5207" spans="1:4" ht="15.75" customHeight="1" x14ac:dyDescent="0.3">
      <c r="A5207" s="174">
        <v>104545</v>
      </c>
      <c r="B5207" s="83" t="s">
        <v>5426</v>
      </c>
      <c r="C5207" s="174" t="s">
        <v>182</v>
      </c>
      <c r="D5207" s="175">
        <v>0</v>
      </c>
    </row>
    <row r="5208" spans="1:4" ht="15.75" customHeight="1" x14ac:dyDescent="0.3">
      <c r="A5208" s="174">
        <v>104542</v>
      </c>
      <c r="B5208" s="83" t="s">
        <v>5427</v>
      </c>
      <c r="C5208" s="174" t="s">
        <v>182</v>
      </c>
      <c r="D5208" s="175">
        <v>0</v>
      </c>
    </row>
    <row r="5209" spans="1:4" ht="15.75" customHeight="1" x14ac:dyDescent="0.3">
      <c r="A5209" s="174">
        <v>104592</v>
      </c>
      <c r="B5209" s="83" t="s">
        <v>5428</v>
      </c>
      <c r="C5209" s="174" t="s">
        <v>182</v>
      </c>
      <c r="D5209" s="175">
        <v>0</v>
      </c>
    </row>
    <row r="5210" spans="1:4" ht="15.75" customHeight="1" x14ac:dyDescent="0.3">
      <c r="A5210" s="174">
        <v>104548</v>
      </c>
      <c r="B5210" s="83" t="s">
        <v>5429</v>
      </c>
      <c r="C5210" s="174" t="s">
        <v>182</v>
      </c>
      <c r="D5210" s="175">
        <v>0</v>
      </c>
    </row>
    <row r="5211" spans="1:4" ht="15.75" customHeight="1" x14ac:dyDescent="0.3">
      <c r="A5211" s="174">
        <v>104546</v>
      </c>
      <c r="B5211" s="83" t="s">
        <v>5430</v>
      </c>
      <c r="C5211" s="174" t="s">
        <v>182</v>
      </c>
      <c r="D5211" s="175">
        <v>0</v>
      </c>
    </row>
    <row r="5212" spans="1:4" ht="15.75" customHeight="1" x14ac:dyDescent="0.3">
      <c r="A5212" s="174">
        <v>104549</v>
      </c>
      <c r="B5212" s="83" t="s">
        <v>5431</v>
      </c>
      <c r="C5212" s="174" t="s">
        <v>182</v>
      </c>
      <c r="D5212" s="175">
        <v>0</v>
      </c>
    </row>
    <row r="5213" spans="1:4" ht="15.75" customHeight="1" x14ac:dyDescent="0.3">
      <c r="A5213" s="174">
        <v>104550</v>
      </c>
      <c r="B5213" s="83" t="s">
        <v>5432</v>
      </c>
      <c r="C5213" s="174" t="s">
        <v>182</v>
      </c>
      <c r="D5213" s="175">
        <v>0</v>
      </c>
    </row>
    <row r="5214" spans="1:4" ht="15.75" customHeight="1" x14ac:dyDescent="0.3">
      <c r="A5214" s="174">
        <v>104552</v>
      </c>
      <c r="B5214" s="83" t="s">
        <v>5433</v>
      </c>
      <c r="C5214" s="174" t="s">
        <v>182</v>
      </c>
      <c r="D5214" s="175">
        <v>0</v>
      </c>
    </row>
    <row r="5215" spans="1:4" ht="15.75" customHeight="1" x14ac:dyDescent="0.3">
      <c r="A5215" s="174">
        <v>104551</v>
      </c>
      <c r="B5215" s="83" t="s">
        <v>5434</v>
      </c>
      <c r="C5215" s="174" t="s">
        <v>182</v>
      </c>
      <c r="D5215" s="175">
        <v>0</v>
      </c>
    </row>
    <row r="5216" spans="1:4" ht="15.75" customHeight="1" x14ac:dyDescent="0.3">
      <c r="A5216" s="174">
        <v>104553</v>
      </c>
      <c r="B5216" s="83" t="s">
        <v>5435</v>
      </c>
      <c r="C5216" s="174" t="s">
        <v>182</v>
      </c>
      <c r="D5216" s="175">
        <v>0</v>
      </c>
    </row>
    <row r="5217" spans="1:4" ht="15.75" customHeight="1" x14ac:dyDescent="0.3">
      <c r="A5217" s="174">
        <v>104554</v>
      </c>
      <c r="B5217" s="83" t="s">
        <v>5436</v>
      </c>
      <c r="C5217" s="174" t="s">
        <v>182</v>
      </c>
      <c r="D5217" s="175">
        <v>0</v>
      </c>
    </row>
    <row r="5218" spans="1:4" ht="15.75" customHeight="1" x14ac:dyDescent="0.3">
      <c r="A5218" s="174">
        <v>104555</v>
      </c>
      <c r="B5218" s="83" t="s">
        <v>5437</v>
      </c>
      <c r="C5218" s="174" t="s">
        <v>182</v>
      </c>
      <c r="D5218" s="175">
        <v>0</v>
      </c>
    </row>
    <row r="5219" spans="1:4" ht="15.75" customHeight="1" x14ac:dyDescent="0.3">
      <c r="A5219" s="174">
        <v>104556</v>
      </c>
      <c r="B5219" s="83" t="s">
        <v>5438</v>
      </c>
      <c r="C5219" s="174" t="s">
        <v>182</v>
      </c>
      <c r="D5219" s="175">
        <v>0</v>
      </c>
    </row>
    <row r="5220" spans="1:4" ht="15.75" customHeight="1" x14ac:dyDescent="0.3">
      <c r="A5220" s="174">
        <v>104558</v>
      </c>
      <c r="B5220" s="83" t="s">
        <v>5439</v>
      </c>
      <c r="C5220" s="174" t="s">
        <v>182</v>
      </c>
      <c r="D5220" s="175">
        <v>0</v>
      </c>
    </row>
    <row r="5221" spans="1:4" ht="15.75" customHeight="1" x14ac:dyDescent="0.3">
      <c r="A5221" s="174">
        <v>104559</v>
      </c>
      <c r="B5221" s="83" t="s">
        <v>5440</v>
      </c>
      <c r="C5221" s="174" t="s">
        <v>182</v>
      </c>
      <c r="D5221" s="175">
        <v>0</v>
      </c>
    </row>
    <row r="5222" spans="1:4" ht="15.75" customHeight="1" x14ac:dyDescent="0.3">
      <c r="A5222" s="174">
        <v>104560</v>
      </c>
      <c r="B5222" s="83" t="s">
        <v>5441</v>
      </c>
      <c r="C5222" s="174" t="s">
        <v>182</v>
      </c>
      <c r="D5222" s="175">
        <v>0</v>
      </c>
    </row>
    <row r="5223" spans="1:4" ht="15.75" customHeight="1" x14ac:dyDescent="0.3">
      <c r="A5223" s="174">
        <v>104557</v>
      </c>
      <c r="B5223" s="83" t="s">
        <v>5442</v>
      </c>
      <c r="C5223" s="174" t="s">
        <v>182</v>
      </c>
      <c r="D5223" s="175">
        <v>0</v>
      </c>
    </row>
    <row r="5224" spans="1:4" ht="15.75" customHeight="1" x14ac:dyDescent="0.3">
      <c r="A5224" s="174">
        <v>104561</v>
      </c>
      <c r="B5224" s="83" t="s">
        <v>5443</v>
      </c>
      <c r="C5224" s="174" t="s">
        <v>182</v>
      </c>
      <c r="D5224" s="175">
        <v>0</v>
      </c>
    </row>
    <row r="5225" spans="1:4" ht="15.75" customHeight="1" x14ac:dyDescent="0.3">
      <c r="A5225" s="174">
        <v>104562</v>
      </c>
      <c r="B5225" s="83" t="s">
        <v>5444</v>
      </c>
      <c r="C5225" s="174" t="s">
        <v>182</v>
      </c>
      <c r="D5225" s="175">
        <v>0</v>
      </c>
    </row>
    <row r="5226" spans="1:4" ht="15.75" customHeight="1" x14ac:dyDescent="0.3">
      <c r="A5226" s="174">
        <v>96860</v>
      </c>
      <c r="B5226" s="83" t="s">
        <v>5445</v>
      </c>
      <c r="C5226" s="174" t="s">
        <v>182</v>
      </c>
      <c r="D5226" s="175">
        <v>34.35</v>
      </c>
    </row>
    <row r="5227" spans="1:4" ht="15.75" customHeight="1" x14ac:dyDescent="0.3">
      <c r="A5227" s="174">
        <v>96862</v>
      </c>
      <c r="B5227" s="83" t="s">
        <v>5446</v>
      </c>
      <c r="C5227" s="174" t="s">
        <v>182</v>
      </c>
      <c r="D5227" s="175">
        <v>42.11</v>
      </c>
    </row>
    <row r="5228" spans="1:4" ht="15.75" customHeight="1" x14ac:dyDescent="0.3">
      <c r="A5228" s="174">
        <v>96864</v>
      </c>
      <c r="B5228" s="83" t="s">
        <v>5447</v>
      </c>
      <c r="C5228" s="174" t="s">
        <v>182</v>
      </c>
      <c r="D5228" s="175">
        <v>58.88</v>
      </c>
    </row>
    <row r="5229" spans="1:4" ht="15.75" customHeight="1" x14ac:dyDescent="0.3">
      <c r="A5229" s="174">
        <v>96866</v>
      </c>
      <c r="B5229" s="83" t="s">
        <v>5448</v>
      </c>
      <c r="C5229" s="174" t="s">
        <v>182</v>
      </c>
      <c r="D5229" s="175">
        <v>76.36</v>
      </c>
    </row>
    <row r="5230" spans="1:4" ht="15.75" customHeight="1" x14ac:dyDescent="0.3">
      <c r="A5230" s="174">
        <v>96868</v>
      </c>
      <c r="B5230" s="83" t="s">
        <v>5449</v>
      </c>
      <c r="C5230" s="174" t="s">
        <v>182</v>
      </c>
      <c r="D5230" s="175">
        <v>22.55</v>
      </c>
    </row>
    <row r="5231" spans="1:4" ht="15.75" customHeight="1" x14ac:dyDescent="0.3">
      <c r="A5231" s="174">
        <v>96869</v>
      </c>
      <c r="B5231" s="83" t="s">
        <v>5450</v>
      </c>
      <c r="C5231" s="174" t="s">
        <v>182</v>
      </c>
      <c r="D5231" s="175">
        <v>33.96</v>
      </c>
    </row>
    <row r="5232" spans="1:4" ht="15.75" customHeight="1" x14ac:dyDescent="0.3">
      <c r="A5232" s="174">
        <v>96870</v>
      </c>
      <c r="B5232" s="83" t="s">
        <v>5451</v>
      </c>
      <c r="C5232" s="174" t="s">
        <v>182</v>
      </c>
      <c r="D5232" s="175">
        <v>50.38</v>
      </c>
    </row>
    <row r="5233" spans="1:4" ht="15.75" customHeight="1" x14ac:dyDescent="0.3">
      <c r="A5233" s="174">
        <v>96871</v>
      </c>
      <c r="B5233" s="83" t="s">
        <v>5452</v>
      </c>
      <c r="C5233" s="174" t="s">
        <v>182</v>
      </c>
      <c r="D5233" s="175">
        <v>57.8</v>
      </c>
    </row>
    <row r="5234" spans="1:4" ht="15.75" customHeight="1" x14ac:dyDescent="0.3">
      <c r="A5234" s="174">
        <v>96861</v>
      </c>
      <c r="B5234" s="83" t="s">
        <v>5453</v>
      </c>
      <c r="C5234" s="174" t="s">
        <v>182</v>
      </c>
      <c r="D5234" s="175">
        <v>43.32</v>
      </c>
    </row>
    <row r="5235" spans="1:4" ht="15.75" customHeight="1" x14ac:dyDescent="0.3">
      <c r="A5235" s="174">
        <v>96863</v>
      </c>
      <c r="B5235" s="83" t="s">
        <v>5454</v>
      </c>
      <c r="C5235" s="174" t="s">
        <v>182</v>
      </c>
      <c r="D5235" s="175">
        <v>44.61</v>
      </c>
    </row>
    <row r="5236" spans="1:4" ht="15.75" customHeight="1" x14ac:dyDescent="0.3">
      <c r="A5236" s="174">
        <v>96865</v>
      </c>
      <c r="B5236" s="83" t="s">
        <v>5455</v>
      </c>
      <c r="C5236" s="174" t="s">
        <v>182</v>
      </c>
      <c r="D5236" s="175">
        <v>52.68</v>
      </c>
    </row>
    <row r="5237" spans="1:4" ht="15.75" customHeight="1" x14ac:dyDescent="0.3">
      <c r="A5237" s="174">
        <v>96814</v>
      </c>
      <c r="B5237" s="83" t="s">
        <v>5456</v>
      </c>
      <c r="C5237" s="174" t="s">
        <v>182</v>
      </c>
      <c r="D5237" s="175">
        <v>18.45</v>
      </c>
    </row>
    <row r="5238" spans="1:4" ht="15.75" customHeight="1" x14ac:dyDescent="0.3">
      <c r="A5238" s="174">
        <v>96818</v>
      </c>
      <c r="B5238" s="83" t="s">
        <v>5457</v>
      </c>
      <c r="C5238" s="174" t="s">
        <v>182</v>
      </c>
      <c r="D5238" s="175">
        <v>24.5</v>
      </c>
    </row>
    <row r="5239" spans="1:4" ht="15.75" customHeight="1" x14ac:dyDescent="0.3">
      <c r="A5239" s="174">
        <v>96819</v>
      </c>
      <c r="B5239" s="83" t="s">
        <v>5458</v>
      </c>
      <c r="C5239" s="174" t="s">
        <v>182</v>
      </c>
      <c r="D5239" s="175">
        <v>26.27</v>
      </c>
    </row>
    <row r="5240" spans="1:4" ht="15.75" customHeight="1" x14ac:dyDescent="0.3">
      <c r="A5240" s="174">
        <v>96822</v>
      </c>
      <c r="B5240" s="83" t="s">
        <v>5459</v>
      </c>
      <c r="C5240" s="174" t="s">
        <v>182</v>
      </c>
      <c r="D5240" s="175">
        <v>34.35</v>
      </c>
    </row>
    <row r="5241" spans="1:4" ht="15.75" customHeight="1" x14ac:dyDescent="0.3">
      <c r="A5241" s="174">
        <v>96808</v>
      </c>
      <c r="B5241" s="83" t="s">
        <v>5460</v>
      </c>
      <c r="C5241" s="174" t="s">
        <v>182</v>
      </c>
      <c r="D5241" s="175">
        <v>19.77</v>
      </c>
    </row>
    <row r="5242" spans="1:4" ht="15.75" customHeight="1" x14ac:dyDescent="0.3">
      <c r="A5242" s="174">
        <v>96811</v>
      </c>
      <c r="B5242" s="83" t="s">
        <v>5461</v>
      </c>
      <c r="C5242" s="174" t="s">
        <v>182</v>
      </c>
      <c r="D5242" s="175">
        <v>24.86</v>
      </c>
    </row>
    <row r="5243" spans="1:4" ht="15.75" customHeight="1" x14ac:dyDescent="0.3">
      <c r="A5243" s="174">
        <v>96815</v>
      </c>
      <c r="B5243" s="83" t="s">
        <v>5462</v>
      </c>
      <c r="C5243" s="174" t="s">
        <v>182</v>
      </c>
      <c r="D5243" s="175">
        <v>37.93</v>
      </c>
    </row>
    <row r="5244" spans="1:4" ht="15.75" customHeight="1" x14ac:dyDescent="0.3">
      <c r="A5244" s="174">
        <v>96820</v>
      </c>
      <c r="B5244" s="83" t="s">
        <v>5463</v>
      </c>
      <c r="C5244" s="174" t="s">
        <v>182</v>
      </c>
      <c r="D5244" s="175">
        <v>45.65</v>
      </c>
    </row>
    <row r="5245" spans="1:4" ht="15.75" customHeight="1" x14ac:dyDescent="0.3">
      <c r="A5245" s="174">
        <v>96702</v>
      </c>
      <c r="B5245" s="83" t="s">
        <v>5464</v>
      </c>
      <c r="C5245" s="174" t="s">
        <v>182</v>
      </c>
      <c r="D5245" s="175">
        <v>14.64</v>
      </c>
    </row>
    <row r="5246" spans="1:4" ht="15.75" customHeight="1" x14ac:dyDescent="0.3">
      <c r="A5246" s="174">
        <v>96662</v>
      </c>
      <c r="B5246" s="83" t="s">
        <v>5465</v>
      </c>
      <c r="C5246" s="174" t="s">
        <v>182</v>
      </c>
      <c r="D5246" s="175">
        <v>11.77</v>
      </c>
    </row>
    <row r="5247" spans="1:4" ht="15.75" customHeight="1" x14ac:dyDescent="0.3">
      <c r="A5247" s="174">
        <v>96704</v>
      </c>
      <c r="B5247" s="83" t="s">
        <v>5466</v>
      </c>
      <c r="C5247" s="174" t="s">
        <v>182</v>
      </c>
      <c r="D5247" s="175">
        <v>25.43</v>
      </c>
    </row>
    <row r="5248" spans="1:4" ht="15.75" customHeight="1" x14ac:dyDescent="0.3">
      <c r="A5248" s="174">
        <v>96664</v>
      </c>
      <c r="B5248" s="83" t="s">
        <v>5467</v>
      </c>
      <c r="C5248" s="174" t="s">
        <v>182</v>
      </c>
      <c r="D5248" s="175">
        <v>21.76</v>
      </c>
    </row>
    <row r="5249" spans="1:4" ht="15.75" customHeight="1" x14ac:dyDescent="0.3">
      <c r="A5249" s="174">
        <v>104191</v>
      </c>
      <c r="B5249" s="83" t="s">
        <v>5468</v>
      </c>
      <c r="C5249" s="174" t="s">
        <v>182</v>
      </c>
      <c r="D5249" s="175">
        <v>13.22</v>
      </c>
    </row>
    <row r="5250" spans="1:4" ht="15.75" customHeight="1" x14ac:dyDescent="0.3">
      <c r="A5250" s="174">
        <v>96658</v>
      </c>
      <c r="B5250" s="83" t="s">
        <v>5469</v>
      </c>
      <c r="C5250" s="174" t="s">
        <v>182</v>
      </c>
      <c r="D5250" s="175">
        <v>18.920000000000002</v>
      </c>
    </row>
    <row r="5251" spans="1:4" ht="15.75" customHeight="1" x14ac:dyDescent="0.3">
      <c r="A5251" s="174">
        <v>96641</v>
      </c>
      <c r="B5251" s="83" t="s">
        <v>5470</v>
      </c>
      <c r="C5251" s="174" t="s">
        <v>182</v>
      </c>
      <c r="D5251" s="175">
        <v>21.61</v>
      </c>
    </row>
    <row r="5252" spans="1:4" ht="15.75" customHeight="1" x14ac:dyDescent="0.3">
      <c r="A5252" s="174">
        <v>96700</v>
      </c>
      <c r="B5252" s="83" t="s">
        <v>5471</v>
      </c>
      <c r="C5252" s="174" t="s">
        <v>182</v>
      </c>
      <c r="D5252" s="175">
        <v>21.1</v>
      </c>
    </row>
    <row r="5253" spans="1:4" ht="15.75" customHeight="1" x14ac:dyDescent="0.3">
      <c r="A5253" s="174">
        <v>96661</v>
      </c>
      <c r="B5253" s="83" t="s">
        <v>5472</v>
      </c>
      <c r="C5253" s="174" t="s">
        <v>182</v>
      </c>
      <c r="D5253" s="175">
        <v>39.619999999999997</v>
      </c>
    </row>
    <row r="5254" spans="1:4" ht="15.75" customHeight="1" x14ac:dyDescent="0.3">
      <c r="A5254" s="174">
        <v>96640</v>
      </c>
      <c r="B5254" s="83" t="s">
        <v>5473</v>
      </c>
      <c r="C5254" s="174" t="s">
        <v>182</v>
      </c>
      <c r="D5254" s="175">
        <v>32.19</v>
      </c>
    </row>
    <row r="5255" spans="1:4" ht="15.75" customHeight="1" x14ac:dyDescent="0.3">
      <c r="A5255" s="174">
        <v>96699</v>
      </c>
      <c r="B5255" s="83" t="s">
        <v>5474</v>
      </c>
      <c r="C5255" s="174" t="s">
        <v>182</v>
      </c>
      <c r="D5255" s="175">
        <v>31.68</v>
      </c>
    </row>
    <row r="5256" spans="1:4" ht="15.75" customHeight="1" x14ac:dyDescent="0.3">
      <c r="A5256" s="174">
        <v>96657</v>
      </c>
      <c r="B5256" s="83" t="s">
        <v>5475</v>
      </c>
      <c r="C5256" s="174" t="s">
        <v>182</v>
      </c>
      <c r="D5256" s="175">
        <v>29.5</v>
      </c>
    </row>
    <row r="5257" spans="1:4" ht="15.75" customHeight="1" x14ac:dyDescent="0.3">
      <c r="A5257" s="174">
        <v>96660</v>
      </c>
      <c r="B5257" s="83" t="s">
        <v>5476</v>
      </c>
      <c r="C5257" s="174" t="s">
        <v>182</v>
      </c>
      <c r="D5257" s="175">
        <v>40</v>
      </c>
    </row>
    <row r="5258" spans="1:4" ht="15.75" customHeight="1" x14ac:dyDescent="0.3">
      <c r="A5258" s="174">
        <v>104196</v>
      </c>
      <c r="B5258" s="83" t="s">
        <v>5477</v>
      </c>
      <c r="C5258" s="174" t="s">
        <v>182</v>
      </c>
      <c r="D5258" s="175">
        <v>19.989999999999998</v>
      </c>
    </row>
    <row r="5259" spans="1:4" ht="15.75" customHeight="1" x14ac:dyDescent="0.3">
      <c r="A5259" s="174">
        <v>104197</v>
      </c>
      <c r="B5259" s="83" t="s">
        <v>5478</v>
      </c>
      <c r="C5259" s="174" t="s">
        <v>182</v>
      </c>
      <c r="D5259" s="175">
        <v>37.78</v>
      </c>
    </row>
    <row r="5260" spans="1:4" ht="15.75" customHeight="1" x14ac:dyDescent="0.3">
      <c r="A5260" s="174">
        <v>104198</v>
      </c>
      <c r="B5260" s="83" t="s">
        <v>5479</v>
      </c>
      <c r="C5260" s="174" t="s">
        <v>182</v>
      </c>
      <c r="D5260" s="175">
        <v>9.8699999999999992</v>
      </c>
    </row>
    <row r="5261" spans="1:4" ht="15.75" customHeight="1" x14ac:dyDescent="0.3">
      <c r="A5261" s="174">
        <v>96685</v>
      </c>
      <c r="B5261" s="83" t="s">
        <v>5480</v>
      </c>
      <c r="C5261" s="174" t="s">
        <v>182</v>
      </c>
      <c r="D5261" s="175">
        <v>15.11</v>
      </c>
    </row>
    <row r="5262" spans="1:4" ht="15.75" customHeight="1" x14ac:dyDescent="0.3">
      <c r="A5262" s="174">
        <v>96651</v>
      </c>
      <c r="B5262" s="83" t="s">
        <v>5481</v>
      </c>
      <c r="C5262" s="174" t="s">
        <v>182</v>
      </c>
      <c r="D5262" s="175">
        <v>11.85</v>
      </c>
    </row>
    <row r="5263" spans="1:4" ht="15.75" customHeight="1" x14ac:dyDescent="0.3">
      <c r="A5263" s="174">
        <v>96638</v>
      </c>
      <c r="B5263" s="83" t="s">
        <v>5482</v>
      </c>
      <c r="C5263" s="174" t="s">
        <v>182</v>
      </c>
      <c r="D5263" s="175">
        <v>20.89</v>
      </c>
    </row>
    <row r="5264" spans="1:4" ht="15.75" customHeight="1" x14ac:dyDescent="0.3">
      <c r="A5264" s="174">
        <v>96687</v>
      </c>
      <c r="B5264" s="83" t="s">
        <v>5483</v>
      </c>
      <c r="C5264" s="174" t="s">
        <v>182</v>
      </c>
      <c r="D5264" s="175">
        <v>22.91</v>
      </c>
    </row>
    <row r="5265" spans="1:4" ht="15.75" customHeight="1" x14ac:dyDescent="0.3">
      <c r="A5265" s="174">
        <v>96653</v>
      </c>
      <c r="B5265" s="83" t="s">
        <v>5484</v>
      </c>
      <c r="C5265" s="174" t="s">
        <v>182</v>
      </c>
      <c r="D5265" s="175">
        <v>17.559999999999999</v>
      </c>
    </row>
    <row r="5266" spans="1:4" ht="15.75" customHeight="1" x14ac:dyDescent="0.3">
      <c r="A5266" s="174">
        <v>96689</v>
      </c>
      <c r="B5266" s="83" t="s">
        <v>5485</v>
      </c>
      <c r="C5266" s="174" t="s">
        <v>182</v>
      </c>
      <c r="D5266" s="175">
        <v>34.380000000000003</v>
      </c>
    </row>
    <row r="5267" spans="1:4" ht="15.75" customHeight="1" x14ac:dyDescent="0.3">
      <c r="A5267" s="174">
        <v>96655</v>
      </c>
      <c r="B5267" s="83" t="s">
        <v>5486</v>
      </c>
      <c r="C5267" s="174" t="s">
        <v>182</v>
      </c>
      <c r="D5267" s="175">
        <v>26.64</v>
      </c>
    </row>
    <row r="5268" spans="1:4" ht="15.75" customHeight="1" x14ac:dyDescent="0.3">
      <c r="A5268" s="174">
        <v>96691</v>
      </c>
      <c r="B5268" s="83" t="s">
        <v>5487</v>
      </c>
      <c r="C5268" s="174" t="s">
        <v>182</v>
      </c>
      <c r="D5268" s="175">
        <v>49.01</v>
      </c>
    </row>
    <row r="5269" spans="1:4" ht="15.75" customHeight="1" x14ac:dyDescent="0.3">
      <c r="A5269" s="174">
        <v>96693</v>
      </c>
      <c r="B5269" s="83" t="s">
        <v>5488</v>
      </c>
      <c r="C5269" s="174" t="s">
        <v>182</v>
      </c>
      <c r="D5269" s="175">
        <v>73.16</v>
      </c>
    </row>
    <row r="5270" spans="1:4" ht="15.75" customHeight="1" x14ac:dyDescent="0.3">
      <c r="A5270" s="174">
        <v>96695</v>
      </c>
      <c r="B5270" s="83" t="s">
        <v>5489</v>
      </c>
      <c r="C5270" s="174" t="s">
        <v>182</v>
      </c>
      <c r="D5270" s="175">
        <v>125.5</v>
      </c>
    </row>
    <row r="5271" spans="1:4" ht="15.75" customHeight="1" x14ac:dyDescent="0.3">
      <c r="A5271" s="174">
        <v>104193</v>
      </c>
      <c r="B5271" s="83" t="s">
        <v>5490</v>
      </c>
      <c r="C5271" s="174" t="s">
        <v>182</v>
      </c>
      <c r="D5271" s="175">
        <v>207.61</v>
      </c>
    </row>
    <row r="5272" spans="1:4" ht="15.75" customHeight="1" x14ac:dyDescent="0.3">
      <c r="A5272" s="174">
        <v>96697</v>
      </c>
      <c r="B5272" s="83" t="s">
        <v>5491</v>
      </c>
      <c r="C5272" s="174" t="s">
        <v>182</v>
      </c>
      <c r="D5272" s="175">
        <v>418.44</v>
      </c>
    </row>
    <row r="5273" spans="1:4" ht="15.75" customHeight="1" x14ac:dyDescent="0.3">
      <c r="A5273" s="174">
        <v>104199</v>
      </c>
      <c r="B5273" s="83" t="s">
        <v>5492</v>
      </c>
      <c r="C5273" s="174" t="s">
        <v>182</v>
      </c>
      <c r="D5273" s="175">
        <v>9.58</v>
      </c>
    </row>
    <row r="5274" spans="1:4" ht="15.75" customHeight="1" x14ac:dyDescent="0.3">
      <c r="A5274" s="174">
        <v>96684</v>
      </c>
      <c r="B5274" s="83" t="s">
        <v>5493</v>
      </c>
      <c r="C5274" s="174" t="s">
        <v>182</v>
      </c>
      <c r="D5274" s="175">
        <v>14.62</v>
      </c>
    </row>
    <row r="5275" spans="1:4" ht="15.75" customHeight="1" x14ac:dyDescent="0.3">
      <c r="A5275" s="174">
        <v>96650</v>
      </c>
      <c r="B5275" s="83" t="s">
        <v>5494</v>
      </c>
      <c r="C5275" s="174" t="s">
        <v>182</v>
      </c>
      <c r="D5275" s="175">
        <v>11.36</v>
      </c>
    </row>
    <row r="5276" spans="1:4" ht="15.75" customHeight="1" x14ac:dyDescent="0.3">
      <c r="A5276" s="174">
        <v>96637</v>
      </c>
      <c r="B5276" s="83" t="s">
        <v>5495</v>
      </c>
      <c r="C5276" s="174" t="s">
        <v>182</v>
      </c>
      <c r="D5276" s="175">
        <v>20.399999999999999</v>
      </c>
    </row>
    <row r="5277" spans="1:4" ht="15.75" customHeight="1" x14ac:dyDescent="0.3">
      <c r="A5277" s="174">
        <v>96686</v>
      </c>
      <c r="B5277" s="83" t="s">
        <v>5496</v>
      </c>
      <c r="C5277" s="174" t="s">
        <v>182</v>
      </c>
      <c r="D5277" s="175">
        <v>18.8</v>
      </c>
    </row>
    <row r="5278" spans="1:4" ht="15.75" customHeight="1" x14ac:dyDescent="0.3">
      <c r="A5278" s="174">
        <v>96652</v>
      </c>
      <c r="B5278" s="83" t="s">
        <v>5497</v>
      </c>
      <c r="C5278" s="174" t="s">
        <v>182</v>
      </c>
      <c r="D5278" s="175">
        <v>13.45</v>
      </c>
    </row>
    <row r="5279" spans="1:4" ht="15.75" customHeight="1" x14ac:dyDescent="0.3">
      <c r="A5279" s="174">
        <v>96688</v>
      </c>
      <c r="B5279" s="83" t="s">
        <v>5498</v>
      </c>
      <c r="C5279" s="174" t="s">
        <v>182</v>
      </c>
      <c r="D5279" s="175">
        <v>27.69</v>
      </c>
    </row>
    <row r="5280" spans="1:4" ht="15.75" customHeight="1" x14ac:dyDescent="0.3">
      <c r="A5280" s="174">
        <v>96654</v>
      </c>
      <c r="B5280" s="83" t="s">
        <v>5499</v>
      </c>
      <c r="C5280" s="174" t="s">
        <v>182</v>
      </c>
      <c r="D5280" s="175">
        <v>19.95</v>
      </c>
    </row>
    <row r="5281" spans="1:4" ht="15.75" customHeight="1" x14ac:dyDescent="0.3">
      <c r="A5281" s="174">
        <v>96690</v>
      </c>
      <c r="B5281" s="83" t="s">
        <v>5500</v>
      </c>
      <c r="C5281" s="174" t="s">
        <v>182</v>
      </c>
      <c r="D5281" s="175">
        <v>38.42</v>
      </c>
    </row>
    <row r="5282" spans="1:4" ht="15.75" customHeight="1" x14ac:dyDescent="0.3">
      <c r="A5282" s="174">
        <v>96692</v>
      </c>
      <c r="B5282" s="83" t="s">
        <v>5501</v>
      </c>
      <c r="C5282" s="174" t="s">
        <v>182</v>
      </c>
      <c r="D5282" s="175">
        <v>54.25</v>
      </c>
    </row>
    <row r="5283" spans="1:4" ht="15.75" customHeight="1" x14ac:dyDescent="0.3">
      <c r="A5283" s="174">
        <v>96694</v>
      </c>
      <c r="B5283" s="83" t="s">
        <v>5502</v>
      </c>
      <c r="C5283" s="174" t="s">
        <v>182</v>
      </c>
      <c r="D5283" s="175">
        <v>113.96</v>
      </c>
    </row>
    <row r="5284" spans="1:4" ht="15.75" customHeight="1" x14ac:dyDescent="0.3">
      <c r="A5284" s="174">
        <v>96696</v>
      </c>
      <c r="B5284" s="83" t="s">
        <v>5503</v>
      </c>
      <c r="C5284" s="174" t="s">
        <v>182</v>
      </c>
      <c r="D5284" s="175">
        <v>142.22</v>
      </c>
    </row>
    <row r="5285" spans="1:4" ht="15.75" customHeight="1" x14ac:dyDescent="0.3">
      <c r="A5285" s="174">
        <v>96709</v>
      </c>
      <c r="B5285" s="83" t="s">
        <v>5504</v>
      </c>
      <c r="C5285" s="174" t="s">
        <v>182</v>
      </c>
      <c r="D5285" s="175">
        <v>138.27000000000001</v>
      </c>
    </row>
    <row r="5286" spans="1:4" ht="15.75" customHeight="1" x14ac:dyDescent="0.3">
      <c r="A5286" s="174">
        <v>104200</v>
      </c>
      <c r="B5286" s="83" t="s">
        <v>5505</v>
      </c>
      <c r="C5286" s="174" t="s">
        <v>182</v>
      </c>
      <c r="D5286" s="175">
        <v>7.78</v>
      </c>
    </row>
    <row r="5287" spans="1:4" ht="15.75" customHeight="1" x14ac:dyDescent="0.3">
      <c r="A5287" s="174">
        <v>96698</v>
      </c>
      <c r="B5287" s="83" t="s">
        <v>5506</v>
      </c>
      <c r="C5287" s="174" t="s">
        <v>182</v>
      </c>
      <c r="D5287" s="175">
        <v>10.35</v>
      </c>
    </row>
    <row r="5288" spans="1:4" ht="15.75" customHeight="1" x14ac:dyDescent="0.3">
      <c r="A5288" s="174">
        <v>96656</v>
      </c>
      <c r="B5288" s="83" t="s">
        <v>5507</v>
      </c>
      <c r="C5288" s="174" t="s">
        <v>182</v>
      </c>
      <c r="D5288" s="175">
        <v>8.17</v>
      </c>
    </row>
    <row r="5289" spans="1:4" ht="15.75" customHeight="1" x14ac:dyDescent="0.3">
      <c r="A5289" s="174">
        <v>96639</v>
      </c>
      <c r="B5289" s="83" t="s">
        <v>5508</v>
      </c>
      <c r="C5289" s="174" t="s">
        <v>182</v>
      </c>
      <c r="D5289" s="175">
        <v>14.19</v>
      </c>
    </row>
    <row r="5290" spans="1:4" ht="15.75" customHeight="1" x14ac:dyDescent="0.3">
      <c r="A5290" s="174">
        <v>96701</v>
      </c>
      <c r="B5290" s="83" t="s">
        <v>5509</v>
      </c>
      <c r="C5290" s="174" t="s">
        <v>182</v>
      </c>
      <c r="D5290" s="175">
        <v>14.17</v>
      </c>
    </row>
    <row r="5291" spans="1:4" ht="15.75" customHeight="1" x14ac:dyDescent="0.3">
      <c r="A5291" s="174">
        <v>96659</v>
      </c>
      <c r="B5291" s="83" t="s">
        <v>5510</v>
      </c>
      <c r="C5291" s="174" t="s">
        <v>182</v>
      </c>
      <c r="D5291" s="175">
        <v>10.59</v>
      </c>
    </row>
    <row r="5292" spans="1:4" ht="15.75" customHeight="1" x14ac:dyDescent="0.3">
      <c r="A5292" s="174">
        <v>96703</v>
      </c>
      <c r="B5292" s="83" t="s">
        <v>5511</v>
      </c>
      <c r="C5292" s="174" t="s">
        <v>182</v>
      </c>
      <c r="D5292" s="175">
        <v>25.01</v>
      </c>
    </row>
    <row r="5293" spans="1:4" ht="15.75" customHeight="1" x14ac:dyDescent="0.3">
      <c r="A5293" s="174">
        <v>96663</v>
      </c>
      <c r="B5293" s="83" t="s">
        <v>5512</v>
      </c>
      <c r="C5293" s="174" t="s">
        <v>182</v>
      </c>
      <c r="D5293" s="175">
        <v>19.86</v>
      </c>
    </row>
    <row r="5294" spans="1:4" ht="15.75" customHeight="1" x14ac:dyDescent="0.3">
      <c r="A5294" s="174">
        <v>96705</v>
      </c>
      <c r="B5294" s="83" t="s">
        <v>5513</v>
      </c>
      <c r="C5294" s="174" t="s">
        <v>182</v>
      </c>
      <c r="D5294" s="175">
        <v>30.34</v>
      </c>
    </row>
    <row r="5295" spans="1:4" ht="15.75" customHeight="1" x14ac:dyDescent="0.3">
      <c r="A5295" s="174">
        <v>96706</v>
      </c>
      <c r="B5295" s="83" t="s">
        <v>5514</v>
      </c>
      <c r="C5295" s="174" t="s">
        <v>182</v>
      </c>
      <c r="D5295" s="175">
        <v>44.8</v>
      </c>
    </row>
    <row r="5296" spans="1:4" ht="15.75" customHeight="1" x14ac:dyDescent="0.3">
      <c r="A5296" s="174">
        <v>96707</v>
      </c>
      <c r="B5296" s="83" t="s">
        <v>5515</v>
      </c>
      <c r="C5296" s="174" t="s">
        <v>182</v>
      </c>
      <c r="D5296" s="175">
        <v>71.7</v>
      </c>
    </row>
    <row r="5297" spans="1:4" ht="15.75" customHeight="1" x14ac:dyDescent="0.3">
      <c r="A5297" s="174">
        <v>96708</v>
      </c>
      <c r="B5297" s="83" t="s">
        <v>5516</v>
      </c>
      <c r="C5297" s="174" t="s">
        <v>182</v>
      </c>
      <c r="D5297" s="175">
        <v>108.41</v>
      </c>
    </row>
    <row r="5298" spans="1:4" ht="15.75" customHeight="1" x14ac:dyDescent="0.3">
      <c r="A5298" s="174">
        <v>96675</v>
      </c>
      <c r="B5298" s="83" t="s">
        <v>5517</v>
      </c>
      <c r="C5298" s="174" t="s">
        <v>224</v>
      </c>
      <c r="D5298" s="175">
        <v>194.09</v>
      </c>
    </row>
    <row r="5299" spans="1:4" ht="15.75" customHeight="1" x14ac:dyDescent="0.3">
      <c r="A5299" s="174">
        <v>96683</v>
      </c>
      <c r="B5299" s="83" t="s">
        <v>5518</v>
      </c>
      <c r="C5299" s="174" t="s">
        <v>224</v>
      </c>
      <c r="D5299" s="175">
        <v>376.79</v>
      </c>
    </row>
    <row r="5300" spans="1:4" ht="15.75" customHeight="1" x14ac:dyDescent="0.3">
      <c r="A5300" s="174">
        <v>104194</v>
      </c>
      <c r="B5300" s="83" t="s">
        <v>5519</v>
      </c>
      <c r="C5300" s="174" t="s">
        <v>224</v>
      </c>
      <c r="D5300" s="175">
        <v>27.83</v>
      </c>
    </row>
    <row r="5301" spans="1:4" ht="15.75" customHeight="1" x14ac:dyDescent="0.3">
      <c r="A5301" s="174">
        <v>104195</v>
      </c>
      <c r="B5301" s="83" t="s">
        <v>5520</v>
      </c>
      <c r="C5301" s="174" t="s">
        <v>224</v>
      </c>
      <c r="D5301" s="175">
        <v>29.56</v>
      </c>
    </row>
    <row r="5302" spans="1:4" ht="15.75" customHeight="1" x14ac:dyDescent="0.3">
      <c r="A5302" s="174">
        <v>96668</v>
      </c>
      <c r="B5302" s="83" t="s">
        <v>5521</v>
      </c>
      <c r="C5302" s="174" t="s">
        <v>224</v>
      </c>
      <c r="D5302" s="175">
        <v>22.29</v>
      </c>
    </row>
    <row r="5303" spans="1:4" ht="15.75" customHeight="1" x14ac:dyDescent="0.3">
      <c r="A5303" s="174">
        <v>96644</v>
      </c>
      <c r="B5303" s="83" t="s">
        <v>5522</v>
      </c>
      <c r="C5303" s="174" t="s">
        <v>224</v>
      </c>
      <c r="D5303" s="175">
        <v>28.77</v>
      </c>
    </row>
    <row r="5304" spans="1:4" ht="15.75" customHeight="1" x14ac:dyDescent="0.3">
      <c r="A5304" s="174">
        <v>96635</v>
      </c>
      <c r="B5304" s="83" t="s">
        <v>5523</v>
      </c>
      <c r="C5304" s="174" t="s">
        <v>224</v>
      </c>
      <c r="D5304" s="175">
        <v>53.13</v>
      </c>
    </row>
    <row r="5305" spans="1:4" ht="15.75" customHeight="1" x14ac:dyDescent="0.3">
      <c r="A5305" s="174">
        <v>96636</v>
      </c>
      <c r="B5305" s="83" t="s">
        <v>5524</v>
      </c>
      <c r="C5305" s="174" t="s">
        <v>224</v>
      </c>
      <c r="D5305" s="175">
        <v>56.29</v>
      </c>
    </row>
    <row r="5306" spans="1:4" ht="15.75" customHeight="1" x14ac:dyDescent="0.3">
      <c r="A5306" s="174">
        <v>96676</v>
      </c>
      <c r="B5306" s="83" t="s">
        <v>5525</v>
      </c>
      <c r="C5306" s="174" t="s">
        <v>224</v>
      </c>
      <c r="D5306" s="175">
        <v>28.24</v>
      </c>
    </row>
    <row r="5307" spans="1:4" ht="15.75" customHeight="1" x14ac:dyDescent="0.3">
      <c r="A5307" s="174">
        <v>96647</v>
      </c>
      <c r="B5307" s="83" t="s">
        <v>5526</v>
      </c>
      <c r="C5307" s="174" t="s">
        <v>224</v>
      </c>
      <c r="D5307" s="175">
        <v>31.21</v>
      </c>
    </row>
    <row r="5308" spans="1:4" ht="15.75" customHeight="1" x14ac:dyDescent="0.3">
      <c r="A5308" s="174">
        <v>96669</v>
      </c>
      <c r="B5308" s="83" t="s">
        <v>5527</v>
      </c>
      <c r="C5308" s="174" t="s">
        <v>224</v>
      </c>
      <c r="D5308" s="175">
        <v>22.09</v>
      </c>
    </row>
    <row r="5309" spans="1:4" ht="15.75" customHeight="1" x14ac:dyDescent="0.3">
      <c r="A5309" s="174">
        <v>96645</v>
      </c>
      <c r="B5309" s="83" t="s">
        <v>5528</v>
      </c>
      <c r="C5309" s="174" t="s">
        <v>224</v>
      </c>
      <c r="D5309" s="175">
        <v>25.54</v>
      </c>
    </row>
    <row r="5310" spans="1:4" ht="15.75" customHeight="1" x14ac:dyDescent="0.3">
      <c r="A5310" s="174">
        <v>96677</v>
      </c>
      <c r="B5310" s="83" t="s">
        <v>5529</v>
      </c>
      <c r="C5310" s="174" t="s">
        <v>224</v>
      </c>
      <c r="D5310" s="175">
        <v>36.770000000000003</v>
      </c>
    </row>
    <row r="5311" spans="1:4" ht="15.75" customHeight="1" x14ac:dyDescent="0.3">
      <c r="A5311" s="174">
        <v>96648</v>
      </c>
      <c r="B5311" s="83" t="s">
        <v>5530</v>
      </c>
      <c r="C5311" s="174" t="s">
        <v>224</v>
      </c>
      <c r="D5311" s="175">
        <v>38.43</v>
      </c>
    </row>
    <row r="5312" spans="1:4" ht="15.75" customHeight="1" x14ac:dyDescent="0.3">
      <c r="A5312" s="174">
        <v>96670</v>
      </c>
      <c r="B5312" s="83" t="s">
        <v>5531</v>
      </c>
      <c r="C5312" s="174" t="s">
        <v>224</v>
      </c>
      <c r="D5312" s="175">
        <v>28.67</v>
      </c>
    </row>
    <row r="5313" spans="1:4" ht="15.75" customHeight="1" x14ac:dyDescent="0.3">
      <c r="A5313" s="174">
        <v>96646</v>
      </c>
      <c r="B5313" s="83" t="s">
        <v>5532</v>
      </c>
      <c r="C5313" s="174" t="s">
        <v>224</v>
      </c>
      <c r="D5313" s="175">
        <v>31.15</v>
      </c>
    </row>
    <row r="5314" spans="1:4" ht="15.75" customHeight="1" x14ac:dyDescent="0.3">
      <c r="A5314" s="174">
        <v>96678</v>
      </c>
      <c r="B5314" s="83" t="s">
        <v>5533</v>
      </c>
      <c r="C5314" s="174" t="s">
        <v>224</v>
      </c>
      <c r="D5314" s="175">
        <v>50.55</v>
      </c>
    </row>
    <row r="5315" spans="1:4" ht="15.75" customHeight="1" x14ac:dyDescent="0.3">
      <c r="A5315" s="174">
        <v>96649</v>
      </c>
      <c r="B5315" s="83" t="s">
        <v>5534</v>
      </c>
      <c r="C5315" s="174" t="s">
        <v>224</v>
      </c>
      <c r="D5315" s="175">
        <v>50.72</v>
      </c>
    </row>
    <row r="5316" spans="1:4" ht="15.75" customHeight="1" x14ac:dyDescent="0.3">
      <c r="A5316" s="174">
        <v>96671</v>
      </c>
      <c r="B5316" s="83" t="s">
        <v>5535</v>
      </c>
      <c r="C5316" s="174" t="s">
        <v>224</v>
      </c>
      <c r="D5316" s="175">
        <v>43.26</v>
      </c>
    </row>
    <row r="5317" spans="1:4" ht="15.75" customHeight="1" x14ac:dyDescent="0.3">
      <c r="A5317" s="174">
        <v>96679</v>
      </c>
      <c r="B5317" s="83" t="s">
        <v>5536</v>
      </c>
      <c r="C5317" s="174" t="s">
        <v>224</v>
      </c>
      <c r="D5317" s="175">
        <v>75.180000000000007</v>
      </c>
    </row>
    <row r="5318" spans="1:4" ht="15.75" customHeight="1" x14ac:dyDescent="0.3">
      <c r="A5318" s="174">
        <v>96672</v>
      </c>
      <c r="B5318" s="83" t="s">
        <v>5537</v>
      </c>
      <c r="C5318" s="174" t="s">
        <v>224</v>
      </c>
      <c r="D5318" s="175">
        <v>65.790000000000006</v>
      </c>
    </row>
    <row r="5319" spans="1:4" ht="15.75" customHeight="1" x14ac:dyDescent="0.3">
      <c r="A5319" s="174">
        <v>96680</v>
      </c>
      <c r="B5319" s="83" t="s">
        <v>5538</v>
      </c>
      <c r="C5319" s="174" t="s">
        <v>224</v>
      </c>
      <c r="D5319" s="175">
        <v>124.04</v>
      </c>
    </row>
    <row r="5320" spans="1:4" ht="15.75" customHeight="1" x14ac:dyDescent="0.3">
      <c r="A5320" s="174">
        <v>96673</v>
      </c>
      <c r="B5320" s="83" t="s">
        <v>5539</v>
      </c>
      <c r="C5320" s="174" t="s">
        <v>224</v>
      </c>
      <c r="D5320" s="175">
        <v>82.85</v>
      </c>
    </row>
    <row r="5321" spans="1:4" ht="15.75" customHeight="1" x14ac:dyDescent="0.3">
      <c r="A5321" s="174">
        <v>96681</v>
      </c>
      <c r="B5321" s="83" t="s">
        <v>5540</v>
      </c>
      <c r="C5321" s="174" t="s">
        <v>224</v>
      </c>
      <c r="D5321" s="175">
        <v>166.72</v>
      </c>
    </row>
    <row r="5322" spans="1:4" ht="15.75" customHeight="1" x14ac:dyDescent="0.3">
      <c r="A5322" s="174">
        <v>96674</v>
      </c>
      <c r="B5322" s="83" t="s">
        <v>5541</v>
      </c>
      <c r="C5322" s="174" t="s">
        <v>224</v>
      </c>
      <c r="D5322" s="175">
        <v>133.65</v>
      </c>
    </row>
    <row r="5323" spans="1:4" ht="15.75" customHeight="1" x14ac:dyDescent="0.3">
      <c r="A5323" s="174">
        <v>96682</v>
      </c>
      <c r="B5323" s="83" t="s">
        <v>5542</v>
      </c>
      <c r="C5323" s="174" t="s">
        <v>224</v>
      </c>
      <c r="D5323" s="175">
        <v>274.63</v>
      </c>
    </row>
    <row r="5324" spans="1:4" ht="15.75" customHeight="1" x14ac:dyDescent="0.3">
      <c r="A5324" s="174">
        <v>96643</v>
      </c>
      <c r="B5324" s="83" t="s">
        <v>5543</v>
      </c>
      <c r="C5324" s="174" t="s">
        <v>182</v>
      </c>
      <c r="D5324" s="175">
        <v>56.52</v>
      </c>
    </row>
    <row r="5325" spans="1:4" ht="15.75" customHeight="1" x14ac:dyDescent="0.3">
      <c r="A5325" s="174">
        <v>104201</v>
      </c>
      <c r="B5325" s="83" t="s">
        <v>5544</v>
      </c>
      <c r="C5325" s="174" t="s">
        <v>182</v>
      </c>
      <c r="D5325" s="175">
        <v>24.73</v>
      </c>
    </row>
    <row r="5326" spans="1:4" ht="15.75" customHeight="1" x14ac:dyDescent="0.3">
      <c r="A5326" s="174">
        <v>104192</v>
      </c>
      <c r="B5326" s="83" t="s">
        <v>5545</v>
      </c>
      <c r="C5326" s="174" t="s">
        <v>182</v>
      </c>
      <c r="D5326" s="175">
        <v>36.5</v>
      </c>
    </row>
    <row r="5327" spans="1:4" ht="15.75" customHeight="1" x14ac:dyDescent="0.3">
      <c r="A5327" s="174">
        <v>104202</v>
      </c>
      <c r="B5327" s="83" t="s">
        <v>5546</v>
      </c>
      <c r="C5327" s="174" t="s">
        <v>182</v>
      </c>
      <c r="D5327" s="175">
        <v>14.15</v>
      </c>
    </row>
    <row r="5328" spans="1:4" ht="15.75" customHeight="1" x14ac:dyDescent="0.3">
      <c r="A5328" s="174">
        <v>96717</v>
      </c>
      <c r="B5328" s="83" t="s">
        <v>5547</v>
      </c>
      <c r="C5328" s="174" t="s">
        <v>182</v>
      </c>
      <c r="D5328" s="175">
        <v>381.49</v>
      </c>
    </row>
    <row r="5329" spans="1:4" ht="15.75" customHeight="1" x14ac:dyDescent="0.3">
      <c r="A5329" s="174">
        <v>96710</v>
      </c>
      <c r="B5329" s="83" t="s">
        <v>5548</v>
      </c>
      <c r="C5329" s="174" t="s">
        <v>182</v>
      </c>
      <c r="D5329" s="175">
        <v>19.170000000000002</v>
      </c>
    </row>
    <row r="5330" spans="1:4" ht="15.75" customHeight="1" x14ac:dyDescent="0.3">
      <c r="A5330" s="174">
        <v>96665</v>
      </c>
      <c r="B5330" s="83" t="s">
        <v>5549</v>
      </c>
      <c r="C5330" s="174" t="s">
        <v>182</v>
      </c>
      <c r="D5330" s="175">
        <v>14.82</v>
      </c>
    </row>
    <row r="5331" spans="1:4" ht="15.75" customHeight="1" x14ac:dyDescent="0.3">
      <c r="A5331" s="174">
        <v>96642</v>
      </c>
      <c r="B5331" s="83" t="s">
        <v>5550</v>
      </c>
      <c r="C5331" s="174" t="s">
        <v>182</v>
      </c>
      <c r="D5331" s="175">
        <v>26.87</v>
      </c>
    </row>
    <row r="5332" spans="1:4" ht="15.75" customHeight="1" x14ac:dyDescent="0.3">
      <c r="A5332" s="174">
        <v>96711</v>
      </c>
      <c r="B5332" s="83" t="s">
        <v>5551</v>
      </c>
      <c r="C5332" s="174" t="s">
        <v>182</v>
      </c>
      <c r="D5332" s="175">
        <v>28.28</v>
      </c>
    </row>
    <row r="5333" spans="1:4" ht="15.75" customHeight="1" x14ac:dyDescent="0.3">
      <c r="A5333" s="174">
        <v>96666</v>
      </c>
      <c r="B5333" s="83" t="s">
        <v>5552</v>
      </c>
      <c r="C5333" s="174" t="s">
        <v>182</v>
      </c>
      <c r="D5333" s="175">
        <v>21.15</v>
      </c>
    </row>
    <row r="5334" spans="1:4" ht="15.75" customHeight="1" x14ac:dyDescent="0.3">
      <c r="A5334" s="174">
        <v>96712</v>
      </c>
      <c r="B5334" s="83" t="s">
        <v>5553</v>
      </c>
      <c r="C5334" s="174" t="s">
        <v>182</v>
      </c>
      <c r="D5334" s="175">
        <v>40.01</v>
      </c>
    </row>
    <row r="5335" spans="1:4" ht="15.75" customHeight="1" x14ac:dyDescent="0.3">
      <c r="A5335" s="174">
        <v>96667</v>
      </c>
      <c r="B5335" s="83" t="s">
        <v>5554</v>
      </c>
      <c r="C5335" s="174" t="s">
        <v>182</v>
      </c>
      <c r="D5335" s="175">
        <v>29.71</v>
      </c>
    </row>
    <row r="5336" spans="1:4" ht="15.75" customHeight="1" x14ac:dyDescent="0.3">
      <c r="A5336" s="174">
        <v>96713</v>
      </c>
      <c r="B5336" s="83" t="s">
        <v>5555</v>
      </c>
      <c r="C5336" s="174" t="s">
        <v>182</v>
      </c>
      <c r="D5336" s="175">
        <v>61.06</v>
      </c>
    </row>
    <row r="5337" spans="1:4" ht="15.75" customHeight="1" x14ac:dyDescent="0.3">
      <c r="A5337" s="174">
        <v>96714</v>
      </c>
      <c r="B5337" s="83" t="s">
        <v>5556</v>
      </c>
      <c r="C5337" s="174" t="s">
        <v>182</v>
      </c>
      <c r="D5337" s="175">
        <v>86.62</v>
      </c>
    </row>
    <row r="5338" spans="1:4" ht="15.75" customHeight="1" x14ac:dyDescent="0.3">
      <c r="A5338" s="174">
        <v>96715</v>
      </c>
      <c r="B5338" s="83" t="s">
        <v>5557</v>
      </c>
      <c r="C5338" s="174" t="s">
        <v>182</v>
      </c>
      <c r="D5338" s="175">
        <v>153.26</v>
      </c>
    </row>
    <row r="5339" spans="1:4" ht="15.75" customHeight="1" x14ac:dyDescent="0.3">
      <c r="A5339" s="174">
        <v>96716</v>
      </c>
      <c r="B5339" s="83" t="s">
        <v>5558</v>
      </c>
      <c r="C5339" s="174" t="s">
        <v>182</v>
      </c>
      <c r="D5339" s="175">
        <v>199.41</v>
      </c>
    </row>
    <row r="5340" spans="1:4" ht="15.75" customHeight="1" x14ac:dyDescent="0.3">
      <c r="A5340" s="174">
        <v>104328</v>
      </c>
      <c r="B5340" s="83" t="s">
        <v>5559</v>
      </c>
      <c r="C5340" s="174" t="s">
        <v>182</v>
      </c>
      <c r="D5340" s="175">
        <v>77.27</v>
      </c>
    </row>
    <row r="5341" spans="1:4" ht="15.75" customHeight="1" x14ac:dyDescent="0.3">
      <c r="A5341" s="174">
        <v>104329</v>
      </c>
      <c r="B5341" s="83" t="s">
        <v>5560</v>
      </c>
      <c r="C5341" s="174" t="s">
        <v>182</v>
      </c>
      <c r="D5341" s="175">
        <v>86.17</v>
      </c>
    </row>
    <row r="5342" spans="1:4" ht="15.75" customHeight="1" x14ac:dyDescent="0.3">
      <c r="A5342" s="174">
        <v>89707</v>
      </c>
      <c r="B5342" s="83" t="s">
        <v>5561</v>
      </c>
      <c r="C5342" s="174" t="s">
        <v>182</v>
      </c>
      <c r="D5342" s="175">
        <v>55.49</v>
      </c>
    </row>
    <row r="5343" spans="1:4" ht="15.75" customHeight="1" x14ac:dyDescent="0.3">
      <c r="A5343" s="174">
        <v>89708</v>
      </c>
      <c r="B5343" s="83" t="s">
        <v>5562</v>
      </c>
      <c r="C5343" s="174" t="s">
        <v>182</v>
      </c>
      <c r="D5343" s="175">
        <v>111.96</v>
      </c>
    </row>
    <row r="5344" spans="1:4" ht="15.75" customHeight="1" x14ac:dyDescent="0.3">
      <c r="A5344" s="174">
        <v>104330</v>
      </c>
      <c r="B5344" s="83" t="s">
        <v>5563</v>
      </c>
      <c r="C5344" s="174" t="s">
        <v>182</v>
      </c>
      <c r="D5344" s="175">
        <v>0</v>
      </c>
    </row>
    <row r="5345" spans="1:4" ht="15.75" customHeight="1" x14ac:dyDescent="0.3">
      <c r="A5345" s="174">
        <v>104326</v>
      </c>
      <c r="B5345" s="83" t="s">
        <v>5564</v>
      </c>
      <c r="C5345" s="174" t="s">
        <v>182</v>
      </c>
      <c r="D5345" s="175">
        <v>22.62</v>
      </c>
    </row>
    <row r="5346" spans="1:4" ht="15.75" customHeight="1" x14ac:dyDescent="0.3">
      <c r="A5346" s="174">
        <v>89710</v>
      </c>
      <c r="B5346" s="83" t="s">
        <v>5565</v>
      </c>
      <c r="C5346" s="174" t="s">
        <v>182</v>
      </c>
      <c r="D5346" s="175">
        <v>21.08</v>
      </c>
    </row>
    <row r="5347" spans="1:4" ht="15.75" customHeight="1" x14ac:dyDescent="0.3">
      <c r="A5347" s="174">
        <v>104327</v>
      </c>
      <c r="B5347" s="83" t="s">
        <v>5566</v>
      </c>
      <c r="C5347" s="174" t="s">
        <v>182</v>
      </c>
      <c r="D5347" s="175">
        <v>21.71</v>
      </c>
    </row>
    <row r="5348" spans="1:4" ht="15.75" customHeight="1" x14ac:dyDescent="0.3">
      <c r="A5348" s="174">
        <v>89709</v>
      </c>
      <c r="B5348" s="83" t="s">
        <v>5567</v>
      </c>
      <c r="C5348" s="174" t="s">
        <v>182</v>
      </c>
      <c r="D5348" s="175">
        <v>23.57</v>
      </c>
    </row>
    <row r="5349" spans="1:4" ht="15.75" customHeight="1" x14ac:dyDescent="0.3">
      <c r="A5349" s="174">
        <v>104341</v>
      </c>
      <c r="B5349" s="83" t="s">
        <v>5568</v>
      </c>
      <c r="C5349" s="174" t="s">
        <v>182</v>
      </c>
      <c r="D5349" s="175">
        <v>12.49</v>
      </c>
    </row>
    <row r="5350" spans="1:4" ht="15.75" customHeight="1" x14ac:dyDescent="0.3">
      <c r="A5350" s="174">
        <v>104357</v>
      </c>
      <c r="B5350" s="83" t="s">
        <v>5569</v>
      </c>
      <c r="C5350" s="174" t="s">
        <v>182</v>
      </c>
      <c r="D5350" s="175">
        <v>21.08</v>
      </c>
    </row>
    <row r="5351" spans="1:4" ht="15.75" customHeight="1" x14ac:dyDescent="0.3">
      <c r="A5351" s="174">
        <v>89811</v>
      </c>
      <c r="B5351" s="83" t="s">
        <v>5570</v>
      </c>
      <c r="C5351" s="174" t="s">
        <v>182</v>
      </c>
      <c r="D5351" s="175">
        <v>48.68</v>
      </c>
    </row>
    <row r="5352" spans="1:4" ht="15.75" customHeight="1" x14ac:dyDescent="0.3">
      <c r="A5352" s="174">
        <v>89748</v>
      </c>
      <c r="B5352" s="83" t="s">
        <v>5571</v>
      </c>
      <c r="C5352" s="174" t="s">
        <v>182</v>
      </c>
      <c r="D5352" s="175">
        <v>47.06</v>
      </c>
    </row>
    <row r="5353" spans="1:4" ht="15.75" customHeight="1" x14ac:dyDescent="0.3">
      <c r="A5353" s="174">
        <v>89852</v>
      </c>
      <c r="B5353" s="83" t="s">
        <v>5572</v>
      </c>
      <c r="C5353" s="174" t="s">
        <v>182</v>
      </c>
      <c r="D5353" s="175">
        <v>52.65</v>
      </c>
    </row>
    <row r="5354" spans="1:4" ht="15.75" customHeight="1" x14ac:dyDescent="0.3">
      <c r="A5354" s="174">
        <v>89728</v>
      </c>
      <c r="B5354" s="83" t="s">
        <v>5573</v>
      </c>
      <c r="C5354" s="174" t="s">
        <v>182</v>
      </c>
      <c r="D5354" s="175">
        <v>15.89</v>
      </c>
    </row>
    <row r="5355" spans="1:4" ht="15.75" customHeight="1" x14ac:dyDescent="0.3">
      <c r="A5355" s="174">
        <v>89803</v>
      </c>
      <c r="B5355" s="83" t="s">
        <v>5574</v>
      </c>
      <c r="C5355" s="174" t="s">
        <v>182</v>
      </c>
      <c r="D5355" s="175">
        <v>19.37</v>
      </c>
    </row>
    <row r="5356" spans="1:4" ht="15.75" customHeight="1" x14ac:dyDescent="0.3">
      <c r="A5356" s="174">
        <v>89733</v>
      </c>
      <c r="B5356" s="83" t="s">
        <v>5575</v>
      </c>
      <c r="C5356" s="174" t="s">
        <v>182</v>
      </c>
      <c r="D5356" s="175">
        <v>26.19</v>
      </c>
    </row>
    <row r="5357" spans="1:4" ht="15.75" customHeight="1" x14ac:dyDescent="0.3">
      <c r="A5357" s="174">
        <v>89807</v>
      </c>
      <c r="B5357" s="83" t="s">
        <v>5576</v>
      </c>
      <c r="C5357" s="174" t="s">
        <v>182</v>
      </c>
      <c r="D5357" s="175">
        <v>41.19</v>
      </c>
    </row>
    <row r="5358" spans="1:4" ht="15.75" customHeight="1" x14ac:dyDescent="0.3">
      <c r="A5358" s="174">
        <v>89742</v>
      </c>
      <c r="B5358" s="83" t="s">
        <v>5577</v>
      </c>
      <c r="C5358" s="174" t="s">
        <v>182</v>
      </c>
      <c r="D5358" s="175">
        <v>43.79</v>
      </c>
    </row>
    <row r="5359" spans="1:4" ht="15.75" customHeight="1" x14ac:dyDescent="0.3">
      <c r="A5359" s="174">
        <v>89812</v>
      </c>
      <c r="B5359" s="83" t="s">
        <v>5578</v>
      </c>
      <c r="C5359" s="174" t="s">
        <v>182</v>
      </c>
      <c r="D5359" s="175">
        <v>86.79</v>
      </c>
    </row>
    <row r="5360" spans="1:4" ht="15.75" customHeight="1" x14ac:dyDescent="0.3">
      <c r="A5360" s="174">
        <v>89750</v>
      </c>
      <c r="B5360" s="83" t="s">
        <v>5579</v>
      </c>
      <c r="C5360" s="174" t="s">
        <v>182</v>
      </c>
      <c r="D5360" s="175">
        <v>85.17</v>
      </c>
    </row>
    <row r="5361" spans="1:4" ht="15.75" customHeight="1" x14ac:dyDescent="0.3">
      <c r="A5361" s="174">
        <v>89853</v>
      </c>
      <c r="B5361" s="83" t="s">
        <v>5580</v>
      </c>
      <c r="C5361" s="174" t="s">
        <v>182</v>
      </c>
      <c r="D5361" s="175">
        <v>90.76</v>
      </c>
    </row>
    <row r="5362" spans="1:4" ht="15.75" customHeight="1" x14ac:dyDescent="0.3">
      <c r="A5362" s="174">
        <v>89730</v>
      </c>
      <c r="B5362" s="83" t="s">
        <v>5581</v>
      </c>
      <c r="C5362" s="174" t="s">
        <v>182</v>
      </c>
      <c r="D5362" s="175">
        <v>17.96</v>
      </c>
    </row>
    <row r="5363" spans="1:4" ht="15.75" customHeight="1" x14ac:dyDescent="0.3">
      <c r="A5363" s="174">
        <v>89804</v>
      </c>
      <c r="B5363" s="83" t="s">
        <v>5582</v>
      </c>
      <c r="C5363" s="174" t="s">
        <v>182</v>
      </c>
      <c r="D5363" s="175">
        <v>21.75</v>
      </c>
    </row>
    <row r="5364" spans="1:4" ht="15.75" customHeight="1" x14ac:dyDescent="0.3">
      <c r="A5364" s="174">
        <v>89735</v>
      </c>
      <c r="B5364" s="83" t="s">
        <v>5583</v>
      </c>
      <c r="C5364" s="174" t="s">
        <v>182</v>
      </c>
      <c r="D5364" s="175">
        <v>28.57</v>
      </c>
    </row>
    <row r="5365" spans="1:4" ht="15.75" customHeight="1" x14ac:dyDescent="0.3">
      <c r="A5365" s="174">
        <v>89808</v>
      </c>
      <c r="B5365" s="83" t="s">
        <v>5584</v>
      </c>
      <c r="C5365" s="174" t="s">
        <v>182</v>
      </c>
      <c r="D5365" s="175">
        <v>63.58</v>
      </c>
    </row>
    <row r="5366" spans="1:4" ht="15.75" customHeight="1" x14ac:dyDescent="0.3">
      <c r="A5366" s="174">
        <v>89743</v>
      </c>
      <c r="B5366" s="83" t="s">
        <v>5585</v>
      </c>
      <c r="C5366" s="174" t="s">
        <v>182</v>
      </c>
      <c r="D5366" s="175">
        <v>66.180000000000007</v>
      </c>
    </row>
    <row r="5367" spans="1:4" ht="15.75" customHeight="1" x14ac:dyDescent="0.3">
      <c r="A5367" s="174">
        <v>89810</v>
      </c>
      <c r="B5367" s="83" t="s">
        <v>5586</v>
      </c>
      <c r="C5367" s="174" t="s">
        <v>182</v>
      </c>
      <c r="D5367" s="175">
        <v>33.229999999999997</v>
      </c>
    </row>
    <row r="5368" spans="1:4" ht="15.75" customHeight="1" x14ac:dyDescent="0.3">
      <c r="A5368" s="174">
        <v>89746</v>
      </c>
      <c r="B5368" s="83" t="s">
        <v>5587</v>
      </c>
      <c r="C5368" s="174" t="s">
        <v>182</v>
      </c>
      <c r="D5368" s="175">
        <v>31.61</v>
      </c>
    </row>
    <row r="5369" spans="1:4" ht="15.75" customHeight="1" x14ac:dyDescent="0.3">
      <c r="A5369" s="174">
        <v>89851</v>
      </c>
      <c r="B5369" s="83" t="s">
        <v>5588</v>
      </c>
      <c r="C5369" s="174" t="s">
        <v>182</v>
      </c>
      <c r="D5369" s="175">
        <v>37.200000000000003</v>
      </c>
    </row>
    <row r="5370" spans="1:4" ht="15.75" customHeight="1" x14ac:dyDescent="0.3">
      <c r="A5370" s="174">
        <v>89855</v>
      </c>
      <c r="B5370" s="83" t="s">
        <v>5589</v>
      </c>
      <c r="C5370" s="174" t="s">
        <v>182</v>
      </c>
      <c r="D5370" s="175">
        <v>119.25</v>
      </c>
    </row>
    <row r="5371" spans="1:4" ht="15.75" customHeight="1" x14ac:dyDescent="0.3">
      <c r="A5371" s="174">
        <v>89726</v>
      </c>
      <c r="B5371" s="83" t="s">
        <v>5590</v>
      </c>
      <c r="C5371" s="174" t="s">
        <v>182</v>
      </c>
      <c r="D5371" s="175">
        <v>12.97</v>
      </c>
    </row>
    <row r="5372" spans="1:4" ht="15.75" customHeight="1" x14ac:dyDescent="0.3">
      <c r="A5372" s="174">
        <v>89802</v>
      </c>
      <c r="B5372" s="83" t="s">
        <v>5591</v>
      </c>
      <c r="C5372" s="174" t="s">
        <v>182</v>
      </c>
      <c r="D5372" s="175">
        <v>10.97</v>
      </c>
    </row>
    <row r="5373" spans="1:4" ht="15.75" customHeight="1" x14ac:dyDescent="0.3">
      <c r="A5373" s="174">
        <v>89732</v>
      </c>
      <c r="B5373" s="83" t="s">
        <v>5592</v>
      </c>
      <c r="C5373" s="174" t="s">
        <v>182</v>
      </c>
      <c r="D5373" s="175">
        <v>17.79</v>
      </c>
    </row>
    <row r="5374" spans="1:4" ht="15.75" customHeight="1" x14ac:dyDescent="0.3">
      <c r="A5374" s="174">
        <v>89806</v>
      </c>
      <c r="B5374" s="83" t="s">
        <v>5593</v>
      </c>
      <c r="C5374" s="174" t="s">
        <v>182</v>
      </c>
      <c r="D5374" s="175">
        <v>23.69</v>
      </c>
    </row>
    <row r="5375" spans="1:4" ht="15.75" customHeight="1" x14ac:dyDescent="0.3">
      <c r="A5375" s="174">
        <v>89739</v>
      </c>
      <c r="B5375" s="83" t="s">
        <v>5594</v>
      </c>
      <c r="C5375" s="174" t="s">
        <v>182</v>
      </c>
      <c r="D5375" s="175">
        <v>26.29</v>
      </c>
    </row>
    <row r="5376" spans="1:4" ht="15.75" customHeight="1" x14ac:dyDescent="0.3">
      <c r="A5376" s="174">
        <v>89809</v>
      </c>
      <c r="B5376" s="83" t="s">
        <v>5595</v>
      </c>
      <c r="C5376" s="174" t="s">
        <v>182</v>
      </c>
      <c r="D5376" s="175">
        <v>32.32</v>
      </c>
    </row>
    <row r="5377" spans="1:4" ht="15.75" customHeight="1" x14ac:dyDescent="0.3">
      <c r="A5377" s="174">
        <v>89744</v>
      </c>
      <c r="B5377" s="83" t="s">
        <v>5596</v>
      </c>
      <c r="C5377" s="174" t="s">
        <v>182</v>
      </c>
      <c r="D5377" s="175">
        <v>30.7</v>
      </c>
    </row>
    <row r="5378" spans="1:4" ht="15.75" customHeight="1" x14ac:dyDescent="0.3">
      <c r="A5378" s="174">
        <v>89850</v>
      </c>
      <c r="B5378" s="83" t="s">
        <v>5597</v>
      </c>
      <c r="C5378" s="174" t="s">
        <v>182</v>
      </c>
      <c r="D5378" s="175">
        <v>36.29</v>
      </c>
    </row>
    <row r="5379" spans="1:4" ht="15.75" customHeight="1" x14ac:dyDescent="0.3">
      <c r="A5379" s="174">
        <v>89854</v>
      </c>
      <c r="B5379" s="83" t="s">
        <v>5598</v>
      </c>
      <c r="C5379" s="174" t="s">
        <v>182</v>
      </c>
      <c r="D5379" s="175">
        <v>113.59</v>
      </c>
    </row>
    <row r="5380" spans="1:4" ht="15.75" customHeight="1" x14ac:dyDescent="0.3">
      <c r="A5380" s="174">
        <v>89724</v>
      </c>
      <c r="B5380" s="83" t="s">
        <v>5599</v>
      </c>
      <c r="C5380" s="174" t="s">
        <v>182</v>
      </c>
      <c r="D5380" s="175">
        <v>12.72</v>
      </c>
    </row>
    <row r="5381" spans="1:4" ht="15.75" customHeight="1" x14ac:dyDescent="0.3">
      <c r="A5381" s="174">
        <v>89801</v>
      </c>
      <c r="B5381" s="83" t="s">
        <v>5600</v>
      </c>
      <c r="C5381" s="174" t="s">
        <v>182</v>
      </c>
      <c r="D5381" s="175">
        <v>10.17</v>
      </c>
    </row>
    <row r="5382" spans="1:4" ht="15.75" customHeight="1" x14ac:dyDescent="0.3">
      <c r="A5382" s="174">
        <v>89731</v>
      </c>
      <c r="B5382" s="83" t="s">
        <v>5601</v>
      </c>
      <c r="C5382" s="174" t="s">
        <v>182</v>
      </c>
      <c r="D5382" s="175">
        <v>16.989999999999998</v>
      </c>
    </row>
    <row r="5383" spans="1:4" ht="15.75" customHeight="1" x14ac:dyDescent="0.3">
      <c r="A5383" s="174">
        <v>89805</v>
      </c>
      <c r="B5383" s="83" t="s">
        <v>5602</v>
      </c>
      <c r="C5383" s="174" t="s">
        <v>182</v>
      </c>
      <c r="D5383" s="175">
        <v>22.63</v>
      </c>
    </row>
    <row r="5384" spans="1:4" ht="15.75" customHeight="1" x14ac:dyDescent="0.3">
      <c r="A5384" s="174">
        <v>89737</v>
      </c>
      <c r="B5384" s="83" t="s">
        <v>5603</v>
      </c>
      <c r="C5384" s="174" t="s">
        <v>182</v>
      </c>
      <c r="D5384" s="175">
        <v>25.23</v>
      </c>
    </row>
    <row r="5385" spans="1:4" ht="15.75" customHeight="1" x14ac:dyDescent="0.3">
      <c r="A5385" s="174">
        <v>104355</v>
      </c>
      <c r="B5385" s="83" t="s">
        <v>5604</v>
      </c>
      <c r="C5385" s="174" t="s">
        <v>182</v>
      </c>
      <c r="D5385" s="175">
        <v>52.93</v>
      </c>
    </row>
    <row r="5386" spans="1:4" ht="15.75" customHeight="1" x14ac:dyDescent="0.3">
      <c r="A5386" s="174">
        <v>104347</v>
      </c>
      <c r="B5386" s="83" t="s">
        <v>5605</v>
      </c>
      <c r="C5386" s="174" t="s">
        <v>182</v>
      </c>
      <c r="D5386" s="175">
        <v>52.64</v>
      </c>
    </row>
    <row r="5387" spans="1:4" ht="15.75" customHeight="1" x14ac:dyDescent="0.3">
      <c r="A5387" s="174">
        <v>104353</v>
      </c>
      <c r="B5387" s="83" t="s">
        <v>5606</v>
      </c>
      <c r="C5387" s="174" t="s">
        <v>182</v>
      </c>
      <c r="D5387" s="175">
        <v>45.78</v>
      </c>
    </row>
    <row r="5388" spans="1:4" ht="15.75" customHeight="1" x14ac:dyDescent="0.3">
      <c r="A5388" s="174">
        <v>104345</v>
      </c>
      <c r="B5388" s="83" t="s">
        <v>5607</v>
      </c>
      <c r="C5388" s="174" t="s">
        <v>182</v>
      </c>
      <c r="D5388" s="175">
        <v>47.36</v>
      </c>
    </row>
    <row r="5389" spans="1:4" ht="15.75" customHeight="1" x14ac:dyDescent="0.3">
      <c r="A5389" s="174">
        <v>104350</v>
      </c>
      <c r="B5389" s="83" t="s">
        <v>5608</v>
      </c>
      <c r="C5389" s="174" t="s">
        <v>182</v>
      </c>
      <c r="D5389" s="175">
        <v>32.299999999999997</v>
      </c>
    </row>
    <row r="5390" spans="1:4" ht="15.75" customHeight="1" x14ac:dyDescent="0.3">
      <c r="A5390" s="174">
        <v>104343</v>
      </c>
      <c r="B5390" s="83" t="s">
        <v>5609</v>
      </c>
      <c r="C5390" s="174" t="s">
        <v>182</v>
      </c>
      <c r="D5390" s="175">
        <v>37.65</v>
      </c>
    </row>
    <row r="5391" spans="1:4" ht="15.75" customHeight="1" x14ac:dyDescent="0.3">
      <c r="A5391" s="174">
        <v>89834</v>
      </c>
      <c r="B5391" s="83" t="s">
        <v>5610</v>
      </c>
      <c r="C5391" s="174" t="s">
        <v>182</v>
      </c>
      <c r="D5391" s="175">
        <v>58.69</v>
      </c>
    </row>
    <row r="5392" spans="1:4" ht="15.75" customHeight="1" x14ac:dyDescent="0.3">
      <c r="A5392" s="174">
        <v>89797</v>
      </c>
      <c r="B5392" s="83" t="s">
        <v>5611</v>
      </c>
      <c r="C5392" s="174" t="s">
        <v>182</v>
      </c>
      <c r="D5392" s="175">
        <v>56.53</v>
      </c>
    </row>
    <row r="5393" spans="1:4" ht="15.75" customHeight="1" x14ac:dyDescent="0.3">
      <c r="A5393" s="174">
        <v>89861</v>
      </c>
      <c r="B5393" s="83" t="s">
        <v>5612</v>
      </c>
      <c r="C5393" s="174" t="s">
        <v>182</v>
      </c>
      <c r="D5393" s="175">
        <v>63.98</v>
      </c>
    </row>
    <row r="5394" spans="1:4" ht="15.75" customHeight="1" x14ac:dyDescent="0.3">
      <c r="A5394" s="174">
        <v>89783</v>
      </c>
      <c r="B5394" s="83" t="s">
        <v>5613</v>
      </c>
      <c r="C5394" s="174" t="s">
        <v>182</v>
      </c>
      <c r="D5394" s="175">
        <v>18.37</v>
      </c>
    </row>
    <row r="5395" spans="1:4" ht="15.75" customHeight="1" x14ac:dyDescent="0.3">
      <c r="A5395" s="174">
        <v>89827</v>
      </c>
      <c r="B5395" s="83" t="s">
        <v>5614</v>
      </c>
      <c r="C5395" s="174" t="s">
        <v>182</v>
      </c>
      <c r="D5395" s="175">
        <v>20.63</v>
      </c>
    </row>
    <row r="5396" spans="1:4" ht="15.75" customHeight="1" x14ac:dyDescent="0.3">
      <c r="A5396" s="174">
        <v>89785</v>
      </c>
      <c r="B5396" s="83" t="s">
        <v>5615</v>
      </c>
      <c r="C5396" s="174" t="s">
        <v>182</v>
      </c>
      <c r="D5396" s="175">
        <v>29.74</v>
      </c>
    </row>
    <row r="5397" spans="1:4" ht="15.75" customHeight="1" x14ac:dyDescent="0.3">
      <c r="A5397" s="174">
        <v>89830</v>
      </c>
      <c r="B5397" s="83" t="s">
        <v>5616</v>
      </c>
      <c r="C5397" s="174" t="s">
        <v>182</v>
      </c>
      <c r="D5397" s="175">
        <v>41.57</v>
      </c>
    </row>
    <row r="5398" spans="1:4" ht="15.75" customHeight="1" x14ac:dyDescent="0.3">
      <c r="A5398" s="174">
        <v>89795</v>
      </c>
      <c r="B5398" s="83" t="s">
        <v>5617</v>
      </c>
      <c r="C5398" s="174" t="s">
        <v>182</v>
      </c>
      <c r="D5398" s="175">
        <v>45.03</v>
      </c>
    </row>
    <row r="5399" spans="1:4" ht="15.75" customHeight="1" x14ac:dyDescent="0.3">
      <c r="A5399" s="174">
        <v>89823</v>
      </c>
      <c r="B5399" s="83" t="s">
        <v>5618</v>
      </c>
      <c r="C5399" s="174" t="s">
        <v>182</v>
      </c>
      <c r="D5399" s="175">
        <v>38.6</v>
      </c>
    </row>
    <row r="5400" spans="1:4" ht="15.75" customHeight="1" x14ac:dyDescent="0.3">
      <c r="A5400" s="174">
        <v>89779</v>
      </c>
      <c r="B5400" s="83" t="s">
        <v>5619</v>
      </c>
      <c r="C5400" s="174" t="s">
        <v>182</v>
      </c>
      <c r="D5400" s="175">
        <v>37.520000000000003</v>
      </c>
    </row>
    <row r="5401" spans="1:4" ht="15.75" customHeight="1" x14ac:dyDescent="0.3">
      <c r="A5401" s="174">
        <v>89857</v>
      </c>
      <c r="B5401" s="83" t="s">
        <v>5620</v>
      </c>
      <c r="C5401" s="174" t="s">
        <v>182</v>
      </c>
      <c r="D5401" s="175">
        <v>41.24</v>
      </c>
    </row>
    <row r="5402" spans="1:4" ht="15.75" customHeight="1" x14ac:dyDescent="0.3">
      <c r="A5402" s="174">
        <v>89814</v>
      </c>
      <c r="B5402" s="83" t="s">
        <v>5621</v>
      </c>
      <c r="C5402" s="174" t="s">
        <v>182</v>
      </c>
      <c r="D5402" s="175">
        <v>18.34</v>
      </c>
    </row>
    <row r="5403" spans="1:4" ht="15.75" customHeight="1" x14ac:dyDescent="0.3">
      <c r="A5403" s="174">
        <v>89754</v>
      </c>
      <c r="B5403" s="83" t="s">
        <v>5622</v>
      </c>
      <c r="C5403" s="174" t="s">
        <v>182</v>
      </c>
      <c r="D5403" s="175">
        <v>22.9</v>
      </c>
    </row>
    <row r="5404" spans="1:4" ht="15.75" customHeight="1" x14ac:dyDescent="0.3">
      <c r="A5404" s="174">
        <v>89819</v>
      </c>
      <c r="B5404" s="83" t="s">
        <v>5623</v>
      </c>
      <c r="C5404" s="174" t="s">
        <v>182</v>
      </c>
      <c r="D5404" s="175">
        <v>25.92</v>
      </c>
    </row>
    <row r="5405" spans="1:4" ht="15.75" customHeight="1" x14ac:dyDescent="0.3">
      <c r="A5405" s="174">
        <v>89776</v>
      </c>
      <c r="B5405" s="83" t="s">
        <v>5624</v>
      </c>
      <c r="C5405" s="174" t="s">
        <v>182</v>
      </c>
      <c r="D5405" s="175">
        <v>27.65</v>
      </c>
    </row>
    <row r="5406" spans="1:4" ht="15.75" customHeight="1" x14ac:dyDescent="0.3">
      <c r="A5406" s="174">
        <v>89821</v>
      </c>
      <c r="B5406" s="83" t="s">
        <v>5625</v>
      </c>
      <c r="C5406" s="174" t="s">
        <v>182</v>
      </c>
      <c r="D5406" s="175">
        <v>22.01</v>
      </c>
    </row>
    <row r="5407" spans="1:4" ht="15.75" customHeight="1" x14ac:dyDescent="0.3">
      <c r="A5407" s="174">
        <v>89778</v>
      </c>
      <c r="B5407" s="83" t="s">
        <v>5626</v>
      </c>
      <c r="C5407" s="174" t="s">
        <v>182</v>
      </c>
      <c r="D5407" s="175">
        <v>20.93</v>
      </c>
    </row>
    <row r="5408" spans="1:4" ht="15.75" customHeight="1" x14ac:dyDescent="0.3">
      <c r="A5408" s="174">
        <v>89856</v>
      </c>
      <c r="B5408" s="83" t="s">
        <v>5627</v>
      </c>
      <c r="C5408" s="174" t="s">
        <v>182</v>
      </c>
      <c r="D5408" s="175">
        <v>24.65</v>
      </c>
    </row>
    <row r="5409" spans="1:4" ht="15.75" customHeight="1" x14ac:dyDescent="0.3">
      <c r="A5409" s="174">
        <v>89752</v>
      </c>
      <c r="B5409" s="83" t="s">
        <v>5628</v>
      </c>
      <c r="C5409" s="174" t="s">
        <v>182</v>
      </c>
      <c r="D5409" s="175">
        <v>9.36</v>
      </c>
    </row>
    <row r="5410" spans="1:4" ht="15.75" customHeight="1" x14ac:dyDescent="0.3">
      <c r="A5410" s="174">
        <v>89813</v>
      </c>
      <c r="B5410" s="83" t="s">
        <v>5629</v>
      </c>
      <c r="C5410" s="174" t="s">
        <v>182</v>
      </c>
      <c r="D5410" s="175">
        <v>6.6</v>
      </c>
    </row>
    <row r="5411" spans="1:4" ht="15.75" customHeight="1" x14ac:dyDescent="0.3">
      <c r="A5411" s="174">
        <v>89753</v>
      </c>
      <c r="B5411" s="83" t="s">
        <v>5630</v>
      </c>
      <c r="C5411" s="174" t="s">
        <v>182</v>
      </c>
      <c r="D5411" s="175">
        <v>11.22</v>
      </c>
    </row>
    <row r="5412" spans="1:4" ht="15.75" customHeight="1" x14ac:dyDescent="0.3">
      <c r="A5412" s="174">
        <v>89817</v>
      </c>
      <c r="B5412" s="83" t="s">
        <v>5631</v>
      </c>
      <c r="C5412" s="174" t="s">
        <v>182</v>
      </c>
      <c r="D5412" s="175">
        <v>16.41</v>
      </c>
    </row>
    <row r="5413" spans="1:4" ht="15.75" customHeight="1" x14ac:dyDescent="0.3">
      <c r="A5413" s="174">
        <v>89774</v>
      </c>
      <c r="B5413" s="83" t="s">
        <v>5632</v>
      </c>
      <c r="C5413" s="174" t="s">
        <v>182</v>
      </c>
      <c r="D5413" s="175">
        <v>18.170000000000002</v>
      </c>
    </row>
    <row r="5414" spans="1:4" ht="15.75" customHeight="1" x14ac:dyDescent="0.3">
      <c r="A5414" s="174">
        <v>95693</v>
      </c>
      <c r="B5414" s="83" t="s">
        <v>5633</v>
      </c>
      <c r="C5414" s="174" t="s">
        <v>182</v>
      </c>
      <c r="D5414" s="175">
        <v>58.25</v>
      </c>
    </row>
    <row r="5415" spans="1:4" ht="15.75" customHeight="1" x14ac:dyDescent="0.3">
      <c r="A5415" s="174">
        <v>89833</v>
      </c>
      <c r="B5415" s="83" t="s">
        <v>5634</v>
      </c>
      <c r="C5415" s="174" t="s">
        <v>182</v>
      </c>
      <c r="D5415" s="175">
        <v>49.95</v>
      </c>
    </row>
    <row r="5416" spans="1:4" ht="15.75" customHeight="1" x14ac:dyDescent="0.3">
      <c r="A5416" s="174">
        <v>89796</v>
      </c>
      <c r="B5416" s="83" t="s">
        <v>5635</v>
      </c>
      <c r="C5416" s="174" t="s">
        <v>182</v>
      </c>
      <c r="D5416" s="175">
        <v>47.79</v>
      </c>
    </row>
    <row r="5417" spans="1:4" ht="15.75" customHeight="1" x14ac:dyDescent="0.3">
      <c r="A5417" s="174">
        <v>89860</v>
      </c>
      <c r="B5417" s="83" t="s">
        <v>5636</v>
      </c>
      <c r="C5417" s="174" t="s">
        <v>182</v>
      </c>
      <c r="D5417" s="175">
        <v>55.24</v>
      </c>
    </row>
    <row r="5418" spans="1:4" ht="15.75" customHeight="1" x14ac:dyDescent="0.3">
      <c r="A5418" s="174">
        <v>89782</v>
      </c>
      <c r="B5418" s="83" t="s">
        <v>5637</v>
      </c>
      <c r="C5418" s="174" t="s">
        <v>182</v>
      </c>
      <c r="D5418" s="175">
        <v>18.260000000000002</v>
      </c>
    </row>
    <row r="5419" spans="1:4" ht="15.75" customHeight="1" x14ac:dyDescent="0.3">
      <c r="A5419" s="174">
        <v>89825</v>
      </c>
      <c r="B5419" s="83" t="s">
        <v>5638</v>
      </c>
      <c r="C5419" s="174" t="s">
        <v>182</v>
      </c>
      <c r="D5419" s="175">
        <v>18.079999999999998</v>
      </c>
    </row>
    <row r="5420" spans="1:4" ht="15.75" customHeight="1" x14ac:dyDescent="0.3">
      <c r="A5420" s="174">
        <v>89784</v>
      </c>
      <c r="B5420" s="83" t="s">
        <v>5639</v>
      </c>
      <c r="C5420" s="174" t="s">
        <v>182</v>
      </c>
      <c r="D5420" s="175">
        <v>27.19</v>
      </c>
    </row>
    <row r="5421" spans="1:4" ht="15.75" customHeight="1" x14ac:dyDescent="0.3">
      <c r="A5421" s="174">
        <v>89829</v>
      </c>
      <c r="B5421" s="83" t="s">
        <v>5640</v>
      </c>
      <c r="C5421" s="174" t="s">
        <v>182</v>
      </c>
      <c r="D5421" s="175">
        <v>39.31</v>
      </c>
    </row>
    <row r="5422" spans="1:4" ht="15.75" customHeight="1" x14ac:dyDescent="0.3">
      <c r="A5422" s="174">
        <v>89786</v>
      </c>
      <c r="B5422" s="83" t="s">
        <v>5641</v>
      </c>
      <c r="C5422" s="174" t="s">
        <v>182</v>
      </c>
      <c r="D5422" s="175">
        <v>42.77</v>
      </c>
    </row>
    <row r="5423" spans="1:4" ht="15.75" customHeight="1" x14ac:dyDescent="0.3">
      <c r="A5423" s="174">
        <v>104352</v>
      </c>
      <c r="B5423" s="83" t="s">
        <v>5642</v>
      </c>
      <c r="C5423" s="174" t="s">
        <v>182</v>
      </c>
      <c r="D5423" s="175">
        <v>43.52</v>
      </c>
    </row>
    <row r="5424" spans="1:4" ht="15.75" customHeight="1" x14ac:dyDescent="0.3">
      <c r="A5424" s="174">
        <v>104344</v>
      </c>
      <c r="B5424" s="83" t="s">
        <v>5643</v>
      </c>
      <c r="C5424" s="174" t="s">
        <v>182</v>
      </c>
      <c r="D5424" s="175">
        <v>45.1</v>
      </c>
    </row>
    <row r="5425" spans="1:4" ht="15.75" customHeight="1" x14ac:dyDescent="0.3">
      <c r="A5425" s="174">
        <v>104354</v>
      </c>
      <c r="B5425" s="83" t="s">
        <v>5644</v>
      </c>
      <c r="C5425" s="174" t="s">
        <v>182</v>
      </c>
      <c r="D5425" s="175">
        <v>50.03</v>
      </c>
    </row>
    <row r="5426" spans="1:4" ht="15.75" customHeight="1" x14ac:dyDescent="0.3">
      <c r="A5426" s="174">
        <v>104346</v>
      </c>
      <c r="B5426" s="83" t="s">
        <v>5645</v>
      </c>
      <c r="C5426" s="174" t="s">
        <v>182</v>
      </c>
      <c r="D5426" s="175">
        <v>49.74</v>
      </c>
    </row>
    <row r="5427" spans="1:4" ht="15.75" customHeight="1" x14ac:dyDescent="0.3">
      <c r="A5427" s="174">
        <v>104356</v>
      </c>
      <c r="B5427" s="83" t="s">
        <v>5646</v>
      </c>
      <c r="C5427" s="174" t="s">
        <v>182</v>
      </c>
      <c r="D5427" s="175">
        <v>34</v>
      </c>
    </row>
    <row r="5428" spans="1:4" ht="15.75" customHeight="1" x14ac:dyDescent="0.3">
      <c r="A5428" s="174">
        <v>104348</v>
      </c>
      <c r="B5428" s="83" t="s">
        <v>5647</v>
      </c>
      <c r="C5428" s="174" t="s">
        <v>182</v>
      </c>
      <c r="D5428" s="175">
        <v>12.19</v>
      </c>
    </row>
    <row r="5429" spans="1:4" ht="15.75" customHeight="1" x14ac:dyDescent="0.3">
      <c r="A5429" s="174">
        <v>104351</v>
      </c>
      <c r="B5429" s="83" t="s">
        <v>5648</v>
      </c>
      <c r="C5429" s="174" t="s">
        <v>182</v>
      </c>
      <c r="D5429" s="175">
        <v>25.45</v>
      </c>
    </row>
    <row r="5430" spans="1:4" ht="15.75" customHeight="1" x14ac:dyDescent="0.3">
      <c r="A5430" s="174">
        <v>89800</v>
      </c>
      <c r="B5430" s="83" t="s">
        <v>5649</v>
      </c>
      <c r="C5430" s="174" t="s">
        <v>224</v>
      </c>
      <c r="D5430" s="175">
        <v>34.479999999999997</v>
      </c>
    </row>
    <row r="5431" spans="1:4" ht="15.75" customHeight="1" x14ac:dyDescent="0.3">
      <c r="A5431" s="174">
        <v>89714</v>
      </c>
      <c r="B5431" s="83" t="s">
        <v>5650</v>
      </c>
      <c r="C5431" s="174" t="s">
        <v>224</v>
      </c>
      <c r="D5431" s="175">
        <v>46.44</v>
      </c>
    </row>
    <row r="5432" spans="1:4" ht="15.75" customHeight="1" x14ac:dyDescent="0.3">
      <c r="A5432" s="174">
        <v>89848</v>
      </c>
      <c r="B5432" s="83" t="s">
        <v>5651</v>
      </c>
      <c r="C5432" s="174" t="s">
        <v>224</v>
      </c>
      <c r="D5432" s="175">
        <v>32.93</v>
      </c>
    </row>
    <row r="5433" spans="1:4" ht="15.75" customHeight="1" x14ac:dyDescent="0.3">
      <c r="A5433" s="174">
        <v>89849</v>
      </c>
      <c r="B5433" s="83" t="s">
        <v>5652</v>
      </c>
      <c r="C5433" s="174" t="s">
        <v>224</v>
      </c>
      <c r="D5433" s="175">
        <v>65.319999999999993</v>
      </c>
    </row>
    <row r="5434" spans="1:4" ht="15.75" customHeight="1" x14ac:dyDescent="0.3">
      <c r="A5434" s="174">
        <v>89711</v>
      </c>
      <c r="B5434" s="83" t="s">
        <v>5653</v>
      </c>
      <c r="C5434" s="174" t="s">
        <v>224</v>
      </c>
      <c r="D5434" s="175">
        <v>26.79</v>
      </c>
    </row>
    <row r="5435" spans="1:4" ht="15.75" customHeight="1" x14ac:dyDescent="0.3">
      <c r="A5435" s="174">
        <v>89798</v>
      </c>
      <c r="B5435" s="83" t="s">
        <v>5654</v>
      </c>
      <c r="C5435" s="174" t="s">
        <v>224</v>
      </c>
      <c r="D5435" s="175">
        <v>15.13</v>
      </c>
    </row>
    <row r="5436" spans="1:4" ht="15.75" customHeight="1" x14ac:dyDescent="0.3">
      <c r="A5436" s="174">
        <v>89712</v>
      </c>
      <c r="B5436" s="83" t="s">
        <v>5655</v>
      </c>
      <c r="C5436" s="174" t="s">
        <v>224</v>
      </c>
      <c r="D5436" s="175">
        <v>33.340000000000003</v>
      </c>
    </row>
    <row r="5437" spans="1:4" ht="15.75" customHeight="1" x14ac:dyDescent="0.3">
      <c r="A5437" s="174">
        <v>89799</v>
      </c>
      <c r="B5437" s="83" t="s">
        <v>5656</v>
      </c>
      <c r="C5437" s="174" t="s">
        <v>224</v>
      </c>
      <c r="D5437" s="175">
        <v>26.25</v>
      </c>
    </row>
    <row r="5438" spans="1:4" ht="15.75" customHeight="1" x14ac:dyDescent="0.3">
      <c r="A5438" s="174">
        <v>89713</v>
      </c>
      <c r="B5438" s="83" t="s">
        <v>5657</v>
      </c>
      <c r="C5438" s="174" t="s">
        <v>224</v>
      </c>
      <c r="D5438" s="175">
        <v>41.37</v>
      </c>
    </row>
    <row r="5439" spans="1:4" ht="15.75" customHeight="1" x14ac:dyDescent="0.3">
      <c r="A5439" s="174">
        <v>89376</v>
      </c>
      <c r="B5439" s="83" t="s">
        <v>5658</v>
      </c>
      <c r="C5439" s="174" t="s">
        <v>182</v>
      </c>
      <c r="D5439" s="175">
        <v>6.97</v>
      </c>
    </row>
    <row r="5440" spans="1:4" ht="15.75" customHeight="1" x14ac:dyDescent="0.3">
      <c r="A5440" s="174">
        <v>89429</v>
      </c>
      <c r="B5440" s="83" t="s">
        <v>5659</v>
      </c>
      <c r="C5440" s="174" t="s">
        <v>182</v>
      </c>
      <c r="D5440" s="175">
        <v>7.47</v>
      </c>
    </row>
    <row r="5441" spans="1:4" ht="15.75" customHeight="1" x14ac:dyDescent="0.3">
      <c r="A5441" s="174">
        <v>89383</v>
      </c>
      <c r="B5441" s="83" t="s">
        <v>5660</v>
      </c>
      <c r="C5441" s="174" t="s">
        <v>182</v>
      </c>
      <c r="D5441" s="175">
        <v>8.14</v>
      </c>
    </row>
    <row r="5442" spans="1:4" ht="15.75" customHeight="1" x14ac:dyDescent="0.3">
      <c r="A5442" s="174">
        <v>89553</v>
      </c>
      <c r="B5442" s="83" t="s">
        <v>5661</v>
      </c>
      <c r="C5442" s="174" t="s">
        <v>182</v>
      </c>
      <c r="D5442" s="175">
        <v>6.56</v>
      </c>
    </row>
    <row r="5443" spans="1:4" ht="15.75" customHeight="1" x14ac:dyDescent="0.3">
      <c r="A5443" s="174">
        <v>89436</v>
      </c>
      <c r="B5443" s="83" t="s">
        <v>5662</v>
      </c>
      <c r="C5443" s="174" t="s">
        <v>182</v>
      </c>
      <c r="D5443" s="175">
        <v>9.6999999999999993</v>
      </c>
    </row>
    <row r="5444" spans="1:4" ht="15.75" customHeight="1" x14ac:dyDescent="0.3">
      <c r="A5444" s="174">
        <v>89391</v>
      </c>
      <c r="B5444" s="83" t="s">
        <v>5663</v>
      </c>
      <c r="C5444" s="174" t="s">
        <v>182</v>
      </c>
      <c r="D5444" s="175">
        <v>10.48</v>
      </c>
    </row>
    <row r="5445" spans="1:4" ht="15.75" customHeight="1" x14ac:dyDescent="0.3">
      <c r="A5445" s="174">
        <v>89570</v>
      </c>
      <c r="B5445" s="83" t="s">
        <v>5664</v>
      </c>
      <c r="C5445" s="174" t="s">
        <v>182</v>
      </c>
      <c r="D5445" s="175">
        <v>12.02</v>
      </c>
    </row>
    <row r="5446" spans="1:4" ht="15.75" customHeight="1" x14ac:dyDescent="0.3">
      <c r="A5446" s="174">
        <v>103994</v>
      </c>
      <c r="B5446" s="83" t="s">
        <v>5665</v>
      </c>
      <c r="C5446" s="174" t="s">
        <v>182</v>
      </c>
      <c r="D5446" s="175">
        <v>15.56</v>
      </c>
    </row>
    <row r="5447" spans="1:4" ht="15.75" customHeight="1" x14ac:dyDescent="0.3">
      <c r="A5447" s="174">
        <v>89572</v>
      </c>
      <c r="B5447" s="83" t="s">
        <v>5666</v>
      </c>
      <c r="C5447" s="174" t="s">
        <v>182</v>
      </c>
      <c r="D5447" s="175">
        <v>9.51</v>
      </c>
    </row>
    <row r="5448" spans="1:4" ht="15.75" customHeight="1" x14ac:dyDescent="0.3">
      <c r="A5448" s="174">
        <v>103992</v>
      </c>
      <c r="B5448" s="83" t="s">
        <v>5667</v>
      </c>
      <c r="C5448" s="174" t="s">
        <v>182</v>
      </c>
      <c r="D5448" s="175">
        <v>13.16</v>
      </c>
    </row>
    <row r="5449" spans="1:4" ht="15.75" customHeight="1" x14ac:dyDescent="0.3">
      <c r="A5449" s="174">
        <v>89596</v>
      </c>
      <c r="B5449" s="83" t="s">
        <v>5668</v>
      </c>
      <c r="C5449" s="174" t="s">
        <v>182</v>
      </c>
      <c r="D5449" s="175">
        <v>11.4</v>
      </c>
    </row>
    <row r="5450" spans="1:4" ht="15.75" customHeight="1" x14ac:dyDescent="0.3">
      <c r="A5450" s="174">
        <v>104001</v>
      </c>
      <c r="B5450" s="83" t="s">
        <v>5669</v>
      </c>
      <c r="C5450" s="174" t="s">
        <v>182</v>
      </c>
      <c r="D5450" s="175">
        <v>15.69</v>
      </c>
    </row>
    <row r="5451" spans="1:4" ht="15.75" customHeight="1" x14ac:dyDescent="0.3">
      <c r="A5451" s="174">
        <v>89595</v>
      </c>
      <c r="B5451" s="83" t="s">
        <v>5670</v>
      </c>
      <c r="C5451" s="174" t="s">
        <v>182</v>
      </c>
      <c r="D5451" s="175">
        <v>14.92</v>
      </c>
    </row>
    <row r="5452" spans="1:4" ht="15.75" customHeight="1" x14ac:dyDescent="0.3">
      <c r="A5452" s="174">
        <v>104002</v>
      </c>
      <c r="B5452" s="83" t="s">
        <v>5671</v>
      </c>
      <c r="C5452" s="174" t="s">
        <v>182</v>
      </c>
      <c r="D5452" s="175">
        <v>18.89</v>
      </c>
    </row>
    <row r="5453" spans="1:4" ht="15.75" customHeight="1" x14ac:dyDescent="0.3">
      <c r="A5453" s="174">
        <v>89610</v>
      </c>
      <c r="B5453" s="83" t="s">
        <v>5672</v>
      </c>
      <c r="C5453" s="174" t="s">
        <v>182</v>
      </c>
      <c r="D5453" s="175">
        <v>20.149999999999999</v>
      </c>
    </row>
    <row r="5454" spans="1:4" ht="15.75" customHeight="1" x14ac:dyDescent="0.3">
      <c r="A5454" s="174">
        <v>89613</v>
      </c>
      <c r="B5454" s="83" t="s">
        <v>5673</v>
      </c>
      <c r="C5454" s="174" t="s">
        <v>182</v>
      </c>
      <c r="D5454" s="175">
        <v>30.63</v>
      </c>
    </row>
    <row r="5455" spans="1:4" ht="15.75" customHeight="1" x14ac:dyDescent="0.3">
      <c r="A5455" s="174">
        <v>89616</v>
      </c>
      <c r="B5455" s="83" t="s">
        <v>5674</v>
      </c>
      <c r="C5455" s="174" t="s">
        <v>182</v>
      </c>
      <c r="D5455" s="175">
        <v>40.57</v>
      </c>
    </row>
    <row r="5456" spans="1:4" ht="15.75" customHeight="1" x14ac:dyDescent="0.3">
      <c r="A5456" s="174">
        <v>103967</v>
      </c>
      <c r="B5456" s="83" t="s">
        <v>5675</v>
      </c>
      <c r="C5456" s="174" t="s">
        <v>182</v>
      </c>
      <c r="D5456" s="175">
        <v>12.41</v>
      </c>
    </row>
    <row r="5457" spans="1:4" ht="15.75" customHeight="1" x14ac:dyDescent="0.3">
      <c r="A5457" s="174">
        <v>104003</v>
      </c>
      <c r="B5457" s="83" t="s">
        <v>5676</v>
      </c>
      <c r="C5457" s="174" t="s">
        <v>182</v>
      </c>
      <c r="D5457" s="175">
        <v>16.38</v>
      </c>
    </row>
    <row r="5458" spans="1:4" ht="15.75" customHeight="1" x14ac:dyDescent="0.3">
      <c r="A5458" s="174">
        <v>103952</v>
      </c>
      <c r="B5458" s="83" t="s">
        <v>5677</v>
      </c>
      <c r="C5458" s="174" t="s">
        <v>182</v>
      </c>
      <c r="D5458" s="175">
        <v>7.2</v>
      </c>
    </row>
    <row r="5459" spans="1:4" ht="15.75" customHeight="1" x14ac:dyDescent="0.3">
      <c r="A5459" s="174">
        <v>103947</v>
      </c>
      <c r="B5459" s="83" t="s">
        <v>5678</v>
      </c>
      <c r="C5459" s="174" t="s">
        <v>182</v>
      </c>
      <c r="D5459" s="175">
        <v>7.87</v>
      </c>
    </row>
    <row r="5460" spans="1:4" ht="15.75" customHeight="1" x14ac:dyDescent="0.3">
      <c r="A5460" s="174">
        <v>103957</v>
      </c>
      <c r="B5460" s="83" t="s">
        <v>5679</v>
      </c>
      <c r="C5460" s="174" t="s">
        <v>182</v>
      </c>
      <c r="D5460" s="175">
        <v>5.78</v>
      </c>
    </row>
    <row r="5461" spans="1:4" ht="15.75" customHeight="1" x14ac:dyDescent="0.3">
      <c r="A5461" s="174">
        <v>103953</v>
      </c>
      <c r="B5461" s="83" t="s">
        <v>5680</v>
      </c>
      <c r="C5461" s="174" t="s">
        <v>182</v>
      </c>
      <c r="D5461" s="175">
        <v>8.92</v>
      </c>
    </row>
    <row r="5462" spans="1:4" ht="15.75" customHeight="1" x14ac:dyDescent="0.3">
      <c r="A5462" s="174">
        <v>103948</v>
      </c>
      <c r="B5462" s="83" t="s">
        <v>5681</v>
      </c>
      <c r="C5462" s="174" t="s">
        <v>182</v>
      </c>
      <c r="D5462" s="175">
        <v>9.6999999999999993</v>
      </c>
    </row>
    <row r="5463" spans="1:4" ht="15.75" customHeight="1" x14ac:dyDescent="0.3">
      <c r="A5463" s="174">
        <v>103958</v>
      </c>
      <c r="B5463" s="83" t="s">
        <v>5682</v>
      </c>
      <c r="C5463" s="174" t="s">
        <v>182</v>
      </c>
      <c r="D5463" s="175">
        <v>11.11</v>
      </c>
    </row>
    <row r="5464" spans="1:4" ht="15.75" customHeight="1" x14ac:dyDescent="0.3">
      <c r="A5464" s="174">
        <v>104009</v>
      </c>
      <c r="B5464" s="83" t="s">
        <v>5683</v>
      </c>
      <c r="C5464" s="174" t="s">
        <v>182</v>
      </c>
      <c r="D5464" s="175">
        <v>15.35</v>
      </c>
    </row>
    <row r="5465" spans="1:4" ht="15.75" customHeight="1" x14ac:dyDescent="0.3">
      <c r="A5465" s="174">
        <v>103959</v>
      </c>
      <c r="B5465" s="83" t="s">
        <v>5684</v>
      </c>
      <c r="C5465" s="174" t="s">
        <v>182</v>
      </c>
      <c r="D5465" s="175">
        <v>16.12</v>
      </c>
    </row>
    <row r="5466" spans="1:4" ht="15.75" customHeight="1" x14ac:dyDescent="0.3">
      <c r="A5466" s="174">
        <v>103962</v>
      </c>
      <c r="B5466" s="83" t="s">
        <v>5685</v>
      </c>
      <c r="C5466" s="174" t="s">
        <v>182</v>
      </c>
      <c r="D5466" s="175">
        <v>7.02</v>
      </c>
    </row>
    <row r="5467" spans="1:4" ht="15.75" customHeight="1" x14ac:dyDescent="0.3">
      <c r="A5467" s="174">
        <v>103954</v>
      </c>
      <c r="B5467" s="83" t="s">
        <v>5686</v>
      </c>
      <c r="C5467" s="174" t="s">
        <v>182</v>
      </c>
      <c r="D5467" s="175">
        <v>10.050000000000001</v>
      </c>
    </row>
    <row r="5468" spans="1:4" ht="15.75" customHeight="1" x14ac:dyDescent="0.3">
      <c r="A5468" s="174">
        <v>103949</v>
      </c>
      <c r="B5468" s="83" t="s">
        <v>5687</v>
      </c>
      <c r="C5468" s="174" t="s">
        <v>182</v>
      </c>
      <c r="D5468" s="175">
        <v>10.79</v>
      </c>
    </row>
    <row r="5469" spans="1:4" ht="15.75" customHeight="1" x14ac:dyDescent="0.3">
      <c r="A5469" s="174">
        <v>103964</v>
      </c>
      <c r="B5469" s="83" t="s">
        <v>5688</v>
      </c>
      <c r="C5469" s="174" t="s">
        <v>182</v>
      </c>
      <c r="D5469" s="175">
        <v>8.8800000000000008</v>
      </c>
    </row>
    <row r="5470" spans="1:4" ht="15.75" customHeight="1" x14ac:dyDescent="0.3">
      <c r="A5470" s="174">
        <v>104014</v>
      </c>
      <c r="B5470" s="83" t="s">
        <v>5689</v>
      </c>
      <c r="C5470" s="174" t="s">
        <v>182</v>
      </c>
      <c r="D5470" s="175">
        <v>12.3</v>
      </c>
    </row>
    <row r="5471" spans="1:4" ht="15.75" customHeight="1" x14ac:dyDescent="0.3">
      <c r="A5471" s="174">
        <v>103966</v>
      </c>
      <c r="B5471" s="83" t="s">
        <v>5690</v>
      </c>
      <c r="C5471" s="174" t="s">
        <v>182</v>
      </c>
      <c r="D5471" s="175">
        <v>10.48</v>
      </c>
    </row>
    <row r="5472" spans="1:4" ht="15.75" customHeight="1" x14ac:dyDescent="0.3">
      <c r="A5472" s="174">
        <v>103999</v>
      </c>
      <c r="B5472" s="83" t="s">
        <v>5691</v>
      </c>
      <c r="C5472" s="174" t="s">
        <v>182</v>
      </c>
      <c r="D5472" s="175">
        <v>14.22</v>
      </c>
    </row>
    <row r="5473" spans="1:4" ht="15.75" customHeight="1" x14ac:dyDescent="0.3">
      <c r="A5473" s="174">
        <v>103968</v>
      </c>
      <c r="B5473" s="83" t="s">
        <v>5692</v>
      </c>
      <c r="C5473" s="174" t="s">
        <v>182</v>
      </c>
      <c r="D5473" s="175">
        <v>17</v>
      </c>
    </row>
    <row r="5474" spans="1:4" ht="15.75" customHeight="1" x14ac:dyDescent="0.3">
      <c r="A5474" s="174">
        <v>103969</v>
      </c>
      <c r="B5474" s="83" t="s">
        <v>5693</v>
      </c>
      <c r="C5474" s="174" t="s">
        <v>182</v>
      </c>
      <c r="D5474" s="175">
        <v>19.88</v>
      </c>
    </row>
    <row r="5475" spans="1:4" ht="15.75" customHeight="1" x14ac:dyDescent="0.3">
      <c r="A5475" s="174">
        <v>103971</v>
      </c>
      <c r="B5475" s="83" t="s">
        <v>5694</v>
      </c>
      <c r="C5475" s="174" t="s">
        <v>182</v>
      </c>
      <c r="D5475" s="175">
        <v>25.1</v>
      </c>
    </row>
    <row r="5476" spans="1:4" ht="15.75" customHeight="1" x14ac:dyDescent="0.3">
      <c r="A5476" s="174">
        <v>103972</v>
      </c>
      <c r="B5476" s="83" t="s">
        <v>5695</v>
      </c>
      <c r="C5476" s="174" t="s">
        <v>182</v>
      </c>
      <c r="D5476" s="175">
        <v>29.08</v>
      </c>
    </row>
    <row r="5477" spans="1:4" ht="15.75" customHeight="1" x14ac:dyDescent="0.3">
      <c r="A5477" s="174">
        <v>103993</v>
      </c>
      <c r="B5477" s="83" t="s">
        <v>5696</v>
      </c>
      <c r="C5477" s="174" t="s">
        <v>182</v>
      </c>
      <c r="D5477" s="175">
        <v>11.68</v>
      </c>
    </row>
    <row r="5478" spans="1:4" ht="15.75" customHeight="1" x14ac:dyDescent="0.3">
      <c r="A5478" s="174">
        <v>89407</v>
      </c>
      <c r="B5478" s="83" t="s">
        <v>5697</v>
      </c>
      <c r="C5478" s="174" t="s">
        <v>182</v>
      </c>
      <c r="D5478" s="175">
        <v>10.66</v>
      </c>
    </row>
    <row r="5479" spans="1:4" ht="15.75" customHeight="1" x14ac:dyDescent="0.3">
      <c r="A5479" s="174">
        <v>89361</v>
      </c>
      <c r="B5479" s="83" t="s">
        <v>5698</v>
      </c>
      <c r="C5479" s="174" t="s">
        <v>182</v>
      </c>
      <c r="D5479" s="175">
        <v>11.58</v>
      </c>
    </row>
    <row r="5480" spans="1:4" ht="15.75" customHeight="1" x14ac:dyDescent="0.3">
      <c r="A5480" s="174">
        <v>89490</v>
      </c>
      <c r="B5480" s="83" t="s">
        <v>5699</v>
      </c>
      <c r="C5480" s="174" t="s">
        <v>182</v>
      </c>
      <c r="D5480" s="175">
        <v>8.16</v>
      </c>
    </row>
    <row r="5481" spans="1:4" ht="15.75" customHeight="1" x14ac:dyDescent="0.3">
      <c r="A5481" s="174">
        <v>89411</v>
      </c>
      <c r="B5481" s="83" t="s">
        <v>5700</v>
      </c>
      <c r="C5481" s="174" t="s">
        <v>182</v>
      </c>
      <c r="D5481" s="175">
        <v>12.5</v>
      </c>
    </row>
    <row r="5482" spans="1:4" ht="15.75" customHeight="1" x14ac:dyDescent="0.3">
      <c r="A5482" s="174">
        <v>89365</v>
      </c>
      <c r="B5482" s="83" t="s">
        <v>5701</v>
      </c>
      <c r="C5482" s="174" t="s">
        <v>182</v>
      </c>
      <c r="D5482" s="175">
        <v>13.56</v>
      </c>
    </row>
    <row r="5483" spans="1:4" ht="15.75" customHeight="1" x14ac:dyDescent="0.3">
      <c r="A5483" s="174">
        <v>89496</v>
      </c>
      <c r="B5483" s="83" t="s">
        <v>5702</v>
      </c>
      <c r="C5483" s="174" t="s">
        <v>182</v>
      </c>
      <c r="D5483" s="175">
        <v>11.47</v>
      </c>
    </row>
    <row r="5484" spans="1:4" ht="15.75" customHeight="1" x14ac:dyDescent="0.3">
      <c r="A5484" s="174">
        <v>89416</v>
      </c>
      <c r="B5484" s="83" t="s">
        <v>5703</v>
      </c>
      <c r="C5484" s="174" t="s">
        <v>182</v>
      </c>
      <c r="D5484" s="175">
        <v>16.54</v>
      </c>
    </row>
    <row r="5485" spans="1:4" ht="15.75" customHeight="1" x14ac:dyDescent="0.3">
      <c r="A5485" s="174">
        <v>89370</v>
      </c>
      <c r="B5485" s="83" t="s">
        <v>5704</v>
      </c>
      <c r="C5485" s="174" t="s">
        <v>182</v>
      </c>
      <c r="D5485" s="175">
        <v>17.809999999999999</v>
      </c>
    </row>
    <row r="5486" spans="1:4" ht="15.75" customHeight="1" x14ac:dyDescent="0.3">
      <c r="A5486" s="174">
        <v>89500</v>
      </c>
      <c r="B5486" s="83" t="s">
        <v>5705</v>
      </c>
      <c r="C5486" s="174" t="s">
        <v>182</v>
      </c>
      <c r="D5486" s="175">
        <v>14.05</v>
      </c>
    </row>
    <row r="5487" spans="1:4" ht="15.75" customHeight="1" x14ac:dyDescent="0.3">
      <c r="A5487" s="174">
        <v>103983</v>
      </c>
      <c r="B5487" s="83" t="s">
        <v>5706</v>
      </c>
      <c r="C5487" s="174" t="s">
        <v>182</v>
      </c>
      <c r="D5487" s="175">
        <v>19.850000000000001</v>
      </c>
    </row>
    <row r="5488" spans="1:4" ht="15.75" customHeight="1" x14ac:dyDescent="0.3">
      <c r="A5488" s="174">
        <v>89504</v>
      </c>
      <c r="B5488" s="83" t="s">
        <v>5707</v>
      </c>
      <c r="C5488" s="174" t="s">
        <v>182</v>
      </c>
      <c r="D5488" s="175">
        <v>20.149999999999999</v>
      </c>
    </row>
    <row r="5489" spans="1:4" ht="15.75" customHeight="1" x14ac:dyDescent="0.3">
      <c r="A5489" s="174">
        <v>103987</v>
      </c>
      <c r="B5489" s="83" t="s">
        <v>5708</v>
      </c>
      <c r="C5489" s="174" t="s">
        <v>182</v>
      </c>
      <c r="D5489" s="175">
        <v>26.96</v>
      </c>
    </row>
    <row r="5490" spans="1:4" ht="15.75" customHeight="1" x14ac:dyDescent="0.3">
      <c r="A5490" s="174">
        <v>89510</v>
      </c>
      <c r="B5490" s="83" t="s">
        <v>5709</v>
      </c>
      <c r="C5490" s="174" t="s">
        <v>182</v>
      </c>
      <c r="D5490" s="175">
        <v>28.04</v>
      </c>
    </row>
    <row r="5491" spans="1:4" ht="15.75" customHeight="1" x14ac:dyDescent="0.3">
      <c r="A5491" s="174">
        <v>89519</v>
      </c>
      <c r="B5491" s="83" t="s">
        <v>5710</v>
      </c>
      <c r="C5491" s="174" t="s">
        <v>182</v>
      </c>
      <c r="D5491" s="175">
        <v>47.22</v>
      </c>
    </row>
    <row r="5492" spans="1:4" ht="15.75" customHeight="1" x14ac:dyDescent="0.3">
      <c r="A5492" s="174">
        <v>89527</v>
      </c>
      <c r="B5492" s="83" t="s">
        <v>5711</v>
      </c>
      <c r="C5492" s="174" t="s">
        <v>182</v>
      </c>
      <c r="D5492" s="175">
        <v>56.63</v>
      </c>
    </row>
    <row r="5493" spans="1:4" ht="15.75" customHeight="1" x14ac:dyDescent="0.3">
      <c r="A5493" s="174">
        <v>89406</v>
      </c>
      <c r="B5493" s="83" t="s">
        <v>5712</v>
      </c>
      <c r="C5493" s="174" t="s">
        <v>182</v>
      </c>
      <c r="D5493" s="175">
        <v>10.59</v>
      </c>
    </row>
    <row r="5494" spans="1:4" ht="15.75" customHeight="1" x14ac:dyDescent="0.3">
      <c r="A5494" s="174">
        <v>89360</v>
      </c>
      <c r="B5494" s="83" t="s">
        <v>5713</v>
      </c>
      <c r="C5494" s="174" t="s">
        <v>182</v>
      </c>
      <c r="D5494" s="175">
        <v>11.51</v>
      </c>
    </row>
    <row r="5495" spans="1:4" ht="15.75" customHeight="1" x14ac:dyDescent="0.3">
      <c r="A5495" s="174">
        <v>89489</v>
      </c>
      <c r="B5495" s="83" t="s">
        <v>5714</v>
      </c>
      <c r="C5495" s="174" t="s">
        <v>182</v>
      </c>
      <c r="D5495" s="175">
        <v>8.66</v>
      </c>
    </row>
    <row r="5496" spans="1:4" ht="15.75" customHeight="1" x14ac:dyDescent="0.3">
      <c r="A5496" s="174">
        <v>89410</v>
      </c>
      <c r="B5496" s="83" t="s">
        <v>5715</v>
      </c>
      <c r="C5496" s="174" t="s">
        <v>182</v>
      </c>
      <c r="D5496" s="175">
        <v>13</v>
      </c>
    </row>
    <row r="5497" spans="1:4" ht="15.75" customHeight="1" x14ac:dyDescent="0.3">
      <c r="A5497" s="174">
        <v>89364</v>
      </c>
      <c r="B5497" s="83" t="s">
        <v>5716</v>
      </c>
      <c r="C5497" s="174" t="s">
        <v>182</v>
      </c>
      <c r="D5497" s="175">
        <v>14.06</v>
      </c>
    </row>
    <row r="5498" spans="1:4" ht="15.75" customHeight="1" x14ac:dyDescent="0.3">
      <c r="A5498" s="174">
        <v>89494</v>
      </c>
      <c r="B5498" s="83" t="s">
        <v>5717</v>
      </c>
      <c r="C5498" s="174" t="s">
        <v>182</v>
      </c>
      <c r="D5498" s="175">
        <v>13.31</v>
      </c>
    </row>
    <row r="5499" spans="1:4" ht="15.75" customHeight="1" x14ac:dyDescent="0.3">
      <c r="A5499" s="174">
        <v>89415</v>
      </c>
      <c r="B5499" s="83" t="s">
        <v>5718</v>
      </c>
      <c r="C5499" s="174" t="s">
        <v>182</v>
      </c>
      <c r="D5499" s="175">
        <v>18.38</v>
      </c>
    </row>
    <row r="5500" spans="1:4" ht="15.75" customHeight="1" x14ac:dyDescent="0.3">
      <c r="A5500" s="174">
        <v>89369</v>
      </c>
      <c r="B5500" s="83" t="s">
        <v>5719</v>
      </c>
      <c r="C5500" s="174" t="s">
        <v>182</v>
      </c>
      <c r="D5500" s="175">
        <v>19.649999999999999</v>
      </c>
    </row>
    <row r="5501" spans="1:4" ht="15.75" customHeight="1" x14ac:dyDescent="0.3">
      <c r="A5501" s="174">
        <v>89499</v>
      </c>
      <c r="B5501" s="83" t="s">
        <v>5720</v>
      </c>
      <c r="C5501" s="174" t="s">
        <v>182</v>
      </c>
      <c r="D5501" s="175">
        <v>20.170000000000002</v>
      </c>
    </row>
    <row r="5502" spans="1:4" ht="15.75" customHeight="1" x14ac:dyDescent="0.3">
      <c r="A5502" s="174">
        <v>103982</v>
      </c>
      <c r="B5502" s="83" t="s">
        <v>5721</v>
      </c>
      <c r="C5502" s="174" t="s">
        <v>182</v>
      </c>
      <c r="D5502" s="175">
        <v>25.97</v>
      </c>
    </row>
    <row r="5503" spans="1:4" ht="15.75" customHeight="1" x14ac:dyDescent="0.3">
      <c r="A5503" s="174">
        <v>89503</v>
      </c>
      <c r="B5503" s="83" t="s">
        <v>5722</v>
      </c>
      <c r="C5503" s="174" t="s">
        <v>182</v>
      </c>
      <c r="D5503" s="175">
        <v>23.64</v>
      </c>
    </row>
    <row r="5504" spans="1:4" ht="15.75" customHeight="1" x14ac:dyDescent="0.3">
      <c r="A5504" s="174">
        <v>103986</v>
      </c>
      <c r="B5504" s="83" t="s">
        <v>5723</v>
      </c>
      <c r="C5504" s="174" t="s">
        <v>182</v>
      </c>
      <c r="D5504" s="175">
        <v>30.45</v>
      </c>
    </row>
    <row r="5505" spans="1:4" ht="15.75" customHeight="1" x14ac:dyDescent="0.3">
      <c r="A5505" s="174">
        <v>89507</v>
      </c>
      <c r="B5505" s="83" t="s">
        <v>5724</v>
      </c>
      <c r="C5505" s="174" t="s">
        <v>182</v>
      </c>
      <c r="D5505" s="175">
        <v>45.77</v>
      </c>
    </row>
    <row r="5506" spans="1:4" ht="15.75" customHeight="1" x14ac:dyDescent="0.3">
      <c r="A5506" s="174">
        <v>89517</v>
      </c>
      <c r="B5506" s="83" t="s">
        <v>5725</v>
      </c>
      <c r="C5506" s="174" t="s">
        <v>182</v>
      </c>
      <c r="D5506" s="175">
        <v>67.05</v>
      </c>
    </row>
    <row r="5507" spans="1:4" ht="15.75" customHeight="1" x14ac:dyDescent="0.3">
      <c r="A5507" s="174">
        <v>89525</v>
      </c>
      <c r="B5507" s="83" t="s">
        <v>5726</v>
      </c>
      <c r="C5507" s="174" t="s">
        <v>182</v>
      </c>
      <c r="D5507" s="175">
        <v>83.77</v>
      </c>
    </row>
    <row r="5508" spans="1:4" ht="15.75" customHeight="1" x14ac:dyDescent="0.3">
      <c r="A5508" s="174">
        <v>89423</v>
      </c>
      <c r="B5508" s="83" t="s">
        <v>5727</v>
      </c>
      <c r="C5508" s="174" t="s">
        <v>182</v>
      </c>
      <c r="D5508" s="175">
        <v>10.62</v>
      </c>
    </row>
    <row r="5509" spans="1:4" ht="15.75" customHeight="1" x14ac:dyDescent="0.3">
      <c r="A5509" s="174">
        <v>89377</v>
      </c>
      <c r="B5509" s="83" t="s">
        <v>5728</v>
      </c>
      <c r="C5509" s="174" t="s">
        <v>182</v>
      </c>
      <c r="D5509" s="175">
        <v>11.23</v>
      </c>
    </row>
    <row r="5510" spans="1:4" ht="15.75" customHeight="1" x14ac:dyDescent="0.3">
      <c r="A5510" s="174">
        <v>89540</v>
      </c>
      <c r="B5510" s="83" t="s">
        <v>5729</v>
      </c>
      <c r="C5510" s="174" t="s">
        <v>182</v>
      </c>
      <c r="D5510" s="175">
        <v>10.53</v>
      </c>
    </row>
    <row r="5511" spans="1:4" ht="15.75" customHeight="1" x14ac:dyDescent="0.3">
      <c r="A5511" s="174">
        <v>89430</v>
      </c>
      <c r="B5511" s="83" t="s">
        <v>5730</v>
      </c>
      <c r="C5511" s="174" t="s">
        <v>182</v>
      </c>
      <c r="D5511" s="175">
        <v>13.44</v>
      </c>
    </row>
    <row r="5512" spans="1:4" ht="15.75" customHeight="1" x14ac:dyDescent="0.3">
      <c r="A5512" s="174">
        <v>89384</v>
      </c>
      <c r="B5512" s="83" t="s">
        <v>5731</v>
      </c>
      <c r="C5512" s="174" t="s">
        <v>182</v>
      </c>
      <c r="D5512" s="175">
        <v>14.15</v>
      </c>
    </row>
    <row r="5513" spans="1:4" ht="15.75" customHeight="1" x14ac:dyDescent="0.3">
      <c r="A5513" s="174">
        <v>89555</v>
      </c>
      <c r="B5513" s="83" t="s">
        <v>5732</v>
      </c>
      <c r="C5513" s="174" t="s">
        <v>182</v>
      </c>
      <c r="D5513" s="175">
        <v>20.76</v>
      </c>
    </row>
    <row r="5514" spans="1:4" ht="15.75" customHeight="1" x14ac:dyDescent="0.3">
      <c r="A5514" s="174">
        <v>89437</v>
      </c>
      <c r="B5514" s="83" t="s">
        <v>5733</v>
      </c>
      <c r="C5514" s="174" t="s">
        <v>182</v>
      </c>
      <c r="D5514" s="175">
        <v>24.13</v>
      </c>
    </row>
    <row r="5515" spans="1:4" ht="15.75" customHeight="1" x14ac:dyDescent="0.3">
      <c r="A5515" s="174">
        <v>89392</v>
      </c>
      <c r="B5515" s="83" t="s">
        <v>5734</v>
      </c>
      <c r="C5515" s="174" t="s">
        <v>182</v>
      </c>
      <c r="D5515" s="175">
        <v>24.98</v>
      </c>
    </row>
    <row r="5516" spans="1:4" ht="15.75" customHeight="1" x14ac:dyDescent="0.3">
      <c r="A5516" s="174">
        <v>89405</v>
      </c>
      <c r="B5516" s="83" t="s">
        <v>5735</v>
      </c>
      <c r="C5516" s="174" t="s">
        <v>182</v>
      </c>
      <c r="D5516" s="175">
        <v>9.68</v>
      </c>
    </row>
    <row r="5517" spans="1:4" ht="15.75" customHeight="1" x14ac:dyDescent="0.3">
      <c r="A5517" s="174">
        <v>89359</v>
      </c>
      <c r="B5517" s="83" t="s">
        <v>5736</v>
      </c>
      <c r="C5517" s="174" t="s">
        <v>182</v>
      </c>
      <c r="D5517" s="175">
        <v>10.6</v>
      </c>
    </row>
    <row r="5518" spans="1:4" ht="15.75" customHeight="1" x14ac:dyDescent="0.3">
      <c r="A5518" s="174">
        <v>89485</v>
      </c>
      <c r="B5518" s="83" t="s">
        <v>5737</v>
      </c>
      <c r="C5518" s="174" t="s">
        <v>182</v>
      </c>
      <c r="D5518" s="175">
        <v>7.28</v>
      </c>
    </row>
    <row r="5519" spans="1:4" ht="15.75" customHeight="1" x14ac:dyDescent="0.3">
      <c r="A5519" s="174">
        <v>89409</v>
      </c>
      <c r="B5519" s="83" t="s">
        <v>5738</v>
      </c>
      <c r="C5519" s="174" t="s">
        <v>182</v>
      </c>
      <c r="D5519" s="175">
        <v>11.62</v>
      </c>
    </row>
    <row r="5520" spans="1:4" ht="15.75" customHeight="1" x14ac:dyDescent="0.3">
      <c r="A5520" s="174">
        <v>89363</v>
      </c>
      <c r="B5520" s="83" t="s">
        <v>5739</v>
      </c>
      <c r="C5520" s="174" t="s">
        <v>182</v>
      </c>
      <c r="D5520" s="175">
        <v>12.68</v>
      </c>
    </row>
    <row r="5521" spans="1:4" ht="15.75" customHeight="1" x14ac:dyDescent="0.3">
      <c r="A5521" s="174">
        <v>89493</v>
      </c>
      <c r="B5521" s="83" t="s">
        <v>5740</v>
      </c>
      <c r="C5521" s="174" t="s">
        <v>182</v>
      </c>
      <c r="D5521" s="175">
        <v>11.17</v>
      </c>
    </row>
    <row r="5522" spans="1:4" ht="15.75" customHeight="1" x14ac:dyDescent="0.3">
      <c r="A5522" s="174">
        <v>89414</v>
      </c>
      <c r="B5522" s="83" t="s">
        <v>5741</v>
      </c>
      <c r="C5522" s="174" t="s">
        <v>182</v>
      </c>
      <c r="D5522" s="175">
        <v>16.239999999999998</v>
      </c>
    </row>
    <row r="5523" spans="1:4" ht="15.75" customHeight="1" x14ac:dyDescent="0.3">
      <c r="A5523" s="174">
        <v>89368</v>
      </c>
      <c r="B5523" s="83" t="s">
        <v>5742</v>
      </c>
      <c r="C5523" s="174" t="s">
        <v>182</v>
      </c>
      <c r="D5523" s="175">
        <v>17.510000000000002</v>
      </c>
    </row>
    <row r="5524" spans="1:4" ht="15.75" customHeight="1" x14ac:dyDescent="0.3">
      <c r="A5524" s="174">
        <v>89498</v>
      </c>
      <c r="B5524" s="83" t="s">
        <v>5743</v>
      </c>
      <c r="C5524" s="174" t="s">
        <v>182</v>
      </c>
      <c r="D5524" s="175">
        <v>14.55</v>
      </c>
    </row>
    <row r="5525" spans="1:4" ht="15.75" customHeight="1" x14ac:dyDescent="0.3">
      <c r="A5525" s="174">
        <v>103981</v>
      </c>
      <c r="B5525" s="83" t="s">
        <v>5744</v>
      </c>
      <c r="C5525" s="174" t="s">
        <v>182</v>
      </c>
      <c r="D5525" s="175">
        <v>20.350000000000001</v>
      </c>
    </row>
    <row r="5526" spans="1:4" ht="15.75" customHeight="1" x14ac:dyDescent="0.3">
      <c r="A5526" s="174">
        <v>89502</v>
      </c>
      <c r="B5526" s="83" t="s">
        <v>5745</v>
      </c>
      <c r="C5526" s="174" t="s">
        <v>182</v>
      </c>
      <c r="D5526" s="175">
        <v>18.489999999999998</v>
      </c>
    </row>
    <row r="5527" spans="1:4" ht="15.75" customHeight="1" x14ac:dyDescent="0.3">
      <c r="A5527" s="174">
        <v>103985</v>
      </c>
      <c r="B5527" s="83" t="s">
        <v>5746</v>
      </c>
      <c r="C5527" s="174" t="s">
        <v>182</v>
      </c>
      <c r="D5527" s="175">
        <v>25.3</v>
      </c>
    </row>
    <row r="5528" spans="1:4" ht="15.75" customHeight="1" x14ac:dyDescent="0.3">
      <c r="A5528" s="174">
        <v>89506</v>
      </c>
      <c r="B5528" s="83" t="s">
        <v>5747</v>
      </c>
      <c r="C5528" s="174" t="s">
        <v>182</v>
      </c>
      <c r="D5528" s="175">
        <v>39.380000000000003</v>
      </c>
    </row>
    <row r="5529" spans="1:4" ht="15.75" customHeight="1" x14ac:dyDescent="0.3">
      <c r="A5529" s="174">
        <v>89515</v>
      </c>
      <c r="B5529" s="83" t="s">
        <v>5748</v>
      </c>
      <c r="C5529" s="174" t="s">
        <v>182</v>
      </c>
      <c r="D5529" s="175">
        <v>78.98</v>
      </c>
    </row>
    <row r="5530" spans="1:4" ht="15.75" customHeight="1" x14ac:dyDescent="0.3">
      <c r="A5530" s="174">
        <v>89523</v>
      </c>
      <c r="B5530" s="83" t="s">
        <v>5749</v>
      </c>
      <c r="C5530" s="174" t="s">
        <v>182</v>
      </c>
      <c r="D5530" s="175">
        <v>96.21</v>
      </c>
    </row>
    <row r="5531" spans="1:4" ht="15.75" customHeight="1" x14ac:dyDescent="0.3">
      <c r="A5531" s="174">
        <v>90373</v>
      </c>
      <c r="B5531" s="83" t="s">
        <v>5750</v>
      </c>
      <c r="C5531" s="174" t="s">
        <v>182</v>
      </c>
      <c r="D5531" s="175">
        <v>14.7</v>
      </c>
    </row>
    <row r="5532" spans="1:4" ht="15.75" customHeight="1" x14ac:dyDescent="0.3">
      <c r="A5532" s="174">
        <v>89366</v>
      </c>
      <c r="B5532" s="83" t="s">
        <v>5751</v>
      </c>
      <c r="C5532" s="174" t="s">
        <v>182</v>
      </c>
      <c r="D5532" s="175">
        <v>17.899999999999999</v>
      </c>
    </row>
    <row r="5533" spans="1:4" ht="15.75" customHeight="1" x14ac:dyDescent="0.3">
      <c r="A5533" s="174">
        <v>89404</v>
      </c>
      <c r="B5533" s="83" t="s">
        <v>5752</v>
      </c>
      <c r="C5533" s="174" t="s">
        <v>182</v>
      </c>
      <c r="D5533" s="175">
        <v>9.18</v>
      </c>
    </row>
    <row r="5534" spans="1:4" ht="15.75" customHeight="1" x14ac:dyDescent="0.3">
      <c r="A5534" s="174">
        <v>89358</v>
      </c>
      <c r="B5534" s="83" t="s">
        <v>5753</v>
      </c>
      <c r="C5534" s="174" t="s">
        <v>182</v>
      </c>
      <c r="D5534" s="175">
        <v>10.1</v>
      </c>
    </row>
    <row r="5535" spans="1:4" ht="15.75" customHeight="1" x14ac:dyDescent="0.3">
      <c r="A5535" s="174">
        <v>89481</v>
      </c>
      <c r="B5535" s="83" t="s">
        <v>5754</v>
      </c>
      <c r="C5535" s="174" t="s">
        <v>182</v>
      </c>
      <c r="D5535" s="175">
        <v>6.56</v>
      </c>
    </row>
    <row r="5536" spans="1:4" ht="15.75" customHeight="1" x14ac:dyDescent="0.3">
      <c r="A5536" s="174">
        <v>89408</v>
      </c>
      <c r="B5536" s="83" t="s">
        <v>5755</v>
      </c>
      <c r="C5536" s="174" t="s">
        <v>182</v>
      </c>
      <c r="D5536" s="175">
        <v>10.9</v>
      </c>
    </row>
    <row r="5537" spans="1:4" ht="15.75" customHeight="1" x14ac:dyDescent="0.3">
      <c r="A5537" s="174">
        <v>89362</v>
      </c>
      <c r="B5537" s="83" t="s">
        <v>5756</v>
      </c>
      <c r="C5537" s="174" t="s">
        <v>182</v>
      </c>
      <c r="D5537" s="175">
        <v>11.96</v>
      </c>
    </row>
    <row r="5538" spans="1:4" ht="15.75" customHeight="1" x14ac:dyDescent="0.3">
      <c r="A5538" s="174">
        <v>89412</v>
      </c>
      <c r="B5538" s="83" t="s">
        <v>5757</v>
      </c>
      <c r="C5538" s="174" t="s">
        <v>182</v>
      </c>
      <c r="D5538" s="175">
        <v>11.68</v>
      </c>
    </row>
    <row r="5539" spans="1:4" ht="15.75" customHeight="1" x14ac:dyDescent="0.3">
      <c r="A5539" s="174">
        <v>89492</v>
      </c>
      <c r="B5539" s="83" t="s">
        <v>5758</v>
      </c>
      <c r="C5539" s="174" t="s">
        <v>182</v>
      </c>
      <c r="D5539" s="175">
        <v>9.58</v>
      </c>
    </row>
    <row r="5540" spans="1:4" ht="15.75" customHeight="1" x14ac:dyDescent="0.3">
      <c r="A5540" s="174">
        <v>89413</v>
      </c>
      <c r="B5540" s="83" t="s">
        <v>5759</v>
      </c>
      <c r="C5540" s="174" t="s">
        <v>182</v>
      </c>
      <c r="D5540" s="175">
        <v>14.65</v>
      </c>
    </row>
    <row r="5541" spans="1:4" ht="15.75" customHeight="1" x14ac:dyDescent="0.3">
      <c r="A5541" s="174">
        <v>89367</v>
      </c>
      <c r="B5541" s="83" t="s">
        <v>5760</v>
      </c>
      <c r="C5541" s="174" t="s">
        <v>182</v>
      </c>
      <c r="D5541" s="175">
        <v>15.92</v>
      </c>
    </row>
    <row r="5542" spans="1:4" ht="15.75" customHeight="1" x14ac:dyDescent="0.3">
      <c r="A5542" s="174">
        <v>89497</v>
      </c>
      <c r="B5542" s="83" t="s">
        <v>5761</v>
      </c>
      <c r="C5542" s="174" t="s">
        <v>182</v>
      </c>
      <c r="D5542" s="175">
        <v>14.5</v>
      </c>
    </row>
    <row r="5543" spans="1:4" ht="15.75" customHeight="1" x14ac:dyDescent="0.3">
      <c r="A5543" s="174">
        <v>103980</v>
      </c>
      <c r="B5543" s="83" t="s">
        <v>5762</v>
      </c>
      <c r="C5543" s="174" t="s">
        <v>182</v>
      </c>
      <c r="D5543" s="175">
        <v>20.3</v>
      </c>
    </row>
    <row r="5544" spans="1:4" ht="15.75" customHeight="1" x14ac:dyDescent="0.3">
      <c r="A5544" s="174">
        <v>89501</v>
      </c>
      <c r="B5544" s="83" t="s">
        <v>5763</v>
      </c>
      <c r="C5544" s="174" t="s">
        <v>182</v>
      </c>
      <c r="D5544" s="175">
        <v>16.18</v>
      </c>
    </row>
    <row r="5545" spans="1:4" ht="15.75" customHeight="1" x14ac:dyDescent="0.3">
      <c r="A5545" s="174">
        <v>103984</v>
      </c>
      <c r="B5545" s="83" t="s">
        <v>5764</v>
      </c>
      <c r="C5545" s="174" t="s">
        <v>182</v>
      </c>
      <c r="D5545" s="175">
        <v>22.99</v>
      </c>
    </row>
    <row r="5546" spans="1:4" ht="15.75" customHeight="1" x14ac:dyDescent="0.3">
      <c r="A5546" s="174">
        <v>89505</v>
      </c>
      <c r="B5546" s="83" t="s">
        <v>5765</v>
      </c>
      <c r="C5546" s="174" t="s">
        <v>182</v>
      </c>
      <c r="D5546" s="175">
        <v>41</v>
      </c>
    </row>
    <row r="5547" spans="1:4" ht="15.75" customHeight="1" x14ac:dyDescent="0.3">
      <c r="A5547" s="174">
        <v>89513</v>
      </c>
      <c r="B5547" s="83" t="s">
        <v>5766</v>
      </c>
      <c r="C5547" s="174" t="s">
        <v>182</v>
      </c>
      <c r="D5547" s="175">
        <v>97.66</v>
      </c>
    </row>
    <row r="5548" spans="1:4" ht="15.75" customHeight="1" x14ac:dyDescent="0.3">
      <c r="A5548" s="174">
        <v>89521</v>
      </c>
      <c r="B5548" s="83" t="s">
        <v>5767</v>
      </c>
      <c r="C5548" s="174" t="s">
        <v>182</v>
      </c>
      <c r="D5548" s="175">
        <v>116.22</v>
      </c>
    </row>
    <row r="5549" spans="1:4" ht="15.75" customHeight="1" x14ac:dyDescent="0.3">
      <c r="A5549" s="174">
        <v>103955</v>
      </c>
      <c r="B5549" s="83" t="s">
        <v>5768</v>
      </c>
      <c r="C5549" s="174" t="s">
        <v>182</v>
      </c>
      <c r="D5549" s="175">
        <v>11.97</v>
      </c>
    </row>
    <row r="5550" spans="1:4" ht="15.75" customHeight="1" x14ac:dyDescent="0.3">
      <c r="A5550" s="174">
        <v>103950</v>
      </c>
      <c r="B5550" s="83" t="s">
        <v>5769</v>
      </c>
      <c r="C5550" s="174" t="s">
        <v>182</v>
      </c>
      <c r="D5550" s="175">
        <v>12.97</v>
      </c>
    </row>
    <row r="5551" spans="1:4" ht="15.75" customHeight="1" x14ac:dyDescent="0.3">
      <c r="A5551" s="174">
        <v>103974</v>
      </c>
      <c r="B5551" s="83" t="s">
        <v>5770</v>
      </c>
      <c r="C5551" s="174" t="s">
        <v>182</v>
      </c>
      <c r="D5551" s="175">
        <v>11.4</v>
      </c>
    </row>
    <row r="5552" spans="1:4" ht="15.75" customHeight="1" x14ac:dyDescent="0.3">
      <c r="A5552" s="174">
        <v>103956</v>
      </c>
      <c r="B5552" s="83" t="s">
        <v>5771</v>
      </c>
      <c r="C5552" s="174" t="s">
        <v>182</v>
      </c>
      <c r="D5552" s="175">
        <v>16.100000000000001</v>
      </c>
    </row>
    <row r="5553" spans="1:4" ht="15.75" customHeight="1" x14ac:dyDescent="0.3">
      <c r="A5553" s="174">
        <v>103951</v>
      </c>
      <c r="B5553" s="83" t="s">
        <v>5772</v>
      </c>
      <c r="C5553" s="174" t="s">
        <v>182</v>
      </c>
      <c r="D5553" s="175">
        <v>17.28</v>
      </c>
    </row>
    <row r="5554" spans="1:4" ht="15.75" customHeight="1" x14ac:dyDescent="0.3">
      <c r="A5554" s="174">
        <v>89374</v>
      </c>
      <c r="B5554" s="83" t="s">
        <v>5773</v>
      </c>
      <c r="C5554" s="174" t="s">
        <v>182</v>
      </c>
      <c r="D5554" s="175">
        <v>11.01</v>
      </c>
    </row>
    <row r="5555" spans="1:4" ht="15.75" customHeight="1" x14ac:dyDescent="0.3">
      <c r="A5555" s="174">
        <v>89427</v>
      </c>
      <c r="B5555" s="83" t="s">
        <v>5774</v>
      </c>
      <c r="C5555" s="174" t="s">
        <v>182</v>
      </c>
      <c r="D5555" s="175">
        <v>12.74</v>
      </c>
    </row>
    <row r="5556" spans="1:4" ht="15.75" customHeight="1" x14ac:dyDescent="0.3">
      <c r="A5556" s="174">
        <v>89381</v>
      </c>
      <c r="B5556" s="83" t="s">
        <v>5775</v>
      </c>
      <c r="C5556" s="174" t="s">
        <v>182</v>
      </c>
      <c r="D5556" s="175">
        <v>13.41</v>
      </c>
    </row>
    <row r="5557" spans="1:4" ht="15.75" customHeight="1" x14ac:dyDescent="0.3">
      <c r="A5557" s="174">
        <v>95237</v>
      </c>
      <c r="B5557" s="83" t="s">
        <v>5776</v>
      </c>
      <c r="C5557" s="174" t="s">
        <v>182</v>
      </c>
      <c r="D5557" s="175">
        <v>24.15</v>
      </c>
    </row>
    <row r="5558" spans="1:4" ht="15.75" customHeight="1" x14ac:dyDescent="0.3">
      <c r="A5558" s="174">
        <v>89979</v>
      </c>
      <c r="B5558" s="83" t="s">
        <v>5777</v>
      </c>
      <c r="C5558" s="174" t="s">
        <v>182</v>
      </c>
      <c r="D5558" s="175">
        <v>24.93</v>
      </c>
    </row>
    <row r="5559" spans="1:4" ht="15.75" customHeight="1" x14ac:dyDescent="0.3">
      <c r="A5559" s="174">
        <v>89564</v>
      </c>
      <c r="B5559" s="83" t="s">
        <v>5778</v>
      </c>
      <c r="C5559" s="174" t="s">
        <v>182</v>
      </c>
      <c r="D5559" s="175">
        <v>15.65</v>
      </c>
    </row>
    <row r="5560" spans="1:4" ht="15.75" customHeight="1" x14ac:dyDescent="0.3">
      <c r="A5560" s="174">
        <v>103991</v>
      </c>
      <c r="B5560" s="83" t="s">
        <v>5779</v>
      </c>
      <c r="C5560" s="174" t="s">
        <v>182</v>
      </c>
      <c r="D5560" s="175">
        <v>19.3</v>
      </c>
    </row>
    <row r="5561" spans="1:4" ht="15.75" customHeight="1" x14ac:dyDescent="0.3">
      <c r="A5561" s="174">
        <v>89593</v>
      </c>
      <c r="B5561" s="83" t="s">
        <v>5780</v>
      </c>
      <c r="C5561" s="174" t="s">
        <v>182</v>
      </c>
      <c r="D5561" s="175">
        <v>24.21</v>
      </c>
    </row>
    <row r="5562" spans="1:4" ht="15.75" customHeight="1" x14ac:dyDescent="0.3">
      <c r="A5562" s="174">
        <v>104000</v>
      </c>
      <c r="B5562" s="83" t="s">
        <v>5781</v>
      </c>
      <c r="C5562" s="174" t="s">
        <v>182</v>
      </c>
      <c r="D5562" s="175">
        <v>28.5</v>
      </c>
    </row>
    <row r="5563" spans="1:4" ht="15.75" customHeight="1" x14ac:dyDescent="0.3">
      <c r="A5563" s="174">
        <v>89418</v>
      </c>
      <c r="B5563" s="83" t="s">
        <v>5782</v>
      </c>
      <c r="C5563" s="174" t="s">
        <v>182</v>
      </c>
      <c r="D5563" s="175">
        <v>15.89</v>
      </c>
    </row>
    <row r="5564" spans="1:4" ht="15.75" customHeight="1" x14ac:dyDescent="0.3">
      <c r="A5564" s="174">
        <v>89372</v>
      </c>
      <c r="B5564" s="83" t="s">
        <v>5783</v>
      </c>
      <c r="C5564" s="174" t="s">
        <v>182</v>
      </c>
      <c r="D5564" s="175">
        <v>16.5</v>
      </c>
    </row>
    <row r="5565" spans="1:4" ht="15.75" customHeight="1" x14ac:dyDescent="0.3">
      <c r="A5565" s="174">
        <v>89530</v>
      </c>
      <c r="B5565" s="83" t="s">
        <v>5784</v>
      </c>
      <c r="C5565" s="174" t="s">
        <v>182</v>
      </c>
      <c r="D5565" s="175">
        <v>15.78</v>
      </c>
    </row>
    <row r="5566" spans="1:4" ht="15.75" customHeight="1" x14ac:dyDescent="0.3">
      <c r="A5566" s="174">
        <v>89425</v>
      </c>
      <c r="B5566" s="83" t="s">
        <v>5785</v>
      </c>
      <c r="C5566" s="174" t="s">
        <v>182</v>
      </c>
      <c r="D5566" s="175">
        <v>18.690000000000001</v>
      </c>
    </row>
    <row r="5567" spans="1:4" ht="15.75" customHeight="1" x14ac:dyDescent="0.3">
      <c r="A5567" s="174">
        <v>89379</v>
      </c>
      <c r="B5567" s="83" t="s">
        <v>5786</v>
      </c>
      <c r="C5567" s="174" t="s">
        <v>182</v>
      </c>
      <c r="D5567" s="175">
        <v>19.399999999999999</v>
      </c>
    </row>
    <row r="5568" spans="1:4" ht="15.75" customHeight="1" x14ac:dyDescent="0.3">
      <c r="A5568" s="174">
        <v>89542</v>
      </c>
      <c r="B5568" s="83" t="s">
        <v>5787</v>
      </c>
      <c r="C5568" s="174" t="s">
        <v>182</v>
      </c>
      <c r="D5568" s="175">
        <v>25.78</v>
      </c>
    </row>
    <row r="5569" spans="1:4" ht="15.75" customHeight="1" x14ac:dyDescent="0.3">
      <c r="A5569" s="174">
        <v>89432</v>
      </c>
      <c r="B5569" s="83" t="s">
        <v>5788</v>
      </c>
      <c r="C5569" s="174" t="s">
        <v>182</v>
      </c>
      <c r="D5569" s="175">
        <v>29.15</v>
      </c>
    </row>
    <row r="5570" spans="1:4" ht="15.75" customHeight="1" x14ac:dyDescent="0.3">
      <c r="A5570" s="174">
        <v>89387</v>
      </c>
      <c r="B5570" s="83" t="s">
        <v>5789</v>
      </c>
      <c r="C5570" s="174" t="s">
        <v>182</v>
      </c>
      <c r="D5570" s="175">
        <v>30</v>
      </c>
    </row>
    <row r="5571" spans="1:4" ht="15.75" customHeight="1" x14ac:dyDescent="0.3">
      <c r="A5571" s="174">
        <v>89560</v>
      </c>
      <c r="B5571" s="83" t="s">
        <v>5790</v>
      </c>
      <c r="C5571" s="174" t="s">
        <v>182</v>
      </c>
      <c r="D5571" s="175">
        <v>32.96</v>
      </c>
    </row>
    <row r="5572" spans="1:4" ht="15.75" customHeight="1" x14ac:dyDescent="0.3">
      <c r="A5572" s="174">
        <v>104159</v>
      </c>
      <c r="B5572" s="83" t="s">
        <v>5791</v>
      </c>
      <c r="C5572" s="174" t="s">
        <v>182</v>
      </c>
      <c r="D5572" s="175">
        <v>36.86</v>
      </c>
    </row>
    <row r="5573" spans="1:4" ht="15.75" customHeight="1" x14ac:dyDescent="0.3">
      <c r="A5573" s="174">
        <v>89577</v>
      </c>
      <c r="B5573" s="83" t="s">
        <v>5792</v>
      </c>
      <c r="C5573" s="174" t="s">
        <v>182</v>
      </c>
      <c r="D5573" s="175">
        <v>35.229999999999997</v>
      </c>
    </row>
    <row r="5574" spans="1:4" ht="15.75" customHeight="1" x14ac:dyDescent="0.3">
      <c r="A5574" s="174">
        <v>103996</v>
      </c>
      <c r="B5574" s="83" t="s">
        <v>5793</v>
      </c>
      <c r="C5574" s="174" t="s">
        <v>182</v>
      </c>
      <c r="D5574" s="175">
        <v>39.799999999999997</v>
      </c>
    </row>
    <row r="5575" spans="1:4" ht="15.75" customHeight="1" x14ac:dyDescent="0.3">
      <c r="A5575" s="174">
        <v>89598</v>
      </c>
      <c r="B5575" s="83" t="s">
        <v>5794</v>
      </c>
      <c r="C5575" s="174" t="s">
        <v>182</v>
      </c>
      <c r="D5575" s="175">
        <v>47.23</v>
      </c>
    </row>
    <row r="5576" spans="1:4" ht="15.75" customHeight="1" x14ac:dyDescent="0.3">
      <c r="A5576" s="174">
        <v>89419</v>
      </c>
      <c r="B5576" s="83" t="s">
        <v>5795</v>
      </c>
      <c r="C5576" s="174" t="s">
        <v>182</v>
      </c>
      <c r="D5576" s="175">
        <v>7.95</v>
      </c>
    </row>
    <row r="5577" spans="1:4" ht="15.75" customHeight="1" x14ac:dyDescent="0.3">
      <c r="A5577" s="174">
        <v>89373</v>
      </c>
      <c r="B5577" s="83" t="s">
        <v>5796</v>
      </c>
      <c r="C5577" s="174" t="s">
        <v>182</v>
      </c>
      <c r="D5577" s="175">
        <v>8.6199999999999992</v>
      </c>
    </row>
    <row r="5578" spans="1:4" ht="15.75" customHeight="1" x14ac:dyDescent="0.3">
      <c r="A5578" s="174">
        <v>89532</v>
      </c>
      <c r="B5578" s="83" t="s">
        <v>5797</v>
      </c>
      <c r="C5578" s="174" t="s">
        <v>182</v>
      </c>
      <c r="D5578" s="175">
        <v>7.78</v>
      </c>
    </row>
    <row r="5579" spans="1:4" ht="15.75" customHeight="1" x14ac:dyDescent="0.3">
      <c r="A5579" s="174">
        <v>89426</v>
      </c>
      <c r="B5579" s="83" t="s">
        <v>5798</v>
      </c>
      <c r="C5579" s="174" t="s">
        <v>182</v>
      </c>
      <c r="D5579" s="175">
        <v>10.92</v>
      </c>
    </row>
    <row r="5580" spans="1:4" ht="15.75" customHeight="1" x14ac:dyDescent="0.3">
      <c r="A5580" s="174">
        <v>89380</v>
      </c>
      <c r="B5580" s="83" t="s">
        <v>5799</v>
      </c>
      <c r="C5580" s="174" t="s">
        <v>182</v>
      </c>
      <c r="D5580" s="175">
        <v>11.7</v>
      </c>
    </row>
    <row r="5581" spans="1:4" ht="15.75" customHeight="1" x14ac:dyDescent="0.3">
      <c r="A5581" s="174">
        <v>89562</v>
      </c>
      <c r="B5581" s="83" t="s">
        <v>5800</v>
      </c>
      <c r="C5581" s="174" t="s">
        <v>182</v>
      </c>
      <c r="D5581" s="175">
        <v>10.99</v>
      </c>
    </row>
    <row r="5582" spans="1:4" ht="15.75" customHeight="1" x14ac:dyDescent="0.3">
      <c r="A5582" s="174">
        <v>89433</v>
      </c>
      <c r="B5582" s="83" t="s">
        <v>5801</v>
      </c>
      <c r="C5582" s="174" t="s">
        <v>182</v>
      </c>
      <c r="D5582" s="175">
        <v>14.64</v>
      </c>
    </row>
    <row r="5583" spans="1:4" ht="15.75" customHeight="1" x14ac:dyDescent="0.3">
      <c r="A5583" s="174">
        <v>89579</v>
      </c>
      <c r="B5583" s="83" t="s">
        <v>5802</v>
      </c>
      <c r="C5583" s="174" t="s">
        <v>182</v>
      </c>
      <c r="D5583" s="175">
        <v>12.32</v>
      </c>
    </row>
    <row r="5584" spans="1:4" ht="15.75" customHeight="1" x14ac:dyDescent="0.3">
      <c r="A5584" s="174">
        <v>103998</v>
      </c>
      <c r="B5584" s="83" t="s">
        <v>5803</v>
      </c>
      <c r="C5584" s="174" t="s">
        <v>182</v>
      </c>
      <c r="D5584" s="175">
        <v>16.059999999999999</v>
      </c>
    </row>
    <row r="5585" spans="1:4" ht="15.75" customHeight="1" x14ac:dyDescent="0.3">
      <c r="A5585" s="174">
        <v>89605</v>
      </c>
      <c r="B5585" s="83" t="s">
        <v>5804</v>
      </c>
      <c r="C5585" s="174" t="s">
        <v>182</v>
      </c>
      <c r="D5585" s="175">
        <v>21.13</v>
      </c>
    </row>
    <row r="5586" spans="1:4" ht="15.75" customHeight="1" x14ac:dyDescent="0.3">
      <c r="A5586" s="174">
        <v>89981</v>
      </c>
      <c r="B5586" s="83" t="s">
        <v>5805</v>
      </c>
      <c r="C5586" s="174" t="s">
        <v>182</v>
      </c>
      <c r="D5586" s="175">
        <v>21.01</v>
      </c>
    </row>
    <row r="5587" spans="1:4" ht="15.75" customHeight="1" x14ac:dyDescent="0.3">
      <c r="A5587" s="174">
        <v>89385</v>
      </c>
      <c r="B5587" s="83" t="s">
        <v>5806</v>
      </c>
      <c r="C5587" s="174" t="s">
        <v>182</v>
      </c>
      <c r="D5587" s="175">
        <v>8.7200000000000006</v>
      </c>
    </row>
    <row r="5588" spans="1:4" ht="15.75" customHeight="1" x14ac:dyDescent="0.3">
      <c r="A5588" s="174">
        <v>89551</v>
      </c>
      <c r="B5588" s="83" t="s">
        <v>5807</v>
      </c>
      <c r="C5588" s="174" t="s">
        <v>182</v>
      </c>
      <c r="D5588" s="175">
        <v>9.07</v>
      </c>
    </row>
    <row r="5589" spans="1:4" ht="15.75" customHeight="1" x14ac:dyDescent="0.3">
      <c r="A5589" s="174">
        <v>89434</v>
      </c>
      <c r="B5589" s="83" t="s">
        <v>5808</v>
      </c>
      <c r="C5589" s="174" t="s">
        <v>182</v>
      </c>
      <c r="D5589" s="175">
        <v>12.21</v>
      </c>
    </row>
    <row r="5590" spans="1:4" ht="15.75" customHeight="1" x14ac:dyDescent="0.3">
      <c r="A5590" s="174">
        <v>89389</v>
      </c>
      <c r="B5590" s="83" t="s">
        <v>5809</v>
      </c>
      <c r="C5590" s="174" t="s">
        <v>182</v>
      </c>
      <c r="D5590" s="175">
        <v>12.99</v>
      </c>
    </row>
    <row r="5591" spans="1:4" ht="15.75" customHeight="1" x14ac:dyDescent="0.3">
      <c r="A5591" s="174">
        <v>89417</v>
      </c>
      <c r="B5591" s="83" t="s">
        <v>5810</v>
      </c>
      <c r="C5591" s="174" t="s">
        <v>182</v>
      </c>
      <c r="D5591" s="175">
        <v>6.77</v>
      </c>
    </row>
    <row r="5592" spans="1:4" ht="15.75" customHeight="1" x14ac:dyDescent="0.3">
      <c r="A5592" s="174">
        <v>89371</v>
      </c>
      <c r="B5592" s="83" t="s">
        <v>5811</v>
      </c>
      <c r="C5592" s="174" t="s">
        <v>182</v>
      </c>
      <c r="D5592" s="175">
        <v>7.38</v>
      </c>
    </row>
    <row r="5593" spans="1:4" ht="15.75" customHeight="1" x14ac:dyDescent="0.3">
      <c r="A5593" s="174">
        <v>89528</v>
      </c>
      <c r="B5593" s="83" t="s">
        <v>5812</v>
      </c>
      <c r="C5593" s="174" t="s">
        <v>182</v>
      </c>
      <c r="D5593" s="175">
        <v>5.0999999999999996</v>
      </c>
    </row>
    <row r="5594" spans="1:4" ht="15.75" customHeight="1" x14ac:dyDescent="0.3">
      <c r="A5594" s="174">
        <v>89424</v>
      </c>
      <c r="B5594" s="83" t="s">
        <v>5813</v>
      </c>
      <c r="C5594" s="174" t="s">
        <v>182</v>
      </c>
      <c r="D5594" s="175">
        <v>8.01</v>
      </c>
    </row>
    <row r="5595" spans="1:4" ht="15.75" customHeight="1" x14ac:dyDescent="0.3">
      <c r="A5595" s="174">
        <v>89378</v>
      </c>
      <c r="B5595" s="83" t="s">
        <v>5814</v>
      </c>
      <c r="C5595" s="174" t="s">
        <v>182</v>
      </c>
      <c r="D5595" s="175">
        <v>8.7200000000000006</v>
      </c>
    </row>
    <row r="5596" spans="1:4" ht="15.75" customHeight="1" x14ac:dyDescent="0.3">
      <c r="A5596" s="174">
        <v>89541</v>
      </c>
      <c r="B5596" s="83" t="s">
        <v>5815</v>
      </c>
      <c r="C5596" s="174" t="s">
        <v>182</v>
      </c>
      <c r="D5596" s="175">
        <v>7.32</v>
      </c>
    </row>
    <row r="5597" spans="1:4" ht="15.75" customHeight="1" x14ac:dyDescent="0.3">
      <c r="A5597" s="174">
        <v>89431</v>
      </c>
      <c r="B5597" s="83" t="s">
        <v>5816</v>
      </c>
      <c r="C5597" s="174" t="s">
        <v>182</v>
      </c>
      <c r="D5597" s="175">
        <v>10.69</v>
      </c>
    </row>
    <row r="5598" spans="1:4" ht="15.75" customHeight="1" x14ac:dyDescent="0.3">
      <c r="A5598" s="174">
        <v>89386</v>
      </c>
      <c r="B5598" s="83" t="s">
        <v>5817</v>
      </c>
      <c r="C5598" s="174" t="s">
        <v>182</v>
      </c>
      <c r="D5598" s="175">
        <v>11.54</v>
      </c>
    </row>
    <row r="5599" spans="1:4" ht="15.75" customHeight="1" x14ac:dyDescent="0.3">
      <c r="A5599" s="174">
        <v>89558</v>
      </c>
      <c r="B5599" s="83" t="s">
        <v>5818</v>
      </c>
      <c r="C5599" s="174" t="s">
        <v>182</v>
      </c>
      <c r="D5599" s="175">
        <v>10.65</v>
      </c>
    </row>
    <row r="5600" spans="1:4" ht="15.75" customHeight="1" x14ac:dyDescent="0.3">
      <c r="A5600" s="174">
        <v>103988</v>
      </c>
      <c r="B5600" s="83" t="s">
        <v>5819</v>
      </c>
      <c r="C5600" s="174" t="s">
        <v>182</v>
      </c>
      <c r="D5600" s="175">
        <v>14.55</v>
      </c>
    </row>
    <row r="5601" spans="1:4" ht="15.75" customHeight="1" x14ac:dyDescent="0.3">
      <c r="A5601" s="174">
        <v>89575</v>
      </c>
      <c r="B5601" s="83" t="s">
        <v>5820</v>
      </c>
      <c r="C5601" s="174" t="s">
        <v>182</v>
      </c>
      <c r="D5601" s="175">
        <v>12.8</v>
      </c>
    </row>
    <row r="5602" spans="1:4" ht="15.75" customHeight="1" x14ac:dyDescent="0.3">
      <c r="A5602" s="174">
        <v>103995</v>
      </c>
      <c r="B5602" s="83" t="s">
        <v>5821</v>
      </c>
      <c r="C5602" s="174" t="s">
        <v>182</v>
      </c>
      <c r="D5602" s="175">
        <v>17.37</v>
      </c>
    </row>
    <row r="5603" spans="1:4" ht="15.75" customHeight="1" x14ac:dyDescent="0.3">
      <c r="A5603" s="174">
        <v>89597</v>
      </c>
      <c r="B5603" s="83" t="s">
        <v>5822</v>
      </c>
      <c r="C5603" s="174" t="s">
        <v>182</v>
      </c>
      <c r="D5603" s="175">
        <v>23.22</v>
      </c>
    </row>
    <row r="5604" spans="1:4" ht="15.75" customHeight="1" x14ac:dyDescent="0.3">
      <c r="A5604" s="174">
        <v>89611</v>
      </c>
      <c r="B5604" s="83" t="s">
        <v>5823</v>
      </c>
      <c r="C5604" s="174" t="s">
        <v>182</v>
      </c>
      <c r="D5604" s="175">
        <v>32.520000000000003</v>
      </c>
    </row>
    <row r="5605" spans="1:4" ht="15.75" customHeight="1" x14ac:dyDescent="0.3">
      <c r="A5605" s="174">
        <v>89614</v>
      </c>
      <c r="B5605" s="83" t="s">
        <v>5824</v>
      </c>
      <c r="C5605" s="174" t="s">
        <v>182</v>
      </c>
      <c r="D5605" s="175">
        <v>57.68</v>
      </c>
    </row>
    <row r="5606" spans="1:4" ht="15.75" customHeight="1" x14ac:dyDescent="0.3">
      <c r="A5606" s="174">
        <v>103975</v>
      </c>
      <c r="B5606" s="83" t="s">
        <v>5825</v>
      </c>
      <c r="C5606" s="174" t="s">
        <v>182</v>
      </c>
      <c r="D5606" s="175">
        <v>19.12</v>
      </c>
    </row>
    <row r="5607" spans="1:4" ht="15.75" customHeight="1" x14ac:dyDescent="0.3">
      <c r="A5607" s="174">
        <v>104007</v>
      </c>
      <c r="B5607" s="83" t="s">
        <v>5826</v>
      </c>
      <c r="C5607" s="174" t="s">
        <v>182</v>
      </c>
      <c r="D5607" s="175">
        <v>24.65</v>
      </c>
    </row>
    <row r="5608" spans="1:4" ht="15.75" customHeight="1" x14ac:dyDescent="0.3">
      <c r="A5608" s="174">
        <v>103976</v>
      </c>
      <c r="B5608" s="83" t="s">
        <v>5827</v>
      </c>
      <c r="C5608" s="174" t="s">
        <v>182</v>
      </c>
      <c r="D5608" s="175">
        <v>26.77</v>
      </c>
    </row>
    <row r="5609" spans="1:4" ht="15.75" customHeight="1" x14ac:dyDescent="0.3">
      <c r="A5609" s="174">
        <v>104008</v>
      </c>
      <c r="B5609" s="83" t="s">
        <v>5828</v>
      </c>
      <c r="C5609" s="174" t="s">
        <v>182</v>
      </c>
      <c r="D5609" s="175">
        <v>34.659999999999997</v>
      </c>
    </row>
    <row r="5610" spans="1:4" ht="15.75" customHeight="1" x14ac:dyDescent="0.3">
      <c r="A5610" s="174">
        <v>89630</v>
      </c>
      <c r="B5610" s="83" t="s">
        <v>5829</v>
      </c>
      <c r="C5610" s="174" t="s">
        <v>182</v>
      </c>
      <c r="D5610" s="175">
        <v>60.34</v>
      </c>
    </row>
    <row r="5611" spans="1:4" ht="15.75" customHeight="1" x14ac:dyDescent="0.3">
      <c r="A5611" s="174">
        <v>89632</v>
      </c>
      <c r="B5611" s="83" t="s">
        <v>5830</v>
      </c>
      <c r="C5611" s="174" t="s">
        <v>182</v>
      </c>
      <c r="D5611" s="175">
        <v>116.1</v>
      </c>
    </row>
    <row r="5612" spans="1:4" ht="15.75" customHeight="1" x14ac:dyDescent="0.3">
      <c r="A5612" s="174">
        <v>89438</v>
      </c>
      <c r="B5612" s="83" t="s">
        <v>5831</v>
      </c>
      <c r="C5612" s="174" t="s">
        <v>182</v>
      </c>
      <c r="D5612" s="175">
        <v>12.66</v>
      </c>
    </row>
    <row r="5613" spans="1:4" ht="15.75" customHeight="1" x14ac:dyDescent="0.3">
      <c r="A5613" s="174">
        <v>89393</v>
      </c>
      <c r="B5613" s="83" t="s">
        <v>5832</v>
      </c>
      <c r="C5613" s="174" t="s">
        <v>182</v>
      </c>
      <c r="D5613" s="175">
        <v>13.89</v>
      </c>
    </row>
    <row r="5614" spans="1:4" ht="15.75" customHeight="1" x14ac:dyDescent="0.3">
      <c r="A5614" s="174">
        <v>89617</v>
      </c>
      <c r="B5614" s="83" t="s">
        <v>5833</v>
      </c>
      <c r="C5614" s="174" t="s">
        <v>182</v>
      </c>
      <c r="D5614" s="175">
        <v>9.18</v>
      </c>
    </row>
    <row r="5615" spans="1:4" ht="15.75" customHeight="1" x14ac:dyDescent="0.3">
      <c r="A5615" s="174">
        <v>89440</v>
      </c>
      <c r="B5615" s="83" t="s">
        <v>5834</v>
      </c>
      <c r="C5615" s="174" t="s">
        <v>182</v>
      </c>
      <c r="D5615" s="175">
        <v>14.98</v>
      </c>
    </row>
    <row r="5616" spans="1:4" ht="15.75" customHeight="1" x14ac:dyDescent="0.3">
      <c r="A5616" s="174">
        <v>89395</v>
      </c>
      <c r="B5616" s="83" t="s">
        <v>5835</v>
      </c>
      <c r="C5616" s="174" t="s">
        <v>182</v>
      </c>
      <c r="D5616" s="175">
        <v>16.399999999999999</v>
      </c>
    </row>
    <row r="5617" spans="1:4" ht="15.75" customHeight="1" x14ac:dyDescent="0.3">
      <c r="A5617" s="174">
        <v>89620</v>
      </c>
      <c r="B5617" s="83" t="s">
        <v>5836</v>
      </c>
      <c r="C5617" s="174" t="s">
        <v>182</v>
      </c>
      <c r="D5617" s="175">
        <v>13.62</v>
      </c>
    </row>
    <row r="5618" spans="1:4" ht="15.75" customHeight="1" x14ac:dyDescent="0.3">
      <c r="A5618" s="174">
        <v>89443</v>
      </c>
      <c r="B5618" s="83" t="s">
        <v>5837</v>
      </c>
      <c r="C5618" s="174" t="s">
        <v>182</v>
      </c>
      <c r="D5618" s="175">
        <v>20.329999999999998</v>
      </c>
    </row>
    <row r="5619" spans="1:4" ht="15.75" customHeight="1" x14ac:dyDescent="0.3">
      <c r="A5619" s="174">
        <v>89398</v>
      </c>
      <c r="B5619" s="83" t="s">
        <v>5838</v>
      </c>
      <c r="C5619" s="174" t="s">
        <v>182</v>
      </c>
      <c r="D5619" s="175">
        <v>22.03</v>
      </c>
    </row>
    <row r="5620" spans="1:4" ht="15.75" customHeight="1" x14ac:dyDescent="0.3">
      <c r="A5620" s="174">
        <v>89623</v>
      </c>
      <c r="B5620" s="83" t="s">
        <v>5839</v>
      </c>
      <c r="C5620" s="174" t="s">
        <v>182</v>
      </c>
      <c r="D5620" s="175">
        <v>20.97</v>
      </c>
    </row>
    <row r="5621" spans="1:4" ht="15.75" customHeight="1" x14ac:dyDescent="0.3">
      <c r="A5621" s="174">
        <v>104011</v>
      </c>
      <c r="B5621" s="83" t="s">
        <v>5840</v>
      </c>
      <c r="C5621" s="174" t="s">
        <v>182</v>
      </c>
      <c r="D5621" s="175">
        <v>28.68</v>
      </c>
    </row>
    <row r="5622" spans="1:4" ht="15.75" customHeight="1" x14ac:dyDescent="0.3">
      <c r="A5622" s="174">
        <v>89625</v>
      </c>
      <c r="B5622" s="83" t="s">
        <v>5841</v>
      </c>
      <c r="C5622" s="174" t="s">
        <v>182</v>
      </c>
      <c r="D5622" s="175">
        <v>24.89</v>
      </c>
    </row>
    <row r="5623" spans="1:4" ht="15.75" customHeight="1" x14ac:dyDescent="0.3">
      <c r="A5623" s="174">
        <v>104004</v>
      </c>
      <c r="B5623" s="83" t="s">
        <v>5842</v>
      </c>
      <c r="C5623" s="174" t="s">
        <v>182</v>
      </c>
      <c r="D5623" s="175">
        <v>33.99</v>
      </c>
    </row>
    <row r="5624" spans="1:4" ht="15.75" customHeight="1" x14ac:dyDescent="0.3">
      <c r="A5624" s="174">
        <v>89628</v>
      </c>
      <c r="B5624" s="83" t="s">
        <v>5843</v>
      </c>
      <c r="C5624" s="174" t="s">
        <v>182</v>
      </c>
      <c r="D5624" s="175">
        <v>48.26</v>
      </c>
    </row>
    <row r="5625" spans="1:4" ht="15.75" customHeight="1" x14ac:dyDescent="0.3">
      <c r="A5625" s="174">
        <v>89629</v>
      </c>
      <c r="B5625" s="83" t="s">
        <v>5844</v>
      </c>
      <c r="C5625" s="174" t="s">
        <v>182</v>
      </c>
      <c r="D5625" s="175">
        <v>78.98</v>
      </c>
    </row>
    <row r="5626" spans="1:4" ht="15.75" customHeight="1" x14ac:dyDescent="0.3">
      <c r="A5626" s="174">
        <v>89631</v>
      </c>
      <c r="B5626" s="83" t="s">
        <v>5845</v>
      </c>
      <c r="C5626" s="174" t="s">
        <v>182</v>
      </c>
      <c r="D5626" s="175">
        <v>102.54</v>
      </c>
    </row>
    <row r="5627" spans="1:4" ht="15.75" customHeight="1" x14ac:dyDescent="0.3">
      <c r="A5627" s="174">
        <v>89401</v>
      </c>
      <c r="B5627" s="83" t="s">
        <v>5846</v>
      </c>
      <c r="C5627" s="174" t="s">
        <v>224</v>
      </c>
      <c r="D5627" s="175">
        <v>12.63</v>
      </c>
    </row>
    <row r="5628" spans="1:4" ht="15.75" customHeight="1" x14ac:dyDescent="0.3">
      <c r="A5628" s="174">
        <v>89355</v>
      </c>
      <c r="B5628" s="83" t="s">
        <v>5847</v>
      </c>
      <c r="C5628" s="174" t="s">
        <v>224</v>
      </c>
      <c r="D5628" s="175">
        <v>25.32</v>
      </c>
    </row>
    <row r="5629" spans="1:4" ht="15.75" customHeight="1" x14ac:dyDescent="0.3">
      <c r="A5629" s="174">
        <v>89446</v>
      </c>
      <c r="B5629" s="83" t="s">
        <v>5848</v>
      </c>
      <c r="C5629" s="174" t="s">
        <v>224</v>
      </c>
      <c r="D5629" s="175">
        <v>5.3</v>
      </c>
    </row>
    <row r="5630" spans="1:4" ht="15.75" customHeight="1" x14ac:dyDescent="0.3">
      <c r="A5630" s="174">
        <v>89402</v>
      </c>
      <c r="B5630" s="83" t="s">
        <v>5849</v>
      </c>
      <c r="C5630" s="174" t="s">
        <v>224</v>
      </c>
      <c r="D5630" s="175">
        <v>14.54</v>
      </c>
    </row>
    <row r="5631" spans="1:4" ht="15.75" customHeight="1" x14ac:dyDescent="0.3">
      <c r="A5631" s="174">
        <v>89356</v>
      </c>
      <c r="B5631" s="83" t="s">
        <v>5850</v>
      </c>
      <c r="C5631" s="174" t="s">
        <v>224</v>
      </c>
      <c r="D5631" s="175">
        <v>29.23</v>
      </c>
    </row>
    <row r="5632" spans="1:4" ht="15.75" customHeight="1" x14ac:dyDescent="0.3">
      <c r="A5632" s="174">
        <v>89447</v>
      </c>
      <c r="B5632" s="83" t="s">
        <v>5851</v>
      </c>
      <c r="C5632" s="174" t="s">
        <v>224</v>
      </c>
      <c r="D5632" s="175">
        <v>10.25</v>
      </c>
    </row>
    <row r="5633" spans="1:4" ht="15.75" customHeight="1" x14ac:dyDescent="0.3">
      <c r="A5633" s="174">
        <v>89403</v>
      </c>
      <c r="B5633" s="83" t="s">
        <v>5852</v>
      </c>
      <c r="C5633" s="174" t="s">
        <v>224</v>
      </c>
      <c r="D5633" s="175">
        <v>21.24</v>
      </c>
    </row>
    <row r="5634" spans="1:4" ht="15.75" customHeight="1" x14ac:dyDescent="0.3">
      <c r="A5634" s="174">
        <v>89357</v>
      </c>
      <c r="B5634" s="83" t="s">
        <v>5853</v>
      </c>
      <c r="C5634" s="174" t="s">
        <v>224</v>
      </c>
      <c r="D5634" s="175">
        <v>38.76</v>
      </c>
    </row>
    <row r="5635" spans="1:4" ht="15.75" customHeight="1" x14ac:dyDescent="0.3">
      <c r="A5635" s="174">
        <v>89448</v>
      </c>
      <c r="B5635" s="83" t="s">
        <v>5854</v>
      </c>
      <c r="C5635" s="174" t="s">
        <v>224</v>
      </c>
      <c r="D5635" s="175">
        <v>15.54</v>
      </c>
    </row>
    <row r="5636" spans="1:4" ht="15.75" customHeight="1" x14ac:dyDescent="0.3">
      <c r="A5636" s="174">
        <v>103978</v>
      </c>
      <c r="B5636" s="83" t="s">
        <v>5855</v>
      </c>
      <c r="C5636" s="174" t="s">
        <v>224</v>
      </c>
      <c r="D5636" s="175">
        <v>28.49</v>
      </c>
    </row>
    <row r="5637" spans="1:4" ht="15.75" customHeight="1" x14ac:dyDescent="0.3">
      <c r="A5637" s="174">
        <v>89449</v>
      </c>
      <c r="B5637" s="83" t="s">
        <v>5856</v>
      </c>
      <c r="C5637" s="174" t="s">
        <v>224</v>
      </c>
      <c r="D5637" s="175">
        <v>17.260000000000002</v>
      </c>
    </row>
    <row r="5638" spans="1:4" ht="15.75" customHeight="1" x14ac:dyDescent="0.3">
      <c r="A5638" s="174">
        <v>103979</v>
      </c>
      <c r="B5638" s="83" t="s">
        <v>5857</v>
      </c>
      <c r="C5638" s="174" t="s">
        <v>224</v>
      </c>
      <c r="D5638" s="175">
        <v>32.700000000000003</v>
      </c>
    </row>
    <row r="5639" spans="1:4" ht="15.75" customHeight="1" x14ac:dyDescent="0.3">
      <c r="A5639" s="174">
        <v>89450</v>
      </c>
      <c r="B5639" s="83" t="s">
        <v>5858</v>
      </c>
      <c r="C5639" s="174" t="s">
        <v>224</v>
      </c>
      <c r="D5639" s="175">
        <v>27.33</v>
      </c>
    </row>
    <row r="5640" spans="1:4" ht="15.75" customHeight="1" x14ac:dyDescent="0.3">
      <c r="A5640" s="174">
        <v>89451</v>
      </c>
      <c r="B5640" s="83" t="s">
        <v>5859</v>
      </c>
      <c r="C5640" s="174" t="s">
        <v>224</v>
      </c>
      <c r="D5640" s="175">
        <v>44.19</v>
      </c>
    </row>
    <row r="5641" spans="1:4" ht="15.75" customHeight="1" x14ac:dyDescent="0.3">
      <c r="A5641" s="174">
        <v>89452</v>
      </c>
      <c r="B5641" s="83" t="s">
        <v>5860</v>
      </c>
      <c r="C5641" s="174" t="s">
        <v>224</v>
      </c>
      <c r="D5641" s="175">
        <v>60.6</v>
      </c>
    </row>
    <row r="5642" spans="1:4" ht="15.75" customHeight="1" x14ac:dyDescent="0.3">
      <c r="A5642" s="174">
        <v>89394</v>
      </c>
      <c r="B5642" s="83" t="s">
        <v>5861</v>
      </c>
      <c r="C5642" s="174" t="s">
        <v>182</v>
      </c>
      <c r="D5642" s="175">
        <v>20.48</v>
      </c>
    </row>
    <row r="5643" spans="1:4" ht="15.75" customHeight="1" x14ac:dyDescent="0.3">
      <c r="A5643" s="174">
        <v>89396</v>
      </c>
      <c r="B5643" s="83" t="s">
        <v>5862</v>
      </c>
      <c r="C5643" s="174" t="s">
        <v>182</v>
      </c>
      <c r="D5643" s="175">
        <v>22.45</v>
      </c>
    </row>
    <row r="5644" spans="1:4" ht="15.75" customHeight="1" x14ac:dyDescent="0.3">
      <c r="A5644" s="174">
        <v>90374</v>
      </c>
      <c r="B5644" s="83" t="s">
        <v>5863</v>
      </c>
      <c r="C5644" s="174" t="s">
        <v>182</v>
      </c>
      <c r="D5644" s="175">
        <v>24.3</v>
      </c>
    </row>
    <row r="5645" spans="1:4" ht="15.75" customHeight="1" x14ac:dyDescent="0.3">
      <c r="A5645" s="174">
        <v>89444</v>
      </c>
      <c r="B5645" s="83" t="s">
        <v>5864</v>
      </c>
      <c r="C5645" s="174" t="s">
        <v>182</v>
      </c>
      <c r="D5645" s="175">
        <v>26.14</v>
      </c>
    </row>
    <row r="5646" spans="1:4" ht="15.75" customHeight="1" x14ac:dyDescent="0.3">
      <c r="A5646" s="174">
        <v>89399</v>
      </c>
      <c r="B5646" s="83" t="s">
        <v>5865</v>
      </c>
      <c r="C5646" s="174" t="s">
        <v>182</v>
      </c>
      <c r="D5646" s="175">
        <v>26.95</v>
      </c>
    </row>
    <row r="5647" spans="1:4" ht="15.75" customHeight="1" x14ac:dyDescent="0.3">
      <c r="A5647" s="174">
        <v>89442</v>
      </c>
      <c r="B5647" s="83" t="s">
        <v>5866</v>
      </c>
      <c r="C5647" s="174" t="s">
        <v>182</v>
      </c>
      <c r="D5647" s="175">
        <v>16.329999999999998</v>
      </c>
    </row>
    <row r="5648" spans="1:4" ht="15.75" customHeight="1" x14ac:dyDescent="0.3">
      <c r="A5648" s="174">
        <v>89397</v>
      </c>
      <c r="B5648" s="83" t="s">
        <v>5867</v>
      </c>
      <c r="C5648" s="174" t="s">
        <v>182</v>
      </c>
      <c r="D5648" s="175">
        <v>17.649999999999999</v>
      </c>
    </row>
    <row r="5649" spans="1:4" ht="15.75" customHeight="1" x14ac:dyDescent="0.3">
      <c r="A5649" s="174">
        <v>89622</v>
      </c>
      <c r="B5649" s="83" t="s">
        <v>5868</v>
      </c>
      <c r="C5649" s="174" t="s">
        <v>182</v>
      </c>
      <c r="D5649" s="175">
        <v>15.29</v>
      </c>
    </row>
    <row r="5650" spans="1:4" ht="15.75" customHeight="1" x14ac:dyDescent="0.3">
      <c r="A5650" s="174">
        <v>89445</v>
      </c>
      <c r="B5650" s="83" t="s">
        <v>5869</v>
      </c>
      <c r="C5650" s="174" t="s">
        <v>182</v>
      </c>
      <c r="D5650" s="175">
        <v>21.55</v>
      </c>
    </row>
    <row r="5651" spans="1:4" ht="15.75" customHeight="1" x14ac:dyDescent="0.3">
      <c r="A5651" s="174">
        <v>89400</v>
      </c>
      <c r="B5651" s="83" t="s">
        <v>5870</v>
      </c>
      <c r="C5651" s="174" t="s">
        <v>182</v>
      </c>
      <c r="D5651" s="175">
        <v>23.11</v>
      </c>
    </row>
    <row r="5652" spans="1:4" ht="15.75" customHeight="1" x14ac:dyDescent="0.3">
      <c r="A5652" s="174">
        <v>89624</v>
      </c>
      <c r="B5652" s="83" t="s">
        <v>5871</v>
      </c>
      <c r="C5652" s="174" t="s">
        <v>182</v>
      </c>
      <c r="D5652" s="175">
        <v>19.32</v>
      </c>
    </row>
    <row r="5653" spans="1:4" ht="15.75" customHeight="1" x14ac:dyDescent="0.3">
      <c r="A5653" s="174">
        <v>104012</v>
      </c>
      <c r="B5653" s="83" t="s">
        <v>5872</v>
      </c>
      <c r="C5653" s="174" t="s">
        <v>182</v>
      </c>
      <c r="D5653" s="175">
        <v>26.54</v>
      </c>
    </row>
    <row r="5654" spans="1:4" ht="15.75" customHeight="1" x14ac:dyDescent="0.3">
      <c r="A5654" s="174">
        <v>89627</v>
      </c>
      <c r="B5654" s="83" t="s">
        <v>5873</v>
      </c>
      <c r="C5654" s="174" t="s">
        <v>182</v>
      </c>
      <c r="D5654" s="175">
        <v>21.44</v>
      </c>
    </row>
    <row r="5655" spans="1:4" ht="15.75" customHeight="1" x14ac:dyDescent="0.3">
      <c r="A5655" s="174">
        <v>104006</v>
      </c>
      <c r="B5655" s="83" t="s">
        <v>5874</v>
      </c>
      <c r="C5655" s="174" t="s">
        <v>182</v>
      </c>
      <c r="D5655" s="175">
        <v>28.07</v>
      </c>
    </row>
    <row r="5656" spans="1:4" ht="15.75" customHeight="1" x14ac:dyDescent="0.3">
      <c r="A5656" s="174">
        <v>89626</v>
      </c>
      <c r="B5656" s="83" t="s">
        <v>5875</v>
      </c>
      <c r="C5656" s="174" t="s">
        <v>182</v>
      </c>
      <c r="D5656" s="175">
        <v>30.96</v>
      </c>
    </row>
    <row r="5657" spans="1:4" ht="15.75" customHeight="1" x14ac:dyDescent="0.3">
      <c r="A5657" s="174">
        <v>104005</v>
      </c>
      <c r="B5657" s="83" t="s">
        <v>5876</v>
      </c>
      <c r="C5657" s="174" t="s">
        <v>182</v>
      </c>
      <c r="D5657" s="175">
        <v>39.380000000000003</v>
      </c>
    </row>
    <row r="5658" spans="1:4" ht="15.75" customHeight="1" x14ac:dyDescent="0.3">
      <c r="A5658" s="174">
        <v>89439</v>
      </c>
      <c r="B5658" s="83" t="s">
        <v>5877</v>
      </c>
      <c r="C5658" s="174" t="s">
        <v>182</v>
      </c>
      <c r="D5658" s="175">
        <v>14.03</v>
      </c>
    </row>
    <row r="5659" spans="1:4" ht="15.75" customHeight="1" x14ac:dyDescent="0.3">
      <c r="A5659" s="174">
        <v>89421</v>
      </c>
      <c r="B5659" s="83" t="s">
        <v>5878</v>
      </c>
      <c r="C5659" s="174" t="s">
        <v>182</v>
      </c>
      <c r="D5659" s="175">
        <v>12.2</v>
      </c>
    </row>
    <row r="5660" spans="1:4" ht="15.75" customHeight="1" x14ac:dyDescent="0.3">
      <c r="A5660" s="174">
        <v>89375</v>
      </c>
      <c r="B5660" s="83" t="s">
        <v>5879</v>
      </c>
      <c r="C5660" s="174" t="s">
        <v>182</v>
      </c>
      <c r="D5660" s="175">
        <v>12.81</v>
      </c>
    </row>
    <row r="5661" spans="1:4" ht="15.75" customHeight="1" x14ac:dyDescent="0.3">
      <c r="A5661" s="174">
        <v>89536</v>
      </c>
      <c r="B5661" s="83" t="s">
        <v>5880</v>
      </c>
      <c r="C5661" s="174" t="s">
        <v>182</v>
      </c>
      <c r="D5661" s="175">
        <v>11.75</v>
      </c>
    </row>
    <row r="5662" spans="1:4" ht="15.75" customHeight="1" x14ac:dyDescent="0.3">
      <c r="A5662" s="174">
        <v>89428</v>
      </c>
      <c r="B5662" s="83" t="s">
        <v>5881</v>
      </c>
      <c r="C5662" s="174" t="s">
        <v>182</v>
      </c>
      <c r="D5662" s="175">
        <v>14.66</v>
      </c>
    </row>
    <row r="5663" spans="1:4" ht="15.75" customHeight="1" x14ac:dyDescent="0.3">
      <c r="A5663" s="174">
        <v>89382</v>
      </c>
      <c r="B5663" s="83" t="s">
        <v>5882</v>
      </c>
      <c r="C5663" s="174" t="s">
        <v>182</v>
      </c>
      <c r="D5663" s="175">
        <v>15.37</v>
      </c>
    </row>
    <row r="5664" spans="1:4" ht="15.75" customHeight="1" x14ac:dyDescent="0.3">
      <c r="A5664" s="174">
        <v>89552</v>
      </c>
      <c r="B5664" s="83" t="s">
        <v>5883</v>
      </c>
      <c r="C5664" s="174" t="s">
        <v>182</v>
      </c>
      <c r="D5664" s="175">
        <v>17.940000000000001</v>
      </c>
    </row>
    <row r="5665" spans="1:4" ht="15.75" customHeight="1" x14ac:dyDescent="0.3">
      <c r="A5665" s="174">
        <v>89435</v>
      </c>
      <c r="B5665" s="83" t="s">
        <v>5884</v>
      </c>
      <c r="C5665" s="174" t="s">
        <v>182</v>
      </c>
      <c r="D5665" s="175">
        <v>21.31</v>
      </c>
    </row>
    <row r="5666" spans="1:4" ht="15.75" customHeight="1" x14ac:dyDescent="0.3">
      <c r="A5666" s="174">
        <v>89390</v>
      </c>
      <c r="B5666" s="83" t="s">
        <v>5885</v>
      </c>
      <c r="C5666" s="174" t="s">
        <v>182</v>
      </c>
      <c r="D5666" s="175">
        <v>22.16</v>
      </c>
    </row>
    <row r="5667" spans="1:4" ht="15.75" customHeight="1" x14ac:dyDescent="0.3">
      <c r="A5667" s="174">
        <v>89568</v>
      </c>
      <c r="B5667" s="83" t="s">
        <v>5886</v>
      </c>
      <c r="C5667" s="174" t="s">
        <v>182</v>
      </c>
      <c r="D5667" s="175">
        <v>30.7</v>
      </c>
    </row>
    <row r="5668" spans="1:4" ht="15.75" customHeight="1" x14ac:dyDescent="0.3">
      <c r="A5668" s="174">
        <v>103990</v>
      </c>
      <c r="B5668" s="83" t="s">
        <v>5887</v>
      </c>
      <c r="C5668" s="174" t="s">
        <v>182</v>
      </c>
      <c r="D5668" s="175">
        <v>34.6</v>
      </c>
    </row>
    <row r="5669" spans="1:4" ht="15.75" customHeight="1" x14ac:dyDescent="0.3">
      <c r="A5669" s="174">
        <v>89594</v>
      </c>
      <c r="B5669" s="83" t="s">
        <v>5888</v>
      </c>
      <c r="C5669" s="174" t="s">
        <v>182</v>
      </c>
      <c r="D5669" s="175">
        <v>34.380000000000003</v>
      </c>
    </row>
    <row r="5670" spans="1:4" ht="15.75" customHeight="1" x14ac:dyDescent="0.3">
      <c r="A5670" s="174">
        <v>103997</v>
      </c>
      <c r="B5670" s="83" t="s">
        <v>5889</v>
      </c>
      <c r="C5670" s="174" t="s">
        <v>182</v>
      </c>
      <c r="D5670" s="175">
        <v>38.950000000000003</v>
      </c>
    </row>
    <row r="5671" spans="1:4" ht="15.75" customHeight="1" x14ac:dyDescent="0.3">
      <c r="A5671" s="174">
        <v>89609</v>
      </c>
      <c r="B5671" s="83" t="s">
        <v>5890</v>
      </c>
      <c r="C5671" s="174" t="s">
        <v>182</v>
      </c>
      <c r="D5671" s="175">
        <v>77.489999999999995</v>
      </c>
    </row>
    <row r="5672" spans="1:4" ht="15.75" customHeight="1" x14ac:dyDescent="0.3">
      <c r="A5672" s="174">
        <v>89612</v>
      </c>
      <c r="B5672" s="83" t="s">
        <v>5891</v>
      </c>
      <c r="C5672" s="174" t="s">
        <v>182</v>
      </c>
      <c r="D5672" s="175">
        <v>150.15</v>
      </c>
    </row>
    <row r="5673" spans="1:4" ht="15.75" customHeight="1" x14ac:dyDescent="0.3">
      <c r="A5673" s="174">
        <v>89615</v>
      </c>
      <c r="B5673" s="83" t="s">
        <v>5892</v>
      </c>
      <c r="C5673" s="174" t="s">
        <v>182</v>
      </c>
      <c r="D5673" s="175">
        <v>177.3</v>
      </c>
    </row>
    <row r="5674" spans="1:4" ht="15.75" customHeight="1" x14ac:dyDescent="0.3">
      <c r="A5674" s="174">
        <v>89747</v>
      </c>
      <c r="B5674" s="83" t="s">
        <v>5893</v>
      </c>
      <c r="C5674" s="174" t="s">
        <v>182</v>
      </c>
      <c r="D5674" s="175">
        <v>34.19</v>
      </c>
    </row>
    <row r="5675" spans="1:4" ht="15.75" customHeight="1" x14ac:dyDescent="0.3">
      <c r="A5675" s="174">
        <v>89656</v>
      </c>
      <c r="B5675" s="83" t="s">
        <v>5894</v>
      </c>
      <c r="C5675" s="174" t="s">
        <v>182</v>
      </c>
      <c r="D5675" s="175">
        <v>26.04</v>
      </c>
    </row>
    <row r="5676" spans="1:4" ht="15.75" customHeight="1" x14ac:dyDescent="0.3">
      <c r="A5676" s="174">
        <v>89663</v>
      </c>
      <c r="B5676" s="83" t="s">
        <v>5895</v>
      </c>
      <c r="C5676" s="174" t="s">
        <v>182</v>
      </c>
      <c r="D5676" s="175">
        <v>34.85</v>
      </c>
    </row>
    <row r="5677" spans="1:4" ht="15.75" customHeight="1" x14ac:dyDescent="0.3">
      <c r="A5677" s="174">
        <v>89759</v>
      </c>
      <c r="B5677" s="83" t="s">
        <v>5896</v>
      </c>
      <c r="C5677" s="174" t="s">
        <v>182</v>
      </c>
      <c r="D5677" s="175">
        <v>14.19</v>
      </c>
    </row>
    <row r="5678" spans="1:4" ht="15.75" customHeight="1" x14ac:dyDescent="0.3">
      <c r="A5678" s="174">
        <v>89832</v>
      </c>
      <c r="B5678" s="83" t="s">
        <v>5897</v>
      </c>
      <c r="C5678" s="174" t="s">
        <v>182</v>
      </c>
      <c r="D5678" s="175">
        <v>47.76</v>
      </c>
    </row>
    <row r="5679" spans="1:4" ht="15.75" customHeight="1" x14ac:dyDescent="0.3">
      <c r="A5679" s="174">
        <v>89666</v>
      </c>
      <c r="B5679" s="83" t="s">
        <v>5898</v>
      </c>
      <c r="C5679" s="174" t="s">
        <v>182</v>
      </c>
      <c r="D5679" s="175">
        <v>9.4</v>
      </c>
    </row>
    <row r="5680" spans="1:4" ht="15.75" customHeight="1" x14ac:dyDescent="0.3">
      <c r="A5680" s="174">
        <v>89678</v>
      </c>
      <c r="B5680" s="83" t="s">
        <v>5899</v>
      </c>
      <c r="C5680" s="174" t="s">
        <v>182</v>
      </c>
      <c r="D5680" s="175">
        <v>14.9</v>
      </c>
    </row>
    <row r="5681" spans="1:4" ht="15.75" customHeight="1" x14ac:dyDescent="0.3">
      <c r="A5681" s="174">
        <v>89764</v>
      </c>
      <c r="B5681" s="83" t="s">
        <v>5900</v>
      </c>
      <c r="C5681" s="174" t="s">
        <v>182</v>
      </c>
      <c r="D5681" s="175">
        <v>42.99</v>
      </c>
    </row>
    <row r="5682" spans="1:4" ht="15.75" customHeight="1" x14ac:dyDescent="0.3">
      <c r="A5682" s="174">
        <v>89689</v>
      </c>
      <c r="B5682" s="83" t="s">
        <v>5901</v>
      </c>
      <c r="C5682" s="174" t="s">
        <v>182</v>
      </c>
      <c r="D5682" s="175">
        <v>43.81</v>
      </c>
    </row>
    <row r="5683" spans="1:4" ht="15.75" customHeight="1" x14ac:dyDescent="0.3">
      <c r="A5683" s="174">
        <v>89655</v>
      </c>
      <c r="B5683" s="83" t="s">
        <v>5902</v>
      </c>
      <c r="C5683" s="174" t="s">
        <v>182</v>
      </c>
      <c r="D5683" s="175">
        <v>27.88</v>
      </c>
    </row>
    <row r="5684" spans="1:4" ht="15.75" customHeight="1" x14ac:dyDescent="0.3">
      <c r="A5684" s="174">
        <v>89662</v>
      </c>
      <c r="B5684" s="83" t="s">
        <v>5903</v>
      </c>
      <c r="C5684" s="174" t="s">
        <v>182</v>
      </c>
      <c r="D5684" s="175">
        <v>35.94</v>
      </c>
    </row>
    <row r="5685" spans="1:4" ht="15.75" customHeight="1" x14ac:dyDescent="0.3">
      <c r="A5685" s="174">
        <v>89758</v>
      </c>
      <c r="B5685" s="83" t="s">
        <v>5904</v>
      </c>
      <c r="C5685" s="174" t="s">
        <v>182</v>
      </c>
      <c r="D5685" s="175">
        <v>42.52</v>
      </c>
    </row>
    <row r="5686" spans="1:4" ht="15.75" customHeight="1" x14ac:dyDescent="0.3">
      <c r="A5686" s="174">
        <v>89676</v>
      </c>
      <c r="B5686" s="83" t="s">
        <v>5905</v>
      </c>
      <c r="C5686" s="174" t="s">
        <v>182</v>
      </c>
      <c r="D5686" s="175">
        <v>42.73</v>
      </c>
    </row>
    <row r="5687" spans="1:4" ht="15.75" customHeight="1" x14ac:dyDescent="0.3">
      <c r="A5687" s="174">
        <v>89818</v>
      </c>
      <c r="B5687" s="83" t="s">
        <v>5906</v>
      </c>
      <c r="C5687" s="174" t="s">
        <v>182</v>
      </c>
      <c r="D5687" s="175">
        <v>60.6</v>
      </c>
    </row>
    <row r="5688" spans="1:4" ht="15.75" customHeight="1" x14ac:dyDescent="0.3">
      <c r="A5688" s="174">
        <v>89763</v>
      </c>
      <c r="B5688" s="83" t="s">
        <v>5907</v>
      </c>
      <c r="C5688" s="174" t="s">
        <v>182</v>
      </c>
      <c r="D5688" s="175">
        <v>64.010000000000005</v>
      </c>
    </row>
    <row r="5689" spans="1:4" ht="15.75" customHeight="1" x14ac:dyDescent="0.3">
      <c r="A5689" s="174">
        <v>89686</v>
      </c>
      <c r="B5689" s="83" t="s">
        <v>5908</v>
      </c>
      <c r="C5689" s="174" t="s">
        <v>182</v>
      </c>
      <c r="D5689" s="175">
        <v>64.88</v>
      </c>
    </row>
    <row r="5690" spans="1:4" ht="15.75" customHeight="1" x14ac:dyDescent="0.3">
      <c r="A5690" s="174">
        <v>89831</v>
      </c>
      <c r="B5690" s="83" t="s">
        <v>5909</v>
      </c>
      <c r="C5690" s="174" t="s">
        <v>182</v>
      </c>
      <c r="D5690" s="175">
        <v>73.150000000000006</v>
      </c>
    </row>
    <row r="5691" spans="1:4" ht="15.75" customHeight="1" x14ac:dyDescent="0.3">
      <c r="A5691" s="174">
        <v>104029</v>
      </c>
      <c r="B5691" s="83" t="s">
        <v>5910</v>
      </c>
      <c r="C5691" s="174" t="s">
        <v>182</v>
      </c>
      <c r="D5691" s="175">
        <v>76.88</v>
      </c>
    </row>
    <row r="5692" spans="1:4" ht="15.75" customHeight="1" x14ac:dyDescent="0.3">
      <c r="A5692" s="174">
        <v>89668</v>
      </c>
      <c r="B5692" s="83" t="s">
        <v>5911</v>
      </c>
      <c r="C5692" s="174" t="s">
        <v>182</v>
      </c>
      <c r="D5692" s="175">
        <v>34.020000000000003</v>
      </c>
    </row>
    <row r="5693" spans="1:4" ht="15.75" customHeight="1" x14ac:dyDescent="0.3">
      <c r="A5693" s="174">
        <v>89639</v>
      </c>
      <c r="B5693" s="83" t="s">
        <v>5912</v>
      </c>
      <c r="C5693" s="174" t="s">
        <v>182</v>
      </c>
      <c r="D5693" s="175">
        <v>15.03</v>
      </c>
    </row>
    <row r="5694" spans="1:4" ht="15.75" customHeight="1" x14ac:dyDescent="0.3">
      <c r="A5694" s="174">
        <v>89721</v>
      </c>
      <c r="B5694" s="83" t="s">
        <v>5913</v>
      </c>
      <c r="C5694" s="174" t="s">
        <v>182</v>
      </c>
      <c r="D5694" s="175">
        <v>19.43</v>
      </c>
    </row>
    <row r="5695" spans="1:4" ht="15.75" customHeight="1" x14ac:dyDescent="0.3">
      <c r="A5695" s="174">
        <v>89643</v>
      </c>
      <c r="B5695" s="83" t="s">
        <v>5914</v>
      </c>
      <c r="C5695" s="174" t="s">
        <v>182</v>
      </c>
      <c r="D5695" s="175">
        <v>20.399999999999999</v>
      </c>
    </row>
    <row r="5696" spans="1:4" ht="15.75" customHeight="1" x14ac:dyDescent="0.3">
      <c r="A5696" s="174">
        <v>89727</v>
      </c>
      <c r="B5696" s="83" t="s">
        <v>5915</v>
      </c>
      <c r="C5696" s="174" t="s">
        <v>182</v>
      </c>
      <c r="D5696" s="175">
        <v>29.05</v>
      </c>
    </row>
    <row r="5697" spans="1:4" ht="15.75" customHeight="1" x14ac:dyDescent="0.3">
      <c r="A5697" s="174">
        <v>89648</v>
      </c>
      <c r="B5697" s="83" t="s">
        <v>5916</v>
      </c>
      <c r="C5697" s="174" t="s">
        <v>182</v>
      </c>
      <c r="D5697" s="175">
        <v>30.18</v>
      </c>
    </row>
    <row r="5698" spans="1:4" ht="15.75" customHeight="1" x14ac:dyDescent="0.3">
      <c r="A5698" s="174">
        <v>89749</v>
      </c>
      <c r="B5698" s="83" t="s">
        <v>5917</v>
      </c>
      <c r="C5698" s="174" t="s">
        <v>182</v>
      </c>
      <c r="D5698" s="175">
        <v>19.809999999999999</v>
      </c>
    </row>
    <row r="5699" spans="1:4" ht="15.75" customHeight="1" x14ac:dyDescent="0.3">
      <c r="A5699" s="174">
        <v>89657</v>
      </c>
      <c r="B5699" s="83" t="s">
        <v>5918</v>
      </c>
      <c r="C5699" s="174" t="s">
        <v>182</v>
      </c>
      <c r="D5699" s="175">
        <v>16.52</v>
      </c>
    </row>
    <row r="5700" spans="1:4" ht="15.75" customHeight="1" x14ac:dyDescent="0.3">
      <c r="A5700" s="174">
        <v>89664</v>
      </c>
      <c r="B5700" s="83" t="s">
        <v>5919</v>
      </c>
      <c r="C5700" s="174" t="s">
        <v>182</v>
      </c>
      <c r="D5700" s="175">
        <v>20.47</v>
      </c>
    </row>
    <row r="5701" spans="1:4" ht="15.75" customHeight="1" x14ac:dyDescent="0.3">
      <c r="A5701" s="174">
        <v>89638</v>
      </c>
      <c r="B5701" s="83" t="s">
        <v>5920</v>
      </c>
      <c r="C5701" s="174" t="s">
        <v>182</v>
      </c>
      <c r="D5701" s="175">
        <v>14.31</v>
      </c>
    </row>
    <row r="5702" spans="1:4" ht="15.75" customHeight="1" x14ac:dyDescent="0.3">
      <c r="A5702" s="174">
        <v>89720</v>
      </c>
      <c r="B5702" s="83" t="s">
        <v>5921</v>
      </c>
      <c r="C5702" s="174" t="s">
        <v>182</v>
      </c>
      <c r="D5702" s="175">
        <v>18</v>
      </c>
    </row>
    <row r="5703" spans="1:4" ht="15.75" customHeight="1" x14ac:dyDescent="0.3">
      <c r="A5703" s="174">
        <v>89642</v>
      </c>
      <c r="B5703" s="83" t="s">
        <v>5922</v>
      </c>
      <c r="C5703" s="174" t="s">
        <v>182</v>
      </c>
      <c r="D5703" s="175">
        <v>18.97</v>
      </c>
    </row>
    <row r="5704" spans="1:4" ht="15.75" customHeight="1" x14ac:dyDescent="0.3">
      <c r="A5704" s="174">
        <v>89725</v>
      </c>
      <c r="B5704" s="83" t="s">
        <v>5923</v>
      </c>
      <c r="C5704" s="174" t="s">
        <v>182</v>
      </c>
      <c r="D5704" s="175">
        <v>23.46</v>
      </c>
    </row>
    <row r="5705" spans="1:4" ht="15.75" customHeight="1" x14ac:dyDescent="0.3">
      <c r="A5705" s="174">
        <v>89647</v>
      </c>
      <c r="B5705" s="83" t="s">
        <v>5924</v>
      </c>
      <c r="C5705" s="174" t="s">
        <v>182</v>
      </c>
      <c r="D5705" s="175">
        <v>24.59</v>
      </c>
    </row>
    <row r="5706" spans="1:4" ht="15.75" customHeight="1" x14ac:dyDescent="0.3">
      <c r="A5706" s="174">
        <v>89780</v>
      </c>
      <c r="B5706" s="83" t="s">
        <v>5925</v>
      </c>
      <c r="C5706" s="174" t="s">
        <v>182</v>
      </c>
      <c r="D5706" s="175">
        <v>28.19</v>
      </c>
    </row>
    <row r="5707" spans="1:4" ht="15.75" customHeight="1" x14ac:dyDescent="0.3">
      <c r="A5707" s="174">
        <v>89734</v>
      </c>
      <c r="B5707" s="83" t="s">
        <v>5926</v>
      </c>
      <c r="C5707" s="174" t="s">
        <v>182</v>
      </c>
      <c r="D5707" s="175">
        <v>33.479999999999997</v>
      </c>
    </row>
    <row r="5708" spans="1:4" ht="15.75" customHeight="1" x14ac:dyDescent="0.3">
      <c r="A5708" s="174">
        <v>89650</v>
      </c>
      <c r="B5708" s="83" t="s">
        <v>5927</v>
      </c>
      <c r="C5708" s="174" t="s">
        <v>182</v>
      </c>
      <c r="D5708" s="175">
        <v>34.82</v>
      </c>
    </row>
    <row r="5709" spans="1:4" ht="15.75" customHeight="1" x14ac:dyDescent="0.3">
      <c r="A5709" s="174">
        <v>89787</v>
      </c>
      <c r="B5709" s="83" t="s">
        <v>5928</v>
      </c>
      <c r="C5709" s="174" t="s">
        <v>182</v>
      </c>
      <c r="D5709" s="175">
        <v>41.78</v>
      </c>
    </row>
    <row r="5710" spans="1:4" ht="15.75" customHeight="1" x14ac:dyDescent="0.3">
      <c r="A5710" s="174">
        <v>104024</v>
      </c>
      <c r="B5710" s="83" t="s">
        <v>5929</v>
      </c>
      <c r="C5710" s="174" t="s">
        <v>182</v>
      </c>
      <c r="D5710" s="175">
        <v>47.71</v>
      </c>
    </row>
    <row r="5711" spans="1:4" ht="15.75" customHeight="1" x14ac:dyDescent="0.3">
      <c r="A5711" s="174">
        <v>89789</v>
      </c>
      <c r="B5711" s="83" t="s">
        <v>5930</v>
      </c>
      <c r="C5711" s="174" t="s">
        <v>182</v>
      </c>
      <c r="D5711" s="175">
        <v>76.92</v>
      </c>
    </row>
    <row r="5712" spans="1:4" ht="15.75" customHeight="1" x14ac:dyDescent="0.3">
      <c r="A5712" s="174">
        <v>89791</v>
      </c>
      <c r="B5712" s="83" t="s">
        <v>5931</v>
      </c>
      <c r="C5712" s="174" t="s">
        <v>182</v>
      </c>
      <c r="D5712" s="175">
        <v>173.11</v>
      </c>
    </row>
    <row r="5713" spans="1:4" ht="15.75" customHeight="1" x14ac:dyDescent="0.3">
      <c r="A5713" s="174">
        <v>89793</v>
      </c>
      <c r="B5713" s="83" t="s">
        <v>5932</v>
      </c>
      <c r="C5713" s="174" t="s">
        <v>182</v>
      </c>
      <c r="D5713" s="175">
        <v>249.63</v>
      </c>
    </row>
    <row r="5714" spans="1:4" ht="15.75" customHeight="1" x14ac:dyDescent="0.3">
      <c r="A5714" s="174">
        <v>89637</v>
      </c>
      <c r="B5714" s="83" t="s">
        <v>5933</v>
      </c>
      <c r="C5714" s="174" t="s">
        <v>182</v>
      </c>
      <c r="D5714" s="175">
        <v>13.29</v>
      </c>
    </row>
    <row r="5715" spans="1:4" ht="15.75" customHeight="1" x14ac:dyDescent="0.3">
      <c r="A5715" s="174">
        <v>89719</v>
      </c>
      <c r="B5715" s="83" t="s">
        <v>5934</v>
      </c>
      <c r="C5715" s="174" t="s">
        <v>182</v>
      </c>
      <c r="D5715" s="175">
        <v>16.21</v>
      </c>
    </row>
    <row r="5716" spans="1:4" ht="15.75" customHeight="1" x14ac:dyDescent="0.3">
      <c r="A5716" s="174">
        <v>89641</v>
      </c>
      <c r="B5716" s="83" t="s">
        <v>5935</v>
      </c>
      <c r="C5716" s="174" t="s">
        <v>182</v>
      </c>
      <c r="D5716" s="175">
        <v>17.18</v>
      </c>
    </row>
    <row r="5717" spans="1:4" ht="15.75" customHeight="1" x14ac:dyDescent="0.3">
      <c r="A5717" s="174">
        <v>89723</v>
      </c>
      <c r="B5717" s="83" t="s">
        <v>5936</v>
      </c>
      <c r="C5717" s="174" t="s">
        <v>182</v>
      </c>
      <c r="D5717" s="175">
        <v>24.2</v>
      </c>
    </row>
    <row r="5718" spans="1:4" ht="15.75" customHeight="1" x14ac:dyDescent="0.3">
      <c r="A5718" s="174">
        <v>89646</v>
      </c>
      <c r="B5718" s="83" t="s">
        <v>5937</v>
      </c>
      <c r="C5718" s="174" t="s">
        <v>182</v>
      </c>
      <c r="D5718" s="175">
        <v>25.33</v>
      </c>
    </row>
    <row r="5719" spans="1:4" ht="15.75" customHeight="1" x14ac:dyDescent="0.3">
      <c r="A5719" s="174">
        <v>89777</v>
      </c>
      <c r="B5719" s="83" t="s">
        <v>5938</v>
      </c>
      <c r="C5719" s="174" t="s">
        <v>182</v>
      </c>
      <c r="D5719" s="175">
        <v>30.03</v>
      </c>
    </row>
    <row r="5720" spans="1:4" ht="15.75" customHeight="1" x14ac:dyDescent="0.3">
      <c r="A5720" s="174">
        <v>89729</v>
      </c>
      <c r="B5720" s="83" t="s">
        <v>5939</v>
      </c>
      <c r="C5720" s="174" t="s">
        <v>182</v>
      </c>
      <c r="D5720" s="175">
        <v>35.32</v>
      </c>
    </row>
    <row r="5721" spans="1:4" ht="15.75" customHeight="1" x14ac:dyDescent="0.3">
      <c r="A5721" s="174">
        <v>89649</v>
      </c>
      <c r="B5721" s="83" t="s">
        <v>5940</v>
      </c>
      <c r="C5721" s="174" t="s">
        <v>182</v>
      </c>
      <c r="D5721" s="175">
        <v>36.659999999999997</v>
      </c>
    </row>
    <row r="5722" spans="1:4" ht="15.75" customHeight="1" x14ac:dyDescent="0.3">
      <c r="A5722" s="174">
        <v>89781</v>
      </c>
      <c r="B5722" s="83" t="s">
        <v>5941</v>
      </c>
      <c r="C5722" s="174" t="s">
        <v>182</v>
      </c>
      <c r="D5722" s="175">
        <v>42.23</v>
      </c>
    </row>
    <row r="5723" spans="1:4" ht="15.75" customHeight="1" x14ac:dyDescent="0.3">
      <c r="A5723" s="174">
        <v>104023</v>
      </c>
      <c r="B5723" s="83" t="s">
        <v>5942</v>
      </c>
      <c r="C5723" s="174" t="s">
        <v>182</v>
      </c>
      <c r="D5723" s="175">
        <v>48.16</v>
      </c>
    </row>
    <row r="5724" spans="1:4" ht="15.75" customHeight="1" x14ac:dyDescent="0.3">
      <c r="A5724" s="174">
        <v>89788</v>
      </c>
      <c r="B5724" s="83" t="s">
        <v>5943</v>
      </c>
      <c r="C5724" s="174" t="s">
        <v>182</v>
      </c>
      <c r="D5724" s="175">
        <v>90.3</v>
      </c>
    </row>
    <row r="5725" spans="1:4" ht="15.75" customHeight="1" x14ac:dyDescent="0.3">
      <c r="A5725" s="174">
        <v>89790</v>
      </c>
      <c r="B5725" s="83" t="s">
        <v>5944</v>
      </c>
      <c r="C5725" s="174" t="s">
        <v>182</v>
      </c>
      <c r="D5725" s="175">
        <v>179.16</v>
      </c>
    </row>
    <row r="5726" spans="1:4" ht="15.75" customHeight="1" x14ac:dyDescent="0.3">
      <c r="A5726" s="174">
        <v>89792</v>
      </c>
      <c r="B5726" s="83" t="s">
        <v>5945</v>
      </c>
      <c r="C5726" s="174" t="s">
        <v>182</v>
      </c>
      <c r="D5726" s="175">
        <v>211.98</v>
      </c>
    </row>
    <row r="5727" spans="1:4" ht="15.75" customHeight="1" x14ac:dyDescent="0.3">
      <c r="A5727" s="174">
        <v>89640</v>
      </c>
      <c r="B5727" s="83" t="s">
        <v>5946</v>
      </c>
      <c r="C5727" s="174" t="s">
        <v>182</v>
      </c>
      <c r="D5727" s="175">
        <v>22.78</v>
      </c>
    </row>
    <row r="5728" spans="1:4" ht="15.75" customHeight="1" x14ac:dyDescent="0.3">
      <c r="A5728" s="174">
        <v>89644</v>
      </c>
      <c r="B5728" s="83" t="s">
        <v>5947</v>
      </c>
      <c r="C5728" s="174" t="s">
        <v>182</v>
      </c>
      <c r="D5728" s="175">
        <v>27.69</v>
      </c>
    </row>
    <row r="5729" spans="1:4" ht="15.75" customHeight="1" x14ac:dyDescent="0.3">
      <c r="A5729" s="174">
        <v>89645</v>
      </c>
      <c r="B5729" s="83" t="s">
        <v>5948</v>
      </c>
      <c r="C5729" s="174" t="s">
        <v>182</v>
      </c>
      <c r="D5729" s="175">
        <v>38.19</v>
      </c>
    </row>
    <row r="5730" spans="1:4" ht="15.75" customHeight="1" x14ac:dyDescent="0.3">
      <c r="A5730" s="174">
        <v>89652</v>
      </c>
      <c r="B5730" s="83" t="s">
        <v>5949</v>
      </c>
      <c r="C5730" s="174" t="s">
        <v>182</v>
      </c>
      <c r="D5730" s="175">
        <v>14.7</v>
      </c>
    </row>
    <row r="5731" spans="1:4" ht="15.75" customHeight="1" x14ac:dyDescent="0.3">
      <c r="A5731" s="174">
        <v>89738</v>
      </c>
      <c r="B5731" s="83" t="s">
        <v>5950</v>
      </c>
      <c r="C5731" s="174" t="s">
        <v>182</v>
      </c>
      <c r="D5731" s="175">
        <v>19.89</v>
      </c>
    </row>
    <row r="5732" spans="1:4" ht="15.75" customHeight="1" x14ac:dyDescent="0.3">
      <c r="A5732" s="174">
        <v>89659</v>
      </c>
      <c r="B5732" s="83" t="s">
        <v>5951</v>
      </c>
      <c r="C5732" s="174" t="s">
        <v>182</v>
      </c>
      <c r="D5732" s="175">
        <v>20.55</v>
      </c>
    </row>
    <row r="5733" spans="1:4" ht="15.75" customHeight="1" x14ac:dyDescent="0.3">
      <c r="A5733" s="174">
        <v>89756</v>
      </c>
      <c r="B5733" s="83" t="s">
        <v>5952</v>
      </c>
      <c r="C5733" s="174" t="s">
        <v>182</v>
      </c>
      <c r="D5733" s="175">
        <v>27.32</v>
      </c>
    </row>
    <row r="5734" spans="1:4" ht="15.75" customHeight="1" x14ac:dyDescent="0.3">
      <c r="A5734" s="174">
        <v>89672</v>
      </c>
      <c r="B5734" s="83" t="s">
        <v>5953</v>
      </c>
      <c r="C5734" s="174" t="s">
        <v>182</v>
      </c>
      <c r="D5734" s="175">
        <v>28.09</v>
      </c>
    </row>
    <row r="5735" spans="1:4" ht="15.75" customHeight="1" x14ac:dyDescent="0.3">
      <c r="A5735" s="174">
        <v>89815</v>
      </c>
      <c r="B5735" s="83" t="s">
        <v>5954</v>
      </c>
      <c r="C5735" s="174" t="s">
        <v>182</v>
      </c>
      <c r="D5735" s="175">
        <v>32.770000000000003</v>
      </c>
    </row>
    <row r="5736" spans="1:4" ht="15.75" customHeight="1" x14ac:dyDescent="0.3">
      <c r="A5736" s="174">
        <v>89761</v>
      </c>
      <c r="B5736" s="83" t="s">
        <v>5955</v>
      </c>
      <c r="C5736" s="174" t="s">
        <v>182</v>
      </c>
      <c r="D5736" s="175">
        <v>36.270000000000003</v>
      </c>
    </row>
    <row r="5737" spans="1:4" ht="15.75" customHeight="1" x14ac:dyDescent="0.3">
      <c r="A5737" s="174">
        <v>89682</v>
      </c>
      <c r="B5737" s="83" t="s">
        <v>5956</v>
      </c>
      <c r="C5737" s="174" t="s">
        <v>182</v>
      </c>
      <c r="D5737" s="175">
        <v>37.159999999999997</v>
      </c>
    </row>
    <row r="5738" spans="1:4" ht="15.75" customHeight="1" x14ac:dyDescent="0.3">
      <c r="A5738" s="174">
        <v>89824</v>
      </c>
      <c r="B5738" s="83" t="s">
        <v>5957</v>
      </c>
      <c r="C5738" s="174" t="s">
        <v>182</v>
      </c>
      <c r="D5738" s="175">
        <v>44.37</v>
      </c>
    </row>
    <row r="5739" spans="1:4" ht="15.75" customHeight="1" x14ac:dyDescent="0.3">
      <c r="A5739" s="174">
        <v>104026</v>
      </c>
      <c r="B5739" s="83" t="s">
        <v>5958</v>
      </c>
      <c r="C5739" s="174" t="s">
        <v>182</v>
      </c>
      <c r="D5739" s="175">
        <v>48.34</v>
      </c>
    </row>
    <row r="5740" spans="1:4" ht="15.75" customHeight="1" x14ac:dyDescent="0.3">
      <c r="A5740" s="174">
        <v>89740</v>
      </c>
      <c r="B5740" s="83" t="s">
        <v>5959</v>
      </c>
      <c r="C5740" s="174" t="s">
        <v>182</v>
      </c>
      <c r="D5740" s="175">
        <v>11.51</v>
      </c>
    </row>
    <row r="5741" spans="1:4" ht="15.75" customHeight="1" x14ac:dyDescent="0.3">
      <c r="A5741" s="174">
        <v>89836</v>
      </c>
      <c r="B5741" s="83" t="s">
        <v>5960</v>
      </c>
      <c r="C5741" s="174" t="s">
        <v>182</v>
      </c>
      <c r="D5741" s="175">
        <v>224.12</v>
      </c>
    </row>
    <row r="5742" spans="1:4" ht="15.75" customHeight="1" x14ac:dyDescent="0.3">
      <c r="A5742" s="174">
        <v>89653</v>
      </c>
      <c r="B5742" s="83" t="s">
        <v>5961</v>
      </c>
      <c r="C5742" s="174" t="s">
        <v>182</v>
      </c>
      <c r="D5742" s="175">
        <v>20.47</v>
      </c>
    </row>
    <row r="5743" spans="1:4" ht="15.75" customHeight="1" x14ac:dyDescent="0.3">
      <c r="A5743" s="174">
        <v>89660</v>
      </c>
      <c r="B5743" s="83" t="s">
        <v>5962</v>
      </c>
      <c r="C5743" s="174" t="s">
        <v>182</v>
      </c>
      <c r="D5743" s="175">
        <v>12.18</v>
      </c>
    </row>
    <row r="5744" spans="1:4" ht="15.75" customHeight="1" x14ac:dyDescent="0.3">
      <c r="A5744" s="174">
        <v>89826</v>
      </c>
      <c r="B5744" s="83" t="s">
        <v>5963</v>
      </c>
      <c r="C5744" s="174" t="s">
        <v>182</v>
      </c>
      <c r="D5744" s="175">
        <v>142.66999999999999</v>
      </c>
    </row>
    <row r="5745" spans="1:4" ht="15.75" customHeight="1" x14ac:dyDescent="0.3">
      <c r="A5745" s="174">
        <v>104028</v>
      </c>
      <c r="B5745" s="83" t="s">
        <v>5964</v>
      </c>
      <c r="C5745" s="174" t="s">
        <v>182</v>
      </c>
      <c r="D5745" s="175">
        <v>146.4</v>
      </c>
    </row>
    <row r="5746" spans="1:4" ht="15.75" customHeight="1" x14ac:dyDescent="0.3">
      <c r="A5746" s="174">
        <v>89651</v>
      </c>
      <c r="B5746" s="83" t="s">
        <v>5965</v>
      </c>
      <c r="C5746" s="174" t="s">
        <v>182</v>
      </c>
      <c r="D5746" s="175">
        <v>9</v>
      </c>
    </row>
    <row r="5747" spans="1:4" ht="15.75" customHeight="1" x14ac:dyDescent="0.3">
      <c r="A5747" s="174">
        <v>89736</v>
      </c>
      <c r="B5747" s="83" t="s">
        <v>5966</v>
      </c>
      <c r="C5747" s="174" t="s">
        <v>182</v>
      </c>
      <c r="D5747" s="175">
        <v>11.29</v>
      </c>
    </row>
    <row r="5748" spans="1:4" ht="15.75" customHeight="1" x14ac:dyDescent="0.3">
      <c r="A5748" s="174">
        <v>89658</v>
      </c>
      <c r="B5748" s="83" t="s">
        <v>5967</v>
      </c>
      <c r="C5748" s="174" t="s">
        <v>182</v>
      </c>
      <c r="D5748" s="175">
        <v>11.95</v>
      </c>
    </row>
    <row r="5749" spans="1:4" ht="15.75" customHeight="1" x14ac:dyDescent="0.3">
      <c r="A5749" s="174">
        <v>89755</v>
      </c>
      <c r="B5749" s="83" t="s">
        <v>5968</v>
      </c>
      <c r="C5749" s="174" t="s">
        <v>182</v>
      </c>
      <c r="D5749" s="175">
        <v>16.63</v>
      </c>
    </row>
    <row r="5750" spans="1:4" ht="15.75" customHeight="1" x14ac:dyDescent="0.3">
      <c r="A5750" s="174">
        <v>89670</v>
      </c>
      <c r="B5750" s="83" t="s">
        <v>5969</v>
      </c>
      <c r="C5750" s="174" t="s">
        <v>182</v>
      </c>
      <c r="D5750" s="175">
        <v>17.399999999999999</v>
      </c>
    </row>
    <row r="5751" spans="1:4" ht="15.75" customHeight="1" x14ac:dyDescent="0.3">
      <c r="A5751" s="174">
        <v>89794</v>
      </c>
      <c r="B5751" s="83" t="s">
        <v>5970</v>
      </c>
      <c r="C5751" s="174" t="s">
        <v>182</v>
      </c>
      <c r="D5751" s="175">
        <v>22.68</v>
      </c>
    </row>
    <row r="5752" spans="1:4" ht="15.75" customHeight="1" x14ac:dyDescent="0.3">
      <c r="A5752" s="174">
        <v>89760</v>
      </c>
      <c r="B5752" s="83" t="s">
        <v>5971</v>
      </c>
      <c r="C5752" s="174" t="s">
        <v>182</v>
      </c>
      <c r="D5752" s="175">
        <v>26.18</v>
      </c>
    </row>
    <row r="5753" spans="1:4" ht="15.75" customHeight="1" x14ac:dyDescent="0.3">
      <c r="A5753" s="174">
        <v>89680</v>
      </c>
      <c r="B5753" s="83" t="s">
        <v>5972</v>
      </c>
      <c r="C5753" s="174" t="s">
        <v>182</v>
      </c>
      <c r="D5753" s="175">
        <v>27.07</v>
      </c>
    </row>
    <row r="5754" spans="1:4" ht="15.75" customHeight="1" x14ac:dyDescent="0.3">
      <c r="A5754" s="174">
        <v>89822</v>
      </c>
      <c r="B5754" s="83" t="s">
        <v>5973</v>
      </c>
      <c r="C5754" s="174" t="s">
        <v>182</v>
      </c>
      <c r="D5754" s="175">
        <v>29.54</v>
      </c>
    </row>
    <row r="5755" spans="1:4" ht="15.75" customHeight="1" x14ac:dyDescent="0.3">
      <c r="A5755" s="174">
        <v>104025</v>
      </c>
      <c r="B5755" s="83" t="s">
        <v>5974</v>
      </c>
      <c r="C5755" s="174" t="s">
        <v>182</v>
      </c>
      <c r="D5755" s="175">
        <v>33.51</v>
      </c>
    </row>
    <row r="5756" spans="1:4" ht="15.75" customHeight="1" x14ac:dyDescent="0.3">
      <c r="A5756" s="174">
        <v>89835</v>
      </c>
      <c r="B5756" s="83" t="s">
        <v>5975</v>
      </c>
      <c r="C5756" s="174" t="s">
        <v>182</v>
      </c>
      <c r="D5756" s="175">
        <v>50.44</v>
      </c>
    </row>
    <row r="5757" spans="1:4" ht="15.75" customHeight="1" x14ac:dyDescent="0.3">
      <c r="A5757" s="174">
        <v>89838</v>
      </c>
      <c r="B5757" s="83" t="s">
        <v>5976</v>
      </c>
      <c r="C5757" s="174" t="s">
        <v>182</v>
      </c>
      <c r="D5757" s="175">
        <v>172.79</v>
      </c>
    </row>
    <row r="5758" spans="1:4" ht="15.75" customHeight="1" x14ac:dyDescent="0.3">
      <c r="A5758" s="174">
        <v>89840</v>
      </c>
      <c r="B5758" s="83" t="s">
        <v>5977</v>
      </c>
      <c r="C5758" s="174" t="s">
        <v>182</v>
      </c>
      <c r="D5758" s="175">
        <v>203.81</v>
      </c>
    </row>
    <row r="5759" spans="1:4" ht="15.75" customHeight="1" x14ac:dyDescent="0.3">
      <c r="A5759" s="174">
        <v>104015</v>
      </c>
      <c r="B5759" s="83" t="s">
        <v>5978</v>
      </c>
      <c r="C5759" s="174" t="s">
        <v>182</v>
      </c>
      <c r="D5759" s="175">
        <v>20.61</v>
      </c>
    </row>
    <row r="5760" spans="1:4" ht="15.75" customHeight="1" x14ac:dyDescent="0.3">
      <c r="A5760" s="174">
        <v>104018</v>
      </c>
      <c r="B5760" s="83" t="s">
        <v>5979</v>
      </c>
      <c r="C5760" s="174" t="s">
        <v>182</v>
      </c>
      <c r="D5760" s="175">
        <v>26.05</v>
      </c>
    </row>
    <row r="5761" spans="1:4" ht="15.75" customHeight="1" x14ac:dyDescent="0.3">
      <c r="A5761" s="174">
        <v>104016</v>
      </c>
      <c r="B5761" s="83" t="s">
        <v>5980</v>
      </c>
      <c r="C5761" s="174" t="s">
        <v>182</v>
      </c>
      <c r="D5761" s="175">
        <v>27.47</v>
      </c>
    </row>
    <row r="5762" spans="1:4" ht="15.75" customHeight="1" x14ac:dyDescent="0.3">
      <c r="A5762" s="174">
        <v>104019</v>
      </c>
      <c r="B5762" s="83" t="s">
        <v>5981</v>
      </c>
      <c r="C5762" s="174" t="s">
        <v>182</v>
      </c>
      <c r="D5762" s="175">
        <v>52.1</v>
      </c>
    </row>
    <row r="5763" spans="1:4" ht="15.75" customHeight="1" x14ac:dyDescent="0.3">
      <c r="A5763" s="174">
        <v>104017</v>
      </c>
      <c r="B5763" s="83" t="s">
        <v>5982</v>
      </c>
      <c r="C5763" s="174" t="s">
        <v>182</v>
      </c>
      <c r="D5763" s="175">
        <v>53.75</v>
      </c>
    </row>
    <row r="5764" spans="1:4" ht="15.75" customHeight="1" x14ac:dyDescent="0.3">
      <c r="A5764" s="174">
        <v>104020</v>
      </c>
      <c r="B5764" s="83" t="s">
        <v>5983</v>
      </c>
      <c r="C5764" s="174" t="s">
        <v>182</v>
      </c>
      <c r="D5764" s="175">
        <v>64.260000000000005</v>
      </c>
    </row>
    <row r="5765" spans="1:4" ht="15.75" customHeight="1" x14ac:dyDescent="0.3">
      <c r="A5765" s="174">
        <v>104030</v>
      </c>
      <c r="B5765" s="83" t="s">
        <v>5984</v>
      </c>
      <c r="C5765" s="174" t="s">
        <v>182</v>
      </c>
      <c r="D5765" s="175">
        <v>71.72</v>
      </c>
    </row>
    <row r="5766" spans="1:4" ht="15.75" customHeight="1" x14ac:dyDescent="0.3">
      <c r="A5766" s="174">
        <v>89694</v>
      </c>
      <c r="B5766" s="83" t="s">
        <v>5985</v>
      </c>
      <c r="C5766" s="174" t="s">
        <v>182</v>
      </c>
      <c r="D5766" s="175">
        <v>24.52</v>
      </c>
    </row>
    <row r="5767" spans="1:4" ht="15.75" customHeight="1" x14ac:dyDescent="0.3">
      <c r="A5767" s="174">
        <v>89700</v>
      </c>
      <c r="B5767" s="83" t="s">
        <v>5986</v>
      </c>
      <c r="C5767" s="174" t="s">
        <v>182</v>
      </c>
      <c r="D5767" s="175">
        <v>28.04</v>
      </c>
    </row>
    <row r="5768" spans="1:4" ht="15.75" customHeight="1" x14ac:dyDescent="0.3">
      <c r="A5768" s="174">
        <v>89703</v>
      </c>
      <c r="B5768" s="83" t="s">
        <v>5987</v>
      </c>
      <c r="C5768" s="174" t="s">
        <v>182</v>
      </c>
      <c r="D5768" s="175">
        <v>55.99</v>
      </c>
    </row>
    <row r="5769" spans="1:4" ht="15.75" customHeight="1" x14ac:dyDescent="0.3">
      <c r="A5769" s="174">
        <v>89844</v>
      </c>
      <c r="B5769" s="83" t="s">
        <v>5988</v>
      </c>
      <c r="C5769" s="174" t="s">
        <v>182</v>
      </c>
      <c r="D5769" s="175">
        <v>72.81</v>
      </c>
    </row>
    <row r="5770" spans="1:4" ht="15.75" customHeight="1" x14ac:dyDescent="0.3">
      <c r="A5770" s="174">
        <v>104022</v>
      </c>
      <c r="B5770" s="83" t="s">
        <v>5989</v>
      </c>
      <c r="C5770" s="174" t="s">
        <v>182</v>
      </c>
      <c r="D5770" s="175">
        <v>80.73</v>
      </c>
    </row>
    <row r="5771" spans="1:4" ht="15.75" customHeight="1" x14ac:dyDescent="0.3">
      <c r="A5771" s="174">
        <v>89691</v>
      </c>
      <c r="B5771" s="83" t="s">
        <v>5990</v>
      </c>
      <c r="C5771" s="174" t="s">
        <v>182</v>
      </c>
      <c r="D5771" s="175">
        <v>17.21</v>
      </c>
    </row>
    <row r="5772" spans="1:4" ht="15.75" customHeight="1" x14ac:dyDescent="0.3">
      <c r="A5772" s="174">
        <v>89765</v>
      </c>
      <c r="B5772" s="83" t="s">
        <v>5991</v>
      </c>
      <c r="C5772" s="174" t="s">
        <v>182</v>
      </c>
      <c r="D5772" s="175">
        <v>21.13</v>
      </c>
    </row>
    <row r="5773" spans="1:4" ht="15.75" customHeight="1" x14ac:dyDescent="0.3">
      <c r="A5773" s="174">
        <v>89697</v>
      </c>
      <c r="B5773" s="83" t="s">
        <v>5992</v>
      </c>
      <c r="C5773" s="174" t="s">
        <v>182</v>
      </c>
      <c r="D5773" s="175">
        <v>22.43</v>
      </c>
    </row>
    <row r="5774" spans="1:4" ht="15.75" customHeight="1" x14ac:dyDescent="0.3">
      <c r="A5774" s="174">
        <v>89633</v>
      </c>
      <c r="B5774" s="83" t="s">
        <v>5993</v>
      </c>
      <c r="C5774" s="174" t="s">
        <v>224</v>
      </c>
      <c r="D5774" s="175">
        <v>32.090000000000003</v>
      </c>
    </row>
    <row r="5775" spans="1:4" ht="15.75" customHeight="1" x14ac:dyDescent="0.3">
      <c r="A5775" s="174">
        <v>89716</v>
      </c>
      <c r="B5775" s="83" t="s">
        <v>5994</v>
      </c>
      <c r="C5775" s="174" t="s">
        <v>224</v>
      </c>
      <c r="D5775" s="175">
        <v>31.83</v>
      </c>
    </row>
    <row r="5776" spans="1:4" ht="15.75" customHeight="1" x14ac:dyDescent="0.3">
      <c r="A5776" s="174">
        <v>89634</v>
      </c>
      <c r="B5776" s="83" t="s">
        <v>5995</v>
      </c>
      <c r="C5776" s="174" t="s">
        <v>224</v>
      </c>
      <c r="D5776" s="175">
        <v>45.22</v>
      </c>
    </row>
    <row r="5777" spans="1:4" ht="15.75" customHeight="1" x14ac:dyDescent="0.3">
      <c r="A5777" s="174">
        <v>89717</v>
      </c>
      <c r="B5777" s="83" t="s">
        <v>5996</v>
      </c>
      <c r="C5777" s="174" t="s">
        <v>224</v>
      </c>
      <c r="D5777" s="175">
        <v>49.63</v>
      </c>
    </row>
    <row r="5778" spans="1:4" ht="15.75" customHeight="1" x14ac:dyDescent="0.3">
      <c r="A5778" s="174">
        <v>89635</v>
      </c>
      <c r="B5778" s="83" t="s">
        <v>5997</v>
      </c>
      <c r="C5778" s="174" t="s">
        <v>224</v>
      </c>
      <c r="D5778" s="175">
        <v>65.430000000000007</v>
      </c>
    </row>
    <row r="5779" spans="1:4" ht="15.75" customHeight="1" x14ac:dyDescent="0.3">
      <c r="A5779" s="174">
        <v>89770</v>
      </c>
      <c r="B5779" s="83" t="s">
        <v>5998</v>
      </c>
      <c r="C5779" s="174" t="s">
        <v>224</v>
      </c>
      <c r="D5779" s="175">
        <v>51.69</v>
      </c>
    </row>
    <row r="5780" spans="1:4" ht="15.75" customHeight="1" x14ac:dyDescent="0.3">
      <c r="A5780" s="174">
        <v>89718</v>
      </c>
      <c r="B5780" s="83" t="s">
        <v>5999</v>
      </c>
      <c r="C5780" s="174" t="s">
        <v>224</v>
      </c>
      <c r="D5780" s="175">
        <v>63.38</v>
      </c>
    </row>
    <row r="5781" spans="1:4" ht="15.75" customHeight="1" x14ac:dyDescent="0.3">
      <c r="A5781" s="174">
        <v>89636</v>
      </c>
      <c r="B5781" s="83" t="s">
        <v>6000</v>
      </c>
      <c r="C5781" s="174" t="s">
        <v>224</v>
      </c>
      <c r="D5781" s="175">
        <v>81.97</v>
      </c>
    </row>
    <row r="5782" spans="1:4" ht="15.75" customHeight="1" x14ac:dyDescent="0.3">
      <c r="A5782" s="174">
        <v>89771</v>
      </c>
      <c r="B5782" s="83" t="s">
        <v>6001</v>
      </c>
      <c r="C5782" s="174" t="s">
        <v>224</v>
      </c>
      <c r="D5782" s="175">
        <v>68.95</v>
      </c>
    </row>
    <row r="5783" spans="1:4" ht="15.75" customHeight="1" x14ac:dyDescent="0.3">
      <c r="A5783" s="174">
        <v>104021</v>
      </c>
      <c r="B5783" s="83" t="s">
        <v>6002</v>
      </c>
      <c r="C5783" s="174" t="s">
        <v>224</v>
      </c>
      <c r="D5783" s="175">
        <v>82.35</v>
      </c>
    </row>
    <row r="5784" spans="1:4" ht="15.75" customHeight="1" x14ac:dyDescent="0.3">
      <c r="A5784" s="174">
        <v>89772</v>
      </c>
      <c r="B5784" s="83" t="s">
        <v>6003</v>
      </c>
      <c r="C5784" s="174" t="s">
        <v>224</v>
      </c>
      <c r="D5784" s="175">
        <v>100.52</v>
      </c>
    </row>
    <row r="5785" spans="1:4" ht="15.75" customHeight="1" x14ac:dyDescent="0.3">
      <c r="A5785" s="174">
        <v>89773</v>
      </c>
      <c r="B5785" s="83" t="s">
        <v>6004</v>
      </c>
      <c r="C5785" s="174" t="s">
        <v>224</v>
      </c>
      <c r="D5785" s="175">
        <v>161.82</v>
      </c>
    </row>
    <row r="5786" spans="1:4" ht="15.75" customHeight="1" x14ac:dyDescent="0.3">
      <c r="A5786" s="174">
        <v>89775</v>
      </c>
      <c r="B5786" s="83" t="s">
        <v>6005</v>
      </c>
      <c r="C5786" s="174" t="s">
        <v>224</v>
      </c>
      <c r="D5786" s="175">
        <v>252.8</v>
      </c>
    </row>
    <row r="5787" spans="1:4" ht="15.75" customHeight="1" x14ac:dyDescent="0.3">
      <c r="A5787" s="174">
        <v>89767</v>
      </c>
      <c r="B5787" s="83" t="s">
        <v>6006</v>
      </c>
      <c r="C5787" s="174" t="s">
        <v>182</v>
      </c>
      <c r="D5787" s="175">
        <v>25.92</v>
      </c>
    </row>
    <row r="5788" spans="1:4" ht="15.75" customHeight="1" x14ac:dyDescent="0.3">
      <c r="A5788" s="174">
        <v>89695</v>
      </c>
      <c r="B5788" s="83" t="s">
        <v>6007</v>
      </c>
      <c r="C5788" s="174" t="s">
        <v>182</v>
      </c>
      <c r="D5788" s="175">
        <v>21.14</v>
      </c>
    </row>
    <row r="5789" spans="1:4" ht="15.75" customHeight="1" x14ac:dyDescent="0.3">
      <c r="A5789" s="174">
        <v>89702</v>
      </c>
      <c r="B5789" s="83" t="s">
        <v>6008</v>
      </c>
      <c r="C5789" s="174" t="s">
        <v>182</v>
      </c>
      <c r="D5789" s="175">
        <v>27.22</v>
      </c>
    </row>
    <row r="5790" spans="1:4" ht="15.75" customHeight="1" x14ac:dyDescent="0.3">
      <c r="A5790" s="174">
        <v>89768</v>
      </c>
      <c r="B5790" s="83" t="s">
        <v>6009</v>
      </c>
      <c r="C5790" s="174" t="s">
        <v>182</v>
      </c>
      <c r="D5790" s="175">
        <v>30.18</v>
      </c>
    </row>
    <row r="5791" spans="1:4" ht="15.75" customHeight="1" x14ac:dyDescent="0.3">
      <c r="A5791" s="174">
        <v>89842</v>
      </c>
      <c r="B5791" s="83" t="s">
        <v>6010</v>
      </c>
      <c r="C5791" s="174" t="s">
        <v>182</v>
      </c>
      <c r="D5791" s="175">
        <v>57.93</v>
      </c>
    </row>
    <row r="5792" spans="1:4" ht="15.75" customHeight="1" x14ac:dyDescent="0.3">
      <c r="A5792" s="174">
        <v>89845</v>
      </c>
      <c r="B5792" s="83" t="s">
        <v>6011</v>
      </c>
      <c r="C5792" s="174" t="s">
        <v>182</v>
      </c>
      <c r="D5792" s="175">
        <v>113.62</v>
      </c>
    </row>
    <row r="5793" spans="1:4" ht="15.75" customHeight="1" x14ac:dyDescent="0.3">
      <c r="A5793" s="174">
        <v>89846</v>
      </c>
      <c r="B5793" s="83" t="s">
        <v>6012</v>
      </c>
      <c r="C5793" s="174" t="s">
        <v>182</v>
      </c>
      <c r="D5793" s="175">
        <v>241.14</v>
      </c>
    </row>
    <row r="5794" spans="1:4" ht="15.75" customHeight="1" x14ac:dyDescent="0.3">
      <c r="A5794" s="174">
        <v>89847</v>
      </c>
      <c r="B5794" s="83" t="s">
        <v>6013</v>
      </c>
      <c r="C5794" s="174" t="s">
        <v>182</v>
      </c>
      <c r="D5794" s="175">
        <v>288.13</v>
      </c>
    </row>
    <row r="5795" spans="1:4" ht="15.75" customHeight="1" x14ac:dyDescent="0.3">
      <c r="A5795" s="174">
        <v>89705</v>
      </c>
      <c r="B5795" s="83" t="s">
        <v>6014</v>
      </c>
      <c r="C5795" s="174" t="s">
        <v>182</v>
      </c>
      <c r="D5795" s="175">
        <v>31.7</v>
      </c>
    </row>
    <row r="5796" spans="1:4" ht="15.75" customHeight="1" x14ac:dyDescent="0.3">
      <c r="A5796" s="174">
        <v>89769</v>
      </c>
      <c r="B5796" s="83" t="s">
        <v>6015</v>
      </c>
      <c r="C5796" s="174" t="s">
        <v>182</v>
      </c>
      <c r="D5796" s="175">
        <v>64.930000000000007</v>
      </c>
    </row>
    <row r="5797" spans="1:4" ht="15.75" customHeight="1" x14ac:dyDescent="0.3">
      <c r="A5797" s="174">
        <v>89706</v>
      </c>
      <c r="B5797" s="83" t="s">
        <v>6016</v>
      </c>
      <c r="C5797" s="174" t="s">
        <v>182</v>
      </c>
      <c r="D5797" s="175">
        <v>66.73</v>
      </c>
    </row>
    <row r="5798" spans="1:4" ht="15.75" customHeight="1" x14ac:dyDescent="0.3">
      <c r="A5798" s="174">
        <v>89741</v>
      </c>
      <c r="B5798" s="83" t="s">
        <v>6017</v>
      </c>
      <c r="C5798" s="174" t="s">
        <v>182</v>
      </c>
      <c r="D5798" s="175">
        <v>26.94</v>
      </c>
    </row>
    <row r="5799" spans="1:4" ht="15.75" customHeight="1" x14ac:dyDescent="0.3">
      <c r="A5799" s="174">
        <v>89757</v>
      </c>
      <c r="B5799" s="83" t="s">
        <v>6018</v>
      </c>
      <c r="C5799" s="174" t="s">
        <v>182</v>
      </c>
      <c r="D5799" s="175">
        <v>35.049999999999997</v>
      </c>
    </row>
    <row r="5800" spans="1:4" ht="15.75" customHeight="1" x14ac:dyDescent="0.3">
      <c r="A5800" s="174">
        <v>104027</v>
      </c>
      <c r="B5800" s="83" t="s">
        <v>6019</v>
      </c>
      <c r="C5800" s="174" t="s">
        <v>182</v>
      </c>
      <c r="D5800" s="175">
        <v>72.52</v>
      </c>
    </row>
    <row r="5801" spans="1:4" ht="15.75" customHeight="1" x14ac:dyDescent="0.3">
      <c r="A5801" s="174">
        <v>89837</v>
      </c>
      <c r="B5801" s="83" t="s">
        <v>6020</v>
      </c>
      <c r="C5801" s="174" t="s">
        <v>182</v>
      </c>
      <c r="D5801" s="175">
        <v>150.69</v>
      </c>
    </row>
    <row r="5802" spans="1:4" ht="15.75" customHeight="1" x14ac:dyDescent="0.3">
      <c r="A5802" s="174">
        <v>89839</v>
      </c>
      <c r="B5802" s="83" t="s">
        <v>6021</v>
      </c>
      <c r="C5802" s="174" t="s">
        <v>182</v>
      </c>
      <c r="D5802" s="175">
        <v>195.73</v>
      </c>
    </row>
    <row r="5803" spans="1:4" ht="15.75" customHeight="1" x14ac:dyDescent="0.3">
      <c r="A5803" s="174">
        <v>89841</v>
      </c>
      <c r="B5803" s="83" t="s">
        <v>6022</v>
      </c>
      <c r="C5803" s="174" t="s">
        <v>182</v>
      </c>
      <c r="D5803" s="175">
        <v>296.89999999999998</v>
      </c>
    </row>
    <row r="5804" spans="1:4" ht="15.75" customHeight="1" x14ac:dyDescent="0.3">
      <c r="A5804" s="174">
        <v>89654</v>
      </c>
      <c r="B5804" s="83" t="s">
        <v>6023</v>
      </c>
      <c r="C5804" s="174" t="s">
        <v>182</v>
      </c>
      <c r="D5804" s="175">
        <v>23.55</v>
      </c>
    </row>
    <row r="5805" spans="1:4" ht="15.75" customHeight="1" x14ac:dyDescent="0.3">
      <c r="A5805" s="174">
        <v>89661</v>
      </c>
      <c r="B5805" s="83" t="s">
        <v>6024</v>
      </c>
      <c r="C5805" s="174" t="s">
        <v>182</v>
      </c>
      <c r="D5805" s="175">
        <v>27.6</v>
      </c>
    </row>
    <row r="5806" spans="1:4" ht="15.75" customHeight="1" x14ac:dyDescent="0.3">
      <c r="A5806" s="174">
        <v>89674</v>
      </c>
      <c r="B5806" s="83" t="s">
        <v>6025</v>
      </c>
      <c r="C5806" s="174" t="s">
        <v>182</v>
      </c>
      <c r="D5806" s="175">
        <v>35.82</v>
      </c>
    </row>
    <row r="5807" spans="1:4" ht="15.75" customHeight="1" x14ac:dyDescent="0.3">
      <c r="A5807" s="174">
        <v>89816</v>
      </c>
      <c r="B5807" s="83" t="s">
        <v>6026</v>
      </c>
      <c r="C5807" s="174" t="s">
        <v>182</v>
      </c>
      <c r="D5807" s="175">
        <v>47.21</v>
      </c>
    </row>
    <row r="5808" spans="1:4" ht="15.75" customHeight="1" x14ac:dyDescent="0.3">
      <c r="A5808" s="174">
        <v>89762</v>
      </c>
      <c r="B5808" s="83" t="s">
        <v>6027</v>
      </c>
      <c r="C5808" s="174" t="s">
        <v>182</v>
      </c>
      <c r="D5808" s="175">
        <v>50.71</v>
      </c>
    </row>
    <row r="5809" spans="1:4" ht="15.75" customHeight="1" x14ac:dyDescent="0.3">
      <c r="A5809" s="174">
        <v>89684</v>
      </c>
      <c r="B5809" s="83" t="s">
        <v>6028</v>
      </c>
      <c r="C5809" s="174" t="s">
        <v>182</v>
      </c>
      <c r="D5809" s="175">
        <v>51.6</v>
      </c>
    </row>
    <row r="5810" spans="1:4" ht="15.75" customHeight="1" x14ac:dyDescent="0.3">
      <c r="A5810" s="174">
        <v>89828</v>
      </c>
      <c r="B5810" s="83" t="s">
        <v>6029</v>
      </c>
      <c r="C5810" s="174" t="s">
        <v>182</v>
      </c>
      <c r="D5810" s="175">
        <v>68.55</v>
      </c>
    </row>
    <row r="5811" spans="1:4" ht="15.75" customHeight="1" x14ac:dyDescent="0.3">
      <c r="A5811" s="174">
        <v>89546</v>
      </c>
      <c r="B5811" s="83" t="s">
        <v>6030</v>
      </c>
      <c r="C5811" s="174" t="s">
        <v>182</v>
      </c>
      <c r="D5811" s="175">
        <v>11.95</v>
      </c>
    </row>
    <row r="5812" spans="1:4" ht="15.75" customHeight="1" x14ac:dyDescent="0.3">
      <c r="A5812" s="174">
        <v>89482</v>
      </c>
      <c r="B5812" s="83" t="s">
        <v>6031</v>
      </c>
      <c r="C5812" s="174" t="s">
        <v>182</v>
      </c>
      <c r="D5812" s="175">
        <v>43.53</v>
      </c>
    </row>
    <row r="5813" spans="1:4" ht="15.75" customHeight="1" x14ac:dyDescent="0.3">
      <c r="A5813" s="174">
        <v>89491</v>
      </c>
      <c r="B5813" s="83" t="s">
        <v>6032</v>
      </c>
      <c r="C5813" s="174" t="s">
        <v>182</v>
      </c>
      <c r="D5813" s="175">
        <v>106.03</v>
      </c>
    </row>
    <row r="5814" spans="1:4" ht="15.75" customHeight="1" x14ac:dyDescent="0.3">
      <c r="A5814" s="174">
        <v>104178</v>
      </c>
      <c r="B5814" s="83" t="s">
        <v>6033</v>
      </c>
      <c r="C5814" s="174" t="s">
        <v>182</v>
      </c>
      <c r="D5814" s="175">
        <v>23.22</v>
      </c>
    </row>
    <row r="5815" spans="1:4" ht="15.75" customHeight="1" x14ac:dyDescent="0.3">
      <c r="A5815" s="174">
        <v>104179</v>
      </c>
      <c r="B5815" s="83" t="s">
        <v>6034</v>
      </c>
      <c r="C5815" s="174" t="s">
        <v>182</v>
      </c>
      <c r="D5815" s="175">
        <v>86.98</v>
      </c>
    </row>
    <row r="5816" spans="1:4" ht="15.75" customHeight="1" x14ac:dyDescent="0.3">
      <c r="A5816" s="174">
        <v>89587</v>
      </c>
      <c r="B5816" s="83" t="s">
        <v>6035</v>
      </c>
      <c r="C5816" s="174" t="s">
        <v>182</v>
      </c>
      <c r="D5816" s="175">
        <v>54.93</v>
      </c>
    </row>
    <row r="5817" spans="1:4" ht="15.75" customHeight="1" x14ac:dyDescent="0.3">
      <c r="A5817" s="174">
        <v>89535</v>
      </c>
      <c r="B5817" s="83" t="s">
        <v>6036</v>
      </c>
      <c r="C5817" s="174" t="s">
        <v>182</v>
      </c>
      <c r="D5817" s="175">
        <v>45.42</v>
      </c>
    </row>
    <row r="5818" spans="1:4" ht="15.75" customHeight="1" x14ac:dyDescent="0.3">
      <c r="A5818" s="174">
        <v>89592</v>
      </c>
      <c r="B5818" s="83" t="s">
        <v>6037</v>
      </c>
      <c r="C5818" s="174" t="s">
        <v>182</v>
      </c>
      <c r="D5818" s="175">
        <v>168.84</v>
      </c>
    </row>
    <row r="5819" spans="1:4" ht="15.75" customHeight="1" x14ac:dyDescent="0.3">
      <c r="A5819" s="174">
        <v>104169</v>
      </c>
      <c r="B5819" s="83" t="s">
        <v>6038</v>
      </c>
      <c r="C5819" s="174" t="s">
        <v>182</v>
      </c>
      <c r="D5819" s="175">
        <v>154.93</v>
      </c>
    </row>
    <row r="5820" spans="1:4" ht="15.75" customHeight="1" x14ac:dyDescent="0.3">
      <c r="A5820" s="174">
        <v>89583</v>
      </c>
      <c r="B5820" s="83" t="s">
        <v>6039</v>
      </c>
      <c r="C5820" s="174" t="s">
        <v>182</v>
      </c>
      <c r="D5820" s="175">
        <v>46.63</v>
      </c>
    </row>
    <row r="5821" spans="1:4" ht="15.75" customHeight="1" x14ac:dyDescent="0.3">
      <c r="A5821" s="174">
        <v>89526</v>
      </c>
      <c r="B5821" s="83" t="s">
        <v>6040</v>
      </c>
      <c r="C5821" s="174" t="s">
        <v>182</v>
      </c>
      <c r="D5821" s="175">
        <v>41.38</v>
      </c>
    </row>
    <row r="5822" spans="1:4" ht="15.75" customHeight="1" x14ac:dyDescent="0.3">
      <c r="A5822" s="174">
        <v>95695</v>
      </c>
      <c r="B5822" s="83" t="s">
        <v>6041</v>
      </c>
      <c r="C5822" s="174" t="s">
        <v>182</v>
      </c>
      <c r="D5822" s="175">
        <v>66.510000000000005</v>
      </c>
    </row>
    <row r="5823" spans="1:4" ht="15.75" customHeight="1" x14ac:dyDescent="0.3">
      <c r="A5823" s="174">
        <v>95694</v>
      </c>
      <c r="B5823" s="83" t="s">
        <v>6042</v>
      </c>
      <c r="C5823" s="174" t="s">
        <v>182</v>
      </c>
      <c r="D5823" s="175">
        <v>57</v>
      </c>
    </row>
    <row r="5824" spans="1:4" ht="15.75" customHeight="1" x14ac:dyDescent="0.3">
      <c r="A5824" s="174">
        <v>89585</v>
      </c>
      <c r="B5824" s="83" t="s">
        <v>6043</v>
      </c>
      <c r="C5824" s="174" t="s">
        <v>182</v>
      </c>
      <c r="D5824" s="175">
        <v>50.13</v>
      </c>
    </row>
    <row r="5825" spans="1:4" ht="15.75" customHeight="1" x14ac:dyDescent="0.3">
      <c r="A5825" s="174">
        <v>89531</v>
      </c>
      <c r="B5825" s="83" t="s">
        <v>6044</v>
      </c>
      <c r="C5825" s="174" t="s">
        <v>182</v>
      </c>
      <c r="D5825" s="175">
        <v>40.619999999999997</v>
      </c>
    </row>
    <row r="5826" spans="1:4" ht="15.75" customHeight="1" x14ac:dyDescent="0.3">
      <c r="A5826" s="174">
        <v>89591</v>
      </c>
      <c r="B5826" s="83" t="s">
        <v>6045</v>
      </c>
      <c r="C5826" s="174" t="s">
        <v>182</v>
      </c>
      <c r="D5826" s="175">
        <v>138.80000000000001</v>
      </c>
    </row>
    <row r="5827" spans="1:4" ht="15.75" customHeight="1" x14ac:dyDescent="0.3">
      <c r="A5827" s="174">
        <v>104168</v>
      </c>
      <c r="B5827" s="83" t="s">
        <v>6046</v>
      </c>
      <c r="C5827" s="174" t="s">
        <v>182</v>
      </c>
      <c r="D5827" s="175">
        <v>124.89</v>
      </c>
    </row>
    <row r="5828" spans="1:4" ht="15.75" customHeight="1" x14ac:dyDescent="0.3">
      <c r="A5828" s="174">
        <v>89516</v>
      </c>
      <c r="B5828" s="83" t="s">
        <v>6047</v>
      </c>
      <c r="C5828" s="174" t="s">
        <v>182</v>
      </c>
      <c r="D5828" s="175">
        <v>9.6</v>
      </c>
    </row>
    <row r="5829" spans="1:4" ht="15.75" customHeight="1" x14ac:dyDescent="0.3">
      <c r="A5829" s="174">
        <v>89520</v>
      </c>
      <c r="B5829" s="83" t="s">
        <v>6048</v>
      </c>
      <c r="C5829" s="174" t="s">
        <v>182</v>
      </c>
      <c r="D5829" s="175">
        <v>16.829999999999998</v>
      </c>
    </row>
    <row r="5830" spans="1:4" ht="15.75" customHeight="1" x14ac:dyDescent="0.3">
      <c r="A5830" s="174">
        <v>89582</v>
      </c>
      <c r="B5830" s="83" t="s">
        <v>6049</v>
      </c>
      <c r="C5830" s="174" t="s">
        <v>182</v>
      </c>
      <c r="D5830" s="175">
        <v>37.46</v>
      </c>
    </row>
    <row r="5831" spans="1:4" ht="15.75" customHeight="1" x14ac:dyDescent="0.3">
      <c r="A5831" s="174">
        <v>89524</v>
      </c>
      <c r="B5831" s="83" t="s">
        <v>6050</v>
      </c>
      <c r="C5831" s="174" t="s">
        <v>182</v>
      </c>
      <c r="D5831" s="175">
        <v>32.21</v>
      </c>
    </row>
    <row r="5832" spans="1:4" ht="15.75" customHeight="1" x14ac:dyDescent="0.3">
      <c r="A5832" s="174">
        <v>89584</v>
      </c>
      <c r="B5832" s="83" t="s">
        <v>6051</v>
      </c>
      <c r="C5832" s="174" t="s">
        <v>182</v>
      </c>
      <c r="D5832" s="175">
        <v>49.02</v>
      </c>
    </row>
    <row r="5833" spans="1:4" ht="15.75" customHeight="1" x14ac:dyDescent="0.3">
      <c r="A5833" s="174">
        <v>89529</v>
      </c>
      <c r="B5833" s="83" t="s">
        <v>6052</v>
      </c>
      <c r="C5833" s="174" t="s">
        <v>182</v>
      </c>
      <c r="D5833" s="175">
        <v>39.51</v>
      </c>
    </row>
    <row r="5834" spans="1:4" ht="15.75" customHeight="1" x14ac:dyDescent="0.3">
      <c r="A5834" s="174">
        <v>89590</v>
      </c>
      <c r="B5834" s="83" t="s">
        <v>6053</v>
      </c>
      <c r="C5834" s="174" t="s">
        <v>182</v>
      </c>
      <c r="D5834" s="175">
        <v>142.22</v>
      </c>
    </row>
    <row r="5835" spans="1:4" ht="15.75" customHeight="1" x14ac:dyDescent="0.3">
      <c r="A5835" s="174">
        <v>104167</v>
      </c>
      <c r="B5835" s="83" t="s">
        <v>6054</v>
      </c>
      <c r="C5835" s="174" t="s">
        <v>182</v>
      </c>
      <c r="D5835" s="175">
        <v>128.31</v>
      </c>
    </row>
    <row r="5836" spans="1:4" ht="15.75" customHeight="1" x14ac:dyDescent="0.3">
      <c r="A5836" s="174">
        <v>89514</v>
      </c>
      <c r="B5836" s="83" t="s">
        <v>6055</v>
      </c>
      <c r="C5836" s="174" t="s">
        <v>182</v>
      </c>
      <c r="D5836" s="175">
        <v>9.5</v>
      </c>
    </row>
    <row r="5837" spans="1:4" ht="15.75" customHeight="1" x14ac:dyDescent="0.3">
      <c r="A5837" s="174">
        <v>89518</v>
      </c>
      <c r="B5837" s="83" t="s">
        <v>6056</v>
      </c>
      <c r="C5837" s="174" t="s">
        <v>182</v>
      </c>
      <c r="D5837" s="175">
        <v>16.05</v>
      </c>
    </row>
    <row r="5838" spans="1:4" ht="15.75" customHeight="1" x14ac:dyDescent="0.3">
      <c r="A5838" s="174">
        <v>89581</v>
      </c>
      <c r="B5838" s="83" t="s">
        <v>6057</v>
      </c>
      <c r="C5838" s="174" t="s">
        <v>182</v>
      </c>
      <c r="D5838" s="175">
        <v>36.96</v>
      </c>
    </row>
    <row r="5839" spans="1:4" ht="15.75" customHeight="1" x14ac:dyDescent="0.3">
      <c r="A5839" s="174">
        <v>89522</v>
      </c>
      <c r="B5839" s="83" t="s">
        <v>6058</v>
      </c>
      <c r="C5839" s="174" t="s">
        <v>182</v>
      </c>
      <c r="D5839" s="175">
        <v>31.71</v>
      </c>
    </row>
    <row r="5840" spans="1:4" ht="15.75" customHeight="1" x14ac:dyDescent="0.3">
      <c r="A5840" s="174">
        <v>89574</v>
      </c>
      <c r="B5840" s="83" t="s">
        <v>6059</v>
      </c>
      <c r="C5840" s="174" t="s">
        <v>182</v>
      </c>
      <c r="D5840" s="175">
        <v>164.51</v>
      </c>
    </row>
    <row r="5841" spans="1:4" ht="15.75" customHeight="1" x14ac:dyDescent="0.3">
      <c r="A5841" s="174">
        <v>89690</v>
      </c>
      <c r="B5841" s="83" t="s">
        <v>6060</v>
      </c>
      <c r="C5841" s="174" t="s">
        <v>182</v>
      </c>
      <c r="D5841" s="175">
        <v>97.82</v>
      </c>
    </row>
    <row r="5842" spans="1:4" ht="15.75" customHeight="1" x14ac:dyDescent="0.3">
      <c r="A5842" s="174">
        <v>89567</v>
      </c>
      <c r="B5842" s="83" t="s">
        <v>6061</v>
      </c>
      <c r="C5842" s="174" t="s">
        <v>182</v>
      </c>
      <c r="D5842" s="175">
        <v>85.17</v>
      </c>
    </row>
    <row r="5843" spans="1:4" ht="15.75" customHeight="1" x14ac:dyDescent="0.3">
      <c r="A5843" s="174">
        <v>89692</v>
      </c>
      <c r="B5843" s="83" t="s">
        <v>6062</v>
      </c>
      <c r="C5843" s="174" t="s">
        <v>182</v>
      </c>
      <c r="D5843" s="175">
        <v>110.07</v>
      </c>
    </row>
    <row r="5844" spans="1:4" ht="15.75" customHeight="1" x14ac:dyDescent="0.3">
      <c r="A5844" s="174">
        <v>89569</v>
      </c>
      <c r="B5844" s="83" t="s">
        <v>6063</v>
      </c>
      <c r="C5844" s="174" t="s">
        <v>182</v>
      </c>
      <c r="D5844" s="175">
        <v>99.3</v>
      </c>
    </row>
    <row r="5845" spans="1:4" ht="15.75" customHeight="1" x14ac:dyDescent="0.3">
      <c r="A5845" s="174">
        <v>89699</v>
      </c>
      <c r="B5845" s="83" t="s">
        <v>6064</v>
      </c>
      <c r="C5845" s="174" t="s">
        <v>182</v>
      </c>
      <c r="D5845" s="175">
        <v>213.42</v>
      </c>
    </row>
    <row r="5846" spans="1:4" ht="15.75" customHeight="1" x14ac:dyDescent="0.3">
      <c r="A5846" s="174">
        <v>104174</v>
      </c>
      <c r="B5846" s="83" t="s">
        <v>6065</v>
      </c>
      <c r="C5846" s="174" t="s">
        <v>182</v>
      </c>
      <c r="D5846" s="175">
        <v>198.77</v>
      </c>
    </row>
    <row r="5847" spans="1:4" ht="15.75" customHeight="1" x14ac:dyDescent="0.3">
      <c r="A5847" s="174">
        <v>89698</v>
      </c>
      <c r="B5847" s="83" t="s">
        <v>6066</v>
      </c>
      <c r="C5847" s="174" t="s">
        <v>182</v>
      </c>
      <c r="D5847" s="175">
        <v>281.35000000000002</v>
      </c>
    </row>
    <row r="5848" spans="1:4" ht="15.75" customHeight="1" x14ac:dyDescent="0.3">
      <c r="A5848" s="174">
        <v>104176</v>
      </c>
      <c r="B5848" s="83" t="s">
        <v>6067</v>
      </c>
      <c r="C5848" s="174" t="s">
        <v>182</v>
      </c>
      <c r="D5848" s="175">
        <v>262.8</v>
      </c>
    </row>
    <row r="5849" spans="1:4" ht="15.75" customHeight="1" x14ac:dyDescent="0.3">
      <c r="A5849" s="174">
        <v>89561</v>
      </c>
      <c r="B5849" s="83" t="s">
        <v>6068</v>
      </c>
      <c r="C5849" s="174" t="s">
        <v>182</v>
      </c>
      <c r="D5849" s="175">
        <v>16.649999999999999</v>
      </c>
    </row>
    <row r="5850" spans="1:4" ht="15.75" customHeight="1" x14ac:dyDescent="0.3">
      <c r="A5850" s="174">
        <v>89563</v>
      </c>
      <c r="B5850" s="83" t="s">
        <v>6069</v>
      </c>
      <c r="C5850" s="174" t="s">
        <v>182</v>
      </c>
      <c r="D5850" s="175">
        <v>36.5</v>
      </c>
    </row>
    <row r="5851" spans="1:4" ht="15.75" customHeight="1" x14ac:dyDescent="0.3">
      <c r="A5851" s="174">
        <v>89685</v>
      </c>
      <c r="B5851" s="83" t="s">
        <v>6070</v>
      </c>
      <c r="C5851" s="174" t="s">
        <v>182</v>
      </c>
      <c r="D5851" s="175">
        <v>66.28</v>
      </c>
    </row>
    <row r="5852" spans="1:4" ht="15.75" customHeight="1" x14ac:dyDescent="0.3">
      <c r="A5852" s="174">
        <v>89565</v>
      </c>
      <c r="B5852" s="83" t="s">
        <v>6071</v>
      </c>
      <c r="C5852" s="174" t="s">
        <v>182</v>
      </c>
      <c r="D5852" s="175">
        <v>59.28</v>
      </c>
    </row>
    <row r="5853" spans="1:4" ht="15.75" customHeight="1" x14ac:dyDescent="0.3">
      <c r="A5853" s="174">
        <v>89671</v>
      </c>
      <c r="B5853" s="83" t="s">
        <v>6072</v>
      </c>
      <c r="C5853" s="174" t="s">
        <v>182</v>
      </c>
      <c r="D5853" s="175">
        <v>48.56</v>
      </c>
    </row>
    <row r="5854" spans="1:4" ht="15.75" customHeight="1" x14ac:dyDescent="0.3">
      <c r="A5854" s="174">
        <v>89556</v>
      </c>
      <c r="B5854" s="83" t="s">
        <v>6073</v>
      </c>
      <c r="C5854" s="174" t="s">
        <v>182</v>
      </c>
      <c r="D5854" s="175">
        <v>42.23</v>
      </c>
    </row>
    <row r="5855" spans="1:4" ht="15.75" customHeight="1" x14ac:dyDescent="0.3">
      <c r="A5855" s="174">
        <v>89679</v>
      </c>
      <c r="B5855" s="83" t="s">
        <v>6074</v>
      </c>
      <c r="C5855" s="174" t="s">
        <v>182</v>
      </c>
      <c r="D5855" s="175">
        <v>129.44</v>
      </c>
    </row>
    <row r="5856" spans="1:4" ht="15.75" customHeight="1" x14ac:dyDescent="0.3">
      <c r="A5856" s="174">
        <v>104171</v>
      </c>
      <c r="B5856" s="83" t="s">
        <v>6075</v>
      </c>
      <c r="C5856" s="174" t="s">
        <v>182</v>
      </c>
      <c r="D5856" s="175">
        <v>102.86</v>
      </c>
    </row>
    <row r="5857" spans="1:4" ht="15.75" customHeight="1" x14ac:dyDescent="0.3">
      <c r="A5857" s="174">
        <v>89600</v>
      </c>
      <c r="B5857" s="83" t="s">
        <v>6076</v>
      </c>
      <c r="C5857" s="174" t="s">
        <v>182</v>
      </c>
      <c r="D5857" s="175">
        <v>27.63</v>
      </c>
    </row>
    <row r="5858" spans="1:4" ht="15.75" customHeight="1" x14ac:dyDescent="0.3">
      <c r="A5858" s="174">
        <v>89548</v>
      </c>
      <c r="B5858" s="83" t="s">
        <v>6077</v>
      </c>
      <c r="C5858" s="174" t="s">
        <v>182</v>
      </c>
      <c r="D5858" s="175">
        <v>24.13</v>
      </c>
    </row>
    <row r="5859" spans="1:4" ht="15.75" customHeight="1" x14ac:dyDescent="0.3">
      <c r="A5859" s="174">
        <v>89669</v>
      </c>
      <c r="B5859" s="83" t="s">
        <v>6078</v>
      </c>
      <c r="C5859" s="174" t="s">
        <v>182</v>
      </c>
      <c r="D5859" s="175">
        <v>37.130000000000003</v>
      </c>
    </row>
    <row r="5860" spans="1:4" ht="15.75" customHeight="1" x14ac:dyDescent="0.3">
      <c r="A5860" s="174">
        <v>89554</v>
      </c>
      <c r="B5860" s="83" t="s">
        <v>6079</v>
      </c>
      <c r="C5860" s="174" t="s">
        <v>182</v>
      </c>
      <c r="D5860" s="175">
        <v>30.77</v>
      </c>
    </row>
    <row r="5861" spans="1:4" ht="15.75" customHeight="1" x14ac:dyDescent="0.3">
      <c r="A5861" s="174">
        <v>89677</v>
      </c>
      <c r="B5861" s="83" t="s">
        <v>6080</v>
      </c>
      <c r="C5861" s="174" t="s">
        <v>182</v>
      </c>
      <c r="D5861" s="175">
        <v>83.78</v>
      </c>
    </row>
    <row r="5862" spans="1:4" ht="15.75" customHeight="1" x14ac:dyDescent="0.3">
      <c r="A5862" s="174">
        <v>104170</v>
      </c>
      <c r="B5862" s="83" t="s">
        <v>6081</v>
      </c>
      <c r="C5862" s="174" t="s">
        <v>182</v>
      </c>
      <c r="D5862" s="175">
        <v>74.34</v>
      </c>
    </row>
    <row r="5863" spans="1:4" ht="15.75" customHeight="1" x14ac:dyDescent="0.3">
      <c r="A5863" s="174">
        <v>89544</v>
      </c>
      <c r="B5863" s="83" t="s">
        <v>6082</v>
      </c>
      <c r="C5863" s="174" t="s">
        <v>182</v>
      </c>
      <c r="D5863" s="175">
        <v>9.5299999999999994</v>
      </c>
    </row>
    <row r="5864" spans="1:4" ht="15.75" customHeight="1" x14ac:dyDescent="0.3">
      <c r="A5864" s="174">
        <v>89545</v>
      </c>
      <c r="B5864" s="83" t="s">
        <v>6083</v>
      </c>
      <c r="C5864" s="174" t="s">
        <v>182</v>
      </c>
      <c r="D5864" s="175">
        <v>17.989999999999998</v>
      </c>
    </row>
    <row r="5865" spans="1:4" ht="15.75" customHeight="1" x14ac:dyDescent="0.3">
      <c r="A5865" s="174">
        <v>89599</v>
      </c>
      <c r="B5865" s="83" t="s">
        <v>6084</v>
      </c>
      <c r="C5865" s="174" t="s">
        <v>182</v>
      </c>
      <c r="D5865" s="175">
        <v>27.67</v>
      </c>
    </row>
    <row r="5866" spans="1:4" ht="15.75" customHeight="1" x14ac:dyDescent="0.3">
      <c r="A5866" s="174">
        <v>89547</v>
      </c>
      <c r="B5866" s="83" t="s">
        <v>6085</v>
      </c>
      <c r="C5866" s="174" t="s">
        <v>182</v>
      </c>
      <c r="D5866" s="175">
        <v>24.16</v>
      </c>
    </row>
    <row r="5867" spans="1:4" ht="15.75" customHeight="1" x14ac:dyDescent="0.3">
      <c r="A5867" s="174">
        <v>89495</v>
      </c>
      <c r="B5867" s="83" t="s">
        <v>6086</v>
      </c>
      <c r="C5867" s="174" t="s">
        <v>182</v>
      </c>
      <c r="D5867" s="175">
        <v>20.010000000000002</v>
      </c>
    </row>
    <row r="5868" spans="1:4" ht="15.75" customHeight="1" x14ac:dyDescent="0.3">
      <c r="A5868" s="174">
        <v>89673</v>
      </c>
      <c r="B5868" s="83" t="s">
        <v>6087</v>
      </c>
      <c r="C5868" s="174" t="s">
        <v>182</v>
      </c>
      <c r="D5868" s="175">
        <v>38.42</v>
      </c>
    </row>
    <row r="5869" spans="1:4" ht="15.75" customHeight="1" x14ac:dyDescent="0.3">
      <c r="A5869" s="174">
        <v>89557</v>
      </c>
      <c r="B5869" s="83" t="s">
        <v>6088</v>
      </c>
      <c r="C5869" s="174" t="s">
        <v>182</v>
      </c>
      <c r="D5869" s="175">
        <v>33.5</v>
      </c>
    </row>
    <row r="5870" spans="1:4" ht="15.75" customHeight="1" x14ac:dyDescent="0.3">
      <c r="A5870" s="174">
        <v>89681</v>
      </c>
      <c r="B5870" s="83" t="s">
        <v>6089</v>
      </c>
      <c r="C5870" s="174" t="s">
        <v>182</v>
      </c>
      <c r="D5870" s="175">
        <v>95.09</v>
      </c>
    </row>
    <row r="5871" spans="1:4" ht="15.75" customHeight="1" x14ac:dyDescent="0.3">
      <c r="A5871" s="174">
        <v>104173</v>
      </c>
      <c r="B5871" s="83" t="s">
        <v>6090</v>
      </c>
      <c r="C5871" s="174" t="s">
        <v>182</v>
      </c>
      <c r="D5871" s="175">
        <v>88.75</v>
      </c>
    </row>
    <row r="5872" spans="1:4" ht="15.75" customHeight="1" x14ac:dyDescent="0.3">
      <c r="A5872" s="174">
        <v>89549</v>
      </c>
      <c r="B5872" s="83" t="s">
        <v>6091</v>
      </c>
      <c r="C5872" s="174" t="s">
        <v>182</v>
      </c>
      <c r="D5872" s="175">
        <v>19.91</v>
      </c>
    </row>
    <row r="5873" spans="1:4" ht="15.75" customHeight="1" x14ac:dyDescent="0.3">
      <c r="A5873" s="174">
        <v>89578</v>
      </c>
      <c r="B5873" s="83" t="s">
        <v>6092</v>
      </c>
      <c r="C5873" s="174" t="s">
        <v>224</v>
      </c>
      <c r="D5873" s="175">
        <v>36.72</v>
      </c>
    </row>
    <row r="5874" spans="1:4" ht="15.75" customHeight="1" x14ac:dyDescent="0.3">
      <c r="A5874" s="174">
        <v>89512</v>
      </c>
      <c r="B5874" s="83" t="s">
        <v>6093</v>
      </c>
      <c r="C5874" s="174" t="s">
        <v>224</v>
      </c>
      <c r="D5874" s="175">
        <v>58.19</v>
      </c>
    </row>
    <row r="5875" spans="1:4" ht="15.75" customHeight="1" x14ac:dyDescent="0.3">
      <c r="A5875" s="174">
        <v>89580</v>
      </c>
      <c r="B5875" s="83" t="s">
        <v>6094</v>
      </c>
      <c r="C5875" s="174" t="s">
        <v>224</v>
      </c>
      <c r="D5875" s="175">
        <v>75.64</v>
      </c>
    </row>
    <row r="5876" spans="1:4" ht="15.75" customHeight="1" x14ac:dyDescent="0.3">
      <c r="A5876" s="174">
        <v>104166</v>
      </c>
      <c r="B5876" s="83" t="s">
        <v>6095</v>
      </c>
      <c r="C5876" s="174" t="s">
        <v>224</v>
      </c>
      <c r="D5876" s="175">
        <v>83.58</v>
      </c>
    </row>
    <row r="5877" spans="1:4" ht="15.75" customHeight="1" x14ac:dyDescent="0.3">
      <c r="A5877" s="174">
        <v>89508</v>
      </c>
      <c r="B5877" s="83" t="s">
        <v>6096</v>
      </c>
      <c r="C5877" s="174" t="s">
        <v>224</v>
      </c>
      <c r="D5877" s="175">
        <v>20.04</v>
      </c>
    </row>
    <row r="5878" spans="1:4" ht="15.75" customHeight="1" x14ac:dyDescent="0.3">
      <c r="A5878" s="174">
        <v>89509</v>
      </c>
      <c r="B5878" s="83" t="s">
        <v>6097</v>
      </c>
      <c r="C5878" s="174" t="s">
        <v>224</v>
      </c>
      <c r="D5878" s="175">
        <v>26.97</v>
      </c>
    </row>
    <row r="5879" spans="1:4" ht="15.75" customHeight="1" x14ac:dyDescent="0.3">
      <c r="A5879" s="174">
        <v>89576</v>
      </c>
      <c r="B5879" s="83" t="s">
        <v>6098</v>
      </c>
      <c r="C5879" s="174" t="s">
        <v>224</v>
      </c>
      <c r="D5879" s="175">
        <v>29.44</v>
      </c>
    </row>
    <row r="5880" spans="1:4" ht="15.75" customHeight="1" x14ac:dyDescent="0.3">
      <c r="A5880" s="174">
        <v>89511</v>
      </c>
      <c r="B5880" s="83" t="s">
        <v>6099</v>
      </c>
      <c r="C5880" s="174" t="s">
        <v>224</v>
      </c>
      <c r="D5880" s="175">
        <v>45.61</v>
      </c>
    </row>
    <row r="5881" spans="1:4" ht="15.75" customHeight="1" x14ac:dyDescent="0.3">
      <c r="A5881" s="174">
        <v>89675</v>
      </c>
      <c r="B5881" s="83" t="s">
        <v>6100</v>
      </c>
      <c r="C5881" s="174" t="s">
        <v>182</v>
      </c>
      <c r="D5881" s="175">
        <v>76.95</v>
      </c>
    </row>
    <row r="5882" spans="1:4" ht="15.75" customHeight="1" x14ac:dyDescent="0.3">
      <c r="A5882" s="174">
        <v>89559</v>
      </c>
      <c r="B5882" s="83" t="s">
        <v>6101</v>
      </c>
      <c r="C5882" s="174" t="s">
        <v>182</v>
      </c>
      <c r="D5882" s="175">
        <v>70.62</v>
      </c>
    </row>
    <row r="5883" spans="1:4" ht="15.75" customHeight="1" x14ac:dyDescent="0.3">
      <c r="A5883" s="174">
        <v>104172</v>
      </c>
      <c r="B5883" s="83" t="s">
        <v>6102</v>
      </c>
      <c r="C5883" s="174" t="s">
        <v>182</v>
      </c>
      <c r="D5883" s="175">
        <v>288.63</v>
      </c>
    </row>
    <row r="5884" spans="1:4" ht="15.75" customHeight="1" x14ac:dyDescent="0.3">
      <c r="A5884" s="174">
        <v>89683</v>
      </c>
      <c r="B5884" s="83" t="s">
        <v>6103</v>
      </c>
      <c r="C5884" s="174" t="s">
        <v>182</v>
      </c>
      <c r="D5884" s="175">
        <v>297.89999999999998</v>
      </c>
    </row>
    <row r="5885" spans="1:4" ht="15.75" customHeight="1" x14ac:dyDescent="0.3">
      <c r="A5885" s="174">
        <v>89667</v>
      </c>
      <c r="B5885" s="83" t="s">
        <v>6104</v>
      </c>
      <c r="C5885" s="174" t="s">
        <v>182</v>
      </c>
      <c r="D5885" s="175">
        <v>46.83</v>
      </c>
    </row>
    <row r="5886" spans="1:4" ht="15.75" customHeight="1" x14ac:dyDescent="0.3">
      <c r="A5886" s="174">
        <v>89550</v>
      </c>
      <c r="B5886" s="83" t="s">
        <v>6105</v>
      </c>
      <c r="C5886" s="174" t="s">
        <v>182</v>
      </c>
      <c r="D5886" s="175">
        <v>43.33</v>
      </c>
    </row>
    <row r="5887" spans="1:4" ht="15.75" customHeight="1" x14ac:dyDescent="0.3">
      <c r="A5887" s="174">
        <v>89693</v>
      </c>
      <c r="B5887" s="83" t="s">
        <v>6106</v>
      </c>
      <c r="C5887" s="174" t="s">
        <v>182</v>
      </c>
      <c r="D5887" s="175">
        <v>86.49</v>
      </c>
    </row>
    <row r="5888" spans="1:4" ht="15.75" customHeight="1" x14ac:dyDescent="0.3">
      <c r="A5888" s="174">
        <v>89571</v>
      </c>
      <c r="B5888" s="83" t="s">
        <v>6107</v>
      </c>
      <c r="C5888" s="174" t="s">
        <v>182</v>
      </c>
      <c r="D5888" s="175">
        <v>73.84</v>
      </c>
    </row>
    <row r="5889" spans="1:4" ht="15.75" customHeight="1" x14ac:dyDescent="0.3">
      <c r="A5889" s="174">
        <v>89696</v>
      </c>
      <c r="B5889" s="83" t="s">
        <v>6108</v>
      </c>
      <c r="C5889" s="174" t="s">
        <v>182</v>
      </c>
      <c r="D5889" s="175">
        <v>91.71</v>
      </c>
    </row>
    <row r="5890" spans="1:4" ht="15.75" customHeight="1" x14ac:dyDescent="0.3">
      <c r="A5890" s="174">
        <v>89573</v>
      </c>
      <c r="B5890" s="83" t="s">
        <v>6109</v>
      </c>
      <c r="C5890" s="174" t="s">
        <v>182</v>
      </c>
      <c r="D5890" s="175">
        <v>80.94</v>
      </c>
    </row>
    <row r="5891" spans="1:4" ht="15.75" customHeight="1" x14ac:dyDescent="0.3">
      <c r="A5891" s="174">
        <v>89704</v>
      </c>
      <c r="B5891" s="83" t="s">
        <v>6110</v>
      </c>
      <c r="C5891" s="174" t="s">
        <v>182</v>
      </c>
      <c r="D5891" s="175">
        <v>162.08000000000001</v>
      </c>
    </row>
    <row r="5892" spans="1:4" ht="15.75" customHeight="1" x14ac:dyDescent="0.3">
      <c r="A5892" s="174">
        <v>104175</v>
      </c>
      <c r="B5892" s="83" t="s">
        <v>6111</v>
      </c>
      <c r="C5892" s="174" t="s">
        <v>182</v>
      </c>
      <c r="D5892" s="175">
        <v>147.43</v>
      </c>
    </row>
    <row r="5893" spans="1:4" ht="15.75" customHeight="1" x14ac:dyDescent="0.3">
      <c r="A5893" s="174">
        <v>89701</v>
      </c>
      <c r="B5893" s="83" t="s">
        <v>6112</v>
      </c>
      <c r="C5893" s="174" t="s">
        <v>182</v>
      </c>
      <c r="D5893" s="175">
        <v>208.54</v>
      </c>
    </row>
    <row r="5894" spans="1:4" ht="15.75" customHeight="1" x14ac:dyDescent="0.3">
      <c r="A5894" s="174">
        <v>104177</v>
      </c>
      <c r="B5894" s="83" t="s">
        <v>6113</v>
      </c>
      <c r="C5894" s="174" t="s">
        <v>182</v>
      </c>
      <c r="D5894" s="175">
        <v>189.99</v>
      </c>
    </row>
    <row r="5895" spans="1:4" ht="15.75" customHeight="1" x14ac:dyDescent="0.3">
      <c r="A5895" s="174">
        <v>89566</v>
      </c>
      <c r="B5895" s="83" t="s">
        <v>6114</v>
      </c>
      <c r="C5895" s="174" t="s">
        <v>182</v>
      </c>
      <c r="D5895" s="175">
        <v>50.28</v>
      </c>
    </row>
    <row r="5896" spans="1:4" ht="15.75" customHeight="1" x14ac:dyDescent="0.3">
      <c r="A5896" s="174">
        <v>89687</v>
      </c>
      <c r="B5896" s="83" t="s">
        <v>6115</v>
      </c>
      <c r="C5896" s="174" t="s">
        <v>182</v>
      </c>
      <c r="D5896" s="175">
        <v>57.28</v>
      </c>
    </row>
    <row r="5897" spans="1:4" ht="15.75" customHeight="1" x14ac:dyDescent="0.3">
      <c r="A5897" s="174">
        <v>102237</v>
      </c>
      <c r="B5897" s="83" t="s">
        <v>6116</v>
      </c>
      <c r="C5897" s="174" t="s">
        <v>216</v>
      </c>
      <c r="D5897" s="175">
        <v>0</v>
      </c>
    </row>
    <row r="5898" spans="1:4" ht="15.75" customHeight="1" x14ac:dyDescent="0.3">
      <c r="A5898" s="174">
        <v>102450</v>
      </c>
      <c r="B5898" s="83" t="s">
        <v>6117</v>
      </c>
      <c r="C5898" s="174" t="s">
        <v>216</v>
      </c>
      <c r="D5898" s="175">
        <v>0</v>
      </c>
    </row>
    <row r="5899" spans="1:4" ht="15.75" customHeight="1" x14ac:dyDescent="0.3">
      <c r="A5899" s="174">
        <v>102250</v>
      </c>
      <c r="B5899" s="83" t="s">
        <v>6118</v>
      </c>
      <c r="C5899" s="174" t="s">
        <v>216</v>
      </c>
      <c r="D5899" s="175">
        <v>0</v>
      </c>
    </row>
    <row r="5900" spans="1:4" ht="15.75" customHeight="1" x14ac:dyDescent="0.3">
      <c r="A5900" s="174">
        <v>102240</v>
      </c>
      <c r="B5900" s="83" t="s">
        <v>6119</v>
      </c>
      <c r="C5900" s="174" t="s">
        <v>216</v>
      </c>
      <c r="D5900" s="175">
        <v>0</v>
      </c>
    </row>
    <row r="5901" spans="1:4" ht="15.75" customHeight="1" x14ac:dyDescent="0.3">
      <c r="A5901" s="174">
        <v>102449</v>
      </c>
      <c r="B5901" s="83" t="s">
        <v>6120</v>
      </c>
      <c r="C5901" s="174" t="s">
        <v>216</v>
      </c>
      <c r="D5901" s="175">
        <v>0</v>
      </c>
    </row>
    <row r="5902" spans="1:4" ht="15.75" customHeight="1" x14ac:dyDescent="0.3">
      <c r="A5902" s="174">
        <v>102249</v>
      </c>
      <c r="B5902" s="83" t="s">
        <v>6121</v>
      </c>
      <c r="C5902" s="174" t="s">
        <v>216</v>
      </c>
      <c r="D5902" s="175">
        <v>0</v>
      </c>
    </row>
    <row r="5903" spans="1:4" ht="15.75" customHeight="1" x14ac:dyDescent="0.3">
      <c r="A5903" s="174">
        <v>102238</v>
      </c>
      <c r="B5903" s="83" t="s">
        <v>6122</v>
      </c>
      <c r="C5903" s="174" t="s">
        <v>216</v>
      </c>
      <c r="D5903" s="175">
        <v>0</v>
      </c>
    </row>
    <row r="5904" spans="1:4" ht="15.75" customHeight="1" x14ac:dyDescent="0.3">
      <c r="A5904" s="174">
        <v>102448</v>
      </c>
      <c r="B5904" s="83" t="s">
        <v>6123</v>
      </c>
      <c r="C5904" s="174" t="s">
        <v>216</v>
      </c>
      <c r="D5904" s="175">
        <v>0</v>
      </c>
    </row>
    <row r="5905" spans="1:4" ht="15.75" customHeight="1" x14ac:dyDescent="0.3">
      <c r="A5905" s="174">
        <v>102248</v>
      </c>
      <c r="B5905" s="83" t="s">
        <v>6124</v>
      </c>
      <c r="C5905" s="174" t="s">
        <v>216</v>
      </c>
      <c r="D5905" s="175">
        <v>0</v>
      </c>
    </row>
    <row r="5906" spans="1:4" ht="15.75" customHeight="1" x14ac:dyDescent="0.3">
      <c r="A5906" s="174">
        <v>102253</v>
      </c>
      <c r="B5906" s="83" t="s">
        <v>6125</v>
      </c>
      <c r="C5906" s="174" t="s">
        <v>216</v>
      </c>
      <c r="D5906" s="175">
        <v>943.52</v>
      </c>
    </row>
    <row r="5907" spans="1:4" ht="15.75" customHeight="1" x14ac:dyDescent="0.3">
      <c r="A5907" s="174">
        <v>102254</v>
      </c>
      <c r="B5907" s="83" t="s">
        <v>6126</v>
      </c>
      <c r="C5907" s="174" t="s">
        <v>216</v>
      </c>
      <c r="D5907" s="175">
        <v>841.26</v>
      </c>
    </row>
    <row r="5908" spans="1:4" ht="15.75" customHeight="1" x14ac:dyDescent="0.3">
      <c r="A5908" s="174">
        <v>102257</v>
      </c>
      <c r="B5908" s="83" t="s">
        <v>6127</v>
      </c>
      <c r="C5908" s="174" t="s">
        <v>216</v>
      </c>
      <c r="D5908" s="175">
        <v>358.36</v>
      </c>
    </row>
    <row r="5909" spans="1:4" ht="15.75" customHeight="1" x14ac:dyDescent="0.3">
      <c r="A5909" s="174">
        <v>102239</v>
      </c>
      <c r="B5909" s="83" t="s">
        <v>6128</v>
      </c>
      <c r="C5909" s="174" t="s">
        <v>216</v>
      </c>
      <c r="D5909" s="175">
        <v>0</v>
      </c>
    </row>
    <row r="5910" spans="1:4" ht="15.75" customHeight="1" x14ac:dyDescent="0.3">
      <c r="A5910" s="174">
        <v>102236</v>
      </c>
      <c r="B5910" s="83" t="s">
        <v>6129</v>
      </c>
      <c r="C5910" s="174" t="s">
        <v>216</v>
      </c>
      <c r="D5910" s="175">
        <v>0</v>
      </c>
    </row>
    <row r="5911" spans="1:4" ht="15.75" customHeight="1" x14ac:dyDescent="0.3">
      <c r="A5911" s="174">
        <v>102235</v>
      </c>
      <c r="B5911" s="83" t="s">
        <v>6130</v>
      </c>
      <c r="C5911" s="174" t="s">
        <v>216</v>
      </c>
      <c r="D5911" s="175">
        <v>585.70000000000005</v>
      </c>
    </row>
    <row r="5912" spans="1:4" ht="15.75" customHeight="1" x14ac:dyDescent="0.3">
      <c r="A5912" s="174">
        <v>102260</v>
      </c>
      <c r="B5912" s="83" t="s">
        <v>6131</v>
      </c>
      <c r="C5912" s="174" t="s">
        <v>216</v>
      </c>
      <c r="D5912" s="175">
        <v>0</v>
      </c>
    </row>
    <row r="5913" spans="1:4" ht="15.75" customHeight="1" x14ac:dyDescent="0.3">
      <c r="A5913" s="174">
        <v>102259</v>
      </c>
      <c r="B5913" s="83" t="s">
        <v>6132</v>
      </c>
      <c r="C5913" s="174" t="s">
        <v>216</v>
      </c>
      <c r="D5913" s="175">
        <v>0</v>
      </c>
    </row>
    <row r="5914" spans="1:4" ht="15.75" customHeight="1" x14ac:dyDescent="0.3">
      <c r="A5914" s="174">
        <v>102262</v>
      </c>
      <c r="B5914" s="83" t="s">
        <v>6133</v>
      </c>
      <c r="C5914" s="174" t="s">
        <v>182</v>
      </c>
      <c r="D5914" s="175">
        <v>0</v>
      </c>
    </row>
    <row r="5915" spans="1:4" ht="15.75" customHeight="1" x14ac:dyDescent="0.3">
      <c r="A5915" s="174">
        <v>102242</v>
      </c>
      <c r="B5915" s="83" t="s">
        <v>6134</v>
      </c>
      <c r="C5915" s="174" t="s">
        <v>216</v>
      </c>
      <c r="D5915" s="175">
        <v>0</v>
      </c>
    </row>
    <row r="5916" spans="1:4" ht="15.75" customHeight="1" x14ac:dyDescent="0.3">
      <c r="A5916" s="174">
        <v>102246</v>
      </c>
      <c r="B5916" s="83" t="s">
        <v>6135</v>
      </c>
      <c r="C5916" s="174" t="s">
        <v>216</v>
      </c>
      <c r="D5916" s="175">
        <v>0</v>
      </c>
    </row>
    <row r="5917" spans="1:4" ht="15.75" customHeight="1" x14ac:dyDescent="0.3">
      <c r="A5917" s="174">
        <v>102251</v>
      </c>
      <c r="B5917" s="83" t="s">
        <v>6136</v>
      </c>
      <c r="C5917" s="174" t="s">
        <v>216</v>
      </c>
      <c r="D5917" s="175">
        <v>0</v>
      </c>
    </row>
    <row r="5918" spans="1:4" ht="15.75" customHeight="1" x14ac:dyDescent="0.3">
      <c r="A5918" s="174">
        <v>102241</v>
      </c>
      <c r="B5918" s="83" t="s">
        <v>6137</v>
      </c>
      <c r="C5918" s="174" t="s">
        <v>216</v>
      </c>
      <c r="D5918" s="175">
        <v>0</v>
      </c>
    </row>
    <row r="5919" spans="1:4" ht="15.75" customHeight="1" x14ac:dyDescent="0.3">
      <c r="A5919" s="174">
        <v>102247</v>
      </c>
      <c r="B5919" s="83" t="s">
        <v>6138</v>
      </c>
      <c r="C5919" s="174" t="s">
        <v>216</v>
      </c>
      <c r="D5919" s="175">
        <v>0</v>
      </c>
    </row>
    <row r="5920" spans="1:4" ht="15.75" customHeight="1" x14ac:dyDescent="0.3">
      <c r="A5920" s="174">
        <v>102252</v>
      </c>
      <c r="B5920" s="83" t="s">
        <v>6139</v>
      </c>
      <c r="C5920" s="174" t="s">
        <v>216</v>
      </c>
      <c r="D5920" s="175">
        <v>0</v>
      </c>
    </row>
    <row r="5921" spans="1:4" ht="15.75" customHeight="1" x14ac:dyDescent="0.3">
      <c r="A5921" s="174">
        <v>102255</v>
      </c>
      <c r="B5921" s="83" t="s">
        <v>6140</v>
      </c>
      <c r="C5921" s="174" t="s">
        <v>216</v>
      </c>
      <c r="D5921" s="175">
        <v>999.63</v>
      </c>
    </row>
    <row r="5922" spans="1:4" ht="15.75" customHeight="1" x14ac:dyDescent="0.3">
      <c r="A5922" s="174">
        <v>102256</v>
      </c>
      <c r="B5922" s="83" t="s">
        <v>6141</v>
      </c>
      <c r="C5922" s="174" t="s">
        <v>216</v>
      </c>
      <c r="D5922" s="175">
        <v>902.24</v>
      </c>
    </row>
    <row r="5923" spans="1:4" ht="15.75" customHeight="1" x14ac:dyDescent="0.3">
      <c r="A5923" s="174">
        <v>102258</v>
      </c>
      <c r="B5923" s="83" t="s">
        <v>6142</v>
      </c>
      <c r="C5923" s="174" t="s">
        <v>216</v>
      </c>
      <c r="D5923" s="175">
        <v>431.92</v>
      </c>
    </row>
    <row r="5924" spans="1:4" ht="15.75" customHeight="1" x14ac:dyDescent="0.3">
      <c r="A5924" s="174">
        <v>101912</v>
      </c>
      <c r="B5924" s="83" t="s">
        <v>6143</v>
      </c>
      <c r="C5924" s="174" t="s">
        <v>182</v>
      </c>
      <c r="D5924" s="175">
        <v>2203.23</v>
      </c>
    </row>
    <row r="5925" spans="1:4" ht="15.75" customHeight="1" x14ac:dyDescent="0.3">
      <c r="A5925" s="174">
        <v>96765</v>
      </c>
      <c r="B5925" s="83" t="s">
        <v>6144</v>
      </c>
      <c r="C5925" s="174" t="s">
        <v>182</v>
      </c>
      <c r="D5925" s="175">
        <v>1829.39</v>
      </c>
    </row>
    <row r="5926" spans="1:4" ht="15.75" customHeight="1" x14ac:dyDescent="0.3">
      <c r="A5926" s="174">
        <v>97430</v>
      </c>
      <c r="B5926" s="83" t="s">
        <v>6145</v>
      </c>
      <c r="C5926" s="174" t="s">
        <v>182</v>
      </c>
      <c r="D5926" s="175">
        <v>44.27</v>
      </c>
    </row>
    <row r="5927" spans="1:4" ht="15.75" customHeight="1" x14ac:dyDescent="0.3">
      <c r="A5927" s="174">
        <v>97431</v>
      </c>
      <c r="B5927" s="83" t="s">
        <v>6146</v>
      </c>
      <c r="C5927" s="174" t="s">
        <v>182</v>
      </c>
      <c r="D5927" s="175">
        <v>49.71</v>
      </c>
    </row>
    <row r="5928" spans="1:4" ht="15.75" customHeight="1" x14ac:dyDescent="0.3">
      <c r="A5928" s="174">
        <v>97432</v>
      </c>
      <c r="B5928" s="83" t="s">
        <v>6147</v>
      </c>
      <c r="C5928" s="174" t="s">
        <v>182</v>
      </c>
      <c r="D5928" s="175">
        <v>56.13</v>
      </c>
    </row>
    <row r="5929" spans="1:4" ht="15.75" customHeight="1" x14ac:dyDescent="0.3">
      <c r="A5929" s="174">
        <v>101913</v>
      </c>
      <c r="B5929" s="83" t="s">
        <v>6148</v>
      </c>
      <c r="C5929" s="174" t="s">
        <v>182</v>
      </c>
      <c r="D5929" s="175">
        <v>497.69</v>
      </c>
    </row>
    <row r="5930" spans="1:4" ht="15.75" customHeight="1" x14ac:dyDescent="0.3">
      <c r="A5930" s="174">
        <v>101914</v>
      </c>
      <c r="B5930" s="83" t="s">
        <v>6149</v>
      </c>
      <c r="C5930" s="174" t="s">
        <v>182</v>
      </c>
      <c r="D5930" s="175">
        <v>631.87</v>
      </c>
    </row>
    <row r="5931" spans="1:4" ht="15.75" customHeight="1" x14ac:dyDescent="0.3">
      <c r="A5931" s="174">
        <v>101915</v>
      </c>
      <c r="B5931" s="83" t="s">
        <v>6150</v>
      </c>
      <c r="C5931" s="174" t="s">
        <v>182</v>
      </c>
      <c r="D5931" s="175">
        <v>359.32</v>
      </c>
    </row>
    <row r="5932" spans="1:4" ht="15.75" customHeight="1" x14ac:dyDescent="0.3">
      <c r="A5932" s="174">
        <v>97433</v>
      </c>
      <c r="B5932" s="83" t="s">
        <v>6151</v>
      </c>
      <c r="C5932" s="174" t="s">
        <v>182</v>
      </c>
      <c r="D5932" s="175">
        <v>94.71</v>
      </c>
    </row>
    <row r="5933" spans="1:4" ht="15.75" customHeight="1" x14ac:dyDescent="0.3">
      <c r="A5933" s="174">
        <v>97435</v>
      </c>
      <c r="B5933" s="83" t="s">
        <v>6152</v>
      </c>
      <c r="C5933" s="174" t="s">
        <v>182</v>
      </c>
      <c r="D5933" s="175">
        <v>110.58</v>
      </c>
    </row>
    <row r="5934" spans="1:4" ht="15.75" customHeight="1" x14ac:dyDescent="0.3">
      <c r="A5934" s="174">
        <v>97437</v>
      </c>
      <c r="B5934" s="83" t="s">
        <v>6153</v>
      </c>
      <c r="C5934" s="174" t="s">
        <v>182</v>
      </c>
      <c r="D5934" s="175">
        <v>126.43</v>
      </c>
    </row>
    <row r="5935" spans="1:4" ht="15.75" customHeight="1" x14ac:dyDescent="0.3">
      <c r="A5935" s="174">
        <v>97546</v>
      </c>
      <c r="B5935" s="83" t="s">
        <v>6154</v>
      </c>
      <c r="C5935" s="174" t="s">
        <v>182</v>
      </c>
      <c r="D5935" s="175">
        <v>38.130000000000003</v>
      </c>
    </row>
    <row r="5936" spans="1:4" ht="15.75" customHeight="1" x14ac:dyDescent="0.3">
      <c r="A5936" s="174">
        <v>97548</v>
      </c>
      <c r="B5936" s="83" t="s">
        <v>6155</v>
      </c>
      <c r="C5936" s="174" t="s">
        <v>182</v>
      </c>
      <c r="D5936" s="175">
        <v>57.53</v>
      </c>
    </row>
    <row r="5937" spans="1:4" ht="15.75" customHeight="1" x14ac:dyDescent="0.3">
      <c r="A5937" s="174">
        <v>97550</v>
      </c>
      <c r="B5937" s="83" t="s">
        <v>6156</v>
      </c>
      <c r="C5937" s="174" t="s">
        <v>182</v>
      </c>
      <c r="D5937" s="175">
        <v>97.71</v>
      </c>
    </row>
    <row r="5938" spans="1:4" ht="15.75" customHeight="1" x14ac:dyDescent="0.3">
      <c r="A5938" s="174">
        <v>97479</v>
      </c>
      <c r="B5938" s="83" t="s">
        <v>6157</v>
      </c>
      <c r="C5938" s="174" t="s">
        <v>182</v>
      </c>
      <c r="D5938" s="175">
        <v>61.8</v>
      </c>
    </row>
    <row r="5939" spans="1:4" ht="15.75" customHeight="1" x14ac:dyDescent="0.3">
      <c r="A5939" s="174">
        <v>97517</v>
      </c>
      <c r="B5939" s="83" t="s">
        <v>6158</v>
      </c>
      <c r="C5939" s="174" t="s">
        <v>182</v>
      </c>
      <c r="D5939" s="175">
        <v>56.54</v>
      </c>
    </row>
    <row r="5940" spans="1:4" ht="15.75" customHeight="1" x14ac:dyDescent="0.3">
      <c r="A5940" s="174">
        <v>97481</v>
      </c>
      <c r="B5940" s="83" t="s">
        <v>6159</v>
      </c>
      <c r="C5940" s="174" t="s">
        <v>182</v>
      </c>
      <c r="D5940" s="175">
        <v>88.54</v>
      </c>
    </row>
    <row r="5941" spans="1:4" ht="15.75" customHeight="1" x14ac:dyDescent="0.3">
      <c r="A5941" s="174">
        <v>97519</v>
      </c>
      <c r="B5941" s="83" t="s">
        <v>6160</v>
      </c>
      <c r="C5941" s="174" t="s">
        <v>182</v>
      </c>
      <c r="D5941" s="175">
        <v>79.239999999999995</v>
      </c>
    </row>
    <row r="5942" spans="1:4" ht="15.75" customHeight="1" x14ac:dyDescent="0.3">
      <c r="A5942" s="174">
        <v>97483</v>
      </c>
      <c r="B5942" s="83" t="s">
        <v>6161</v>
      </c>
      <c r="C5942" s="174" t="s">
        <v>182</v>
      </c>
      <c r="D5942" s="175">
        <v>122.84</v>
      </c>
    </row>
    <row r="5943" spans="1:4" ht="15.75" customHeight="1" x14ac:dyDescent="0.3">
      <c r="A5943" s="174">
        <v>97521</v>
      </c>
      <c r="B5943" s="83" t="s">
        <v>6162</v>
      </c>
      <c r="C5943" s="174" t="s">
        <v>182</v>
      </c>
      <c r="D5943" s="175">
        <v>108.97</v>
      </c>
    </row>
    <row r="5944" spans="1:4" ht="15.75" customHeight="1" x14ac:dyDescent="0.3">
      <c r="A5944" s="174">
        <v>97452</v>
      </c>
      <c r="B5944" s="83" t="s">
        <v>6163</v>
      </c>
      <c r="C5944" s="174" t="s">
        <v>182</v>
      </c>
      <c r="D5944" s="175">
        <v>200.86</v>
      </c>
    </row>
    <row r="5945" spans="1:4" ht="15.75" customHeight="1" x14ac:dyDescent="0.3">
      <c r="A5945" s="174">
        <v>97485</v>
      </c>
      <c r="B5945" s="83" t="s">
        <v>6164</v>
      </c>
      <c r="C5945" s="174" t="s">
        <v>182</v>
      </c>
      <c r="D5945" s="175">
        <v>168.16</v>
      </c>
    </row>
    <row r="5946" spans="1:4" ht="15.75" customHeight="1" x14ac:dyDescent="0.3">
      <c r="A5946" s="174">
        <v>97523</v>
      </c>
      <c r="B5946" s="83" t="s">
        <v>6165</v>
      </c>
      <c r="C5946" s="174" t="s">
        <v>182</v>
      </c>
      <c r="D5946" s="175">
        <v>148.61000000000001</v>
      </c>
    </row>
    <row r="5947" spans="1:4" ht="15.75" customHeight="1" x14ac:dyDescent="0.3">
      <c r="A5947" s="174">
        <v>97454</v>
      </c>
      <c r="B5947" s="83" t="s">
        <v>6166</v>
      </c>
      <c r="C5947" s="174" t="s">
        <v>182</v>
      </c>
      <c r="D5947" s="175">
        <v>330.28</v>
      </c>
    </row>
    <row r="5948" spans="1:4" ht="15.75" customHeight="1" x14ac:dyDescent="0.3">
      <c r="A5948" s="174">
        <v>97487</v>
      </c>
      <c r="B5948" s="83" t="s">
        <v>6167</v>
      </c>
      <c r="C5948" s="174" t="s">
        <v>182</v>
      </c>
      <c r="D5948" s="175">
        <v>303.16000000000003</v>
      </c>
    </row>
    <row r="5949" spans="1:4" ht="15.75" customHeight="1" x14ac:dyDescent="0.3">
      <c r="A5949" s="174">
        <v>97525</v>
      </c>
      <c r="B5949" s="83" t="s">
        <v>6168</v>
      </c>
      <c r="C5949" s="174" t="s">
        <v>182</v>
      </c>
      <c r="D5949" s="175">
        <v>274.92</v>
      </c>
    </row>
    <row r="5950" spans="1:4" ht="15.75" customHeight="1" x14ac:dyDescent="0.3">
      <c r="A5950" s="174">
        <v>97456</v>
      </c>
      <c r="B5950" s="83" t="s">
        <v>6169</v>
      </c>
      <c r="C5950" s="174" t="s">
        <v>182</v>
      </c>
      <c r="D5950" s="175">
        <v>722.39</v>
      </c>
    </row>
    <row r="5951" spans="1:4" ht="15.75" customHeight="1" x14ac:dyDescent="0.3">
      <c r="A5951" s="174">
        <v>97489</v>
      </c>
      <c r="B5951" s="83" t="s">
        <v>6170</v>
      </c>
      <c r="C5951" s="174" t="s">
        <v>182</v>
      </c>
      <c r="D5951" s="175">
        <v>700.77</v>
      </c>
    </row>
    <row r="5952" spans="1:4" ht="15.75" customHeight="1" x14ac:dyDescent="0.3">
      <c r="A5952" s="174">
        <v>97527</v>
      </c>
      <c r="B5952" s="83" t="s">
        <v>6171</v>
      </c>
      <c r="C5952" s="174" t="s">
        <v>182</v>
      </c>
      <c r="D5952" s="175">
        <v>663.94</v>
      </c>
    </row>
    <row r="5953" spans="1:4" ht="15.75" customHeight="1" x14ac:dyDescent="0.3">
      <c r="A5953" s="174">
        <v>97434</v>
      </c>
      <c r="B5953" s="83" t="s">
        <v>6172</v>
      </c>
      <c r="C5953" s="174" t="s">
        <v>182</v>
      </c>
      <c r="D5953" s="175">
        <v>96.25</v>
      </c>
    </row>
    <row r="5954" spans="1:4" ht="15.75" customHeight="1" x14ac:dyDescent="0.3">
      <c r="A5954" s="174">
        <v>97436</v>
      </c>
      <c r="B5954" s="83" t="s">
        <v>6173</v>
      </c>
      <c r="C5954" s="174" t="s">
        <v>182</v>
      </c>
      <c r="D5954" s="175">
        <v>113.56</v>
      </c>
    </row>
    <row r="5955" spans="1:4" ht="15.75" customHeight="1" x14ac:dyDescent="0.3">
      <c r="A5955" s="174">
        <v>97438</v>
      </c>
      <c r="B5955" s="83" t="s">
        <v>6174</v>
      </c>
      <c r="C5955" s="174" t="s">
        <v>182</v>
      </c>
      <c r="D5955" s="175">
        <v>129.62</v>
      </c>
    </row>
    <row r="5956" spans="1:4" ht="15.75" customHeight="1" x14ac:dyDescent="0.3">
      <c r="A5956" s="174">
        <v>97547</v>
      </c>
      <c r="B5956" s="83" t="s">
        <v>6175</v>
      </c>
      <c r="C5956" s="174" t="s">
        <v>182</v>
      </c>
      <c r="D5956" s="175">
        <v>38.130000000000003</v>
      </c>
    </row>
    <row r="5957" spans="1:4" ht="15.75" customHeight="1" x14ac:dyDescent="0.3">
      <c r="A5957" s="174">
        <v>97549</v>
      </c>
      <c r="B5957" s="83" t="s">
        <v>6176</v>
      </c>
      <c r="C5957" s="174" t="s">
        <v>182</v>
      </c>
      <c r="D5957" s="175">
        <v>57.53</v>
      </c>
    </row>
    <row r="5958" spans="1:4" ht="15.75" customHeight="1" x14ac:dyDescent="0.3">
      <c r="A5958" s="174">
        <v>97551</v>
      </c>
      <c r="B5958" s="83" t="s">
        <v>6177</v>
      </c>
      <c r="C5958" s="174" t="s">
        <v>182</v>
      </c>
      <c r="D5958" s="175">
        <v>97.71</v>
      </c>
    </row>
    <row r="5959" spans="1:4" ht="15.75" customHeight="1" x14ac:dyDescent="0.3">
      <c r="A5959" s="174">
        <v>97480</v>
      </c>
      <c r="B5959" s="83" t="s">
        <v>6178</v>
      </c>
      <c r="C5959" s="174" t="s">
        <v>182</v>
      </c>
      <c r="D5959" s="175">
        <v>61.8</v>
      </c>
    </row>
    <row r="5960" spans="1:4" ht="15.75" customHeight="1" x14ac:dyDescent="0.3">
      <c r="A5960" s="174">
        <v>97518</v>
      </c>
      <c r="B5960" s="83" t="s">
        <v>6179</v>
      </c>
      <c r="C5960" s="174" t="s">
        <v>182</v>
      </c>
      <c r="D5960" s="175">
        <v>56.54</v>
      </c>
    </row>
    <row r="5961" spans="1:4" ht="15.75" customHeight="1" x14ac:dyDescent="0.3">
      <c r="A5961" s="174">
        <v>97482</v>
      </c>
      <c r="B5961" s="83" t="s">
        <v>6180</v>
      </c>
      <c r="C5961" s="174" t="s">
        <v>182</v>
      </c>
      <c r="D5961" s="175">
        <v>88.54</v>
      </c>
    </row>
    <row r="5962" spans="1:4" ht="15.75" customHeight="1" x14ac:dyDescent="0.3">
      <c r="A5962" s="174">
        <v>97520</v>
      </c>
      <c r="B5962" s="83" t="s">
        <v>6181</v>
      </c>
      <c r="C5962" s="174" t="s">
        <v>182</v>
      </c>
      <c r="D5962" s="175">
        <v>79.239999999999995</v>
      </c>
    </row>
    <row r="5963" spans="1:4" ht="15.75" customHeight="1" x14ac:dyDescent="0.3">
      <c r="A5963" s="174">
        <v>97484</v>
      </c>
      <c r="B5963" s="83" t="s">
        <v>6182</v>
      </c>
      <c r="C5963" s="174" t="s">
        <v>182</v>
      </c>
      <c r="D5963" s="175">
        <v>122.84</v>
      </c>
    </row>
    <row r="5964" spans="1:4" ht="15.75" customHeight="1" x14ac:dyDescent="0.3">
      <c r="A5964" s="174">
        <v>97522</v>
      </c>
      <c r="B5964" s="83" t="s">
        <v>6183</v>
      </c>
      <c r="C5964" s="174" t="s">
        <v>182</v>
      </c>
      <c r="D5964" s="175">
        <v>108.97</v>
      </c>
    </row>
    <row r="5965" spans="1:4" ht="15.75" customHeight="1" x14ac:dyDescent="0.3">
      <c r="A5965" s="174">
        <v>97453</v>
      </c>
      <c r="B5965" s="83" t="s">
        <v>6184</v>
      </c>
      <c r="C5965" s="174" t="s">
        <v>182</v>
      </c>
      <c r="D5965" s="175">
        <v>212</v>
      </c>
    </row>
    <row r="5966" spans="1:4" ht="15.75" customHeight="1" x14ac:dyDescent="0.3">
      <c r="A5966" s="174">
        <v>97486</v>
      </c>
      <c r="B5966" s="83" t="s">
        <v>6185</v>
      </c>
      <c r="C5966" s="174" t="s">
        <v>182</v>
      </c>
      <c r="D5966" s="175">
        <v>179.3</v>
      </c>
    </row>
    <row r="5967" spans="1:4" ht="15.75" customHeight="1" x14ac:dyDescent="0.3">
      <c r="A5967" s="174">
        <v>97524</v>
      </c>
      <c r="B5967" s="83" t="s">
        <v>6186</v>
      </c>
      <c r="C5967" s="174" t="s">
        <v>182</v>
      </c>
      <c r="D5967" s="175">
        <v>159.75</v>
      </c>
    </row>
    <row r="5968" spans="1:4" ht="15.75" customHeight="1" x14ac:dyDescent="0.3">
      <c r="A5968" s="174">
        <v>97455</v>
      </c>
      <c r="B5968" s="83" t="s">
        <v>6187</v>
      </c>
      <c r="C5968" s="174" t="s">
        <v>182</v>
      </c>
      <c r="D5968" s="175">
        <v>348.09</v>
      </c>
    </row>
    <row r="5969" spans="1:4" ht="15.75" customHeight="1" x14ac:dyDescent="0.3">
      <c r="A5969" s="174">
        <v>97488</v>
      </c>
      <c r="B5969" s="83" t="s">
        <v>6188</v>
      </c>
      <c r="C5969" s="174" t="s">
        <v>182</v>
      </c>
      <c r="D5969" s="175">
        <v>320.97000000000003</v>
      </c>
    </row>
    <row r="5970" spans="1:4" ht="15.75" customHeight="1" x14ac:dyDescent="0.3">
      <c r="A5970" s="174">
        <v>97526</v>
      </c>
      <c r="B5970" s="83" t="s">
        <v>6189</v>
      </c>
      <c r="C5970" s="174" t="s">
        <v>182</v>
      </c>
      <c r="D5970" s="175">
        <v>292.73</v>
      </c>
    </row>
    <row r="5971" spans="1:4" ht="15.75" customHeight="1" x14ac:dyDescent="0.3">
      <c r="A5971" s="174">
        <v>97457</v>
      </c>
      <c r="B5971" s="83" t="s">
        <v>6190</v>
      </c>
      <c r="C5971" s="174" t="s">
        <v>182</v>
      </c>
      <c r="D5971" s="175">
        <v>642.49</v>
      </c>
    </row>
    <row r="5972" spans="1:4" ht="15.75" customHeight="1" x14ac:dyDescent="0.3">
      <c r="A5972" s="174">
        <v>97490</v>
      </c>
      <c r="B5972" s="83" t="s">
        <v>6191</v>
      </c>
      <c r="C5972" s="174" t="s">
        <v>182</v>
      </c>
      <c r="D5972" s="175">
        <v>620.87</v>
      </c>
    </row>
    <row r="5973" spans="1:4" ht="15.75" customHeight="1" x14ac:dyDescent="0.3">
      <c r="A5973" s="174">
        <v>97528</v>
      </c>
      <c r="B5973" s="83" t="s">
        <v>6192</v>
      </c>
      <c r="C5973" s="174" t="s">
        <v>182</v>
      </c>
      <c r="D5973" s="175">
        <v>584.04</v>
      </c>
    </row>
    <row r="5974" spans="1:4" ht="15.75" customHeight="1" x14ac:dyDescent="0.3">
      <c r="A5974" s="174">
        <v>101906</v>
      </c>
      <c r="B5974" s="83" t="s">
        <v>6193</v>
      </c>
      <c r="C5974" s="174" t="s">
        <v>182</v>
      </c>
      <c r="D5974" s="175">
        <v>640.44000000000005</v>
      </c>
    </row>
    <row r="5975" spans="1:4" ht="15.75" customHeight="1" x14ac:dyDescent="0.3">
      <c r="A5975" s="174">
        <v>101907</v>
      </c>
      <c r="B5975" s="83" t="s">
        <v>6194</v>
      </c>
      <c r="C5975" s="174" t="s">
        <v>182</v>
      </c>
      <c r="D5975" s="175">
        <v>691.21</v>
      </c>
    </row>
    <row r="5976" spans="1:4" ht="15.75" customHeight="1" x14ac:dyDescent="0.3">
      <c r="A5976" s="174">
        <v>101911</v>
      </c>
      <c r="B5976" s="83" t="s">
        <v>6195</v>
      </c>
      <c r="C5976" s="174" t="s">
        <v>182</v>
      </c>
      <c r="D5976" s="175">
        <v>335.82</v>
      </c>
    </row>
    <row r="5977" spans="1:4" ht="15.75" customHeight="1" x14ac:dyDescent="0.3">
      <c r="A5977" s="174">
        <v>101908</v>
      </c>
      <c r="B5977" s="83" t="s">
        <v>6196</v>
      </c>
      <c r="C5977" s="174" t="s">
        <v>182</v>
      </c>
      <c r="D5977" s="175">
        <v>217.36</v>
      </c>
    </row>
    <row r="5978" spans="1:4" ht="15.75" customHeight="1" x14ac:dyDescent="0.3">
      <c r="A5978" s="174">
        <v>101909</v>
      </c>
      <c r="B5978" s="83" t="s">
        <v>6197</v>
      </c>
      <c r="C5978" s="174" t="s">
        <v>182</v>
      </c>
      <c r="D5978" s="175">
        <v>251.21</v>
      </c>
    </row>
    <row r="5979" spans="1:4" ht="15.75" customHeight="1" x14ac:dyDescent="0.3">
      <c r="A5979" s="174">
        <v>101910</v>
      </c>
      <c r="B5979" s="83" t="s">
        <v>6198</v>
      </c>
      <c r="C5979" s="174" t="s">
        <v>182</v>
      </c>
      <c r="D5979" s="175">
        <v>293.51</v>
      </c>
    </row>
    <row r="5980" spans="1:4" ht="15.75" customHeight="1" x14ac:dyDescent="0.3">
      <c r="A5980" s="174">
        <v>101905</v>
      </c>
      <c r="B5980" s="83" t="s">
        <v>6199</v>
      </c>
      <c r="C5980" s="174" t="s">
        <v>182</v>
      </c>
      <c r="D5980" s="175">
        <v>223.71</v>
      </c>
    </row>
    <row r="5981" spans="1:4" ht="15.75" customHeight="1" x14ac:dyDescent="0.3">
      <c r="A5981" s="174">
        <v>101916</v>
      </c>
      <c r="B5981" s="83" t="s">
        <v>6200</v>
      </c>
      <c r="C5981" s="174" t="s">
        <v>182</v>
      </c>
      <c r="D5981" s="175">
        <v>3460.32</v>
      </c>
    </row>
    <row r="5982" spans="1:4" ht="15.75" customHeight="1" x14ac:dyDescent="0.3">
      <c r="A5982" s="174">
        <v>101936</v>
      </c>
      <c r="B5982" s="83" t="s">
        <v>6201</v>
      </c>
      <c r="C5982" s="174" t="s">
        <v>182</v>
      </c>
      <c r="D5982" s="175">
        <v>9546.66</v>
      </c>
    </row>
    <row r="5983" spans="1:4" ht="15.75" customHeight="1" x14ac:dyDescent="0.3">
      <c r="A5983" s="174">
        <v>101937</v>
      </c>
      <c r="B5983" s="83" t="s">
        <v>6202</v>
      </c>
      <c r="C5983" s="174" t="s">
        <v>182</v>
      </c>
      <c r="D5983" s="175">
        <v>17684.849999999999</v>
      </c>
    </row>
    <row r="5984" spans="1:4" ht="15.75" customHeight="1" x14ac:dyDescent="0.3">
      <c r="A5984" s="174">
        <v>92698</v>
      </c>
      <c r="B5984" s="83" t="s">
        <v>6203</v>
      </c>
      <c r="C5984" s="174" t="s">
        <v>182</v>
      </c>
      <c r="D5984" s="175">
        <v>26.5</v>
      </c>
    </row>
    <row r="5985" spans="1:4" ht="15.75" customHeight="1" x14ac:dyDescent="0.3">
      <c r="A5985" s="174">
        <v>92700</v>
      </c>
      <c r="B5985" s="83" t="s">
        <v>6204</v>
      </c>
      <c r="C5985" s="174" t="s">
        <v>182</v>
      </c>
      <c r="D5985" s="175">
        <v>43.43</v>
      </c>
    </row>
    <row r="5986" spans="1:4" ht="15.75" customHeight="1" x14ac:dyDescent="0.3">
      <c r="A5986" s="174">
        <v>92702</v>
      </c>
      <c r="B5986" s="83" t="s">
        <v>6205</v>
      </c>
      <c r="C5986" s="174" t="s">
        <v>182</v>
      </c>
      <c r="D5986" s="175">
        <v>68.17</v>
      </c>
    </row>
    <row r="5987" spans="1:4" ht="15.75" customHeight="1" x14ac:dyDescent="0.3">
      <c r="A5987" s="174">
        <v>92669</v>
      </c>
      <c r="B5987" s="83" t="s">
        <v>6206</v>
      </c>
      <c r="C5987" s="174" t="s">
        <v>182</v>
      </c>
      <c r="D5987" s="175">
        <v>50.19</v>
      </c>
    </row>
    <row r="5988" spans="1:4" ht="15.75" customHeight="1" x14ac:dyDescent="0.3">
      <c r="A5988" s="174">
        <v>92671</v>
      </c>
      <c r="B5988" s="83" t="s">
        <v>6207</v>
      </c>
      <c r="C5988" s="174" t="s">
        <v>182</v>
      </c>
      <c r="D5988" s="175">
        <v>64.59</v>
      </c>
    </row>
    <row r="5989" spans="1:4" ht="15.75" customHeight="1" x14ac:dyDescent="0.3">
      <c r="A5989" s="174">
        <v>92673</v>
      </c>
      <c r="B5989" s="83" t="s">
        <v>6208</v>
      </c>
      <c r="C5989" s="174" t="s">
        <v>182</v>
      </c>
      <c r="D5989" s="175">
        <v>73.86</v>
      </c>
    </row>
    <row r="5990" spans="1:4" ht="15.75" customHeight="1" x14ac:dyDescent="0.3">
      <c r="A5990" s="174">
        <v>92675</v>
      </c>
      <c r="B5990" s="83" t="s">
        <v>6209</v>
      </c>
      <c r="C5990" s="174" t="s">
        <v>182</v>
      </c>
      <c r="D5990" s="175">
        <v>94.7</v>
      </c>
    </row>
    <row r="5991" spans="1:4" ht="15.75" customHeight="1" x14ac:dyDescent="0.3">
      <c r="A5991" s="174">
        <v>92677</v>
      </c>
      <c r="B5991" s="83" t="s">
        <v>6210</v>
      </c>
      <c r="C5991" s="174" t="s">
        <v>182</v>
      </c>
      <c r="D5991" s="175">
        <v>152.82</v>
      </c>
    </row>
    <row r="5992" spans="1:4" ht="15.75" customHeight="1" x14ac:dyDescent="0.3">
      <c r="A5992" s="174">
        <v>92635</v>
      </c>
      <c r="B5992" s="83" t="s">
        <v>6211</v>
      </c>
      <c r="C5992" s="174" t="s">
        <v>182</v>
      </c>
      <c r="D5992" s="175">
        <v>247.41</v>
      </c>
    </row>
    <row r="5993" spans="1:4" ht="15.75" customHeight="1" x14ac:dyDescent="0.3">
      <c r="A5993" s="174">
        <v>92679</v>
      </c>
      <c r="B5993" s="83" t="s">
        <v>6212</v>
      </c>
      <c r="C5993" s="174" t="s">
        <v>182</v>
      </c>
      <c r="D5993" s="175">
        <v>208.59</v>
      </c>
    </row>
    <row r="5994" spans="1:4" ht="15.75" customHeight="1" x14ac:dyDescent="0.3">
      <c r="A5994" s="174">
        <v>92381</v>
      </c>
      <c r="B5994" s="83" t="s">
        <v>6213</v>
      </c>
      <c r="C5994" s="174" t="s">
        <v>182</v>
      </c>
      <c r="D5994" s="175">
        <v>68.900000000000006</v>
      </c>
    </row>
    <row r="5995" spans="1:4" ht="15.75" customHeight="1" x14ac:dyDescent="0.3">
      <c r="A5995" s="174">
        <v>92383</v>
      </c>
      <c r="B5995" s="83" t="s">
        <v>6214</v>
      </c>
      <c r="C5995" s="174" t="s">
        <v>182</v>
      </c>
      <c r="D5995" s="175">
        <v>85.8</v>
      </c>
    </row>
    <row r="5996" spans="1:4" ht="15.75" customHeight="1" x14ac:dyDescent="0.3">
      <c r="A5996" s="174">
        <v>92385</v>
      </c>
      <c r="B5996" s="83" t="s">
        <v>6215</v>
      </c>
      <c r="C5996" s="174" t="s">
        <v>182</v>
      </c>
      <c r="D5996" s="175">
        <v>98.04</v>
      </c>
    </row>
    <row r="5997" spans="1:4" ht="15.75" customHeight="1" x14ac:dyDescent="0.3">
      <c r="A5997" s="174">
        <v>92350</v>
      </c>
      <c r="B5997" s="83" t="s">
        <v>6216</v>
      </c>
      <c r="C5997" s="174" t="s">
        <v>182</v>
      </c>
      <c r="D5997" s="175">
        <v>122.63</v>
      </c>
    </row>
    <row r="5998" spans="1:4" ht="15.75" customHeight="1" x14ac:dyDescent="0.3">
      <c r="A5998" s="174">
        <v>92387</v>
      </c>
      <c r="B5998" s="83" t="s">
        <v>6217</v>
      </c>
      <c r="C5998" s="174" t="s">
        <v>182</v>
      </c>
      <c r="D5998" s="175">
        <v>122.5</v>
      </c>
    </row>
    <row r="5999" spans="1:4" ht="15.75" customHeight="1" x14ac:dyDescent="0.3">
      <c r="A5999" s="174">
        <v>92352</v>
      </c>
      <c r="B5999" s="83" t="s">
        <v>6218</v>
      </c>
      <c r="C5999" s="174" t="s">
        <v>182</v>
      </c>
      <c r="D5999" s="175">
        <v>182.74</v>
      </c>
    </row>
    <row r="6000" spans="1:4" ht="15.75" customHeight="1" x14ac:dyDescent="0.3">
      <c r="A6000" s="174">
        <v>92389</v>
      </c>
      <c r="B6000" s="83" t="s">
        <v>6219</v>
      </c>
      <c r="C6000" s="174" t="s">
        <v>182</v>
      </c>
      <c r="D6000" s="175">
        <v>186.17</v>
      </c>
    </row>
    <row r="6001" spans="1:4" ht="15.75" customHeight="1" x14ac:dyDescent="0.3">
      <c r="A6001" s="174">
        <v>92354</v>
      </c>
      <c r="B6001" s="83" t="s">
        <v>6220</v>
      </c>
      <c r="C6001" s="174" t="s">
        <v>182</v>
      </c>
      <c r="D6001" s="175">
        <v>240.49</v>
      </c>
    </row>
    <row r="6002" spans="1:4" ht="15.75" customHeight="1" x14ac:dyDescent="0.3">
      <c r="A6002" s="174">
        <v>92699</v>
      </c>
      <c r="B6002" s="83" t="s">
        <v>6221</v>
      </c>
      <c r="C6002" s="174" t="s">
        <v>182</v>
      </c>
      <c r="D6002" s="175">
        <v>25.01</v>
      </c>
    </row>
    <row r="6003" spans="1:4" ht="15.75" customHeight="1" x14ac:dyDescent="0.3">
      <c r="A6003" s="174">
        <v>92701</v>
      </c>
      <c r="B6003" s="83" t="s">
        <v>6222</v>
      </c>
      <c r="C6003" s="174" t="s">
        <v>182</v>
      </c>
      <c r="D6003" s="175">
        <v>41.21</v>
      </c>
    </row>
    <row r="6004" spans="1:4" ht="15.75" customHeight="1" x14ac:dyDescent="0.3">
      <c r="A6004" s="174">
        <v>92703</v>
      </c>
      <c r="B6004" s="83" t="s">
        <v>6223</v>
      </c>
      <c r="C6004" s="174" t="s">
        <v>182</v>
      </c>
      <c r="D6004" s="175">
        <v>65.430000000000007</v>
      </c>
    </row>
    <row r="6005" spans="1:4" ht="15.75" customHeight="1" x14ac:dyDescent="0.3">
      <c r="A6005" s="174">
        <v>92670</v>
      </c>
      <c r="B6005" s="83" t="s">
        <v>6224</v>
      </c>
      <c r="C6005" s="174" t="s">
        <v>182</v>
      </c>
      <c r="D6005" s="175">
        <v>47.45</v>
      </c>
    </row>
    <row r="6006" spans="1:4" ht="15.75" customHeight="1" x14ac:dyDescent="0.3">
      <c r="A6006" s="174">
        <v>92672</v>
      </c>
      <c r="B6006" s="83" t="s">
        <v>6225</v>
      </c>
      <c r="C6006" s="174" t="s">
        <v>182</v>
      </c>
      <c r="D6006" s="175">
        <v>59.14</v>
      </c>
    </row>
    <row r="6007" spans="1:4" ht="15.75" customHeight="1" x14ac:dyDescent="0.3">
      <c r="A6007" s="174">
        <v>92674</v>
      </c>
      <c r="B6007" s="83" t="s">
        <v>6226</v>
      </c>
      <c r="C6007" s="174" t="s">
        <v>182</v>
      </c>
      <c r="D6007" s="175">
        <v>70.099999999999994</v>
      </c>
    </row>
    <row r="6008" spans="1:4" ht="15.75" customHeight="1" x14ac:dyDescent="0.3">
      <c r="A6008" s="174">
        <v>92676</v>
      </c>
      <c r="B6008" s="83" t="s">
        <v>6227</v>
      </c>
      <c r="C6008" s="174" t="s">
        <v>182</v>
      </c>
      <c r="D6008" s="175">
        <v>92.15</v>
      </c>
    </row>
    <row r="6009" spans="1:4" ht="15.75" customHeight="1" x14ac:dyDescent="0.3">
      <c r="A6009" s="174">
        <v>92678</v>
      </c>
      <c r="B6009" s="83" t="s">
        <v>6228</v>
      </c>
      <c r="C6009" s="174" t="s">
        <v>182</v>
      </c>
      <c r="D6009" s="175">
        <v>141.59</v>
      </c>
    </row>
    <row r="6010" spans="1:4" ht="15.75" customHeight="1" x14ac:dyDescent="0.3">
      <c r="A6010" s="174">
        <v>92636</v>
      </c>
      <c r="B6010" s="83" t="s">
        <v>6229</v>
      </c>
      <c r="C6010" s="174" t="s">
        <v>182</v>
      </c>
      <c r="D6010" s="175">
        <v>225.77</v>
      </c>
    </row>
    <row r="6011" spans="1:4" ht="15.75" customHeight="1" x14ac:dyDescent="0.3">
      <c r="A6011" s="174">
        <v>92680</v>
      </c>
      <c r="B6011" s="83" t="s">
        <v>6230</v>
      </c>
      <c r="C6011" s="174" t="s">
        <v>182</v>
      </c>
      <c r="D6011" s="175">
        <v>186.95</v>
      </c>
    </row>
    <row r="6012" spans="1:4" ht="15.75" customHeight="1" x14ac:dyDescent="0.3">
      <c r="A6012" s="174">
        <v>92382</v>
      </c>
      <c r="B6012" s="83" t="s">
        <v>6231</v>
      </c>
      <c r="C6012" s="174" t="s">
        <v>182</v>
      </c>
      <c r="D6012" s="175">
        <v>66.16</v>
      </c>
    </row>
    <row r="6013" spans="1:4" ht="15.75" customHeight="1" x14ac:dyDescent="0.3">
      <c r="A6013" s="174">
        <v>92384</v>
      </c>
      <c r="B6013" s="83" t="s">
        <v>6232</v>
      </c>
      <c r="C6013" s="174" t="s">
        <v>182</v>
      </c>
      <c r="D6013" s="175">
        <v>80.349999999999994</v>
      </c>
    </row>
    <row r="6014" spans="1:4" ht="15.75" customHeight="1" x14ac:dyDescent="0.3">
      <c r="A6014" s="174">
        <v>92386</v>
      </c>
      <c r="B6014" s="83" t="s">
        <v>6233</v>
      </c>
      <c r="C6014" s="174" t="s">
        <v>182</v>
      </c>
      <c r="D6014" s="175">
        <v>94.28</v>
      </c>
    </row>
    <row r="6015" spans="1:4" ht="15.75" customHeight="1" x14ac:dyDescent="0.3">
      <c r="A6015" s="174">
        <v>92351</v>
      </c>
      <c r="B6015" s="83" t="s">
        <v>6234</v>
      </c>
      <c r="C6015" s="174" t="s">
        <v>182</v>
      </c>
      <c r="D6015" s="175">
        <v>120.08</v>
      </c>
    </row>
    <row r="6016" spans="1:4" ht="15.75" customHeight="1" x14ac:dyDescent="0.3">
      <c r="A6016" s="174">
        <v>92388</v>
      </c>
      <c r="B6016" s="83" t="s">
        <v>6235</v>
      </c>
      <c r="C6016" s="174" t="s">
        <v>182</v>
      </c>
      <c r="D6016" s="175">
        <v>119.95</v>
      </c>
    </row>
    <row r="6017" spans="1:4" ht="15.75" customHeight="1" x14ac:dyDescent="0.3">
      <c r="A6017" s="174">
        <v>92353</v>
      </c>
      <c r="B6017" s="83" t="s">
        <v>6236</v>
      </c>
      <c r="C6017" s="174" t="s">
        <v>182</v>
      </c>
      <c r="D6017" s="175">
        <v>171.51</v>
      </c>
    </row>
    <row r="6018" spans="1:4" ht="15.75" customHeight="1" x14ac:dyDescent="0.3">
      <c r="A6018" s="174">
        <v>92390</v>
      </c>
      <c r="B6018" s="83" t="s">
        <v>6237</v>
      </c>
      <c r="C6018" s="174" t="s">
        <v>182</v>
      </c>
      <c r="D6018" s="175">
        <v>174.94</v>
      </c>
    </row>
    <row r="6019" spans="1:4" ht="15.75" customHeight="1" x14ac:dyDescent="0.3">
      <c r="A6019" s="174">
        <v>92355</v>
      </c>
      <c r="B6019" s="83" t="s">
        <v>6238</v>
      </c>
      <c r="C6019" s="174" t="s">
        <v>182</v>
      </c>
      <c r="D6019" s="175">
        <v>218.85</v>
      </c>
    </row>
    <row r="6020" spans="1:4" ht="15.75" customHeight="1" x14ac:dyDescent="0.3">
      <c r="A6020" s="174">
        <v>101925</v>
      </c>
      <c r="B6020" s="83" t="s">
        <v>6239</v>
      </c>
      <c r="C6020" s="174" t="s">
        <v>182</v>
      </c>
      <c r="D6020" s="175">
        <v>356.05</v>
      </c>
    </row>
    <row r="6021" spans="1:4" ht="15.75" customHeight="1" x14ac:dyDescent="0.3">
      <c r="A6021" s="174">
        <v>101934</v>
      </c>
      <c r="B6021" s="83" t="s">
        <v>6240</v>
      </c>
      <c r="C6021" s="174" t="s">
        <v>182</v>
      </c>
      <c r="D6021" s="175">
        <v>367.5</v>
      </c>
    </row>
    <row r="6022" spans="1:4" ht="15.75" customHeight="1" x14ac:dyDescent="0.3">
      <c r="A6022" s="174">
        <v>97541</v>
      </c>
      <c r="B6022" s="83" t="s">
        <v>6241</v>
      </c>
      <c r="C6022" s="174" t="s">
        <v>182</v>
      </c>
      <c r="D6022" s="175">
        <v>32.700000000000003</v>
      </c>
    </row>
    <row r="6023" spans="1:4" ht="15.75" customHeight="1" x14ac:dyDescent="0.3">
      <c r="A6023" s="174">
        <v>97462</v>
      </c>
      <c r="B6023" s="83" t="s">
        <v>6242</v>
      </c>
      <c r="C6023" s="174" t="s">
        <v>182</v>
      </c>
      <c r="D6023" s="175">
        <v>32.93</v>
      </c>
    </row>
    <row r="6024" spans="1:4" ht="15.75" customHeight="1" x14ac:dyDescent="0.3">
      <c r="A6024" s="174">
        <v>97544</v>
      </c>
      <c r="B6024" s="83" t="s">
        <v>6243</v>
      </c>
      <c r="C6024" s="174" t="s">
        <v>182</v>
      </c>
      <c r="D6024" s="175">
        <v>56.85</v>
      </c>
    </row>
    <row r="6025" spans="1:4" ht="15.75" customHeight="1" x14ac:dyDescent="0.3">
      <c r="A6025" s="174">
        <v>97500</v>
      </c>
      <c r="B6025" s="83" t="s">
        <v>6244</v>
      </c>
      <c r="C6025" s="174" t="s">
        <v>182</v>
      </c>
      <c r="D6025" s="175">
        <v>29.42</v>
      </c>
    </row>
    <row r="6026" spans="1:4" ht="15.75" customHeight="1" x14ac:dyDescent="0.3">
      <c r="A6026" s="174">
        <v>97465</v>
      </c>
      <c r="B6026" s="83" t="s">
        <v>6245</v>
      </c>
      <c r="C6026" s="174" t="s">
        <v>182</v>
      </c>
      <c r="D6026" s="175">
        <v>64.650000000000006</v>
      </c>
    </row>
    <row r="6027" spans="1:4" ht="15.75" customHeight="1" x14ac:dyDescent="0.3">
      <c r="A6027" s="174">
        <v>97503</v>
      </c>
      <c r="B6027" s="83" t="s">
        <v>6246</v>
      </c>
      <c r="C6027" s="174" t="s">
        <v>182</v>
      </c>
      <c r="D6027" s="175">
        <v>58.45</v>
      </c>
    </row>
    <row r="6028" spans="1:4" ht="15.75" customHeight="1" x14ac:dyDescent="0.3">
      <c r="A6028" s="174">
        <v>97468</v>
      </c>
      <c r="B6028" s="83" t="s">
        <v>6247</v>
      </c>
      <c r="C6028" s="174" t="s">
        <v>182</v>
      </c>
      <c r="D6028" s="175">
        <v>82.06</v>
      </c>
    </row>
    <row r="6029" spans="1:4" ht="15.75" customHeight="1" x14ac:dyDescent="0.3">
      <c r="A6029" s="174">
        <v>97506</v>
      </c>
      <c r="B6029" s="83" t="s">
        <v>6248</v>
      </c>
      <c r="C6029" s="174" t="s">
        <v>182</v>
      </c>
      <c r="D6029" s="175">
        <v>72.84</v>
      </c>
    </row>
    <row r="6030" spans="1:4" ht="15.75" customHeight="1" x14ac:dyDescent="0.3">
      <c r="A6030" s="174">
        <v>97444</v>
      </c>
      <c r="B6030" s="83" t="s">
        <v>6249</v>
      </c>
      <c r="C6030" s="174" t="s">
        <v>182</v>
      </c>
      <c r="D6030" s="175">
        <v>142.86000000000001</v>
      </c>
    </row>
    <row r="6031" spans="1:4" ht="15.75" customHeight="1" x14ac:dyDescent="0.3">
      <c r="A6031" s="174">
        <v>97471</v>
      </c>
      <c r="B6031" s="83" t="s">
        <v>6250</v>
      </c>
      <c r="C6031" s="174" t="s">
        <v>182</v>
      </c>
      <c r="D6031" s="175">
        <v>121.03</v>
      </c>
    </row>
    <row r="6032" spans="1:4" ht="15.75" customHeight="1" x14ac:dyDescent="0.3">
      <c r="A6032" s="174">
        <v>97509</v>
      </c>
      <c r="B6032" s="83" t="s">
        <v>6251</v>
      </c>
      <c r="C6032" s="174" t="s">
        <v>182</v>
      </c>
      <c r="D6032" s="175">
        <v>108</v>
      </c>
    </row>
    <row r="6033" spans="1:4" ht="15.75" customHeight="1" x14ac:dyDescent="0.3">
      <c r="A6033" s="174">
        <v>97447</v>
      </c>
      <c r="B6033" s="83" t="s">
        <v>6252</v>
      </c>
      <c r="C6033" s="174" t="s">
        <v>182</v>
      </c>
      <c r="D6033" s="175">
        <v>239.08</v>
      </c>
    </row>
    <row r="6034" spans="1:4" ht="15.75" customHeight="1" x14ac:dyDescent="0.3">
      <c r="A6034" s="174">
        <v>97475</v>
      </c>
      <c r="B6034" s="83" t="s">
        <v>6253</v>
      </c>
      <c r="C6034" s="174" t="s">
        <v>182</v>
      </c>
      <c r="D6034" s="175">
        <v>220.98</v>
      </c>
    </row>
    <row r="6035" spans="1:4" ht="15.75" customHeight="1" x14ac:dyDescent="0.3">
      <c r="A6035" s="174">
        <v>97512</v>
      </c>
      <c r="B6035" s="83" t="s">
        <v>6254</v>
      </c>
      <c r="C6035" s="174" t="s">
        <v>182</v>
      </c>
      <c r="D6035" s="175">
        <v>202.24</v>
      </c>
    </row>
    <row r="6036" spans="1:4" ht="15.75" customHeight="1" x14ac:dyDescent="0.3">
      <c r="A6036" s="174">
        <v>97450</v>
      </c>
      <c r="B6036" s="83" t="s">
        <v>6255</v>
      </c>
      <c r="C6036" s="174" t="s">
        <v>182</v>
      </c>
      <c r="D6036" s="175">
        <v>308.33999999999997</v>
      </c>
    </row>
    <row r="6037" spans="1:4" ht="15.75" customHeight="1" x14ac:dyDescent="0.3">
      <c r="A6037" s="174">
        <v>97478</v>
      </c>
      <c r="B6037" s="83" t="s">
        <v>6256</v>
      </c>
      <c r="C6037" s="174" t="s">
        <v>182</v>
      </c>
      <c r="D6037" s="175">
        <v>293.95999999999998</v>
      </c>
    </row>
    <row r="6038" spans="1:4" ht="15.75" customHeight="1" x14ac:dyDescent="0.3">
      <c r="A6038" s="174">
        <v>97515</v>
      </c>
      <c r="B6038" s="83" t="s">
        <v>6257</v>
      </c>
      <c r="C6038" s="174" t="s">
        <v>182</v>
      </c>
      <c r="D6038" s="175">
        <v>269.33</v>
      </c>
    </row>
    <row r="6039" spans="1:4" ht="15.75" customHeight="1" x14ac:dyDescent="0.3">
      <c r="A6039" s="174">
        <v>92928</v>
      </c>
      <c r="B6039" s="83" t="s">
        <v>6258</v>
      </c>
      <c r="C6039" s="174" t="s">
        <v>182</v>
      </c>
      <c r="D6039" s="175">
        <v>66.09</v>
      </c>
    </row>
    <row r="6040" spans="1:4" ht="15.75" customHeight="1" x14ac:dyDescent="0.3">
      <c r="A6040" s="174">
        <v>92943</v>
      </c>
      <c r="B6040" s="83" t="s">
        <v>6259</v>
      </c>
      <c r="C6040" s="174" t="s">
        <v>182</v>
      </c>
      <c r="D6040" s="175">
        <v>49.94</v>
      </c>
    </row>
    <row r="6041" spans="1:4" ht="15.75" customHeight="1" x14ac:dyDescent="0.3">
      <c r="A6041" s="174">
        <v>92929</v>
      </c>
      <c r="B6041" s="83" t="s">
        <v>6260</v>
      </c>
      <c r="C6041" s="174" t="s">
        <v>182</v>
      </c>
      <c r="D6041" s="175">
        <v>66.09</v>
      </c>
    </row>
    <row r="6042" spans="1:4" ht="15.75" customHeight="1" x14ac:dyDescent="0.3">
      <c r="A6042" s="174">
        <v>92944</v>
      </c>
      <c r="B6042" s="83" t="s">
        <v>6261</v>
      </c>
      <c r="C6042" s="174" t="s">
        <v>182</v>
      </c>
      <c r="D6042" s="175">
        <v>49.94</v>
      </c>
    </row>
    <row r="6043" spans="1:4" ht="15.75" customHeight="1" x14ac:dyDescent="0.3">
      <c r="A6043" s="174">
        <v>92930</v>
      </c>
      <c r="B6043" s="83" t="s">
        <v>6262</v>
      </c>
      <c r="C6043" s="174" t="s">
        <v>182</v>
      </c>
      <c r="D6043" s="175">
        <v>66.09</v>
      </c>
    </row>
    <row r="6044" spans="1:4" ht="15.75" customHeight="1" x14ac:dyDescent="0.3">
      <c r="A6044" s="174">
        <v>92945</v>
      </c>
      <c r="B6044" s="83" t="s">
        <v>6263</v>
      </c>
      <c r="C6044" s="174" t="s">
        <v>182</v>
      </c>
      <c r="D6044" s="175">
        <v>49.94</v>
      </c>
    </row>
    <row r="6045" spans="1:4" ht="15.75" customHeight="1" x14ac:dyDescent="0.3">
      <c r="A6045" s="174">
        <v>92925</v>
      </c>
      <c r="B6045" s="83" t="s">
        <v>6264</v>
      </c>
      <c r="C6045" s="174" t="s">
        <v>182</v>
      </c>
      <c r="D6045" s="175">
        <v>58.03</v>
      </c>
    </row>
    <row r="6046" spans="1:4" ht="15.75" customHeight="1" x14ac:dyDescent="0.3">
      <c r="A6046" s="174">
        <v>92940</v>
      </c>
      <c r="B6046" s="83" t="s">
        <v>6265</v>
      </c>
      <c r="C6046" s="174" t="s">
        <v>182</v>
      </c>
      <c r="D6046" s="175">
        <v>43.87</v>
      </c>
    </row>
    <row r="6047" spans="1:4" ht="15.75" customHeight="1" x14ac:dyDescent="0.3">
      <c r="A6047" s="174">
        <v>92926</v>
      </c>
      <c r="B6047" s="83" t="s">
        <v>6266</v>
      </c>
      <c r="C6047" s="174" t="s">
        <v>182</v>
      </c>
      <c r="D6047" s="175">
        <v>58.02</v>
      </c>
    </row>
    <row r="6048" spans="1:4" ht="15.75" customHeight="1" x14ac:dyDescent="0.3">
      <c r="A6048" s="174">
        <v>92941</v>
      </c>
      <c r="B6048" s="83" t="s">
        <v>6267</v>
      </c>
      <c r="C6048" s="174" t="s">
        <v>182</v>
      </c>
      <c r="D6048" s="175">
        <v>43.86</v>
      </c>
    </row>
    <row r="6049" spans="1:4" ht="15.75" customHeight="1" x14ac:dyDescent="0.3">
      <c r="A6049" s="174">
        <v>92927</v>
      </c>
      <c r="B6049" s="83" t="s">
        <v>6268</v>
      </c>
      <c r="C6049" s="174" t="s">
        <v>182</v>
      </c>
      <c r="D6049" s="175">
        <v>58.02</v>
      </c>
    </row>
    <row r="6050" spans="1:4" ht="15.75" customHeight="1" x14ac:dyDescent="0.3">
      <c r="A6050" s="174">
        <v>92942</v>
      </c>
      <c r="B6050" s="83" t="s">
        <v>6269</v>
      </c>
      <c r="C6050" s="174" t="s">
        <v>182</v>
      </c>
      <c r="D6050" s="175">
        <v>43.86</v>
      </c>
    </row>
    <row r="6051" spans="1:4" ht="15.75" customHeight="1" x14ac:dyDescent="0.3">
      <c r="A6051" s="174">
        <v>92918</v>
      </c>
      <c r="B6051" s="83" t="s">
        <v>6270</v>
      </c>
      <c r="C6051" s="174" t="s">
        <v>182</v>
      </c>
      <c r="D6051" s="175">
        <v>47.42</v>
      </c>
    </row>
    <row r="6052" spans="1:4" ht="15.75" customHeight="1" x14ac:dyDescent="0.3">
      <c r="A6052" s="174">
        <v>92938</v>
      </c>
      <c r="B6052" s="83" t="s">
        <v>6271</v>
      </c>
      <c r="C6052" s="174" t="s">
        <v>182</v>
      </c>
      <c r="D6052" s="175">
        <v>34.96</v>
      </c>
    </row>
    <row r="6053" spans="1:4" ht="15.75" customHeight="1" x14ac:dyDescent="0.3">
      <c r="A6053" s="174">
        <v>92920</v>
      </c>
      <c r="B6053" s="83" t="s">
        <v>6272</v>
      </c>
      <c r="C6053" s="174" t="s">
        <v>182</v>
      </c>
      <c r="D6053" s="175">
        <v>47.71</v>
      </c>
    </row>
    <row r="6054" spans="1:4" ht="15.75" customHeight="1" x14ac:dyDescent="0.3">
      <c r="A6054" s="174">
        <v>92939</v>
      </c>
      <c r="B6054" s="83" t="s">
        <v>6273</v>
      </c>
      <c r="C6054" s="174" t="s">
        <v>182</v>
      </c>
      <c r="D6054" s="175">
        <v>35.25</v>
      </c>
    </row>
    <row r="6055" spans="1:4" ht="15.75" customHeight="1" x14ac:dyDescent="0.3">
      <c r="A6055" s="174">
        <v>92910</v>
      </c>
      <c r="B6055" s="83" t="s">
        <v>6274</v>
      </c>
      <c r="C6055" s="174" t="s">
        <v>182</v>
      </c>
      <c r="D6055" s="175">
        <v>123.46</v>
      </c>
    </row>
    <row r="6056" spans="1:4" ht="15.75" customHeight="1" x14ac:dyDescent="0.3">
      <c r="A6056" s="174">
        <v>92934</v>
      </c>
      <c r="B6056" s="83" t="s">
        <v>6275</v>
      </c>
      <c r="C6056" s="174" t="s">
        <v>182</v>
      </c>
      <c r="D6056" s="175">
        <v>125.7</v>
      </c>
    </row>
    <row r="6057" spans="1:4" ht="15.75" customHeight="1" x14ac:dyDescent="0.3">
      <c r="A6057" s="174">
        <v>92949</v>
      </c>
      <c r="B6057" s="83" t="s">
        <v>6276</v>
      </c>
      <c r="C6057" s="174" t="s">
        <v>182</v>
      </c>
      <c r="D6057" s="175">
        <v>103.42</v>
      </c>
    </row>
    <row r="6058" spans="1:4" ht="15.75" customHeight="1" x14ac:dyDescent="0.3">
      <c r="A6058" s="174">
        <v>92911</v>
      </c>
      <c r="B6058" s="83" t="s">
        <v>6277</v>
      </c>
      <c r="C6058" s="174" t="s">
        <v>182</v>
      </c>
      <c r="D6058" s="175">
        <v>123.46</v>
      </c>
    </row>
    <row r="6059" spans="1:4" ht="15.75" customHeight="1" x14ac:dyDescent="0.3">
      <c r="A6059" s="174">
        <v>92935</v>
      </c>
      <c r="B6059" s="83" t="s">
        <v>6278</v>
      </c>
      <c r="C6059" s="174" t="s">
        <v>182</v>
      </c>
      <c r="D6059" s="175">
        <v>125.7</v>
      </c>
    </row>
    <row r="6060" spans="1:4" ht="15.75" customHeight="1" x14ac:dyDescent="0.3">
      <c r="A6060" s="174">
        <v>92950</v>
      </c>
      <c r="B6060" s="83" t="s">
        <v>6279</v>
      </c>
      <c r="C6060" s="174" t="s">
        <v>182</v>
      </c>
      <c r="D6060" s="175">
        <v>103.42</v>
      </c>
    </row>
    <row r="6061" spans="1:4" ht="15.75" customHeight="1" x14ac:dyDescent="0.3">
      <c r="A6061" s="174">
        <v>92907</v>
      </c>
      <c r="B6061" s="83" t="s">
        <v>6280</v>
      </c>
      <c r="C6061" s="174" t="s">
        <v>182</v>
      </c>
      <c r="D6061" s="175">
        <v>86.7</v>
      </c>
    </row>
    <row r="6062" spans="1:4" ht="15.75" customHeight="1" x14ac:dyDescent="0.3">
      <c r="A6062" s="174">
        <v>92931</v>
      </c>
      <c r="B6062" s="83" t="s">
        <v>6281</v>
      </c>
      <c r="C6062" s="174" t="s">
        <v>182</v>
      </c>
      <c r="D6062" s="175">
        <v>86.64</v>
      </c>
    </row>
    <row r="6063" spans="1:4" ht="15.75" customHeight="1" x14ac:dyDescent="0.3">
      <c r="A6063" s="174">
        <v>92946</v>
      </c>
      <c r="B6063" s="83" t="s">
        <v>6282</v>
      </c>
      <c r="C6063" s="174" t="s">
        <v>182</v>
      </c>
      <c r="D6063" s="175">
        <v>68.06</v>
      </c>
    </row>
    <row r="6064" spans="1:4" ht="15.75" customHeight="1" x14ac:dyDescent="0.3">
      <c r="A6064" s="174">
        <v>92908</v>
      </c>
      <c r="B6064" s="83" t="s">
        <v>6283</v>
      </c>
      <c r="C6064" s="174" t="s">
        <v>182</v>
      </c>
      <c r="D6064" s="175">
        <v>86.7</v>
      </c>
    </row>
    <row r="6065" spans="1:4" ht="15.75" customHeight="1" x14ac:dyDescent="0.3">
      <c r="A6065" s="174">
        <v>92932</v>
      </c>
      <c r="B6065" s="83" t="s">
        <v>6284</v>
      </c>
      <c r="C6065" s="174" t="s">
        <v>182</v>
      </c>
      <c r="D6065" s="175">
        <v>86.64</v>
      </c>
    </row>
    <row r="6066" spans="1:4" ht="15.75" customHeight="1" x14ac:dyDescent="0.3">
      <c r="A6066" s="174">
        <v>92947</v>
      </c>
      <c r="B6066" s="83" t="s">
        <v>6285</v>
      </c>
      <c r="C6066" s="174" t="s">
        <v>182</v>
      </c>
      <c r="D6066" s="175">
        <v>68.06</v>
      </c>
    </row>
    <row r="6067" spans="1:4" ht="15.75" customHeight="1" x14ac:dyDescent="0.3">
      <c r="A6067" s="174">
        <v>92909</v>
      </c>
      <c r="B6067" s="83" t="s">
        <v>6286</v>
      </c>
      <c r="C6067" s="174" t="s">
        <v>182</v>
      </c>
      <c r="D6067" s="175">
        <v>86.7</v>
      </c>
    </row>
    <row r="6068" spans="1:4" ht="15.75" customHeight="1" x14ac:dyDescent="0.3">
      <c r="A6068" s="174">
        <v>92933</v>
      </c>
      <c r="B6068" s="83" t="s">
        <v>6287</v>
      </c>
      <c r="C6068" s="174" t="s">
        <v>182</v>
      </c>
      <c r="D6068" s="175">
        <v>86.64</v>
      </c>
    </row>
    <row r="6069" spans="1:4" ht="15.75" customHeight="1" x14ac:dyDescent="0.3">
      <c r="A6069" s="174">
        <v>92948</v>
      </c>
      <c r="B6069" s="83" t="s">
        <v>6288</v>
      </c>
      <c r="C6069" s="174" t="s">
        <v>182</v>
      </c>
      <c r="D6069" s="175">
        <v>68.06</v>
      </c>
    </row>
    <row r="6070" spans="1:4" ht="15.75" customHeight="1" x14ac:dyDescent="0.3">
      <c r="A6070" s="174">
        <v>92912</v>
      </c>
      <c r="B6070" s="83" t="s">
        <v>6289</v>
      </c>
      <c r="C6070" s="174" t="s">
        <v>182</v>
      </c>
      <c r="D6070" s="175">
        <v>163.44999999999999</v>
      </c>
    </row>
    <row r="6071" spans="1:4" ht="15.75" customHeight="1" x14ac:dyDescent="0.3">
      <c r="A6071" s="174">
        <v>92913</v>
      </c>
      <c r="B6071" s="83" t="s">
        <v>6290</v>
      </c>
      <c r="C6071" s="174" t="s">
        <v>182</v>
      </c>
      <c r="D6071" s="175">
        <v>167.26</v>
      </c>
    </row>
    <row r="6072" spans="1:4" ht="15.75" customHeight="1" x14ac:dyDescent="0.3">
      <c r="A6072" s="174">
        <v>92936</v>
      </c>
      <c r="B6072" s="83" t="s">
        <v>6291</v>
      </c>
      <c r="C6072" s="174" t="s">
        <v>182</v>
      </c>
      <c r="D6072" s="175">
        <v>171.87</v>
      </c>
    </row>
    <row r="6073" spans="1:4" ht="15.75" customHeight="1" x14ac:dyDescent="0.3">
      <c r="A6073" s="174">
        <v>92951</v>
      </c>
      <c r="B6073" s="83" t="s">
        <v>6292</v>
      </c>
      <c r="C6073" s="174" t="s">
        <v>182</v>
      </c>
      <c r="D6073" s="175">
        <v>145.97999999999999</v>
      </c>
    </row>
    <row r="6074" spans="1:4" ht="15.75" customHeight="1" x14ac:dyDescent="0.3">
      <c r="A6074" s="174">
        <v>92914</v>
      </c>
      <c r="B6074" s="83" t="s">
        <v>6293</v>
      </c>
      <c r="C6074" s="174" t="s">
        <v>182</v>
      </c>
      <c r="D6074" s="175">
        <v>167.26</v>
      </c>
    </row>
    <row r="6075" spans="1:4" ht="15.75" customHeight="1" x14ac:dyDescent="0.3">
      <c r="A6075" s="174">
        <v>92937</v>
      </c>
      <c r="B6075" s="83" t="s">
        <v>6294</v>
      </c>
      <c r="C6075" s="174" t="s">
        <v>182</v>
      </c>
      <c r="D6075" s="175">
        <v>171.87</v>
      </c>
    </row>
    <row r="6076" spans="1:4" ht="15.75" customHeight="1" x14ac:dyDescent="0.3">
      <c r="A6076" s="174">
        <v>92952</v>
      </c>
      <c r="B6076" s="83" t="s">
        <v>6295</v>
      </c>
      <c r="C6076" s="174" t="s">
        <v>182</v>
      </c>
      <c r="D6076" s="175">
        <v>145.97999999999999</v>
      </c>
    </row>
    <row r="6077" spans="1:4" ht="15.75" customHeight="1" x14ac:dyDescent="0.3">
      <c r="A6077" s="174">
        <v>92953</v>
      </c>
      <c r="B6077" s="83" t="s">
        <v>6296</v>
      </c>
      <c r="C6077" s="174" t="s">
        <v>182</v>
      </c>
      <c r="D6077" s="175">
        <v>30.57</v>
      </c>
    </row>
    <row r="6078" spans="1:4" ht="15.75" customHeight="1" x14ac:dyDescent="0.3">
      <c r="A6078" s="174">
        <v>101921</v>
      </c>
      <c r="B6078" s="83" t="s">
        <v>6297</v>
      </c>
      <c r="C6078" s="174" t="s">
        <v>182</v>
      </c>
      <c r="D6078" s="175">
        <v>257.44</v>
      </c>
    </row>
    <row r="6079" spans="1:4" ht="15.75" customHeight="1" x14ac:dyDescent="0.3">
      <c r="A6079" s="174">
        <v>101930</v>
      </c>
      <c r="B6079" s="83" t="s">
        <v>6298</v>
      </c>
      <c r="C6079" s="174" t="s">
        <v>182</v>
      </c>
      <c r="D6079" s="175">
        <v>265.07</v>
      </c>
    </row>
    <row r="6080" spans="1:4" ht="15.75" customHeight="1" x14ac:dyDescent="0.3">
      <c r="A6080" s="174">
        <v>101922</v>
      </c>
      <c r="B6080" s="83" t="s">
        <v>6299</v>
      </c>
      <c r="C6080" s="174" t="s">
        <v>182</v>
      </c>
      <c r="D6080" s="175">
        <v>257.44</v>
      </c>
    </row>
    <row r="6081" spans="1:4" ht="15.75" customHeight="1" x14ac:dyDescent="0.3">
      <c r="A6081" s="174">
        <v>101931</v>
      </c>
      <c r="B6081" s="83" t="s">
        <v>6300</v>
      </c>
      <c r="C6081" s="174" t="s">
        <v>182</v>
      </c>
      <c r="D6081" s="175">
        <v>265.07</v>
      </c>
    </row>
    <row r="6082" spans="1:4" ht="15.75" customHeight="1" x14ac:dyDescent="0.3">
      <c r="A6082" s="174">
        <v>101923</v>
      </c>
      <c r="B6082" s="83" t="s">
        <v>6301</v>
      </c>
      <c r="C6082" s="174" t="s">
        <v>182</v>
      </c>
      <c r="D6082" s="175">
        <v>257.44</v>
      </c>
    </row>
    <row r="6083" spans="1:4" ht="15.75" customHeight="1" x14ac:dyDescent="0.3">
      <c r="A6083" s="174">
        <v>101932</v>
      </c>
      <c r="B6083" s="83" t="s">
        <v>6302</v>
      </c>
      <c r="C6083" s="174" t="s">
        <v>182</v>
      </c>
      <c r="D6083" s="175">
        <v>265.07</v>
      </c>
    </row>
    <row r="6084" spans="1:4" ht="15.75" customHeight="1" x14ac:dyDescent="0.3">
      <c r="A6084" s="174">
        <v>97537</v>
      </c>
      <c r="B6084" s="83" t="s">
        <v>6303</v>
      </c>
      <c r="C6084" s="174" t="s">
        <v>182</v>
      </c>
      <c r="D6084" s="175">
        <v>27.03</v>
      </c>
    </row>
    <row r="6085" spans="1:4" ht="15.75" customHeight="1" x14ac:dyDescent="0.3">
      <c r="A6085" s="174">
        <v>97540</v>
      </c>
      <c r="B6085" s="83" t="s">
        <v>6304</v>
      </c>
      <c r="C6085" s="174" t="s">
        <v>182</v>
      </c>
      <c r="D6085" s="175">
        <v>37.450000000000003</v>
      </c>
    </row>
    <row r="6086" spans="1:4" ht="15.75" customHeight="1" x14ac:dyDescent="0.3">
      <c r="A6086" s="174">
        <v>97543</v>
      </c>
      <c r="B6086" s="83" t="s">
        <v>6305</v>
      </c>
      <c r="C6086" s="174" t="s">
        <v>182</v>
      </c>
      <c r="D6086" s="175">
        <v>62.56</v>
      </c>
    </row>
    <row r="6087" spans="1:4" ht="15.75" customHeight="1" x14ac:dyDescent="0.3">
      <c r="A6087" s="174">
        <v>97461</v>
      </c>
      <c r="B6087" s="83" t="s">
        <v>6306</v>
      </c>
      <c r="C6087" s="174" t="s">
        <v>182</v>
      </c>
      <c r="D6087" s="175">
        <v>38.64</v>
      </c>
    </row>
    <row r="6088" spans="1:4" ht="15.75" customHeight="1" x14ac:dyDescent="0.3">
      <c r="A6088" s="174">
        <v>97499</v>
      </c>
      <c r="B6088" s="83" t="s">
        <v>6307</v>
      </c>
      <c r="C6088" s="174" t="s">
        <v>182</v>
      </c>
      <c r="D6088" s="175">
        <v>35.130000000000003</v>
      </c>
    </row>
    <row r="6089" spans="1:4" ht="15.75" customHeight="1" x14ac:dyDescent="0.3">
      <c r="A6089" s="174">
        <v>97464</v>
      </c>
      <c r="B6089" s="83" t="s">
        <v>6308</v>
      </c>
      <c r="C6089" s="174" t="s">
        <v>182</v>
      </c>
      <c r="D6089" s="175">
        <v>55.01</v>
      </c>
    </row>
    <row r="6090" spans="1:4" ht="15.75" customHeight="1" x14ac:dyDescent="0.3">
      <c r="A6090" s="174">
        <v>97502</v>
      </c>
      <c r="B6090" s="83" t="s">
        <v>6309</v>
      </c>
      <c r="C6090" s="174" t="s">
        <v>182</v>
      </c>
      <c r="D6090" s="175">
        <v>48.48</v>
      </c>
    </row>
    <row r="6091" spans="1:4" ht="15.75" customHeight="1" x14ac:dyDescent="0.3">
      <c r="A6091" s="174">
        <v>97467</v>
      </c>
      <c r="B6091" s="83" t="s">
        <v>6310</v>
      </c>
      <c r="C6091" s="174" t="s">
        <v>182</v>
      </c>
      <c r="D6091" s="175">
        <v>69.73</v>
      </c>
    </row>
    <row r="6092" spans="1:4" ht="15.75" customHeight="1" x14ac:dyDescent="0.3">
      <c r="A6092" s="174">
        <v>97505</v>
      </c>
      <c r="B6092" s="83" t="s">
        <v>6311</v>
      </c>
      <c r="C6092" s="174" t="s">
        <v>182</v>
      </c>
      <c r="D6092" s="175">
        <v>60.51</v>
      </c>
    </row>
    <row r="6093" spans="1:4" ht="15.75" customHeight="1" x14ac:dyDescent="0.3">
      <c r="A6093" s="174">
        <v>97443</v>
      </c>
      <c r="B6093" s="83" t="s">
        <v>6312</v>
      </c>
      <c r="C6093" s="174" t="s">
        <v>182</v>
      </c>
      <c r="D6093" s="175">
        <v>123.35</v>
      </c>
    </row>
    <row r="6094" spans="1:4" ht="15.75" customHeight="1" x14ac:dyDescent="0.3">
      <c r="A6094" s="174">
        <v>97470</v>
      </c>
      <c r="B6094" s="83" t="s">
        <v>6313</v>
      </c>
      <c r="C6094" s="174" t="s">
        <v>182</v>
      </c>
      <c r="D6094" s="175">
        <v>101.52</v>
      </c>
    </row>
    <row r="6095" spans="1:4" ht="15.75" customHeight="1" x14ac:dyDescent="0.3">
      <c r="A6095" s="174">
        <v>97508</v>
      </c>
      <c r="B6095" s="83" t="s">
        <v>6314</v>
      </c>
      <c r="C6095" s="174" t="s">
        <v>182</v>
      </c>
      <c r="D6095" s="175">
        <v>88.49</v>
      </c>
    </row>
    <row r="6096" spans="1:4" ht="15.75" customHeight="1" x14ac:dyDescent="0.3">
      <c r="A6096" s="174">
        <v>97446</v>
      </c>
      <c r="B6096" s="83" t="s">
        <v>6315</v>
      </c>
      <c r="C6096" s="174" t="s">
        <v>182</v>
      </c>
      <c r="D6096" s="175">
        <v>239.08</v>
      </c>
    </row>
    <row r="6097" spans="1:4" ht="15.75" customHeight="1" x14ac:dyDescent="0.3">
      <c r="A6097" s="174">
        <v>97474</v>
      </c>
      <c r="B6097" s="83" t="s">
        <v>6316</v>
      </c>
      <c r="C6097" s="174" t="s">
        <v>182</v>
      </c>
      <c r="D6097" s="175">
        <v>181.55</v>
      </c>
    </row>
    <row r="6098" spans="1:4" ht="15.75" customHeight="1" x14ac:dyDescent="0.3">
      <c r="A6098" s="174">
        <v>97511</v>
      </c>
      <c r="B6098" s="83" t="s">
        <v>6317</v>
      </c>
      <c r="C6098" s="174" t="s">
        <v>182</v>
      </c>
      <c r="D6098" s="175">
        <v>162.81</v>
      </c>
    </row>
    <row r="6099" spans="1:4" ht="15.75" customHeight="1" x14ac:dyDescent="0.3">
      <c r="A6099" s="174">
        <v>97449</v>
      </c>
      <c r="B6099" s="83" t="s">
        <v>6318</v>
      </c>
      <c r="C6099" s="174" t="s">
        <v>182</v>
      </c>
      <c r="D6099" s="175">
        <v>255.22</v>
      </c>
    </row>
    <row r="6100" spans="1:4" ht="15.75" customHeight="1" x14ac:dyDescent="0.3">
      <c r="A6100" s="174">
        <v>97477</v>
      </c>
      <c r="B6100" s="83" t="s">
        <v>6319</v>
      </c>
      <c r="C6100" s="174" t="s">
        <v>182</v>
      </c>
      <c r="D6100" s="175">
        <v>240.84</v>
      </c>
    </row>
    <row r="6101" spans="1:4" ht="15.75" customHeight="1" x14ac:dyDescent="0.3">
      <c r="A6101" s="174">
        <v>97514</v>
      </c>
      <c r="B6101" s="83" t="s">
        <v>6320</v>
      </c>
      <c r="C6101" s="174" t="s">
        <v>182</v>
      </c>
      <c r="D6101" s="175">
        <v>216.21</v>
      </c>
    </row>
    <row r="6102" spans="1:4" ht="15.75" customHeight="1" x14ac:dyDescent="0.3">
      <c r="A6102" s="174">
        <v>101920</v>
      </c>
      <c r="B6102" s="83" t="s">
        <v>6321</v>
      </c>
      <c r="C6102" s="174" t="s">
        <v>182</v>
      </c>
      <c r="D6102" s="175">
        <v>226.67</v>
      </c>
    </row>
    <row r="6103" spans="1:4" ht="15.75" customHeight="1" x14ac:dyDescent="0.3">
      <c r="A6103" s="174">
        <v>101929</v>
      </c>
      <c r="B6103" s="83" t="s">
        <v>6322</v>
      </c>
      <c r="C6103" s="174" t="s">
        <v>182</v>
      </c>
      <c r="D6103" s="175">
        <v>234.3</v>
      </c>
    </row>
    <row r="6104" spans="1:4" ht="15.75" customHeight="1" x14ac:dyDescent="0.3">
      <c r="A6104" s="174">
        <v>92693</v>
      </c>
      <c r="B6104" s="83" t="s">
        <v>6323</v>
      </c>
      <c r="C6104" s="174" t="s">
        <v>182</v>
      </c>
      <c r="D6104" s="175">
        <v>18.37</v>
      </c>
    </row>
    <row r="6105" spans="1:4" ht="15.75" customHeight="1" x14ac:dyDescent="0.3">
      <c r="A6105" s="174">
        <v>92695</v>
      </c>
      <c r="B6105" s="83" t="s">
        <v>6324</v>
      </c>
      <c r="C6105" s="174" t="s">
        <v>182</v>
      </c>
      <c r="D6105" s="175">
        <v>29.08</v>
      </c>
    </row>
    <row r="6106" spans="1:4" ht="15.75" customHeight="1" x14ac:dyDescent="0.3">
      <c r="A6106" s="174">
        <v>92697</v>
      </c>
      <c r="B6106" s="83" t="s">
        <v>6325</v>
      </c>
      <c r="C6106" s="174" t="s">
        <v>182</v>
      </c>
      <c r="D6106" s="175">
        <v>47.06</v>
      </c>
    </row>
    <row r="6107" spans="1:4" ht="15.75" customHeight="1" x14ac:dyDescent="0.3">
      <c r="A6107" s="174">
        <v>92658</v>
      </c>
      <c r="B6107" s="83" t="s">
        <v>6326</v>
      </c>
      <c r="C6107" s="174" t="s">
        <v>182</v>
      </c>
      <c r="D6107" s="175">
        <v>35.130000000000003</v>
      </c>
    </row>
    <row r="6108" spans="1:4" ht="15.75" customHeight="1" x14ac:dyDescent="0.3">
      <c r="A6108" s="174">
        <v>92660</v>
      </c>
      <c r="B6108" s="83" t="s">
        <v>6327</v>
      </c>
      <c r="C6108" s="174" t="s">
        <v>182</v>
      </c>
      <c r="D6108" s="175">
        <v>42.34</v>
      </c>
    </row>
    <row r="6109" spans="1:4" ht="15.75" customHeight="1" x14ac:dyDescent="0.3">
      <c r="A6109" s="174">
        <v>92662</v>
      </c>
      <c r="B6109" s="83" t="s">
        <v>6328</v>
      </c>
      <c r="C6109" s="174" t="s">
        <v>182</v>
      </c>
      <c r="D6109" s="175">
        <v>48.34</v>
      </c>
    </row>
    <row r="6110" spans="1:4" ht="15.75" customHeight="1" x14ac:dyDescent="0.3">
      <c r="A6110" s="174">
        <v>92664</v>
      </c>
      <c r="B6110" s="83" t="s">
        <v>6329</v>
      </c>
      <c r="C6110" s="174" t="s">
        <v>182</v>
      </c>
      <c r="D6110" s="175">
        <v>63.73</v>
      </c>
    </row>
    <row r="6111" spans="1:4" ht="15.75" customHeight="1" x14ac:dyDescent="0.3">
      <c r="A6111" s="174">
        <v>92666</v>
      </c>
      <c r="B6111" s="83" t="s">
        <v>6330</v>
      </c>
      <c r="C6111" s="174" t="s">
        <v>182</v>
      </c>
      <c r="D6111" s="175">
        <v>98.57</v>
      </c>
    </row>
    <row r="6112" spans="1:4" ht="15.75" customHeight="1" x14ac:dyDescent="0.3">
      <c r="A6112" s="174">
        <v>92668</v>
      </c>
      <c r="B6112" s="83" t="s">
        <v>6331</v>
      </c>
      <c r="C6112" s="174" t="s">
        <v>182</v>
      </c>
      <c r="D6112" s="175">
        <v>137.52000000000001</v>
      </c>
    </row>
    <row r="6113" spans="1:4" ht="15.75" customHeight="1" x14ac:dyDescent="0.3">
      <c r="A6113" s="174">
        <v>92370</v>
      </c>
      <c r="B6113" s="83" t="s">
        <v>6332</v>
      </c>
      <c r="C6113" s="174" t="s">
        <v>182</v>
      </c>
      <c r="D6113" s="175">
        <v>47.59</v>
      </c>
    </row>
    <row r="6114" spans="1:4" ht="15.75" customHeight="1" x14ac:dyDescent="0.3">
      <c r="A6114" s="174">
        <v>92372</v>
      </c>
      <c r="B6114" s="83" t="s">
        <v>6333</v>
      </c>
      <c r="C6114" s="174" t="s">
        <v>182</v>
      </c>
      <c r="D6114" s="175">
        <v>56.5</v>
      </c>
    </row>
    <row r="6115" spans="1:4" ht="15.75" customHeight="1" x14ac:dyDescent="0.3">
      <c r="A6115" s="174">
        <v>92374</v>
      </c>
      <c r="B6115" s="83" t="s">
        <v>6334</v>
      </c>
      <c r="C6115" s="174" t="s">
        <v>182</v>
      </c>
      <c r="D6115" s="175">
        <v>64.489999999999995</v>
      </c>
    </row>
    <row r="6116" spans="1:4" ht="15.75" customHeight="1" x14ac:dyDescent="0.3">
      <c r="A6116" s="174">
        <v>92345</v>
      </c>
      <c r="B6116" s="83" t="s">
        <v>6335</v>
      </c>
      <c r="C6116" s="174" t="s">
        <v>182</v>
      </c>
      <c r="D6116" s="175">
        <v>82.37</v>
      </c>
    </row>
    <row r="6117" spans="1:4" ht="15.75" customHeight="1" x14ac:dyDescent="0.3">
      <c r="A6117" s="174">
        <v>92376</v>
      </c>
      <c r="B6117" s="83" t="s">
        <v>6336</v>
      </c>
      <c r="C6117" s="174" t="s">
        <v>182</v>
      </c>
      <c r="D6117" s="175">
        <v>82.31</v>
      </c>
    </row>
    <row r="6118" spans="1:4" ht="15.75" customHeight="1" x14ac:dyDescent="0.3">
      <c r="A6118" s="174">
        <v>92347</v>
      </c>
      <c r="B6118" s="83" t="s">
        <v>6337</v>
      </c>
      <c r="C6118" s="174" t="s">
        <v>182</v>
      </c>
      <c r="D6118" s="175">
        <v>118.61</v>
      </c>
    </row>
    <row r="6119" spans="1:4" ht="15.75" customHeight="1" x14ac:dyDescent="0.3">
      <c r="A6119" s="174">
        <v>92378</v>
      </c>
      <c r="B6119" s="83" t="s">
        <v>6338</v>
      </c>
      <c r="C6119" s="174" t="s">
        <v>182</v>
      </c>
      <c r="D6119" s="175">
        <v>120.85</v>
      </c>
    </row>
    <row r="6120" spans="1:4" ht="15.75" customHeight="1" x14ac:dyDescent="0.3">
      <c r="A6120" s="174">
        <v>92349</v>
      </c>
      <c r="B6120" s="83" t="s">
        <v>6339</v>
      </c>
      <c r="C6120" s="174" t="s">
        <v>182</v>
      </c>
      <c r="D6120" s="175">
        <v>158.80000000000001</v>
      </c>
    </row>
    <row r="6121" spans="1:4" ht="15.75" customHeight="1" x14ac:dyDescent="0.3">
      <c r="A6121" s="174">
        <v>92380</v>
      </c>
      <c r="B6121" s="83" t="s">
        <v>6340</v>
      </c>
      <c r="C6121" s="174" t="s">
        <v>182</v>
      </c>
      <c r="D6121" s="175">
        <v>163.41</v>
      </c>
    </row>
    <row r="6122" spans="1:4" ht="15.75" customHeight="1" x14ac:dyDescent="0.3">
      <c r="A6122" s="174">
        <v>101917</v>
      </c>
      <c r="B6122" s="83" t="s">
        <v>6341</v>
      </c>
      <c r="C6122" s="174" t="s">
        <v>182</v>
      </c>
      <c r="D6122" s="175">
        <v>178.25</v>
      </c>
    </row>
    <row r="6123" spans="1:4" ht="15.75" customHeight="1" x14ac:dyDescent="0.3">
      <c r="A6123" s="174">
        <v>101924</v>
      </c>
      <c r="B6123" s="83" t="s">
        <v>6342</v>
      </c>
      <c r="C6123" s="174" t="s">
        <v>182</v>
      </c>
      <c r="D6123" s="175">
        <v>213.79</v>
      </c>
    </row>
    <row r="6124" spans="1:4" ht="15.75" customHeight="1" x14ac:dyDescent="0.3">
      <c r="A6124" s="174">
        <v>101933</v>
      </c>
      <c r="B6124" s="83" t="s">
        <v>6343</v>
      </c>
      <c r="C6124" s="174" t="s">
        <v>182</v>
      </c>
      <c r="D6124" s="175">
        <v>221.42</v>
      </c>
    </row>
    <row r="6125" spans="1:4" ht="15.75" customHeight="1" x14ac:dyDescent="0.3">
      <c r="A6125" s="174">
        <v>92692</v>
      </c>
      <c r="B6125" s="83" t="s">
        <v>6344</v>
      </c>
      <c r="C6125" s="174" t="s">
        <v>182</v>
      </c>
      <c r="D6125" s="175">
        <v>17.91</v>
      </c>
    </row>
    <row r="6126" spans="1:4" ht="15.75" customHeight="1" x14ac:dyDescent="0.3">
      <c r="A6126" s="174">
        <v>92694</v>
      </c>
      <c r="B6126" s="83" t="s">
        <v>6345</v>
      </c>
      <c r="C6126" s="174" t="s">
        <v>182</v>
      </c>
      <c r="D6126" s="175">
        <v>28.62</v>
      </c>
    </row>
    <row r="6127" spans="1:4" ht="15.75" customHeight="1" x14ac:dyDescent="0.3">
      <c r="A6127" s="174">
        <v>92696</v>
      </c>
      <c r="B6127" s="83" t="s">
        <v>6346</v>
      </c>
      <c r="C6127" s="174" t="s">
        <v>182</v>
      </c>
      <c r="D6127" s="175">
        <v>45</v>
      </c>
    </row>
    <row r="6128" spans="1:4" ht="15.75" customHeight="1" x14ac:dyDescent="0.3">
      <c r="A6128" s="174">
        <v>92657</v>
      </c>
      <c r="B6128" s="83" t="s">
        <v>6347</v>
      </c>
      <c r="C6128" s="174" t="s">
        <v>182</v>
      </c>
      <c r="D6128" s="175">
        <v>33.07</v>
      </c>
    </row>
    <row r="6129" spans="1:4" ht="15.75" customHeight="1" x14ac:dyDescent="0.3">
      <c r="A6129" s="174">
        <v>92659</v>
      </c>
      <c r="B6129" s="83" t="s">
        <v>6348</v>
      </c>
      <c r="C6129" s="174" t="s">
        <v>182</v>
      </c>
      <c r="D6129" s="175">
        <v>40.409999999999997</v>
      </c>
    </row>
    <row r="6130" spans="1:4" ht="15.75" customHeight="1" x14ac:dyDescent="0.3">
      <c r="A6130" s="174">
        <v>92661</v>
      </c>
      <c r="B6130" s="83" t="s">
        <v>6349</v>
      </c>
      <c r="C6130" s="174" t="s">
        <v>182</v>
      </c>
      <c r="D6130" s="175">
        <v>47.97</v>
      </c>
    </row>
    <row r="6131" spans="1:4" ht="15.75" customHeight="1" x14ac:dyDescent="0.3">
      <c r="A6131" s="174">
        <v>92663</v>
      </c>
      <c r="B6131" s="83" t="s">
        <v>6350</v>
      </c>
      <c r="C6131" s="174" t="s">
        <v>182</v>
      </c>
      <c r="D6131" s="175">
        <v>63.76</v>
      </c>
    </row>
    <row r="6132" spans="1:4" ht="15.75" customHeight="1" x14ac:dyDescent="0.3">
      <c r="A6132" s="174">
        <v>92665</v>
      </c>
      <c r="B6132" s="83" t="s">
        <v>6351</v>
      </c>
      <c r="C6132" s="174" t="s">
        <v>182</v>
      </c>
      <c r="D6132" s="175">
        <v>87.1</v>
      </c>
    </row>
    <row r="6133" spans="1:4" ht="15.75" customHeight="1" x14ac:dyDescent="0.3">
      <c r="A6133" s="174">
        <v>92667</v>
      </c>
      <c r="B6133" s="83" t="s">
        <v>6352</v>
      </c>
      <c r="C6133" s="174" t="s">
        <v>182</v>
      </c>
      <c r="D6133" s="175">
        <v>127.31</v>
      </c>
    </row>
    <row r="6134" spans="1:4" ht="15.75" customHeight="1" x14ac:dyDescent="0.3">
      <c r="A6134" s="174">
        <v>92369</v>
      </c>
      <c r="B6134" s="83" t="s">
        <v>6353</v>
      </c>
      <c r="C6134" s="174" t="s">
        <v>182</v>
      </c>
      <c r="D6134" s="175">
        <v>45.53</v>
      </c>
    </row>
    <row r="6135" spans="1:4" ht="15.75" customHeight="1" x14ac:dyDescent="0.3">
      <c r="A6135" s="174">
        <v>92371</v>
      </c>
      <c r="B6135" s="83" t="s">
        <v>6354</v>
      </c>
      <c r="C6135" s="174" t="s">
        <v>182</v>
      </c>
      <c r="D6135" s="175">
        <v>54.57</v>
      </c>
    </row>
    <row r="6136" spans="1:4" ht="15.75" customHeight="1" x14ac:dyDescent="0.3">
      <c r="A6136" s="174">
        <v>92373</v>
      </c>
      <c r="B6136" s="83" t="s">
        <v>6355</v>
      </c>
      <c r="C6136" s="174" t="s">
        <v>182</v>
      </c>
      <c r="D6136" s="175">
        <v>64.12</v>
      </c>
    </row>
    <row r="6137" spans="1:4" ht="15.75" customHeight="1" x14ac:dyDescent="0.3">
      <c r="A6137" s="174">
        <v>92344</v>
      </c>
      <c r="B6137" s="83" t="s">
        <v>6356</v>
      </c>
      <c r="C6137" s="174" t="s">
        <v>182</v>
      </c>
      <c r="D6137" s="175">
        <v>82.4</v>
      </c>
    </row>
    <row r="6138" spans="1:4" ht="15.75" customHeight="1" x14ac:dyDescent="0.3">
      <c r="A6138" s="174">
        <v>92375</v>
      </c>
      <c r="B6138" s="83" t="s">
        <v>6357</v>
      </c>
      <c r="C6138" s="174" t="s">
        <v>182</v>
      </c>
      <c r="D6138" s="175">
        <v>82.34</v>
      </c>
    </row>
    <row r="6139" spans="1:4" ht="15.75" customHeight="1" x14ac:dyDescent="0.3">
      <c r="A6139" s="174">
        <v>92346</v>
      </c>
      <c r="B6139" s="83" t="s">
        <v>6358</v>
      </c>
      <c r="C6139" s="174" t="s">
        <v>182</v>
      </c>
      <c r="D6139" s="175">
        <v>107.14</v>
      </c>
    </row>
    <row r="6140" spans="1:4" ht="15.75" customHeight="1" x14ac:dyDescent="0.3">
      <c r="A6140" s="174">
        <v>92377</v>
      </c>
      <c r="B6140" s="83" t="s">
        <v>6359</v>
      </c>
      <c r="C6140" s="174" t="s">
        <v>182</v>
      </c>
      <c r="D6140" s="175">
        <v>109.38</v>
      </c>
    </row>
    <row r="6141" spans="1:4" ht="15.75" customHeight="1" x14ac:dyDescent="0.3">
      <c r="A6141" s="174">
        <v>92348</v>
      </c>
      <c r="B6141" s="83" t="s">
        <v>6360</v>
      </c>
      <c r="C6141" s="174" t="s">
        <v>182</v>
      </c>
      <c r="D6141" s="175">
        <v>148.59</v>
      </c>
    </row>
    <row r="6142" spans="1:4" ht="15.75" customHeight="1" x14ac:dyDescent="0.3">
      <c r="A6142" s="174">
        <v>92379</v>
      </c>
      <c r="B6142" s="83" t="s">
        <v>6361</v>
      </c>
      <c r="C6142" s="174" t="s">
        <v>182</v>
      </c>
      <c r="D6142" s="175">
        <v>153.19999999999999</v>
      </c>
    </row>
    <row r="6143" spans="1:4" ht="15.75" customHeight="1" x14ac:dyDescent="0.3">
      <c r="A6143" s="174">
        <v>95696</v>
      </c>
      <c r="B6143" s="83" t="s">
        <v>6362</v>
      </c>
      <c r="C6143" s="174" t="s">
        <v>182</v>
      </c>
      <c r="D6143" s="175">
        <v>74.48</v>
      </c>
    </row>
    <row r="6144" spans="1:4" ht="15.75" customHeight="1" x14ac:dyDescent="0.3">
      <c r="A6144" s="174">
        <v>92335</v>
      </c>
      <c r="B6144" s="83" t="s">
        <v>6363</v>
      </c>
      <c r="C6144" s="174" t="s">
        <v>224</v>
      </c>
      <c r="D6144" s="175">
        <v>98.28</v>
      </c>
    </row>
    <row r="6145" spans="1:4" ht="15.75" customHeight="1" x14ac:dyDescent="0.3">
      <c r="A6145" s="174">
        <v>92336</v>
      </c>
      <c r="B6145" s="83" t="s">
        <v>6364</v>
      </c>
      <c r="C6145" s="174" t="s">
        <v>224</v>
      </c>
      <c r="D6145" s="175">
        <v>120.42</v>
      </c>
    </row>
    <row r="6146" spans="1:4" ht="15.75" customHeight="1" x14ac:dyDescent="0.3">
      <c r="A6146" s="174">
        <v>92337</v>
      </c>
      <c r="B6146" s="83" t="s">
        <v>6365</v>
      </c>
      <c r="C6146" s="174" t="s">
        <v>224</v>
      </c>
      <c r="D6146" s="175">
        <v>157.72</v>
      </c>
    </row>
    <row r="6147" spans="1:4" ht="15.75" customHeight="1" x14ac:dyDescent="0.3">
      <c r="A6147" s="174">
        <v>92687</v>
      </c>
      <c r="B6147" s="83" t="s">
        <v>6366</v>
      </c>
      <c r="C6147" s="174" t="s">
        <v>224</v>
      </c>
      <c r="D6147" s="175">
        <v>31.76</v>
      </c>
    </row>
    <row r="6148" spans="1:4" ht="15.75" customHeight="1" x14ac:dyDescent="0.3">
      <c r="A6148" s="174">
        <v>92688</v>
      </c>
      <c r="B6148" s="83" t="s">
        <v>6367</v>
      </c>
      <c r="C6148" s="174" t="s">
        <v>224</v>
      </c>
      <c r="D6148" s="175">
        <v>45.33</v>
      </c>
    </row>
    <row r="6149" spans="1:4" ht="15.75" customHeight="1" x14ac:dyDescent="0.3">
      <c r="A6149" s="174">
        <v>97536</v>
      </c>
      <c r="B6149" s="83" t="s">
        <v>6368</v>
      </c>
      <c r="C6149" s="174" t="s">
        <v>224</v>
      </c>
      <c r="D6149" s="175">
        <v>70.06</v>
      </c>
    </row>
    <row r="6150" spans="1:4" ht="15.75" customHeight="1" x14ac:dyDescent="0.3">
      <c r="A6150" s="174">
        <v>97535</v>
      </c>
      <c r="B6150" s="83" t="s">
        <v>6369</v>
      </c>
      <c r="C6150" s="174" t="s">
        <v>224</v>
      </c>
      <c r="D6150" s="175">
        <v>55.36</v>
      </c>
    </row>
    <row r="6151" spans="1:4" ht="15.75" customHeight="1" x14ac:dyDescent="0.3">
      <c r="A6151" s="174">
        <v>92652</v>
      </c>
      <c r="B6151" s="83" t="s">
        <v>6370</v>
      </c>
      <c r="C6151" s="174" t="s">
        <v>224</v>
      </c>
      <c r="D6151" s="175">
        <v>66.34</v>
      </c>
    </row>
    <row r="6152" spans="1:4" ht="15.75" customHeight="1" x14ac:dyDescent="0.3">
      <c r="A6152" s="174">
        <v>92653</v>
      </c>
      <c r="B6152" s="83" t="s">
        <v>6371</v>
      </c>
      <c r="C6152" s="174" t="s">
        <v>224</v>
      </c>
      <c r="D6152" s="175">
        <v>75.260000000000005</v>
      </c>
    </row>
    <row r="6153" spans="1:4" ht="15.75" customHeight="1" x14ac:dyDescent="0.3">
      <c r="A6153" s="174">
        <v>92654</v>
      </c>
      <c r="B6153" s="83" t="s">
        <v>6372</v>
      </c>
      <c r="C6153" s="174" t="s">
        <v>224</v>
      </c>
      <c r="D6153" s="175">
        <v>101.42</v>
      </c>
    </row>
    <row r="6154" spans="1:4" ht="15.75" customHeight="1" x14ac:dyDescent="0.3">
      <c r="A6154" s="174">
        <v>92655</v>
      </c>
      <c r="B6154" s="83" t="s">
        <v>6373</v>
      </c>
      <c r="C6154" s="174" t="s">
        <v>224</v>
      </c>
      <c r="D6154" s="175">
        <v>122.99</v>
      </c>
    </row>
    <row r="6155" spans="1:4" ht="15.75" customHeight="1" x14ac:dyDescent="0.3">
      <c r="A6155" s="174">
        <v>92656</v>
      </c>
      <c r="B6155" s="83" t="s">
        <v>6374</v>
      </c>
      <c r="C6155" s="174" t="s">
        <v>224</v>
      </c>
      <c r="D6155" s="175">
        <v>159.69</v>
      </c>
    </row>
    <row r="6156" spans="1:4" ht="15.75" customHeight="1" x14ac:dyDescent="0.3">
      <c r="A6156" s="174">
        <v>101918</v>
      </c>
      <c r="B6156" s="83" t="s">
        <v>6375</v>
      </c>
      <c r="C6156" s="174" t="s">
        <v>224</v>
      </c>
      <c r="D6156" s="175">
        <v>226.78</v>
      </c>
    </row>
    <row r="6157" spans="1:4" ht="15.75" customHeight="1" x14ac:dyDescent="0.3">
      <c r="A6157" s="174">
        <v>101927</v>
      </c>
      <c r="B6157" s="83" t="s">
        <v>6376</v>
      </c>
      <c r="C6157" s="174" t="s">
        <v>224</v>
      </c>
      <c r="D6157" s="175">
        <v>206.85</v>
      </c>
    </row>
    <row r="6158" spans="1:4" ht="15.75" customHeight="1" x14ac:dyDescent="0.3">
      <c r="A6158" s="174">
        <v>97498</v>
      </c>
      <c r="B6158" s="83" t="s">
        <v>6377</v>
      </c>
      <c r="C6158" s="174" t="s">
        <v>224</v>
      </c>
      <c r="D6158" s="175">
        <v>48.97</v>
      </c>
    </row>
    <row r="6159" spans="1:4" ht="15.75" customHeight="1" x14ac:dyDescent="0.3">
      <c r="A6159" s="174">
        <v>92364</v>
      </c>
      <c r="B6159" s="83" t="s">
        <v>6378</v>
      </c>
      <c r="C6159" s="174" t="s">
        <v>224</v>
      </c>
      <c r="D6159" s="175">
        <v>59.95</v>
      </c>
    </row>
    <row r="6160" spans="1:4" ht="15.75" customHeight="1" x14ac:dyDescent="0.3">
      <c r="A6160" s="174">
        <v>92365</v>
      </c>
      <c r="B6160" s="83" t="s">
        <v>6379</v>
      </c>
      <c r="C6160" s="174" t="s">
        <v>224</v>
      </c>
      <c r="D6160" s="175">
        <v>68.8</v>
      </c>
    </row>
    <row r="6161" spans="1:4" ht="15.75" customHeight="1" x14ac:dyDescent="0.3">
      <c r="A6161" s="174">
        <v>92341</v>
      </c>
      <c r="B6161" s="83" t="s">
        <v>6380</v>
      </c>
      <c r="C6161" s="174" t="s">
        <v>224</v>
      </c>
      <c r="D6161" s="175">
        <v>112.28</v>
      </c>
    </row>
    <row r="6162" spans="1:4" ht="15.75" customHeight="1" x14ac:dyDescent="0.3">
      <c r="A6162" s="174">
        <v>92366</v>
      </c>
      <c r="B6162" s="83" t="s">
        <v>6381</v>
      </c>
      <c r="C6162" s="174" t="s">
        <v>224</v>
      </c>
      <c r="D6162" s="175">
        <v>94.95</v>
      </c>
    </row>
    <row r="6163" spans="1:4" ht="15.75" customHeight="1" x14ac:dyDescent="0.3">
      <c r="A6163" s="174">
        <v>92342</v>
      </c>
      <c r="B6163" s="83" t="s">
        <v>6382</v>
      </c>
      <c r="C6163" s="174" t="s">
        <v>224</v>
      </c>
      <c r="D6163" s="175">
        <v>134.52000000000001</v>
      </c>
    </row>
    <row r="6164" spans="1:4" ht="15.75" customHeight="1" x14ac:dyDescent="0.3">
      <c r="A6164" s="174">
        <v>92367</v>
      </c>
      <c r="B6164" s="83" t="s">
        <v>6383</v>
      </c>
      <c r="C6164" s="174" t="s">
        <v>224</v>
      </c>
      <c r="D6164" s="175">
        <v>116.41</v>
      </c>
    </row>
    <row r="6165" spans="1:4" ht="15.75" customHeight="1" x14ac:dyDescent="0.3">
      <c r="A6165" s="174">
        <v>92343</v>
      </c>
      <c r="B6165" s="83" t="s">
        <v>6384</v>
      </c>
      <c r="C6165" s="174" t="s">
        <v>224</v>
      </c>
      <c r="D6165" s="175">
        <v>171.95</v>
      </c>
    </row>
    <row r="6166" spans="1:4" ht="15.75" customHeight="1" x14ac:dyDescent="0.3">
      <c r="A6166" s="174">
        <v>92368</v>
      </c>
      <c r="B6166" s="83" t="s">
        <v>6385</v>
      </c>
      <c r="C6166" s="174" t="s">
        <v>224</v>
      </c>
      <c r="D6166" s="175">
        <v>153.11000000000001</v>
      </c>
    </row>
    <row r="6167" spans="1:4" ht="15.75" customHeight="1" x14ac:dyDescent="0.3">
      <c r="A6167" s="174">
        <v>92689</v>
      </c>
      <c r="B6167" s="83" t="s">
        <v>6386</v>
      </c>
      <c r="C6167" s="174" t="s">
        <v>224</v>
      </c>
      <c r="D6167" s="175">
        <v>53.67</v>
      </c>
    </row>
    <row r="6168" spans="1:4" ht="15.75" customHeight="1" x14ac:dyDescent="0.3">
      <c r="A6168" s="174">
        <v>92690</v>
      </c>
      <c r="B6168" s="83" t="s">
        <v>6387</v>
      </c>
      <c r="C6168" s="174" t="s">
        <v>224</v>
      </c>
      <c r="D6168" s="175">
        <v>77.400000000000006</v>
      </c>
    </row>
    <row r="6169" spans="1:4" ht="15.75" customHeight="1" x14ac:dyDescent="0.3">
      <c r="A6169" s="174">
        <v>92691</v>
      </c>
      <c r="B6169" s="83" t="s">
        <v>6388</v>
      </c>
      <c r="C6169" s="174" t="s">
        <v>224</v>
      </c>
      <c r="D6169" s="175">
        <v>103.82</v>
      </c>
    </row>
    <row r="6170" spans="1:4" ht="15.75" customHeight="1" x14ac:dyDescent="0.3">
      <c r="A6170" s="174">
        <v>92359</v>
      </c>
      <c r="B6170" s="83" t="s">
        <v>6389</v>
      </c>
      <c r="C6170" s="174" t="s">
        <v>224</v>
      </c>
      <c r="D6170" s="175">
        <v>69.459999999999994</v>
      </c>
    </row>
    <row r="6171" spans="1:4" ht="15.75" customHeight="1" x14ac:dyDescent="0.3">
      <c r="A6171" s="174">
        <v>92645</v>
      </c>
      <c r="B6171" s="83" t="s">
        <v>6390</v>
      </c>
      <c r="C6171" s="174" t="s">
        <v>224</v>
      </c>
      <c r="D6171" s="175">
        <v>74.64</v>
      </c>
    </row>
    <row r="6172" spans="1:4" ht="15.75" customHeight="1" x14ac:dyDescent="0.3">
      <c r="A6172" s="174">
        <v>92360</v>
      </c>
      <c r="B6172" s="83" t="s">
        <v>6391</v>
      </c>
      <c r="C6172" s="174" t="s">
        <v>224</v>
      </c>
      <c r="D6172" s="175">
        <v>92.79</v>
      </c>
    </row>
    <row r="6173" spans="1:4" ht="15.75" customHeight="1" x14ac:dyDescent="0.3">
      <c r="A6173" s="174">
        <v>92646</v>
      </c>
      <c r="B6173" s="83" t="s">
        <v>6392</v>
      </c>
      <c r="C6173" s="174" t="s">
        <v>224</v>
      </c>
      <c r="D6173" s="175">
        <v>97.96</v>
      </c>
    </row>
    <row r="6174" spans="1:4" ht="15.75" customHeight="1" x14ac:dyDescent="0.3">
      <c r="A6174" s="174">
        <v>95697</v>
      </c>
      <c r="B6174" s="83" t="s">
        <v>6393</v>
      </c>
      <c r="C6174" s="174" t="s">
        <v>224</v>
      </c>
      <c r="D6174" s="175">
        <v>102.18</v>
      </c>
    </row>
    <row r="6175" spans="1:4" ht="15.75" customHeight="1" x14ac:dyDescent="0.3">
      <c r="A6175" s="174">
        <v>92648</v>
      </c>
      <c r="B6175" s="83" t="s">
        <v>6394</v>
      </c>
      <c r="C6175" s="174" t="s">
        <v>224</v>
      </c>
      <c r="D6175" s="175">
        <v>107.36</v>
      </c>
    </row>
    <row r="6176" spans="1:4" ht="15.75" customHeight="1" x14ac:dyDescent="0.3">
      <c r="A6176" s="174">
        <v>92338</v>
      </c>
      <c r="B6176" s="83" t="s">
        <v>6395</v>
      </c>
      <c r="C6176" s="174" t="s">
        <v>224</v>
      </c>
      <c r="D6176" s="175">
        <v>154.35</v>
      </c>
    </row>
    <row r="6177" spans="1:4" ht="15.75" customHeight="1" x14ac:dyDescent="0.3">
      <c r="A6177" s="174">
        <v>92361</v>
      </c>
      <c r="B6177" s="83" t="s">
        <v>6396</v>
      </c>
      <c r="C6177" s="174" t="s">
        <v>224</v>
      </c>
      <c r="D6177" s="175">
        <v>125.58</v>
      </c>
    </row>
    <row r="6178" spans="1:4" ht="15.75" customHeight="1" x14ac:dyDescent="0.3">
      <c r="A6178" s="174">
        <v>92649</v>
      </c>
      <c r="B6178" s="83" t="s">
        <v>6397</v>
      </c>
      <c r="C6178" s="174" t="s">
        <v>224</v>
      </c>
      <c r="D6178" s="175">
        <v>130.75</v>
      </c>
    </row>
    <row r="6179" spans="1:4" ht="15.75" customHeight="1" x14ac:dyDescent="0.3">
      <c r="A6179" s="174">
        <v>92339</v>
      </c>
      <c r="B6179" s="83" t="s">
        <v>6398</v>
      </c>
      <c r="C6179" s="174" t="s">
        <v>224</v>
      </c>
      <c r="D6179" s="175">
        <v>230.08</v>
      </c>
    </row>
    <row r="6180" spans="1:4" ht="15.75" customHeight="1" x14ac:dyDescent="0.3">
      <c r="A6180" s="174">
        <v>92362</v>
      </c>
      <c r="B6180" s="83" t="s">
        <v>6399</v>
      </c>
      <c r="C6180" s="174" t="s">
        <v>224</v>
      </c>
      <c r="D6180" s="175">
        <v>200.17</v>
      </c>
    </row>
    <row r="6181" spans="1:4" ht="15.75" customHeight="1" x14ac:dyDescent="0.3">
      <c r="A6181" s="174">
        <v>92650</v>
      </c>
      <c r="B6181" s="83" t="s">
        <v>6400</v>
      </c>
      <c r="C6181" s="174" t="s">
        <v>224</v>
      </c>
      <c r="D6181" s="175">
        <v>205.34</v>
      </c>
    </row>
    <row r="6182" spans="1:4" ht="15.75" customHeight="1" x14ac:dyDescent="0.3">
      <c r="A6182" s="174">
        <v>97439</v>
      </c>
      <c r="B6182" s="83" t="s">
        <v>6401</v>
      </c>
      <c r="C6182" s="174" t="s">
        <v>182</v>
      </c>
      <c r="D6182" s="175">
        <v>141.11000000000001</v>
      </c>
    </row>
    <row r="6183" spans="1:4" ht="15.75" customHeight="1" x14ac:dyDescent="0.3">
      <c r="A6183" s="174">
        <v>97440</v>
      </c>
      <c r="B6183" s="83" t="s">
        <v>6402</v>
      </c>
      <c r="C6183" s="174" t="s">
        <v>182</v>
      </c>
      <c r="D6183" s="175">
        <v>168.45</v>
      </c>
    </row>
    <row r="6184" spans="1:4" ht="15.75" customHeight="1" x14ac:dyDescent="0.3">
      <c r="A6184" s="174">
        <v>97442</v>
      </c>
      <c r="B6184" s="83" t="s">
        <v>6403</v>
      </c>
      <c r="C6184" s="174" t="s">
        <v>182</v>
      </c>
      <c r="D6184" s="175">
        <v>186.48</v>
      </c>
    </row>
    <row r="6185" spans="1:4" ht="15.75" customHeight="1" x14ac:dyDescent="0.3">
      <c r="A6185" s="174">
        <v>97552</v>
      </c>
      <c r="B6185" s="83" t="s">
        <v>6404</v>
      </c>
      <c r="C6185" s="174" t="s">
        <v>182</v>
      </c>
      <c r="D6185" s="175">
        <v>54.97</v>
      </c>
    </row>
    <row r="6186" spans="1:4" ht="15.75" customHeight="1" x14ac:dyDescent="0.3">
      <c r="A6186" s="174">
        <v>97553</v>
      </c>
      <c r="B6186" s="83" t="s">
        <v>6405</v>
      </c>
      <c r="C6186" s="174" t="s">
        <v>182</v>
      </c>
      <c r="D6186" s="175">
        <v>80.86</v>
      </c>
    </row>
    <row r="6187" spans="1:4" ht="15.75" customHeight="1" x14ac:dyDescent="0.3">
      <c r="A6187" s="174">
        <v>97554</v>
      </c>
      <c r="B6187" s="83" t="s">
        <v>6406</v>
      </c>
      <c r="C6187" s="174" t="s">
        <v>182</v>
      </c>
      <c r="D6187" s="175">
        <v>142.21</v>
      </c>
    </row>
    <row r="6188" spans="1:4" ht="15.75" customHeight="1" x14ac:dyDescent="0.3">
      <c r="A6188" s="174">
        <v>97491</v>
      </c>
      <c r="B6188" s="83" t="s">
        <v>6407</v>
      </c>
      <c r="C6188" s="174" t="s">
        <v>182</v>
      </c>
      <c r="D6188" s="175">
        <v>94.19</v>
      </c>
    </row>
    <row r="6189" spans="1:4" ht="15.75" customHeight="1" x14ac:dyDescent="0.3">
      <c r="A6189" s="174">
        <v>97529</v>
      </c>
      <c r="B6189" s="83" t="s">
        <v>6408</v>
      </c>
      <c r="C6189" s="174" t="s">
        <v>182</v>
      </c>
      <c r="D6189" s="175">
        <v>87.27</v>
      </c>
    </row>
    <row r="6190" spans="1:4" ht="15.75" customHeight="1" x14ac:dyDescent="0.3">
      <c r="A6190" s="174">
        <v>97492</v>
      </c>
      <c r="B6190" s="83" t="s">
        <v>6409</v>
      </c>
      <c r="C6190" s="174" t="s">
        <v>182</v>
      </c>
      <c r="D6190" s="175">
        <v>136.72999999999999</v>
      </c>
    </row>
    <row r="6191" spans="1:4" ht="15.75" customHeight="1" x14ac:dyDescent="0.3">
      <c r="A6191" s="174">
        <v>97530</v>
      </c>
      <c r="B6191" s="83" t="s">
        <v>6410</v>
      </c>
      <c r="C6191" s="174" t="s">
        <v>182</v>
      </c>
      <c r="D6191" s="175">
        <v>124.31</v>
      </c>
    </row>
    <row r="6192" spans="1:4" ht="15.75" customHeight="1" x14ac:dyDescent="0.3">
      <c r="A6192" s="174">
        <v>97493</v>
      </c>
      <c r="B6192" s="83" t="s">
        <v>6411</v>
      </c>
      <c r="C6192" s="174" t="s">
        <v>182</v>
      </c>
      <c r="D6192" s="175">
        <v>175.9</v>
      </c>
    </row>
    <row r="6193" spans="1:4" ht="15.75" customHeight="1" x14ac:dyDescent="0.3">
      <c r="A6193" s="174">
        <v>97531</v>
      </c>
      <c r="B6193" s="83" t="s">
        <v>6412</v>
      </c>
      <c r="C6193" s="174" t="s">
        <v>182</v>
      </c>
      <c r="D6193" s="175">
        <v>157.37</v>
      </c>
    </row>
    <row r="6194" spans="1:4" ht="15.75" customHeight="1" x14ac:dyDescent="0.3">
      <c r="A6194" s="174">
        <v>97458</v>
      </c>
      <c r="B6194" s="83" t="s">
        <v>6413</v>
      </c>
      <c r="C6194" s="174" t="s">
        <v>182</v>
      </c>
      <c r="D6194" s="175">
        <v>312.63</v>
      </c>
    </row>
    <row r="6195" spans="1:4" ht="15.75" customHeight="1" x14ac:dyDescent="0.3">
      <c r="A6195" s="174">
        <v>97494</v>
      </c>
      <c r="B6195" s="83" t="s">
        <v>6414</v>
      </c>
      <c r="C6195" s="174" t="s">
        <v>182</v>
      </c>
      <c r="D6195" s="175">
        <v>268.97000000000003</v>
      </c>
    </row>
    <row r="6196" spans="1:4" ht="15.75" customHeight="1" x14ac:dyDescent="0.3">
      <c r="A6196" s="174">
        <v>97532</v>
      </c>
      <c r="B6196" s="83" t="s">
        <v>6415</v>
      </c>
      <c r="C6196" s="174" t="s">
        <v>182</v>
      </c>
      <c r="D6196" s="175">
        <v>242.89</v>
      </c>
    </row>
    <row r="6197" spans="1:4" ht="15.75" customHeight="1" x14ac:dyDescent="0.3">
      <c r="A6197" s="174">
        <v>97459</v>
      </c>
      <c r="B6197" s="83" t="s">
        <v>6416</v>
      </c>
      <c r="C6197" s="174" t="s">
        <v>182</v>
      </c>
      <c r="D6197" s="175">
        <v>520.46</v>
      </c>
    </row>
    <row r="6198" spans="1:4" ht="15.75" customHeight="1" x14ac:dyDescent="0.3">
      <c r="A6198" s="174">
        <v>97495</v>
      </c>
      <c r="B6198" s="83" t="s">
        <v>6417</v>
      </c>
      <c r="C6198" s="174" t="s">
        <v>182</v>
      </c>
      <c r="D6198" s="175">
        <v>484.24</v>
      </c>
    </row>
    <row r="6199" spans="1:4" ht="15.75" customHeight="1" x14ac:dyDescent="0.3">
      <c r="A6199" s="174">
        <v>97533</v>
      </c>
      <c r="B6199" s="83" t="s">
        <v>6418</v>
      </c>
      <c r="C6199" s="174" t="s">
        <v>182</v>
      </c>
      <c r="D6199" s="175">
        <v>452.16</v>
      </c>
    </row>
    <row r="6200" spans="1:4" ht="15.75" customHeight="1" x14ac:dyDescent="0.3">
      <c r="A6200" s="174">
        <v>97460</v>
      </c>
      <c r="B6200" s="83" t="s">
        <v>6419</v>
      </c>
      <c r="C6200" s="174" t="s">
        <v>182</v>
      </c>
      <c r="D6200" s="175">
        <v>787.06</v>
      </c>
    </row>
    <row r="6201" spans="1:4" ht="15.75" customHeight="1" x14ac:dyDescent="0.3">
      <c r="A6201" s="174">
        <v>97496</v>
      </c>
      <c r="B6201" s="83" t="s">
        <v>6420</v>
      </c>
      <c r="C6201" s="174" t="s">
        <v>182</v>
      </c>
      <c r="D6201" s="175">
        <v>758.29</v>
      </c>
    </row>
    <row r="6202" spans="1:4" ht="15.75" customHeight="1" x14ac:dyDescent="0.3">
      <c r="A6202" s="174">
        <v>97534</v>
      </c>
      <c r="B6202" s="83" t="s">
        <v>6421</v>
      </c>
      <c r="C6202" s="174" t="s">
        <v>182</v>
      </c>
      <c r="D6202" s="175">
        <v>709.13</v>
      </c>
    </row>
    <row r="6203" spans="1:4" ht="15.75" customHeight="1" x14ac:dyDescent="0.3">
      <c r="A6203" s="174">
        <v>101926</v>
      </c>
      <c r="B6203" s="83" t="s">
        <v>6422</v>
      </c>
      <c r="C6203" s="174" t="s">
        <v>182</v>
      </c>
      <c r="D6203" s="175">
        <v>459.61</v>
      </c>
    </row>
    <row r="6204" spans="1:4" ht="15.75" customHeight="1" x14ac:dyDescent="0.3">
      <c r="A6204" s="174">
        <v>101935</v>
      </c>
      <c r="B6204" s="83" t="s">
        <v>6423</v>
      </c>
      <c r="C6204" s="174" t="s">
        <v>182</v>
      </c>
      <c r="D6204" s="175">
        <v>474.88</v>
      </c>
    </row>
    <row r="6205" spans="1:4" ht="15.75" customHeight="1" x14ac:dyDescent="0.3">
      <c r="A6205" s="174">
        <v>92704</v>
      </c>
      <c r="B6205" s="83" t="s">
        <v>6424</v>
      </c>
      <c r="C6205" s="174" t="s">
        <v>182</v>
      </c>
      <c r="D6205" s="175">
        <v>33.659999999999997</v>
      </c>
    </row>
    <row r="6206" spans="1:4" ht="15.75" customHeight="1" x14ac:dyDescent="0.3">
      <c r="A6206" s="174">
        <v>92705</v>
      </c>
      <c r="B6206" s="83" t="s">
        <v>6425</v>
      </c>
      <c r="C6206" s="174" t="s">
        <v>182</v>
      </c>
      <c r="D6206" s="175">
        <v>54.49</v>
      </c>
    </row>
    <row r="6207" spans="1:4" ht="15.75" customHeight="1" x14ac:dyDescent="0.3">
      <c r="A6207" s="174">
        <v>92706</v>
      </c>
      <c r="B6207" s="83" t="s">
        <v>6426</v>
      </c>
      <c r="C6207" s="174" t="s">
        <v>182</v>
      </c>
      <c r="D6207" s="175">
        <v>88.24</v>
      </c>
    </row>
    <row r="6208" spans="1:4" ht="15.75" customHeight="1" x14ac:dyDescent="0.3">
      <c r="A6208" s="174">
        <v>92637</v>
      </c>
      <c r="B6208" s="83" t="s">
        <v>6427</v>
      </c>
      <c r="C6208" s="174" t="s">
        <v>182</v>
      </c>
      <c r="D6208" s="175">
        <v>89.23</v>
      </c>
    </row>
    <row r="6209" spans="1:4" ht="15.75" customHeight="1" x14ac:dyDescent="0.3">
      <c r="A6209" s="174">
        <v>92681</v>
      </c>
      <c r="B6209" s="83" t="s">
        <v>6428</v>
      </c>
      <c r="C6209" s="174" t="s">
        <v>182</v>
      </c>
      <c r="D6209" s="175">
        <v>64.260000000000005</v>
      </c>
    </row>
    <row r="6210" spans="1:4" ht="15.75" customHeight="1" x14ac:dyDescent="0.3">
      <c r="A6210" s="174">
        <v>92638</v>
      </c>
      <c r="B6210" s="83" t="s">
        <v>6429</v>
      </c>
      <c r="C6210" s="174" t="s">
        <v>182</v>
      </c>
      <c r="D6210" s="175">
        <v>107.83</v>
      </c>
    </row>
    <row r="6211" spans="1:4" ht="15.75" customHeight="1" x14ac:dyDescent="0.3">
      <c r="A6211" s="174">
        <v>92682</v>
      </c>
      <c r="B6211" s="83" t="s">
        <v>6430</v>
      </c>
      <c r="C6211" s="174" t="s">
        <v>182</v>
      </c>
      <c r="D6211" s="175">
        <v>79.430000000000007</v>
      </c>
    </row>
    <row r="6212" spans="1:4" ht="15.75" customHeight="1" x14ac:dyDescent="0.3">
      <c r="A6212" s="174">
        <v>92639</v>
      </c>
      <c r="B6212" s="83" t="s">
        <v>6431</v>
      </c>
      <c r="C6212" s="174" t="s">
        <v>182</v>
      </c>
      <c r="D6212" s="175">
        <v>124.25</v>
      </c>
    </row>
    <row r="6213" spans="1:4" ht="15.75" customHeight="1" x14ac:dyDescent="0.3">
      <c r="A6213" s="174">
        <v>92683</v>
      </c>
      <c r="B6213" s="83" t="s">
        <v>6432</v>
      </c>
      <c r="C6213" s="174" t="s">
        <v>182</v>
      </c>
      <c r="D6213" s="175">
        <v>92.03</v>
      </c>
    </row>
    <row r="6214" spans="1:4" ht="15.75" customHeight="1" x14ac:dyDescent="0.3">
      <c r="A6214" s="174">
        <v>92640</v>
      </c>
      <c r="B6214" s="83" t="s">
        <v>6433</v>
      </c>
      <c r="C6214" s="174" t="s">
        <v>182</v>
      </c>
      <c r="D6214" s="175">
        <v>159.87</v>
      </c>
    </row>
    <row r="6215" spans="1:4" ht="15.75" customHeight="1" x14ac:dyDescent="0.3">
      <c r="A6215" s="174">
        <v>92684</v>
      </c>
      <c r="B6215" s="83" t="s">
        <v>6434</v>
      </c>
      <c r="C6215" s="174" t="s">
        <v>182</v>
      </c>
      <c r="D6215" s="175">
        <v>122.77</v>
      </c>
    </row>
    <row r="6216" spans="1:4" ht="15.75" customHeight="1" x14ac:dyDescent="0.3">
      <c r="A6216" s="174">
        <v>92642</v>
      </c>
      <c r="B6216" s="83" t="s">
        <v>6435</v>
      </c>
      <c r="C6216" s="174" t="s">
        <v>182</v>
      </c>
      <c r="D6216" s="175">
        <v>238.79</v>
      </c>
    </row>
    <row r="6217" spans="1:4" ht="15.75" customHeight="1" x14ac:dyDescent="0.3">
      <c r="A6217" s="174">
        <v>92685</v>
      </c>
      <c r="B6217" s="83" t="s">
        <v>6436</v>
      </c>
      <c r="C6217" s="174" t="s">
        <v>182</v>
      </c>
      <c r="D6217" s="175">
        <v>194.38</v>
      </c>
    </row>
    <row r="6218" spans="1:4" ht="15.75" customHeight="1" x14ac:dyDescent="0.3">
      <c r="A6218" s="174">
        <v>92644</v>
      </c>
      <c r="B6218" s="83" t="s">
        <v>6437</v>
      </c>
      <c r="C6218" s="174" t="s">
        <v>182</v>
      </c>
      <c r="D6218" s="175">
        <v>298.93</v>
      </c>
    </row>
    <row r="6219" spans="1:4" ht="15.75" customHeight="1" x14ac:dyDescent="0.3">
      <c r="A6219" s="174">
        <v>92686</v>
      </c>
      <c r="B6219" s="83" t="s">
        <v>6438</v>
      </c>
      <c r="C6219" s="174" t="s">
        <v>182</v>
      </c>
      <c r="D6219" s="175">
        <v>247.14</v>
      </c>
    </row>
    <row r="6220" spans="1:4" ht="15.75" customHeight="1" x14ac:dyDescent="0.3">
      <c r="A6220" s="174">
        <v>92356</v>
      </c>
      <c r="B6220" s="83" t="s">
        <v>6439</v>
      </c>
      <c r="C6220" s="174" t="s">
        <v>182</v>
      </c>
      <c r="D6220" s="175">
        <v>160.06</v>
      </c>
    </row>
    <row r="6221" spans="1:4" ht="15.75" customHeight="1" x14ac:dyDescent="0.3">
      <c r="A6221" s="174">
        <v>92357</v>
      </c>
      <c r="B6221" s="83" t="s">
        <v>6440</v>
      </c>
      <c r="C6221" s="174" t="s">
        <v>182</v>
      </c>
      <c r="D6221" s="175">
        <v>234.31</v>
      </c>
    </row>
    <row r="6222" spans="1:4" ht="15.75" customHeight="1" x14ac:dyDescent="0.3">
      <c r="A6222" s="174">
        <v>92358</v>
      </c>
      <c r="B6222" s="83" t="s">
        <v>6441</v>
      </c>
      <c r="C6222" s="174" t="s">
        <v>182</v>
      </c>
      <c r="D6222" s="175">
        <v>289.70999999999998</v>
      </c>
    </row>
    <row r="6223" spans="1:4" ht="15.75" customHeight="1" x14ac:dyDescent="0.3">
      <c r="A6223" s="174">
        <v>101919</v>
      </c>
      <c r="B6223" s="83" t="s">
        <v>6442</v>
      </c>
      <c r="C6223" s="174" t="s">
        <v>182</v>
      </c>
      <c r="D6223" s="175">
        <v>465.64</v>
      </c>
    </row>
    <row r="6224" spans="1:4" ht="15.75" customHeight="1" x14ac:dyDescent="0.3">
      <c r="A6224" s="174">
        <v>101928</v>
      </c>
      <c r="B6224" s="83" t="s">
        <v>6443</v>
      </c>
      <c r="C6224" s="174" t="s">
        <v>182</v>
      </c>
      <c r="D6224" s="175">
        <v>473.27</v>
      </c>
    </row>
    <row r="6225" spans="1:4" ht="15.75" customHeight="1" x14ac:dyDescent="0.3">
      <c r="A6225" s="174">
        <v>92904</v>
      </c>
      <c r="B6225" s="83" t="s">
        <v>6444</v>
      </c>
      <c r="C6225" s="174" t="s">
        <v>182</v>
      </c>
      <c r="D6225" s="175">
        <v>38.72</v>
      </c>
    </row>
    <row r="6226" spans="1:4" ht="15.75" customHeight="1" x14ac:dyDescent="0.3">
      <c r="A6226" s="174">
        <v>92905</v>
      </c>
      <c r="B6226" s="83" t="s">
        <v>6445</v>
      </c>
      <c r="C6226" s="174" t="s">
        <v>182</v>
      </c>
      <c r="D6226" s="175">
        <v>55.78</v>
      </c>
    </row>
    <row r="6227" spans="1:4" ht="15.75" customHeight="1" x14ac:dyDescent="0.3">
      <c r="A6227" s="174">
        <v>92906</v>
      </c>
      <c r="B6227" s="83" t="s">
        <v>6446</v>
      </c>
      <c r="C6227" s="174" t="s">
        <v>182</v>
      </c>
      <c r="D6227" s="175">
        <v>69.23</v>
      </c>
    </row>
    <row r="6228" spans="1:4" ht="15.75" customHeight="1" x14ac:dyDescent="0.3">
      <c r="A6228" s="174">
        <v>92898</v>
      </c>
      <c r="B6228" s="83" t="s">
        <v>6447</v>
      </c>
      <c r="C6228" s="174" t="s">
        <v>182</v>
      </c>
      <c r="D6228" s="175">
        <v>57.3</v>
      </c>
    </row>
    <row r="6229" spans="1:4" ht="15.75" customHeight="1" x14ac:dyDescent="0.3">
      <c r="A6229" s="174">
        <v>92899</v>
      </c>
      <c r="B6229" s="83" t="s">
        <v>6448</v>
      </c>
      <c r="C6229" s="174" t="s">
        <v>182</v>
      </c>
      <c r="D6229" s="175">
        <v>83.55</v>
      </c>
    </row>
    <row r="6230" spans="1:4" ht="15.75" customHeight="1" x14ac:dyDescent="0.3">
      <c r="A6230" s="174">
        <v>92900</v>
      </c>
      <c r="B6230" s="83" t="s">
        <v>6449</v>
      </c>
      <c r="C6230" s="174" t="s">
        <v>182</v>
      </c>
      <c r="D6230" s="175">
        <v>100.06</v>
      </c>
    </row>
    <row r="6231" spans="1:4" ht="15.75" customHeight="1" x14ac:dyDescent="0.3">
      <c r="A6231" s="174">
        <v>92901</v>
      </c>
      <c r="B6231" s="83" t="s">
        <v>6450</v>
      </c>
      <c r="C6231" s="174" t="s">
        <v>182</v>
      </c>
      <c r="D6231" s="175">
        <v>138.22</v>
      </c>
    </row>
    <row r="6232" spans="1:4" ht="15.75" customHeight="1" x14ac:dyDescent="0.3">
      <c r="A6232" s="174">
        <v>92902</v>
      </c>
      <c r="B6232" s="83" t="s">
        <v>6451</v>
      </c>
      <c r="C6232" s="174" t="s">
        <v>182</v>
      </c>
      <c r="D6232" s="175">
        <v>215.16</v>
      </c>
    </row>
    <row r="6233" spans="1:4" ht="15.75" customHeight="1" x14ac:dyDescent="0.3">
      <c r="A6233" s="174">
        <v>92903</v>
      </c>
      <c r="B6233" s="83" t="s">
        <v>6452</v>
      </c>
      <c r="C6233" s="174" t="s">
        <v>182</v>
      </c>
      <c r="D6233" s="175">
        <v>321.06</v>
      </c>
    </row>
    <row r="6234" spans="1:4" ht="15.75" customHeight="1" x14ac:dyDescent="0.3">
      <c r="A6234" s="174">
        <v>92892</v>
      </c>
      <c r="B6234" s="83" t="s">
        <v>6453</v>
      </c>
      <c r="C6234" s="174" t="s">
        <v>182</v>
      </c>
      <c r="D6234" s="175">
        <v>69.760000000000005</v>
      </c>
    </row>
    <row r="6235" spans="1:4" ht="15.75" customHeight="1" x14ac:dyDescent="0.3">
      <c r="A6235" s="174">
        <v>92893</v>
      </c>
      <c r="B6235" s="83" t="s">
        <v>6454</v>
      </c>
      <c r="C6235" s="174" t="s">
        <v>182</v>
      </c>
      <c r="D6235" s="175">
        <v>97.71</v>
      </c>
    </row>
    <row r="6236" spans="1:4" ht="15.75" customHeight="1" x14ac:dyDescent="0.3">
      <c r="A6236" s="174">
        <v>92894</v>
      </c>
      <c r="B6236" s="83" t="s">
        <v>6455</v>
      </c>
      <c r="C6236" s="174" t="s">
        <v>182</v>
      </c>
      <c r="D6236" s="175">
        <v>116.21</v>
      </c>
    </row>
    <row r="6237" spans="1:4" ht="15.75" customHeight="1" x14ac:dyDescent="0.3">
      <c r="A6237" s="174">
        <v>92889</v>
      </c>
      <c r="B6237" s="83" t="s">
        <v>6456</v>
      </c>
      <c r="C6237" s="174" t="s">
        <v>182</v>
      </c>
      <c r="D6237" s="175">
        <v>156.86000000000001</v>
      </c>
    </row>
    <row r="6238" spans="1:4" ht="15.75" customHeight="1" x14ac:dyDescent="0.3">
      <c r="A6238" s="174">
        <v>92895</v>
      </c>
      <c r="B6238" s="83" t="s">
        <v>6457</v>
      </c>
      <c r="C6238" s="174" t="s">
        <v>182</v>
      </c>
      <c r="D6238" s="175">
        <v>156.80000000000001</v>
      </c>
    </row>
    <row r="6239" spans="1:4" ht="15.75" customHeight="1" x14ac:dyDescent="0.3">
      <c r="A6239" s="174">
        <v>92890</v>
      </c>
      <c r="B6239" s="83" t="s">
        <v>6458</v>
      </c>
      <c r="C6239" s="174" t="s">
        <v>182</v>
      </c>
      <c r="D6239" s="175">
        <v>235.2</v>
      </c>
    </row>
    <row r="6240" spans="1:4" ht="15.75" customHeight="1" x14ac:dyDescent="0.3">
      <c r="A6240" s="174">
        <v>92896</v>
      </c>
      <c r="B6240" s="83" t="s">
        <v>6459</v>
      </c>
      <c r="C6240" s="174" t="s">
        <v>182</v>
      </c>
      <c r="D6240" s="175">
        <v>237.44</v>
      </c>
    </row>
    <row r="6241" spans="1:4" ht="15.75" customHeight="1" x14ac:dyDescent="0.3">
      <c r="A6241" s="174">
        <v>92891</v>
      </c>
      <c r="B6241" s="83" t="s">
        <v>6460</v>
      </c>
      <c r="C6241" s="174" t="s">
        <v>182</v>
      </c>
      <c r="D6241" s="175">
        <v>342.34</v>
      </c>
    </row>
    <row r="6242" spans="1:4" ht="15.75" customHeight="1" x14ac:dyDescent="0.3">
      <c r="A6242" s="174">
        <v>92897</v>
      </c>
      <c r="B6242" s="83" t="s">
        <v>6461</v>
      </c>
      <c r="C6242" s="174" t="s">
        <v>182</v>
      </c>
      <c r="D6242" s="175">
        <v>346.95</v>
      </c>
    </row>
    <row r="6243" spans="1:4" ht="15.75" customHeight="1" x14ac:dyDescent="0.3">
      <c r="A6243" s="174">
        <v>100822</v>
      </c>
      <c r="B6243" s="83" t="s">
        <v>6462</v>
      </c>
      <c r="C6243" s="174" t="s">
        <v>182</v>
      </c>
      <c r="D6243" s="175">
        <v>0</v>
      </c>
    </row>
    <row r="6244" spans="1:4" ht="15.75" customHeight="1" x14ac:dyDescent="0.3">
      <c r="A6244" s="174">
        <v>100823</v>
      </c>
      <c r="B6244" s="83" t="s">
        <v>6463</v>
      </c>
      <c r="C6244" s="174" t="s">
        <v>182</v>
      </c>
      <c r="D6244" s="175">
        <v>0</v>
      </c>
    </row>
    <row r="6245" spans="1:4" ht="15.75" customHeight="1" x14ac:dyDescent="0.3">
      <c r="A6245" s="174">
        <v>100824</v>
      </c>
      <c r="B6245" s="83" t="s">
        <v>6464</v>
      </c>
      <c r="C6245" s="174" t="s">
        <v>182</v>
      </c>
      <c r="D6245" s="175">
        <v>0</v>
      </c>
    </row>
    <row r="6246" spans="1:4" ht="15.75" customHeight="1" x14ac:dyDescent="0.3">
      <c r="A6246" s="174">
        <v>100825</v>
      </c>
      <c r="B6246" s="83" t="s">
        <v>6465</v>
      </c>
      <c r="C6246" s="174" t="s">
        <v>182</v>
      </c>
      <c r="D6246" s="175">
        <v>0</v>
      </c>
    </row>
    <row r="6247" spans="1:4" ht="15.75" customHeight="1" x14ac:dyDescent="0.3">
      <c r="A6247" s="174">
        <v>100819</v>
      </c>
      <c r="B6247" s="83" t="s">
        <v>6466</v>
      </c>
      <c r="C6247" s="174" t="s">
        <v>182</v>
      </c>
      <c r="D6247" s="175">
        <v>0</v>
      </c>
    </row>
    <row r="6248" spans="1:4" ht="15.75" customHeight="1" x14ac:dyDescent="0.3">
      <c r="A6248" s="174">
        <v>100820</v>
      </c>
      <c r="B6248" s="83" t="s">
        <v>6467</v>
      </c>
      <c r="C6248" s="174" t="s">
        <v>182</v>
      </c>
      <c r="D6248" s="175">
        <v>0</v>
      </c>
    </row>
    <row r="6249" spans="1:4" ht="15.75" customHeight="1" x14ac:dyDescent="0.3">
      <c r="A6249" s="174">
        <v>100821</v>
      </c>
      <c r="B6249" s="83" t="s">
        <v>6468</v>
      </c>
      <c r="C6249" s="174" t="s">
        <v>182</v>
      </c>
      <c r="D6249" s="175">
        <v>0</v>
      </c>
    </row>
    <row r="6250" spans="1:4" ht="15.75" customHeight="1" x14ac:dyDescent="0.3">
      <c r="A6250" s="174">
        <v>100818</v>
      </c>
      <c r="B6250" s="83" t="s">
        <v>6469</v>
      </c>
      <c r="C6250" s="174" t="s">
        <v>182</v>
      </c>
      <c r="D6250" s="175">
        <v>0</v>
      </c>
    </row>
    <row r="6251" spans="1:4" ht="15.75" customHeight="1" x14ac:dyDescent="0.3">
      <c r="A6251" s="174">
        <v>100846</v>
      </c>
      <c r="B6251" s="83" t="s">
        <v>6470</v>
      </c>
      <c r="C6251" s="174" t="s">
        <v>182</v>
      </c>
      <c r="D6251" s="175">
        <v>0</v>
      </c>
    </row>
    <row r="6252" spans="1:4" ht="15.75" customHeight="1" x14ac:dyDescent="0.3">
      <c r="A6252" s="174">
        <v>100834</v>
      </c>
      <c r="B6252" s="83" t="s">
        <v>6471</v>
      </c>
      <c r="C6252" s="174" t="s">
        <v>182</v>
      </c>
      <c r="D6252" s="175">
        <v>0</v>
      </c>
    </row>
    <row r="6253" spans="1:4" ht="15.75" customHeight="1" x14ac:dyDescent="0.3">
      <c r="A6253" s="174">
        <v>100835</v>
      </c>
      <c r="B6253" s="83" t="s">
        <v>6472</v>
      </c>
      <c r="C6253" s="174" t="s">
        <v>182</v>
      </c>
      <c r="D6253" s="175">
        <v>0</v>
      </c>
    </row>
    <row r="6254" spans="1:4" ht="15.75" customHeight="1" x14ac:dyDescent="0.3">
      <c r="A6254" s="174">
        <v>100836</v>
      </c>
      <c r="B6254" s="83" t="s">
        <v>6473</v>
      </c>
      <c r="C6254" s="174" t="s">
        <v>182</v>
      </c>
      <c r="D6254" s="175">
        <v>0</v>
      </c>
    </row>
    <row r="6255" spans="1:4" ht="15.75" customHeight="1" x14ac:dyDescent="0.3">
      <c r="A6255" s="174">
        <v>100837</v>
      </c>
      <c r="B6255" s="83" t="s">
        <v>6474</v>
      </c>
      <c r="C6255" s="174" t="s">
        <v>182</v>
      </c>
      <c r="D6255" s="175">
        <v>0</v>
      </c>
    </row>
    <row r="6256" spans="1:4" ht="15.75" customHeight="1" x14ac:dyDescent="0.3">
      <c r="A6256" s="174">
        <v>100826</v>
      </c>
      <c r="B6256" s="83" t="s">
        <v>6475</v>
      </c>
      <c r="C6256" s="174" t="s">
        <v>182</v>
      </c>
      <c r="D6256" s="175">
        <v>0</v>
      </c>
    </row>
    <row r="6257" spans="1:4" ht="15.75" customHeight="1" x14ac:dyDescent="0.3">
      <c r="A6257" s="174">
        <v>100827</v>
      </c>
      <c r="B6257" s="83" t="s">
        <v>6476</v>
      </c>
      <c r="C6257" s="174" t="s">
        <v>182</v>
      </c>
      <c r="D6257" s="175">
        <v>0</v>
      </c>
    </row>
    <row r="6258" spans="1:4" ht="15.75" customHeight="1" x14ac:dyDescent="0.3">
      <c r="A6258" s="174">
        <v>100828</v>
      </c>
      <c r="B6258" s="83" t="s">
        <v>6477</v>
      </c>
      <c r="C6258" s="174" t="s">
        <v>182</v>
      </c>
      <c r="D6258" s="175">
        <v>0</v>
      </c>
    </row>
    <row r="6259" spans="1:4" ht="15.75" customHeight="1" x14ac:dyDescent="0.3">
      <c r="A6259" s="174">
        <v>100829</v>
      </c>
      <c r="B6259" s="83" t="s">
        <v>6478</v>
      </c>
      <c r="C6259" s="174" t="s">
        <v>182</v>
      </c>
      <c r="D6259" s="175">
        <v>0</v>
      </c>
    </row>
    <row r="6260" spans="1:4" ht="15.75" customHeight="1" x14ac:dyDescent="0.3">
      <c r="A6260" s="174">
        <v>100830</v>
      </c>
      <c r="B6260" s="83" t="s">
        <v>6479</v>
      </c>
      <c r="C6260" s="174" t="s">
        <v>182</v>
      </c>
      <c r="D6260" s="175">
        <v>0</v>
      </c>
    </row>
    <row r="6261" spans="1:4" ht="15.75" customHeight="1" x14ac:dyDescent="0.3">
      <c r="A6261" s="174">
        <v>100831</v>
      </c>
      <c r="B6261" s="83" t="s">
        <v>6480</v>
      </c>
      <c r="C6261" s="174" t="s">
        <v>182</v>
      </c>
      <c r="D6261" s="175">
        <v>0</v>
      </c>
    </row>
    <row r="6262" spans="1:4" ht="15.75" customHeight="1" x14ac:dyDescent="0.3">
      <c r="A6262" s="174">
        <v>100832</v>
      </c>
      <c r="B6262" s="83" t="s">
        <v>6481</v>
      </c>
      <c r="C6262" s="174" t="s">
        <v>182</v>
      </c>
      <c r="D6262" s="175">
        <v>0</v>
      </c>
    </row>
    <row r="6263" spans="1:4" ht="15.75" customHeight="1" x14ac:dyDescent="0.3">
      <c r="A6263" s="174">
        <v>100833</v>
      </c>
      <c r="B6263" s="83" t="s">
        <v>6482</v>
      </c>
      <c r="C6263" s="174" t="s">
        <v>182</v>
      </c>
      <c r="D6263" s="175">
        <v>0</v>
      </c>
    </row>
    <row r="6264" spans="1:4" ht="15.75" customHeight="1" x14ac:dyDescent="0.3">
      <c r="A6264" s="174">
        <v>100790</v>
      </c>
      <c r="B6264" s="83" t="s">
        <v>6483</v>
      </c>
      <c r="C6264" s="174" t="s">
        <v>182</v>
      </c>
      <c r="D6264" s="175">
        <v>0</v>
      </c>
    </row>
    <row r="6265" spans="1:4" ht="15.75" customHeight="1" x14ac:dyDescent="0.3">
      <c r="A6265" s="174">
        <v>100789</v>
      </c>
      <c r="B6265" s="83" t="s">
        <v>6484</v>
      </c>
      <c r="C6265" s="174" t="s">
        <v>182</v>
      </c>
      <c r="D6265" s="175">
        <v>0</v>
      </c>
    </row>
    <row r="6266" spans="1:4" ht="15.75" customHeight="1" x14ac:dyDescent="0.3">
      <c r="A6266" s="174">
        <v>100788</v>
      </c>
      <c r="B6266" s="83" t="s">
        <v>6485</v>
      </c>
      <c r="C6266" s="174" t="s">
        <v>182</v>
      </c>
      <c r="D6266" s="175">
        <v>787.57</v>
      </c>
    </row>
    <row r="6267" spans="1:4" ht="15.75" customHeight="1" x14ac:dyDescent="0.3">
      <c r="A6267" s="174">
        <v>100811</v>
      </c>
      <c r="B6267" s="83" t="s">
        <v>6486</v>
      </c>
      <c r="C6267" s="174" t="s">
        <v>182</v>
      </c>
      <c r="D6267" s="175">
        <v>0</v>
      </c>
    </row>
    <row r="6268" spans="1:4" ht="15.75" customHeight="1" x14ac:dyDescent="0.3">
      <c r="A6268" s="174">
        <v>100812</v>
      </c>
      <c r="B6268" s="83" t="s">
        <v>6487</v>
      </c>
      <c r="C6268" s="174" t="s">
        <v>182</v>
      </c>
      <c r="D6268" s="175">
        <v>0</v>
      </c>
    </row>
    <row r="6269" spans="1:4" ht="15.75" customHeight="1" x14ac:dyDescent="0.3">
      <c r="A6269" s="174">
        <v>100813</v>
      </c>
      <c r="B6269" s="83" t="s">
        <v>6488</v>
      </c>
      <c r="C6269" s="174" t="s">
        <v>182</v>
      </c>
      <c r="D6269" s="175">
        <v>0</v>
      </c>
    </row>
    <row r="6270" spans="1:4" ht="15.75" customHeight="1" x14ac:dyDescent="0.3">
      <c r="A6270" s="174">
        <v>100814</v>
      </c>
      <c r="B6270" s="83" t="s">
        <v>6489</v>
      </c>
      <c r="C6270" s="174" t="s">
        <v>182</v>
      </c>
      <c r="D6270" s="175">
        <v>0</v>
      </c>
    </row>
    <row r="6271" spans="1:4" ht="15.75" customHeight="1" x14ac:dyDescent="0.3">
      <c r="A6271" s="174">
        <v>100815</v>
      </c>
      <c r="B6271" s="83" t="s">
        <v>6490</v>
      </c>
      <c r="C6271" s="174" t="s">
        <v>182</v>
      </c>
      <c r="D6271" s="175">
        <v>0</v>
      </c>
    </row>
    <row r="6272" spans="1:4" ht="15.75" customHeight="1" x14ac:dyDescent="0.3">
      <c r="A6272" s="174">
        <v>100816</v>
      </c>
      <c r="B6272" s="83" t="s">
        <v>6491</v>
      </c>
      <c r="C6272" s="174" t="s">
        <v>182</v>
      </c>
      <c r="D6272" s="175">
        <v>0</v>
      </c>
    </row>
    <row r="6273" spans="1:4" ht="15.75" customHeight="1" x14ac:dyDescent="0.3">
      <c r="A6273" s="174">
        <v>100817</v>
      </c>
      <c r="B6273" s="83" t="s">
        <v>6492</v>
      </c>
      <c r="C6273" s="174" t="s">
        <v>182</v>
      </c>
      <c r="D6273" s="175">
        <v>0</v>
      </c>
    </row>
    <row r="6274" spans="1:4" ht="15.75" customHeight="1" x14ac:dyDescent="0.3">
      <c r="A6274" s="174">
        <v>100795</v>
      </c>
      <c r="B6274" s="83" t="s">
        <v>6493</v>
      </c>
      <c r="C6274" s="174" t="s">
        <v>224</v>
      </c>
      <c r="D6274" s="175">
        <v>0</v>
      </c>
    </row>
    <row r="6275" spans="1:4" ht="15.75" customHeight="1" x14ac:dyDescent="0.3">
      <c r="A6275" s="174">
        <v>100842</v>
      </c>
      <c r="B6275" s="83" t="s">
        <v>6494</v>
      </c>
      <c r="C6275" s="174" t="s">
        <v>224</v>
      </c>
      <c r="D6275" s="175">
        <v>0</v>
      </c>
    </row>
    <row r="6276" spans="1:4" ht="15.75" customHeight="1" x14ac:dyDescent="0.3">
      <c r="A6276" s="174">
        <v>100796</v>
      </c>
      <c r="B6276" s="83" t="s">
        <v>6495</v>
      </c>
      <c r="C6276" s="174" t="s">
        <v>224</v>
      </c>
      <c r="D6276" s="175">
        <v>0</v>
      </c>
    </row>
    <row r="6277" spans="1:4" ht="15.75" customHeight="1" x14ac:dyDescent="0.3">
      <c r="A6277" s="174">
        <v>100843</v>
      </c>
      <c r="B6277" s="83" t="s">
        <v>6496</v>
      </c>
      <c r="C6277" s="174" t="s">
        <v>224</v>
      </c>
      <c r="D6277" s="175">
        <v>0</v>
      </c>
    </row>
    <row r="6278" spans="1:4" ht="15.75" customHeight="1" x14ac:dyDescent="0.3">
      <c r="A6278" s="174">
        <v>100844</v>
      </c>
      <c r="B6278" s="83" t="s">
        <v>6497</v>
      </c>
      <c r="C6278" s="174" t="s">
        <v>224</v>
      </c>
      <c r="D6278" s="175">
        <v>0</v>
      </c>
    </row>
    <row r="6279" spans="1:4" ht="15.75" customHeight="1" x14ac:dyDescent="0.3">
      <c r="A6279" s="174">
        <v>100797</v>
      </c>
      <c r="B6279" s="83" t="s">
        <v>6498</v>
      </c>
      <c r="C6279" s="174" t="s">
        <v>224</v>
      </c>
      <c r="D6279" s="175">
        <v>0</v>
      </c>
    </row>
    <row r="6280" spans="1:4" ht="15.75" customHeight="1" x14ac:dyDescent="0.3">
      <c r="A6280" s="174">
        <v>100798</v>
      </c>
      <c r="B6280" s="83" t="s">
        <v>6499</v>
      </c>
      <c r="C6280" s="174" t="s">
        <v>224</v>
      </c>
      <c r="D6280" s="175">
        <v>0</v>
      </c>
    </row>
    <row r="6281" spans="1:4" ht="15.75" customHeight="1" x14ac:dyDescent="0.3">
      <c r="A6281" s="174">
        <v>100845</v>
      </c>
      <c r="B6281" s="83" t="s">
        <v>6500</v>
      </c>
      <c r="C6281" s="174" t="s">
        <v>224</v>
      </c>
      <c r="D6281" s="175">
        <v>0</v>
      </c>
    </row>
    <row r="6282" spans="1:4" ht="15.75" customHeight="1" x14ac:dyDescent="0.3">
      <c r="A6282" s="174">
        <v>100799</v>
      </c>
      <c r="B6282" s="83" t="s">
        <v>6501</v>
      </c>
      <c r="C6282" s="174" t="s">
        <v>224</v>
      </c>
      <c r="D6282" s="175">
        <v>19.940000000000001</v>
      </c>
    </row>
    <row r="6283" spans="1:4" ht="15.75" customHeight="1" x14ac:dyDescent="0.3">
      <c r="A6283" s="174">
        <v>100807</v>
      </c>
      <c r="B6283" s="83" t="s">
        <v>6502</v>
      </c>
      <c r="C6283" s="174" t="s">
        <v>224</v>
      </c>
      <c r="D6283" s="175">
        <v>27.54</v>
      </c>
    </row>
    <row r="6284" spans="1:4" ht="15.75" customHeight="1" x14ac:dyDescent="0.3">
      <c r="A6284" s="174">
        <v>100800</v>
      </c>
      <c r="B6284" s="83" t="s">
        <v>6503</v>
      </c>
      <c r="C6284" s="174" t="s">
        <v>224</v>
      </c>
      <c r="D6284" s="175">
        <v>27.6</v>
      </c>
    </row>
    <row r="6285" spans="1:4" ht="15.75" customHeight="1" x14ac:dyDescent="0.3">
      <c r="A6285" s="174">
        <v>100808</v>
      </c>
      <c r="B6285" s="83" t="s">
        <v>6504</v>
      </c>
      <c r="C6285" s="174" t="s">
        <v>224</v>
      </c>
      <c r="D6285" s="175">
        <v>36.630000000000003</v>
      </c>
    </row>
    <row r="6286" spans="1:4" ht="15.75" customHeight="1" x14ac:dyDescent="0.3">
      <c r="A6286" s="174">
        <v>100801</v>
      </c>
      <c r="B6286" s="83" t="s">
        <v>6505</v>
      </c>
      <c r="C6286" s="174" t="s">
        <v>224</v>
      </c>
      <c r="D6286" s="175">
        <v>35.67</v>
      </c>
    </row>
    <row r="6287" spans="1:4" ht="15.75" customHeight="1" x14ac:dyDescent="0.3">
      <c r="A6287" s="174">
        <v>100809</v>
      </c>
      <c r="B6287" s="83" t="s">
        <v>6506</v>
      </c>
      <c r="C6287" s="174" t="s">
        <v>224</v>
      </c>
      <c r="D6287" s="175">
        <v>46.46</v>
      </c>
    </row>
    <row r="6288" spans="1:4" ht="15.75" customHeight="1" x14ac:dyDescent="0.3">
      <c r="A6288" s="174">
        <v>100802</v>
      </c>
      <c r="B6288" s="83" t="s">
        <v>6507</v>
      </c>
      <c r="C6288" s="174" t="s">
        <v>224</v>
      </c>
      <c r="D6288" s="175">
        <v>47.08</v>
      </c>
    </row>
    <row r="6289" spans="1:4" ht="15.75" customHeight="1" x14ac:dyDescent="0.3">
      <c r="A6289" s="174">
        <v>100810</v>
      </c>
      <c r="B6289" s="83" t="s">
        <v>6508</v>
      </c>
      <c r="C6289" s="174" t="s">
        <v>224</v>
      </c>
      <c r="D6289" s="175">
        <v>60.36</v>
      </c>
    </row>
    <row r="6290" spans="1:4" ht="15.75" customHeight="1" x14ac:dyDescent="0.3">
      <c r="A6290" s="174">
        <v>100791</v>
      </c>
      <c r="B6290" s="83" t="s">
        <v>6509</v>
      </c>
      <c r="C6290" s="174" t="s">
        <v>224</v>
      </c>
      <c r="D6290" s="175">
        <v>19.29</v>
      </c>
    </row>
    <row r="6291" spans="1:4" ht="15.75" customHeight="1" x14ac:dyDescent="0.3">
      <c r="A6291" s="174">
        <v>100803</v>
      </c>
      <c r="B6291" s="83" t="s">
        <v>6510</v>
      </c>
      <c r="C6291" s="174" t="s">
        <v>224</v>
      </c>
      <c r="D6291" s="175">
        <v>17.95</v>
      </c>
    </row>
    <row r="6292" spans="1:4" ht="15.75" customHeight="1" x14ac:dyDescent="0.3">
      <c r="A6292" s="174">
        <v>100792</v>
      </c>
      <c r="B6292" s="83" t="s">
        <v>6511</v>
      </c>
      <c r="C6292" s="174" t="s">
        <v>224</v>
      </c>
      <c r="D6292" s="175">
        <v>26.95</v>
      </c>
    </row>
    <row r="6293" spans="1:4" ht="15.75" customHeight="1" x14ac:dyDescent="0.3">
      <c r="A6293" s="174">
        <v>100804</v>
      </c>
      <c r="B6293" s="83" t="s">
        <v>6512</v>
      </c>
      <c r="C6293" s="174" t="s">
        <v>224</v>
      </c>
      <c r="D6293" s="175">
        <v>25.36</v>
      </c>
    </row>
    <row r="6294" spans="1:4" ht="15.75" customHeight="1" x14ac:dyDescent="0.3">
      <c r="A6294" s="174">
        <v>100793</v>
      </c>
      <c r="B6294" s="83" t="s">
        <v>6513</v>
      </c>
      <c r="C6294" s="174" t="s">
        <v>224</v>
      </c>
      <c r="D6294" s="175">
        <v>35.01</v>
      </c>
    </row>
    <row r="6295" spans="1:4" ht="15.75" customHeight="1" x14ac:dyDescent="0.3">
      <c r="A6295" s="174">
        <v>100805</v>
      </c>
      <c r="B6295" s="83" t="s">
        <v>6514</v>
      </c>
      <c r="C6295" s="174" t="s">
        <v>224</v>
      </c>
      <c r="D6295" s="175">
        <v>33.119999999999997</v>
      </c>
    </row>
    <row r="6296" spans="1:4" ht="15.75" customHeight="1" x14ac:dyDescent="0.3">
      <c r="A6296" s="174">
        <v>100794</v>
      </c>
      <c r="B6296" s="83" t="s">
        <v>6515</v>
      </c>
      <c r="C6296" s="174" t="s">
        <v>224</v>
      </c>
      <c r="D6296" s="175">
        <v>46.43</v>
      </c>
    </row>
    <row r="6297" spans="1:4" ht="15.75" customHeight="1" x14ac:dyDescent="0.3">
      <c r="A6297" s="174">
        <v>100806</v>
      </c>
      <c r="B6297" s="83" t="s">
        <v>6516</v>
      </c>
      <c r="C6297" s="174" t="s">
        <v>224</v>
      </c>
      <c r="D6297" s="175">
        <v>44.1</v>
      </c>
    </row>
    <row r="6298" spans="1:4" ht="15.75" customHeight="1" x14ac:dyDescent="0.3">
      <c r="A6298" s="174">
        <v>100838</v>
      </c>
      <c r="B6298" s="83" t="s">
        <v>6517</v>
      </c>
      <c r="C6298" s="174" t="s">
        <v>182</v>
      </c>
      <c r="D6298" s="175">
        <v>0</v>
      </c>
    </row>
    <row r="6299" spans="1:4" ht="15.75" customHeight="1" x14ac:dyDescent="0.3">
      <c r="A6299" s="174">
        <v>100839</v>
      </c>
      <c r="B6299" s="83" t="s">
        <v>6518</v>
      </c>
      <c r="C6299" s="174" t="s">
        <v>182</v>
      </c>
      <c r="D6299" s="175">
        <v>0</v>
      </c>
    </row>
    <row r="6300" spans="1:4" ht="15.75" customHeight="1" x14ac:dyDescent="0.3">
      <c r="A6300" s="174">
        <v>100840</v>
      </c>
      <c r="B6300" s="83" t="s">
        <v>6519</v>
      </c>
      <c r="C6300" s="174" t="s">
        <v>182</v>
      </c>
      <c r="D6300" s="175">
        <v>0</v>
      </c>
    </row>
    <row r="6301" spans="1:4" ht="15.75" customHeight="1" x14ac:dyDescent="0.3">
      <c r="A6301" s="174">
        <v>100841</v>
      </c>
      <c r="B6301" s="83" t="s">
        <v>6520</v>
      </c>
      <c r="C6301" s="174" t="s">
        <v>182</v>
      </c>
      <c r="D6301" s="175">
        <v>0</v>
      </c>
    </row>
    <row r="6302" spans="1:4" ht="15.75" customHeight="1" x14ac:dyDescent="0.3">
      <c r="A6302" s="174">
        <v>103283</v>
      </c>
      <c r="B6302" s="83" t="s">
        <v>6521</v>
      </c>
      <c r="C6302" s="174" t="s">
        <v>182</v>
      </c>
      <c r="D6302" s="175">
        <v>0</v>
      </c>
    </row>
    <row r="6303" spans="1:4" ht="15.75" customHeight="1" x14ac:dyDescent="0.3">
      <c r="A6303" s="174">
        <v>103284</v>
      </c>
      <c r="B6303" s="83" t="s">
        <v>6522</v>
      </c>
      <c r="C6303" s="174" t="s">
        <v>182</v>
      </c>
      <c r="D6303" s="175">
        <v>0</v>
      </c>
    </row>
    <row r="6304" spans="1:4" ht="15.75" customHeight="1" x14ac:dyDescent="0.3">
      <c r="A6304" s="174">
        <v>103282</v>
      </c>
      <c r="B6304" s="83" t="s">
        <v>6523</v>
      </c>
      <c r="C6304" s="174" t="s">
        <v>182</v>
      </c>
      <c r="D6304" s="175">
        <v>0</v>
      </c>
    </row>
    <row r="6305" spans="1:4" ht="15.75" customHeight="1" x14ac:dyDescent="0.3">
      <c r="A6305" s="174">
        <v>103279</v>
      </c>
      <c r="B6305" s="83" t="s">
        <v>6524</v>
      </c>
      <c r="C6305" s="174" t="s">
        <v>182</v>
      </c>
      <c r="D6305" s="175">
        <v>0</v>
      </c>
    </row>
    <row r="6306" spans="1:4" ht="15.75" customHeight="1" x14ac:dyDescent="0.3">
      <c r="A6306" s="174">
        <v>103280</v>
      </c>
      <c r="B6306" s="83" t="s">
        <v>6525</v>
      </c>
      <c r="C6306" s="174" t="s">
        <v>182</v>
      </c>
      <c r="D6306" s="175">
        <v>0</v>
      </c>
    </row>
    <row r="6307" spans="1:4" ht="15.75" customHeight="1" x14ac:dyDescent="0.3">
      <c r="A6307" s="174">
        <v>103281</v>
      </c>
      <c r="B6307" s="83" t="s">
        <v>6526</v>
      </c>
      <c r="C6307" s="174" t="s">
        <v>182</v>
      </c>
      <c r="D6307" s="175">
        <v>0</v>
      </c>
    </row>
    <row r="6308" spans="1:4" ht="15.75" customHeight="1" x14ac:dyDescent="0.3">
      <c r="A6308" s="174">
        <v>103247</v>
      </c>
      <c r="B6308" s="83" t="s">
        <v>6527</v>
      </c>
      <c r="C6308" s="174" t="s">
        <v>182</v>
      </c>
      <c r="D6308" s="175">
        <v>3078.44</v>
      </c>
    </row>
    <row r="6309" spans="1:4" ht="15.75" customHeight="1" x14ac:dyDescent="0.3">
      <c r="A6309" s="174">
        <v>103250</v>
      </c>
      <c r="B6309" s="83" t="s">
        <v>6528</v>
      </c>
      <c r="C6309" s="174" t="s">
        <v>182</v>
      </c>
      <c r="D6309" s="175">
        <v>4473.0200000000004</v>
      </c>
    </row>
    <row r="6310" spans="1:4" ht="15.75" customHeight="1" x14ac:dyDescent="0.3">
      <c r="A6310" s="174">
        <v>103253</v>
      </c>
      <c r="B6310" s="83" t="s">
        <v>6529</v>
      </c>
      <c r="C6310" s="174" t="s">
        <v>182</v>
      </c>
      <c r="D6310" s="175">
        <v>6097.83</v>
      </c>
    </row>
    <row r="6311" spans="1:4" ht="15.75" customHeight="1" x14ac:dyDescent="0.3">
      <c r="A6311" s="174">
        <v>103244</v>
      </c>
      <c r="B6311" s="83" t="s">
        <v>6530</v>
      </c>
      <c r="C6311" s="174" t="s">
        <v>182</v>
      </c>
      <c r="D6311" s="175">
        <v>2773.65</v>
      </c>
    </row>
    <row r="6312" spans="1:4" ht="15.75" customHeight="1" x14ac:dyDescent="0.3">
      <c r="A6312" s="174">
        <v>103256</v>
      </c>
      <c r="B6312" s="83" t="s">
        <v>6531</v>
      </c>
      <c r="C6312" s="174" t="s">
        <v>182</v>
      </c>
      <c r="D6312" s="175">
        <v>11326.8</v>
      </c>
    </row>
    <row r="6313" spans="1:4" ht="15.75" customHeight="1" x14ac:dyDescent="0.3">
      <c r="A6313" s="174">
        <v>103258</v>
      </c>
      <c r="B6313" s="83" t="s">
        <v>6532</v>
      </c>
      <c r="C6313" s="174" t="s">
        <v>182</v>
      </c>
      <c r="D6313" s="175">
        <v>12662.93</v>
      </c>
    </row>
    <row r="6314" spans="1:4" ht="15.75" customHeight="1" x14ac:dyDescent="0.3">
      <c r="A6314" s="174">
        <v>103260</v>
      </c>
      <c r="B6314" s="83" t="s">
        <v>6533</v>
      </c>
      <c r="C6314" s="174" t="s">
        <v>182</v>
      </c>
      <c r="D6314" s="175">
        <v>7013.41</v>
      </c>
    </row>
    <row r="6315" spans="1:4" ht="15.75" customHeight="1" x14ac:dyDescent="0.3">
      <c r="A6315" s="174">
        <v>103261</v>
      </c>
      <c r="B6315" s="83" t="s">
        <v>6534</v>
      </c>
      <c r="C6315" s="174" t="s">
        <v>182</v>
      </c>
      <c r="D6315" s="175">
        <v>14287.14</v>
      </c>
    </row>
    <row r="6316" spans="1:4" ht="15.75" customHeight="1" x14ac:dyDescent="0.3">
      <c r="A6316" s="174">
        <v>103263</v>
      </c>
      <c r="B6316" s="83" t="s">
        <v>6535</v>
      </c>
      <c r="C6316" s="174" t="s">
        <v>182</v>
      </c>
      <c r="D6316" s="175">
        <v>19826.599999999999</v>
      </c>
    </row>
    <row r="6317" spans="1:4" ht="15.75" customHeight="1" x14ac:dyDescent="0.3">
      <c r="A6317" s="174">
        <v>103265</v>
      </c>
      <c r="B6317" s="83" t="s">
        <v>6536</v>
      </c>
      <c r="C6317" s="174" t="s">
        <v>182</v>
      </c>
      <c r="D6317" s="175">
        <v>23901.21</v>
      </c>
    </row>
    <row r="6318" spans="1:4" ht="15.75" customHeight="1" x14ac:dyDescent="0.3">
      <c r="A6318" s="174">
        <v>103268</v>
      </c>
      <c r="B6318" s="83" t="s">
        <v>6537</v>
      </c>
      <c r="C6318" s="174" t="s">
        <v>182</v>
      </c>
      <c r="D6318" s="175">
        <v>8404.57</v>
      </c>
    </row>
    <row r="6319" spans="1:4" ht="15.75" customHeight="1" x14ac:dyDescent="0.3">
      <c r="A6319" s="174">
        <v>103270</v>
      </c>
      <c r="B6319" s="83" t="s">
        <v>6538</v>
      </c>
      <c r="C6319" s="174" t="s">
        <v>182</v>
      </c>
      <c r="D6319" s="175">
        <v>9033.7099999999991</v>
      </c>
    </row>
    <row r="6320" spans="1:4" ht="15.75" customHeight="1" x14ac:dyDescent="0.3">
      <c r="A6320" s="174">
        <v>103272</v>
      </c>
      <c r="B6320" s="83" t="s">
        <v>6539</v>
      </c>
      <c r="C6320" s="174" t="s">
        <v>182</v>
      </c>
      <c r="D6320" s="175">
        <v>13219.23</v>
      </c>
    </row>
    <row r="6321" spans="1:4" ht="15.75" customHeight="1" x14ac:dyDescent="0.3">
      <c r="A6321" s="174">
        <v>103274</v>
      </c>
      <c r="B6321" s="83" t="s">
        <v>6540</v>
      </c>
      <c r="C6321" s="174" t="s">
        <v>182</v>
      </c>
      <c r="D6321" s="175">
        <v>15566.6</v>
      </c>
    </row>
    <row r="6322" spans="1:4" ht="15.75" customHeight="1" x14ac:dyDescent="0.3">
      <c r="A6322" s="174">
        <v>103276</v>
      </c>
      <c r="B6322" s="83" t="s">
        <v>6541</v>
      </c>
      <c r="C6322" s="174" t="s">
        <v>182</v>
      </c>
      <c r="D6322" s="175">
        <v>16250.22</v>
      </c>
    </row>
    <row r="6323" spans="1:4" ht="15.75" customHeight="1" x14ac:dyDescent="0.3">
      <c r="A6323" s="174">
        <v>103267</v>
      </c>
      <c r="B6323" s="83" t="s">
        <v>6542</v>
      </c>
      <c r="C6323" s="174" t="s">
        <v>182</v>
      </c>
      <c r="D6323" s="175">
        <v>7081.96</v>
      </c>
    </row>
    <row r="6324" spans="1:4" ht="15.75" customHeight="1" x14ac:dyDescent="0.3">
      <c r="A6324" s="174">
        <v>103269</v>
      </c>
      <c r="B6324" s="83" t="s">
        <v>6543</v>
      </c>
      <c r="C6324" s="174" t="s">
        <v>182</v>
      </c>
      <c r="D6324" s="175">
        <v>8703.2999999999993</v>
      </c>
    </row>
    <row r="6325" spans="1:4" ht="15.75" customHeight="1" x14ac:dyDescent="0.3">
      <c r="A6325" s="174">
        <v>103271</v>
      </c>
      <c r="B6325" s="83" t="s">
        <v>6544</v>
      </c>
      <c r="C6325" s="174" t="s">
        <v>182</v>
      </c>
      <c r="D6325" s="175">
        <v>12799.06</v>
      </c>
    </row>
    <row r="6326" spans="1:4" ht="15.75" customHeight="1" x14ac:dyDescent="0.3">
      <c r="A6326" s="174">
        <v>103273</v>
      </c>
      <c r="B6326" s="83" t="s">
        <v>6545</v>
      </c>
      <c r="C6326" s="174" t="s">
        <v>182</v>
      </c>
      <c r="D6326" s="175">
        <v>13590.48</v>
      </c>
    </row>
    <row r="6327" spans="1:4" ht="15.75" customHeight="1" x14ac:dyDescent="0.3">
      <c r="A6327" s="174">
        <v>103275</v>
      </c>
      <c r="B6327" s="83" t="s">
        <v>6546</v>
      </c>
      <c r="C6327" s="174" t="s">
        <v>182</v>
      </c>
      <c r="D6327" s="175">
        <v>15485.92</v>
      </c>
    </row>
    <row r="6328" spans="1:4" ht="15.75" customHeight="1" x14ac:dyDescent="0.3">
      <c r="A6328" s="174">
        <v>103248</v>
      </c>
      <c r="B6328" s="83" t="s">
        <v>6547</v>
      </c>
      <c r="C6328" s="174" t="s">
        <v>182</v>
      </c>
      <c r="D6328" s="175">
        <v>2515.59</v>
      </c>
    </row>
    <row r="6329" spans="1:4" ht="15.75" customHeight="1" x14ac:dyDescent="0.3">
      <c r="A6329" s="174">
        <v>103249</v>
      </c>
      <c r="B6329" s="83" t="s">
        <v>6548</v>
      </c>
      <c r="C6329" s="174" t="s">
        <v>182</v>
      </c>
      <c r="D6329" s="175">
        <v>2702.62</v>
      </c>
    </row>
    <row r="6330" spans="1:4" ht="15.75" customHeight="1" x14ac:dyDescent="0.3">
      <c r="A6330" s="174">
        <v>103251</v>
      </c>
      <c r="B6330" s="83" t="s">
        <v>6549</v>
      </c>
      <c r="C6330" s="174" t="s">
        <v>182</v>
      </c>
      <c r="D6330" s="175">
        <v>3532.97</v>
      </c>
    </row>
    <row r="6331" spans="1:4" ht="15.75" customHeight="1" x14ac:dyDescent="0.3">
      <c r="A6331" s="174">
        <v>103252</v>
      </c>
      <c r="B6331" s="83" t="s">
        <v>6550</v>
      </c>
      <c r="C6331" s="174" t="s">
        <v>182</v>
      </c>
      <c r="D6331" s="175">
        <v>3912.07</v>
      </c>
    </row>
    <row r="6332" spans="1:4" ht="15.75" customHeight="1" x14ac:dyDescent="0.3">
      <c r="A6332" s="174">
        <v>103254</v>
      </c>
      <c r="B6332" s="83" t="s">
        <v>6551</v>
      </c>
      <c r="C6332" s="174" t="s">
        <v>182</v>
      </c>
      <c r="D6332" s="175">
        <v>4560.96</v>
      </c>
    </row>
    <row r="6333" spans="1:4" ht="15.75" customHeight="1" x14ac:dyDescent="0.3">
      <c r="A6333" s="174">
        <v>103255</v>
      </c>
      <c r="B6333" s="83" t="s">
        <v>6552</v>
      </c>
      <c r="C6333" s="174" t="s">
        <v>182</v>
      </c>
      <c r="D6333" s="175">
        <v>5103.21</v>
      </c>
    </row>
    <row r="6334" spans="1:4" ht="15.75" customHeight="1" x14ac:dyDescent="0.3">
      <c r="A6334" s="174">
        <v>103245</v>
      </c>
      <c r="B6334" s="83" t="s">
        <v>6553</v>
      </c>
      <c r="C6334" s="174" t="s">
        <v>182</v>
      </c>
      <c r="D6334" s="175">
        <v>2187.66</v>
      </c>
    </row>
    <row r="6335" spans="1:4" ht="15.75" customHeight="1" x14ac:dyDescent="0.3">
      <c r="A6335" s="174">
        <v>103246</v>
      </c>
      <c r="B6335" s="83" t="s">
        <v>6554</v>
      </c>
      <c r="C6335" s="174" t="s">
        <v>182</v>
      </c>
      <c r="D6335" s="175">
        <v>2385.84</v>
      </c>
    </row>
    <row r="6336" spans="1:4" ht="15.75" customHeight="1" x14ac:dyDescent="0.3">
      <c r="A6336" s="174">
        <v>103257</v>
      </c>
      <c r="B6336" s="83" t="s">
        <v>6555</v>
      </c>
      <c r="C6336" s="174" t="s">
        <v>182</v>
      </c>
      <c r="D6336" s="175">
        <v>6477.98</v>
      </c>
    </row>
    <row r="6337" spans="1:4" ht="15.75" customHeight="1" x14ac:dyDescent="0.3">
      <c r="A6337" s="174">
        <v>103259</v>
      </c>
      <c r="B6337" s="83" t="s">
        <v>6556</v>
      </c>
      <c r="C6337" s="174" t="s">
        <v>182</v>
      </c>
      <c r="D6337" s="175">
        <v>6827.71</v>
      </c>
    </row>
    <row r="6338" spans="1:4" ht="15.75" customHeight="1" x14ac:dyDescent="0.3">
      <c r="A6338" s="174">
        <v>103262</v>
      </c>
      <c r="B6338" s="83" t="s">
        <v>6557</v>
      </c>
      <c r="C6338" s="174" t="s">
        <v>182</v>
      </c>
      <c r="D6338" s="175">
        <v>8970.4599999999991</v>
      </c>
    </row>
    <row r="6339" spans="1:4" ht="15.75" customHeight="1" x14ac:dyDescent="0.3">
      <c r="A6339" s="174">
        <v>103264</v>
      </c>
      <c r="B6339" s="83" t="s">
        <v>6558</v>
      </c>
      <c r="C6339" s="174" t="s">
        <v>182</v>
      </c>
      <c r="D6339" s="175">
        <v>11121.67</v>
      </c>
    </row>
    <row r="6340" spans="1:4" ht="15.75" customHeight="1" x14ac:dyDescent="0.3">
      <c r="A6340" s="174">
        <v>103266</v>
      </c>
      <c r="B6340" s="83" t="s">
        <v>6559</v>
      </c>
      <c r="C6340" s="174" t="s">
        <v>182</v>
      </c>
      <c r="D6340" s="175">
        <v>12420.14</v>
      </c>
    </row>
    <row r="6341" spans="1:4" ht="15.75" customHeight="1" x14ac:dyDescent="0.3">
      <c r="A6341" s="174">
        <v>103277</v>
      </c>
      <c r="B6341" s="83" t="s">
        <v>6560</v>
      </c>
      <c r="C6341" s="174" t="s">
        <v>182</v>
      </c>
      <c r="D6341" s="175">
        <v>29980.58</v>
      </c>
    </row>
    <row r="6342" spans="1:4" ht="15.75" customHeight="1" x14ac:dyDescent="0.3">
      <c r="A6342" s="174">
        <v>103278</v>
      </c>
      <c r="B6342" s="83" t="s">
        <v>6561</v>
      </c>
      <c r="C6342" s="174" t="s">
        <v>182</v>
      </c>
      <c r="D6342" s="175">
        <v>38379.06</v>
      </c>
    </row>
    <row r="6343" spans="1:4" ht="15.75" customHeight="1" x14ac:dyDescent="0.3">
      <c r="A6343" s="174">
        <v>103285</v>
      </c>
      <c r="B6343" s="83" t="s">
        <v>6562</v>
      </c>
      <c r="C6343" s="174" t="s">
        <v>182</v>
      </c>
      <c r="D6343" s="175">
        <v>0</v>
      </c>
    </row>
    <row r="6344" spans="1:4" ht="15.75" customHeight="1" x14ac:dyDescent="0.3">
      <c r="A6344" s="174">
        <v>103286</v>
      </c>
      <c r="B6344" s="83" t="s">
        <v>6563</v>
      </c>
      <c r="C6344" s="174" t="s">
        <v>182</v>
      </c>
      <c r="D6344" s="175">
        <v>0</v>
      </c>
    </row>
    <row r="6345" spans="1:4" ht="15.75" customHeight="1" x14ac:dyDescent="0.3">
      <c r="A6345" s="174">
        <v>103287</v>
      </c>
      <c r="B6345" s="83" t="s">
        <v>6564</v>
      </c>
      <c r="C6345" s="174" t="s">
        <v>182</v>
      </c>
      <c r="D6345" s="175">
        <v>0</v>
      </c>
    </row>
    <row r="6346" spans="1:4" ht="15.75" customHeight="1" x14ac:dyDescent="0.3">
      <c r="A6346" s="174">
        <v>103288</v>
      </c>
      <c r="B6346" s="83" t="s">
        <v>6565</v>
      </c>
      <c r="C6346" s="174" t="s">
        <v>182</v>
      </c>
      <c r="D6346" s="175">
        <v>19.239999999999998</v>
      </c>
    </row>
    <row r="6347" spans="1:4" ht="15.75" customHeight="1" x14ac:dyDescent="0.3">
      <c r="A6347" s="174">
        <v>103291</v>
      </c>
      <c r="B6347" s="83" t="s">
        <v>6566</v>
      </c>
      <c r="C6347" s="174" t="s">
        <v>224</v>
      </c>
      <c r="D6347" s="175">
        <v>60.65</v>
      </c>
    </row>
    <row r="6348" spans="1:4" ht="15.75" customHeight="1" x14ac:dyDescent="0.3">
      <c r="A6348" s="174">
        <v>103289</v>
      </c>
      <c r="B6348" s="83" t="s">
        <v>6567</v>
      </c>
      <c r="C6348" s="174" t="s">
        <v>224</v>
      </c>
      <c r="D6348" s="175">
        <v>31.8</v>
      </c>
    </row>
    <row r="6349" spans="1:4" ht="15.75" customHeight="1" x14ac:dyDescent="0.3">
      <c r="A6349" s="174">
        <v>103290</v>
      </c>
      <c r="B6349" s="83" t="s">
        <v>6568</v>
      </c>
      <c r="C6349" s="174" t="s">
        <v>224</v>
      </c>
      <c r="D6349" s="175">
        <v>48.55</v>
      </c>
    </row>
    <row r="6350" spans="1:4" ht="15.75" customHeight="1" x14ac:dyDescent="0.3">
      <c r="A6350" s="174">
        <v>103292</v>
      </c>
      <c r="B6350" s="83" t="s">
        <v>6569</v>
      </c>
      <c r="C6350" s="174" t="s">
        <v>224</v>
      </c>
      <c r="D6350" s="175">
        <v>72.959999999999994</v>
      </c>
    </row>
    <row r="6351" spans="1:4" ht="15.75" customHeight="1" x14ac:dyDescent="0.3">
      <c r="A6351" s="174">
        <v>97333</v>
      </c>
      <c r="B6351" s="83" t="s">
        <v>6570</v>
      </c>
      <c r="C6351" s="174" t="s">
        <v>224</v>
      </c>
      <c r="D6351" s="175">
        <v>56.16</v>
      </c>
    </row>
    <row r="6352" spans="1:4" ht="15.75" customHeight="1" x14ac:dyDescent="0.3">
      <c r="A6352" s="174">
        <v>97329</v>
      </c>
      <c r="B6352" s="83" t="s">
        <v>6571</v>
      </c>
      <c r="C6352" s="174" t="s">
        <v>224</v>
      </c>
      <c r="D6352" s="175">
        <v>55.5</v>
      </c>
    </row>
    <row r="6353" spans="1:4" ht="15.75" customHeight="1" x14ac:dyDescent="0.3">
      <c r="A6353" s="174">
        <v>97331</v>
      </c>
      <c r="B6353" s="83" t="s">
        <v>6572</v>
      </c>
      <c r="C6353" s="174" t="s">
        <v>224</v>
      </c>
      <c r="D6353" s="175">
        <v>27.31</v>
      </c>
    </row>
    <row r="6354" spans="1:4" ht="15.75" customHeight="1" x14ac:dyDescent="0.3">
      <c r="A6354" s="174">
        <v>97327</v>
      </c>
      <c r="B6354" s="83" t="s">
        <v>6573</v>
      </c>
      <c r="C6354" s="174" t="s">
        <v>224</v>
      </c>
      <c r="D6354" s="175">
        <v>26.85</v>
      </c>
    </row>
    <row r="6355" spans="1:4" ht="15.75" customHeight="1" x14ac:dyDescent="0.3">
      <c r="A6355" s="174">
        <v>97332</v>
      </c>
      <c r="B6355" s="83" t="s">
        <v>6574</v>
      </c>
      <c r="C6355" s="174" t="s">
        <v>224</v>
      </c>
      <c r="D6355" s="175">
        <v>44.06</v>
      </c>
    </row>
    <row r="6356" spans="1:4" ht="15.75" customHeight="1" x14ac:dyDescent="0.3">
      <c r="A6356" s="174">
        <v>97328</v>
      </c>
      <c r="B6356" s="83" t="s">
        <v>6575</v>
      </c>
      <c r="C6356" s="174" t="s">
        <v>224</v>
      </c>
      <c r="D6356" s="175">
        <v>43.53</v>
      </c>
    </row>
    <row r="6357" spans="1:4" ht="15.75" customHeight="1" x14ac:dyDescent="0.3">
      <c r="A6357" s="174">
        <v>97334</v>
      </c>
      <c r="B6357" s="83" t="s">
        <v>6576</v>
      </c>
      <c r="C6357" s="174" t="s">
        <v>224</v>
      </c>
      <c r="D6357" s="175">
        <v>68.47</v>
      </c>
    </row>
    <row r="6358" spans="1:4" ht="15.75" customHeight="1" x14ac:dyDescent="0.3">
      <c r="A6358" s="174">
        <v>97330</v>
      </c>
      <c r="B6358" s="83" t="s">
        <v>6577</v>
      </c>
      <c r="C6358" s="174" t="s">
        <v>224</v>
      </c>
      <c r="D6358" s="175">
        <v>67.75</v>
      </c>
    </row>
    <row r="6359" spans="1:4" ht="15.75" customHeight="1" x14ac:dyDescent="0.3">
      <c r="A6359" s="174">
        <v>93085</v>
      </c>
      <c r="B6359" s="83" t="s">
        <v>6578</v>
      </c>
      <c r="C6359" s="174" t="s">
        <v>182</v>
      </c>
      <c r="D6359" s="175">
        <v>17.72</v>
      </c>
    </row>
    <row r="6360" spans="1:4" ht="15.75" customHeight="1" x14ac:dyDescent="0.3">
      <c r="A6360" s="174">
        <v>103892</v>
      </c>
      <c r="B6360" s="83" t="s">
        <v>6579</v>
      </c>
      <c r="C6360" s="174" t="s">
        <v>182</v>
      </c>
      <c r="D6360" s="175">
        <v>19.010000000000002</v>
      </c>
    </row>
    <row r="6361" spans="1:4" ht="15.75" customHeight="1" x14ac:dyDescent="0.3">
      <c r="A6361" s="174">
        <v>103823</v>
      </c>
      <c r="B6361" s="83" t="s">
        <v>6580</v>
      </c>
      <c r="C6361" s="174" t="s">
        <v>182</v>
      </c>
      <c r="D6361" s="175">
        <v>21.69</v>
      </c>
    </row>
    <row r="6362" spans="1:4" ht="15.75" customHeight="1" x14ac:dyDescent="0.3">
      <c r="A6362" s="174">
        <v>103856</v>
      </c>
      <c r="B6362" s="83" t="s">
        <v>6581</v>
      </c>
      <c r="C6362" s="174" t="s">
        <v>182</v>
      </c>
      <c r="D6362" s="175">
        <v>18.98</v>
      </c>
    </row>
    <row r="6363" spans="1:4" ht="15.75" customHeight="1" x14ac:dyDescent="0.3">
      <c r="A6363" s="174">
        <v>93108</v>
      </c>
      <c r="B6363" s="83" t="s">
        <v>6582</v>
      </c>
      <c r="C6363" s="174" t="s">
        <v>182</v>
      </c>
      <c r="D6363" s="175">
        <v>15.66</v>
      </c>
    </row>
    <row r="6364" spans="1:4" ht="15.75" customHeight="1" x14ac:dyDescent="0.3">
      <c r="A6364" s="174">
        <v>93091</v>
      </c>
      <c r="B6364" s="83" t="s">
        <v>6583</v>
      </c>
      <c r="C6364" s="174" t="s">
        <v>182</v>
      </c>
      <c r="D6364" s="175">
        <v>18.62</v>
      </c>
    </row>
    <row r="6365" spans="1:4" ht="15.75" customHeight="1" x14ac:dyDescent="0.3">
      <c r="A6365" s="174">
        <v>103900</v>
      </c>
      <c r="B6365" s="83" t="s">
        <v>6584</v>
      </c>
      <c r="C6365" s="174" t="s">
        <v>182</v>
      </c>
      <c r="D6365" s="175">
        <v>24.18</v>
      </c>
    </row>
    <row r="6366" spans="1:4" ht="15.75" customHeight="1" x14ac:dyDescent="0.3">
      <c r="A6366" s="174">
        <v>103831</v>
      </c>
      <c r="B6366" s="83" t="s">
        <v>6585</v>
      </c>
      <c r="C6366" s="174" t="s">
        <v>182</v>
      </c>
      <c r="D6366" s="175">
        <v>32.35</v>
      </c>
    </row>
    <row r="6367" spans="1:4" ht="15.75" customHeight="1" x14ac:dyDescent="0.3">
      <c r="A6367" s="174">
        <v>103864</v>
      </c>
      <c r="B6367" s="83" t="s">
        <v>6586</v>
      </c>
      <c r="C6367" s="174" t="s">
        <v>182</v>
      </c>
      <c r="D6367" s="175">
        <v>25.64</v>
      </c>
    </row>
    <row r="6368" spans="1:4" ht="15.75" customHeight="1" x14ac:dyDescent="0.3">
      <c r="A6368" s="174">
        <v>93133</v>
      </c>
      <c r="B6368" s="83" t="s">
        <v>6587</v>
      </c>
      <c r="C6368" s="174" t="s">
        <v>182</v>
      </c>
      <c r="D6368" s="175">
        <v>22.42</v>
      </c>
    </row>
    <row r="6369" spans="1:4" ht="15.75" customHeight="1" x14ac:dyDescent="0.3">
      <c r="A6369" s="174">
        <v>93057</v>
      </c>
      <c r="B6369" s="83" t="s">
        <v>6588</v>
      </c>
      <c r="C6369" s="174" t="s">
        <v>182</v>
      </c>
      <c r="D6369" s="175">
        <v>15.05</v>
      </c>
    </row>
    <row r="6370" spans="1:4" ht="15.75" customHeight="1" x14ac:dyDescent="0.3">
      <c r="A6370" s="174">
        <v>93062</v>
      </c>
      <c r="B6370" s="83" t="s">
        <v>6589</v>
      </c>
      <c r="C6370" s="174" t="s">
        <v>182</v>
      </c>
      <c r="D6370" s="175">
        <v>28.19</v>
      </c>
    </row>
    <row r="6371" spans="1:4" ht="15.75" customHeight="1" x14ac:dyDescent="0.3">
      <c r="A6371" s="174">
        <v>93065</v>
      </c>
      <c r="B6371" s="83" t="s">
        <v>6590</v>
      </c>
      <c r="C6371" s="174" t="s">
        <v>182</v>
      </c>
      <c r="D6371" s="175">
        <v>45.5</v>
      </c>
    </row>
    <row r="6372" spans="1:4" ht="15.75" customHeight="1" x14ac:dyDescent="0.3">
      <c r="A6372" s="174">
        <v>93068</v>
      </c>
      <c r="B6372" s="83" t="s">
        <v>6591</v>
      </c>
      <c r="C6372" s="174" t="s">
        <v>182</v>
      </c>
      <c r="D6372" s="175">
        <v>63.77</v>
      </c>
    </row>
    <row r="6373" spans="1:4" ht="15.75" customHeight="1" x14ac:dyDescent="0.3">
      <c r="A6373" s="174">
        <v>93071</v>
      </c>
      <c r="B6373" s="83" t="s">
        <v>6592</v>
      </c>
      <c r="C6373" s="174" t="s">
        <v>182</v>
      </c>
      <c r="D6373" s="175">
        <v>170.74</v>
      </c>
    </row>
    <row r="6374" spans="1:4" ht="15.75" customHeight="1" x14ac:dyDescent="0.3">
      <c r="A6374" s="174">
        <v>93081</v>
      </c>
      <c r="B6374" s="83" t="s">
        <v>6593</v>
      </c>
      <c r="C6374" s="174" t="s">
        <v>182</v>
      </c>
      <c r="D6374" s="175">
        <v>19.91</v>
      </c>
    </row>
    <row r="6375" spans="1:4" ht="15.75" customHeight="1" x14ac:dyDescent="0.3">
      <c r="A6375" s="174">
        <v>103887</v>
      </c>
      <c r="B6375" s="83" t="s">
        <v>6594</v>
      </c>
      <c r="C6375" s="174" t="s">
        <v>182</v>
      </c>
      <c r="D6375" s="175">
        <v>22.02</v>
      </c>
    </row>
    <row r="6376" spans="1:4" ht="15.75" customHeight="1" x14ac:dyDescent="0.3">
      <c r="A6376" s="174">
        <v>103818</v>
      </c>
      <c r="B6376" s="83" t="s">
        <v>6595</v>
      </c>
      <c r="C6376" s="174" t="s">
        <v>182</v>
      </c>
      <c r="D6376" s="175">
        <v>22</v>
      </c>
    </row>
    <row r="6377" spans="1:4" ht="15.75" customHeight="1" x14ac:dyDescent="0.3">
      <c r="A6377" s="174">
        <v>103851</v>
      </c>
      <c r="B6377" s="83" t="s">
        <v>6596</v>
      </c>
      <c r="C6377" s="174" t="s">
        <v>182</v>
      </c>
      <c r="D6377" s="175">
        <v>21.68</v>
      </c>
    </row>
    <row r="6378" spans="1:4" ht="15.75" customHeight="1" x14ac:dyDescent="0.3">
      <c r="A6378" s="174">
        <v>93104</v>
      </c>
      <c r="B6378" s="83" t="s">
        <v>6597</v>
      </c>
      <c r="C6378" s="174" t="s">
        <v>182</v>
      </c>
      <c r="D6378" s="175">
        <v>20.04</v>
      </c>
    </row>
    <row r="6379" spans="1:4" ht="15.75" customHeight="1" x14ac:dyDescent="0.3">
      <c r="A6379" s="174">
        <v>98602</v>
      </c>
      <c r="B6379" s="83" t="s">
        <v>6598</v>
      </c>
      <c r="C6379" s="174" t="s">
        <v>182</v>
      </c>
      <c r="D6379" s="175">
        <v>19.07</v>
      </c>
    </row>
    <row r="6380" spans="1:4" ht="15.75" customHeight="1" x14ac:dyDescent="0.3">
      <c r="A6380" s="174">
        <v>93087</v>
      </c>
      <c r="B6380" s="83" t="s">
        <v>6599</v>
      </c>
      <c r="C6380" s="174" t="s">
        <v>182</v>
      </c>
      <c r="D6380" s="175">
        <v>20.92</v>
      </c>
    </row>
    <row r="6381" spans="1:4" ht="15.75" customHeight="1" x14ac:dyDescent="0.3">
      <c r="A6381" s="174">
        <v>103893</v>
      </c>
      <c r="B6381" s="83" t="s">
        <v>6600</v>
      </c>
      <c r="C6381" s="174" t="s">
        <v>182</v>
      </c>
      <c r="D6381" s="175">
        <v>23.51</v>
      </c>
    </row>
    <row r="6382" spans="1:4" ht="15.75" customHeight="1" x14ac:dyDescent="0.3">
      <c r="A6382" s="174">
        <v>103824</v>
      </c>
      <c r="B6382" s="83" t="s">
        <v>6601</v>
      </c>
      <c r="C6382" s="174" t="s">
        <v>182</v>
      </c>
      <c r="D6382" s="175">
        <v>26.36</v>
      </c>
    </row>
    <row r="6383" spans="1:4" ht="15.75" customHeight="1" x14ac:dyDescent="0.3">
      <c r="A6383" s="174">
        <v>103857</v>
      </c>
      <c r="B6383" s="83" t="s">
        <v>6602</v>
      </c>
      <c r="C6383" s="174" t="s">
        <v>182</v>
      </c>
      <c r="D6383" s="175">
        <v>23.88</v>
      </c>
    </row>
    <row r="6384" spans="1:4" ht="15.75" customHeight="1" x14ac:dyDescent="0.3">
      <c r="A6384" s="174">
        <v>93110</v>
      </c>
      <c r="B6384" s="83" t="s">
        <v>6603</v>
      </c>
      <c r="C6384" s="174" t="s">
        <v>182</v>
      </c>
      <c r="D6384" s="175">
        <v>22.29</v>
      </c>
    </row>
    <row r="6385" spans="1:4" ht="15.75" customHeight="1" x14ac:dyDescent="0.3">
      <c r="A6385" s="174">
        <v>93054</v>
      </c>
      <c r="B6385" s="83" t="s">
        <v>6604</v>
      </c>
      <c r="C6385" s="174" t="s">
        <v>182</v>
      </c>
      <c r="D6385" s="175">
        <v>23.72</v>
      </c>
    </row>
    <row r="6386" spans="1:4" ht="15.75" customHeight="1" x14ac:dyDescent="0.3">
      <c r="A6386" s="174">
        <v>93088</v>
      </c>
      <c r="B6386" s="83" t="s">
        <v>6605</v>
      </c>
      <c r="C6386" s="174" t="s">
        <v>182</v>
      </c>
      <c r="D6386" s="175">
        <v>25.88</v>
      </c>
    </row>
    <row r="6387" spans="1:4" ht="15.75" customHeight="1" x14ac:dyDescent="0.3">
      <c r="A6387" s="174">
        <v>103894</v>
      </c>
      <c r="B6387" s="83" t="s">
        <v>6606</v>
      </c>
      <c r="C6387" s="174" t="s">
        <v>182</v>
      </c>
      <c r="D6387" s="175">
        <v>28.15</v>
      </c>
    </row>
    <row r="6388" spans="1:4" ht="15.75" customHeight="1" x14ac:dyDescent="0.3">
      <c r="A6388" s="174">
        <v>103825</v>
      </c>
      <c r="B6388" s="83" t="s">
        <v>6607</v>
      </c>
      <c r="C6388" s="174" t="s">
        <v>182</v>
      </c>
      <c r="D6388" s="175">
        <v>31.01</v>
      </c>
    </row>
    <row r="6389" spans="1:4" ht="15.75" customHeight="1" x14ac:dyDescent="0.3">
      <c r="A6389" s="174">
        <v>103858</v>
      </c>
      <c r="B6389" s="83" t="s">
        <v>6608</v>
      </c>
      <c r="C6389" s="174" t="s">
        <v>182</v>
      </c>
      <c r="D6389" s="175">
        <v>28.52</v>
      </c>
    </row>
    <row r="6390" spans="1:4" ht="15.75" customHeight="1" x14ac:dyDescent="0.3">
      <c r="A6390" s="174">
        <v>93111</v>
      </c>
      <c r="B6390" s="83" t="s">
        <v>6609</v>
      </c>
      <c r="C6390" s="174" t="s">
        <v>182</v>
      </c>
      <c r="D6390" s="175">
        <v>26.94</v>
      </c>
    </row>
    <row r="6391" spans="1:4" ht="15.75" customHeight="1" x14ac:dyDescent="0.3">
      <c r="A6391" s="174">
        <v>93059</v>
      </c>
      <c r="B6391" s="83" t="s">
        <v>6610</v>
      </c>
      <c r="C6391" s="174" t="s">
        <v>182</v>
      </c>
      <c r="D6391" s="175">
        <v>30.34</v>
      </c>
    </row>
    <row r="6392" spans="1:4" ht="15.75" customHeight="1" x14ac:dyDescent="0.3">
      <c r="A6392" s="174">
        <v>93093</v>
      </c>
      <c r="B6392" s="83" t="s">
        <v>6611</v>
      </c>
      <c r="C6392" s="174" t="s">
        <v>182</v>
      </c>
      <c r="D6392" s="175">
        <v>32.049999999999997</v>
      </c>
    </row>
    <row r="6393" spans="1:4" ht="15.75" customHeight="1" x14ac:dyDescent="0.3">
      <c r="A6393" s="174">
        <v>103899</v>
      </c>
      <c r="B6393" s="83" t="s">
        <v>6612</v>
      </c>
      <c r="C6393" s="174" t="s">
        <v>182</v>
      </c>
      <c r="D6393" s="175">
        <v>35.04</v>
      </c>
    </row>
    <row r="6394" spans="1:4" ht="15.75" customHeight="1" x14ac:dyDescent="0.3">
      <c r="A6394" s="174">
        <v>103830</v>
      </c>
      <c r="B6394" s="83" t="s">
        <v>6613</v>
      </c>
      <c r="C6394" s="174" t="s">
        <v>182</v>
      </c>
      <c r="D6394" s="175">
        <v>40.119999999999997</v>
      </c>
    </row>
    <row r="6395" spans="1:4" ht="15.75" customHeight="1" x14ac:dyDescent="0.3">
      <c r="A6395" s="174">
        <v>103863</v>
      </c>
      <c r="B6395" s="83" t="s">
        <v>6614</v>
      </c>
      <c r="C6395" s="174" t="s">
        <v>182</v>
      </c>
      <c r="D6395" s="175">
        <v>36.01</v>
      </c>
    </row>
    <row r="6396" spans="1:4" ht="15.75" customHeight="1" x14ac:dyDescent="0.3">
      <c r="A6396" s="174">
        <v>93114</v>
      </c>
      <c r="B6396" s="83" t="s">
        <v>6615</v>
      </c>
      <c r="C6396" s="174" t="s">
        <v>182</v>
      </c>
      <c r="D6396" s="175">
        <v>34.5</v>
      </c>
    </row>
    <row r="6397" spans="1:4" ht="15.75" customHeight="1" x14ac:dyDescent="0.3">
      <c r="A6397" s="174">
        <v>93075</v>
      </c>
      <c r="B6397" s="83" t="s">
        <v>6616</v>
      </c>
      <c r="C6397" s="174" t="s">
        <v>182</v>
      </c>
      <c r="D6397" s="175">
        <v>21.46</v>
      </c>
    </row>
    <row r="6398" spans="1:4" ht="15.75" customHeight="1" x14ac:dyDescent="0.3">
      <c r="A6398" s="174">
        <v>103876</v>
      </c>
      <c r="B6398" s="83" t="s">
        <v>6617</v>
      </c>
      <c r="C6398" s="174" t="s">
        <v>182</v>
      </c>
      <c r="D6398" s="175">
        <v>24.62</v>
      </c>
    </row>
    <row r="6399" spans="1:4" ht="15.75" customHeight="1" x14ac:dyDescent="0.3">
      <c r="A6399" s="174">
        <v>103807</v>
      </c>
      <c r="B6399" s="83" t="s">
        <v>6618</v>
      </c>
      <c r="C6399" s="174" t="s">
        <v>182</v>
      </c>
      <c r="D6399" s="175">
        <v>24.57</v>
      </c>
    </row>
    <row r="6400" spans="1:4" ht="15.75" customHeight="1" x14ac:dyDescent="0.3">
      <c r="A6400" s="174">
        <v>103840</v>
      </c>
      <c r="B6400" s="83" t="s">
        <v>6619</v>
      </c>
      <c r="C6400" s="174" t="s">
        <v>182</v>
      </c>
      <c r="D6400" s="175">
        <v>24.09</v>
      </c>
    </row>
    <row r="6401" spans="1:4" ht="15.75" customHeight="1" x14ac:dyDescent="0.3">
      <c r="A6401" s="174">
        <v>93098</v>
      </c>
      <c r="B6401" s="83" t="s">
        <v>6620</v>
      </c>
      <c r="C6401" s="174" t="s">
        <v>182</v>
      </c>
      <c r="D6401" s="175">
        <v>21.63</v>
      </c>
    </row>
    <row r="6402" spans="1:4" ht="15.75" customHeight="1" x14ac:dyDescent="0.3">
      <c r="A6402" s="174">
        <v>93120</v>
      </c>
      <c r="B6402" s="83" t="s">
        <v>6621</v>
      </c>
      <c r="C6402" s="174" t="s">
        <v>182</v>
      </c>
      <c r="D6402" s="175">
        <v>27</v>
      </c>
    </row>
    <row r="6403" spans="1:4" ht="15.75" customHeight="1" x14ac:dyDescent="0.3">
      <c r="A6403" s="174">
        <v>93077</v>
      </c>
      <c r="B6403" s="83" t="s">
        <v>6622</v>
      </c>
      <c r="C6403" s="174" t="s">
        <v>182</v>
      </c>
      <c r="D6403" s="175">
        <v>29.76</v>
      </c>
    </row>
    <row r="6404" spans="1:4" ht="15.75" customHeight="1" x14ac:dyDescent="0.3">
      <c r="A6404" s="174">
        <v>103879</v>
      </c>
      <c r="B6404" s="83" t="s">
        <v>6623</v>
      </c>
      <c r="C6404" s="174" t="s">
        <v>182</v>
      </c>
      <c r="D6404" s="175">
        <v>33.630000000000003</v>
      </c>
    </row>
    <row r="6405" spans="1:4" ht="15.75" customHeight="1" x14ac:dyDescent="0.3">
      <c r="A6405" s="174">
        <v>103810</v>
      </c>
      <c r="B6405" s="83" t="s">
        <v>6624</v>
      </c>
      <c r="C6405" s="174" t="s">
        <v>182</v>
      </c>
      <c r="D6405" s="175">
        <v>37.869999999999997</v>
      </c>
    </row>
    <row r="6406" spans="1:4" ht="15.75" customHeight="1" x14ac:dyDescent="0.3">
      <c r="A6406" s="174">
        <v>103843</v>
      </c>
      <c r="B6406" s="83" t="s">
        <v>6625</v>
      </c>
      <c r="C6406" s="174" t="s">
        <v>182</v>
      </c>
      <c r="D6406" s="175">
        <v>34.17</v>
      </c>
    </row>
    <row r="6407" spans="1:4" ht="15.75" customHeight="1" x14ac:dyDescent="0.3">
      <c r="A6407" s="174">
        <v>93100</v>
      </c>
      <c r="B6407" s="83" t="s">
        <v>6626</v>
      </c>
      <c r="C6407" s="174" t="s">
        <v>182</v>
      </c>
      <c r="D6407" s="175">
        <v>31.81</v>
      </c>
    </row>
    <row r="6408" spans="1:4" ht="15.75" customHeight="1" x14ac:dyDescent="0.3">
      <c r="A6408" s="174">
        <v>93121</v>
      </c>
      <c r="B6408" s="83" t="s">
        <v>6627</v>
      </c>
      <c r="C6408" s="174" t="s">
        <v>182</v>
      </c>
      <c r="D6408" s="175">
        <v>30.8</v>
      </c>
    </row>
    <row r="6409" spans="1:4" ht="15.75" customHeight="1" x14ac:dyDescent="0.3">
      <c r="A6409" s="174">
        <v>93078</v>
      </c>
      <c r="B6409" s="83" t="s">
        <v>6628</v>
      </c>
      <c r="C6409" s="174" t="s">
        <v>182</v>
      </c>
      <c r="D6409" s="175">
        <v>33.56</v>
      </c>
    </row>
    <row r="6410" spans="1:4" ht="15.75" customHeight="1" x14ac:dyDescent="0.3">
      <c r="A6410" s="174">
        <v>103880</v>
      </c>
      <c r="B6410" s="83" t="s">
        <v>6629</v>
      </c>
      <c r="C6410" s="174" t="s">
        <v>182</v>
      </c>
      <c r="D6410" s="175">
        <v>37.44</v>
      </c>
    </row>
    <row r="6411" spans="1:4" ht="15.75" customHeight="1" x14ac:dyDescent="0.3">
      <c r="A6411" s="174">
        <v>103811</v>
      </c>
      <c r="B6411" s="83" t="s">
        <v>6630</v>
      </c>
      <c r="C6411" s="174" t="s">
        <v>182</v>
      </c>
      <c r="D6411" s="175">
        <v>41.68</v>
      </c>
    </row>
    <row r="6412" spans="1:4" ht="15.75" customHeight="1" x14ac:dyDescent="0.3">
      <c r="A6412" s="174">
        <v>103844</v>
      </c>
      <c r="B6412" s="83" t="s">
        <v>6631</v>
      </c>
      <c r="C6412" s="174" t="s">
        <v>182</v>
      </c>
      <c r="D6412" s="175">
        <v>37.97</v>
      </c>
    </row>
    <row r="6413" spans="1:4" ht="15.75" customHeight="1" x14ac:dyDescent="0.3">
      <c r="A6413" s="174">
        <v>93101</v>
      </c>
      <c r="B6413" s="83" t="s">
        <v>6632</v>
      </c>
      <c r="C6413" s="174" t="s">
        <v>182</v>
      </c>
      <c r="D6413" s="175">
        <v>35.61</v>
      </c>
    </row>
    <row r="6414" spans="1:4" ht="15.75" customHeight="1" x14ac:dyDescent="0.3">
      <c r="A6414" s="174">
        <v>92311</v>
      </c>
      <c r="B6414" s="83" t="s">
        <v>6633</v>
      </c>
      <c r="C6414" s="174" t="s">
        <v>182</v>
      </c>
      <c r="D6414" s="175">
        <v>15.22</v>
      </c>
    </row>
    <row r="6415" spans="1:4" ht="15.75" customHeight="1" x14ac:dyDescent="0.3">
      <c r="A6415" s="174">
        <v>103874</v>
      </c>
      <c r="B6415" s="83" t="s">
        <v>6634</v>
      </c>
      <c r="C6415" s="174" t="s">
        <v>182</v>
      </c>
      <c r="D6415" s="175">
        <v>22.18</v>
      </c>
    </row>
    <row r="6416" spans="1:4" ht="15.75" customHeight="1" x14ac:dyDescent="0.3">
      <c r="A6416" s="174">
        <v>103805</v>
      </c>
      <c r="B6416" s="83" t="s">
        <v>6635</v>
      </c>
      <c r="C6416" s="174" t="s">
        <v>182</v>
      </c>
      <c r="D6416" s="175">
        <v>22.09</v>
      </c>
    </row>
    <row r="6417" spans="1:4" ht="15.75" customHeight="1" x14ac:dyDescent="0.3">
      <c r="A6417" s="174">
        <v>103838</v>
      </c>
      <c r="B6417" s="83" t="s">
        <v>6636</v>
      </c>
      <c r="C6417" s="174" t="s">
        <v>182</v>
      </c>
      <c r="D6417" s="175">
        <v>21.14</v>
      </c>
    </row>
    <row r="6418" spans="1:4" ht="15.75" customHeight="1" x14ac:dyDescent="0.3">
      <c r="A6418" s="174">
        <v>92326</v>
      </c>
      <c r="B6418" s="83" t="s">
        <v>6637</v>
      </c>
      <c r="C6418" s="174" t="s">
        <v>182</v>
      </c>
      <c r="D6418" s="175">
        <v>16.21</v>
      </c>
    </row>
    <row r="6419" spans="1:4" ht="15.75" customHeight="1" x14ac:dyDescent="0.3">
      <c r="A6419" s="174">
        <v>92287</v>
      </c>
      <c r="B6419" s="83" t="s">
        <v>6638</v>
      </c>
      <c r="C6419" s="174" t="s">
        <v>182</v>
      </c>
      <c r="D6419" s="175">
        <v>18.899999999999999</v>
      </c>
    </row>
    <row r="6420" spans="1:4" ht="15.75" customHeight="1" x14ac:dyDescent="0.3">
      <c r="A6420" s="174">
        <v>92312</v>
      </c>
      <c r="B6420" s="83" t="s">
        <v>6639</v>
      </c>
      <c r="C6420" s="174" t="s">
        <v>182</v>
      </c>
      <c r="D6420" s="175">
        <v>24.44</v>
      </c>
    </row>
    <row r="6421" spans="1:4" ht="15.75" customHeight="1" x14ac:dyDescent="0.3">
      <c r="A6421" s="174">
        <v>103877</v>
      </c>
      <c r="B6421" s="83" t="s">
        <v>6640</v>
      </c>
      <c r="C6421" s="174" t="s">
        <v>182</v>
      </c>
      <c r="D6421" s="175">
        <v>32.17</v>
      </c>
    </row>
    <row r="6422" spans="1:4" ht="15.75" customHeight="1" x14ac:dyDescent="0.3">
      <c r="A6422" s="174">
        <v>103808</v>
      </c>
      <c r="B6422" s="83" t="s">
        <v>6641</v>
      </c>
      <c r="C6422" s="174" t="s">
        <v>182</v>
      </c>
      <c r="D6422" s="175">
        <v>40.67</v>
      </c>
    </row>
    <row r="6423" spans="1:4" ht="15.75" customHeight="1" x14ac:dyDescent="0.3">
      <c r="A6423" s="174">
        <v>103841</v>
      </c>
      <c r="B6423" s="83" t="s">
        <v>6642</v>
      </c>
      <c r="C6423" s="174" t="s">
        <v>182</v>
      </c>
      <c r="D6423" s="175">
        <v>33.24</v>
      </c>
    </row>
    <row r="6424" spans="1:4" ht="15.75" customHeight="1" x14ac:dyDescent="0.3">
      <c r="A6424" s="174">
        <v>92327</v>
      </c>
      <c r="B6424" s="83" t="s">
        <v>6643</v>
      </c>
      <c r="C6424" s="174" t="s">
        <v>182</v>
      </c>
      <c r="D6424" s="175">
        <v>28.54</v>
      </c>
    </row>
    <row r="6425" spans="1:4" ht="15.75" customHeight="1" x14ac:dyDescent="0.3">
      <c r="A6425" s="174">
        <v>92288</v>
      </c>
      <c r="B6425" s="83" t="s">
        <v>6644</v>
      </c>
      <c r="C6425" s="174" t="s">
        <v>182</v>
      </c>
      <c r="D6425" s="175">
        <v>29.4</v>
      </c>
    </row>
    <row r="6426" spans="1:4" ht="15.75" customHeight="1" x14ac:dyDescent="0.3">
      <c r="A6426" s="174">
        <v>92313</v>
      </c>
      <c r="B6426" s="83" t="s">
        <v>6645</v>
      </c>
      <c r="C6426" s="174" t="s">
        <v>182</v>
      </c>
      <c r="D6426" s="175">
        <v>34.5</v>
      </c>
    </row>
    <row r="6427" spans="1:4" ht="15.75" customHeight="1" x14ac:dyDescent="0.3">
      <c r="A6427" s="174">
        <v>103881</v>
      </c>
      <c r="B6427" s="83" t="s">
        <v>6646</v>
      </c>
      <c r="C6427" s="174" t="s">
        <v>182</v>
      </c>
      <c r="D6427" s="175">
        <v>43.46</v>
      </c>
    </row>
    <row r="6428" spans="1:4" ht="15.75" customHeight="1" x14ac:dyDescent="0.3">
      <c r="A6428" s="174">
        <v>103812</v>
      </c>
      <c r="B6428" s="83" t="s">
        <v>6647</v>
      </c>
      <c r="C6428" s="174" t="s">
        <v>182</v>
      </c>
      <c r="D6428" s="175">
        <v>59.32</v>
      </c>
    </row>
    <row r="6429" spans="1:4" ht="15.75" customHeight="1" x14ac:dyDescent="0.3">
      <c r="A6429" s="174">
        <v>103845</v>
      </c>
      <c r="B6429" s="83" t="s">
        <v>6648</v>
      </c>
      <c r="C6429" s="174" t="s">
        <v>182</v>
      </c>
      <c r="D6429" s="175">
        <v>46.33</v>
      </c>
    </row>
    <row r="6430" spans="1:4" ht="15.75" customHeight="1" x14ac:dyDescent="0.3">
      <c r="A6430" s="174">
        <v>92328</v>
      </c>
      <c r="B6430" s="83" t="s">
        <v>6649</v>
      </c>
      <c r="C6430" s="174" t="s">
        <v>182</v>
      </c>
      <c r="D6430" s="175">
        <v>41.81</v>
      </c>
    </row>
    <row r="6431" spans="1:4" ht="15.75" customHeight="1" x14ac:dyDescent="0.3">
      <c r="A6431" s="174">
        <v>92289</v>
      </c>
      <c r="B6431" s="83" t="s">
        <v>6650</v>
      </c>
      <c r="C6431" s="174" t="s">
        <v>182</v>
      </c>
      <c r="D6431" s="175">
        <v>51.13</v>
      </c>
    </row>
    <row r="6432" spans="1:4" ht="15.75" customHeight="1" x14ac:dyDescent="0.3">
      <c r="A6432" s="174">
        <v>92290</v>
      </c>
      <c r="B6432" s="83" t="s">
        <v>6651</v>
      </c>
      <c r="C6432" s="174" t="s">
        <v>182</v>
      </c>
      <c r="D6432" s="175">
        <v>76.739999999999995</v>
      </c>
    </row>
    <row r="6433" spans="1:4" ht="15.75" customHeight="1" x14ac:dyDescent="0.3">
      <c r="A6433" s="174">
        <v>92291</v>
      </c>
      <c r="B6433" s="83" t="s">
        <v>6652</v>
      </c>
      <c r="C6433" s="174" t="s">
        <v>182</v>
      </c>
      <c r="D6433" s="175">
        <v>118.2</v>
      </c>
    </row>
    <row r="6434" spans="1:4" ht="15.75" customHeight="1" x14ac:dyDescent="0.3">
      <c r="A6434" s="174">
        <v>92292</v>
      </c>
      <c r="B6434" s="83" t="s">
        <v>6653</v>
      </c>
      <c r="C6434" s="174" t="s">
        <v>182</v>
      </c>
      <c r="D6434" s="175">
        <v>359.28</v>
      </c>
    </row>
    <row r="6435" spans="1:4" ht="15.75" customHeight="1" x14ac:dyDescent="0.3">
      <c r="A6435" s="174">
        <v>93082</v>
      </c>
      <c r="B6435" s="83" t="s">
        <v>6654</v>
      </c>
      <c r="C6435" s="174" t="s">
        <v>182</v>
      </c>
      <c r="D6435" s="175">
        <v>25.56</v>
      </c>
    </row>
    <row r="6436" spans="1:4" ht="15.75" customHeight="1" x14ac:dyDescent="0.3">
      <c r="A6436" s="174">
        <v>103885</v>
      </c>
      <c r="B6436" s="83" t="s">
        <v>6655</v>
      </c>
      <c r="C6436" s="174" t="s">
        <v>182</v>
      </c>
      <c r="D6436" s="175">
        <v>29.77</v>
      </c>
    </row>
    <row r="6437" spans="1:4" ht="15.75" customHeight="1" x14ac:dyDescent="0.3">
      <c r="A6437" s="174">
        <v>103816</v>
      </c>
      <c r="B6437" s="83" t="s">
        <v>6656</v>
      </c>
      <c r="C6437" s="174" t="s">
        <v>182</v>
      </c>
      <c r="D6437" s="175">
        <v>29.73</v>
      </c>
    </row>
    <row r="6438" spans="1:4" ht="15.75" customHeight="1" x14ac:dyDescent="0.3">
      <c r="A6438" s="174">
        <v>103849</v>
      </c>
      <c r="B6438" s="83" t="s">
        <v>6657</v>
      </c>
      <c r="C6438" s="174" t="s">
        <v>182</v>
      </c>
      <c r="D6438" s="175">
        <v>29.09</v>
      </c>
    </row>
    <row r="6439" spans="1:4" ht="15.75" customHeight="1" x14ac:dyDescent="0.3">
      <c r="A6439" s="174">
        <v>93105</v>
      </c>
      <c r="B6439" s="83" t="s">
        <v>6658</v>
      </c>
      <c r="C6439" s="174" t="s">
        <v>182</v>
      </c>
      <c r="D6439" s="175">
        <v>25.79</v>
      </c>
    </row>
    <row r="6440" spans="1:4" ht="15.75" customHeight="1" x14ac:dyDescent="0.3">
      <c r="A6440" s="174">
        <v>93055</v>
      </c>
      <c r="B6440" s="83" t="s">
        <v>6659</v>
      </c>
      <c r="C6440" s="174" t="s">
        <v>182</v>
      </c>
      <c r="D6440" s="175">
        <v>45.6</v>
      </c>
    </row>
    <row r="6441" spans="1:4" ht="15.75" customHeight="1" x14ac:dyDescent="0.3">
      <c r="A6441" s="174">
        <v>93089</v>
      </c>
      <c r="B6441" s="83" t="s">
        <v>6660</v>
      </c>
      <c r="C6441" s="174" t="s">
        <v>182</v>
      </c>
      <c r="D6441" s="175">
        <v>49.3</v>
      </c>
    </row>
    <row r="6442" spans="1:4" ht="15.75" customHeight="1" x14ac:dyDescent="0.3">
      <c r="A6442" s="174">
        <v>103891</v>
      </c>
      <c r="B6442" s="83" t="s">
        <v>6661</v>
      </c>
      <c r="C6442" s="174" t="s">
        <v>182</v>
      </c>
      <c r="D6442" s="175">
        <v>54.46</v>
      </c>
    </row>
    <row r="6443" spans="1:4" ht="15.75" customHeight="1" x14ac:dyDescent="0.3">
      <c r="A6443" s="174">
        <v>103822</v>
      </c>
      <c r="B6443" s="83" t="s">
        <v>6662</v>
      </c>
      <c r="C6443" s="174" t="s">
        <v>182</v>
      </c>
      <c r="D6443" s="175">
        <v>60.17</v>
      </c>
    </row>
    <row r="6444" spans="1:4" ht="15.75" customHeight="1" x14ac:dyDescent="0.3">
      <c r="A6444" s="174">
        <v>103855</v>
      </c>
      <c r="B6444" s="83" t="s">
        <v>6663</v>
      </c>
      <c r="C6444" s="174" t="s">
        <v>182</v>
      </c>
      <c r="D6444" s="175">
        <v>55.2</v>
      </c>
    </row>
    <row r="6445" spans="1:4" ht="15.75" customHeight="1" x14ac:dyDescent="0.3">
      <c r="A6445" s="174">
        <v>93112</v>
      </c>
      <c r="B6445" s="83" t="s">
        <v>6664</v>
      </c>
      <c r="C6445" s="174" t="s">
        <v>182</v>
      </c>
      <c r="D6445" s="175">
        <v>52.04</v>
      </c>
    </row>
    <row r="6446" spans="1:4" ht="15.75" customHeight="1" x14ac:dyDescent="0.3">
      <c r="A6446" s="174">
        <v>93060</v>
      </c>
      <c r="B6446" s="83" t="s">
        <v>6665</v>
      </c>
      <c r="C6446" s="174" t="s">
        <v>182</v>
      </c>
      <c r="D6446" s="175">
        <v>79.459999999999994</v>
      </c>
    </row>
    <row r="6447" spans="1:4" ht="15.75" customHeight="1" x14ac:dyDescent="0.3">
      <c r="A6447" s="174">
        <v>93094</v>
      </c>
      <c r="B6447" s="83" t="s">
        <v>6666</v>
      </c>
      <c r="C6447" s="174" t="s">
        <v>182</v>
      </c>
      <c r="D6447" s="175">
        <v>82.88</v>
      </c>
    </row>
    <row r="6448" spans="1:4" ht="15.75" customHeight="1" x14ac:dyDescent="0.3">
      <c r="A6448" s="174">
        <v>103897</v>
      </c>
      <c r="B6448" s="83" t="s">
        <v>6667</v>
      </c>
      <c r="C6448" s="174" t="s">
        <v>182</v>
      </c>
      <c r="D6448" s="175">
        <v>88.85</v>
      </c>
    </row>
    <row r="6449" spans="1:4" ht="15.75" customHeight="1" x14ac:dyDescent="0.3">
      <c r="A6449" s="174">
        <v>103828</v>
      </c>
      <c r="B6449" s="83" t="s">
        <v>6668</v>
      </c>
      <c r="C6449" s="174" t="s">
        <v>182</v>
      </c>
      <c r="D6449" s="175">
        <v>99.03</v>
      </c>
    </row>
    <row r="6450" spans="1:4" ht="15.75" customHeight="1" x14ac:dyDescent="0.3">
      <c r="A6450" s="174">
        <v>103861</v>
      </c>
      <c r="B6450" s="83" t="s">
        <v>6669</v>
      </c>
      <c r="C6450" s="174" t="s">
        <v>182</v>
      </c>
      <c r="D6450" s="175">
        <v>90.8</v>
      </c>
    </row>
    <row r="6451" spans="1:4" ht="15.75" customHeight="1" x14ac:dyDescent="0.3">
      <c r="A6451" s="174">
        <v>93115</v>
      </c>
      <c r="B6451" s="83" t="s">
        <v>6670</v>
      </c>
      <c r="C6451" s="174" t="s">
        <v>182</v>
      </c>
      <c r="D6451" s="175">
        <v>87.77</v>
      </c>
    </row>
    <row r="6452" spans="1:4" ht="15.75" customHeight="1" x14ac:dyDescent="0.3">
      <c r="A6452" s="174">
        <v>93074</v>
      </c>
      <c r="B6452" s="83" t="s">
        <v>6671</v>
      </c>
      <c r="C6452" s="174" t="s">
        <v>182</v>
      </c>
      <c r="D6452" s="175">
        <v>15.84</v>
      </c>
    </row>
    <row r="6453" spans="1:4" ht="15.75" customHeight="1" x14ac:dyDescent="0.3">
      <c r="A6453" s="174">
        <v>103875</v>
      </c>
      <c r="B6453" s="83" t="s">
        <v>6672</v>
      </c>
      <c r="C6453" s="174" t="s">
        <v>182</v>
      </c>
      <c r="D6453" s="175">
        <v>22.15</v>
      </c>
    </row>
    <row r="6454" spans="1:4" ht="15.75" customHeight="1" x14ac:dyDescent="0.3">
      <c r="A6454" s="174">
        <v>103806</v>
      </c>
      <c r="B6454" s="83" t="s">
        <v>6673</v>
      </c>
      <c r="C6454" s="174" t="s">
        <v>182</v>
      </c>
      <c r="D6454" s="175">
        <v>22.06</v>
      </c>
    </row>
    <row r="6455" spans="1:4" ht="15.75" customHeight="1" x14ac:dyDescent="0.3">
      <c r="A6455" s="174">
        <v>103839</v>
      </c>
      <c r="B6455" s="83" t="s">
        <v>6674</v>
      </c>
      <c r="C6455" s="174" t="s">
        <v>182</v>
      </c>
      <c r="D6455" s="175">
        <v>21.11</v>
      </c>
    </row>
    <row r="6456" spans="1:4" ht="15.75" customHeight="1" x14ac:dyDescent="0.3">
      <c r="A6456" s="174">
        <v>93097</v>
      </c>
      <c r="B6456" s="83" t="s">
        <v>6675</v>
      </c>
      <c r="C6456" s="174" t="s">
        <v>182</v>
      </c>
      <c r="D6456" s="175">
        <v>16.190000000000001</v>
      </c>
    </row>
    <row r="6457" spans="1:4" ht="15.75" customHeight="1" x14ac:dyDescent="0.3">
      <c r="A6457" s="174">
        <v>93119</v>
      </c>
      <c r="B6457" s="83" t="s">
        <v>6676</v>
      </c>
      <c r="C6457" s="174" t="s">
        <v>182</v>
      </c>
      <c r="D6457" s="175">
        <v>18.61</v>
      </c>
    </row>
    <row r="6458" spans="1:4" ht="15.75" customHeight="1" x14ac:dyDescent="0.3">
      <c r="A6458" s="174">
        <v>93076</v>
      </c>
      <c r="B6458" s="83" t="s">
        <v>6677</v>
      </c>
      <c r="C6458" s="174" t="s">
        <v>182</v>
      </c>
      <c r="D6458" s="175">
        <v>24.15</v>
      </c>
    </row>
    <row r="6459" spans="1:4" ht="15.75" customHeight="1" x14ac:dyDescent="0.3">
      <c r="A6459" s="174">
        <v>103878</v>
      </c>
      <c r="B6459" s="83" t="s">
        <v>6678</v>
      </c>
      <c r="C6459" s="174" t="s">
        <v>182</v>
      </c>
      <c r="D6459" s="175">
        <v>31.88</v>
      </c>
    </row>
    <row r="6460" spans="1:4" ht="15.75" customHeight="1" x14ac:dyDescent="0.3">
      <c r="A6460" s="174">
        <v>103809</v>
      </c>
      <c r="B6460" s="83" t="s">
        <v>6679</v>
      </c>
      <c r="C6460" s="174" t="s">
        <v>182</v>
      </c>
      <c r="D6460" s="175">
        <v>40.380000000000003</v>
      </c>
    </row>
    <row r="6461" spans="1:4" ht="15.75" customHeight="1" x14ac:dyDescent="0.3">
      <c r="A6461" s="174">
        <v>103842</v>
      </c>
      <c r="B6461" s="83" t="s">
        <v>6680</v>
      </c>
      <c r="C6461" s="174" t="s">
        <v>182</v>
      </c>
      <c r="D6461" s="175">
        <v>32.950000000000003</v>
      </c>
    </row>
    <row r="6462" spans="1:4" ht="15.75" customHeight="1" x14ac:dyDescent="0.3">
      <c r="A6462" s="174">
        <v>93099</v>
      </c>
      <c r="B6462" s="83" t="s">
        <v>6681</v>
      </c>
      <c r="C6462" s="174" t="s">
        <v>182</v>
      </c>
      <c r="D6462" s="175">
        <v>28.25</v>
      </c>
    </row>
    <row r="6463" spans="1:4" ht="15.75" customHeight="1" x14ac:dyDescent="0.3">
      <c r="A6463" s="174">
        <v>93122</v>
      </c>
      <c r="B6463" s="83" t="s">
        <v>6682</v>
      </c>
      <c r="C6463" s="174" t="s">
        <v>182</v>
      </c>
      <c r="D6463" s="175">
        <v>27.64</v>
      </c>
    </row>
    <row r="6464" spans="1:4" ht="15.75" customHeight="1" x14ac:dyDescent="0.3">
      <c r="A6464" s="174">
        <v>93079</v>
      </c>
      <c r="B6464" s="83" t="s">
        <v>6683</v>
      </c>
      <c r="C6464" s="174" t="s">
        <v>182</v>
      </c>
      <c r="D6464" s="175">
        <v>32.74</v>
      </c>
    </row>
    <row r="6465" spans="1:4" ht="15.75" customHeight="1" x14ac:dyDescent="0.3">
      <c r="A6465" s="174">
        <v>103882</v>
      </c>
      <c r="B6465" s="83" t="s">
        <v>6684</v>
      </c>
      <c r="C6465" s="174" t="s">
        <v>182</v>
      </c>
      <c r="D6465" s="175">
        <v>41.7</v>
      </c>
    </row>
    <row r="6466" spans="1:4" ht="15.75" customHeight="1" x14ac:dyDescent="0.3">
      <c r="A6466" s="174">
        <v>103813</v>
      </c>
      <c r="B6466" s="83" t="s">
        <v>6685</v>
      </c>
      <c r="C6466" s="174" t="s">
        <v>182</v>
      </c>
      <c r="D6466" s="175">
        <v>57.56</v>
      </c>
    </row>
    <row r="6467" spans="1:4" ht="15.75" customHeight="1" x14ac:dyDescent="0.3">
      <c r="A6467" s="174">
        <v>103846</v>
      </c>
      <c r="B6467" s="83" t="s">
        <v>6686</v>
      </c>
      <c r="C6467" s="174" t="s">
        <v>182</v>
      </c>
      <c r="D6467" s="175">
        <v>44.57</v>
      </c>
    </row>
    <row r="6468" spans="1:4" ht="15.75" customHeight="1" x14ac:dyDescent="0.3">
      <c r="A6468" s="174">
        <v>93102</v>
      </c>
      <c r="B6468" s="83" t="s">
        <v>6687</v>
      </c>
      <c r="C6468" s="174" t="s">
        <v>182</v>
      </c>
      <c r="D6468" s="175">
        <v>40.049999999999997</v>
      </c>
    </row>
    <row r="6469" spans="1:4" ht="15.75" customHeight="1" x14ac:dyDescent="0.3">
      <c r="A6469" s="174">
        <v>93123</v>
      </c>
      <c r="B6469" s="83" t="s">
        <v>6688</v>
      </c>
      <c r="C6469" s="174" t="s">
        <v>182</v>
      </c>
      <c r="D6469" s="175">
        <v>59.75</v>
      </c>
    </row>
    <row r="6470" spans="1:4" ht="15.75" customHeight="1" x14ac:dyDescent="0.3">
      <c r="A6470" s="174">
        <v>93124</v>
      </c>
      <c r="B6470" s="83" t="s">
        <v>6689</v>
      </c>
      <c r="C6470" s="174" t="s">
        <v>182</v>
      </c>
      <c r="D6470" s="175">
        <v>92.93</v>
      </c>
    </row>
    <row r="6471" spans="1:4" ht="15.75" customHeight="1" x14ac:dyDescent="0.3">
      <c r="A6471" s="174">
        <v>93125</v>
      </c>
      <c r="B6471" s="83" t="s">
        <v>6690</v>
      </c>
      <c r="C6471" s="174" t="s">
        <v>182</v>
      </c>
      <c r="D6471" s="175">
        <v>136.13</v>
      </c>
    </row>
    <row r="6472" spans="1:4" ht="15.75" customHeight="1" x14ac:dyDescent="0.3">
      <c r="A6472" s="174">
        <v>93126</v>
      </c>
      <c r="B6472" s="83" t="s">
        <v>6691</v>
      </c>
      <c r="C6472" s="174" t="s">
        <v>182</v>
      </c>
      <c r="D6472" s="175">
        <v>296.95999999999998</v>
      </c>
    </row>
    <row r="6473" spans="1:4" ht="15.75" customHeight="1" x14ac:dyDescent="0.3">
      <c r="A6473" s="174">
        <v>93063</v>
      </c>
      <c r="B6473" s="83" t="s">
        <v>6692</v>
      </c>
      <c r="C6473" s="174" t="s">
        <v>182</v>
      </c>
      <c r="D6473" s="175">
        <v>651.87</v>
      </c>
    </row>
    <row r="6474" spans="1:4" ht="15.75" customHeight="1" x14ac:dyDescent="0.3">
      <c r="A6474" s="174">
        <v>93066</v>
      </c>
      <c r="B6474" s="83" t="s">
        <v>6693</v>
      </c>
      <c r="C6474" s="174" t="s">
        <v>182</v>
      </c>
      <c r="D6474" s="175">
        <v>817.98</v>
      </c>
    </row>
    <row r="6475" spans="1:4" ht="15.75" customHeight="1" x14ac:dyDescent="0.3">
      <c r="A6475" s="174">
        <v>93069</v>
      </c>
      <c r="B6475" s="83" t="s">
        <v>6694</v>
      </c>
      <c r="C6475" s="174" t="s">
        <v>182</v>
      </c>
      <c r="D6475" s="175">
        <v>1133.67</v>
      </c>
    </row>
    <row r="6476" spans="1:4" ht="15.75" customHeight="1" x14ac:dyDescent="0.3">
      <c r="A6476" s="174">
        <v>93072</v>
      </c>
      <c r="B6476" s="83" t="s">
        <v>6695</v>
      </c>
      <c r="C6476" s="174" t="s">
        <v>182</v>
      </c>
      <c r="D6476" s="175">
        <v>1495.91</v>
      </c>
    </row>
    <row r="6477" spans="1:4" ht="15.75" customHeight="1" x14ac:dyDescent="0.3">
      <c r="A6477" s="174">
        <v>93083</v>
      </c>
      <c r="B6477" s="83" t="s">
        <v>6696</v>
      </c>
      <c r="C6477" s="174" t="s">
        <v>182</v>
      </c>
      <c r="D6477" s="175">
        <v>448.34</v>
      </c>
    </row>
    <row r="6478" spans="1:4" ht="15.75" customHeight="1" x14ac:dyDescent="0.3">
      <c r="A6478" s="174">
        <v>103886</v>
      </c>
      <c r="B6478" s="83" t="s">
        <v>6697</v>
      </c>
      <c r="C6478" s="174" t="s">
        <v>182</v>
      </c>
      <c r="D6478" s="175">
        <v>452.55</v>
      </c>
    </row>
    <row r="6479" spans="1:4" ht="15.75" customHeight="1" x14ac:dyDescent="0.3">
      <c r="A6479" s="174">
        <v>103817</v>
      </c>
      <c r="B6479" s="83" t="s">
        <v>6698</v>
      </c>
      <c r="C6479" s="174" t="s">
        <v>182</v>
      </c>
      <c r="D6479" s="175">
        <v>452.51</v>
      </c>
    </row>
    <row r="6480" spans="1:4" ht="15.75" customHeight="1" x14ac:dyDescent="0.3">
      <c r="A6480" s="174">
        <v>103850</v>
      </c>
      <c r="B6480" s="83" t="s">
        <v>6699</v>
      </c>
      <c r="C6480" s="174" t="s">
        <v>182</v>
      </c>
      <c r="D6480" s="175">
        <v>451.87</v>
      </c>
    </row>
    <row r="6481" spans="1:4" ht="15.75" customHeight="1" x14ac:dyDescent="0.3">
      <c r="A6481" s="174">
        <v>93106</v>
      </c>
      <c r="B6481" s="83" t="s">
        <v>6700</v>
      </c>
      <c r="C6481" s="174" t="s">
        <v>182</v>
      </c>
      <c r="D6481" s="175">
        <v>448.57</v>
      </c>
    </row>
    <row r="6482" spans="1:4" ht="15.75" customHeight="1" x14ac:dyDescent="0.3">
      <c r="A6482" s="174">
        <v>93052</v>
      </c>
      <c r="B6482" s="83" t="s">
        <v>6701</v>
      </c>
      <c r="C6482" s="174" t="s">
        <v>182</v>
      </c>
      <c r="D6482" s="175">
        <v>516.78</v>
      </c>
    </row>
    <row r="6483" spans="1:4" ht="15.75" customHeight="1" x14ac:dyDescent="0.3">
      <c r="A6483" s="174">
        <v>93086</v>
      </c>
      <c r="B6483" s="83" t="s">
        <v>6702</v>
      </c>
      <c r="C6483" s="174" t="s">
        <v>182</v>
      </c>
      <c r="D6483" s="175">
        <v>520.48</v>
      </c>
    </row>
    <row r="6484" spans="1:4" ht="15.75" customHeight="1" x14ac:dyDescent="0.3">
      <c r="A6484" s="174">
        <v>103890</v>
      </c>
      <c r="B6484" s="83" t="s">
        <v>6703</v>
      </c>
      <c r="C6484" s="174" t="s">
        <v>182</v>
      </c>
      <c r="D6484" s="175">
        <v>525.64</v>
      </c>
    </row>
    <row r="6485" spans="1:4" ht="15.75" customHeight="1" x14ac:dyDescent="0.3">
      <c r="A6485" s="174">
        <v>103821</v>
      </c>
      <c r="B6485" s="83" t="s">
        <v>6704</v>
      </c>
      <c r="C6485" s="174" t="s">
        <v>182</v>
      </c>
      <c r="D6485" s="175">
        <v>531.35</v>
      </c>
    </row>
    <row r="6486" spans="1:4" ht="15.75" customHeight="1" x14ac:dyDescent="0.3">
      <c r="A6486" s="174">
        <v>103854</v>
      </c>
      <c r="B6486" s="83" t="s">
        <v>6705</v>
      </c>
      <c r="C6486" s="174" t="s">
        <v>182</v>
      </c>
      <c r="D6486" s="175">
        <v>526.38</v>
      </c>
    </row>
    <row r="6487" spans="1:4" ht="15.75" customHeight="1" x14ac:dyDescent="0.3">
      <c r="A6487" s="174">
        <v>93109</v>
      </c>
      <c r="B6487" s="83" t="s">
        <v>6706</v>
      </c>
      <c r="C6487" s="174" t="s">
        <v>182</v>
      </c>
      <c r="D6487" s="175">
        <v>523.22</v>
      </c>
    </row>
    <row r="6488" spans="1:4" ht="15.75" customHeight="1" x14ac:dyDescent="0.3">
      <c r="A6488" s="174">
        <v>93058</v>
      </c>
      <c r="B6488" s="83" t="s">
        <v>6707</v>
      </c>
      <c r="C6488" s="174" t="s">
        <v>182</v>
      </c>
      <c r="D6488" s="175">
        <v>568.73</v>
      </c>
    </row>
    <row r="6489" spans="1:4" ht="15.75" customHeight="1" x14ac:dyDescent="0.3">
      <c r="A6489" s="174">
        <v>93092</v>
      </c>
      <c r="B6489" s="83" t="s">
        <v>6708</v>
      </c>
      <c r="C6489" s="174" t="s">
        <v>182</v>
      </c>
      <c r="D6489" s="175">
        <v>572.15</v>
      </c>
    </row>
    <row r="6490" spans="1:4" ht="15.75" customHeight="1" x14ac:dyDescent="0.3">
      <c r="A6490" s="174">
        <v>103898</v>
      </c>
      <c r="B6490" s="83" t="s">
        <v>6709</v>
      </c>
      <c r="C6490" s="174" t="s">
        <v>182</v>
      </c>
      <c r="D6490" s="175">
        <v>578.12</v>
      </c>
    </row>
    <row r="6491" spans="1:4" ht="15.75" customHeight="1" x14ac:dyDescent="0.3">
      <c r="A6491" s="174">
        <v>103829</v>
      </c>
      <c r="B6491" s="83" t="s">
        <v>6710</v>
      </c>
      <c r="C6491" s="174" t="s">
        <v>182</v>
      </c>
      <c r="D6491" s="175">
        <v>588.29999999999995</v>
      </c>
    </row>
    <row r="6492" spans="1:4" ht="15.75" customHeight="1" x14ac:dyDescent="0.3">
      <c r="A6492" s="174">
        <v>103862</v>
      </c>
      <c r="B6492" s="83" t="s">
        <v>6711</v>
      </c>
      <c r="C6492" s="174" t="s">
        <v>182</v>
      </c>
      <c r="D6492" s="175">
        <v>580.07000000000005</v>
      </c>
    </row>
    <row r="6493" spans="1:4" ht="15.75" customHeight="1" x14ac:dyDescent="0.3">
      <c r="A6493" s="174">
        <v>93116</v>
      </c>
      <c r="B6493" s="83" t="s">
        <v>6712</v>
      </c>
      <c r="C6493" s="174" t="s">
        <v>182</v>
      </c>
      <c r="D6493" s="175">
        <v>577.04</v>
      </c>
    </row>
    <row r="6494" spans="1:4" ht="15.75" customHeight="1" x14ac:dyDescent="0.3">
      <c r="A6494" s="174">
        <v>92314</v>
      </c>
      <c r="B6494" s="83" t="s">
        <v>6713</v>
      </c>
      <c r="C6494" s="174" t="s">
        <v>182</v>
      </c>
      <c r="D6494" s="175">
        <v>10.32</v>
      </c>
    </row>
    <row r="6495" spans="1:4" ht="15.75" customHeight="1" x14ac:dyDescent="0.3">
      <c r="A6495" s="174">
        <v>103883</v>
      </c>
      <c r="B6495" s="83" t="s">
        <v>6714</v>
      </c>
      <c r="C6495" s="174" t="s">
        <v>182</v>
      </c>
      <c r="D6495" s="175">
        <v>14.53</v>
      </c>
    </row>
    <row r="6496" spans="1:4" ht="15.75" customHeight="1" x14ac:dyDescent="0.3">
      <c r="A6496" s="174">
        <v>103814</v>
      </c>
      <c r="B6496" s="83" t="s">
        <v>6715</v>
      </c>
      <c r="C6496" s="174" t="s">
        <v>182</v>
      </c>
      <c r="D6496" s="175">
        <v>14.49</v>
      </c>
    </row>
    <row r="6497" spans="1:4" ht="15.75" customHeight="1" x14ac:dyDescent="0.3">
      <c r="A6497" s="174">
        <v>103847</v>
      </c>
      <c r="B6497" s="83" t="s">
        <v>6716</v>
      </c>
      <c r="C6497" s="174" t="s">
        <v>182</v>
      </c>
      <c r="D6497" s="175">
        <v>13.85</v>
      </c>
    </row>
    <row r="6498" spans="1:4" ht="15.75" customHeight="1" x14ac:dyDescent="0.3">
      <c r="A6498" s="174">
        <v>92329</v>
      </c>
      <c r="B6498" s="83" t="s">
        <v>6717</v>
      </c>
      <c r="C6498" s="174" t="s">
        <v>182</v>
      </c>
      <c r="D6498" s="175">
        <v>10.55</v>
      </c>
    </row>
    <row r="6499" spans="1:4" ht="15.75" customHeight="1" x14ac:dyDescent="0.3">
      <c r="A6499" s="174">
        <v>92293</v>
      </c>
      <c r="B6499" s="83" t="s">
        <v>6718</v>
      </c>
      <c r="C6499" s="174" t="s">
        <v>182</v>
      </c>
      <c r="D6499" s="175">
        <v>10.87</v>
      </c>
    </row>
    <row r="6500" spans="1:4" ht="15.75" customHeight="1" x14ac:dyDescent="0.3">
      <c r="A6500" s="174">
        <v>92315</v>
      </c>
      <c r="B6500" s="83" t="s">
        <v>6719</v>
      </c>
      <c r="C6500" s="174" t="s">
        <v>182</v>
      </c>
      <c r="D6500" s="175">
        <v>14.57</v>
      </c>
    </row>
    <row r="6501" spans="1:4" ht="15.75" customHeight="1" x14ac:dyDescent="0.3">
      <c r="A6501" s="174">
        <v>103888</v>
      </c>
      <c r="B6501" s="83" t="s">
        <v>6720</v>
      </c>
      <c r="C6501" s="174" t="s">
        <v>182</v>
      </c>
      <c r="D6501" s="175">
        <v>19.73</v>
      </c>
    </row>
    <row r="6502" spans="1:4" ht="15.75" customHeight="1" x14ac:dyDescent="0.3">
      <c r="A6502" s="174">
        <v>103819</v>
      </c>
      <c r="B6502" s="83" t="s">
        <v>6721</v>
      </c>
      <c r="C6502" s="174" t="s">
        <v>182</v>
      </c>
      <c r="D6502" s="175">
        <v>25.44</v>
      </c>
    </row>
    <row r="6503" spans="1:4" ht="15.75" customHeight="1" x14ac:dyDescent="0.3">
      <c r="A6503" s="174">
        <v>103852</v>
      </c>
      <c r="B6503" s="83" t="s">
        <v>6722</v>
      </c>
      <c r="C6503" s="174" t="s">
        <v>182</v>
      </c>
      <c r="D6503" s="175">
        <v>20.47</v>
      </c>
    </row>
    <row r="6504" spans="1:4" ht="15.75" customHeight="1" x14ac:dyDescent="0.3">
      <c r="A6504" s="174">
        <v>92330</v>
      </c>
      <c r="B6504" s="83" t="s">
        <v>6723</v>
      </c>
      <c r="C6504" s="174" t="s">
        <v>182</v>
      </c>
      <c r="D6504" s="175">
        <v>17.309999999999999</v>
      </c>
    </row>
    <row r="6505" spans="1:4" ht="15.75" customHeight="1" x14ac:dyDescent="0.3">
      <c r="A6505" s="174">
        <v>92294</v>
      </c>
      <c r="B6505" s="83" t="s">
        <v>6724</v>
      </c>
      <c r="C6505" s="174" t="s">
        <v>182</v>
      </c>
      <c r="D6505" s="175">
        <v>18.010000000000002</v>
      </c>
    </row>
    <row r="6506" spans="1:4" ht="15.75" customHeight="1" x14ac:dyDescent="0.3">
      <c r="A6506" s="174">
        <v>92316</v>
      </c>
      <c r="B6506" s="83" t="s">
        <v>6725</v>
      </c>
      <c r="C6506" s="174" t="s">
        <v>182</v>
      </c>
      <c r="D6506" s="175">
        <v>21.43</v>
      </c>
    </row>
    <row r="6507" spans="1:4" ht="15.75" customHeight="1" x14ac:dyDescent="0.3">
      <c r="A6507" s="174">
        <v>103895</v>
      </c>
      <c r="B6507" s="83" t="s">
        <v>6726</v>
      </c>
      <c r="C6507" s="174" t="s">
        <v>182</v>
      </c>
      <c r="D6507" s="175">
        <v>27.4</v>
      </c>
    </row>
    <row r="6508" spans="1:4" ht="15.75" customHeight="1" x14ac:dyDescent="0.3">
      <c r="A6508" s="174">
        <v>103826</v>
      </c>
      <c r="B6508" s="83" t="s">
        <v>6727</v>
      </c>
      <c r="C6508" s="174" t="s">
        <v>182</v>
      </c>
      <c r="D6508" s="175">
        <v>37.58</v>
      </c>
    </row>
    <row r="6509" spans="1:4" ht="15.75" customHeight="1" x14ac:dyDescent="0.3">
      <c r="A6509" s="174">
        <v>103859</v>
      </c>
      <c r="B6509" s="83" t="s">
        <v>6728</v>
      </c>
      <c r="C6509" s="174" t="s">
        <v>182</v>
      </c>
      <c r="D6509" s="175">
        <v>29.35</v>
      </c>
    </row>
    <row r="6510" spans="1:4" ht="15.75" customHeight="1" x14ac:dyDescent="0.3">
      <c r="A6510" s="174">
        <v>92331</v>
      </c>
      <c r="B6510" s="83" t="s">
        <v>6729</v>
      </c>
      <c r="C6510" s="174" t="s">
        <v>182</v>
      </c>
      <c r="D6510" s="175">
        <v>26.32</v>
      </c>
    </row>
    <row r="6511" spans="1:4" ht="15.75" customHeight="1" x14ac:dyDescent="0.3">
      <c r="A6511" s="174">
        <v>92295</v>
      </c>
      <c r="B6511" s="83" t="s">
        <v>6730</v>
      </c>
      <c r="C6511" s="174" t="s">
        <v>182</v>
      </c>
      <c r="D6511" s="175">
        <v>33.200000000000003</v>
      </c>
    </row>
    <row r="6512" spans="1:4" ht="15.75" customHeight="1" x14ac:dyDescent="0.3">
      <c r="A6512" s="174">
        <v>92296</v>
      </c>
      <c r="B6512" s="83" t="s">
        <v>6731</v>
      </c>
      <c r="C6512" s="174" t="s">
        <v>182</v>
      </c>
      <c r="D6512" s="175">
        <v>43.8</v>
      </c>
    </row>
    <row r="6513" spans="1:4" ht="15.75" customHeight="1" x14ac:dyDescent="0.3">
      <c r="A6513" s="174">
        <v>92297</v>
      </c>
      <c r="B6513" s="83" t="s">
        <v>6732</v>
      </c>
      <c r="C6513" s="174" t="s">
        <v>182</v>
      </c>
      <c r="D6513" s="175">
        <v>67.489999999999995</v>
      </c>
    </row>
    <row r="6514" spans="1:4" ht="15.75" customHeight="1" x14ac:dyDescent="0.3">
      <c r="A6514" s="174">
        <v>92298</v>
      </c>
      <c r="B6514" s="83" t="s">
        <v>6733</v>
      </c>
      <c r="C6514" s="174" t="s">
        <v>182</v>
      </c>
      <c r="D6514" s="175">
        <v>185.76</v>
      </c>
    </row>
    <row r="6515" spans="1:4" ht="15.75" customHeight="1" x14ac:dyDescent="0.3">
      <c r="A6515" s="174">
        <v>93080</v>
      </c>
      <c r="B6515" s="83" t="s">
        <v>6734</v>
      </c>
      <c r="C6515" s="174" t="s">
        <v>182</v>
      </c>
      <c r="D6515" s="175">
        <v>10.35</v>
      </c>
    </row>
    <row r="6516" spans="1:4" ht="15.75" customHeight="1" x14ac:dyDescent="0.3">
      <c r="A6516" s="174">
        <v>103884</v>
      </c>
      <c r="B6516" s="83" t="s">
        <v>6735</v>
      </c>
      <c r="C6516" s="174" t="s">
        <v>182</v>
      </c>
      <c r="D6516" s="175">
        <v>14.56</v>
      </c>
    </row>
    <row r="6517" spans="1:4" ht="15.75" customHeight="1" x14ac:dyDescent="0.3">
      <c r="A6517" s="174">
        <v>103815</v>
      </c>
      <c r="B6517" s="83" t="s">
        <v>6736</v>
      </c>
      <c r="C6517" s="174" t="s">
        <v>182</v>
      </c>
      <c r="D6517" s="175">
        <v>14.52</v>
      </c>
    </row>
    <row r="6518" spans="1:4" ht="15.75" customHeight="1" x14ac:dyDescent="0.3">
      <c r="A6518" s="174">
        <v>103848</v>
      </c>
      <c r="B6518" s="83" t="s">
        <v>6737</v>
      </c>
      <c r="C6518" s="174" t="s">
        <v>182</v>
      </c>
      <c r="D6518" s="175">
        <v>13.88</v>
      </c>
    </row>
    <row r="6519" spans="1:4" ht="15.75" customHeight="1" x14ac:dyDescent="0.3">
      <c r="A6519" s="174">
        <v>93103</v>
      </c>
      <c r="B6519" s="83" t="s">
        <v>6738</v>
      </c>
      <c r="C6519" s="174" t="s">
        <v>182</v>
      </c>
      <c r="D6519" s="175">
        <v>10.58</v>
      </c>
    </row>
    <row r="6520" spans="1:4" ht="15.75" customHeight="1" x14ac:dyDescent="0.3">
      <c r="A6520" s="174">
        <v>93050</v>
      </c>
      <c r="B6520" s="83" t="s">
        <v>6739</v>
      </c>
      <c r="C6520" s="174" t="s">
        <v>182</v>
      </c>
      <c r="D6520" s="175">
        <v>12.18</v>
      </c>
    </row>
    <row r="6521" spans="1:4" ht="15.75" customHeight="1" x14ac:dyDescent="0.3">
      <c r="A6521" s="174">
        <v>93084</v>
      </c>
      <c r="B6521" s="83" t="s">
        <v>6740</v>
      </c>
      <c r="C6521" s="174" t="s">
        <v>182</v>
      </c>
      <c r="D6521" s="175">
        <v>15.88</v>
      </c>
    </row>
    <row r="6522" spans="1:4" ht="15.75" customHeight="1" x14ac:dyDescent="0.3">
      <c r="A6522" s="174">
        <v>103889</v>
      </c>
      <c r="B6522" s="83" t="s">
        <v>6741</v>
      </c>
      <c r="C6522" s="174" t="s">
        <v>182</v>
      </c>
      <c r="D6522" s="175">
        <v>21.04</v>
      </c>
    </row>
    <row r="6523" spans="1:4" ht="15.75" customHeight="1" x14ac:dyDescent="0.3">
      <c r="A6523" s="174">
        <v>103820</v>
      </c>
      <c r="B6523" s="83" t="s">
        <v>6742</v>
      </c>
      <c r="C6523" s="174" t="s">
        <v>182</v>
      </c>
      <c r="D6523" s="175">
        <v>26.75</v>
      </c>
    </row>
    <row r="6524" spans="1:4" ht="15.75" customHeight="1" x14ac:dyDescent="0.3">
      <c r="A6524" s="174">
        <v>103853</v>
      </c>
      <c r="B6524" s="83" t="s">
        <v>6743</v>
      </c>
      <c r="C6524" s="174" t="s">
        <v>182</v>
      </c>
      <c r="D6524" s="175">
        <v>21.78</v>
      </c>
    </row>
    <row r="6525" spans="1:4" ht="15.75" customHeight="1" x14ac:dyDescent="0.3">
      <c r="A6525" s="174">
        <v>93107</v>
      </c>
      <c r="B6525" s="83" t="s">
        <v>6744</v>
      </c>
      <c r="C6525" s="174" t="s">
        <v>182</v>
      </c>
      <c r="D6525" s="175">
        <v>18.62</v>
      </c>
    </row>
    <row r="6526" spans="1:4" ht="15.75" customHeight="1" x14ac:dyDescent="0.3">
      <c r="A6526" s="174">
        <v>93056</v>
      </c>
      <c r="B6526" s="83" t="s">
        <v>6745</v>
      </c>
      <c r="C6526" s="174" t="s">
        <v>182</v>
      </c>
      <c r="D6526" s="175">
        <v>18.010000000000002</v>
      </c>
    </row>
    <row r="6527" spans="1:4" ht="15.75" customHeight="1" x14ac:dyDescent="0.3">
      <c r="A6527" s="174">
        <v>93090</v>
      </c>
      <c r="B6527" s="83" t="s">
        <v>6746</v>
      </c>
      <c r="C6527" s="174" t="s">
        <v>182</v>
      </c>
      <c r="D6527" s="175">
        <v>21.43</v>
      </c>
    </row>
    <row r="6528" spans="1:4" ht="15.75" customHeight="1" x14ac:dyDescent="0.3">
      <c r="A6528" s="174">
        <v>93113</v>
      </c>
      <c r="B6528" s="83" t="s">
        <v>6747</v>
      </c>
      <c r="C6528" s="174" t="s">
        <v>182</v>
      </c>
      <c r="D6528" s="175">
        <v>26.32</v>
      </c>
    </row>
    <row r="6529" spans="1:4" ht="15.75" customHeight="1" x14ac:dyDescent="0.3">
      <c r="A6529" s="174">
        <v>103896</v>
      </c>
      <c r="B6529" s="83" t="s">
        <v>6748</v>
      </c>
      <c r="C6529" s="174" t="s">
        <v>182</v>
      </c>
      <c r="D6529" s="175">
        <v>27.4</v>
      </c>
    </row>
    <row r="6530" spans="1:4" ht="15.75" customHeight="1" x14ac:dyDescent="0.3">
      <c r="A6530" s="174">
        <v>103827</v>
      </c>
      <c r="B6530" s="83" t="s">
        <v>6749</v>
      </c>
      <c r="C6530" s="174" t="s">
        <v>182</v>
      </c>
      <c r="D6530" s="175">
        <v>37.58</v>
      </c>
    </row>
    <row r="6531" spans="1:4" ht="15.75" customHeight="1" x14ac:dyDescent="0.3">
      <c r="A6531" s="174">
        <v>103860</v>
      </c>
      <c r="B6531" s="83" t="s">
        <v>6750</v>
      </c>
      <c r="C6531" s="174" t="s">
        <v>182</v>
      </c>
      <c r="D6531" s="175">
        <v>29.35</v>
      </c>
    </row>
    <row r="6532" spans="1:4" ht="15.75" customHeight="1" x14ac:dyDescent="0.3">
      <c r="A6532" s="174">
        <v>93061</v>
      </c>
      <c r="B6532" s="83" t="s">
        <v>6751</v>
      </c>
      <c r="C6532" s="174" t="s">
        <v>182</v>
      </c>
      <c r="D6532" s="175">
        <v>33.33</v>
      </c>
    </row>
    <row r="6533" spans="1:4" ht="15.75" customHeight="1" x14ac:dyDescent="0.3">
      <c r="A6533" s="174">
        <v>93064</v>
      </c>
      <c r="B6533" s="83" t="s">
        <v>6752</v>
      </c>
      <c r="C6533" s="174" t="s">
        <v>182</v>
      </c>
      <c r="D6533" s="175">
        <v>50.62</v>
      </c>
    </row>
    <row r="6534" spans="1:4" ht="15.75" customHeight="1" x14ac:dyDescent="0.3">
      <c r="A6534" s="174">
        <v>93067</v>
      </c>
      <c r="B6534" s="83" t="s">
        <v>6753</v>
      </c>
      <c r="C6534" s="174" t="s">
        <v>182</v>
      </c>
      <c r="D6534" s="175">
        <v>74.91</v>
      </c>
    </row>
    <row r="6535" spans="1:4" ht="15.75" customHeight="1" x14ac:dyDescent="0.3">
      <c r="A6535" s="174">
        <v>93070</v>
      </c>
      <c r="B6535" s="83" t="s">
        <v>6754</v>
      </c>
      <c r="C6535" s="174" t="s">
        <v>182</v>
      </c>
      <c r="D6535" s="175">
        <v>185.76</v>
      </c>
    </row>
    <row r="6536" spans="1:4" ht="15.75" customHeight="1" x14ac:dyDescent="0.3">
      <c r="A6536" s="174">
        <v>93117</v>
      </c>
      <c r="B6536" s="83" t="s">
        <v>6755</v>
      </c>
      <c r="C6536" s="174" t="s">
        <v>182</v>
      </c>
      <c r="D6536" s="175">
        <v>60.06</v>
      </c>
    </row>
    <row r="6537" spans="1:4" ht="15.75" customHeight="1" x14ac:dyDescent="0.3">
      <c r="A6537" s="174">
        <v>93118</v>
      </c>
      <c r="B6537" s="83" t="s">
        <v>6756</v>
      </c>
      <c r="C6537" s="174" t="s">
        <v>182</v>
      </c>
      <c r="D6537" s="175">
        <v>88.66</v>
      </c>
    </row>
    <row r="6538" spans="1:4" ht="15.75" customHeight="1" x14ac:dyDescent="0.3">
      <c r="A6538" s="174">
        <v>92317</v>
      </c>
      <c r="B6538" s="83" t="s">
        <v>6757</v>
      </c>
      <c r="C6538" s="174" t="s">
        <v>182</v>
      </c>
      <c r="D6538" s="175">
        <v>21.46</v>
      </c>
    </row>
    <row r="6539" spans="1:4" ht="15.75" customHeight="1" x14ac:dyDescent="0.3">
      <c r="A6539" s="174">
        <v>92332</v>
      </c>
      <c r="B6539" s="83" t="s">
        <v>6758</v>
      </c>
      <c r="C6539" s="174" t="s">
        <v>182</v>
      </c>
      <c r="D6539" s="175">
        <v>21.92</v>
      </c>
    </row>
    <row r="6540" spans="1:4" ht="15.75" customHeight="1" x14ac:dyDescent="0.3">
      <c r="A6540" s="174">
        <v>92299</v>
      </c>
      <c r="B6540" s="83" t="s">
        <v>6759</v>
      </c>
      <c r="C6540" s="174" t="s">
        <v>182</v>
      </c>
      <c r="D6540" s="175">
        <v>24.89</v>
      </c>
    </row>
    <row r="6541" spans="1:4" ht="15.75" customHeight="1" x14ac:dyDescent="0.3">
      <c r="A6541" s="174">
        <v>92318</v>
      </c>
      <c r="B6541" s="83" t="s">
        <v>6760</v>
      </c>
      <c r="C6541" s="174" t="s">
        <v>182</v>
      </c>
      <c r="D6541" s="175">
        <v>32.29</v>
      </c>
    </row>
    <row r="6542" spans="1:4" ht="15.75" customHeight="1" x14ac:dyDescent="0.3">
      <c r="A6542" s="174">
        <v>103833</v>
      </c>
      <c r="B6542" s="83" t="s">
        <v>6761</v>
      </c>
      <c r="C6542" s="174" t="s">
        <v>182</v>
      </c>
      <c r="D6542" s="175">
        <v>53.95</v>
      </c>
    </row>
    <row r="6543" spans="1:4" ht="15.75" customHeight="1" x14ac:dyDescent="0.3">
      <c r="A6543" s="174">
        <v>92333</v>
      </c>
      <c r="B6543" s="83" t="s">
        <v>6762</v>
      </c>
      <c r="C6543" s="174" t="s">
        <v>182</v>
      </c>
      <c r="D6543" s="175">
        <v>37.74</v>
      </c>
    </row>
    <row r="6544" spans="1:4" ht="15.75" customHeight="1" x14ac:dyDescent="0.3">
      <c r="A6544" s="174">
        <v>92300</v>
      </c>
      <c r="B6544" s="83" t="s">
        <v>6763</v>
      </c>
      <c r="C6544" s="174" t="s">
        <v>182</v>
      </c>
      <c r="D6544" s="175">
        <v>37.479999999999997</v>
      </c>
    </row>
    <row r="6545" spans="1:4" ht="15.75" customHeight="1" x14ac:dyDescent="0.3">
      <c r="A6545" s="174">
        <v>92319</v>
      </c>
      <c r="B6545" s="83" t="s">
        <v>6764</v>
      </c>
      <c r="C6545" s="174" t="s">
        <v>182</v>
      </c>
      <c r="D6545" s="175">
        <v>44.32</v>
      </c>
    </row>
    <row r="6546" spans="1:4" ht="15.75" customHeight="1" x14ac:dyDescent="0.3">
      <c r="A6546" s="174">
        <v>92334</v>
      </c>
      <c r="B6546" s="83" t="s">
        <v>6765</v>
      </c>
      <c r="C6546" s="174" t="s">
        <v>182</v>
      </c>
      <c r="D6546" s="175">
        <v>54.06</v>
      </c>
    </row>
    <row r="6547" spans="1:4" ht="15.75" customHeight="1" x14ac:dyDescent="0.3">
      <c r="A6547" s="174">
        <v>92301</v>
      </c>
      <c r="B6547" s="83" t="s">
        <v>6766</v>
      </c>
      <c r="C6547" s="174" t="s">
        <v>182</v>
      </c>
      <c r="D6547" s="175">
        <v>72.41</v>
      </c>
    </row>
    <row r="6548" spans="1:4" ht="15.75" customHeight="1" x14ac:dyDescent="0.3">
      <c r="A6548" s="174">
        <v>92302</v>
      </c>
      <c r="B6548" s="83" t="s">
        <v>6767</v>
      </c>
      <c r="C6548" s="174" t="s">
        <v>182</v>
      </c>
      <c r="D6548" s="175">
        <v>95.32</v>
      </c>
    </row>
    <row r="6549" spans="1:4" ht="15.75" customHeight="1" x14ac:dyDescent="0.3">
      <c r="A6549" s="174">
        <v>92303</v>
      </c>
      <c r="B6549" s="83" t="s">
        <v>6768</v>
      </c>
      <c r="C6549" s="174" t="s">
        <v>182</v>
      </c>
      <c r="D6549" s="175">
        <v>172.93</v>
      </c>
    </row>
    <row r="6550" spans="1:4" ht="15.75" customHeight="1" x14ac:dyDescent="0.3">
      <c r="A6550" s="174">
        <v>92304</v>
      </c>
      <c r="B6550" s="83" t="s">
        <v>6769</v>
      </c>
      <c r="C6550" s="174" t="s">
        <v>182</v>
      </c>
      <c r="D6550" s="175">
        <v>442.24</v>
      </c>
    </row>
    <row r="6551" spans="1:4" ht="15.75" customHeight="1" x14ac:dyDescent="0.3">
      <c r="A6551" s="174">
        <v>103835</v>
      </c>
      <c r="B6551" s="83" t="s">
        <v>6770</v>
      </c>
      <c r="C6551" s="174" t="s">
        <v>224</v>
      </c>
      <c r="D6551" s="175">
        <v>67.349999999999994</v>
      </c>
    </row>
    <row r="6552" spans="1:4" ht="15.75" customHeight="1" x14ac:dyDescent="0.3">
      <c r="A6552" s="174">
        <v>92308</v>
      </c>
      <c r="B6552" s="83" t="s">
        <v>6771</v>
      </c>
      <c r="C6552" s="174" t="s">
        <v>224</v>
      </c>
      <c r="D6552" s="175">
        <v>55.7</v>
      </c>
    </row>
    <row r="6553" spans="1:4" ht="15.75" customHeight="1" x14ac:dyDescent="0.3">
      <c r="A6553" s="174">
        <v>103871</v>
      </c>
      <c r="B6553" s="83" t="s">
        <v>6772</v>
      </c>
      <c r="C6553" s="174" t="s">
        <v>224</v>
      </c>
      <c r="D6553" s="175">
        <v>67.98</v>
      </c>
    </row>
    <row r="6554" spans="1:4" ht="15.75" customHeight="1" x14ac:dyDescent="0.3">
      <c r="A6554" s="174">
        <v>92323</v>
      </c>
      <c r="B6554" s="83" t="s">
        <v>6773</v>
      </c>
      <c r="C6554" s="174" t="s">
        <v>224</v>
      </c>
      <c r="D6554" s="175">
        <v>67.3</v>
      </c>
    </row>
    <row r="6555" spans="1:4" ht="15.75" customHeight="1" x14ac:dyDescent="0.3">
      <c r="A6555" s="174">
        <v>92305</v>
      </c>
      <c r="B6555" s="83" t="s">
        <v>6774</v>
      </c>
      <c r="C6555" s="174" t="s">
        <v>224</v>
      </c>
      <c r="D6555" s="175">
        <v>40.06</v>
      </c>
    </row>
    <row r="6556" spans="1:4" ht="15.75" customHeight="1" x14ac:dyDescent="0.3">
      <c r="A6556" s="174">
        <v>103868</v>
      </c>
      <c r="B6556" s="83" t="s">
        <v>6775</v>
      </c>
      <c r="C6556" s="174" t="s">
        <v>224</v>
      </c>
      <c r="D6556" s="175">
        <v>56.16</v>
      </c>
    </row>
    <row r="6557" spans="1:4" ht="15.75" customHeight="1" x14ac:dyDescent="0.3">
      <c r="A6557" s="174">
        <v>103802</v>
      </c>
      <c r="B6557" s="83" t="s">
        <v>6776</v>
      </c>
      <c r="C6557" s="174" t="s">
        <v>224</v>
      </c>
      <c r="D6557" s="175">
        <v>42.99</v>
      </c>
    </row>
    <row r="6558" spans="1:4" ht="15.75" customHeight="1" x14ac:dyDescent="0.3">
      <c r="A6558" s="174">
        <v>92320</v>
      </c>
      <c r="B6558" s="83" t="s">
        <v>6777</v>
      </c>
      <c r="C6558" s="174" t="s">
        <v>224</v>
      </c>
      <c r="D6558" s="175">
        <v>55.33</v>
      </c>
    </row>
    <row r="6559" spans="1:4" ht="15.75" customHeight="1" x14ac:dyDescent="0.3">
      <c r="A6559" s="174">
        <v>97335</v>
      </c>
      <c r="B6559" s="83" t="s">
        <v>6778</v>
      </c>
      <c r="C6559" s="174" t="s">
        <v>224</v>
      </c>
      <c r="D6559" s="175">
        <v>80.849999999999994</v>
      </c>
    </row>
    <row r="6560" spans="1:4" ht="15.75" customHeight="1" x14ac:dyDescent="0.3">
      <c r="A6560" s="174">
        <v>103836</v>
      </c>
      <c r="B6560" s="83" t="s">
        <v>6779</v>
      </c>
      <c r="C6560" s="174" t="s">
        <v>224</v>
      </c>
      <c r="D6560" s="175">
        <v>103.49</v>
      </c>
    </row>
    <row r="6561" spans="1:4" ht="15.75" customHeight="1" x14ac:dyDescent="0.3">
      <c r="A6561" s="174">
        <v>92281</v>
      </c>
      <c r="B6561" s="83" t="s">
        <v>6780</v>
      </c>
      <c r="C6561" s="174" t="s">
        <v>224</v>
      </c>
      <c r="D6561" s="175">
        <v>109.98</v>
      </c>
    </row>
    <row r="6562" spans="1:4" ht="15.75" customHeight="1" x14ac:dyDescent="0.3">
      <c r="A6562" s="174">
        <v>92309</v>
      </c>
      <c r="B6562" s="83" t="s">
        <v>6781</v>
      </c>
      <c r="C6562" s="174" t="s">
        <v>224</v>
      </c>
      <c r="D6562" s="175">
        <v>121.11</v>
      </c>
    </row>
    <row r="6563" spans="1:4" ht="15.75" customHeight="1" x14ac:dyDescent="0.3">
      <c r="A6563" s="174">
        <v>103872</v>
      </c>
      <c r="B6563" s="83" t="s">
        <v>6782</v>
      </c>
      <c r="C6563" s="174" t="s">
        <v>224</v>
      </c>
      <c r="D6563" s="175">
        <v>136.54</v>
      </c>
    </row>
    <row r="6564" spans="1:4" ht="15.75" customHeight="1" x14ac:dyDescent="0.3">
      <c r="A6564" s="174">
        <v>92324</v>
      </c>
      <c r="B6564" s="83" t="s">
        <v>6783</v>
      </c>
      <c r="C6564" s="174" t="s">
        <v>224</v>
      </c>
      <c r="D6564" s="175">
        <v>143.74</v>
      </c>
    </row>
    <row r="6565" spans="1:4" ht="15.75" customHeight="1" x14ac:dyDescent="0.3">
      <c r="A6565" s="174">
        <v>92275</v>
      </c>
      <c r="B6565" s="83" t="s">
        <v>6784</v>
      </c>
      <c r="C6565" s="174" t="s">
        <v>224</v>
      </c>
      <c r="D6565" s="175">
        <v>56.41</v>
      </c>
    </row>
    <row r="6566" spans="1:4" ht="15.75" customHeight="1" x14ac:dyDescent="0.3">
      <c r="A6566" s="174">
        <v>92306</v>
      </c>
      <c r="B6566" s="83" t="s">
        <v>6785</v>
      </c>
      <c r="C6566" s="174" t="s">
        <v>224</v>
      </c>
      <c r="D6566" s="175">
        <v>63.84</v>
      </c>
    </row>
    <row r="6567" spans="1:4" ht="15.75" customHeight="1" x14ac:dyDescent="0.3">
      <c r="A6567" s="174">
        <v>103869</v>
      </c>
      <c r="B6567" s="83" t="s">
        <v>6786</v>
      </c>
      <c r="C6567" s="174" t="s">
        <v>224</v>
      </c>
      <c r="D6567" s="175">
        <v>83.11</v>
      </c>
    </row>
    <row r="6568" spans="1:4" ht="15.75" customHeight="1" x14ac:dyDescent="0.3">
      <c r="A6568" s="174">
        <v>103803</v>
      </c>
      <c r="B6568" s="83" t="s">
        <v>6787</v>
      </c>
      <c r="C6568" s="174" t="s">
        <v>224</v>
      </c>
      <c r="D6568" s="175">
        <v>73.88</v>
      </c>
    </row>
    <row r="6569" spans="1:4" ht="15.75" customHeight="1" x14ac:dyDescent="0.3">
      <c r="A6569" s="174">
        <v>92321</v>
      </c>
      <c r="B6569" s="83" t="s">
        <v>6788</v>
      </c>
      <c r="C6569" s="174" t="s">
        <v>224</v>
      </c>
      <c r="D6569" s="175">
        <v>90.15</v>
      </c>
    </row>
    <row r="6570" spans="1:4" ht="15.75" customHeight="1" x14ac:dyDescent="0.3">
      <c r="A6570" s="174">
        <v>97336</v>
      </c>
      <c r="B6570" s="83" t="s">
        <v>6789</v>
      </c>
      <c r="C6570" s="174" t="s">
        <v>224</v>
      </c>
      <c r="D6570" s="175">
        <v>102.92</v>
      </c>
    </row>
    <row r="6571" spans="1:4" ht="15.75" customHeight="1" x14ac:dyDescent="0.3">
      <c r="A6571" s="174">
        <v>103837</v>
      </c>
      <c r="B6571" s="83" t="s">
        <v>6790</v>
      </c>
      <c r="C6571" s="174" t="s">
        <v>224</v>
      </c>
      <c r="D6571" s="175">
        <v>130.19</v>
      </c>
    </row>
    <row r="6572" spans="1:4" ht="15.75" customHeight="1" x14ac:dyDescent="0.3">
      <c r="A6572" s="174">
        <v>92282</v>
      </c>
      <c r="B6572" s="83" t="s">
        <v>6791</v>
      </c>
      <c r="C6572" s="174" t="s">
        <v>224</v>
      </c>
      <c r="D6572" s="175">
        <v>127.39</v>
      </c>
    </row>
    <row r="6573" spans="1:4" ht="15.75" customHeight="1" x14ac:dyDescent="0.3">
      <c r="A6573" s="174">
        <v>92310</v>
      </c>
      <c r="B6573" s="83" t="s">
        <v>6792</v>
      </c>
      <c r="C6573" s="174" t="s">
        <v>224</v>
      </c>
      <c r="D6573" s="175">
        <v>138.87</v>
      </c>
    </row>
    <row r="6574" spans="1:4" ht="15.75" customHeight="1" x14ac:dyDescent="0.3">
      <c r="A6574" s="174">
        <v>103873</v>
      </c>
      <c r="B6574" s="83" t="s">
        <v>6793</v>
      </c>
      <c r="C6574" s="174" t="s">
        <v>224</v>
      </c>
      <c r="D6574" s="175">
        <v>157.02000000000001</v>
      </c>
    </row>
    <row r="6575" spans="1:4" ht="15.75" customHeight="1" x14ac:dyDescent="0.3">
      <c r="A6575" s="174">
        <v>92325</v>
      </c>
      <c r="B6575" s="83" t="s">
        <v>6794</v>
      </c>
      <c r="C6575" s="174" t="s">
        <v>224</v>
      </c>
      <c r="D6575" s="175">
        <v>170.96</v>
      </c>
    </row>
    <row r="6576" spans="1:4" ht="15.75" customHeight="1" x14ac:dyDescent="0.3">
      <c r="A6576" s="174">
        <v>92276</v>
      </c>
      <c r="B6576" s="83" t="s">
        <v>6795</v>
      </c>
      <c r="C6576" s="174" t="s">
        <v>224</v>
      </c>
      <c r="D6576" s="175">
        <v>71.680000000000007</v>
      </c>
    </row>
    <row r="6577" spans="1:4" ht="15.75" customHeight="1" x14ac:dyDescent="0.3">
      <c r="A6577" s="174">
        <v>92307</v>
      </c>
      <c r="B6577" s="83" t="s">
        <v>6796</v>
      </c>
      <c r="C6577" s="174" t="s">
        <v>224</v>
      </c>
      <c r="D6577" s="175">
        <v>79.44</v>
      </c>
    </row>
    <row r="6578" spans="1:4" ht="15.75" customHeight="1" x14ac:dyDescent="0.3">
      <c r="A6578" s="174">
        <v>103870</v>
      </c>
      <c r="B6578" s="83" t="s">
        <v>6797</v>
      </c>
      <c r="C6578" s="174" t="s">
        <v>224</v>
      </c>
      <c r="D6578" s="175">
        <v>101.41</v>
      </c>
    </row>
    <row r="6579" spans="1:4" ht="15.75" customHeight="1" x14ac:dyDescent="0.3">
      <c r="A6579" s="174">
        <v>103804</v>
      </c>
      <c r="B6579" s="83" t="s">
        <v>6798</v>
      </c>
      <c r="C6579" s="174" t="s">
        <v>224</v>
      </c>
      <c r="D6579" s="175">
        <v>88.3</v>
      </c>
    </row>
    <row r="6580" spans="1:4" ht="15.75" customHeight="1" x14ac:dyDescent="0.3">
      <c r="A6580" s="174">
        <v>92322</v>
      </c>
      <c r="B6580" s="83" t="s">
        <v>6799</v>
      </c>
      <c r="C6580" s="174" t="s">
        <v>224</v>
      </c>
      <c r="D6580" s="175">
        <v>115.2</v>
      </c>
    </row>
    <row r="6581" spans="1:4" ht="15.75" customHeight="1" x14ac:dyDescent="0.3">
      <c r="A6581" s="174">
        <v>97337</v>
      </c>
      <c r="B6581" s="83" t="s">
        <v>6800</v>
      </c>
      <c r="C6581" s="174" t="s">
        <v>224</v>
      </c>
      <c r="D6581" s="175">
        <v>154.51</v>
      </c>
    </row>
    <row r="6582" spans="1:4" ht="15.75" customHeight="1" x14ac:dyDescent="0.3">
      <c r="A6582" s="174">
        <v>92283</v>
      </c>
      <c r="B6582" s="83" t="s">
        <v>6801</v>
      </c>
      <c r="C6582" s="174" t="s">
        <v>224</v>
      </c>
      <c r="D6582" s="175">
        <v>173.62</v>
      </c>
    </row>
    <row r="6583" spans="1:4" ht="15.75" customHeight="1" x14ac:dyDescent="0.3">
      <c r="A6583" s="174">
        <v>92277</v>
      </c>
      <c r="B6583" s="83" t="s">
        <v>6802</v>
      </c>
      <c r="C6583" s="174" t="s">
        <v>224</v>
      </c>
      <c r="D6583" s="175">
        <v>103.38</v>
      </c>
    </row>
    <row r="6584" spans="1:4" ht="15.75" customHeight="1" x14ac:dyDescent="0.3">
      <c r="A6584" s="174">
        <v>97338</v>
      </c>
      <c r="B6584" s="83" t="s">
        <v>6803</v>
      </c>
      <c r="C6584" s="174" t="s">
        <v>224</v>
      </c>
      <c r="D6584" s="175">
        <v>185.92</v>
      </c>
    </row>
    <row r="6585" spans="1:4" ht="15.75" customHeight="1" x14ac:dyDescent="0.3">
      <c r="A6585" s="174">
        <v>92284</v>
      </c>
      <c r="B6585" s="83" t="s">
        <v>6804</v>
      </c>
      <c r="C6585" s="174" t="s">
        <v>224</v>
      </c>
      <c r="D6585" s="175">
        <v>218.89</v>
      </c>
    </row>
    <row r="6586" spans="1:4" ht="15.75" customHeight="1" x14ac:dyDescent="0.3">
      <c r="A6586" s="174">
        <v>92278</v>
      </c>
      <c r="B6586" s="83" t="s">
        <v>6805</v>
      </c>
      <c r="C6586" s="174" t="s">
        <v>224</v>
      </c>
      <c r="D6586" s="175">
        <v>138.93</v>
      </c>
    </row>
    <row r="6587" spans="1:4" ht="15.75" customHeight="1" x14ac:dyDescent="0.3">
      <c r="A6587" s="174">
        <v>97339</v>
      </c>
      <c r="B6587" s="83" t="s">
        <v>6806</v>
      </c>
      <c r="C6587" s="174" t="s">
        <v>224</v>
      </c>
      <c r="D6587" s="175">
        <v>200.61</v>
      </c>
    </row>
    <row r="6588" spans="1:4" ht="15.75" customHeight="1" x14ac:dyDescent="0.3">
      <c r="A6588" s="174">
        <v>92285</v>
      </c>
      <c r="B6588" s="83" t="s">
        <v>6807</v>
      </c>
      <c r="C6588" s="174" t="s">
        <v>224</v>
      </c>
      <c r="D6588" s="175">
        <v>296.02999999999997</v>
      </c>
    </row>
    <row r="6589" spans="1:4" ht="15.75" customHeight="1" x14ac:dyDescent="0.3">
      <c r="A6589" s="174">
        <v>92279</v>
      </c>
      <c r="B6589" s="83" t="s">
        <v>6808</v>
      </c>
      <c r="C6589" s="174" t="s">
        <v>224</v>
      </c>
      <c r="D6589" s="175">
        <v>200.61</v>
      </c>
    </row>
    <row r="6590" spans="1:4" ht="15.75" customHeight="1" x14ac:dyDescent="0.3">
      <c r="A6590" s="174">
        <v>97340</v>
      </c>
      <c r="B6590" s="83" t="s">
        <v>6809</v>
      </c>
      <c r="C6590" s="174" t="s">
        <v>224</v>
      </c>
      <c r="D6590" s="175">
        <v>202.29</v>
      </c>
    </row>
    <row r="6591" spans="1:4" ht="15.75" customHeight="1" x14ac:dyDescent="0.3">
      <c r="A6591" s="174">
        <v>92286</v>
      </c>
      <c r="B6591" s="83" t="s">
        <v>6810</v>
      </c>
      <c r="C6591" s="174" t="s">
        <v>224</v>
      </c>
      <c r="D6591" s="175">
        <v>378.04</v>
      </c>
    </row>
    <row r="6592" spans="1:4" ht="15.75" customHeight="1" x14ac:dyDescent="0.3">
      <c r="A6592" s="174">
        <v>92280</v>
      </c>
      <c r="B6592" s="83" t="s">
        <v>6811</v>
      </c>
      <c r="C6592" s="174" t="s">
        <v>224</v>
      </c>
      <c r="D6592" s="175">
        <v>281.29000000000002</v>
      </c>
    </row>
    <row r="6593" spans="1:4" ht="15.75" customHeight="1" x14ac:dyDescent="0.3">
      <c r="A6593" s="174">
        <v>103901</v>
      </c>
      <c r="B6593" s="83" t="s">
        <v>6812</v>
      </c>
      <c r="C6593" s="174" t="s">
        <v>182</v>
      </c>
      <c r="D6593" s="175">
        <v>29.89</v>
      </c>
    </row>
    <row r="6594" spans="1:4" ht="15.75" customHeight="1" x14ac:dyDescent="0.3">
      <c r="A6594" s="174">
        <v>103832</v>
      </c>
      <c r="B6594" s="83" t="s">
        <v>6813</v>
      </c>
      <c r="C6594" s="174" t="s">
        <v>182</v>
      </c>
      <c r="D6594" s="175">
        <v>29.77</v>
      </c>
    </row>
    <row r="6595" spans="1:4" ht="15.75" customHeight="1" x14ac:dyDescent="0.3">
      <c r="A6595" s="174">
        <v>103865</v>
      </c>
      <c r="B6595" s="83" t="s">
        <v>6814</v>
      </c>
      <c r="C6595" s="174" t="s">
        <v>182</v>
      </c>
      <c r="D6595" s="175">
        <v>28.49</v>
      </c>
    </row>
    <row r="6596" spans="1:4" ht="15.75" customHeight="1" x14ac:dyDescent="0.3">
      <c r="A6596" s="174">
        <v>103902</v>
      </c>
      <c r="B6596" s="83" t="s">
        <v>6815</v>
      </c>
      <c r="C6596" s="174" t="s">
        <v>182</v>
      </c>
      <c r="D6596" s="175">
        <v>42.6</v>
      </c>
    </row>
    <row r="6597" spans="1:4" ht="15.75" customHeight="1" x14ac:dyDescent="0.3">
      <c r="A6597" s="174">
        <v>103866</v>
      </c>
      <c r="B6597" s="83" t="s">
        <v>6816</v>
      </c>
      <c r="C6597" s="174" t="s">
        <v>182</v>
      </c>
      <c r="D6597" s="175">
        <v>44.02</v>
      </c>
    </row>
    <row r="6598" spans="1:4" ht="15.75" customHeight="1" x14ac:dyDescent="0.3">
      <c r="A6598" s="174">
        <v>103903</v>
      </c>
      <c r="B6598" s="83" t="s">
        <v>6817</v>
      </c>
      <c r="C6598" s="174" t="s">
        <v>182</v>
      </c>
      <c r="D6598" s="175">
        <v>56.25</v>
      </c>
    </row>
    <row r="6599" spans="1:4" ht="15.75" customHeight="1" x14ac:dyDescent="0.3">
      <c r="A6599" s="174">
        <v>103834</v>
      </c>
      <c r="B6599" s="83" t="s">
        <v>6818</v>
      </c>
      <c r="C6599" s="174" t="s">
        <v>182</v>
      </c>
      <c r="D6599" s="175">
        <v>77.44</v>
      </c>
    </row>
    <row r="6600" spans="1:4" ht="15.75" customHeight="1" x14ac:dyDescent="0.3">
      <c r="A6600" s="174">
        <v>103867</v>
      </c>
      <c r="B6600" s="83" t="s">
        <v>6819</v>
      </c>
      <c r="C6600" s="174" t="s">
        <v>182</v>
      </c>
      <c r="D6600" s="175">
        <v>60.1</v>
      </c>
    </row>
    <row r="6601" spans="1:4" ht="15.75" customHeight="1" x14ac:dyDescent="0.3">
      <c r="A6601" s="174">
        <v>105113</v>
      </c>
      <c r="B6601" s="83" t="s">
        <v>6820</v>
      </c>
      <c r="C6601" s="174" t="s">
        <v>182</v>
      </c>
      <c r="D6601" s="175">
        <v>8251.98</v>
      </c>
    </row>
    <row r="6602" spans="1:4" ht="15.75" customHeight="1" x14ac:dyDescent="0.3">
      <c r="A6602" s="174">
        <v>98461</v>
      </c>
      <c r="B6602" s="83" t="s">
        <v>6821</v>
      </c>
      <c r="C6602" s="174" t="s">
        <v>182</v>
      </c>
      <c r="D6602" s="175">
        <v>6240.24</v>
      </c>
    </row>
    <row r="6603" spans="1:4" ht="15.75" customHeight="1" x14ac:dyDescent="0.3">
      <c r="A6603" s="174">
        <v>98462</v>
      </c>
      <c r="B6603" s="83" t="s">
        <v>6822</v>
      </c>
      <c r="C6603" s="174" t="s">
        <v>182</v>
      </c>
      <c r="D6603" s="175">
        <v>10692.14</v>
      </c>
    </row>
    <row r="6604" spans="1:4" ht="15.75" customHeight="1" x14ac:dyDescent="0.3">
      <c r="A6604" s="174">
        <v>105130</v>
      </c>
      <c r="B6604" s="83" t="s">
        <v>6823</v>
      </c>
      <c r="C6604" s="174" t="s">
        <v>224</v>
      </c>
      <c r="D6604" s="175">
        <v>31.99</v>
      </c>
    </row>
    <row r="6605" spans="1:4" ht="15.75" customHeight="1" x14ac:dyDescent="0.3">
      <c r="A6605" s="174">
        <v>105114</v>
      </c>
      <c r="B6605" s="83" t="s">
        <v>6824</v>
      </c>
      <c r="C6605" s="174" t="s">
        <v>303</v>
      </c>
      <c r="D6605" s="175">
        <v>1976.72</v>
      </c>
    </row>
    <row r="6606" spans="1:4" ht="15.75" customHeight="1" x14ac:dyDescent="0.3">
      <c r="A6606" s="174">
        <v>105129</v>
      </c>
      <c r="B6606" s="83" t="s">
        <v>6825</v>
      </c>
      <c r="C6606" s="174" t="s">
        <v>182</v>
      </c>
      <c r="D6606" s="175">
        <v>0</v>
      </c>
    </row>
    <row r="6607" spans="1:4" ht="15.75" customHeight="1" x14ac:dyDescent="0.3">
      <c r="A6607" s="174">
        <v>105127</v>
      </c>
      <c r="B6607" s="83" t="s">
        <v>6826</v>
      </c>
      <c r="C6607" s="174" t="s">
        <v>224</v>
      </c>
      <c r="D6607" s="175">
        <v>34.15</v>
      </c>
    </row>
    <row r="6608" spans="1:4" ht="15.75" customHeight="1" x14ac:dyDescent="0.3">
      <c r="A6608" s="174">
        <v>105128</v>
      </c>
      <c r="B6608" s="83" t="s">
        <v>6827</v>
      </c>
      <c r="C6608" s="174" t="s">
        <v>224</v>
      </c>
      <c r="D6608" s="175">
        <v>113.29</v>
      </c>
    </row>
    <row r="6609" spans="1:4" ht="15.75" customHeight="1" x14ac:dyDescent="0.3">
      <c r="A6609" s="174">
        <v>105126</v>
      </c>
      <c r="B6609" s="83" t="s">
        <v>6828</v>
      </c>
      <c r="C6609" s="174" t="s">
        <v>224</v>
      </c>
      <c r="D6609" s="175">
        <v>38.07</v>
      </c>
    </row>
    <row r="6610" spans="1:4" ht="15.75" customHeight="1" x14ac:dyDescent="0.3">
      <c r="A6610" s="174">
        <v>105116</v>
      </c>
      <c r="B6610" s="83" t="s">
        <v>6829</v>
      </c>
      <c r="C6610" s="174" t="s">
        <v>182</v>
      </c>
      <c r="D6610" s="175">
        <v>15.2</v>
      </c>
    </row>
    <row r="6611" spans="1:4" ht="15.75" customHeight="1" x14ac:dyDescent="0.3">
      <c r="A6611" s="174">
        <v>105115</v>
      </c>
      <c r="B6611" s="83" t="s">
        <v>6830</v>
      </c>
      <c r="C6611" s="174" t="s">
        <v>182</v>
      </c>
      <c r="D6611" s="175">
        <v>146.51</v>
      </c>
    </row>
    <row r="6612" spans="1:4" ht="15.75" customHeight="1" x14ac:dyDescent="0.3">
      <c r="A6612" s="174">
        <v>98453</v>
      </c>
      <c r="B6612" s="83" t="s">
        <v>6831</v>
      </c>
      <c r="C6612" s="174" t="s">
        <v>216</v>
      </c>
      <c r="D6612" s="175">
        <v>153.28</v>
      </c>
    </row>
    <row r="6613" spans="1:4" ht="15.75" customHeight="1" x14ac:dyDescent="0.3">
      <c r="A6613" s="174">
        <v>98454</v>
      </c>
      <c r="B6613" s="83" t="s">
        <v>6832</v>
      </c>
      <c r="C6613" s="174" t="s">
        <v>216</v>
      </c>
      <c r="D6613" s="175">
        <v>198.14</v>
      </c>
    </row>
    <row r="6614" spans="1:4" ht="15.75" customHeight="1" x14ac:dyDescent="0.3">
      <c r="A6614" s="174">
        <v>98449</v>
      </c>
      <c r="B6614" s="83" t="s">
        <v>6833</v>
      </c>
      <c r="C6614" s="174" t="s">
        <v>216</v>
      </c>
      <c r="D6614" s="175">
        <v>129.94</v>
      </c>
    </row>
    <row r="6615" spans="1:4" ht="15.75" customHeight="1" x14ac:dyDescent="0.3">
      <c r="A6615" s="174">
        <v>98455</v>
      </c>
      <c r="B6615" s="83" t="s">
        <v>6834</v>
      </c>
      <c r="C6615" s="174" t="s">
        <v>216</v>
      </c>
      <c r="D6615" s="175">
        <v>118.98</v>
      </c>
    </row>
    <row r="6616" spans="1:4" ht="15.75" customHeight="1" x14ac:dyDescent="0.3">
      <c r="A6616" s="174">
        <v>98456</v>
      </c>
      <c r="B6616" s="83" t="s">
        <v>6835</v>
      </c>
      <c r="C6616" s="174" t="s">
        <v>216</v>
      </c>
      <c r="D6616" s="175">
        <v>156.36000000000001</v>
      </c>
    </row>
    <row r="6617" spans="1:4" ht="15.75" customHeight="1" x14ac:dyDescent="0.3">
      <c r="A6617" s="174">
        <v>98451</v>
      </c>
      <c r="B6617" s="83" t="s">
        <v>6836</v>
      </c>
      <c r="C6617" s="174" t="s">
        <v>216</v>
      </c>
      <c r="D6617" s="175">
        <v>100.94</v>
      </c>
    </row>
    <row r="6618" spans="1:4" ht="15.75" customHeight="1" x14ac:dyDescent="0.3">
      <c r="A6618" s="174">
        <v>98445</v>
      </c>
      <c r="B6618" s="83" t="s">
        <v>6837</v>
      </c>
      <c r="C6618" s="174" t="s">
        <v>216</v>
      </c>
      <c r="D6618" s="175">
        <v>114.21</v>
      </c>
    </row>
    <row r="6619" spans="1:4" ht="15.75" customHeight="1" x14ac:dyDescent="0.3">
      <c r="A6619" s="174">
        <v>98446</v>
      </c>
      <c r="B6619" s="83" t="s">
        <v>6838</v>
      </c>
      <c r="C6619" s="174" t="s">
        <v>216</v>
      </c>
      <c r="D6619" s="175">
        <v>149.24</v>
      </c>
    </row>
    <row r="6620" spans="1:4" ht="15.75" customHeight="1" x14ac:dyDescent="0.3">
      <c r="A6620" s="174">
        <v>98441</v>
      </c>
      <c r="B6620" s="83" t="s">
        <v>6839</v>
      </c>
      <c r="C6620" s="174" t="s">
        <v>216</v>
      </c>
      <c r="D6620" s="175">
        <v>95.99</v>
      </c>
    </row>
    <row r="6621" spans="1:4" ht="15.75" customHeight="1" x14ac:dyDescent="0.3">
      <c r="A6621" s="174">
        <v>98447</v>
      </c>
      <c r="B6621" s="83" t="s">
        <v>6840</v>
      </c>
      <c r="C6621" s="174" t="s">
        <v>216</v>
      </c>
      <c r="D6621" s="175">
        <v>84.56</v>
      </c>
    </row>
    <row r="6622" spans="1:4" ht="15.75" customHeight="1" x14ac:dyDescent="0.3">
      <c r="A6622" s="174">
        <v>98448</v>
      </c>
      <c r="B6622" s="83" t="s">
        <v>6841</v>
      </c>
      <c r="C6622" s="174" t="s">
        <v>216</v>
      </c>
      <c r="D6622" s="175">
        <v>111.6</v>
      </c>
    </row>
    <row r="6623" spans="1:4" ht="15.75" customHeight="1" x14ac:dyDescent="0.3">
      <c r="A6623" s="174">
        <v>98443</v>
      </c>
      <c r="B6623" s="83" t="s">
        <v>6842</v>
      </c>
      <c r="C6623" s="174" t="s">
        <v>216</v>
      </c>
      <c r="D6623" s="175">
        <v>70.59</v>
      </c>
    </row>
    <row r="6624" spans="1:4" ht="15.75" customHeight="1" x14ac:dyDescent="0.3">
      <c r="A6624" s="174">
        <v>105122</v>
      </c>
      <c r="B6624" s="83" t="s">
        <v>6843</v>
      </c>
      <c r="C6624" s="174" t="s">
        <v>216</v>
      </c>
      <c r="D6624" s="175">
        <v>0</v>
      </c>
    </row>
    <row r="6625" spans="1:4" ht="15.75" customHeight="1" x14ac:dyDescent="0.3">
      <c r="A6625" s="174">
        <v>105125</v>
      </c>
      <c r="B6625" s="83" t="s">
        <v>6844</v>
      </c>
      <c r="C6625" s="174" t="s">
        <v>216</v>
      </c>
      <c r="D6625" s="175">
        <v>0</v>
      </c>
    </row>
    <row r="6626" spans="1:4" ht="15.75" customHeight="1" x14ac:dyDescent="0.3">
      <c r="A6626" s="174">
        <v>105133</v>
      </c>
      <c r="B6626" s="83" t="s">
        <v>6845</v>
      </c>
      <c r="C6626" s="174" t="s">
        <v>216</v>
      </c>
      <c r="D6626" s="175">
        <v>0</v>
      </c>
    </row>
    <row r="6627" spans="1:4" ht="15.75" customHeight="1" x14ac:dyDescent="0.3">
      <c r="A6627" s="174">
        <v>105123</v>
      </c>
      <c r="B6627" s="83" t="s">
        <v>6846</v>
      </c>
      <c r="C6627" s="174" t="s">
        <v>216</v>
      </c>
      <c r="D6627" s="175">
        <v>0</v>
      </c>
    </row>
    <row r="6628" spans="1:4" ht="15.75" customHeight="1" x14ac:dyDescent="0.3">
      <c r="A6628" s="174">
        <v>105124</v>
      </c>
      <c r="B6628" s="83" t="s">
        <v>6847</v>
      </c>
      <c r="C6628" s="174" t="s">
        <v>216</v>
      </c>
      <c r="D6628" s="175">
        <v>0</v>
      </c>
    </row>
    <row r="6629" spans="1:4" ht="15.75" customHeight="1" x14ac:dyDescent="0.3">
      <c r="A6629" s="174">
        <v>105134</v>
      </c>
      <c r="B6629" s="83" t="s">
        <v>6848</v>
      </c>
      <c r="C6629" s="174" t="s">
        <v>216</v>
      </c>
      <c r="D6629" s="175">
        <v>0</v>
      </c>
    </row>
    <row r="6630" spans="1:4" ht="15.75" customHeight="1" x14ac:dyDescent="0.3">
      <c r="A6630" s="174">
        <v>105117</v>
      </c>
      <c r="B6630" s="83" t="s">
        <v>6849</v>
      </c>
      <c r="C6630" s="174" t="s">
        <v>216</v>
      </c>
      <c r="D6630" s="175">
        <v>0</v>
      </c>
    </row>
    <row r="6631" spans="1:4" ht="15.75" customHeight="1" x14ac:dyDescent="0.3">
      <c r="A6631" s="174">
        <v>105119</v>
      </c>
      <c r="B6631" s="83" t="s">
        <v>6850</v>
      </c>
      <c r="C6631" s="174" t="s">
        <v>216</v>
      </c>
      <c r="D6631" s="175">
        <v>0</v>
      </c>
    </row>
    <row r="6632" spans="1:4" ht="15.75" customHeight="1" x14ac:dyDescent="0.3">
      <c r="A6632" s="174">
        <v>105131</v>
      </c>
      <c r="B6632" s="83" t="s">
        <v>6851</v>
      </c>
      <c r="C6632" s="174" t="s">
        <v>216</v>
      </c>
      <c r="D6632" s="175">
        <v>0</v>
      </c>
    </row>
    <row r="6633" spans="1:4" ht="15.75" customHeight="1" x14ac:dyDescent="0.3">
      <c r="A6633" s="174">
        <v>105120</v>
      </c>
      <c r="B6633" s="83" t="s">
        <v>6852</v>
      </c>
      <c r="C6633" s="174" t="s">
        <v>216</v>
      </c>
      <c r="D6633" s="175">
        <v>0</v>
      </c>
    </row>
    <row r="6634" spans="1:4" ht="15.75" customHeight="1" x14ac:dyDescent="0.3">
      <c r="A6634" s="174">
        <v>105121</v>
      </c>
      <c r="B6634" s="83" t="s">
        <v>6853</v>
      </c>
      <c r="C6634" s="174" t="s">
        <v>216</v>
      </c>
      <c r="D6634" s="175">
        <v>0</v>
      </c>
    </row>
    <row r="6635" spans="1:4" ht="15.75" customHeight="1" x14ac:dyDescent="0.3">
      <c r="A6635" s="174">
        <v>105132</v>
      </c>
      <c r="B6635" s="83" t="s">
        <v>6854</v>
      </c>
      <c r="C6635" s="174" t="s">
        <v>216</v>
      </c>
      <c r="D6635" s="175">
        <v>0</v>
      </c>
    </row>
    <row r="6636" spans="1:4" ht="15.75" customHeight="1" x14ac:dyDescent="0.3">
      <c r="A6636" s="174">
        <v>98460</v>
      </c>
      <c r="B6636" s="83" t="s">
        <v>6855</v>
      </c>
      <c r="C6636" s="174" t="s">
        <v>216</v>
      </c>
      <c r="D6636" s="175">
        <v>66.02</v>
      </c>
    </row>
    <row r="6637" spans="1:4" ht="15.75" customHeight="1" x14ac:dyDescent="0.3">
      <c r="A6637" s="174">
        <v>98457</v>
      </c>
      <c r="B6637" s="83" t="s">
        <v>6856</v>
      </c>
      <c r="C6637" s="174" t="s">
        <v>216</v>
      </c>
      <c r="D6637" s="175">
        <v>0</v>
      </c>
    </row>
    <row r="6638" spans="1:4" ht="15.75" customHeight="1" x14ac:dyDescent="0.3">
      <c r="A6638" s="174">
        <v>98458</v>
      </c>
      <c r="B6638" s="83" t="s">
        <v>6857</v>
      </c>
      <c r="C6638" s="174" t="s">
        <v>216</v>
      </c>
      <c r="D6638" s="175">
        <v>95.44</v>
      </c>
    </row>
    <row r="6639" spans="1:4" ht="15.75" customHeight="1" x14ac:dyDescent="0.3">
      <c r="A6639" s="174">
        <v>98459</v>
      </c>
      <c r="B6639" s="83" t="s">
        <v>6858</v>
      </c>
      <c r="C6639" s="174" t="s">
        <v>216</v>
      </c>
      <c r="D6639" s="175">
        <v>94.6</v>
      </c>
    </row>
    <row r="6640" spans="1:4" ht="15.75" customHeight="1" x14ac:dyDescent="0.3">
      <c r="A6640" s="174">
        <v>105118</v>
      </c>
      <c r="B6640" s="83" t="s">
        <v>6859</v>
      </c>
      <c r="C6640" s="174" t="s">
        <v>216</v>
      </c>
      <c r="D6640" s="175">
        <v>0</v>
      </c>
    </row>
    <row r="6641" spans="1:4" ht="15.75" customHeight="1" x14ac:dyDescent="0.3">
      <c r="A6641" s="174">
        <v>101956</v>
      </c>
      <c r="B6641" s="83" t="s">
        <v>6860</v>
      </c>
      <c r="C6641" s="174" t="s">
        <v>216</v>
      </c>
      <c r="D6641" s="175">
        <v>0</v>
      </c>
    </row>
    <row r="6642" spans="1:4" ht="15.75" customHeight="1" x14ac:dyDescent="0.3">
      <c r="A6642" s="174">
        <v>104690</v>
      </c>
      <c r="B6642" s="83" t="s">
        <v>6861</v>
      </c>
      <c r="C6642" s="174" t="s">
        <v>216</v>
      </c>
      <c r="D6642" s="175">
        <v>0</v>
      </c>
    </row>
    <row r="6643" spans="1:4" ht="15.75" customHeight="1" x14ac:dyDescent="0.3">
      <c r="A6643" s="174">
        <v>101958</v>
      </c>
      <c r="B6643" s="83" t="s">
        <v>6862</v>
      </c>
      <c r="C6643" s="174" t="s">
        <v>216</v>
      </c>
      <c r="D6643" s="175">
        <v>0</v>
      </c>
    </row>
    <row r="6644" spans="1:4" ht="15.75" customHeight="1" x14ac:dyDescent="0.3">
      <c r="A6644" s="174">
        <v>101955</v>
      </c>
      <c r="B6644" s="83" t="s">
        <v>6863</v>
      </c>
      <c r="C6644" s="174" t="s">
        <v>216</v>
      </c>
      <c r="D6644" s="175">
        <v>0</v>
      </c>
    </row>
    <row r="6645" spans="1:4" ht="15.75" customHeight="1" x14ac:dyDescent="0.3">
      <c r="A6645" s="174">
        <v>101948</v>
      </c>
      <c r="B6645" s="83" t="s">
        <v>6864</v>
      </c>
      <c r="C6645" s="174" t="s">
        <v>216</v>
      </c>
      <c r="D6645" s="175">
        <v>0</v>
      </c>
    </row>
    <row r="6646" spans="1:4" ht="15.75" customHeight="1" x14ac:dyDescent="0.3">
      <c r="A6646" s="174">
        <v>101949</v>
      </c>
      <c r="B6646" s="83" t="s">
        <v>6865</v>
      </c>
      <c r="C6646" s="174" t="s">
        <v>216</v>
      </c>
      <c r="D6646" s="175">
        <v>0</v>
      </c>
    </row>
    <row r="6647" spans="1:4" ht="15.75" customHeight="1" x14ac:dyDescent="0.3">
      <c r="A6647" s="174">
        <v>101950</v>
      </c>
      <c r="B6647" s="83" t="s">
        <v>6866</v>
      </c>
      <c r="C6647" s="174" t="s">
        <v>216</v>
      </c>
      <c r="D6647" s="175">
        <v>0</v>
      </c>
    </row>
    <row r="6648" spans="1:4" ht="15.75" customHeight="1" x14ac:dyDescent="0.3">
      <c r="A6648" s="174">
        <v>101947</v>
      </c>
      <c r="B6648" s="83" t="s">
        <v>6867</v>
      </c>
      <c r="C6648" s="174" t="s">
        <v>216</v>
      </c>
      <c r="D6648" s="175">
        <v>0</v>
      </c>
    </row>
    <row r="6649" spans="1:4" ht="15.75" customHeight="1" x14ac:dyDescent="0.3">
      <c r="A6649" s="174">
        <v>101960</v>
      </c>
      <c r="B6649" s="83" t="s">
        <v>6868</v>
      </c>
      <c r="C6649" s="174" t="s">
        <v>216</v>
      </c>
      <c r="D6649" s="175">
        <v>0</v>
      </c>
    </row>
    <row r="6650" spans="1:4" ht="15.75" customHeight="1" x14ac:dyDescent="0.3">
      <c r="A6650" s="174">
        <v>101961</v>
      </c>
      <c r="B6650" s="83" t="s">
        <v>6869</v>
      </c>
      <c r="C6650" s="174" t="s">
        <v>216</v>
      </c>
      <c r="D6650" s="175">
        <v>0</v>
      </c>
    </row>
    <row r="6651" spans="1:4" ht="15.75" customHeight="1" x14ac:dyDescent="0.3">
      <c r="A6651" s="174">
        <v>101962</v>
      </c>
      <c r="B6651" s="83" t="s">
        <v>6870</v>
      </c>
      <c r="C6651" s="174" t="s">
        <v>216</v>
      </c>
      <c r="D6651" s="175">
        <v>0</v>
      </c>
    </row>
    <row r="6652" spans="1:4" ht="15.75" customHeight="1" x14ac:dyDescent="0.3">
      <c r="A6652" s="174">
        <v>101959</v>
      </c>
      <c r="B6652" s="83" t="s">
        <v>6871</v>
      </c>
      <c r="C6652" s="174" t="s">
        <v>216</v>
      </c>
      <c r="D6652" s="175">
        <v>0</v>
      </c>
    </row>
    <row r="6653" spans="1:4" ht="15.75" customHeight="1" x14ac:dyDescent="0.3">
      <c r="A6653" s="174">
        <v>101952</v>
      </c>
      <c r="B6653" s="83" t="s">
        <v>6872</v>
      </c>
      <c r="C6653" s="174" t="s">
        <v>216</v>
      </c>
      <c r="D6653" s="175">
        <v>0</v>
      </c>
    </row>
    <row r="6654" spans="1:4" ht="15.75" customHeight="1" x14ac:dyDescent="0.3">
      <c r="A6654" s="174">
        <v>101953</v>
      </c>
      <c r="B6654" s="83" t="s">
        <v>6873</v>
      </c>
      <c r="C6654" s="174" t="s">
        <v>216</v>
      </c>
      <c r="D6654" s="175">
        <v>0</v>
      </c>
    </row>
    <row r="6655" spans="1:4" ht="15.75" customHeight="1" x14ac:dyDescent="0.3">
      <c r="A6655" s="174">
        <v>101954</v>
      </c>
      <c r="B6655" s="83" t="s">
        <v>6874</v>
      </c>
      <c r="C6655" s="174" t="s">
        <v>216</v>
      </c>
      <c r="D6655" s="175">
        <v>0</v>
      </c>
    </row>
    <row r="6656" spans="1:4" ht="15.75" customHeight="1" x14ac:dyDescent="0.3">
      <c r="A6656" s="174">
        <v>101951</v>
      </c>
      <c r="B6656" s="83" t="s">
        <v>6875</v>
      </c>
      <c r="C6656" s="174" t="s">
        <v>216</v>
      </c>
      <c r="D6656" s="175">
        <v>0</v>
      </c>
    </row>
    <row r="6657" spans="1:4" ht="15.75" customHeight="1" x14ac:dyDescent="0.3">
      <c r="A6657" s="174">
        <v>101964</v>
      </c>
      <c r="B6657" s="83" t="s">
        <v>6876</v>
      </c>
      <c r="C6657" s="174" t="s">
        <v>216</v>
      </c>
      <c r="D6657" s="175">
        <v>177.54</v>
      </c>
    </row>
    <row r="6658" spans="1:4" ht="15.75" customHeight="1" x14ac:dyDescent="0.3">
      <c r="A6658" s="174">
        <v>101963</v>
      </c>
      <c r="B6658" s="83" t="s">
        <v>6877</v>
      </c>
      <c r="C6658" s="174" t="s">
        <v>216</v>
      </c>
      <c r="D6658" s="175">
        <v>189.64</v>
      </c>
    </row>
    <row r="6659" spans="1:4" ht="15.75" customHeight="1" x14ac:dyDescent="0.3">
      <c r="A6659" s="174">
        <v>100323</v>
      </c>
      <c r="B6659" s="83" t="s">
        <v>6878</v>
      </c>
      <c r="C6659" s="174" t="s">
        <v>303</v>
      </c>
      <c r="D6659" s="175">
        <v>218.53</v>
      </c>
    </row>
    <row r="6660" spans="1:4" ht="15.75" customHeight="1" x14ac:dyDescent="0.3">
      <c r="A6660" s="174">
        <v>100324</v>
      </c>
      <c r="B6660" s="83" t="s">
        <v>6879</v>
      </c>
      <c r="C6660" s="174" t="s">
        <v>303</v>
      </c>
      <c r="D6660" s="175">
        <v>152.83000000000001</v>
      </c>
    </row>
    <row r="6661" spans="1:4" ht="15.75" customHeight="1" x14ac:dyDescent="0.3">
      <c r="A6661" s="174">
        <v>96624</v>
      </c>
      <c r="B6661" s="83" t="s">
        <v>6880</v>
      </c>
      <c r="C6661" s="174" t="s">
        <v>303</v>
      </c>
      <c r="D6661" s="175">
        <v>153.04</v>
      </c>
    </row>
    <row r="6662" spans="1:4" ht="15.75" customHeight="1" x14ac:dyDescent="0.3">
      <c r="A6662" s="174">
        <v>100322</v>
      </c>
      <c r="B6662" s="83" t="s">
        <v>6881</v>
      </c>
      <c r="C6662" s="174" t="s">
        <v>303</v>
      </c>
      <c r="D6662" s="175">
        <v>148.44</v>
      </c>
    </row>
    <row r="6663" spans="1:4" ht="15.75" customHeight="1" x14ac:dyDescent="0.3">
      <c r="A6663" s="174">
        <v>96623</v>
      </c>
      <c r="B6663" s="83" t="s">
        <v>6882</v>
      </c>
      <c r="C6663" s="174" t="s">
        <v>303</v>
      </c>
      <c r="D6663" s="175">
        <v>172.19</v>
      </c>
    </row>
    <row r="6664" spans="1:4" ht="15.75" customHeight="1" x14ac:dyDescent="0.3">
      <c r="A6664" s="174">
        <v>96622</v>
      </c>
      <c r="B6664" s="83" t="s">
        <v>6883</v>
      </c>
      <c r="C6664" s="174" t="s">
        <v>303</v>
      </c>
      <c r="D6664" s="175">
        <v>182.36</v>
      </c>
    </row>
    <row r="6665" spans="1:4" ht="15.75" customHeight="1" x14ac:dyDescent="0.3">
      <c r="A6665" s="174">
        <v>96621</v>
      </c>
      <c r="B6665" s="83" t="s">
        <v>6884</v>
      </c>
      <c r="C6665" s="174" t="s">
        <v>303</v>
      </c>
      <c r="D6665" s="175">
        <v>201.52</v>
      </c>
    </row>
    <row r="6666" spans="1:4" ht="15.75" customHeight="1" x14ac:dyDescent="0.3">
      <c r="A6666" s="174">
        <v>96617</v>
      </c>
      <c r="B6666" s="83" t="s">
        <v>6885</v>
      </c>
      <c r="C6666" s="174" t="s">
        <v>216</v>
      </c>
      <c r="D6666" s="175">
        <v>21.32</v>
      </c>
    </row>
    <row r="6667" spans="1:4" ht="15.75" customHeight="1" x14ac:dyDescent="0.3">
      <c r="A6667" s="174">
        <v>96619</v>
      </c>
      <c r="B6667" s="83" t="s">
        <v>6886</v>
      </c>
      <c r="C6667" s="174" t="s">
        <v>216</v>
      </c>
      <c r="D6667" s="175">
        <v>42.49</v>
      </c>
    </row>
    <row r="6668" spans="1:4" ht="15.75" customHeight="1" x14ac:dyDescent="0.3">
      <c r="A6668" s="174">
        <v>96616</v>
      </c>
      <c r="B6668" s="83" t="s">
        <v>6887</v>
      </c>
      <c r="C6668" s="174" t="s">
        <v>303</v>
      </c>
      <c r="D6668" s="175">
        <v>849.98</v>
      </c>
    </row>
    <row r="6669" spans="1:4" ht="15.75" customHeight="1" x14ac:dyDescent="0.3">
      <c r="A6669" s="174">
        <v>95240</v>
      </c>
      <c r="B6669" s="83" t="s">
        <v>6888</v>
      </c>
      <c r="C6669" s="174" t="s">
        <v>216</v>
      </c>
      <c r="D6669" s="175">
        <v>20.29</v>
      </c>
    </row>
    <row r="6670" spans="1:4" ht="15.75" customHeight="1" x14ac:dyDescent="0.3">
      <c r="A6670" s="174">
        <v>95241</v>
      </c>
      <c r="B6670" s="83" t="s">
        <v>6889</v>
      </c>
      <c r="C6670" s="174" t="s">
        <v>216</v>
      </c>
      <c r="D6670" s="175">
        <v>38.47</v>
      </c>
    </row>
    <row r="6671" spans="1:4" ht="15.75" customHeight="1" x14ac:dyDescent="0.3">
      <c r="A6671" s="174">
        <v>96620</v>
      </c>
      <c r="B6671" s="83" t="s">
        <v>6890</v>
      </c>
      <c r="C6671" s="174" t="s">
        <v>303</v>
      </c>
      <c r="D6671" s="175">
        <v>769.65</v>
      </c>
    </row>
    <row r="6672" spans="1:4" ht="15.75" customHeight="1" x14ac:dyDescent="0.3">
      <c r="A6672" s="174">
        <v>104043</v>
      </c>
      <c r="B6672" s="83" t="s">
        <v>6891</v>
      </c>
      <c r="C6672" s="174" t="s">
        <v>182</v>
      </c>
      <c r="D6672" s="175">
        <v>8.6999999999999993</v>
      </c>
    </row>
    <row r="6673" spans="1:4" ht="15.75" customHeight="1" x14ac:dyDescent="0.3">
      <c r="A6673" s="174">
        <v>104044</v>
      </c>
      <c r="B6673" s="83" t="s">
        <v>6892</v>
      </c>
      <c r="C6673" s="174" t="s">
        <v>182</v>
      </c>
      <c r="D6673" s="175">
        <v>9.24</v>
      </c>
    </row>
    <row r="6674" spans="1:4" ht="15.75" customHeight="1" x14ac:dyDescent="0.3">
      <c r="A6674" s="174">
        <v>104045</v>
      </c>
      <c r="B6674" s="83" t="s">
        <v>6893</v>
      </c>
      <c r="C6674" s="174" t="s">
        <v>182</v>
      </c>
      <c r="D6674" s="175">
        <v>14.55</v>
      </c>
    </row>
    <row r="6675" spans="1:4" ht="15.75" customHeight="1" x14ac:dyDescent="0.3">
      <c r="A6675" s="174">
        <v>104049</v>
      </c>
      <c r="B6675" s="83" t="s">
        <v>6894</v>
      </c>
      <c r="C6675" s="174" t="s">
        <v>182</v>
      </c>
      <c r="D6675" s="175">
        <v>5.83</v>
      </c>
    </row>
    <row r="6676" spans="1:4" ht="15.75" customHeight="1" x14ac:dyDescent="0.3">
      <c r="A6676" s="174">
        <v>104050</v>
      </c>
      <c r="B6676" s="83" t="s">
        <v>6895</v>
      </c>
      <c r="C6676" s="174" t="s">
        <v>182</v>
      </c>
      <c r="D6676" s="175">
        <v>8.69</v>
      </c>
    </row>
    <row r="6677" spans="1:4" ht="15.75" customHeight="1" x14ac:dyDescent="0.3">
      <c r="A6677" s="174">
        <v>104084</v>
      </c>
      <c r="B6677" s="83" t="s">
        <v>6896</v>
      </c>
      <c r="C6677" s="174" t="s">
        <v>182</v>
      </c>
      <c r="D6677" s="175">
        <v>85.94</v>
      </c>
    </row>
    <row r="6678" spans="1:4" ht="15.75" customHeight="1" x14ac:dyDescent="0.3">
      <c r="A6678" s="174">
        <v>104037</v>
      </c>
      <c r="B6678" s="83" t="s">
        <v>6897</v>
      </c>
      <c r="C6678" s="174" t="s">
        <v>182</v>
      </c>
      <c r="D6678" s="175">
        <v>0</v>
      </c>
    </row>
    <row r="6679" spans="1:4" ht="15.75" customHeight="1" x14ac:dyDescent="0.3">
      <c r="A6679" s="174">
        <v>104035</v>
      </c>
      <c r="B6679" s="83" t="s">
        <v>6898</v>
      </c>
      <c r="C6679" s="174" t="s">
        <v>182</v>
      </c>
      <c r="D6679" s="175">
        <v>39.049999999999997</v>
      </c>
    </row>
    <row r="6680" spans="1:4" ht="15.75" customHeight="1" x14ac:dyDescent="0.3">
      <c r="A6680" s="174">
        <v>104036</v>
      </c>
      <c r="B6680" s="83" t="s">
        <v>6899</v>
      </c>
      <c r="C6680" s="174" t="s">
        <v>182</v>
      </c>
      <c r="D6680" s="175">
        <v>40.299999999999997</v>
      </c>
    </row>
    <row r="6681" spans="1:4" ht="15.75" customHeight="1" x14ac:dyDescent="0.3">
      <c r="A6681" s="174">
        <v>104034</v>
      </c>
      <c r="B6681" s="83" t="s">
        <v>6900</v>
      </c>
      <c r="C6681" s="174" t="s">
        <v>182</v>
      </c>
      <c r="D6681" s="175">
        <v>30.83</v>
      </c>
    </row>
    <row r="6682" spans="1:4" ht="15.75" customHeight="1" x14ac:dyDescent="0.3">
      <c r="A6682" s="174">
        <v>104031</v>
      </c>
      <c r="B6682" s="83" t="s">
        <v>6901</v>
      </c>
      <c r="C6682" s="174" t="s">
        <v>182</v>
      </c>
      <c r="D6682" s="175">
        <v>20.440000000000001</v>
      </c>
    </row>
    <row r="6683" spans="1:4" ht="15.75" customHeight="1" x14ac:dyDescent="0.3">
      <c r="A6683" s="174">
        <v>104032</v>
      </c>
      <c r="B6683" s="83" t="s">
        <v>6902</v>
      </c>
      <c r="C6683" s="174" t="s">
        <v>182</v>
      </c>
      <c r="D6683" s="175">
        <v>25.85</v>
      </c>
    </row>
    <row r="6684" spans="1:4" ht="15.75" customHeight="1" x14ac:dyDescent="0.3">
      <c r="A6684" s="174">
        <v>104033</v>
      </c>
      <c r="B6684" s="83" t="s">
        <v>6903</v>
      </c>
      <c r="C6684" s="174" t="s">
        <v>182</v>
      </c>
      <c r="D6684" s="175">
        <v>23.51</v>
      </c>
    </row>
    <row r="6685" spans="1:4" ht="15.75" customHeight="1" x14ac:dyDescent="0.3">
      <c r="A6685" s="174">
        <v>104038</v>
      </c>
      <c r="B6685" s="83" t="s">
        <v>6904</v>
      </c>
      <c r="C6685" s="174" t="s">
        <v>182</v>
      </c>
      <c r="D6685" s="175">
        <v>0</v>
      </c>
    </row>
    <row r="6686" spans="1:4" ht="15.75" customHeight="1" x14ac:dyDescent="0.3">
      <c r="A6686" s="174">
        <v>104051</v>
      </c>
      <c r="B6686" s="83" t="s">
        <v>6905</v>
      </c>
      <c r="C6686" s="174" t="s">
        <v>182</v>
      </c>
      <c r="D6686" s="175">
        <v>7.74</v>
      </c>
    </row>
    <row r="6687" spans="1:4" ht="15.75" customHeight="1" x14ac:dyDescent="0.3">
      <c r="A6687" s="174">
        <v>104052</v>
      </c>
      <c r="B6687" s="83" t="s">
        <v>6906</v>
      </c>
      <c r="C6687" s="174" t="s">
        <v>182</v>
      </c>
      <c r="D6687" s="175">
        <v>10.86</v>
      </c>
    </row>
    <row r="6688" spans="1:4" ht="15.75" customHeight="1" x14ac:dyDescent="0.3">
      <c r="A6688" s="174">
        <v>104046</v>
      </c>
      <c r="B6688" s="83" t="s">
        <v>6907</v>
      </c>
      <c r="C6688" s="174" t="s">
        <v>182</v>
      </c>
      <c r="D6688" s="175">
        <v>8.3000000000000007</v>
      </c>
    </row>
    <row r="6689" spans="1:4" ht="15.75" customHeight="1" x14ac:dyDescent="0.3">
      <c r="A6689" s="174">
        <v>104047</v>
      </c>
      <c r="B6689" s="83" t="s">
        <v>6908</v>
      </c>
      <c r="C6689" s="174" t="s">
        <v>182</v>
      </c>
      <c r="D6689" s="175">
        <v>9.6300000000000008</v>
      </c>
    </row>
    <row r="6690" spans="1:4" ht="15.75" customHeight="1" x14ac:dyDescent="0.3">
      <c r="A6690" s="174">
        <v>104048</v>
      </c>
      <c r="B6690" s="83" t="s">
        <v>6909</v>
      </c>
      <c r="C6690" s="174" t="s">
        <v>182</v>
      </c>
      <c r="D6690" s="175">
        <v>14.2</v>
      </c>
    </row>
    <row r="6691" spans="1:4" ht="15.75" customHeight="1" x14ac:dyDescent="0.3">
      <c r="A6691" s="174">
        <v>104063</v>
      </c>
      <c r="B6691" s="83" t="s">
        <v>6910</v>
      </c>
      <c r="C6691" s="174" t="s">
        <v>182</v>
      </c>
      <c r="D6691" s="175">
        <v>72.75</v>
      </c>
    </row>
    <row r="6692" spans="1:4" ht="15.75" customHeight="1" x14ac:dyDescent="0.3">
      <c r="A6692" s="174">
        <v>104065</v>
      </c>
      <c r="B6692" s="83" t="s">
        <v>6911</v>
      </c>
      <c r="C6692" s="174" t="s">
        <v>182</v>
      </c>
      <c r="D6692" s="175">
        <v>157.47999999999999</v>
      </c>
    </row>
    <row r="6693" spans="1:4" ht="15.75" customHeight="1" x14ac:dyDescent="0.3">
      <c r="A6693" s="174">
        <v>104062</v>
      </c>
      <c r="B6693" s="83" t="s">
        <v>6912</v>
      </c>
      <c r="C6693" s="174" t="s">
        <v>182</v>
      </c>
      <c r="D6693" s="175">
        <v>76.59</v>
      </c>
    </row>
    <row r="6694" spans="1:4" ht="15.75" customHeight="1" x14ac:dyDescent="0.3">
      <c r="A6694" s="174">
        <v>104064</v>
      </c>
      <c r="B6694" s="83" t="s">
        <v>6913</v>
      </c>
      <c r="C6694" s="174" t="s">
        <v>182</v>
      </c>
      <c r="D6694" s="175">
        <v>186.37</v>
      </c>
    </row>
    <row r="6695" spans="1:4" ht="15.75" customHeight="1" x14ac:dyDescent="0.3">
      <c r="A6695" s="174">
        <v>104059</v>
      </c>
      <c r="B6695" s="83" t="s">
        <v>6914</v>
      </c>
      <c r="C6695" s="174" t="s">
        <v>182</v>
      </c>
      <c r="D6695" s="175">
        <v>10.39</v>
      </c>
    </row>
    <row r="6696" spans="1:4" ht="15.75" customHeight="1" x14ac:dyDescent="0.3">
      <c r="A6696" s="174">
        <v>104058</v>
      </c>
      <c r="B6696" s="83" t="s">
        <v>6915</v>
      </c>
      <c r="C6696" s="174" t="s">
        <v>182</v>
      </c>
      <c r="D6696" s="175">
        <v>7.91</v>
      </c>
    </row>
    <row r="6697" spans="1:4" ht="15.75" customHeight="1" x14ac:dyDescent="0.3">
      <c r="A6697" s="174">
        <v>104082</v>
      </c>
      <c r="B6697" s="83" t="s">
        <v>6916</v>
      </c>
      <c r="C6697" s="174" t="s">
        <v>182</v>
      </c>
      <c r="D6697" s="175">
        <v>31.12</v>
      </c>
    </row>
    <row r="6698" spans="1:4" ht="15.75" customHeight="1" x14ac:dyDescent="0.3">
      <c r="A6698" s="174">
        <v>104083</v>
      </c>
      <c r="B6698" s="83" t="s">
        <v>6917</v>
      </c>
      <c r="C6698" s="174" t="s">
        <v>182</v>
      </c>
      <c r="D6698" s="175">
        <v>75.040000000000006</v>
      </c>
    </row>
    <row r="6699" spans="1:4" ht="15.75" customHeight="1" x14ac:dyDescent="0.3">
      <c r="A6699" s="174">
        <v>104057</v>
      </c>
      <c r="B6699" s="83" t="s">
        <v>6918</v>
      </c>
      <c r="C6699" s="174" t="s">
        <v>182</v>
      </c>
      <c r="D6699" s="175">
        <v>0</v>
      </c>
    </row>
    <row r="6700" spans="1:4" ht="15.75" customHeight="1" x14ac:dyDescent="0.3">
      <c r="A6700" s="174">
        <v>104056</v>
      </c>
      <c r="B6700" s="83" t="s">
        <v>6919</v>
      </c>
      <c r="C6700" s="174" t="s">
        <v>182</v>
      </c>
      <c r="D6700" s="175">
        <v>27.68</v>
      </c>
    </row>
    <row r="6701" spans="1:4" ht="15.75" customHeight="1" x14ac:dyDescent="0.3">
      <c r="A6701" s="174">
        <v>104055</v>
      </c>
      <c r="B6701" s="83" t="s">
        <v>6920</v>
      </c>
      <c r="C6701" s="174" t="s">
        <v>182</v>
      </c>
      <c r="D6701" s="175">
        <v>18.239999999999998</v>
      </c>
    </row>
    <row r="6702" spans="1:4" ht="15.75" customHeight="1" x14ac:dyDescent="0.3">
      <c r="A6702" s="174">
        <v>104076</v>
      </c>
      <c r="B6702" s="83" t="s">
        <v>6921</v>
      </c>
      <c r="C6702" s="174" t="s">
        <v>182</v>
      </c>
      <c r="D6702" s="175">
        <v>48.6</v>
      </c>
    </row>
    <row r="6703" spans="1:4" ht="15.75" customHeight="1" x14ac:dyDescent="0.3">
      <c r="A6703" s="174">
        <v>104060</v>
      </c>
      <c r="B6703" s="83" t="s">
        <v>6922</v>
      </c>
      <c r="C6703" s="174" t="s">
        <v>224</v>
      </c>
      <c r="D6703" s="175">
        <v>8.7799999999999994</v>
      </c>
    </row>
    <row r="6704" spans="1:4" ht="15.75" customHeight="1" x14ac:dyDescent="0.3">
      <c r="A6704" s="174">
        <v>104061</v>
      </c>
      <c r="B6704" s="83" t="s">
        <v>6923</v>
      </c>
      <c r="C6704" s="174" t="s">
        <v>224</v>
      </c>
      <c r="D6704" s="175">
        <v>15.69</v>
      </c>
    </row>
    <row r="6705" spans="1:4" ht="15.75" customHeight="1" x14ac:dyDescent="0.3">
      <c r="A6705" s="174">
        <v>104085</v>
      </c>
      <c r="B6705" s="83" t="s">
        <v>6924</v>
      </c>
      <c r="C6705" s="174" t="s">
        <v>224</v>
      </c>
      <c r="D6705" s="175">
        <v>57.61</v>
      </c>
    </row>
    <row r="6706" spans="1:4" ht="15.75" customHeight="1" x14ac:dyDescent="0.3">
      <c r="A6706" s="174">
        <v>104086</v>
      </c>
      <c r="B6706" s="83" t="s">
        <v>6925</v>
      </c>
      <c r="C6706" s="174" t="s">
        <v>224</v>
      </c>
      <c r="D6706" s="175">
        <v>103.39</v>
      </c>
    </row>
    <row r="6707" spans="1:4" ht="15.75" customHeight="1" x14ac:dyDescent="0.3">
      <c r="A6707" s="174">
        <v>104073</v>
      </c>
      <c r="B6707" s="83" t="s">
        <v>6926</v>
      </c>
      <c r="C6707" s="174" t="s">
        <v>182</v>
      </c>
      <c r="D6707" s="175">
        <v>0</v>
      </c>
    </row>
    <row r="6708" spans="1:4" ht="15.75" customHeight="1" x14ac:dyDescent="0.3">
      <c r="A6708" s="174">
        <v>104074</v>
      </c>
      <c r="B6708" s="83" t="s">
        <v>6927</v>
      </c>
      <c r="C6708" s="174" t="s">
        <v>182</v>
      </c>
      <c r="D6708" s="175">
        <v>0</v>
      </c>
    </row>
    <row r="6709" spans="1:4" ht="15.75" customHeight="1" x14ac:dyDescent="0.3">
      <c r="A6709" s="174">
        <v>104075</v>
      </c>
      <c r="B6709" s="83" t="s">
        <v>6928</v>
      </c>
      <c r="C6709" s="174" t="s">
        <v>182</v>
      </c>
      <c r="D6709" s="175">
        <v>0</v>
      </c>
    </row>
    <row r="6710" spans="1:4" ht="15.75" customHeight="1" x14ac:dyDescent="0.3">
      <c r="A6710" s="174">
        <v>104039</v>
      </c>
      <c r="B6710" s="83" t="s">
        <v>6929</v>
      </c>
      <c r="C6710" s="174" t="s">
        <v>182</v>
      </c>
      <c r="D6710" s="175">
        <v>75.95</v>
      </c>
    </row>
    <row r="6711" spans="1:4" ht="15.75" customHeight="1" x14ac:dyDescent="0.3">
      <c r="A6711" s="174">
        <v>104040</v>
      </c>
      <c r="B6711" s="83" t="s">
        <v>6930</v>
      </c>
      <c r="C6711" s="174" t="s">
        <v>182</v>
      </c>
      <c r="D6711" s="175">
        <v>0</v>
      </c>
    </row>
    <row r="6712" spans="1:4" ht="15.75" customHeight="1" x14ac:dyDescent="0.3">
      <c r="A6712" s="174">
        <v>104041</v>
      </c>
      <c r="B6712" s="83" t="s">
        <v>6931</v>
      </c>
      <c r="C6712" s="174" t="s">
        <v>182</v>
      </c>
      <c r="D6712" s="175">
        <v>0</v>
      </c>
    </row>
    <row r="6713" spans="1:4" ht="15.75" customHeight="1" x14ac:dyDescent="0.3">
      <c r="A6713" s="174">
        <v>104042</v>
      </c>
      <c r="B6713" s="83" t="s">
        <v>6932</v>
      </c>
      <c r="C6713" s="174" t="s">
        <v>182</v>
      </c>
      <c r="D6713" s="175">
        <v>0</v>
      </c>
    </row>
    <row r="6714" spans="1:4" ht="15.75" customHeight="1" x14ac:dyDescent="0.3">
      <c r="A6714" s="174">
        <v>104072</v>
      </c>
      <c r="B6714" s="83" t="s">
        <v>6933</v>
      </c>
      <c r="C6714" s="174" t="s">
        <v>182</v>
      </c>
      <c r="D6714" s="175">
        <v>284.11</v>
      </c>
    </row>
    <row r="6715" spans="1:4" ht="15.75" customHeight="1" x14ac:dyDescent="0.3">
      <c r="A6715" s="174">
        <v>104053</v>
      </c>
      <c r="B6715" s="83" t="s">
        <v>6934</v>
      </c>
      <c r="C6715" s="174" t="s">
        <v>182</v>
      </c>
      <c r="D6715" s="175">
        <v>9.0299999999999994</v>
      </c>
    </row>
    <row r="6716" spans="1:4" ht="15.75" customHeight="1" x14ac:dyDescent="0.3">
      <c r="A6716" s="174">
        <v>104054</v>
      </c>
      <c r="B6716" s="83" t="s">
        <v>6935</v>
      </c>
      <c r="C6716" s="174" t="s">
        <v>182</v>
      </c>
      <c r="D6716" s="175">
        <v>17.989999999999998</v>
      </c>
    </row>
    <row r="6717" spans="1:4" ht="15.75" customHeight="1" x14ac:dyDescent="0.3">
      <c r="A6717" s="174">
        <v>99818</v>
      </c>
      <c r="B6717" s="83" t="s">
        <v>6936</v>
      </c>
      <c r="C6717" s="174" t="s">
        <v>182</v>
      </c>
      <c r="D6717" s="175">
        <v>6.29</v>
      </c>
    </row>
    <row r="6718" spans="1:4" ht="15.75" customHeight="1" x14ac:dyDescent="0.3">
      <c r="A6718" s="174">
        <v>99819</v>
      </c>
      <c r="B6718" s="83" t="s">
        <v>6937</v>
      </c>
      <c r="C6718" s="174" t="s">
        <v>216</v>
      </c>
      <c r="D6718" s="175">
        <v>22.48</v>
      </c>
    </row>
    <row r="6719" spans="1:4" ht="15.75" customHeight="1" x14ac:dyDescent="0.3">
      <c r="A6719" s="174">
        <v>99811</v>
      </c>
      <c r="B6719" s="83" t="s">
        <v>6938</v>
      </c>
      <c r="C6719" s="174" t="s">
        <v>216</v>
      </c>
      <c r="D6719" s="175">
        <v>4.7300000000000004</v>
      </c>
    </row>
    <row r="6720" spans="1:4" ht="15.75" customHeight="1" x14ac:dyDescent="0.3">
      <c r="A6720" s="174">
        <v>99826</v>
      </c>
      <c r="B6720" s="83" t="s">
        <v>6939</v>
      </c>
      <c r="C6720" s="174" t="s">
        <v>216</v>
      </c>
      <c r="D6720" s="175">
        <v>2.06</v>
      </c>
    </row>
    <row r="6721" spans="1:4" ht="15.75" customHeight="1" x14ac:dyDescent="0.3">
      <c r="A6721" s="174">
        <v>99821</v>
      </c>
      <c r="B6721" s="83" t="s">
        <v>6940</v>
      </c>
      <c r="C6721" s="174" t="s">
        <v>216</v>
      </c>
      <c r="D6721" s="175">
        <v>3.67</v>
      </c>
    </row>
    <row r="6722" spans="1:4" ht="15.75" customHeight="1" x14ac:dyDescent="0.3">
      <c r="A6722" s="174">
        <v>99820</v>
      </c>
      <c r="B6722" s="83" t="s">
        <v>6941</v>
      </c>
      <c r="C6722" s="174" t="s">
        <v>216</v>
      </c>
      <c r="D6722" s="175">
        <v>2.39</v>
      </c>
    </row>
    <row r="6723" spans="1:4" ht="15.75" customHeight="1" x14ac:dyDescent="0.3">
      <c r="A6723" s="174">
        <v>99812</v>
      </c>
      <c r="B6723" s="83" t="s">
        <v>6942</v>
      </c>
      <c r="C6723" s="174" t="s">
        <v>216</v>
      </c>
      <c r="D6723" s="175">
        <v>1.52</v>
      </c>
    </row>
    <row r="6724" spans="1:4" ht="15.75" customHeight="1" x14ac:dyDescent="0.3">
      <c r="A6724" s="174">
        <v>99817</v>
      </c>
      <c r="B6724" s="83" t="s">
        <v>6943</v>
      </c>
      <c r="C6724" s="174" t="s">
        <v>182</v>
      </c>
      <c r="D6724" s="175">
        <v>6.29</v>
      </c>
    </row>
    <row r="6725" spans="1:4" ht="15.75" customHeight="1" x14ac:dyDescent="0.3">
      <c r="A6725" s="174">
        <v>99813</v>
      </c>
      <c r="B6725" s="83" t="s">
        <v>6944</v>
      </c>
      <c r="C6725" s="174" t="s">
        <v>216</v>
      </c>
      <c r="D6725" s="175">
        <v>1.27</v>
      </c>
    </row>
    <row r="6726" spans="1:4" ht="15.75" customHeight="1" x14ac:dyDescent="0.3">
      <c r="A6726" s="174">
        <v>99815</v>
      </c>
      <c r="B6726" s="83" t="s">
        <v>6945</v>
      </c>
      <c r="C6726" s="174" t="s">
        <v>182</v>
      </c>
      <c r="D6726" s="175">
        <v>10.56</v>
      </c>
    </row>
    <row r="6727" spans="1:4" ht="15.75" customHeight="1" x14ac:dyDescent="0.3">
      <c r="A6727" s="174">
        <v>99805</v>
      </c>
      <c r="B6727" s="83" t="s">
        <v>6946</v>
      </c>
      <c r="C6727" s="174" t="s">
        <v>216</v>
      </c>
      <c r="D6727" s="175">
        <v>14.8</v>
      </c>
    </row>
    <row r="6728" spans="1:4" ht="15.75" customHeight="1" x14ac:dyDescent="0.3">
      <c r="A6728" s="174">
        <v>99803</v>
      </c>
      <c r="B6728" s="83" t="s">
        <v>6947</v>
      </c>
      <c r="C6728" s="174" t="s">
        <v>216</v>
      </c>
      <c r="D6728" s="175">
        <v>2.78</v>
      </c>
    </row>
    <row r="6729" spans="1:4" ht="15.75" customHeight="1" x14ac:dyDescent="0.3">
      <c r="A6729" s="174">
        <v>99802</v>
      </c>
      <c r="B6729" s="83" t="s">
        <v>6948</v>
      </c>
      <c r="C6729" s="174" t="s">
        <v>216</v>
      </c>
      <c r="D6729" s="175">
        <v>0.71</v>
      </c>
    </row>
    <row r="6730" spans="1:4" ht="15.75" customHeight="1" x14ac:dyDescent="0.3">
      <c r="A6730" s="174">
        <v>99804</v>
      </c>
      <c r="B6730" s="83" t="s">
        <v>6949</v>
      </c>
      <c r="C6730" s="174" t="s">
        <v>216</v>
      </c>
      <c r="D6730" s="175">
        <v>7.19</v>
      </c>
    </row>
    <row r="6731" spans="1:4" ht="15.75" customHeight="1" x14ac:dyDescent="0.3">
      <c r="A6731" s="174">
        <v>99809</v>
      </c>
      <c r="B6731" s="83" t="s">
        <v>6950</v>
      </c>
      <c r="C6731" s="174" t="s">
        <v>216</v>
      </c>
      <c r="D6731" s="175">
        <v>7.92</v>
      </c>
    </row>
    <row r="6732" spans="1:4" ht="15.75" customHeight="1" x14ac:dyDescent="0.3">
      <c r="A6732" s="174">
        <v>99810</v>
      </c>
      <c r="B6732" s="83" t="s">
        <v>6951</v>
      </c>
      <c r="C6732" s="174" t="s">
        <v>216</v>
      </c>
      <c r="D6732" s="175">
        <v>9.83</v>
      </c>
    </row>
    <row r="6733" spans="1:4" ht="15.75" customHeight="1" x14ac:dyDescent="0.3">
      <c r="A6733" s="174">
        <v>99801</v>
      </c>
      <c r="B6733" s="83" t="s">
        <v>6952</v>
      </c>
      <c r="C6733" s="174" t="s">
        <v>216</v>
      </c>
      <c r="D6733" s="175">
        <v>0</v>
      </c>
    </row>
    <row r="6734" spans="1:4" ht="15.75" customHeight="1" x14ac:dyDescent="0.3">
      <c r="A6734" s="174">
        <v>99822</v>
      </c>
      <c r="B6734" s="83" t="s">
        <v>6953</v>
      </c>
      <c r="C6734" s="174" t="s">
        <v>216</v>
      </c>
      <c r="D6734" s="175">
        <v>1.34</v>
      </c>
    </row>
    <row r="6735" spans="1:4" ht="15.75" customHeight="1" x14ac:dyDescent="0.3">
      <c r="A6735" s="174">
        <v>99825</v>
      </c>
      <c r="B6735" s="83" t="s">
        <v>6954</v>
      </c>
      <c r="C6735" s="174" t="s">
        <v>216</v>
      </c>
      <c r="D6735" s="175">
        <v>4.3600000000000003</v>
      </c>
    </row>
    <row r="6736" spans="1:4" ht="15.75" customHeight="1" x14ac:dyDescent="0.3">
      <c r="A6736" s="174">
        <v>99824</v>
      </c>
      <c r="B6736" s="83" t="s">
        <v>6955</v>
      </c>
      <c r="C6736" s="174" t="s">
        <v>216</v>
      </c>
      <c r="D6736" s="175">
        <v>3.18</v>
      </c>
    </row>
    <row r="6737" spans="1:4" ht="15.75" customHeight="1" x14ac:dyDescent="0.3">
      <c r="A6737" s="174">
        <v>99823</v>
      </c>
      <c r="B6737" s="83" t="s">
        <v>6956</v>
      </c>
      <c r="C6737" s="174" t="s">
        <v>216</v>
      </c>
      <c r="D6737" s="175">
        <v>2.85</v>
      </c>
    </row>
    <row r="6738" spans="1:4" ht="15.75" customHeight="1" x14ac:dyDescent="0.3">
      <c r="A6738" s="174">
        <v>99806</v>
      </c>
      <c r="B6738" s="83" t="s">
        <v>6957</v>
      </c>
      <c r="C6738" s="174" t="s">
        <v>216</v>
      </c>
      <c r="D6738" s="175">
        <v>1.1399999999999999</v>
      </c>
    </row>
    <row r="6739" spans="1:4" ht="15.75" customHeight="1" x14ac:dyDescent="0.3">
      <c r="A6739" s="174">
        <v>99807</v>
      </c>
      <c r="B6739" s="83" t="s">
        <v>6958</v>
      </c>
      <c r="C6739" s="174" t="s">
        <v>216</v>
      </c>
      <c r="D6739" s="175">
        <v>2.16</v>
      </c>
    </row>
    <row r="6740" spans="1:4" ht="15.75" customHeight="1" x14ac:dyDescent="0.3">
      <c r="A6740" s="174">
        <v>99808</v>
      </c>
      <c r="B6740" s="83" t="s">
        <v>6959</v>
      </c>
      <c r="C6740" s="174" t="s">
        <v>216</v>
      </c>
      <c r="D6740" s="175">
        <v>5.04</v>
      </c>
    </row>
    <row r="6741" spans="1:4" ht="15.75" customHeight="1" x14ac:dyDescent="0.3">
      <c r="A6741" s="174">
        <v>99814</v>
      </c>
      <c r="B6741" s="83" t="s">
        <v>6960</v>
      </c>
      <c r="C6741" s="174" t="s">
        <v>216</v>
      </c>
      <c r="D6741" s="175">
        <v>2.6</v>
      </c>
    </row>
    <row r="6742" spans="1:4" ht="15.75" customHeight="1" x14ac:dyDescent="0.3">
      <c r="A6742" s="174">
        <v>99816</v>
      </c>
      <c r="B6742" s="83" t="s">
        <v>6961</v>
      </c>
      <c r="C6742" s="174" t="s">
        <v>182</v>
      </c>
      <c r="D6742" s="175">
        <v>11.28</v>
      </c>
    </row>
    <row r="6743" spans="1:4" ht="15.75" customHeight="1" x14ac:dyDescent="0.3">
      <c r="A6743" s="174">
        <v>88238</v>
      </c>
      <c r="B6743" s="83" t="s">
        <v>6962</v>
      </c>
      <c r="C6743" s="174" t="s">
        <v>2092</v>
      </c>
      <c r="D6743" s="175">
        <v>30.23</v>
      </c>
    </row>
    <row r="6744" spans="1:4" ht="15.75" customHeight="1" x14ac:dyDescent="0.3">
      <c r="A6744" s="174">
        <v>101374</v>
      </c>
      <c r="B6744" s="83" t="s">
        <v>6962</v>
      </c>
      <c r="C6744" s="174" t="s">
        <v>6963</v>
      </c>
      <c r="D6744" s="175">
        <v>5421.46</v>
      </c>
    </row>
    <row r="6745" spans="1:4" ht="15.75" customHeight="1" x14ac:dyDescent="0.3">
      <c r="A6745" s="174">
        <v>88239</v>
      </c>
      <c r="B6745" s="83" t="s">
        <v>6964</v>
      </c>
      <c r="C6745" s="174" t="s">
        <v>2092</v>
      </c>
      <c r="D6745" s="175">
        <v>30.08</v>
      </c>
    </row>
    <row r="6746" spans="1:4" ht="15.75" customHeight="1" x14ac:dyDescent="0.3">
      <c r="A6746" s="174">
        <v>101375</v>
      </c>
      <c r="B6746" s="83" t="s">
        <v>6965</v>
      </c>
      <c r="C6746" s="174" t="s">
        <v>6963</v>
      </c>
      <c r="D6746" s="175">
        <v>5496.87</v>
      </c>
    </row>
    <row r="6747" spans="1:4" ht="15.75" customHeight="1" x14ac:dyDescent="0.3">
      <c r="A6747" s="174">
        <v>88240</v>
      </c>
      <c r="B6747" s="83" t="s">
        <v>6966</v>
      </c>
      <c r="C6747" s="174" t="s">
        <v>2092</v>
      </c>
      <c r="D6747" s="175">
        <v>29.04</v>
      </c>
    </row>
    <row r="6748" spans="1:4" ht="15.75" customHeight="1" x14ac:dyDescent="0.3">
      <c r="A6748" s="174">
        <v>101376</v>
      </c>
      <c r="B6748" s="83" t="s">
        <v>6967</v>
      </c>
      <c r="C6748" s="174" t="s">
        <v>6963</v>
      </c>
      <c r="D6748" s="175">
        <v>5194.4399999999996</v>
      </c>
    </row>
    <row r="6749" spans="1:4" ht="15.75" customHeight="1" x14ac:dyDescent="0.3">
      <c r="A6749" s="174">
        <v>88241</v>
      </c>
      <c r="B6749" s="83" t="s">
        <v>6968</v>
      </c>
      <c r="C6749" s="174" t="s">
        <v>2092</v>
      </c>
      <c r="D6749" s="175">
        <v>29.87</v>
      </c>
    </row>
    <row r="6750" spans="1:4" ht="15.75" customHeight="1" x14ac:dyDescent="0.3">
      <c r="A6750" s="174">
        <v>101377</v>
      </c>
      <c r="B6750" s="83" t="s">
        <v>6968</v>
      </c>
      <c r="C6750" s="174" t="s">
        <v>6963</v>
      </c>
      <c r="D6750" s="175">
        <v>5354.43</v>
      </c>
    </row>
    <row r="6751" spans="1:4" ht="15.75" customHeight="1" x14ac:dyDescent="0.3">
      <c r="A6751" s="174">
        <v>88242</v>
      </c>
      <c r="B6751" s="83" t="s">
        <v>6969</v>
      </c>
      <c r="C6751" s="174" t="s">
        <v>2092</v>
      </c>
      <c r="D6751" s="175">
        <v>30.3</v>
      </c>
    </row>
    <row r="6752" spans="1:4" ht="15.75" customHeight="1" x14ac:dyDescent="0.3">
      <c r="A6752" s="174">
        <v>100301</v>
      </c>
      <c r="B6752" s="83" t="s">
        <v>6970</v>
      </c>
      <c r="C6752" s="174" t="s">
        <v>2092</v>
      </c>
      <c r="D6752" s="175">
        <v>32.11</v>
      </c>
    </row>
    <row r="6753" spans="1:4" ht="15.75" customHeight="1" x14ac:dyDescent="0.3">
      <c r="A6753" s="174">
        <v>101378</v>
      </c>
      <c r="B6753" s="83" t="s">
        <v>6970</v>
      </c>
      <c r="C6753" s="174" t="s">
        <v>6963</v>
      </c>
      <c r="D6753" s="175">
        <v>5771.06</v>
      </c>
    </row>
    <row r="6754" spans="1:4" ht="15.75" customHeight="1" x14ac:dyDescent="0.3">
      <c r="A6754" s="174">
        <v>101379</v>
      </c>
      <c r="B6754" s="83" t="s">
        <v>6971</v>
      </c>
      <c r="C6754" s="174" t="s">
        <v>6963</v>
      </c>
      <c r="D6754" s="175">
        <v>5421.46</v>
      </c>
    </row>
    <row r="6755" spans="1:4" ht="15.75" customHeight="1" x14ac:dyDescent="0.3">
      <c r="A6755" s="174">
        <v>88243</v>
      </c>
      <c r="B6755" s="83" t="s">
        <v>6972</v>
      </c>
      <c r="C6755" s="174" t="s">
        <v>2092</v>
      </c>
      <c r="D6755" s="175">
        <v>29.78</v>
      </c>
    </row>
    <row r="6756" spans="1:4" ht="15.75" customHeight="1" x14ac:dyDescent="0.3">
      <c r="A6756" s="174">
        <v>101380</v>
      </c>
      <c r="B6756" s="83" t="s">
        <v>6972</v>
      </c>
      <c r="C6756" s="174" t="s">
        <v>6963</v>
      </c>
      <c r="D6756" s="175">
        <v>5336.15</v>
      </c>
    </row>
    <row r="6757" spans="1:4" ht="15.75" customHeight="1" x14ac:dyDescent="0.3">
      <c r="A6757" s="174">
        <v>90766</v>
      </c>
      <c r="B6757" s="83" t="s">
        <v>6973</v>
      </c>
      <c r="C6757" s="174" t="s">
        <v>2092</v>
      </c>
      <c r="D6757" s="175">
        <v>29.57</v>
      </c>
    </row>
    <row r="6758" spans="1:4" ht="15.75" customHeight="1" x14ac:dyDescent="0.3">
      <c r="A6758" s="174">
        <v>93563</v>
      </c>
      <c r="B6758" s="83" t="s">
        <v>6973</v>
      </c>
      <c r="C6758" s="174" t="s">
        <v>6963</v>
      </c>
      <c r="D6758" s="175">
        <v>5216.37</v>
      </c>
    </row>
    <row r="6759" spans="1:4" ht="15.75" customHeight="1" x14ac:dyDescent="0.3">
      <c r="A6759" s="174">
        <v>90767</v>
      </c>
      <c r="B6759" s="83" t="s">
        <v>6974</v>
      </c>
      <c r="C6759" s="174" t="s">
        <v>2092</v>
      </c>
      <c r="D6759" s="175">
        <v>26.74</v>
      </c>
    </row>
    <row r="6760" spans="1:4" ht="15.75" customHeight="1" x14ac:dyDescent="0.3">
      <c r="A6760" s="174">
        <v>93564</v>
      </c>
      <c r="B6760" s="83" t="s">
        <v>6974</v>
      </c>
      <c r="C6760" s="174" t="s">
        <v>6963</v>
      </c>
      <c r="D6760" s="175">
        <v>4707.21</v>
      </c>
    </row>
    <row r="6761" spans="1:4" ht="15.75" customHeight="1" x14ac:dyDescent="0.3">
      <c r="A6761" s="174">
        <v>88245</v>
      </c>
      <c r="B6761" s="83" t="s">
        <v>6975</v>
      </c>
      <c r="C6761" s="174" t="s">
        <v>2092</v>
      </c>
      <c r="D6761" s="175">
        <v>36.65</v>
      </c>
    </row>
    <row r="6762" spans="1:4" ht="15.75" customHeight="1" x14ac:dyDescent="0.3">
      <c r="A6762" s="174">
        <v>101381</v>
      </c>
      <c r="B6762" s="83" t="s">
        <v>6975</v>
      </c>
      <c r="C6762" s="174" t="s">
        <v>6963</v>
      </c>
      <c r="D6762" s="175">
        <v>6541.07</v>
      </c>
    </row>
    <row r="6763" spans="1:4" ht="15.75" customHeight="1" x14ac:dyDescent="0.3">
      <c r="A6763" s="174">
        <v>90768</v>
      </c>
      <c r="B6763" s="83" t="s">
        <v>6976</v>
      </c>
      <c r="C6763" s="174" t="s">
        <v>2092</v>
      </c>
      <c r="D6763" s="175">
        <v>127.86</v>
      </c>
    </row>
    <row r="6764" spans="1:4" ht="15.75" customHeight="1" x14ac:dyDescent="0.3">
      <c r="A6764" s="174">
        <v>90769</v>
      </c>
      <c r="B6764" s="83" t="s">
        <v>6977</v>
      </c>
      <c r="C6764" s="174" t="s">
        <v>2092</v>
      </c>
      <c r="D6764" s="175">
        <v>135.32</v>
      </c>
    </row>
    <row r="6765" spans="1:4" ht="15.75" customHeight="1" x14ac:dyDescent="0.3">
      <c r="A6765" s="174">
        <v>90770</v>
      </c>
      <c r="B6765" s="83" t="s">
        <v>6978</v>
      </c>
      <c r="C6765" s="174" t="s">
        <v>2092</v>
      </c>
      <c r="D6765" s="175">
        <v>141.71</v>
      </c>
    </row>
    <row r="6766" spans="1:4" ht="15.75" customHeight="1" x14ac:dyDescent="0.3">
      <c r="A6766" s="174">
        <v>93569</v>
      </c>
      <c r="B6766" s="83" t="s">
        <v>6979</v>
      </c>
      <c r="C6766" s="174" t="s">
        <v>6963</v>
      </c>
      <c r="D6766" s="175">
        <v>22417.360000000001</v>
      </c>
    </row>
    <row r="6767" spans="1:4" ht="15.75" customHeight="1" x14ac:dyDescent="0.3">
      <c r="A6767" s="174">
        <v>93570</v>
      </c>
      <c r="B6767" s="83" t="s">
        <v>6980</v>
      </c>
      <c r="C6767" s="174" t="s">
        <v>6963</v>
      </c>
      <c r="D6767" s="175">
        <v>23723.24</v>
      </c>
    </row>
    <row r="6768" spans="1:4" ht="15.75" customHeight="1" x14ac:dyDescent="0.3">
      <c r="A6768" s="174">
        <v>93571</v>
      </c>
      <c r="B6768" s="83" t="s">
        <v>6981</v>
      </c>
      <c r="C6768" s="174" t="s">
        <v>6963</v>
      </c>
      <c r="D6768" s="175">
        <v>24841.86</v>
      </c>
    </row>
    <row r="6769" spans="1:4" ht="15.75" customHeight="1" x14ac:dyDescent="0.3">
      <c r="A6769" s="174">
        <v>101382</v>
      </c>
      <c r="B6769" s="83" t="s">
        <v>6982</v>
      </c>
      <c r="C6769" s="174" t="s">
        <v>6963</v>
      </c>
      <c r="D6769" s="175">
        <v>4019.85</v>
      </c>
    </row>
    <row r="6770" spans="1:4" ht="15.75" customHeight="1" x14ac:dyDescent="0.3">
      <c r="A6770" s="174">
        <v>88246</v>
      </c>
      <c r="B6770" s="83" t="s">
        <v>6983</v>
      </c>
      <c r="C6770" s="174" t="s">
        <v>2092</v>
      </c>
      <c r="D6770" s="175">
        <v>22.35</v>
      </c>
    </row>
    <row r="6771" spans="1:4" ht="15.75" customHeight="1" x14ac:dyDescent="0.3">
      <c r="A6771" s="174">
        <v>100303</v>
      </c>
      <c r="B6771" s="83" t="s">
        <v>6984</v>
      </c>
      <c r="C6771" s="174" t="s">
        <v>2092</v>
      </c>
      <c r="D6771" s="175">
        <v>28.66</v>
      </c>
    </row>
    <row r="6772" spans="1:4" ht="15.75" customHeight="1" x14ac:dyDescent="0.3">
      <c r="A6772" s="174">
        <v>101383</v>
      </c>
      <c r="B6772" s="83" t="s">
        <v>6984</v>
      </c>
      <c r="C6772" s="174" t="s">
        <v>6963</v>
      </c>
      <c r="D6772" s="175">
        <v>5141.05</v>
      </c>
    </row>
    <row r="6773" spans="1:4" ht="15.75" customHeight="1" x14ac:dyDescent="0.3">
      <c r="A6773" s="174">
        <v>88247</v>
      </c>
      <c r="B6773" s="83" t="s">
        <v>6985</v>
      </c>
      <c r="C6773" s="174" t="s">
        <v>2092</v>
      </c>
      <c r="D6773" s="175">
        <v>30.8</v>
      </c>
    </row>
    <row r="6774" spans="1:4" ht="15.75" customHeight="1" x14ac:dyDescent="0.3">
      <c r="A6774" s="174">
        <v>88248</v>
      </c>
      <c r="B6774" s="83" t="s">
        <v>6986</v>
      </c>
      <c r="C6774" s="174" t="s">
        <v>2092</v>
      </c>
      <c r="D6774" s="175">
        <v>29.72</v>
      </c>
    </row>
    <row r="6775" spans="1:4" ht="15.75" customHeight="1" x14ac:dyDescent="0.3">
      <c r="A6775" s="174">
        <v>101384</v>
      </c>
      <c r="B6775" s="83" t="s">
        <v>6986</v>
      </c>
      <c r="C6775" s="174" t="s">
        <v>6963</v>
      </c>
      <c r="D6775" s="175">
        <v>5315.58</v>
      </c>
    </row>
    <row r="6776" spans="1:4" ht="15.75" customHeight="1" x14ac:dyDescent="0.3">
      <c r="A6776" s="174">
        <v>90772</v>
      </c>
      <c r="B6776" s="83" t="s">
        <v>6987</v>
      </c>
      <c r="C6776" s="174" t="s">
        <v>2092</v>
      </c>
      <c r="D6776" s="175">
        <v>24.17</v>
      </c>
    </row>
    <row r="6777" spans="1:4" ht="15.75" customHeight="1" x14ac:dyDescent="0.3">
      <c r="A6777" s="174">
        <v>93566</v>
      </c>
      <c r="B6777" s="83" t="s">
        <v>6987</v>
      </c>
      <c r="C6777" s="174" t="s">
        <v>6963</v>
      </c>
      <c r="D6777" s="175">
        <v>4268.92</v>
      </c>
    </row>
    <row r="6778" spans="1:4" ht="15.75" customHeight="1" x14ac:dyDescent="0.3">
      <c r="A6778" s="174">
        <v>101385</v>
      </c>
      <c r="B6778" s="83" t="s">
        <v>6988</v>
      </c>
      <c r="C6778" s="174" t="s">
        <v>6963</v>
      </c>
      <c r="D6778" s="175">
        <v>5554.01</v>
      </c>
    </row>
    <row r="6779" spans="1:4" ht="15.75" customHeight="1" x14ac:dyDescent="0.3">
      <c r="A6779" s="174">
        <v>88249</v>
      </c>
      <c r="B6779" s="83" t="s">
        <v>6989</v>
      </c>
      <c r="C6779" s="174" t="s">
        <v>2092</v>
      </c>
      <c r="D6779" s="175">
        <v>31.52</v>
      </c>
    </row>
    <row r="6780" spans="1:4" ht="15.75" customHeight="1" x14ac:dyDescent="0.3">
      <c r="A6780" s="174">
        <v>88250</v>
      </c>
      <c r="B6780" s="83" t="s">
        <v>6990</v>
      </c>
      <c r="C6780" s="174" t="s">
        <v>2092</v>
      </c>
      <c r="D6780" s="175">
        <v>29.04</v>
      </c>
    </row>
    <row r="6781" spans="1:4" ht="15.75" customHeight="1" x14ac:dyDescent="0.3">
      <c r="A6781" s="174">
        <v>101386</v>
      </c>
      <c r="B6781" s="83" t="s">
        <v>6990</v>
      </c>
      <c r="C6781" s="174" t="s">
        <v>6963</v>
      </c>
      <c r="D6781" s="175">
        <v>5194.4399999999996</v>
      </c>
    </row>
    <row r="6782" spans="1:4" ht="15.75" customHeight="1" x14ac:dyDescent="0.3">
      <c r="A6782" s="174">
        <v>101387</v>
      </c>
      <c r="B6782" s="83" t="s">
        <v>6991</v>
      </c>
      <c r="C6782" s="174" t="s">
        <v>6963</v>
      </c>
      <c r="D6782" s="175">
        <v>5430.29</v>
      </c>
    </row>
    <row r="6783" spans="1:4" ht="15.75" customHeight="1" x14ac:dyDescent="0.3">
      <c r="A6783" s="174">
        <v>88251</v>
      </c>
      <c r="B6783" s="83" t="s">
        <v>6992</v>
      </c>
      <c r="C6783" s="174" t="s">
        <v>2092</v>
      </c>
      <c r="D6783" s="175">
        <v>30.23</v>
      </c>
    </row>
    <row r="6784" spans="1:4" ht="15.75" customHeight="1" x14ac:dyDescent="0.3">
      <c r="A6784" s="174">
        <v>88252</v>
      </c>
      <c r="B6784" s="83" t="s">
        <v>6993</v>
      </c>
      <c r="C6784" s="174" t="s">
        <v>2092</v>
      </c>
      <c r="D6784" s="175">
        <v>28.53</v>
      </c>
    </row>
    <row r="6785" spans="1:4" ht="15.75" customHeight="1" x14ac:dyDescent="0.3">
      <c r="A6785" s="174">
        <v>101388</v>
      </c>
      <c r="B6785" s="83" t="s">
        <v>6993</v>
      </c>
      <c r="C6785" s="174" t="s">
        <v>6963</v>
      </c>
      <c r="D6785" s="175">
        <v>5117.93</v>
      </c>
    </row>
    <row r="6786" spans="1:4" ht="15.75" customHeight="1" x14ac:dyDescent="0.3">
      <c r="A6786" s="174">
        <v>88253</v>
      </c>
      <c r="B6786" s="83" t="s">
        <v>6994</v>
      </c>
      <c r="C6786" s="174" t="s">
        <v>2092</v>
      </c>
      <c r="D6786" s="175">
        <v>14.55</v>
      </c>
    </row>
    <row r="6787" spans="1:4" ht="15.75" customHeight="1" x14ac:dyDescent="0.3">
      <c r="A6787" s="174">
        <v>101389</v>
      </c>
      <c r="B6787" s="83" t="s">
        <v>6994</v>
      </c>
      <c r="C6787" s="174" t="s">
        <v>6963</v>
      </c>
      <c r="D6787" s="175">
        <v>2584.7399999999998</v>
      </c>
    </row>
    <row r="6788" spans="1:4" ht="15.75" customHeight="1" x14ac:dyDescent="0.3">
      <c r="A6788" s="174">
        <v>101390</v>
      </c>
      <c r="B6788" s="83" t="s">
        <v>6995</v>
      </c>
      <c r="C6788" s="174" t="s">
        <v>6963</v>
      </c>
      <c r="D6788" s="175">
        <v>8361.01</v>
      </c>
    </row>
    <row r="6789" spans="1:4" ht="15.75" customHeight="1" x14ac:dyDescent="0.3">
      <c r="A6789" s="174">
        <v>88255</v>
      </c>
      <c r="B6789" s="83" t="s">
        <v>6996</v>
      </c>
      <c r="C6789" s="174" t="s">
        <v>2092</v>
      </c>
      <c r="D6789" s="175">
        <v>47.55</v>
      </c>
    </row>
    <row r="6790" spans="1:4" ht="15.75" customHeight="1" x14ac:dyDescent="0.3">
      <c r="A6790" s="174">
        <v>101391</v>
      </c>
      <c r="B6790" s="83" t="s">
        <v>6997</v>
      </c>
      <c r="C6790" s="174" t="s">
        <v>6963</v>
      </c>
      <c r="D6790" s="175">
        <v>6552.61</v>
      </c>
    </row>
    <row r="6791" spans="1:4" ht="15.75" customHeight="1" x14ac:dyDescent="0.3">
      <c r="A6791" s="174">
        <v>88256</v>
      </c>
      <c r="B6791" s="83" t="s">
        <v>6998</v>
      </c>
      <c r="C6791" s="174" t="s">
        <v>2092</v>
      </c>
      <c r="D6791" s="175">
        <v>36.729999999999997</v>
      </c>
    </row>
    <row r="6792" spans="1:4" ht="15.75" customHeight="1" x14ac:dyDescent="0.3">
      <c r="A6792" s="174">
        <v>88257</v>
      </c>
      <c r="B6792" s="83" t="s">
        <v>6999</v>
      </c>
      <c r="C6792" s="174" t="s">
        <v>2092</v>
      </c>
      <c r="D6792" s="175">
        <v>38.28</v>
      </c>
    </row>
    <row r="6793" spans="1:4" ht="15.75" customHeight="1" x14ac:dyDescent="0.3">
      <c r="A6793" s="174">
        <v>101392</v>
      </c>
      <c r="B6793" s="83" t="s">
        <v>7000</v>
      </c>
      <c r="C6793" s="174" t="s">
        <v>6963</v>
      </c>
      <c r="D6793" s="175">
        <v>6800.96</v>
      </c>
    </row>
    <row r="6794" spans="1:4" ht="15.75" customHeight="1" x14ac:dyDescent="0.3">
      <c r="A6794" s="174">
        <v>88260</v>
      </c>
      <c r="B6794" s="83" t="s">
        <v>7001</v>
      </c>
      <c r="C6794" s="174" t="s">
        <v>2092</v>
      </c>
      <c r="D6794" s="175">
        <v>32.51</v>
      </c>
    </row>
    <row r="6795" spans="1:4" ht="15.75" customHeight="1" x14ac:dyDescent="0.3">
      <c r="A6795" s="174">
        <v>101394</v>
      </c>
      <c r="B6795" s="83" t="s">
        <v>7001</v>
      </c>
      <c r="C6795" s="174" t="s">
        <v>6963</v>
      </c>
      <c r="D6795" s="175">
        <v>5820.86</v>
      </c>
    </row>
    <row r="6796" spans="1:4" ht="15.75" customHeight="1" x14ac:dyDescent="0.3">
      <c r="A6796" s="174">
        <v>101395</v>
      </c>
      <c r="B6796" s="83" t="s">
        <v>7002</v>
      </c>
      <c r="C6796" s="174" t="s">
        <v>6963</v>
      </c>
      <c r="D6796" s="175">
        <v>5388.13</v>
      </c>
    </row>
    <row r="6797" spans="1:4" ht="15.75" customHeight="1" x14ac:dyDescent="0.3">
      <c r="A6797" s="174">
        <v>88261</v>
      </c>
      <c r="B6797" s="83" t="s">
        <v>7003</v>
      </c>
      <c r="C6797" s="174" t="s">
        <v>2092</v>
      </c>
      <c r="D6797" s="175">
        <v>34.909999999999997</v>
      </c>
    </row>
    <row r="6798" spans="1:4" ht="15.75" customHeight="1" x14ac:dyDescent="0.3">
      <c r="A6798" s="174">
        <v>101396</v>
      </c>
      <c r="B6798" s="83" t="s">
        <v>7004</v>
      </c>
      <c r="C6798" s="174" t="s">
        <v>6963</v>
      </c>
      <c r="D6798" s="175">
        <v>6230.35</v>
      </c>
    </row>
    <row r="6799" spans="1:4" ht="15.75" customHeight="1" x14ac:dyDescent="0.3">
      <c r="A6799" s="174">
        <v>88262</v>
      </c>
      <c r="B6799" s="83" t="s">
        <v>7005</v>
      </c>
      <c r="C6799" s="174" t="s">
        <v>2092</v>
      </c>
      <c r="D6799" s="175">
        <v>36.43</v>
      </c>
    </row>
    <row r="6800" spans="1:4" ht="15.75" customHeight="1" x14ac:dyDescent="0.3">
      <c r="A6800" s="174">
        <v>101397</v>
      </c>
      <c r="B6800" s="83" t="s">
        <v>7005</v>
      </c>
      <c r="C6800" s="174" t="s">
        <v>6963</v>
      </c>
      <c r="D6800" s="175">
        <v>6498.91</v>
      </c>
    </row>
    <row r="6801" spans="1:4" ht="15.75" customHeight="1" x14ac:dyDescent="0.3">
      <c r="A6801" s="174">
        <v>101398</v>
      </c>
      <c r="B6801" s="83" t="s">
        <v>7006</v>
      </c>
      <c r="C6801" s="174" t="s">
        <v>6963</v>
      </c>
      <c r="D6801" s="175">
        <v>5338.19</v>
      </c>
    </row>
    <row r="6802" spans="1:4" ht="15.75" customHeight="1" x14ac:dyDescent="0.3">
      <c r="A6802" s="174">
        <v>88263</v>
      </c>
      <c r="B6802" s="83" t="s">
        <v>7007</v>
      </c>
      <c r="C6802" s="174" t="s">
        <v>2092</v>
      </c>
      <c r="D6802" s="175">
        <v>29.88</v>
      </c>
    </row>
    <row r="6803" spans="1:4" ht="15.75" customHeight="1" x14ac:dyDescent="0.3">
      <c r="A6803" s="174">
        <v>95408</v>
      </c>
      <c r="B6803" s="83" t="s">
        <v>7008</v>
      </c>
      <c r="C6803" s="174" t="s">
        <v>6963</v>
      </c>
      <c r="D6803" s="175">
        <v>18.690000000000001</v>
      </c>
    </row>
    <row r="6804" spans="1:4" ht="15.75" customHeight="1" x14ac:dyDescent="0.3">
      <c r="A6804" s="174">
        <v>95308</v>
      </c>
      <c r="B6804" s="83" t="s">
        <v>7009</v>
      </c>
      <c r="C6804" s="174" t="s">
        <v>2092</v>
      </c>
      <c r="D6804" s="175">
        <v>0.23</v>
      </c>
    </row>
    <row r="6805" spans="1:4" ht="15.75" customHeight="1" x14ac:dyDescent="0.3">
      <c r="A6805" s="174">
        <v>101286</v>
      </c>
      <c r="B6805" s="83" t="s">
        <v>7010</v>
      </c>
      <c r="C6805" s="174" t="s">
        <v>6963</v>
      </c>
      <c r="D6805" s="175">
        <v>31.61</v>
      </c>
    </row>
    <row r="6806" spans="1:4" ht="15.75" customHeight="1" x14ac:dyDescent="0.3">
      <c r="A6806" s="174">
        <v>95309</v>
      </c>
      <c r="B6806" s="83" t="s">
        <v>7011</v>
      </c>
      <c r="C6806" s="174" t="s">
        <v>2092</v>
      </c>
      <c r="D6806" s="175">
        <v>0.3</v>
      </c>
    </row>
    <row r="6807" spans="1:4" ht="15.75" customHeight="1" x14ac:dyDescent="0.3">
      <c r="A6807" s="174">
        <v>101287</v>
      </c>
      <c r="B6807" s="83" t="s">
        <v>7012</v>
      </c>
      <c r="C6807" s="174" t="s">
        <v>6963</v>
      </c>
      <c r="D6807" s="175">
        <v>102.25</v>
      </c>
    </row>
    <row r="6808" spans="1:4" ht="15.75" customHeight="1" x14ac:dyDescent="0.3">
      <c r="A6808" s="174">
        <v>95310</v>
      </c>
      <c r="B6808" s="83" t="s">
        <v>7013</v>
      </c>
      <c r="C6808" s="174" t="s">
        <v>2092</v>
      </c>
      <c r="D6808" s="175">
        <v>0.23</v>
      </c>
    </row>
    <row r="6809" spans="1:4" ht="15.75" customHeight="1" x14ac:dyDescent="0.3">
      <c r="A6809" s="174">
        <v>101288</v>
      </c>
      <c r="B6809" s="83" t="s">
        <v>7014</v>
      </c>
      <c r="C6809" s="174" t="s">
        <v>6963</v>
      </c>
      <c r="D6809" s="175">
        <v>31.61</v>
      </c>
    </row>
    <row r="6810" spans="1:4" ht="15.75" customHeight="1" x14ac:dyDescent="0.3">
      <c r="A6810" s="174">
        <v>95311</v>
      </c>
      <c r="B6810" s="83" t="s">
        <v>7015</v>
      </c>
      <c r="C6810" s="174" t="s">
        <v>2092</v>
      </c>
      <c r="D6810" s="175">
        <v>0.23</v>
      </c>
    </row>
    <row r="6811" spans="1:4" ht="15.75" customHeight="1" x14ac:dyDescent="0.3">
      <c r="A6811" s="174">
        <v>101289</v>
      </c>
      <c r="B6811" s="83" t="s">
        <v>7016</v>
      </c>
      <c r="C6811" s="174" t="s">
        <v>6963</v>
      </c>
      <c r="D6811" s="175">
        <v>31.03</v>
      </c>
    </row>
    <row r="6812" spans="1:4" ht="15.75" customHeight="1" x14ac:dyDescent="0.3">
      <c r="A6812" s="174">
        <v>95312</v>
      </c>
      <c r="B6812" s="83" t="s">
        <v>7017</v>
      </c>
      <c r="C6812" s="174" t="s">
        <v>2092</v>
      </c>
      <c r="D6812" s="175">
        <v>0.3</v>
      </c>
    </row>
    <row r="6813" spans="1:4" ht="15.75" customHeight="1" x14ac:dyDescent="0.3">
      <c r="A6813" s="174">
        <v>100291</v>
      </c>
      <c r="B6813" s="83" t="s">
        <v>7018</v>
      </c>
      <c r="C6813" s="174" t="s">
        <v>2092</v>
      </c>
      <c r="D6813" s="175">
        <v>0.3</v>
      </c>
    </row>
    <row r="6814" spans="1:4" ht="15.75" customHeight="1" x14ac:dyDescent="0.3">
      <c r="A6814" s="174">
        <v>101290</v>
      </c>
      <c r="B6814" s="83" t="s">
        <v>7019</v>
      </c>
      <c r="C6814" s="174" t="s">
        <v>6963</v>
      </c>
      <c r="D6814" s="175">
        <v>40.44</v>
      </c>
    </row>
    <row r="6815" spans="1:4" ht="15.75" customHeight="1" x14ac:dyDescent="0.3">
      <c r="A6815" s="174">
        <v>101291</v>
      </c>
      <c r="B6815" s="83" t="s">
        <v>7020</v>
      </c>
      <c r="C6815" s="174" t="s">
        <v>6963</v>
      </c>
      <c r="D6815" s="175">
        <v>31.61</v>
      </c>
    </row>
    <row r="6816" spans="1:4" ht="15.75" customHeight="1" x14ac:dyDescent="0.3">
      <c r="A6816" s="174">
        <v>95313</v>
      </c>
      <c r="B6816" s="83" t="s">
        <v>7021</v>
      </c>
      <c r="C6816" s="174" t="s">
        <v>2092</v>
      </c>
      <c r="D6816" s="175">
        <v>0.23</v>
      </c>
    </row>
    <row r="6817" spans="1:4" ht="15.75" customHeight="1" x14ac:dyDescent="0.3">
      <c r="A6817" s="174">
        <v>101292</v>
      </c>
      <c r="B6817" s="83" t="s">
        <v>7022</v>
      </c>
      <c r="C6817" s="174" t="s">
        <v>6963</v>
      </c>
      <c r="D6817" s="175">
        <v>31.03</v>
      </c>
    </row>
    <row r="6818" spans="1:4" ht="15.75" customHeight="1" x14ac:dyDescent="0.3">
      <c r="A6818" s="174">
        <v>95392</v>
      </c>
      <c r="B6818" s="83" t="s">
        <v>7023</v>
      </c>
      <c r="C6818" s="174" t="s">
        <v>2092</v>
      </c>
      <c r="D6818" s="175">
        <v>0.13</v>
      </c>
    </row>
    <row r="6819" spans="1:4" ht="15.75" customHeight="1" x14ac:dyDescent="0.3">
      <c r="A6819" s="174">
        <v>95413</v>
      </c>
      <c r="B6819" s="83" t="s">
        <v>7024</v>
      </c>
      <c r="C6819" s="174" t="s">
        <v>6963</v>
      </c>
      <c r="D6819" s="175">
        <v>18.18</v>
      </c>
    </row>
    <row r="6820" spans="1:4" ht="15.75" customHeight="1" x14ac:dyDescent="0.3">
      <c r="A6820" s="174">
        <v>95393</v>
      </c>
      <c r="B6820" s="83" t="s">
        <v>7025</v>
      </c>
      <c r="C6820" s="174" t="s">
        <v>2092</v>
      </c>
      <c r="D6820" s="175">
        <v>0.5</v>
      </c>
    </row>
    <row r="6821" spans="1:4" ht="15.75" customHeight="1" x14ac:dyDescent="0.3">
      <c r="A6821" s="174">
        <v>95414</v>
      </c>
      <c r="B6821" s="83" t="s">
        <v>7026</v>
      </c>
      <c r="C6821" s="174" t="s">
        <v>6963</v>
      </c>
      <c r="D6821" s="175">
        <v>66.900000000000006</v>
      </c>
    </row>
    <row r="6822" spans="1:4" ht="15.75" customHeight="1" x14ac:dyDescent="0.3">
      <c r="A6822" s="174">
        <v>95314</v>
      </c>
      <c r="B6822" s="83" t="s">
        <v>7027</v>
      </c>
      <c r="C6822" s="174" t="s">
        <v>2092</v>
      </c>
      <c r="D6822" s="175">
        <v>0.31</v>
      </c>
    </row>
    <row r="6823" spans="1:4" ht="15.75" customHeight="1" x14ac:dyDescent="0.3">
      <c r="A6823" s="174">
        <v>101293</v>
      </c>
      <c r="B6823" s="83" t="s">
        <v>7028</v>
      </c>
      <c r="C6823" s="174" t="s">
        <v>6963</v>
      </c>
      <c r="D6823" s="175">
        <v>41.25</v>
      </c>
    </row>
    <row r="6824" spans="1:4" ht="15.75" customHeight="1" x14ac:dyDescent="0.3">
      <c r="A6824" s="174">
        <v>95394</v>
      </c>
      <c r="B6824" s="83" t="s">
        <v>7029</v>
      </c>
      <c r="C6824" s="174" t="s">
        <v>2092</v>
      </c>
      <c r="D6824" s="175">
        <v>1.03</v>
      </c>
    </row>
    <row r="6825" spans="1:4" ht="15.75" customHeight="1" x14ac:dyDescent="0.3">
      <c r="A6825" s="174">
        <v>95395</v>
      </c>
      <c r="B6825" s="83" t="s">
        <v>7030</v>
      </c>
      <c r="C6825" s="174" t="s">
        <v>2092</v>
      </c>
      <c r="D6825" s="175">
        <v>1.0900000000000001</v>
      </c>
    </row>
    <row r="6826" spans="1:4" ht="15.75" customHeight="1" x14ac:dyDescent="0.3">
      <c r="A6826" s="174">
        <v>95396</v>
      </c>
      <c r="B6826" s="83" t="s">
        <v>7031</v>
      </c>
      <c r="C6826" s="174" t="s">
        <v>2092</v>
      </c>
      <c r="D6826" s="175">
        <v>1.1399999999999999</v>
      </c>
    </row>
    <row r="6827" spans="1:4" ht="15.75" customHeight="1" x14ac:dyDescent="0.3">
      <c r="A6827" s="174">
        <v>95419</v>
      </c>
      <c r="B6827" s="83" t="s">
        <v>7032</v>
      </c>
      <c r="C6827" s="174" t="s">
        <v>6963</v>
      </c>
      <c r="D6827" s="175">
        <v>136.75</v>
      </c>
    </row>
    <row r="6828" spans="1:4" ht="15.75" customHeight="1" x14ac:dyDescent="0.3">
      <c r="A6828" s="174">
        <v>95420</v>
      </c>
      <c r="B6828" s="83" t="s">
        <v>7033</v>
      </c>
      <c r="C6828" s="174" t="s">
        <v>6963</v>
      </c>
      <c r="D6828" s="175">
        <v>144.88</v>
      </c>
    </row>
    <row r="6829" spans="1:4" ht="15.75" customHeight="1" x14ac:dyDescent="0.3">
      <c r="A6829" s="174">
        <v>95421</v>
      </c>
      <c r="B6829" s="83" t="s">
        <v>7034</v>
      </c>
      <c r="C6829" s="174" t="s">
        <v>6963</v>
      </c>
      <c r="D6829" s="175">
        <v>151.84</v>
      </c>
    </row>
    <row r="6830" spans="1:4" ht="15.75" customHeight="1" x14ac:dyDescent="0.3">
      <c r="A6830" s="174">
        <v>101294</v>
      </c>
      <c r="B6830" s="83" t="s">
        <v>7035</v>
      </c>
      <c r="C6830" s="174" t="s">
        <v>6963</v>
      </c>
      <c r="D6830" s="175">
        <v>27.43</v>
      </c>
    </row>
    <row r="6831" spans="1:4" ht="15.75" customHeight="1" x14ac:dyDescent="0.3">
      <c r="A6831" s="174">
        <v>95315</v>
      </c>
      <c r="B6831" s="83" t="s">
        <v>7036</v>
      </c>
      <c r="C6831" s="174" t="s">
        <v>2092</v>
      </c>
      <c r="D6831" s="175">
        <v>0.2</v>
      </c>
    </row>
    <row r="6832" spans="1:4" ht="15.75" customHeight="1" x14ac:dyDescent="0.3">
      <c r="A6832" s="174">
        <v>100293</v>
      </c>
      <c r="B6832" s="83" t="s">
        <v>7037</v>
      </c>
      <c r="C6832" s="174" t="s">
        <v>2092</v>
      </c>
      <c r="D6832" s="175">
        <v>0.28000000000000003</v>
      </c>
    </row>
    <row r="6833" spans="1:4" ht="15.75" customHeight="1" x14ac:dyDescent="0.3">
      <c r="A6833" s="174">
        <v>101295</v>
      </c>
      <c r="B6833" s="83" t="s">
        <v>7038</v>
      </c>
      <c r="C6833" s="174" t="s">
        <v>6963</v>
      </c>
      <c r="D6833" s="175">
        <v>37.26</v>
      </c>
    </row>
    <row r="6834" spans="1:4" ht="15.75" customHeight="1" x14ac:dyDescent="0.3">
      <c r="A6834" s="174">
        <v>95316</v>
      </c>
      <c r="B6834" s="83" t="s">
        <v>7039</v>
      </c>
      <c r="C6834" s="174" t="s">
        <v>2092</v>
      </c>
      <c r="D6834" s="175">
        <v>0.77</v>
      </c>
    </row>
    <row r="6835" spans="1:4" ht="15.75" customHeight="1" x14ac:dyDescent="0.3">
      <c r="A6835" s="174">
        <v>95317</v>
      </c>
      <c r="B6835" s="83" t="s">
        <v>7040</v>
      </c>
      <c r="C6835" s="174" t="s">
        <v>2092</v>
      </c>
      <c r="D6835" s="175">
        <v>0.37</v>
      </c>
    </row>
    <row r="6836" spans="1:4" ht="15.75" customHeight="1" x14ac:dyDescent="0.3">
      <c r="A6836" s="174">
        <v>101296</v>
      </c>
      <c r="B6836" s="83" t="s">
        <v>7041</v>
      </c>
      <c r="C6836" s="174" t="s">
        <v>6963</v>
      </c>
      <c r="D6836" s="175">
        <v>49.25</v>
      </c>
    </row>
    <row r="6837" spans="1:4" ht="15.75" customHeight="1" x14ac:dyDescent="0.3">
      <c r="A6837" s="174">
        <v>95398</v>
      </c>
      <c r="B6837" s="83" t="s">
        <v>7042</v>
      </c>
      <c r="C6837" s="174" t="s">
        <v>2092</v>
      </c>
      <c r="D6837" s="175">
        <v>0.11</v>
      </c>
    </row>
    <row r="6838" spans="1:4" ht="15.75" customHeight="1" x14ac:dyDescent="0.3">
      <c r="A6838" s="174">
        <v>95416</v>
      </c>
      <c r="B6838" s="83" t="s">
        <v>7043</v>
      </c>
      <c r="C6838" s="174" t="s">
        <v>6963</v>
      </c>
      <c r="D6838" s="175">
        <v>14.56</v>
      </c>
    </row>
    <row r="6839" spans="1:4" ht="15.75" customHeight="1" x14ac:dyDescent="0.3">
      <c r="A6839" s="174">
        <v>101297</v>
      </c>
      <c r="B6839" s="83" t="s">
        <v>7044</v>
      </c>
      <c r="C6839" s="174" t="s">
        <v>6963</v>
      </c>
      <c r="D6839" s="175">
        <v>31.74</v>
      </c>
    </row>
    <row r="6840" spans="1:4" ht="15.75" customHeight="1" x14ac:dyDescent="0.3">
      <c r="A6840" s="174">
        <v>95318</v>
      </c>
      <c r="B6840" s="83" t="s">
        <v>7045</v>
      </c>
      <c r="C6840" s="174" t="s">
        <v>2092</v>
      </c>
      <c r="D6840" s="175">
        <v>0.24</v>
      </c>
    </row>
    <row r="6841" spans="1:4" ht="15.75" customHeight="1" x14ac:dyDescent="0.3">
      <c r="A6841" s="174">
        <v>101298</v>
      </c>
      <c r="B6841" s="83" t="s">
        <v>7046</v>
      </c>
      <c r="C6841" s="174" t="s">
        <v>6963</v>
      </c>
      <c r="D6841" s="175">
        <v>31.61</v>
      </c>
    </row>
    <row r="6842" spans="1:4" ht="15.75" customHeight="1" x14ac:dyDescent="0.3">
      <c r="A6842" s="174">
        <v>95319</v>
      </c>
      <c r="B6842" s="83" t="s">
        <v>7047</v>
      </c>
      <c r="C6842" s="174" t="s">
        <v>2092</v>
      </c>
      <c r="D6842" s="175">
        <v>0.23</v>
      </c>
    </row>
    <row r="6843" spans="1:4" ht="15.75" customHeight="1" x14ac:dyDescent="0.3">
      <c r="A6843" s="174">
        <v>101299</v>
      </c>
      <c r="B6843" s="83" t="s">
        <v>7048</v>
      </c>
      <c r="C6843" s="174" t="s">
        <v>6963</v>
      </c>
      <c r="D6843" s="175">
        <v>40.44</v>
      </c>
    </row>
    <row r="6844" spans="1:4" ht="15.75" customHeight="1" x14ac:dyDescent="0.3">
      <c r="A6844" s="174">
        <v>95320</v>
      </c>
      <c r="B6844" s="83" t="s">
        <v>7049</v>
      </c>
      <c r="C6844" s="174" t="s">
        <v>2092</v>
      </c>
      <c r="D6844" s="175">
        <v>0.23</v>
      </c>
    </row>
    <row r="6845" spans="1:4" ht="15.75" customHeight="1" x14ac:dyDescent="0.3">
      <c r="A6845" s="174">
        <v>95321</v>
      </c>
      <c r="B6845" s="83" t="s">
        <v>7050</v>
      </c>
      <c r="C6845" s="174" t="s">
        <v>2092</v>
      </c>
      <c r="D6845" s="175">
        <v>0.22</v>
      </c>
    </row>
    <row r="6846" spans="1:4" ht="15.75" customHeight="1" x14ac:dyDescent="0.3">
      <c r="A6846" s="174">
        <v>101300</v>
      </c>
      <c r="B6846" s="83" t="s">
        <v>7051</v>
      </c>
      <c r="C6846" s="174" t="s">
        <v>6963</v>
      </c>
      <c r="D6846" s="175">
        <v>29.15</v>
      </c>
    </row>
    <row r="6847" spans="1:4" ht="15.75" customHeight="1" x14ac:dyDescent="0.3">
      <c r="A6847" s="174">
        <v>95322</v>
      </c>
      <c r="B6847" s="83" t="s">
        <v>7052</v>
      </c>
      <c r="C6847" s="174" t="s">
        <v>2092</v>
      </c>
      <c r="D6847" s="175">
        <v>0.1</v>
      </c>
    </row>
    <row r="6848" spans="1:4" ht="15.75" customHeight="1" x14ac:dyDescent="0.3">
      <c r="A6848" s="174">
        <v>101301</v>
      </c>
      <c r="B6848" s="83" t="s">
        <v>7053</v>
      </c>
      <c r="C6848" s="174" t="s">
        <v>6963</v>
      </c>
      <c r="D6848" s="175">
        <v>13.37</v>
      </c>
    </row>
    <row r="6849" spans="1:4" ht="15.75" customHeight="1" x14ac:dyDescent="0.3">
      <c r="A6849" s="174">
        <v>95323</v>
      </c>
      <c r="B6849" s="83" t="s">
        <v>7054</v>
      </c>
      <c r="C6849" s="174" t="s">
        <v>2092</v>
      </c>
      <c r="D6849" s="175">
        <v>0.37</v>
      </c>
    </row>
    <row r="6850" spans="1:4" ht="15.75" customHeight="1" x14ac:dyDescent="0.3">
      <c r="A6850" s="174">
        <v>101302</v>
      </c>
      <c r="B6850" s="83" t="s">
        <v>7055</v>
      </c>
      <c r="C6850" s="174" t="s">
        <v>6963</v>
      </c>
      <c r="D6850" s="175">
        <v>49.31</v>
      </c>
    </row>
    <row r="6851" spans="1:4" ht="15.75" customHeight="1" x14ac:dyDescent="0.3">
      <c r="A6851" s="174">
        <v>95324</v>
      </c>
      <c r="B6851" s="83" t="s">
        <v>7056</v>
      </c>
      <c r="C6851" s="174" t="s">
        <v>2092</v>
      </c>
      <c r="D6851" s="175">
        <v>0.39</v>
      </c>
    </row>
    <row r="6852" spans="1:4" ht="15.75" customHeight="1" x14ac:dyDescent="0.3">
      <c r="A6852" s="174">
        <v>101304</v>
      </c>
      <c r="B6852" s="83" t="s">
        <v>7057</v>
      </c>
      <c r="C6852" s="174" t="s">
        <v>6963</v>
      </c>
      <c r="D6852" s="175">
        <v>52.79</v>
      </c>
    </row>
    <row r="6853" spans="1:4" ht="15.75" customHeight="1" x14ac:dyDescent="0.3">
      <c r="A6853" s="174">
        <v>95325</v>
      </c>
      <c r="B6853" s="83" t="s">
        <v>7058</v>
      </c>
      <c r="C6853" s="174" t="s">
        <v>2092</v>
      </c>
      <c r="D6853" s="175">
        <v>0.53</v>
      </c>
    </row>
    <row r="6854" spans="1:4" ht="15.75" customHeight="1" x14ac:dyDescent="0.3">
      <c r="A6854" s="174">
        <v>101305</v>
      </c>
      <c r="B6854" s="83" t="s">
        <v>7059</v>
      </c>
      <c r="C6854" s="174" t="s">
        <v>6963</v>
      </c>
      <c r="D6854" s="175">
        <v>70.47</v>
      </c>
    </row>
    <row r="6855" spans="1:4" ht="15.75" customHeight="1" x14ac:dyDescent="0.3">
      <c r="A6855" s="174">
        <v>95328</v>
      </c>
      <c r="B6855" s="83" t="s">
        <v>7060</v>
      </c>
      <c r="C6855" s="174" t="s">
        <v>2092</v>
      </c>
      <c r="D6855" s="175">
        <v>0.26</v>
      </c>
    </row>
    <row r="6856" spans="1:4" ht="15.75" customHeight="1" x14ac:dyDescent="0.3">
      <c r="A6856" s="174">
        <v>101307</v>
      </c>
      <c r="B6856" s="83" t="s">
        <v>7061</v>
      </c>
      <c r="C6856" s="174" t="s">
        <v>6963</v>
      </c>
      <c r="D6856" s="175">
        <v>35.049999999999997</v>
      </c>
    </row>
    <row r="6857" spans="1:4" ht="15.75" customHeight="1" x14ac:dyDescent="0.3">
      <c r="A6857" s="174">
        <v>101309</v>
      </c>
      <c r="B6857" s="83" t="s">
        <v>7062</v>
      </c>
      <c r="C6857" s="174" t="s">
        <v>6963</v>
      </c>
      <c r="D6857" s="175">
        <v>40.44</v>
      </c>
    </row>
    <row r="6858" spans="1:4" ht="15.75" customHeight="1" x14ac:dyDescent="0.3">
      <c r="A6858" s="174">
        <v>95329</v>
      </c>
      <c r="B6858" s="83" t="s">
        <v>7063</v>
      </c>
      <c r="C6858" s="174" t="s">
        <v>2092</v>
      </c>
      <c r="D6858" s="175">
        <v>0.37</v>
      </c>
    </row>
    <row r="6859" spans="1:4" ht="15.75" customHeight="1" x14ac:dyDescent="0.3">
      <c r="A6859" s="174">
        <v>101310</v>
      </c>
      <c r="B6859" s="83" t="s">
        <v>7064</v>
      </c>
      <c r="C6859" s="174" t="s">
        <v>6963</v>
      </c>
      <c r="D6859" s="175">
        <v>49.71</v>
      </c>
    </row>
    <row r="6860" spans="1:4" ht="15.75" customHeight="1" x14ac:dyDescent="0.3">
      <c r="A6860" s="174">
        <v>101311</v>
      </c>
      <c r="B6860" s="83" t="s">
        <v>7065</v>
      </c>
      <c r="C6860" s="174" t="s">
        <v>6963</v>
      </c>
      <c r="D6860" s="175">
        <v>41.25</v>
      </c>
    </row>
    <row r="6861" spans="1:4" ht="15.75" customHeight="1" x14ac:dyDescent="0.3">
      <c r="A6861" s="174">
        <v>95330</v>
      </c>
      <c r="B6861" s="83" t="s">
        <v>7066</v>
      </c>
      <c r="C6861" s="174" t="s">
        <v>2092</v>
      </c>
      <c r="D6861" s="175">
        <v>0.31</v>
      </c>
    </row>
    <row r="6862" spans="1:4" ht="15.75" customHeight="1" x14ac:dyDescent="0.3">
      <c r="A6862" s="174">
        <v>101312</v>
      </c>
      <c r="B6862" s="83" t="s">
        <v>7067</v>
      </c>
      <c r="C6862" s="174" t="s">
        <v>6963</v>
      </c>
      <c r="D6862" s="175">
        <v>32.840000000000003</v>
      </c>
    </row>
    <row r="6863" spans="1:4" ht="15.75" customHeight="1" x14ac:dyDescent="0.3">
      <c r="A6863" s="174">
        <v>95331</v>
      </c>
      <c r="B6863" s="83" t="s">
        <v>7068</v>
      </c>
      <c r="C6863" s="174" t="s">
        <v>2092</v>
      </c>
      <c r="D6863" s="175">
        <v>0.24</v>
      </c>
    </row>
    <row r="6864" spans="1:4" ht="15.75" customHeight="1" x14ac:dyDescent="0.3">
      <c r="A6864" s="174">
        <v>95400</v>
      </c>
      <c r="B6864" s="83" t="s">
        <v>7069</v>
      </c>
      <c r="C6864" s="174" t="s">
        <v>2092</v>
      </c>
      <c r="D6864" s="175">
        <v>0.11</v>
      </c>
    </row>
    <row r="6865" spans="1:4" ht="15.75" customHeight="1" x14ac:dyDescent="0.3">
      <c r="A6865" s="174">
        <v>95411</v>
      </c>
      <c r="B6865" s="83" t="s">
        <v>7070</v>
      </c>
      <c r="C6865" s="174" t="s">
        <v>6963</v>
      </c>
      <c r="D6865" s="175">
        <v>14.9</v>
      </c>
    </row>
    <row r="6866" spans="1:4" ht="15.75" customHeight="1" x14ac:dyDescent="0.3">
      <c r="A6866" s="174">
        <v>95332</v>
      </c>
      <c r="B6866" s="83" t="s">
        <v>7071</v>
      </c>
      <c r="C6866" s="174" t="s">
        <v>2092</v>
      </c>
      <c r="D6866" s="175">
        <v>1</v>
      </c>
    </row>
    <row r="6867" spans="1:4" ht="15.75" customHeight="1" x14ac:dyDescent="0.3">
      <c r="A6867" s="174">
        <v>101313</v>
      </c>
      <c r="B6867" s="83" t="s">
        <v>7072</v>
      </c>
      <c r="C6867" s="174" t="s">
        <v>6963</v>
      </c>
      <c r="D6867" s="175">
        <v>133.44999999999999</v>
      </c>
    </row>
    <row r="6868" spans="1:4" ht="15.75" customHeight="1" x14ac:dyDescent="0.3">
      <c r="A6868" s="174">
        <v>95334</v>
      </c>
      <c r="B6868" s="83" t="s">
        <v>7073</v>
      </c>
      <c r="C6868" s="174" t="s">
        <v>2092</v>
      </c>
      <c r="D6868" s="175">
        <v>1.05</v>
      </c>
    </row>
    <row r="6869" spans="1:4" ht="15.75" customHeight="1" x14ac:dyDescent="0.3">
      <c r="A6869" s="174">
        <v>101315</v>
      </c>
      <c r="B6869" s="83" t="s">
        <v>7074</v>
      </c>
      <c r="C6869" s="174" t="s">
        <v>6963</v>
      </c>
      <c r="D6869" s="175">
        <v>138.87</v>
      </c>
    </row>
    <row r="6870" spans="1:4" ht="15.75" customHeight="1" x14ac:dyDescent="0.3">
      <c r="A6870" s="174">
        <v>95335</v>
      </c>
      <c r="B6870" s="83" t="s">
        <v>7075</v>
      </c>
      <c r="C6870" s="174" t="s">
        <v>2092</v>
      </c>
      <c r="D6870" s="175">
        <v>0.48</v>
      </c>
    </row>
    <row r="6871" spans="1:4" ht="15.75" customHeight="1" x14ac:dyDescent="0.3">
      <c r="A6871" s="174">
        <v>101316</v>
      </c>
      <c r="B6871" s="83" t="s">
        <v>7076</v>
      </c>
      <c r="C6871" s="174" t="s">
        <v>6963</v>
      </c>
      <c r="D6871" s="175">
        <v>64.28</v>
      </c>
    </row>
    <row r="6872" spans="1:4" ht="15.75" customHeight="1" x14ac:dyDescent="0.3">
      <c r="A6872" s="174">
        <v>95401</v>
      </c>
      <c r="B6872" s="83" t="s">
        <v>7077</v>
      </c>
      <c r="C6872" s="174" t="s">
        <v>2092</v>
      </c>
      <c r="D6872" s="175">
        <v>0.81</v>
      </c>
    </row>
    <row r="6873" spans="1:4" ht="15.75" customHeight="1" x14ac:dyDescent="0.3">
      <c r="A6873" s="174">
        <v>95422</v>
      </c>
      <c r="B6873" s="83" t="s">
        <v>7078</v>
      </c>
      <c r="C6873" s="174" t="s">
        <v>6963</v>
      </c>
      <c r="D6873" s="175">
        <v>107.09</v>
      </c>
    </row>
    <row r="6874" spans="1:4" ht="15.75" customHeight="1" x14ac:dyDescent="0.3">
      <c r="A6874" s="174">
        <v>95402</v>
      </c>
      <c r="B6874" s="83" t="s">
        <v>7079</v>
      </c>
      <c r="C6874" s="174" t="s">
        <v>2092</v>
      </c>
      <c r="D6874" s="175">
        <v>1.87</v>
      </c>
    </row>
    <row r="6875" spans="1:4" ht="15.75" customHeight="1" x14ac:dyDescent="0.3">
      <c r="A6875" s="174">
        <v>95415</v>
      </c>
      <c r="B6875" s="83" t="s">
        <v>7080</v>
      </c>
      <c r="C6875" s="174" t="s">
        <v>6963</v>
      </c>
      <c r="D6875" s="175">
        <v>247.5</v>
      </c>
    </row>
    <row r="6876" spans="1:4" ht="15.75" customHeight="1" x14ac:dyDescent="0.3">
      <c r="A6876" s="174">
        <v>95403</v>
      </c>
      <c r="B6876" s="83" t="s">
        <v>7081</v>
      </c>
      <c r="C6876" s="174" t="s">
        <v>2092</v>
      </c>
      <c r="D6876" s="175">
        <v>2.08</v>
      </c>
    </row>
    <row r="6877" spans="1:4" ht="15.75" customHeight="1" x14ac:dyDescent="0.3">
      <c r="A6877" s="174">
        <v>95417</v>
      </c>
      <c r="B6877" s="83" t="s">
        <v>7082</v>
      </c>
      <c r="C6877" s="174" t="s">
        <v>6963</v>
      </c>
      <c r="D6877" s="175">
        <v>276.12</v>
      </c>
    </row>
    <row r="6878" spans="1:4" ht="15.75" customHeight="1" x14ac:dyDescent="0.3">
      <c r="A6878" s="174">
        <v>95404</v>
      </c>
      <c r="B6878" s="83" t="s">
        <v>7083</v>
      </c>
      <c r="C6878" s="174" t="s">
        <v>2092</v>
      </c>
      <c r="D6878" s="175">
        <v>2.2999999999999998</v>
      </c>
    </row>
    <row r="6879" spans="1:4" ht="15.75" customHeight="1" x14ac:dyDescent="0.3">
      <c r="A6879" s="174">
        <v>95418</v>
      </c>
      <c r="B6879" s="83" t="s">
        <v>7084</v>
      </c>
      <c r="C6879" s="174" t="s">
        <v>6963</v>
      </c>
      <c r="D6879" s="175">
        <v>305</v>
      </c>
    </row>
    <row r="6880" spans="1:4" ht="15.75" customHeight="1" x14ac:dyDescent="0.3">
      <c r="A6880" s="174">
        <v>95337</v>
      </c>
      <c r="B6880" s="83" t="s">
        <v>7085</v>
      </c>
      <c r="C6880" s="174" t="s">
        <v>2092</v>
      </c>
      <c r="D6880" s="175">
        <v>0.28999999999999998</v>
      </c>
    </row>
    <row r="6881" spans="1:4" ht="15.75" customHeight="1" x14ac:dyDescent="0.3">
      <c r="A6881" s="174">
        <v>101322</v>
      </c>
      <c r="B6881" s="83" t="s">
        <v>7086</v>
      </c>
      <c r="C6881" s="174" t="s">
        <v>6963</v>
      </c>
      <c r="D6881" s="175">
        <v>39.33</v>
      </c>
    </row>
    <row r="6882" spans="1:4" ht="15.75" customHeight="1" x14ac:dyDescent="0.3">
      <c r="A6882" s="174">
        <v>95338</v>
      </c>
      <c r="B6882" s="83" t="s">
        <v>7087</v>
      </c>
      <c r="C6882" s="174" t="s">
        <v>2092</v>
      </c>
      <c r="D6882" s="175">
        <v>0.56999999999999995</v>
      </c>
    </row>
    <row r="6883" spans="1:4" ht="15.75" customHeight="1" x14ac:dyDescent="0.3">
      <c r="A6883" s="174">
        <v>101323</v>
      </c>
      <c r="B6883" s="83" t="s">
        <v>7088</v>
      </c>
      <c r="C6883" s="174" t="s">
        <v>6963</v>
      </c>
      <c r="D6883" s="175">
        <v>75.81</v>
      </c>
    </row>
    <row r="6884" spans="1:4" ht="15.75" customHeight="1" x14ac:dyDescent="0.3">
      <c r="A6884" s="174">
        <v>102918</v>
      </c>
      <c r="B6884" s="83" t="s">
        <v>7089</v>
      </c>
      <c r="C6884" s="174" t="s">
        <v>2092</v>
      </c>
      <c r="D6884" s="175">
        <v>0</v>
      </c>
    </row>
    <row r="6885" spans="1:4" ht="15.75" customHeight="1" x14ac:dyDescent="0.3">
      <c r="A6885" s="174">
        <v>101325</v>
      </c>
      <c r="B6885" s="83" t="s">
        <v>7090</v>
      </c>
      <c r="C6885" s="174" t="s">
        <v>6963</v>
      </c>
      <c r="D6885" s="175">
        <v>56.24</v>
      </c>
    </row>
    <row r="6886" spans="1:4" ht="15.75" customHeight="1" x14ac:dyDescent="0.3">
      <c r="A6886" s="174">
        <v>95390</v>
      </c>
      <c r="B6886" s="83" t="s">
        <v>7091</v>
      </c>
      <c r="C6886" s="174" t="s">
        <v>2092</v>
      </c>
      <c r="D6886" s="175">
        <v>0.1</v>
      </c>
    </row>
    <row r="6887" spans="1:4" ht="15.75" customHeight="1" x14ac:dyDescent="0.3">
      <c r="A6887" s="174">
        <v>101326</v>
      </c>
      <c r="B6887" s="83" t="s">
        <v>7092</v>
      </c>
      <c r="C6887" s="174" t="s">
        <v>6963</v>
      </c>
      <c r="D6887" s="175">
        <v>13.77</v>
      </c>
    </row>
    <row r="6888" spans="1:4" ht="15.75" customHeight="1" x14ac:dyDescent="0.3">
      <c r="A6888" s="174">
        <v>95340</v>
      </c>
      <c r="B6888" s="83" t="s">
        <v>7093</v>
      </c>
      <c r="C6888" s="174" t="s">
        <v>2092</v>
      </c>
      <c r="D6888" s="175">
        <v>0.36</v>
      </c>
    </row>
    <row r="6889" spans="1:4" ht="15.75" customHeight="1" x14ac:dyDescent="0.3">
      <c r="A6889" s="174">
        <v>101330</v>
      </c>
      <c r="B6889" s="83" t="s">
        <v>7094</v>
      </c>
      <c r="C6889" s="174" t="s">
        <v>6963</v>
      </c>
      <c r="D6889" s="175">
        <v>48.42</v>
      </c>
    </row>
    <row r="6890" spans="1:4" ht="15.75" customHeight="1" x14ac:dyDescent="0.3">
      <c r="A6890" s="174">
        <v>101331</v>
      </c>
      <c r="B6890" s="83" t="s">
        <v>7095</v>
      </c>
      <c r="C6890" s="174" t="s">
        <v>6963</v>
      </c>
      <c r="D6890" s="175">
        <v>60</v>
      </c>
    </row>
    <row r="6891" spans="1:4" ht="15.75" customHeight="1" x14ac:dyDescent="0.3">
      <c r="A6891" s="174">
        <v>95341</v>
      </c>
      <c r="B6891" s="83" t="s">
        <v>7096</v>
      </c>
      <c r="C6891" s="174" t="s">
        <v>2092</v>
      </c>
      <c r="D6891" s="175">
        <v>0.45</v>
      </c>
    </row>
    <row r="6892" spans="1:4" ht="15.75" customHeight="1" x14ac:dyDescent="0.3">
      <c r="A6892" s="174">
        <v>95339</v>
      </c>
      <c r="B6892" s="83" t="s">
        <v>7097</v>
      </c>
      <c r="C6892" s="174" t="s">
        <v>2092</v>
      </c>
      <c r="D6892" s="175">
        <v>0.47</v>
      </c>
    </row>
    <row r="6893" spans="1:4" ht="15.75" customHeight="1" x14ac:dyDescent="0.3">
      <c r="A6893" s="174">
        <v>101329</v>
      </c>
      <c r="B6893" s="83" t="s">
        <v>7098</v>
      </c>
      <c r="C6893" s="174" t="s">
        <v>6963</v>
      </c>
      <c r="D6893" s="175">
        <v>62.66</v>
      </c>
    </row>
    <row r="6894" spans="1:4" ht="15.75" customHeight="1" x14ac:dyDescent="0.3">
      <c r="A6894" s="174">
        <v>95342</v>
      </c>
      <c r="B6894" s="83" t="s">
        <v>7099</v>
      </c>
      <c r="C6894" s="174" t="s">
        <v>2092</v>
      </c>
      <c r="D6894" s="175">
        <v>0.26</v>
      </c>
    </row>
    <row r="6895" spans="1:4" ht="15.75" customHeight="1" x14ac:dyDescent="0.3">
      <c r="A6895" s="174">
        <v>101333</v>
      </c>
      <c r="B6895" s="83" t="s">
        <v>7100</v>
      </c>
      <c r="C6895" s="174" t="s">
        <v>6963</v>
      </c>
      <c r="D6895" s="175">
        <v>35.29</v>
      </c>
    </row>
    <row r="6896" spans="1:4" ht="15.75" customHeight="1" x14ac:dyDescent="0.3">
      <c r="A6896" s="174">
        <v>100298</v>
      </c>
      <c r="B6896" s="83" t="s">
        <v>7101</v>
      </c>
      <c r="C6896" s="174" t="s">
        <v>2092</v>
      </c>
      <c r="D6896" s="175">
        <v>0.83</v>
      </c>
    </row>
    <row r="6897" spans="1:4" ht="15.75" customHeight="1" x14ac:dyDescent="0.3">
      <c r="A6897" s="174">
        <v>101334</v>
      </c>
      <c r="B6897" s="83" t="s">
        <v>7102</v>
      </c>
      <c r="C6897" s="174" t="s">
        <v>6963</v>
      </c>
      <c r="D6897" s="175">
        <v>109.82</v>
      </c>
    </row>
    <row r="6898" spans="1:4" ht="15.75" customHeight="1" x14ac:dyDescent="0.3">
      <c r="A6898" s="174">
        <v>95405</v>
      </c>
      <c r="B6898" s="83" t="s">
        <v>7103</v>
      </c>
      <c r="C6898" s="174" t="s">
        <v>2092</v>
      </c>
      <c r="D6898" s="175">
        <v>1.38</v>
      </c>
    </row>
    <row r="6899" spans="1:4" ht="15.75" customHeight="1" x14ac:dyDescent="0.3">
      <c r="A6899" s="174">
        <v>95423</v>
      </c>
      <c r="B6899" s="83" t="s">
        <v>7104</v>
      </c>
      <c r="C6899" s="174" t="s">
        <v>6963</v>
      </c>
      <c r="D6899" s="175">
        <v>183.41</v>
      </c>
    </row>
    <row r="6900" spans="1:4" ht="15.75" customHeight="1" x14ac:dyDescent="0.3">
      <c r="A6900" s="174">
        <v>95343</v>
      </c>
      <c r="B6900" s="83" t="s">
        <v>7105</v>
      </c>
      <c r="C6900" s="174" t="s">
        <v>2092</v>
      </c>
      <c r="D6900" s="175">
        <v>0.42</v>
      </c>
    </row>
    <row r="6901" spans="1:4" ht="15.75" customHeight="1" x14ac:dyDescent="0.3">
      <c r="A6901" s="174">
        <v>100295</v>
      </c>
      <c r="B6901" s="83" t="s">
        <v>7106</v>
      </c>
      <c r="C6901" s="174" t="s">
        <v>2092</v>
      </c>
      <c r="D6901" s="175">
        <v>0.7</v>
      </c>
    </row>
    <row r="6902" spans="1:4" ht="15.75" customHeight="1" x14ac:dyDescent="0.3">
      <c r="A6902" s="174">
        <v>101303</v>
      </c>
      <c r="B6902" s="83" t="s">
        <v>7107</v>
      </c>
      <c r="C6902" s="174" t="s">
        <v>6963</v>
      </c>
      <c r="D6902" s="175">
        <v>93.48</v>
      </c>
    </row>
    <row r="6903" spans="1:4" ht="15.75" customHeight="1" x14ac:dyDescent="0.3">
      <c r="A6903" s="174">
        <v>95344</v>
      </c>
      <c r="B6903" s="83" t="s">
        <v>7108</v>
      </c>
      <c r="C6903" s="174" t="s">
        <v>2092</v>
      </c>
      <c r="D6903" s="175">
        <v>0.27</v>
      </c>
    </row>
    <row r="6904" spans="1:4" ht="15.75" customHeight="1" x14ac:dyDescent="0.3">
      <c r="A6904" s="174">
        <v>101308</v>
      </c>
      <c r="B6904" s="83" t="s">
        <v>7109</v>
      </c>
      <c r="C6904" s="174" t="s">
        <v>6963</v>
      </c>
      <c r="D6904" s="175">
        <v>36.4</v>
      </c>
    </row>
    <row r="6905" spans="1:4" ht="15.75" customHeight="1" x14ac:dyDescent="0.3">
      <c r="A6905" s="174">
        <v>105536</v>
      </c>
      <c r="B6905" s="83" t="s">
        <v>7110</v>
      </c>
      <c r="C6905" s="174" t="s">
        <v>2092</v>
      </c>
      <c r="D6905" s="175">
        <v>0</v>
      </c>
    </row>
    <row r="6906" spans="1:4" ht="15.75" customHeight="1" x14ac:dyDescent="0.3">
      <c r="A6906" s="174">
        <v>101320</v>
      </c>
      <c r="B6906" s="83" t="s">
        <v>7111</v>
      </c>
      <c r="C6906" s="174" t="s">
        <v>6963</v>
      </c>
      <c r="D6906" s="175">
        <v>31.66</v>
      </c>
    </row>
    <row r="6907" spans="1:4" ht="15.75" customHeight="1" x14ac:dyDescent="0.3">
      <c r="A6907" s="174">
        <v>95345</v>
      </c>
      <c r="B6907" s="83" t="s">
        <v>7112</v>
      </c>
      <c r="C6907" s="174" t="s">
        <v>2092</v>
      </c>
      <c r="D6907" s="175">
        <v>0.88</v>
      </c>
    </row>
    <row r="6908" spans="1:4" ht="15.75" customHeight="1" x14ac:dyDescent="0.3">
      <c r="A6908" s="174">
        <v>95346</v>
      </c>
      <c r="B6908" s="83" t="s">
        <v>7113</v>
      </c>
      <c r="C6908" s="174" t="s">
        <v>2092</v>
      </c>
      <c r="D6908" s="175">
        <v>0.14000000000000001</v>
      </c>
    </row>
    <row r="6909" spans="1:4" ht="15.75" customHeight="1" x14ac:dyDescent="0.3">
      <c r="A6909" s="174">
        <v>101324</v>
      </c>
      <c r="B6909" s="83" t="s">
        <v>7114</v>
      </c>
      <c r="C6909" s="174" t="s">
        <v>6963</v>
      </c>
      <c r="D6909" s="175">
        <v>19.420000000000002</v>
      </c>
    </row>
    <row r="6910" spans="1:4" ht="15.75" customHeight="1" x14ac:dyDescent="0.3">
      <c r="A6910" s="174">
        <v>101328</v>
      </c>
      <c r="B6910" s="83" t="s">
        <v>7115</v>
      </c>
      <c r="C6910" s="174" t="s">
        <v>6963</v>
      </c>
      <c r="D6910" s="175">
        <v>23.24</v>
      </c>
    </row>
    <row r="6911" spans="1:4" ht="15.75" customHeight="1" x14ac:dyDescent="0.3">
      <c r="A6911" s="174">
        <v>95347</v>
      </c>
      <c r="B6911" s="83" t="s">
        <v>7116</v>
      </c>
      <c r="C6911" s="174" t="s">
        <v>2092</v>
      </c>
      <c r="D6911" s="175">
        <v>0.14000000000000001</v>
      </c>
    </row>
    <row r="6912" spans="1:4" ht="15.75" customHeight="1" x14ac:dyDescent="0.3">
      <c r="A6912" s="174">
        <v>95348</v>
      </c>
      <c r="B6912" s="83" t="s">
        <v>7117</v>
      </c>
      <c r="C6912" s="174" t="s">
        <v>2092</v>
      </c>
      <c r="D6912" s="175">
        <v>0.17</v>
      </c>
    </row>
    <row r="6913" spans="1:4" ht="15.75" customHeight="1" x14ac:dyDescent="0.3">
      <c r="A6913" s="174">
        <v>101332</v>
      </c>
      <c r="B6913" s="83" t="s">
        <v>7118</v>
      </c>
      <c r="C6913" s="174" t="s">
        <v>6963</v>
      </c>
      <c r="D6913" s="175">
        <v>16.600000000000001</v>
      </c>
    </row>
    <row r="6914" spans="1:4" ht="15.75" customHeight="1" x14ac:dyDescent="0.3">
      <c r="A6914" s="174">
        <v>95349</v>
      </c>
      <c r="B6914" s="83" t="s">
        <v>7119</v>
      </c>
      <c r="C6914" s="174" t="s">
        <v>2092</v>
      </c>
      <c r="D6914" s="175">
        <v>0.12</v>
      </c>
    </row>
    <row r="6915" spans="1:4" ht="15.75" customHeight="1" x14ac:dyDescent="0.3">
      <c r="A6915" s="174">
        <v>101336</v>
      </c>
      <c r="B6915" s="83" t="s">
        <v>7120</v>
      </c>
      <c r="C6915" s="174" t="s">
        <v>6963</v>
      </c>
      <c r="D6915" s="175">
        <v>67.47</v>
      </c>
    </row>
    <row r="6916" spans="1:4" ht="15.75" customHeight="1" x14ac:dyDescent="0.3">
      <c r="A6916" s="174">
        <v>95351</v>
      </c>
      <c r="B6916" s="83" t="s">
        <v>7121</v>
      </c>
      <c r="C6916" s="174" t="s">
        <v>2092</v>
      </c>
      <c r="D6916" s="175">
        <v>0.51</v>
      </c>
    </row>
    <row r="6917" spans="1:4" ht="15.75" customHeight="1" x14ac:dyDescent="0.3">
      <c r="A6917" s="174">
        <v>95352</v>
      </c>
      <c r="B6917" s="83" t="s">
        <v>7122</v>
      </c>
      <c r="C6917" s="174" t="s">
        <v>2092</v>
      </c>
      <c r="D6917" s="175">
        <v>0.17</v>
      </c>
    </row>
    <row r="6918" spans="1:4" ht="15.75" customHeight="1" x14ac:dyDescent="0.3">
      <c r="A6918" s="174">
        <v>101337</v>
      </c>
      <c r="B6918" s="83" t="s">
        <v>7123</v>
      </c>
      <c r="C6918" s="174" t="s">
        <v>6963</v>
      </c>
      <c r="D6918" s="175">
        <v>22.77</v>
      </c>
    </row>
    <row r="6919" spans="1:4" ht="15.75" customHeight="1" x14ac:dyDescent="0.3">
      <c r="A6919" s="174">
        <v>101338</v>
      </c>
      <c r="B6919" s="83" t="s">
        <v>7124</v>
      </c>
      <c r="C6919" s="174" t="s">
        <v>6963</v>
      </c>
      <c r="D6919" s="175">
        <v>29.9</v>
      </c>
    </row>
    <row r="6920" spans="1:4" ht="15.75" customHeight="1" x14ac:dyDescent="0.3">
      <c r="A6920" s="174">
        <v>95354</v>
      </c>
      <c r="B6920" s="83" t="s">
        <v>7125</v>
      </c>
      <c r="C6920" s="174" t="s">
        <v>2092</v>
      </c>
      <c r="D6920" s="175">
        <v>0.21</v>
      </c>
    </row>
    <row r="6921" spans="1:4" ht="15.75" customHeight="1" x14ac:dyDescent="0.3">
      <c r="A6921" s="174">
        <v>101339</v>
      </c>
      <c r="B6921" s="83" t="s">
        <v>7126</v>
      </c>
      <c r="C6921" s="174" t="s">
        <v>6963</v>
      </c>
      <c r="D6921" s="175">
        <v>28.97</v>
      </c>
    </row>
    <row r="6922" spans="1:4" ht="15.75" customHeight="1" x14ac:dyDescent="0.3">
      <c r="A6922" s="174">
        <v>101340</v>
      </c>
      <c r="B6922" s="83" t="s">
        <v>7127</v>
      </c>
      <c r="C6922" s="174" t="s">
        <v>6963</v>
      </c>
      <c r="D6922" s="175">
        <v>27.21</v>
      </c>
    </row>
    <row r="6923" spans="1:4" ht="15.75" customHeight="1" x14ac:dyDescent="0.3">
      <c r="A6923" s="174">
        <v>95389</v>
      </c>
      <c r="B6923" s="83" t="s">
        <v>7128</v>
      </c>
      <c r="C6923" s="174" t="s">
        <v>2092</v>
      </c>
      <c r="D6923" s="175">
        <v>0.2</v>
      </c>
    </row>
    <row r="6924" spans="1:4" ht="15.75" customHeight="1" x14ac:dyDescent="0.3">
      <c r="A6924" s="174">
        <v>101341</v>
      </c>
      <c r="B6924" s="83" t="s">
        <v>7129</v>
      </c>
      <c r="C6924" s="174" t="s">
        <v>6963</v>
      </c>
      <c r="D6924" s="175">
        <v>20.96</v>
      </c>
    </row>
    <row r="6925" spans="1:4" ht="15.75" customHeight="1" x14ac:dyDescent="0.3">
      <c r="A6925" s="174">
        <v>95355</v>
      </c>
      <c r="B6925" s="83" t="s">
        <v>7130</v>
      </c>
      <c r="C6925" s="174" t="s">
        <v>2092</v>
      </c>
      <c r="D6925" s="175">
        <v>0.15</v>
      </c>
    </row>
    <row r="6926" spans="1:4" ht="15.75" customHeight="1" x14ac:dyDescent="0.3">
      <c r="A6926" s="174">
        <v>95356</v>
      </c>
      <c r="B6926" s="83" t="s">
        <v>7131</v>
      </c>
      <c r="C6926" s="174" t="s">
        <v>2092</v>
      </c>
      <c r="D6926" s="175">
        <v>0.21</v>
      </c>
    </row>
    <row r="6927" spans="1:4" ht="15.75" customHeight="1" x14ac:dyDescent="0.3">
      <c r="A6927" s="174">
        <v>101342</v>
      </c>
      <c r="B6927" s="83" t="s">
        <v>7132</v>
      </c>
      <c r="C6927" s="174" t="s">
        <v>6963</v>
      </c>
      <c r="D6927" s="175">
        <v>28.97</v>
      </c>
    </row>
    <row r="6928" spans="1:4" ht="15.75" customHeight="1" x14ac:dyDescent="0.3">
      <c r="A6928" s="174">
        <v>95357</v>
      </c>
      <c r="B6928" s="83" t="s">
        <v>7133</v>
      </c>
      <c r="C6928" s="174" t="s">
        <v>2092</v>
      </c>
      <c r="D6928" s="175">
        <v>0.32</v>
      </c>
    </row>
    <row r="6929" spans="1:4" ht="15.75" customHeight="1" x14ac:dyDescent="0.3">
      <c r="A6929" s="174">
        <v>101343</v>
      </c>
      <c r="B6929" s="83" t="s">
        <v>7134</v>
      </c>
      <c r="C6929" s="174" t="s">
        <v>6963</v>
      </c>
      <c r="D6929" s="175">
        <v>42.41</v>
      </c>
    </row>
    <row r="6930" spans="1:4" ht="15.75" customHeight="1" x14ac:dyDescent="0.3">
      <c r="A6930" s="174">
        <v>95358</v>
      </c>
      <c r="B6930" s="83" t="s">
        <v>7135</v>
      </c>
      <c r="C6930" s="174" t="s">
        <v>2092</v>
      </c>
      <c r="D6930" s="175">
        <v>0.42</v>
      </c>
    </row>
    <row r="6931" spans="1:4" ht="15.75" customHeight="1" x14ac:dyDescent="0.3">
      <c r="A6931" s="174">
        <v>101344</v>
      </c>
      <c r="B6931" s="83" t="s">
        <v>7136</v>
      </c>
      <c r="C6931" s="174" t="s">
        <v>6963</v>
      </c>
      <c r="D6931" s="175">
        <v>55.99</v>
      </c>
    </row>
    <row r="6932" spans="1:4" ht="15.75" customHeight="1" x14ac:dyDescent="0.3">
      <c r="A6932" s="174">
        <v>95359</v>
      </c>
      <c r="B6932" s="83" t="s">
        <v>7137</v>
      </c>
      <c r="C6932" s="174" t="s">
        <v>2092</v>
      </c>
      <c r="D6932" s="175">
        <v>0.57999999999999996</v>
      </c>
    </row>
    <row r="6933" spans="1:4" ht="15.75" customHeight="1" x14ac:dyDescent="0.3">
      <c r="A6933" s="174">
        <v>101345</v>
      </c>
      <c r="B6933" s="83" t="s">
        <v>7138</v>
      </c>
      <c r="C6933" s="174" t="s">
        <v>6963</v>
      </c>
      <c r="D6933" s="175">
        <v>77.760000000000005</v>
      </c>
    </row>
    <row r="6934" spans="1:4" ht="15.75" customHeight="1" x14ac:dyDescent="0.3">
      <c r="A6934" s="174">
        <v>101346</v>
      </c>
      <c r="B6934" s="83" t="s">
        <v>7139</v>
      </c>
      <c r="C6934" s="174" t="s">
        <v>6963</v>
      </c>
      <c r="D6934" s="175">
        <v>36.64</v>
      </c>
    </row>
    <row r="6935" spans="1:4" ht="15.75" customHeight="1" x14ac:dyDescent="0.3">
      <c r="A6935" s="174">
        <v>101347</v>
      </c>
      <c r="B6935" s="83" t="s">
        <v>7140</v>
      </c>
      <c r="C6935" s="174" t="s">
        <v>6963</v>
      </c>
      <c r="D6935" s="175">
        <v>40.57</v>
      </c>
    </row>
    <row r="6936" spans="1:4" ht="15.75" customHeight="1" x14ac:dyDescent="0.3">
      <c r="A6936" s="174">
        <v>95361</v>
      </c>
      <c r="B6936" s="83" t="s">
        <v>7141</v>
      </c>
      <c r="C6936" s="174" t="s">
        <v>2092</v>
      </c>
      <c r="D6936" s="175">
        <v>0.19</v>
      </c>
    </row>
    <row r="6937" spans="1:4" ht="15.75" customHeight="1" x14ac:dyDescent="0.3">
      <c r="A6937" s="174">
        <v>101348</v>
      </c>
      <c r="B6937" s="83" t="s">
        <v>7142</v>
      </c>
      <c r="C6937" s="174" t="s">
        <v>6963</v>
      </c>
      <c r="D6937" s="175">
        <v>25.95</v>
      </c>
    </row>
    <row r="6938" spans="1:4" ht="15.75" customHeight="1" x14ac:dyDescent="0.3">
      <c r="A6938" s="174">
        <v>101349</v>
      </c>
      <c r="B6938" s="83" t="s">
        <v>7143</v>
      </c>
      <c r="C6938" s="174" t="s">
        <v>6963</v>
      </c>
      <c r="D6938" s="175">
        <v>37.32</v>
      </c>
    </row>
    <row r="6939" spans="1:4" ht="15.75" customHeight="1" x14ac:dyDescent="0.3">
      <c r="A6939" s="174">
        <v>95362</v>
      </c>
      <c r="B6939" s="83" t="s">
        <v>7144</v>
      </c>
      <c r="C6939" s="174" t="s">
        <v>2092</v>
      </c>
      <c r="D6939" s="175">
        <v>0.28000000000000003</v>
      </c>
    </row>
    <row r="6940" spans="1:4" ht="15.75" customHeight="1" x14ac:dyDescent="0.3">
      <c r="A6940" s="174">
        <v>95363</v>
      </c>
      <c r="B6940" s="83" t="s">
        <v>7145</v>
      </c>
      <c r="C6940" s="174" t="s">
        <v>2092</v>
      </c>
      <c r="D6940" s="175">
        <v>0.28000000000000003</v>
      </c>
    </row>
    <row r="6941" spans="1:4" ht="15.75" customHeight="1" x14ac:dyDescent="0.3">
      <c r="A6941" s="174">
        <v>101350</v>
      </c>
      <c r="B6941" s="83" t="s">
        <v>7146</v>
      </c>
      <c r="C6941" s="174" t="s">
        <v>6963</v>
      </c>
      <c r="D6941" s="175">
        <v>37.32</v>
      </c>
    </row>
    <row r="6942" spans="1:4" ht="15.75" customHeight="1" x14ac:dyDescent="0.3">
      <c r="A6942" s="174">
        <v>95360</v>
      </c>
      <c r="B6942" s="83" t="s">
        <v>7147</v>
      </c>
      <c r="C6942" s="174" t="s">
        <v>2092</v>
      </c>
      <c r="D6942" s="175">
        <v>0.3</v>
      </c>
    </row>
    <row r="6943" spans="1:4" ht="15.75" customHeight="1" x14ac:dyDescent="0.3">
      <c r="A6943" s="174">
        <v>101351</v>
      </c>
      <c r="B6943" s="83" t="s">
        <v>7148</v>
      </c>
      <c r="C6943" s="174" t="s">
        <v>6963</v>
      </c>
      <c r="D6943" s="175">
        <v>28.97</v>
      </c>
    </row>
    <row r="6944" spans="1:4" ht="15.75" customHeight="1" x14ac:dyDescent="0.3">
      <c r="A6944" s="174">
        <v>95365</v>
      </c>
      <c r="B6944" s="83" t="s">
        <v>7149</v>
      </c>
      <c r="C6944" s="174" t="s">
        <v>2092</v>
      </c>
      <c r="D6944" s="175">
        <v>0.21</v>
      </c>
    </row>
    <row r="6945" spans="1:4" ht="15.75" customHeight="1" x14ac:dyDescent="0.3">
      <c r="A6945" s="174">
        <v>101352</v>
      </c>
      <c r="B6945" s="83" t="s">
        <v>7150</v>
      </c>
      <c r="C6945" s="174" t="s">
        <v>6963</v>
      </c>
      <c r="D6945" s="175">
        <v>28.97</v>
      </c>
    </row>
    <row r="6946" spans="1:4" ht="15.75" customHeight="1" x14ac:dyDescent="0.3">
      <c r="A6946" s="174">
        <v>95364</v>
      </c>
      <c r="B6946" s="83" t="s">
        <v>7151</v>
      </c>
      <c r="C6946" s="174" t="s">
        <v>2092</v>
      </c>
      <c r="D6946" s="175">
        <v>0.21</v>
      </c>
    </row>
    <row r="6947" spans="1:4" ht="15.75" customHeight="1" x14ac:dyDescent="0.3">
      <c r="A6947" s="174">
        <v>95366</v>
      </c>
      <c r="B6947" s="83" t="s">
        <v>7152</v>
      </c>
      <c r="C6947" s="174" t="s">
        <v>2092</v>
      </c>
      <c r="D6947" s="175">
        <v>0.18</v>
      </c>
    </row>
    <row r="6948" spans="1:4" ht="15.75" customHeight="1" x14ac:dyDescent="0.3">
      <c r="A6948" s="174">
        <v>101353</v>
      </c>
      <c r="B6948" s="83" t="s">
        <v>7153</v>
      </c>
      <c r="C6948" s="174" t="s">
        <v>6963</v>
      </c>
      <c r="D6948" s="175">
        <v>24.08</v>
      </c>
    </row>
    <row r="6949" spans="1:4" ht="15.75" customHeight="1" x14ac:dyDescent="0.3">
      <c r="A6949" s="174">
        <v>95367</v>
      </c>
      <c r="B6949" s="83" t="s">
        <v>7154</v>
      </c>
      <c r="C6949" s="174" t="s">
        <v>2092</v>
      </c>
      <c r="D6949" s="175">
        <v>0.28000000000000003</v>
      </c>
    </row>
    <row r="6950" spans="1:4" ht="15.75" customHeight="1" x14ac:dyDescent="0.3">
      <c r="A6950" s="174">
        <v>101355</v>
      </c>
      <c r="B6950" s="83" t="s">
        <v>7155</v>
      </c>
      <c r="C6950" s="174" t="s">
        <v>6963</v>
      </c>
      <c r="D6950" s="175">
        <v>37.32</v>
      </c>
    </row>
    <row r="6951" spans="1:4" ht="15.75" customHeight="1" x14ac:dyDescent="0.3">
      <c r="A6951" s="174">
        <v>95368</v>
      </c>
      <c r="B6951" s="83" t="s">
        <v>7156</v>
      </c>
      <c r="C6951" s="174" t="s">
        <v>2092</v>
      </c>
      <c r="D6951" s="175">
        <v>0.27</v>
      </c>
    </row>
    <row r="6952" spans="1:4" ht="15.75" customHeight="1" x14ac:dyDescent="0.3">
      <c r="A6952" s="174">
        <v>95369</v>
      </c>
      <c r="B6952" s="83" t="s">
        <v>7157</v>
      </c>
      <c r="C6952" s="174" t="s">
        <v>2092</v>
      </c>
      <c r="D6952" s="175">
        <v>0.22</v>
      </c>
    </row>
    <row r="6953" spans="1:4" ht="15.75" customHeight="1" x14ac:dyDescent="0.3">
      <c r="A6953" s="174">
        <v>95370</v>
      </c>
      <c r="B6953" s="83" t="s">
        <v>7158</v>
      </c>
      <c r="C6953" s="174" t="s">
        <v>2092</v>
      </c>
      <c r="D6953" s="175">
        <v>0.39</v>
      </c>
    </row>
    <row r="6954" spans="1:4" ht="15.75" customHeight="1" x14ac:dyDescent="0.3">
      <c r="A6954" s="174">
        <v>101356</v>
      </c>
      <c r="B6954" s="83" t="s">
        <v>7159</v>
      </c>
      <c r="C6954" s="174" t="s">
        <v>6963</v>
      </c>
      <c r="D6954" s="175">
        <v>52.79</v>
      </c>
    </row>
    <row r="6955" spans="1:4" ht="15.75" customHeight="1" x14ac:dyDescent="0.3">
      <c r="A6955" s="174">
        <v>95371</v>
      </c>
      <c r="B6955" s="83" t="s">
        <v>7160</v>
      </c>
      <c r="C6955" s="174" t="s">
        <v>2092</v>
      </c>
      <c r="D6955" s="175">
        <v>0.56999999999999995</v>
      </c>
    </row>
    <row r="6956" spans="1:4" ht="15.75" customHeight="1" x14ac:dyDescent="0.3">
      <c r="A6956" s="174">
        <v>101357</v>
      </c>
      <c r="B6956" s="83" t="s">
        <v>7161</v>
      </c>
      <c r="C6956" s="174" t="s">
        <v>6963</v>
      </c>
      <c r="D6956" s="175">
        <v>75.81</v>
      </c>
    </row>
    <row r="6957" spans="1:4" ht="15.75" customHeight="1" x14ac:dyDescent="0.3">
      <c r="A6957" s="174">
        <v>95372</v>
      </c>
      <c r="B6957" s="83" t="s">
        <v>7162</v>
      </c>
      <c r="C6957" s="174" t="s">
        <v>2092</v>
      </c>
      <c r="D6957" s="175">
        <v>0.39</v>
      </c>
    </row>
    <row r="6958" spans="1:4" ht="15.75" customHeight="1" x14ac:dyDescent="0.3">
      <c r="A6958" s="174">
        <v>101358</v>
      </c>
      <c r="B6958" s="83" t="s">
        <v>7163</v>
      </c>
      <c r="C6958" s="174" t="s">
        <v>6963</v>
      </c>
      <c r="D6958" s="175">
        <v>52.79</v>
      </c>
    </row>
    <row r="6959" spans="1:4" ht="15.75" customHeight="1" x14ac:dyDescent="0.3">
      <c r="A6959" s="174">
        <v>95373</v>
      </c>
      <c r="B6959" s="83" t="s">
        <v>7164</v>
      </c>
      <c r="C6959" s="174" t="s">
        <v>2092</v>
      </c>
      <c r="D6959" s="175">
        <v>0.38</v>
      </c>
    </row>
    <row r="6960" spans="1:4" ht="15.75" customHeight="1" x14ac:dyDescent="0.3">
      <c r="A6960" s="174">
        <v>101359</v>
      </c>
      <c r="B6960" s="83" t="s">
        <v>7165</v>
      </c>
      <c r="C6960" s="174" t="s">
        <v>6963</v>
      </c>
      <c r="D6960" s="175">
        <v>51.26</v>
      </c>
    </row>
    <row r="6961" spans="1:4" ht="15.75" customHeight="1" x14ac:dyDescent="0.3">
      <c r="A6961" s="174">
        <v>101360</v>
      </c>
      <c r="B6961" s="83" t="s">
        <v>7166</v>
      </c>
      <c r="C6961" s="174" t="s">
        <v>6963</v>
      </c>
      <c r="D6961" s="175">
        <v>52.79</v>
      </c>
    </row>
    <row r="6962" spans="1:4" ht="15.75" customHeight="1" x14ac:dyDescent="0.3">
      <c r="A6962" s="174">
        <v>95374</v>
      </c>
      <c r="B6962" s="83" t="s">
        <v>7167</v>
      </c>
      <c r="C6962" s="174" t="s">
        <v>2092</v>
      </c>
      <c r="D6962" s="175">
        <v>0.39</v>
      </c>
    </row>
    <row r="6963" spans="1:4" ht="15.75" customHeight="1" x14ac:dyDescent="0.3">
      <c r="A6963" s="174">
        <v>95375</v>
      </c>
      <c r="B6963" s="83" t="s">
        <v>7168</v>
      </c>
      <c r="C6963" s="174" t="s">
        <v>2092</v>
      </c>
      <c r="D6963" s="175">
        <v>0.43</v>
      </c>
    </row>
    <row r="6964" spans="1:4" ht="15.75" customHeight="1" x14ac:dyDescent="0.3">
      <c r="A6964" s="174">
        <v>101361</v>
      </c>
      <c r="B6964" s="83" t="s">
        <v>7169</v>
      </c>
      <c r="C6964" s="174" t="s">
        <v>6963</v>
      </c>
      <c r="D6964" s="175">
        <v>58.08</v>
      </c>
    </row>
    <row r="6965" spans="1:4" ht="15.75" customHeight="1" x14ac:dyDescent="0.3">
      <c r="A6965" s="174">
        <v>95376</v>
      </c>
      <c r="B6965" s="83" t="s">
        <v>7170</v>
      </c>
      <c r="C6965" s="174" t="s">
        <v>2092</v>
      </c>
      <c r="D6965" s="175">
        <v>0.11</v>
      </c>
    </row>
    <row r="6966" spans="1:4" ht="15.75" customHeight="1" x14ac:dyDescent="0.3">
      <c r="A6966" s="174">
        <v>95377</v>
      </c>
      <c r="B6966" s="83" t="s">
        <v>7171</v>
      </c>
      <c r="C6966" s="174" t="s">
        <v>2092</v>
      </c>
      <c r="D6966" s="175">
        <v>0.31</v>
      </c>
    </row>
    <row r="6967" spans="1:4" ht="15.75" customHeight="1" x14ac:dyDescent="0.3">
      <c r="A6967" s="174">
        <v>101363</v>
      </c>
      <c r="B6967" s="83" t="s">
        <v>7172</v>
      </c>
      <c r="C6967" s="174" t="s">
        <v>6963</v>
      </c>
      <c r="D6967" s="175">
        <v>41.25</v>
      </c>
    </row>
    <row r="6968" spans="1:4" ht="15.75" customHeight="1" x14ac:dyDescent="0.3">
      <c r="A6968" s="174">
        <v>95378</v>
      </c>
      <c r="B6968" s="83" t="s">
        <v>7173</v>
      </c>
      <c r="C6968" s="174" t="s">
        <v>2092</v>
      </c>
      <c r="D6968" s="175">
        <v>0.4</v>
      </c>
    </row>
    <row r="6969" spans="1:4" ht="15.75" customHeight="1" x14ac:dyDescent="0.3">
      <c r="A6969" s="174">
        <v>101364</v>
      </c>
      <c r="B6969" s="83" t="s">
        <v>7174</v>
      </c>
      <c r="C6969" s="174" t="s">
        <v>6963</v>
      </c>
      <c r="D6969" s="175">
        <v>53.57</v>
      </c>
    </row>
    <row r="6970" spans="1:4" ht="15.75" customHeight="1" x14ac:dyDescent="0.3">
      <c r="A6970" s="174">
        <v>95379</v>
      </c>
      <c r="B6970" s="83" t="s">
        <v>7175</v>
      </c>
      <c r="C6970" s="174" t="s">
        <v>2092</v>
      </c>
      <c r="D6970" s="175">
        <v>0.31</v>
      </c>
    </row>
    <row r="6971" spans="1:4" ht="15.75" customHeight="1" x14ac:dyDescent="0.3">
      <c r="A6971" s="174">
        <v>101365</v>
      </c>
      <c r="B6971" s="83" t="s">
        <v>7176</v>
      </c>
      <c r="C6971" s="174" t="s">
        <v>6963</v>
      </c>
      <c r="D6971" s="175">
        <v>41.25</v>
      </c>
    </row>
    <row r="6972" spans="1:4" ht="15.75" customHeight="1" x14ac:dyDescent="0.3">
      <c r="A6972" s="174">
        <v>95380</v>
      </c>
      <c r="B6972" s="83" t="s">
        <v>7177</v>
      </c>
      <c r="C6972" s="174" t="s">
        <v>2092</v>
      </c>
      <c r="D6972" s="175">
        <v>0.25</v>
      </c>
    </row>
    <row r="6973" spans="1:4" ht="15.75" customHeight="1" x14ac:dyDescent="0.3">
      <c r="A6973" s="174">
        <v>101366</v>
      </c>
      <c r="B6973" s="83" t="s">
        <v>7178</v>
      </c>
      <c r="C6973" s="174" t="s">
        <v>6963</v>
      </c>
      <c r="D6973" s="175">
        <v>33.39</v>
      </c>
    </row>
    <row r="6974" spans="1:4" ht="15.75" customHeight="1" x14ac:dyDescent="0.3">
      <c r="A6974" s="174">
        <v>100535</v>
      </c>
      <c r="B6974" s="83" t="s">
        <v>7179</v>
      </c>
      <c r="C6974" s="174" t="s">
        <v>2092</v>
      </c>
      <c r="D6974" s="175">
        <v>0.38</v>
      </c>
    </row>
    <row r="6975" spans="1:4" ht="15.75" customHeight="1" x14ac:dyDescent="0.3">
      <c r="A6975" s="174">
        <v>100536</v>
      </c>
      <c r="B6975" s="83" t="s">
        <v>7180</v>
      </c>
      <c r="C6975" s="174" t="s">
        <v>6963</v>
      </c>
      <c r="D6975" s="175">
        <v>50.79</v>
      </c>
    </row>
    <row r="6976" spans="1:4" ht="15.75" customHeight="1" x14ac:dyDescent="0.3">
      <c r="A6976" s="174">
        <v>101368</v>
      </c>
      <c r="B6976" s="83" t="s">
        <v>7181</v>
      </c>
      <c r="C6976" s="174" t="s">
        <v>6963</v>
      </c>
      <c r="D6976" s="175">
        <v>43.47</v>
      </c>
    </row>
    <row r="6977" spans="1:4" ht="15.75" customHeight="1" x14ac:dyDescent="0.3">
      <c r="A6977" s="174">
        <v>101369</v>
      </c>
      <c r="B6977" s="83" t="s">
        <v>7182</v>
      </c>
      <c r="C6977" s="174" t="s">
        <v>6963</v>
      </c>
      <c r="D6977" s="175">
        <v>41.46</v>
      </c>
    </row>
    <row r="6978" spans="1:4" ht="15.75" customHeight="1" x14ac:dyDescent="0.3">
      <c r="A6978" s="174">
        <v>95385</v>
      </c>
      <c r="B6978" s="83" t="s">
        <v>7183</v>
      </c>
      <c r="C6978" s="174" t="s">
        <v>2092</v>
      </c>
      <c r="D6978" s="175">
        <v>0.3</v>
      </c>
    </row>
    <row r="6979" spans="1:4" ht="15.75" customHeight="1" x14ac:dyDescent="0.3">
      <c r="A6979" s="174">
        <v>101370</v>
      </c>
      <c r="B6979" s="83" t="s">
        <v>7184</v>
      </c>
      <c r="C6979" s="174" t="s">
        <v>6963</v>
      </c>
      <c r="D6979" s="175">
        <v>40.76</v>
      </c>
    </row>
    <row r="6980" spans="1:4" ht="15.75" customHeight="1" x14ac:dyDescent="0.3">
      <c r="A6980" s="174">
        <v>95406</v>
      </c>
      <c r="B6980" s="83" t="s">
        <v>7185</v>
      </c>
      <c r="C6980" s="174" t="s">
        <v>2092</v>
      </c>
      <c r="D6980" s="175">
        <v>0.22</v>
      </c>
    </row>
    <row r="6981" spans="1:4" ht="15.75" customHeight="1" x14ac:dyDescent="0.3">
      <c r="A6981" s="174">
        <v>95424</v>
      </c>
      <c r="B6981" s="83" t="s">
        <v>7186</v>
      </c>
      <c r="C6981" s="174" t="s">
        <v>6963</v>
      </c>
      <c r="D6981" s="175">
        <v>29.71</v>
      </c>
    </row>
    <row r="6982" spans="1:4" ht="15.75" customHeight="1" x14ac:dyDescent="0.3">
      <c r="A6982" s="174">
        <v>95386</v>
      </c>
      <c r="B6982" s="83" t="s">
        <v>7187</v>
      </c>
      <c r="C6982" s="174" t="s">
        <v>2092</v>
      </c>
      <c r="D6982" s="175">
        <v>0.3</v>
      </c>
    </row>
    <row r="6983" spans="1:4" ht="15.75" customHeight="1" x14ac:dyDescent="0.3">
      <c r="A6983" s="174">
        <v>95383</v>
      </c>
      <c r="B6983" s="83" t="s">
        <v>7188</v>
      </c>
      <c r="C6983" s="174" t="s">
        <v>2092</v>
      </c>
      <c r="D6983" s="175">
        <v>0.32</v>
      </c>
    </row>
    <row r="6984" spans="1:4" ht="15.75" customHeight="1" x14ac:dyDescent="0.3">
      <c r="A6984" s="174">
        <v>95384</v>
      </c>
      <c r="B6984" s="83" t="s">
        <v>7189</v>
      </c>
      <c r="C6984" s="174" t="s">
        <v>2092</v>
      </c>
      <c r="D6984" s="175">
        <v>0.31</v>
      </c>
    </row>
    <row r="6985" spans="1:4" ht="15.75" customHeight="1" x14ac:dyDescent="0.3">
      <c r="A6985" s="174">
        <v>100299</v>
      </c>
      <c r="B6985" s="83" t="s">
        <v>7190</v>
      </c>
      <c r="C6985" s="174" t="s">
        <v>2092</v>
      </c>
      <c r="D6985" s="175">
        <v>0.64</v>
      </c>
    </row>
    <row r="6986" spans="1:4" ht="15.75" customHeight="1" x14ac:dyDescent="0.3">
      <c r="A6986" s="174">
        <v>100315</v>
      </c>
      <c r="B6986" s="83" t="s">
        <v>7191</v>
      </c>
      <c r="C6986" s="174" t="s">
        <v>6963</v>
      </c>
      <c r="D6986" s="175">
        <v>85.83</v>
      </c>
    </row>
    <row r="6987" spans="1:4" ht="15.75" customHeight="1" x14ac:dyDescent="0.3">
      <c r="A6987" s="174">
        <v>95387</v>
      </c>
      <c r="B6987" s="83" t="s">
        <v>7192</v>
      </c>
      <c r="C6987" s="174" t="s">
        <v>2092</v>
      </c>
      <c r="D6987" s="175">
        <v>0.4</v>
      </c>
    </row>
    <row r="6988" spans="1:4" ht="15.75" customHeight="1" x14ac:dyDescent="0.3">
      <c r="A6988" s="174">
        <v>101371</v>
      </c>
      <c r="B6988" s="83" t="s">
        <v>7193</v>
      </c>
      <c r="C6988" s="174" t="s">
        <v>6963</v>
      </c>
      <c r="D6988" s="175">
        <v>53.59</v>
      </c>
    </row>
    <row r="6989" spans="1:4" ht="15.75" customHeight="1" x14ac:dyDescent="0.3">
      <c r="A6989" s="174">
        <v>100288</v>
      </c>
      <c r="B6989" s="83" t="s">
        <v>7194</v>
      </c>
      <c r="C6989" s="174" t="s">
        <v>2092</v>
      </c>
      <c r="D6989" s="175">
        <v>0.1</v>
      </c>
    </row>
    <row r="6990" spans="1:4" ht="15.75" customHeight="1" x14ac:dyDescent="0.3">
      <c r="A6990" s="174">
        <v>101372</v>
      </c>
      <c r="B6990" s="83" t="s">
        <v>7195</v>
      </c>
      <c r="C6990" s="174" t="s">
        <v>6963</v>
      </c>
      <c r="D6990" s="175">
        <v>14.38</v>
      </c>
    </row>
    <row r="6991" spans="1:4" ht="15.75" customHeight="1" x14ac:dyDescent="0.3">
      <c r="A6991" s="174">
        <v>90775</v>
      </c>
      <c r="B6991" s="83" t="s">
        <v>7196</v>
      </c>
      <c r="C6991" s="174" t="s">
        <v>2092</v>
      </c>
      <c r="D6991" s="175">
        <v>24.58</v>
      </c>
    </row>
    <row r="6992" spans="1:4" ht="15.75" customHeight="1" x14ac:dyDescent="0.3">
      <c r="A6992" s="174">
        <v>93561</v>
      </c>
      <c r="B6992" s="83" t="s">
        <v>7196</v>
      </c>
      <c r="C6992" s="174" t="s">
        <v>6963</v>
      </c>
      <c r="D6992" s="175">
        <v>4342.0600000000004</v>
      </c>
    </row>
    <row r="6993" spans="1:4" ht="15.75" customHeight="1" x14ac:dyDescent="0.3">
      <c r="A6993" s="174">
        <v>88264</v>
      </c>
      <c r="B6993" s="83" t="s">
        <v>7197</v>
      </c>
      <c r="C6993" s="174" t="s">
        <v>2092</v>
      </c>
      <c r="D6993" s="175">
        <v>37.369999999999997</v>
      </c>
    </row>
    <row r="6994" spans="1:4" ht="15.75" customHeight="1" x14ac:dyDescent="0.3">
      <c r="A6994" s="174">
        <v>101399</v>
      </c>
      <c r="B6994" s="83" t="s">
        <v>7197</v>
      </c>
      <c r="C6994" s="174" t="s">
        <v>6963</v>
      </c>
      <c r="D6994" s="175">
        <v>6638.04</v>
      </c>
    </row>
    <row r="6995" spans="1:4" ht="15.75" customHeight="1" x14ac:dyDescent="0.3">
      <c r="A6995" s="174">
        <v>88266</v>
      </c>
      <c r="B6995" s="83" t="s">
        <v>7198</v>
      </c>
      <c r="C6995" s="174" t="s">
        <v>2092</v>
      </c>
      <c r="D6995" s="175">
        <v>44.39</v>
      </c>
    </row>
    <row r="6996" spans="1:4" ht="15.75" customHeight="1" x14ac:dyDescent="0.3">
      <c r="A6996" s="174">
        <v>101401</v>
      </c>
      <c r="B6996" s="83" t="s">
        <v>7198</v>
      </c>
      <c r="C6996" s="174" t="s">
        <v>6963</v>
      </c>
      <c r="D6996" s="175">
        <v>7869.18</v>
      </c>
    </row>
    <row r="6997" spans="1:4" ht="15.75" customHeight="1" x14ac:dyDescent="0.3">
      <c r="A6997" s="174">
        <v>88267</v>
      </c>
      <c r="B6997" s="83" t="s">
        <v>7199</v>
      </c>
      <c r="C6997" s="174" t="s">
        <v>2092</v>
      </c>
      <c r="D6997" s="175">
        <v>36.17</v>
      </c>
    </row>
    <row r="6998" spans="1:4" ht="15.75" customHeight="1" x14ac:dyDescent="0.3">
      <c r="A6998" s="174">
        <v>101402</v>
      </c>
      <c r="B6998" s="83" t="s">
        <v>7199</v>
      </c>
      <c r="C6998" s="174" t="s">
        <v>6963</v>
      </c>
      <c r="D6998" s="175">
        <v>6440.58</v>
      </c>
    </row>
    <row r="6999" spans="1:4" ht="15.75" customHeight="1" x14ac:dyDescent="0.3">
      <c r="A6999" s="174">
        <v>90776</v>
      </c>
      <c r="B6999" s="83" t="s">
        <v>7200</v>
      </c>
      <c r="C6999" s="174" t="s">
        <v>2092</v>
      </c>
      <c r="D6999" s="175">
        <v>41.91</v>
      </c>
    </row>
    <row r="7000" spans="1:4" ht="15.75" customHeight="1" x14ac:dyDescent="0.3">
      <c r="A7000" s="174">
        <v>93572</v>
      </c>
      <c r="B7000" s="83" t="s">
        <v>7201</v>
      </c>
      <c r="C7000" s="174" t="s">
        <v>6963</v>
      </c>
      <c r="D7000" s="175">
        <v>7356.27</v>
      </c>
    </row>
    <row r="7001" spans="1:4" ht="15.75" customHeight="1" x14ac:dyDescent="0.3">
      <c r="A7001" s="174">
        <v>90777</v>
      </c>
      <c r="B7001" s="83" t="s">
        <v>7202</v>
      </c>
      <c r="C7001" s="174" t="s">
        <v>2092</v>
      </c>
      <c r="D7001" s="175">
        <v>131.06</v>
      </c>
    </row>
    <row r="7002" spans="1:4" ht="15.75" customHeight="1" x14ac:dyDescent="0.3">
      <c r="A7002" s="174">
        <v>93565</v>
      </c>
      <c r="B7002" s="83" t="s">
        <v>7202</v>
      </c>
      <c r="C7002" s="174" t="s">
        <v>6963</v>
      </c>
      <c r="D7002" s="175">
        <v>22939.49</v>
      </c>
    </row>
    <row r="7003" spans="1:4" ht="15.75" customHeight="1" x14ac:dyDescent="0.3">
      <c r="A7003" s="174">
        <v>90778</v>
      </c>
      <c r="B7003" s="83" t="s">
        <v>7203</v>
      </c>
      <c r="C7003" s="174" t="s">
        <v>2092</v>
      </c>
      <c r="D7003" s="175">
        <v>145.94</v>
      </c>
    </row>
    <row r="7004" spans="1:4" ht="15.75" customHeight="1" x14ac:dyDescent="0.3">
      <c r="A7004" s="174">
        <v>93567</v>
      </c>
      <c r="B7004" s="83" t="s">
        <v>7203</v>
      </c>
      <c r="C7004" s="174" t="s">
        <v>6963</v>
      </c>
      <c r="D7004" s="175">
        <v>25541.759999999998</v>
      </c>
    </row>
    <row r="7005" spans="1:4" ht="15.75" customHeight="1" x14ac:dyDescent="0.3">
      <c r="A7005" s="174">
        <v>90779</v>
      </c>
      <c r="B7005" s="83" t="s">
        <v>7204</v>
      </c>
      <c r="C7005" s="174" t="s">
        <v>2092</v>
      </c>
      <c r="D7005" s="175">
        <v>160.96</v>
      </c>
    </row>
    <row r="7006" spans="1:4" ht="15.75" customHeight="1" x14ac:dyDescent="0.3">
      <c r="A7006" s="174">
        <v>93568</v>
      </c>
      <c r="B7006" s="83" t="s">
        <v>7204</v>
      </c>
      <c r="C7006" s="174" t="s">
        <v>6963</v>
      </c>
      <c r="D7006" s="175">
        <v>28168.01</v>
      </c>
    </row>
    <row r="7007" spans="1:4" ht="15.75" customHeight="1" x14ac:dyDescent="0.3">
      <c r="A7007" s="174">
        <v>88269</v>
      </c>
      <c r="B7007" s="83" t="s">
        <v>7205</v>
      </c>
      <c r="C7007" s="174" t="s">
        <v>2092</v>
      </c>
      <c r="D7007" s="175">
        <v>35.36</v>
      </c>
    </row>
    <row r="7008" spans="1:4" ht="15.75" customHeight="1" x14ac:dyDescent="0.3">
      <c r="A7008" s="174">
        <v>101407</v>
      </c>
      <c r="B7008" s="83" t="s">
        <v>7205</v>
      </c>
      <c r="C7008" s="174" t="s">
        <v>6963</v>
      </c>
      <c r="D7008" s="175">
        <v>6318.63</v>
      </c>
    </row>
    <row r="7009" spans="1:4" ht="15.75" customHeight="1" x14ac:dyDescent="0.3">
      <c r="A7009" s="174">
        <v>88270</v>
      </c>
      <c r="B7009" s="83" t="s">
        <v>7206</v>
      </c>
      <c r="C7009" s="174" t="s">
        <v>2092</v>
      </c>
      <c r="D7009" s="175">
        <v>36.909999999999997</v>
      </c>
    </row>
    <row r="7010" spans="1:4" ht="15.75" customHeight="1" x14ac:dyDescent="0.3">
      <c r="A7010" s="174">
        <v>101408</v>
      </c>
      <c r="B7010" s="83" t="s">
        <v>7206</v>
      </c>
      <c r="C7010" s="174" t="s">
        <v>6963</v>
      </c>
      <c r="D7010" s="175">
        <v>6575.63</v>
      </c>
    </row>
    <row r="7011" spans="1:4" ht="15.75" customHeight="1" x14ac:dyDescent="0.3">
      <c r="A7011" s="174">
        <v>102919</v>
      </c>
      <c r="B7011" s="83" t="s">
        <v>7207</v>
      </c>
      <c r="C7011" s="174" t="s">
        <v>2092</v>
      </c>
      <c r="D7011" s="175">
        <v>0</v>
      </c>
    </row>
    <row r="7012" spans="1:4" ht="15.75" customHeight="1" x14ac:dyDescent="0.3">
      <c r="A7012" s="174">
        <v>101409</v>
      </c>
      <c r="B7012" s="83" t="s">
        <v>7208</v>
      </c>
      <c r="C7012" s="174" t="s">
        <v>6963</v>
      </c>
      <c r="D7012" s="175">
        <v>6639.14</v>
      </c>
    </row>
    <row r="7013" spans="1:4" ht="15.75" customHeight="1" x14ac:dyDescent="0.3">
      <c r="A7013" s="174">
        <v>88441</v>
      </c>
      <c r="B7013" s="83" t="s">
        <v>7209</v>
      </c>
      <c r="C7013" s="174" t="s">
        <v>2092</v>
      </c>
      <c r="D7013" s="175">
        <v>29.87</v>
      </c>
    </row>
    <row r="7014" spans="1:4" ht="15.75" customHeight="1" x14ac:dyDescent="0.3">
      <c r="A7014" s="174">
        <v>101410</v>
      </c>
      <c r="B7014" s="83" t="s">
        <v>7209</v>
      </c>
      <c r="C7014" s="174" t="s">
        <v>6963</v>
      </c>
      <c r="D7014" s="175">
        <v>5362.57</v>
      </c>
    </row>
    <row r="7015" spans="1:4" ht="15.75" customHeight="1" x14ac:dyDescent="0.3">
      <c r="A7015" s="174">
        <v>88272</v>
      </c>
      <c r="B7015" s="83" t="s">
        <v>7210</v>
      </c>
      <c r="C7015" s="174" t="s">
        <v>2092</v>
      </c>
      <c r="D7015" s="175">
        <v>37.06</v>
      </c>
    </row>
    <row r="7016" spans="1:4" ht="15.75" customHeight="1" x14ac:dyDescent="0.3">
      <c r="A7016" s="174">
        <v>88273</v>
      </c>
      <c r="B7016" s="83" t="s">
        <v>7211</v>
      </c>
      <c r="C7016" s="174" t="s">
        <v>2092</v>
      </c>
      <c r="D7016" s="175">
        <v>34.229999999999997</v>
      </c>
    </row>
    <row r="7017" spans="1:4" ht="15.75" customHeight="1" x14ac:dyDescent="0.3">
      <c r="A7017" s="174">
        <v>101413</v>
      </c>
      <c r="B7017" s="83" t="s">
        <v>7211</v>
      </c>
      <c r="C7017" s="174" t="s">
        <v>6963</v>
      </c>
      <c r="D7017" s="175">
        <v>6113.59</v>
      </c>
    </row>
    <row r="7018" spans="1:4" ht="15.75" customHeight="1" x14ac:dyDescent="0.3">
      <c r="A7018" s="174">
        <v>101414</v>
      </c>
      <c r="B7018" s="83" t="s">
        <v>7212</v>
      </c>
      <c r="C7018" s="174" t="s">
        <v>6963</v>
      </c>
      <c r="D7018" s="175">
        <v>7208.06</v>
      </c>
    </row>
    <row r="7019" spans="1:4" ht="15.75" customHeight="1" x14ac:dyDescent="0.3">
      <c r="A7019" s="174">
        <v>88274</v>
      </c>
      <c r="B7019" s="83" t="s">
        <v>7213</v>
      </c>
      <c r="C7019" s="174" t="s">
        <v>2092</v>
      </c>
      <c r="D7019" s="175">
        <v>40.47</v>
      </c>
    </row>
    <row r="7020" spans="1:4" ht="15.75" customHeight="1" x14ac:dyDescent="0.3">
      <c r="A7020" s="174">
        <v>101412</v>
      </c>
      <c r="B7020" s="83" t="s">
        <v>7214</v>
      </c>
      <c r="C7020" s="174" t="s">
        <v>6963</v>
      </c>
      <c r="D7020" s="175">
        <v>6619.79</v>
      </c>
    </row>
    <row r="7021" spans="1:4" ht="15.75" customHeight="1" x14ac:dyDescent="0.3">
      <c r="A7021" s="174">
        <v>101415</v>
      </c>
      <c r="B7021" s="83" t="s">
        <v>7215</v>
      </c>
      <c r="C7021" s="174" t="s">
        <v>6963</v>
      </c>
      <c r="D7021" s="175">
        <v>7198.85</v>
      </c>
    </row>
    <row r="7022" spans="1:4" ht="15.75" customHeight="1" x14ac:dyDescent="0.3">
      <c r="A7022" s="174">
        <v>100308</v>
      </c>
      <c r="B7022" s="83" t="s">
        <v>7216</v>
      </c>
      <c r="C7022" s="174" t="s">
        <v>2092</v>
      </c>
      <c r="D7022" s="175">
        <v>40.19</v>
      </c>
    </row>
    <row r="7023" spans="1:4" ht="15.75" customHeight="1" x14ac:dyDescent="0.3">
      <c r="A7023" s="174">
        <v>101416</v>
      </c>
      <c r="B7023" s="83" t="s">
        <v>7216</v>
      </c>
      <c r="C7023" s="174" t="s">
        <v>6963</v>
      </c>
      <c r="D7023" s="175">
        <v>7141.74</v>
      </c>
    </row>
    <row r="7024" spans="1:4" ht="15.75" customHeight="1" x14ac:dyDescent="0.3">
      <c r="A7024" s="174">
        <v>88275</v>
      </c>
      <c r="B7024" s="83" t="s">
        <v>7217</v>
      </c>
      <c r="C7024" s="174" t="s">
        <v>2092</v>
      </c>
      <c r="D7024" s="175">
        <v>40.479999999999997</v>
      </c>
    </row>
    <row r="7025" spans="1:4" ht="15.75" customHeight="1" x14ac:dyDescent="0.3">
      <c r="A7025" s="174">
        <v>90780</v>
      </c>
      <c r="B7025" s="83" t="s">
        <v>7218</v>
      </c>
      <c r="C7025" s="174" t="s">
        <v>2092</v>
      </c>
      <c r="D7025" s="175">
        <v>69.72</v>
      </c>
    </row>
    <row r="7026" spans="1:4" ht="15.75" customHeight="1" x14ac:dyDescent="0.3">
      <c r="A7026" s="174">
        <v>94295</v>
      </c>
      <c r="B7026" s="83" t="s">
        <v>7218</v>
      </c>
      <c r="C7026" s="174" t="s">
        <v>6963</v>
      </c>
      <c r="D7026" s="175">
        <v>12211.69</v>
      </c>
    </row>
    <row r="7027" spans="1:4" ht="15.75" customHeight="1" x14ac:dyDescent="0.3">
      <c r="A7027" s="174">
        <v>88277</v>
      </c>
      <c r="B7027" s="83" t="s">
        <v>7219</v>
      </c>
      <c r="C7027" s="174" t="s">
        <v>2092</v>
      </c>
      <c r="D7027" s="175">
        <v>37.33</v>
      </c>
    </row>
    <row r="7028" spans="1:4" ht="15.75" customHeight="1" x14ac:dyDescent="0.3">
      <c r="A7028" s="174">
        <v>101417</v>
      </c>
      <c r="B7028" s="83" t="s">
        <v>7220</v>
      </c>
      <c r="C7028" s="174" t="s">
        <v>6963</v>
      </c>
      <c r="D7028" s="175">
        <v>5871.24</v>
      </c>
    </row>
    <row r="7029" spans="1:4" ht="15.75" customHeight="1" x14ac:dyDescent="0.3">
      <c r="A7029" s="174">
        <v>100307</v>
      </c>
      <c r="B7029" s="83" t="s">
        <v>7221</v>
      </c>
      <c r="C7029" s="174" t="s">
        <v>2092</v>
      </c>
      <c r="D7029" s="175">
        <v>32.92</v>
      </c>
    </row>
    <row r="7030" spans="1:4" ht="15.75" customHeight="1" x14ac:dyDescent="0.3">
      <c r="A7030" s="174">
        <v>88278</v>
      </c>
      <c r="B7030" s="83" t="s">
        <v>7222</v>
      </c>
      <c r="C7030" s="174" t="s">
        <v>2092</v>
      </c>
      <c r="D7030" s="175">
        <v>32.22</v>
      </c>
    </row>
    <row r="7031" spans="1:4" ht="15.75" customHeight="1" x14ac:dyDescent="0.3">
      <c r="A7031" s="174">
        <v>101418</v>
      </c>
      <c r="B7031" s="83" t="s">
        <v>7223</v>
      </c>
      <c r="C7031" s="174" t="s">
        <v>6963</v>
      </c>
      <c r="D7031" s="175">
        <v>5751.23</v>
      </c>
    </row>
    <row r="7032" spans="1:4" ht="15.75" customHeight="1" x14ac:dyDescent="0.3">
      <c r="A7032" s="174">
        <v>105535</v>
      </c>
      <c r="B7032" s="83" t="s">
        <v>7224</v>
      </c>
      <c r="C7032" s="174" t="s">
        <v>2092</v>
      </c>
      <c r="D7032" s="175">
        <v>0</v>
      </c>
    </row>
    <row r="7033" spans="1:4" ht="15.75" customHeight="1" x14ac:dyDescent="0.3">
      <c r="A7033" s="174">
        <v>101419</v>
      </c>
      <c r="B7033" s="83" t="s">
        <v>7225</v>
      </c>
      <c r="C7033" s="174" t="s">
        <v>6963</v>
      </c>
      <c r="D7033" s="175">
        <v>6846.35</v>
      </c>
    </row>
    <row r="7034" spans="1:4" ht="15.75" customHeight="1" x14ac:dyDescent="0.3">
      <c r="A7034" s="174">
        <v>88279</v>
      </c>
      <c r="B7034" s="83" t="s">
        <v>7226</v>
      </c>
      <c r="C7034" s="174" t="s">
        <v>2092</v>
      </c>
      <c r="D7034" s="175">
        <v>39.01</v>
      </c>
    </row>
    <row r="7035" spans="1:4" ht="15.75" customHeight="1" x14ac:dyDescent="0.3">
      <c r="A7035" s="174">
        <v>88281</v>
      </c>
      <c r="B7035" s="83" t="s">
        <v>7227</v>
      </c>
      <c r="C7035" s="174" t="s">
        <v>2092</v>
      </c>
      <c r="D7035" s="175">
        <v>37.130000000000003</v>
      </c>
    </row>
    <row r="7036" spans="1:4" ht="15.75" customHeight="1" x14ac:dyDescent="0.3">
      <c r="A7036" s="174">
        <v>93558</v>
      </c>
      <c r="B7036" s="83" t="s">
        <v>7228</v>
      </c>
      <c r="C7036" s="174" t="s">
        <v>6963</v>
      </c>
      <c r="D7036" s="175">
        <v>6424.32</v>
      </c>
    </row>
    <row r="7037" spans="1:4" ht="15.75" customHeight="1" x14ac:dyDescent="0.3">
      <c r="A7037" s="174">
        <v>101420</v>
      </c>
      <c r="B7037" s="83" t="s">
        <v>7229</v>
      </c>
      <c r="C7037" s="174" t="s">
        <v>6963</v>
      </c>
      <c r="D7037" s="175">
        <v>6616.36</v>
      </c>
    </row>
    <row r="7038" spans="1:4" ht="15.75" customHeight="1" x14ac:dyDescent="0.3">
      <c r="A7038" s="174">
        <v>101421</v>
      </c>
      <c r="B7038" s="83" t="s">
        <v>7230</v>
      </c>
      <c r="C7038" s="174" t="s">
        <v>6963</v>
      </c>
      <c r="D7038" s="175">
        <v>7618.8</v>
      </c>
    </row>
    <row r="7039" spans="1:4" ht="15.75" customHeight="1" x14ac:dyDescent="0.3">
      <c r="A7039" s="174">
        <v>88282</v>
      </c>
      <c r="B7039" s="83" t="s">
        <v>7231</v>
      </c>
      <c r="C7039" s="174" t="s">
        <v>2092</v>
      </c>
      <c r="D7039" s="175">
        <v>36.049999999999997</v>
      </c>
    </row>
    <row r="7040" spans="1:4" ht="15.75" customHeight="1" x14ac:dyDescent="0.3">
      <c r="A7040" s="174">
        <v>88283</v>
      </c>
      <c r="B7040" s="83" t="s">
        <v>7232</v>
      </c>
      <c r="C7040" s="174" t="s">
        <v>2092</v>
      </c>
      <c r="D7040" s="175">
        <v>42.85</v>
      </c>
    </row>
    <row r="7041" spans="1:4" ht="15.75" customHeight="1" x14ac:dyDescent="0.3">
      <c r="A7041" s="174">
        <v>101422</v>
      </c>
      <c r="B7041" s="83" t="s">
        <v>7233</v>
      </c>
      <c r="C7041" s="174" t="s">
        <v>6963</v>
      </c>
      <c r="D7041" s="175">
        <v>5876.57</v>
      </c>
    </row>
    <row r="7042" spans="1:4" ht="15.75" customHeight="1" x14ac:dyDescent="0.3">
      <c r="A7042" s="174">
        <v>88284</v>
      </c>
      <c r="B7042" s="83" t="s">
        <v>7234</v>
      </c>
      <c r="C7042" s="174" t="s">
        <v>2092</v>
      </c>
      <c r="D7042" s="175">
        <v>32.909999999999997</v>
      </c>
    </row>
    <row r="7043" spans="1:4" ht="15.75" customHeight="1" x14ac:dyDescent="0.3">
      <c r="A7043" s="174">
        <v>101424</v>
      </c>
      <c r="B7043" s="83" t="s">
        <v>7235</v>
      </c>
      <c r="C7043" s="174" t="s">
        <v>6963</v>
      </c>
      <c r="D7043" s="175">
        <v>7065.44</v>
      </c>
    </row>
    <row r="7044" spans="1:4" ht="15.75" customHeight="1" x14ac:dyDescent="0.3">
      <c r="A7044" s="174">
        <v>88286</v>
      </c>
      <c r="B7044" s="83" t="s">
        <v>7236</v>
      </c>
      <c r="C7044" s="174" t="s">
        <v>2092</v>
      </c>
      <c r="D7044" s="175">
        <v>39.799999999999997</v>
      </c>
    </row>
    <row r="7045" spans="1:4" ht="15.75" customHeight="1" x14ac:dyDescent="0.3">
      <c r="A7045" s="174">
        <v>101425</v>
      </c>
      <c r="B7045" s="83" t="s">
        <v>7237</v>
      </c>
      <c r="C7045" s="174" t="s">
        <v>6963</v>
      </c>
      <c r="D7045" s="175">
        <v>4095.18</v>
      </c>
    </row>
    <row r="7046" spans="1:4" ht="15.75" customHeight="1" x14ac:dyDescent="0.3">
      <c r="A7046" s="174">
        <v>88288</v>
      </c>
      <c r="B7046" s="83" t="s">
        <v>7238</v>
      </c>
      <c r="C7046" s="174" t="s">
        <v>2092</v>
      </c>
      <c r="D7046" s="175">
        <v>23.19</v>
      </c>
    </row>
    <row r="7047" spans="1:4" ht="15.75" customHeight="1" x14ac:dyDescent="0.3">
      <c r="A7047" s="174">
        <v>101426</v>
      </c>
      <c r="B7047" s="83" t="s">
        <v>7239</v>
      </c>
      <c r="C7047" s="174" t="s">
        <v>6963</v>
      </c>
      <c r="D7047" s="175">
        <v>6332.87</v>
      </c>
    </row>
    <row r="7048" spans="1:4" ht="15.75" customHeight="1" x14ac:dyDescent="0.3">
      <c r="A7048" s="174">
        <v>88291</v>
      </c>
      <c r="B7048" s="83" t="s">
        <v>7240</v>
      </c>
      <c r="C7048" s="174" t="s">
        <v>2092</v>
      </c>
      <c r="D7048" s="175">
        <v>34.67</v>
      </c>
    </row>
    <row r="7049" spans="1:4" ht="15.75" customHeight="1" x14ac:dyDescent="0.3">
      <c r="A7049" s="174">
        <v>101427</v>
      </c>
      <c r="B7049" s="83" t="s">
        <v>7240</v>
      </c>
      <c r="C7049" s="174" t="s">
        <v>6963</v>
      </c>
      <c r="D7049" s="175">
        <v>6182.42</v>
      </c>
    </row>
    <row r="7050" spans="1:4" ht="15.75" customHeight="1" x14ac:dyDescent="0.3">
      <c r="A7050" s="174">
        <v>101428</v>
      </c>
      <c r="B7050" s="83" t="s">
        <v>7241</v>
      </c>
      <c r="C7050" s="174" t="s">
        <v>6963</v>
      </c>
      <c r="D7050" s="175">
        <v>5899.41</v>
      </c>
    </row>
    <row r="7051" spans="1:4" ht="15.75" customHeight="1" x14ac:dyDescent="0.3">
      <c r="A7051" s="174">
        <v>88377</v>
      </c>
      <c r="B7051" s="83" t="s">
        <v>7242</v>
      </c>
      <c r="C7051" s="174" t="s">
        <v>2092</v>
      </c>
      <c r="D7051" s="175">
        <v>33.06</v>
      </c>
    </row>
    <row r="7052" spans="1:4" ht="15.75" customHeight="1" x14ac:dyDescent="0.3">
      <c r="A7052" s="174">
        <v>101429</v>
      </c>
      <c r="B7052" s="83" t="s">
        <v>7243</v>
      </c>
      <c r="C7052" s="174" t="s">
        <v>6963</v>
      </c>
      <c r="D7052" s="175">
        <v>4895.92</v>
      </c>
    </row>
    <row r="7053" spans="1:4" ht="15.75" customHeight="1" x14ac:dyDescent="0.3">
      <c r="A7053" s="174">
        <v>88292</v>
      </c>
      <c r="B7053" s="83" t="s">
        <v>7244</v>
      </c>
      <c r="C7053" s="174" t="s">
        <v>2092</v>
      </c>
      <c r="D7053" s="175">
        <v>27.32</v>
      </c>
    </row>
    <row r="7054" spans="1:4" ht="15.75" customHeight="1" x14ac:dyDescent="0.3">
      <c r="A7054" s="174">
        <v>88293</v>
      </c>
      <c r="B7054" s="83" t="s">
        <v>7245</v>
      </c>
      <c r="C7054" s="174" t="s">
        <v>2092</v>
      </c>
      <c r="D7054" s="175">
        <v>34.67</v>
      </c>
    </row>
    <row r="7055" spans="1:4" ht="15.75" customHeight="1" x14ac:dyDescent="0.3">
      <c r="A7055" s="174">
        <v>101430</v>
      </c>
      <c r="B7055" s="83" t="s">
        <v>7246</v>
      </c>
      <c r="C7055" s="174" t="s">
        <v>6963</v>
      </c>
      <c r="D7055" s="175">
        <v>6182.42</v>
      </c>
    </row>
    <row r="7056" spans="1:4" ht="15.75" customHeight="1" x14ac:dyDescent="0.3">
      <c r="A7056" s="174">
        <v>88294</v>
      </c>
      <c r="B7056" s="83" t="s">
        <v>7247</v>
      </c>
      <c r="C7056" s="174" t="s">
        <v>2092</v>
      </c>
      <c r="D7056" s="175">
        <v>36.229999999999997</v>
      </c>
    </row>
    <row r="7057" spans="1:4" ht="15.75" customHeight="1" x14ac:dyDescent="0.3">
      <c r="A7057" s="174">
        <v>101431</v>
      </c>
      <c r="B7057" s="83" t="s">
        <v>7247</v>
      </c>
      <c r="C7057" s="174" t="s">
        <v>6963</v>
      </c>
      <c r="D7057" s="175">
        <v>6448.04</v>
      </c>
    </row>
    <row r="7058" spans="1:4" ht="15.75" customHeight="1" x14ac:dyDescent="0.3">
      <c r="A7058" s="174">
        <v>88295</v>
      </c>
      <c r="B7058" s="83" t="s">
        <v>7248</v>
      </c>
      <c r="C7058" s="174" t="s">
        <v>2092</v>
      </c>
      <c r="D7058" s="175">
        <v>34.380000000000003</v>
      </c>
    </row>
    <row r="7059" spans="1:4" ht="15.75" customHeight="1" x14ac:dyDescent="0.3">
      <c r="A7059" s="174">
        <v>101432</v>
      </c>
      <c r="B7059" s="83" t="s">
        <v>7249</v>
      </c>
      <c r="C7059" s="174" t="s">
        <v>6963</v>
      </c>
      <c r="D7059" s="175">
        <v>6122.62</v>
      </c>
    </row>
    <row r="7060" spans="1:4" ht="15.75" customHeight="1" x14ac:dyDescent="0.3">
      <c r="A7060" s="174">
        <v>88296</v>
      </c>
      <c r="B7060" s="83" t="s">
        <v>7250</v>
      </c>
      <c r="C7060" s="174" t="s">
        <v>2092</v>
      </c>
      <c r="D7060" s="175">
        <v>44.6</v>
      </c>
    </row>
    <row r="7061" spans="1:4" ht="15.75" customHeight="1" x14ac:dyDescent="0.3">
      <c r="A7061" s="174">
        <v>101433</v>
      </c>
      <c r="B7061" s="83" t="s">
        <v>7250</v>
      </c>
      <c r="C7061" s="174" t="s">
        <v>6963</v>
      </c>
      <c r="D7061" s="175">
        <v>7909.91</v>
      </c>
    </row>
    <row r="7062" spans="1:4" ht="15.75" customHeight="1" x14ac:dyDescent="0.3">
      <c r="A7062" s="174">
        <v>101434</v>
      </c>
      <c r="B7062" s="83" t="s">
        <v>7251</v>
      </c>
      <c r="C7062" s="174" t="s">
        <v>6963</v>
      </c>
      <c r="D7062" s="175">
        <v>5778.67</v>
      </c>
    </row>
    <row r="7063" spans="1:4" ht="15.75" customHeight="1" x14ac:dyDescent="0.3">
      <c r="A7063" s="174">
        <v>88298</v>
      </c>
      <c r="B7063" s="83" t="s">
        <v>7252</v>
      </c>
      <c r="C7063" s="174" t="s">
        <v>2092</v>
      </c>
      <c r="D7063" s="175">
        <v>31.9</v>
      </c>
    </row>
    <row r="7064" spans="1:4" ht="15.75" customHeight="1" x14ac:dyDescent="0.3">
      <c r="A7064" s="174">
        <v>101436</v>
      </c>
      <c r="B7064" s="83" t="s">
        <v>7252</v>
      </c>
      <c r="C7064" s="174" t="s">
        <v>6963</v>
      </c>
      <c r="D7064" s="175">
        <v>5696.64</v>
      </c>
    </row>
    <row r="7065" spans="1:4" ht="15.75" customHeight="1" x14ac:dyDescent="0.3">
      <c r="A7065" s="174">
        <v>101437</v>
      </c>
      <c r="B7065" s="83" t="s">
        <v>7253</v>
      </c>
      <c r="C7065" s="174" t="s">
        <v>6963</v>
      </c>
      <c r="D7065" s="175">
        <v>7524.85</v>
      </c>
    </row>
    <row r="7066" spans="1:4" ht="15.75" customHeight="1" x14ac:dyDescent="0.3">
      <c r="A7066" s="174">
        <v>88299</v>
      </c>
      <c r="B7066" s="83" t="s">
        <v>7254</v>
      </c>
      <c r="C7066" s="174" t="s">
        <v>2092</v>
      </c>
      <c r="D7066" s="175">
        <v>42.36</v>
      </c>
    </row>
    <row r="7067" spans="1:4" ht="15.75" customHeight="1" x14ac:dyDescent="0.3">
      <c r="A7067" s="174">
        <v>88300</v>
      </c>
      <c r="B7067" s="83" t="s">
        <v>7255</v>
      </c>
      <c r="C7067" s="174" t="s">
        <v>2092</v>
      </c>
      <c r="D7067" s="175">
        <v>42.36</v>
      </c>
    </row>
    <row r="7068" spans="1:4" ht="15.75" customHeight="1" x14ac:dyDescent="0.3">
      <c r="A7068" s="174">
        <v>101438</v>
      </c>
      <c r="B7068" s="83" t="s">
        <v>7255</v>
      </c>
      <c r="C7068" s="174" t="s">
        <v>6963</v>
      </c>
      <c r="D7068" s="175">
        <v>7524.85</v>
      </c>
    </row>
    <row r="7069" spans="1:4" ht="15.75" customHeight="1" x14ac:dyDescent="0.3">
      <c r="A7069" s="174">
        <v>88297</v>
      </c>
      <c r="B7069" s="83" t="s">
        <v>7256</v>
      </c>
      <c r="C7069" s="174" t="s">
        <v>2092</v>
      </c>
      <c r="D7069" s="175">
        <v>35</v>
      </c>
    </row>
    <row r="7070" spans="1:4" ht="15.75" customHeight="1" x14ac:dyDescent="0.3">
      <c r="A7070" s="174">
        <v>101435</v>
      </c>
      <c r="B7070" s="83" t="s">
        <v>7257</v>
      </c>
      <c r="C7070" s="174" t="s">
        <v>6963</v>
      </c>
      <c r="D7070" s="175">
        <v>6235.12</v>
      </c>
    </row>
    <row r="7071" spans="1:4" ht="15.75" customHeight="1" x14ac:dyDescent="0.3">
      <c r="A7071" s="174">
        <v>101440</v>
      </c>
      <c r="B7071" s="83" t="s">
        <v>7258</v>
      </c>
      <c r="C7071" s="174" t="s">
        <v>6963</v>
      </c>
      <c r="D7071" s="175">
        <v>6182.42</v>
      </c>
    </row>
    <row r="7072" spans="1:4" ht="15.75" customHeight="1" x14ac:dyDescent="0.3">
      <c r="A7072" s="174">
        <v>88302</v>
      </c>
      <c r="B7072" s="83" t="s">
        <v>7259</v>
      </c>
      <c r="C7072" s="174" t="s">
        <v>2092</v>
      </c>
      <c r="D7072" s="175">
        <v>34.67</v>
      </c>
    </row>
    <row r="7073" spans="1:4" ht="15.75" customHeight="1" x14ac:dyDescent="0.3">
      <c r="A7073" s="174">
        <v>88301</v>
      </c>
      <c r="B7073" s="83" t="s">
        <v>7260</v>
      </c>
      <c r="C7073" s="174" t="s">
        <v>2092</v>
      </c>
      <c r="D7073" s="175">
        <v>34.67</v>
      </c>
    </row>
    <row r="7074" spans="1:4" ht="15.75" customHeight="1" x14ac:dyDescent="0.3">
      <c r="A7074" s="174">
        <v>101439</v>
      </c>
      <c r="B7074" s="83" t="s">
        <v>7260</v>
      </c>
      <c r="C7074" s="174" t="s">
        <v>6963</v>
      </c>
      <c r="D7074" s="175">
        <v>6182.42</v>
      </c>
    </row>
    <row r="7075" spans="1:4" ht="15.75" customHeight="1" x14ac:dyDescent="0.3">
      <c r="A7075" s="174">
        <v>88303</v>
      </c>
      <c r="B7075" s="83" t="s">
        <v>7261</v>
      </c>
      <c r="C7075" s="174" t="s">
        <v>2092</v>
      </c>
      <c r="D7075" s="175">
        <v>30.18</v>
      </c>
    </row>
    <row r="7076" spans="1:4" ht="15.75" customHeight="1" x14ac:dyDescent="0.3">
      <c r="A7076" s="174">
        <v>101441</v>
      </c>
      <c r="B7076" s="83" t="s">
        <v>7261</v>
      </c>
      <c r="C7076" s="174" t="s">
        <v>6963</v>
      </c>
      <c r="D7076" s="175">
        <v>5396.26</v>
      </c>
    </row>
    <row r="7077" spans="1:4" ht="15.75" customHeight="1" x14ac:dyDescent="0.3">
      <c r="A7077" s="174">
        <v>88304</v>
      </c>
      <c r="B7077" s="83" t="s">
        <v>7262</v>
      </c>
      <c r="C7077" s="174" t="s">
        <v>2092</v>
      </c>
      <c r="D7077" s="175">
        <v>42.36</v>
      </c>
    </row>
    <row r="7078" spans="1:4" ht="15.75" customHeight="1" x14ac:dyDescent="0.3">
      <c r="A7078" s="174">
        <v>101443</v>
      </c>
      <c r="B7078" s="83" t="s">
        <v>7262</v>
      </c>
      <c r="C7078" s="174" t="s">
        <v>6963</v>
      </c>
      <c r="D7078" s="175">
        <v>7524.85</v>
      </c>
    </row>
    <row r="7079" spans="1:4" ht="15.75" customHeight="1" x14ac:dyDescent="0.3">
      <c r="A7079" s="174">
        <v>88306</v>
      </c>
      <c r="B7079" s="83" t="s">
        <v>7263</v>
      </c>
      <c r="C7079" s="174" t="s">
        <v>2092</v>
      </c>
      <c r="D7079" s="175">
        <v>32.39</v>
      </c>
    </row>
    <row r="7080" spans="1:4" ht="15.75" customHeight="1" x14ac:dyDescent="0.3">
      <c r="A7080" s="174">
        <v>88307</v>
      </c>
      <c r="B7080" s="83" t="s">
        <v>7264</v>
      </c>
      <c r="C7080" s="174" t="s">
        <v>2092</v>
      </c>
      <c r="D7080" s="175">
        <v>35.520000000000003</v>
      </c>
    </row>
    <row r="7081" spans="1:4" ht="15.75" customHeight="1" x14ac:dyDescent="0.3">
      <c r="A7081" s="174">
        <v>88308</v>
      </c>
      <c r="B7081" s="83" t="s">
        <v>7265</v>
      </c>
      <c r="C7081" s="174" t="s">
        <v>2092</v>
      </c>
      <c r="D7081" s="175">
        <v>36.729999999999997</v>
      </c>
    </row>
    <row r="7082" spans="1:4" ht="15.75" customHeight="1" x14ac:dyDescent="0.3">
      <c r="A7082" s="174">
        <v>101444</v>
      </c>
      <c r="B7082" s="83" t="s">
        <v>7265</v>
      </c>
      <c r="C7082" s="174" t="s">
        <v>6963</v>
      </c>
      <c r="D7082" s="175">
        <v>6552.61</v>
      </c>
    </row>
    <row r="7083" spans="1:4" ht="15.75" customHeight="1" x14ac:dyDescent="0.3">
      <c r="A7083" s="174">
        <v>88309</v>
      </c>
      <c r="B7083" s="83" t="s">
        <v>7266</v>
      </c>
      <c r="C7083" s="174" t="s">
        <v>2092</v>
      </c>
      <c r="D7083" s="175">
        <v>36.909999999999997</v>
      </c>
    </row>
    <row r="7084" spans="1:4" ht="15.75" customHeight="1" x14ac:dyDescent="0.3">
      <c r="A7084" s="174">
        <v>101445</v>
      </c>
      <c r="B7084" s="83" t="s">
        <v>7266</v>
      </c>
      <c r="C7084" s="174" t="s">
        <v>6963</v>
      </c>
      <c r="D7084" s="175">
        <v>6575.63</v>
      </c>
    </row>
    <row r="7085" spans="1:4" ht="15.75" customHeight="1" x14ac:dyDescent="0.3">
      <c r="A7085" s="174">
        <v>88310</v>
      </c>
      <c r="B7085" s="83" t="s">
        <v>7267</v>
      </c>
      <c r="C7085" s="174" t="s">
        <v>2092</v>
      </c>
      <c r="D7085" s="175">
        <v>38.54</v>
      </c>
    </row>
    <row r="7086" spans="1:4" ht="15.75" customHeight="1" x14ac:dyDescent="0.3">
      <c r="A7086" s="174">
        <v>101446</v>
      </c>
      <c r="B7086" s="83" t="s">
        <v>7267</v>
      </c>
      <c r="C7086" s="174" t="s">
        <v>6963</v>
      </c>
      <c r="D7086" s="175">
        <v>6893.38</v>
      </c>
    </row>
    <row r="7087" spans="1:4" ht="15.75" customHeight="1" x14ac:dyDescent="0.3">
      <c r="A7087" s="174">
        <v>88311</v>
      </c>
      <c r="B7087" s="83" t="s">
        <v>7268</v>
      </c>
      <c r="C7087" s="174" t="s">
        <v>2092</v>
      </c>
      <c r="D7087" s="175">
        <v>37.729999999999997</v>
      </c>
    </row>
    <row r="7088" spans="1:4" ht="15.75" customHeight="1" x14ac:dyDescent="0.3">
      <c r="A7088" s="174">
        <v>101447</v>
      </c>
      <c r="B7088" s="83" t="s">
        <v>7268</v>
      </c>
      <c r="C7088" s="174" t="s">
        <v>6963</v>
      </c>
      <c r="D7088" s="175">
        <v>6754.49</v>
      </c>
    </row>
    <row r="7089" spans="1:4" ht="15.75" customHeight="1" x14ac:dyDescent="0.3">
      <c r="A7089" s="174">
        <v>88312</v>
      </c>
      <c r="B7089" s="83" t="s">
        <v>7269</v>
      </c>
      <c r="C7089" s="174" t="s">
        <v>2092</v>
      </c>
      <c r="D7089" s="175">
        <v>38.54</v>
      </c>
    </row>
    <row r="7090" spans="1:4" ht="15.75" customHeight="1" x14ac:dyDescent="0.3">
      <c r="A7090" s="174">
        <v>101448</v>
      </c>
      <c r="B7090" s="83" t="s">
        <v>7269</v>
      </c>
      <c r="C7090" s="174" t="s">
        <v>6963</v>
      </c>
      <c r="D7090" s="175">
        <v>6893.38</v>
      </c>
    </row>
    <row r="7091" spans="1:4" ht="15.75" customHeight="1" x14ac:dyDescent="0.3">
      <c r="A7091" s="174">
        <v>101449</v>
      </c>
      <c r="B7091" s="83" t="s">
        <v>7270</v>
      </c>
      <c r="C7091" s="174" t="s">
        <v>6963</v>
      </c>
      <c r="D7091" s="175">
        <v>5220.76</v>
      </c>
    </row>
    <row r="7092" spans="1:4" ht="15.75" customHeight="1" x14ac:dyDescent="0.3">
      <c r="A7092" s="174">
        <v>88313</v>
      </c>
      <c r="B7092" s="83" t="s">
        <v>7271</v>
      </c>
      <c r="C7092" s="174" t="s">
        <v>2092</v>
      </c>
      <c r="D7092" s="175">
        <v>29.24</v>
      </c>
    </row>
    <row r="7093" spans="1:4" ht="15.75" customHeight="1" x14ac:dyDescent="0.3">
      <c r="A7093" s="174">
        <v>88314</v>
      </c>
      <c r="B7093" s="83" t="s">
        <v>7272</v>
      </c>
      <c r="C7093" s="174" t="s">
        <v>2092</v>
      </c>
      <c r="D7093" s="175">
        <v>31.17</v>
      </c>
    </row>
    <row r="7094" spans="1:4" ht="15.75" customHeight="1" x14ac:dyDescent="0.3">
      <c r="A7094" s="174">
        <v>88315</v>
      </c>
      <c r="B7094" s="83" t="s">
        <v>7273</v>
      </c>
      <c r="C7094" s="174" t="s">
        <v>2092</v>
      </c>
      <c r="D7094" s="175">
        <v>36.65</v>
      </c>
    </row>
    <row r="7095" spans="1:4" ht="15.75" customHeight="1" x14ac:dyDescent="0.3">
      <c r="A7095" s="174">
        <v>101451</v>
      </c>
      <c r="B7095" s="83" t="s">
        <v>7273</v>
      </c>
      <c r="C7095" s="174" t="s">
        <v>6963</v>
      </c>
      <c r="D7095" s="175">
        <v>6541.07</v>
      </c>
    </row>
    <row r="7096" spans="1:4" ht="15.75" customHeight="1" x14ac:dyDescent="0.3">
      <c r="A7096" s="174">
        <v>88316</v>
      </c>
      <c r="B7096" s="83" t="s">
        <v>7274</v>
      </c>
      <c r="C7096" s="174" t="s">
        <v>2092</v>
      </c>
      <c r="D7096" s="175">
        <v>28.71</v>
      </c>
    </row>
    <row r="7097" spans="1:4" ht="15.75" customHeight="1" x14ac:dyDescent="0.3">
      <c r="A7097" s="174">
        <v>101452</v>
      </c>
      <c r="B7097" s="83" t="s">
        <v>7275</v>
      </c>
      <c r="C7097" s="174" t="s">
        <v>6963</v>
      </c>
      <c r="D7097" s="175">
        <v>5142.3500000000004</v>
      </c>
    </row>
    <row r="7098" spans="1:4" ht="15.75" customHeight="1" x14ac:dyDescent="0.3">
      <c r="A7098" s="174">
        <v>95967</v>
      </c>
      <c r="B7098" s="83" t="s">
        <v>7276</v>
      </c>
      <c r="C7098" s="174" t="s">
        <v>2092</v>
      </c>
      <c r="D7098" s="175">
        <v>187.85</v>
      </c>
    </row>
    <row r="7099" spans="1:4" ht="15.75" customHeight="1" x14ac:dyDescent="0.3">
      <c r="A7099" s="174">
        <v>88318</v>
      </c>
      <c r="B7099" s="83" t="s">
        <v>7277</v>
      </c>
      <c r="C7099" s="174" t="s">
        <v>2092</v>
      </c>
      <c r="D7099" s="175">
        <v>32.36</v>
      </c>
    </row>
    <row r="7100" spans="1:4" ht="15.75" customHeight="1" x14ac:dyDescent="0.3">
      <c r="A7100" s="174">
        <v>88317</v>
      </c>
      <c r="B7100" s="83" t="s">
        <v>7278</v>
      </c>
      <c r="C7100" s="174" t="s">
        <v>2092</v>
      </c>
      <c r="D7100" s="175">
        <v>37.590000000000003</v>
      </c>
    </row>
    <row r="7101" spans="1:4" ht="15.75" customHeight="1" x14ac:dyDescent="0.3">
      <c r="A7101" s="174">
        <v>101453</v>
      </c>
      <c r="B7101" s="83" t="s">
        <v>7278</v>
      </c>
      <c r="C7101" s="174" t="s">
        <v>6963</v>
      </c>
      <c r="D7101" s="175">
        <v>6717.84</v>
      </c>
    </row>
    <row r="7102" spans="1:4" ht="15.75" customHeight="1" x14ac:dyDescent="0.3">
      <c r="A7102" s="174">
        <v>101454</v>
      </c>
      <c r="B7102" s="83" t="s">
        <v>7279</v>
      </c>
      <c r="C7102" s="174" t="s">
        <v>6963</v>
      </c>
      <c r="D7102" s="175">
        <v>5805.6</v>
      </c>
    </row>
    <row r="7103" spans="1:4" ht="15.75" customHeight="1" x14ac:dyDescent="0.3">
      <c r="A7103" s="174">
        <v>100533</v>
      </c>
      <c r="B7103" s="83" t="s">
        <v>7280</v>
      </c>
      <c r="C7103" s="174" t="s">
        <v>2092</v>
      </c>
      <c r="D7103" s="175">
        <v>24.05</v>
      </c>
    </row>
    <row r="7104" spans="1:4" ht="15.75" customHeight="1" x14ac:dyDescent="0.3">
      <c r="A7104" s="174">
        <v>100534</v>
      </c>
      <c r="B7104" s="83" t="s">
        <v>7280</v>
      </c>
      <c r="C7104" s="174" t="s">
        <v>6963</v>
      </c>
      <c r="D7104" s="175">
        <v>4252.59</v>
      </c>
    </row>
    <row r="7105" spans="1:4" ht="15.75" customHeight="1" x14ac:dyDescent="0.3">
      <c r="A7105" s="174">
        <v>88323</v>
      </c>
      <c r="B7105" s="83" t="s">
        <v>7281</v>
      </c>
      <c r="C7105" s="174" t="s">
        <v>2092</v>
      </c>
      <c r="D7105" s="175">
        <v>36.1</v>
      </c>
    </row>
    <row r="7106" spans="1:4" ht="15.75" customHeight="1" x14ac:dyDescent="0.3">
      <c r="A7106" s="174">
        <v>101458</v>
      </c>
      <c r="B7106" s="83" t="s">
        <v>7282</v>
      </c>
      <c r="C7106" s="174" t="s">
        <v>6963</v>
      </c>
      <c r="D7106" s="175">
        <v>6441.98</v>
      </c>
    </row>
    <row r="7107" spans="1:4" ht="15.75" customHeight="1" x14ac:dyDescent="0.3">
      <c r="A7107" s="174">
        <v>90781</v>
      </c>
      <c r="B7107" s="83" t="s">
        <v>7283</v>
      </c>
      <c r="C7107" s="174" t="s">
        <v>2092</v>
      </c>
      <c r="D7107" s="175">
        <v>29.58</v>
      </c>
    </row>
    <row r="7108" spans="1:4" ht="15.75" customHeight="1" x14ac:dyDescent="0.3">
      <c r="A7108" s="174">
        <v>94296</v>
      </c>
      <c r="B7108" s="83" t="s">
        <v>7283</v>
      </c>
      <c r="C7108" s="174" t="s">
        <v>6963</v>
      </c>
      <c r="D7108" s="175">
        <v>5212.09</v>
      </c>
    </row>
    <row r="7109" spans="1:4" ht="15.75" customHeight="1" x14ac:dyDescent="0.3">
      <c r="A7109" s="174">
        <v>88324</v>
      </c>
      <c r="B7109" s="83" t="s">
        <v>7284</v>
      </c>
      <c r="C7109" s="174" t="s">
        <v>2092</v>
      </c>
      <c r="D7109" s="175">
        <v>35</v>
      </c>
    </row>
    <row r="7110" spans="1:4" ht="15.75" customHeight="1" x14ac:dyDescent="0.3">
      <c r="A7110" s="174">
        <v>88321</v>
      </c>
      <c r="B7110" s="83" t="s">
        <v>7285</v>
      </c>
      <c r="C7110" s="174" t="s">
        <v>2092</v>
      </c>
      <c r="D7110" s="175">
        <v>42.29</v>
      </c>
    </row>
    <row r="7111" spans="1:4" ht="15.75" customHeight="1" x14ac:dyDescent="0.3">
      <c r="A7111" s="174">
        <v>101456</v>
      </c>
      <c r="B7111" s="83" t="s">
        <v>7286</v>
      </c>
      <c r="C7111" s="174" t="s">
        <v>6963</v>
      </c>
      <c r="D7111" s="175">
        <v>7439.52</v>
      </c>
    </row>
    <row r="7112" spans="1:4" ht="15.75" customHeight="1" x14ac:dyDescent="0.3">
      <c r="A7112" s="174">
        <v>88322</v>
      </c>
      <c r="B7112" s="83" t="s">
        <v>7287</v>
      </c>
      <c r="C7112" s="174" t="s">
        <v>2092</v>
      </c>
      <c r="D7112" s="175">
        <v>29.91</v>
      </c>
    </row>
    <row r="7113" spans="1:4" ht="15.75" customHeight="1" x14ac:dyDescent="0.3">
      <c r="A7113" s="174">
        <v>100309</v>
      </c>
      <c r="B7113" s="83" t="s">
        <v>7288</v>
      </c>
      <c r="C7113" s="174" t="s">
        <v>2092</v>
      </c>
      <c r="D7113" s="175">
        <v>39.15</v>
      </c>
    </row>
    <row r="7114" spans="1:4" ht="15.75" customHeight="1" x14ac:dyDescent="0.3">
      <c r="A7114" s="174">
        <v>100321</v>
      </c>
      <c r="B7114" s="83" t="s">
        <v>7288</v>
      </c>
      <c r="C7114" s="174" t="s">
        <v>6963</v>
      </c>
      <c r="D7114" s="175">
        <v>6875.99</v>
      </c>
    </row>
    <row r="7115" spans="1:4" ht="15.75" customHeight="1" x14ac:dyDescent="0.3">
      <c r="A7115" s="174">
        <v>101457</v>
      </c>
      <c r="B7115" s="83" t="s">
        <v>7289</v>
      </c>
      <c r="C7115" s="174" t="s">
        <v>6963</v>
      </c>
      <c r="D7115" s="175">
        <v>6338.22</v>
      </c>
    </row>
    <row r="7116" spans="1:4" ht="15.75" customHeight="1" x14ac:dyDescent="0.3">
      <c r="A7116" s="174">
        <v>88325</v>
      </c>
      <c r="B7116" s="83" t="s">
        <v>7290</v>
      </c>
      <c r="C7116" s="174" t="s">
        <v>2092</v>
      </c>
      <c r="D7116" s="175">
        <v>37.15</v>
      </c>
    </row>
    <row r="7117" spans="1:4" ht="15.75" customHeight="1" x14ac:dyDescent="0.3">
      <c r="A7117" s="174">
        <v>101459</v>
      </c>
      <c r="B7117" s="83" t="s">
        <v>7290</v>
      </c>
      <c r="C7117" s="174" t="s">
        <v>6963</v>
      </c>
      <c r="D7117" s="175">
        <v>6625.58</v>
      </c>
    </row>
    <row r="7118" spans="1:4" ht="15.75" customHeight="1" x14ac:dyDescent="0.3">
      <c r="A7118" s="174">
        <v>100289</v>
      </c>
      <c r="B7118" s="83" t="s">
        <v>7291</v>
      </c>
      <c r="C7118" s="174" t="s">
        <v>2092</v>
      </c>
      <c r="D7118" s="175">
        <v>30.68</v>
      </c>
    </row>
    <row r="7119" spans="1:4" ht="15.75" customHeight="1" x14ac:dyDescent="0.3">
      <c r="A7119" s="174">
        <v>101460</v>
      </c>
      <c r="B7119" s="83" t="s">
        <v>7291</v>
      </c>
      <c r="C7119" s="174" t="s">
        <v>6963</v>
      </c>
      <c r="D7119" s="175">
        <v>5503.51</v>
      </c>
    </row>
    <row r="7120" spans="1:4" ht="15.75" customHeight="1" x14ac:dyDescent="0.3">
      <c r="A7120" s="174">
        <v>105011</v>
      </c>
      <c r="B7120" s="83" t="s">
        <v>7292</v>
      </c>
      <c r="C7120" s="174" t="s">
        <v>224</v>
      </c>
      <c r="D7120" s="175">
        <v>0.65</v>
      </c>
    </row>
    <row r="7121" spans="1:4" ht="15.75" customHeight="1" x14ac:dyDescent="0.3">
      <c r="A7121" s="174">
        <v>99061</v>
      </c>
      <c r="B7121" s="83" t="s">
        <v>7293</v>
      </c>
      <c r="C7121" s="174" t="s">
        <v>182</v>
      </c>
      <c r="D7121" s="175">
        <v>142.02000000000001</v>
      </c>
    </row>
    <row r="7122" spans="1:4" ht="15.75" customHeight="1" x14ac:dyDescent="0.3">
      <c r="A7122" s="174">
        <v>99060</v>
      </c>
      <c r="B7122" s="83" t="s">
        <v>7294</v>
      </c>
      <c r="C7122" s="174" t="s">
        <v>182</v>
      </c>
      <c r="D7122" s="175">
        <v>229.83</v>
      </c>
    </row>
    <row r="7123" spans="1:4" ht="15.75" customHeight="1" x14ac:dyDescent="0.3">
      <c r="A7123" s="174">
        <v>105008</v>
      </c>
      <c r="B7123" s="83" t="s">
        <v>7295</v>
      </c>
      <c r="C7123" s="174" t="s">
        <v>182</v>
      </c>
      <c r="D7123" s="175">
        <v>0</v>
      </c>
    </row>
    <row r="7124" spans="1:4" ht="15.75" customHeight="1" x14ac:dyDescent="0.3">
      <c r="A7124" s="174">
        <v>105009</v>
      </c>
      <c r="B7124" s="83" t="s">
        <v>7296</v>
      </c>
      <c r="C7124" s="174" t="s">
        <v>224</v>
      </c>
      <c r="D7124" s="175">
        <v>93.85</v>
      </c>
    </row>
    <row r="7125" spans="1:4" ht="15.75" customHeight="1" x14ac:dyDescent="0.3">
      <c r="A7125" s="174">
        <v>99059</v>
      </c>
      <c r="B7125" s="83" t="s">
        <v>7297</v>
      </c>
      <c r="C7125" s="174" t="s">
        <v>224</v>
      </c>
      <c r="D7125" s="175">
        <v>76.12</v>
      </c>
    </row>
    <row r="7126" spans="1:4" ht="15.75" customHeight="1" x14ac:dyDescent="0.3">
      <c r="A7126" s="174">
        <v>105137</v>
      </c>
      <c r="B7126" s="83" t="s">
        <v>7298</v>
      </c>
      <c r="C7126" s="174" t="s">
        <v>224</v>
      </c>
      <c r="D7126" s="175">
        <v>0</v>
      </c>
    </row>
    <row r="7127" spans="1:4" ht="15.75" customHeight="1" x14ac:dyDescent="0.3">
      <c r="A7127" s="174">
        <v>105136</v>
      </c>
      <c r="B7127" s="83" t="s">
        <v>7299</v>
      </c>
      <c r="C7127" s="174" t="s">
        <v>182</v>
      </c>
      <c r="D7127" s="175">
        <v>0</v>
      </c>
    </row>
    <row r="7128" spans="1:4" ht="15.75" customHeight="1" x14ac:dyDescent="0.3">
      <c r="A7128" s="174">
        <v>105007</v>
      </c>
      <c r="B7128" s="83" t="s">
        <v>7300</v>
      </c>
      <c r="C7128" s="174" t="s">
        <v>182</v>
      </c>
      <c r="D7128" s="175">
        <v>48.9</v>
      </c>
    </row>
    <row r="7129" spans="1:4" ht="15.75" customHeight="1" x14ac:dyDescent="0.3">
      <c r="A7129" s="174">
        <v>99063</v>
      </c>
      <c r="B7129" s="83" t="s">
        <v>7301</v>
      </c>
      <c r="C7129" s="174" t="s">
        <v>224</v>
      </c>
      <c r="D7129" s="175">
        <v>11.5</v>
      </c>
    </row>
    <row r="7130" spans="1:4" ht="15.75" customHeight="1" x14ac:dyDescent="0.3">
      <c r="A7130" s="174">
        <v>105010</v>
      </c>
      <c r="B7130" s="83" t="s">
        <v>7302</v>
      </c>
      <c r="C7130" s="174" t="s">
        <v>182</v>
      </c>
      <c r="D7130" s="175">
        <v>0</v>
      </c>
    </row>
    <row r="7131" spans="1:4" ht="15.75" customHeight="1" x14ac:dyDescent="0.3">
      <c r="A7131" s="174">
        <v>99062</v>
      </c>
      <c r="B7131" s="83" t="s">
        <v>7303</v>
      </c>
      <c r="C7131" s="174" t="s">
        <v>182</v>
      </c>
      <c r="D7131" s="175">
        <v>2.66</v>
      </c>
    </row>
    <row r="7132" spans="1:4" ht="15.75" customHeight="1" x14ac:dyDescent="0.3">
      <c r="A7132" s="174">
        <v>100857</v>
      </c>
      <c r="B7132" s="83" t="s">
        <v>7304</v>
      </c>
      <c r="C7132" s="174" t="s">
        <v>182</v>
      </c>
      <c r="D7132" s="175">
        <v>511.46</v>
      </c>
    </row>
    <row r="7133" spans="1:4" ht="15.75" customHeight="1" x14ac:dyDescent="0.3">
      <c r="A7133" s="174">
        <v>86905</v>
      </c>
      <c r="B7133" s="83" t="s">
        <v>7305</v>
      </c>
      <c r="C7133" s="174" t="s">
        <v>182</v>
      </c>
      <c r="D7133" s="175">
        <v>396.78</v>
      </c>
    </row>
    <row r="7134" spans="1:4" ht="15.75" customHeight="1" x14ac:dyDescent="0.3">
      <c r="A7134" s="174">
        <v>86908</v>
      </c>
      <c r="B7134" s="83" t="s">
        <v>7306</v>
      </c>
      <c r="C7134" s="174" t="s">
        <v>182</v>
      </c>
      <c r="D7134" s="175">
        <v>470.54</v>
      </c>
    </row>
    <row r="7135" spans="1:4" ht="15.75" customHeight="1" x14ac:dyDescent="0.3">
      <c r="A7135" s="174">
        <v>100849</v>
      </c>
      <c r="B7135" s="83" t="s">
        <v>7307</v>
      </c>
      <c r="C7135" s="174" t="s">
        <v>182</v>
      </c>
      <c r="D7135" s="175">
        <v>45.83</v>
      </c>
    </row>
    <row r="7136" spans="1:4" ht="15.75" customHeight="1" x14ac:dyDescent="0.3">
      <c r="A7136" s="174">
        <v>100851</v>
      </c>
      <c r="B7136" s="83" t="s">
        <v>7308</v>
      </c>
      <c r="C7136" s="174" t="s">
        <v>182</v>
      </c>
      <c r="D7136" s="175">
        <v>89.71</v>
      </c>
    </row>
    <row r="7137" spans="1:4" ht="15.75" customHeight="1" x14ac:dyDescent="0.3">
      <c r="A7137" s="174">
        <v>100850</v>
      </c>
      <c r="B7137" s="83" t="s">
        <v>7309</v>
      </c>
      <c r="C7137" s="174" t="s">
        <v>182</v>
      </c>
      <c r="D7137" s="175">
        <v>0</v>
      </c>
    </row>
    <row r="7138" spans="1:4" ht="15.75" customHeight="1" x14ac:dyDescent="0.3">
      <c r="A7138" s="174">
        <v>86895</v>
      </c>
      <c r="B7138" s="83" t="s">
        <v>7310</v>
      </c>
      <c r="C7138" s="174" t="s">
        <v>182</v>
      </c>
      <c r="D7138" s="175">
        <v>413.9</v>
      </c>
    </row>
    <row r="7139" spans="1:4" ht="15.75" customHeight="1" x14ac:dyDescent="0.3">
      <c r="A7139" s="174">
        <v>86889</v>
      </c>
      <c r="B7139" s="83" t="s">
        <v>7311</v>
      </c>
      <c r="C7139" s="174" t="s">
        <v>182</v>
      </c>
      <c r="D7139" s="175">
        <v>835.48</v>
      </c>
    </row>
    <row r="7140" spans="1:4" ht="15.75" customHeight="1" x14ac:dyDescent="0.3">
      <c r="A7140" s="174">
        <v>86899</v>
      </c>
      <c r="B7140" s="83" t="s">
        <v>7312</v>
      </c>
      <c r="C7140" s="174" t="s">
        <v>182</v>
      </c>
      <c r="D7140" s="175">
        <v>352.82</v>
      </c>
    </row>
    <row r="7141" spans="1:4" ht="15.75" customHeight="1" x14ac:dyDescent="0.3">
      <c r="A7141" s="174">
        <v>86893</v>
      </c>
      <c r="B7141" s="83" t="s">
        <v>7313</v>
      </c>
      <c r="C7141" s="174" t="s">
        <v>182</v>
      </c>
      <c r="D7141" s="175">
        <v>672.65</v>
      </c>
    </row>
    <row r="7142" spans="1:4" ht="15.75" customHeight="1" x14ac:dyDescent="0.3">
      <c r="A7142" s="174">
        <v>86934</v>
      </c>
      <c r="B7142" s="83" t="s">
        <v>7314</v>
      </c>
      <c r="C7142" s="174" t="s">
        <v>182</v>
      </c>
      <c r="D7142" s="175">
        <v>466.45</v>
      </c>
    </row>
    <row r="7143" spans="1:4" ht="15.75" customHeight="1" x14ac:dyDescent="0.3">
      <c r="A7143" s="174">
        <v>86933</v>
      </c>
      <c r="B7143" s="83" t="s">
        <v>7315</v>
      </c>
      <c r="C7143" s="174" t="s">
        <v>182</v>
      </c>
      <c r="D7143" s="175">
        <v>476.82</v>
      </c>
    </row>
    <row r="7144" spans="1:4" ht="15.75" customHeight="1" x14ac:dyDescent="0.3">
      <c r="A7144" s="174">
        <v>86894</v>
      </c>
      <c r="B7144" s="83" t="s">
        <v>7316</v>
      </c>
      <c r="C7144" s="174" t="s">
        <v>182</v>
      </c>
      <c r="D7144" s="175">
        <v>340.95</v>
      </c>
    </row>
    <row r="7145" spans="1:4" ht="15.75" customHeight="1" x14ac:dyDescent="0.3">
      <c r="A7145" s="174">
        <v>93441</v>
      </c>
      <c r="B7145" s="83" t="s">
        <v>7317</v>
      </c>
      <c r="C7145" s="174" t="s">
        <v>182</v>
      </c>
      <c r="D7145" s="175">
        <v>1299.57</v>
      </c>
    </row>
    <row r="7146" spans="1:4" ht="15.75" customHeight="1" x14ac:dyDescent="0.3">
      <c r="A7146" s="174">
        <v>93396</v>
      </c>
      <c r="B7146" s="83" t="s">
        <v>7318</v>
      </c>
      <c r="C7146" s="174" t="s">
        <v>182</v>
      </c>
      <c r="D7146" s="175">
        <v>788.67</v>
      </c>
    </row>
    <row r="7147" spans="1:4" ht="15.75" customHeight="1" x14ac:dyDescent="0.3">
      <c r="A7147" s="174">
        <v>93442</v>
      </c>
      <c r="B7147" s="83" t="s">
        <v>7319</v>
      </c>
      <c r="C7147" s="174" t="s">
        <v>182</v>
      </c>
      <c r="D7147" s="175">
        <v>1472.57</v>
      </c>
    </row>
    <row r="7148" spans="1:4" ht="15.75" customHeight="1" x14ac:dyDescent="0.3">
      <c r="A7148" s="174">
        <v>86947</v>
      </c>
      <c r="B7148" s="83" t="s">
        <v>7320</v>
      </c>
      <c r="C7148" s="174" t="s">
        <v>182</v>
      </c>
      <c r="D7148" s="175">
        <v>1494.59</v>
      </c>
    </row>
    <row r="7149" spans="1:4" ht="15.75" customHeight="1" x14ac:dyDescent="0.3">
      <c r="A7149" s="174">
        <v>100875</v>
      </c>
      <c r="B7149" s="83" t="s">
        <v>7321</v>
      </c>
      <c r="C7149" s="174" t="s">
        <v>182</v>
      </c>
      <c r="D7149" s="175">
        <v>786.74</v>
      </c>
    </row>
    <row r="7150" spans="1:4" ht="15.75" customHeight="1" x14ac:dyDescent="0.3">
      <c r="A7150" s="174">
        <v>100863</v>
      </c>
      <c r="B7150" s="83" t="s">
        <v>7322</v>
      </c>
      <c r="C7150" s="174" t="s">
        <v>182</v>
      </c>
      <c r="D7150" s="175">
        <v>465.67</v>
      </c>
    </row>
    <row r="7151" spans="1:4" ht="15.75" customHeight="1" x14ac:dyDescent="0.3">
      <c r="A7151" s="174">
        <v>100864</v>
      </c>
      <c r="B7151" s="83" t="s">
        <v>7323</v>
      </c>
      <c r="C7151" s="174" t="s">
        <v>182</v>
      </c>
      <c r="D7151" s="175">
        <v>505.88</v>
      </c>
    </row>
    <row r="7152" spans="1:4" ht="15.75" customHeight="1" x14ac:dyDescent="0.3">
      <c r="A7152" s="174">
        <v>100865</v>
      </c>
      <c r="B7152" s="83" t="s">
        <v>7324</v>
      </c>
      <c r="C7152" s="174" t="s">
        <v>182</v>
      </c>
      <c r="D7152" s="175">
        <v>424.1</v>
      </c>
    </row>
    <row r="7153" spans="1:4" ht="15.75" customHeight="1" x14ac:dyDescent="0.3">
      <c r="A7153" s="174">
        <v>100866</v>
      </c>
      <c r="B7153" s="83" t="s">
        <v>7325</v>
      </c>
      <c r="C7153" s="174" t="s">
        <v>182</v>
      </c>
      <c r="D7153" s="175">
        <v>248.76</v>
      </c>
    </row>
    <row r="7154" spans="1:4" ht="15.75" customHeight="1" x14ac:dyDescent="0.3">
      <c r="A7154" s="174">
        <v>100867</v>
      </c>
      <c r="B7154" s="83" t="s">
        <v>7326</v>
      </c>
      <c r="C7154" s="174" t="s">
        <v>182</v>
      </c>
      <c r="D7154" s="175">
        <v>262.02</v>
      </c>
    </row>
    <row r="7155" spans="1:4" ht="15.75" customHeight="1" x14ac:dyDescent="0.3">
      <c r="A7155" s="174">
        <v>100868</v>
      </c>
      <c r="B7155" s="83" t="s">
        <v>7327</v>
      </c>
      <c r="C7155" s="174" t="s">
        <v>182</v>
      </c>
      <c r="D7155" s="175">
        <v>270.85000000000002</v>
      </c>
    </row>
    <row r="7156" spans="1:4" ht="15.75" customHeight="1" x14ac:dyDescent="0.3">
      <c r="A7156" s="174">
        <v>100869</v>
      </c>
      <c r="B7156" s="83" t="s">
        <v>7328</v>
      </c>
      <c r="C7156" s="174" t="s">
        <v>182</v>
      </c>
      <c r="D7156" s="175">
        <v>277.62</v>
      </c>
    </row>
    <row r="7157" spans="1:4" ht="15.75" customHeight="1" x14ac:dyDescent="0.3">
      <c r="A7157" s="174">
        <v>100870</v>
      </c>
      <c r="B7157" s="83" t="s">
        <v>7329</v>
      </c>
      <c r="C7157" s="174" t="s">
        <v>182</v>
      </c>
      <c r="D7157" s="175">
        <v>265.11</v>
      </c>
    </row>
    <row r="7158" spans="1:4" ht="15.75" customHeight="1" x14ac:dyDescent="0.3">
      <c r="A7158" s="174">
        <v>100871</v>
      </c>
      <c r="B7158" s="83" t="s">
        <v>7330</v>
      </c>
      <c r="C7158" s="174" t="s">
        <v>182</v>
      </c>
      <c r="D7158" s="175">
        <v>285.08999999999997</v>
      </c>
    </row>
    <row r="7159" spans="1:4" ht="15.75" customHeight="1" x14ac:dyDescent="0.3">
      <c r="A7159" s="174">
        <v>100872</v>
      </c>
      <c r="B7159" s="83" t="s">
        <v>7331</v>
      </c>
      <c r="C7159" s="174" t="s">
        <v>182</v>
      </c>
      <c r="D7159" s="175">
        <v>297.85000000000002</v>
      </c>
    </row>
    <row r="7160" spans="1:4" ht="15.75" customHeight="1" x14ac:dyDescent="0.3">
      <c r="A7160" s="174">
        <v>100873</v>
      </c>
      <c r="B7160" s="83" t="s">
        <v>7332</v>
      </c>
      <c r="C7160" s="174" t="s">
        <v>182</v>
      </c>
      <c r="D7160" s="175">
        <v>305.82</v>
      </c>
    </row>
    <row r="7161" spans="1:4" ht="15.75" customHeight="1" x14ac:dyDescent="0.3">
      <c r="A7161" s="174">
        <v>100860</v>
      </c>
      <c r="B7161" s="83" t="s">
        <v>7333</v>
      </c>
      <c r="C7161" s="174" t="s">
        <v>182</v>
      </c>
      <c r="D7161" s="175">
        <v>115.38</v>
      </c>
    </row>
    <row r="7162" spans="1:4" ht="15.75" customHeight="1" x14ac:dyDescent="0.3">
      <c r="A7162" s="174">
        <v>86936</v>
      </c>
      <c r="B7162" s="83" t="s">
        <v>7334</v>
      </c>
      <c r="C7162" s="174" t="s">
        <v>182</v>
      </c>
      <c r="D7162" s="175">
        <v>659.95</v>
      </c>
    </row>
    <row r="7163" spans="1:4" ht="15.75" customHeight="1" x14ac:dyDescent="0.3">
      <c r="A7163" s="174">
        <v>86935</v>
      </c>
      <c r="B7163" s="83" t="s">
        <v>7335</v>
      </c>
      <c r="C7163" s="174" t="s">
        <v>182</v>
      </c>
      <c r="D7163" s="175">
        <v>365.7</v>
      </c>
    </row>
    <row r="7164" spans="1:4" ht="15.75" customHeight="1" x14ac:dyDescent="0.3">
      <c r="A7164" s="174">
        <v>86901</v>
      </c>
      <c r="B7164" s="83" t="s">
        <v>7336</v>
      </c>
      <c r="C7164" s="174" t="s">
        <v>182</v>
      </c>
      <c r="D7164" s="175">
        <v>175.59</v>
      </c>
    </row>
    <row r="7165" spans="1:4" ht="15.75" customHeight="1" x14ac:dyDescent="0.3">
      <c r="A7165" s="174">
        <v>86938</v>
      </c>
      <c r="B7165" s="83" t="s">
        <v>7337</v>
      </c>
      <c r="C7165" s="174" t="s">
        <v>182</v>
      </c>
      <c r="D7165" s="175">
        <v>583.21</v>
      </c>
    </row>
    <row r="7166" spans="1:4" ht="15.75" customHeight="1" x14ac:dyDescent="0.3">
      <c r="A7166" s="174">
        <v>86937</v>
      </c>
      <c r="B7166" s="83" t="s">
        <v>7338</v>
      </c>
      <c r="C7166" s="174" t="s">
        <v>182</v>
      </c>
      <c r="D7166" s="175">
        <v>288.95999999999998</v>
      </c>
    </row>
    <row r="7167" spans="1:4" ht="15.75" customHeight="1" x14ac:dyDescent="0.3">
      <c r="A7167" s="174">
        <v>86900</v>
      </c>
      <c r="B7167" s="83" t="s">
        <v>7339</v>
      </c>
      <c r="C7167" s="174" t="s">
        <v>182</v>
      </c>
      <c r="D7167" s="175">
        <v>244.4</v>
      </c>
    </row>
    <row r="7168" spans="1:4" ht="15.75" customHeight="1" x14ac:dyDescent="0.3">
      <c r="A7168" s="174">
        <v>100852</v>
      </c>
      <c r="B7168" s="83" t="s">
        <v>7340</v>
      </c>
      <c r="C7168" s="174" t="s">
        <v>182</v>
      </c>
      <c r="D7168" s="175">
        <v>267.02999999999997</v>
      </c>
    </row>
    <row r="7169" spans="1:4" ht="15.75" customHeight="1" x14ac:dyDescent="0.3">
      <c r="A7169" s="174">
        <v>86886</v>
      </c>
      <c r="B7169" s="83" t="s">
        <v>7341</v>
      </c>
      <c r="C7169" s="174" t="s">
        <v>182</v>
      </c>
      <c r="D7169" s="175">
        <v>74.5</v>
      </c>
    </row>
    <row r="7170" spans="1:4" ht="15.75" customHeight="1" x14ac:dyDescent="0.3">
      <c r="A7170" s="174">
        <v>86887</v>
      </c>
      <c r="B7170" s="83" t="s">
        <v>7342</v>
      </c>
      <c r="C7170" s="174" t="s">
        <v>182</v>
      </c>
      <c r="D7170" s="175">
        <v>80.89</v>
      </c>
    </row>
    <row r="7171" spans="1:4" ht="15.75" customHeight="1" x14ac:dyDescent="0.3">
      <c r="A7171" s="174">
        <v>86884</v>
      </c>
      <c r="B7171" s="83" t="s">
        <v>7343</v>
      </c>
      <c r="C7171" s="174" t="s">
        <v>182</v>
      </c>
      <c r="D7171" s="175">
        <v>12.25</v>
      </c>
    </row>
    <row r="7172" spans="1:4" ht="15.75" customHeight="1" x14ac:dyDescent="0.3">
      <c r="A7172" s="174">
        <v>86885</v>
      </c>
      <c r="B7172" s="83" t="s">
        <v>7344</v>
      </c>
      <c r="C7172" s="174" t="s">
        <v>182</v>
      </c>
      <c r="D7172" s="175">
        <v>13.62</v>
      </c>
    </row>
    <row r="7173" spans="1:4" ht="15.75" customHeight="1" x14ac:dyDescent="0.3">
      <c r="A7173" s="174">
        <v>95546</v>
      </c>
      <c r="B7173" s="83" t="s">
        <v>7345</v>
      </c>
      <c r="C7173" s="174" t="s">
        <v>182</v>
      </c>
      <c r="D7173" s="175">
        <v>305.89</v>
      </c>
    </row>
    <row r="7174" spans="1:4" ht="15.75" customHeight="1" x14ac:dyDescent="0.3">
      <c r="A7174" s="174">
        <v>86902</v>
      </c>
      <c r="B7174" s="83" t="s">
        <v>7346</v>
      </c>
      <c r="C7174" s="174" t="s">
        <v>182</v>
      </c>
      <c r="D7174" s="175">
        <v>332.77</v>
      </c>
    </row>
    <row r="7175" spans="1:4" ht="15.75" customHeight="1" x14ac:dyDescent="0.3">
      <c r="A7175" s="174">
        <v>86939</v>
      </c>
      <c r="B7175" s="83" t="s">
        <v>7347</v>
      </c>
      <c r="C7175" s="174" t="s">
        <v>182</v>
      </c>
      <c r="D7175" s="175">
        <v>442.07</v>
      </c>
    </row>
    <row r="7176" spans="1:4" ht="15.75" customHeight="1" x14ac:dyDescent="0.3">
      <c r="A7176" s="174">
        <v>86903</v>
      </c>
      <c r="B7176" s="83" t="s">
        <v>7348</v>
      </c>
      <c r="C7176" s="174" t="s">
        <v>182</v>
      </c>
      <c r="D7176" s="175">
        <v>384.32</v>
      </c>
    </row>
    <row r="7177" spans="1:4" ht="15.75" customHeight="1" x14ac:dyDescent="0.3">
      <c r="A7177" s="174">
        <v>86940</v>
      </c>
      <c r="B7177" s="83" t="s">
        <v>7349</v>
      </c>
      <c r="C7177" s="174" t="s">
        <v>182</v>
      </c>
      <c r="D7177" s="175">
        <v>1350.5</v>
      </c>
    </row>
    <row r="7178" spans="1:4" ht="15.75" customHeight="1" x14ac:dyDescent="0.3">
      <c r="A7178" s="174">
        <v>86941</v>
      </c>
      <c r="B7178" s="83" t="s">
        <v>7350</v>
      </c>
      <c r="C7178" s="174" t="s">
        <v>182</v>
      </c>
      <c r="D7178" s="175">
        <v>1012.39</v>
      </c>
    </row>
    <row r="7179" spans="1:4" ht="15.75" customHeight="1" x14ac:dyDescent="0.3">
      <c r="A7179" s="174">
        <v>86904</v>
      </c>
      <c r="B7179" s="83" t="s">
        <v>7351</v>
      </c>
      <c r="C7179" s="174" t="s">
        <v>182</v>
      </c>
      <c r="D7179" s="175">
        <v>161.74</v>
      </c>
    </row>
    <row r="7180" spans="1:4" ht="15.75" customHeight="1" x14ac:dyDescent="0.3">
      <c r="A7180" s="174">
        <v>86943</v>
      </c>
      <c r="B7180" s="83" t="s">
        <v>7352</v>
      </c>
      <c r="C7180" s="174" t="s">
        <v>182</v>
      </c>
      <c r="D7180" s="175">
        <v>271.04000000000002</v>
      </c>
    </row>
    <row r="7181" spans="1:4" ht="15.75" customHeight="1" x14ac:dyDescent="0.3">
      <c r="A7181" s="174">
        <v>86942</v>
      </c>
      <c r="B7181" s="83" t="s">
        <v>7353</v>
      </c>
      <c r="C7181" s="174" t="s">
        <v>182</v>
      </c>
      <c r="D7181" s="175">
        <v>281.41000000000003</v>
      </c>
    </row>
    <row r="7182" spans="1:4" ht="15.75" customHeight="1" x14ac:dyDescent="0.3">
      <c r="A7182" s="174">
        <v>100856</v>
      </c>
      <c r="B7182" s="83" t="s">
        <v>7354</v>
      </c>
      <c r="C7182" s="174" t="s">
        <v>182</v>
      </c>
      <c r="D7182" s="175">
        <v>37.97</v>
      </c>
    </row>
    <row r="7183" spans="1:4" ht="15.75" customHeight="1" x14ac:dyDescent="0.3">
      <c r="A7183" s="174">
        <v>100858</v>
      </c>
      <c r="B7183" s="83" t="s">
        <v>7355</v>
      </c>
      <c r="C7183" s="174" t="s">
        <v>182</v>
      </c>
      <c r="D7183" s="175">
        <v>800.95</v>
      </c>
    </row>
    <row r="7184" spans="1:4" ht="15.75" customHeight="1" x14ac:dyDescent="0.3">
      <c r="A7184" s="174">
        <v>100859</v>
      </c>
      <c r="B7184" s="83" t="s">
        <v>7356</v>
      </c>
      <c r="C7184" s="174" t="s">
        <v>182</v>
      </c>
      <c r="D7184" s="175">
        <v>1185.3599999999999</v>
      </c>
    </row>
    <row r="7185" spans="1:4" ht="15.75" customHeight="1" x14ac:dyDescent="0.3">
      <c r="A7185" s="174">
        <v>95544</v>
      </c>
      <c r="B7185" s="83" t="s">
        <v>7357</v>
      </c>
      <c r="C7185" s="174" t="s">
        <v>182</v>
      </c>
      <c r="D7185" s="175">
        <v>99.94</v>
      </c>
    </row>
    <row r="7186" spans="1:4" ht="15.75" customHeight="1" x14ac:dyDescent="0.3">
      <c r="A7186" s="174">
        <v>95543</v>
      </c>
      <c r="B7186" s="83" t="s">
        <v>7358</v>
      </c>
      <c r="C7186" s="174" t="s">
        <v>182</v>
      </c>
      <c r="D7186" s="175">
        <v>130.47999999999999</v>
      </c>
    </row>
    <row r="7187" spans="1:4" ht="15.75" customHeight="1" x14ac:dyDescent="0.3">
      <c r="A7187" s="174">
        <v>95542</v>
      </c>
      <c r="B7187" s="83" t="s">
        <v>7359</v>
      </c>
      <c r="C7187" s="174" t="s">
        <v>182</v>
      </c>
      <c r="D7187" s="175">
        <v>79.72</v>
      </c>
    </row>
    <row r="7188" spans="1:4" ht="15.75" customHeight="1" x14ac:dyDescent="0.3">
      <c r="A7188" s="174">
        <v>100874</v>
      </c>
      <c r="B7188" s="83" t="s">
        <v>7360</v>
      </c>
      <c r="C7188" s="174" t="s">
        <v>182</v>
      </c>
      <c r="D7188" s="175">
        <v>248.76</v>
      </c>
    </row>
    <row r="7189" spans="1:4" ht="15.75" customHeight="1" x14ac:dyDescent="0.3">
      <c r="A7189" s="174">
        <v>95545</v>
      </c>
      <c r="B7189" s="83" t="s">
        <v>7361</v>
      </c>
      <c r="C7189" s="174" t="s">
        <v>182</v>
      </c>
      <c r="D7189" s="175">
        <v>97.78</v>
      </c>
    </row>
    <row r="7190" spans="1:4" ht="15.75" customHeight="1" x14ac:dyDescent="0.3">
      <c r="A7190" s="174">
        <v>95547</v>
      </c>
      <c r="B7190" s="83" t="s">
        <v>7362</v>
      </c>
      <c r="C7190" s="174" t="s">
        <v>182</v>
      </c>
      <c r="D7190" s="175">
        <v>54.16</v>
      </c>
    </row>
    <row r="7191" spans="1:4" ht="15.75" customHeight="1" x14ac:dyDescent="0.3">
      <c r="A7191" s="174">
        <v>86883</v>
      </c>
      <c r="B7191" s="83" t="s">
        <v>7363</v>
      </c>
      <c r="C7191" s="174" t="s">
        <v>182</v>
      </c>
      <c r="D7191" s="175">
        <v>12.66</v>
      </c>
    </row>
    <row r="7192" spans="1:4" ht="15.75" customHeight="1" x14ac:dyDescent="0.3">
      <c r="A7192" s="174">
        <v>86881</v>
      </c>
      <c r="B7192" s="83" t="s">
        <v>7364</v>
      </c>
      <c r="C7192" s="174" t="s">
        <v>182</v>
      </c>
      <c r="D7192" s="175">
        <v>306.91000000000003</v>
      </c>
    </row>
    <row r="7193" spans="1:4" ht="15.75" customHeight="1" x14ac:dyDescent="0.3">
      <c r="A7193" s="174">
        <v>86882</v>
      </c>
      <c r="B7193" s="83" t="s">
        <v>7365</v>
      </c>
      <c r="C7193" s="174" t="s">
        <v>182</v>
      </c>
      <c r="D7193" s="175">
        <v>23.03</v>
      </c>
    </row>
    <row r="7194" spans="1:4" ht="15.75" customHeight="1" x14ac:dyDescent="0.3">
      <c r="A7194" s="174">
        <v>100862</v>
      </c>
      <c r="B7194" s="83" t="s">
        <v>7366</v>
      </c>
      <c r="C7194" s="174" t="s">
        <v>182</v>
      </c>
      <c r="D7194" s="175">
        <v>43.35</v>
      </c>
    </row>
    <row r="7195" spans="1:4" ht="15.75" customHeight="1" x14ac:dyDescent="0.3">
      <c r="A7195" s="174">
        <v>100861</v>
      </c>
      <c r="B7195" s="83" t="s">
        <v>7367</v>
      </c>
      <c r="C7195" s="174" t="s">
        <v>182</v>
      </c>
      <c r="D7195" s="175">
        <v>39.94</v>
      </c>
    </row>
    <row r="7196" spans="1:4" ht="15.75" customHeight="1" x14ac:dyDescent="0.3">
      <c r="A7196" s="174">
        <v>86872</v>
      </c>
      <c r="B7196" s="83" t="s">
        <v>7368</v>
      </c>
      <c r="C7196" s="174" t="s">
        <v>182</v>
      </c>
      <c r="D7196" s="175">
        <v>815.73</v>
      </c>
    </row>
    <row r="7197" spans="1:4" ht="15.75" customHeight="1" x14ac:dyDescent="0.3">
      <c r="A7197" s="174">
        <v>86919</v>
      </c>
      <c r="B7197" s="83" t="s">
        <v>7369</v>
      </c>
      <c r="C7197" s="174" t="s">
        <v>182</v>
      </c>
      <c r="D7197" s="175">
        <v>1026.1199999999999</v>
      </c>
    </row>
    <row r="7198" spans="1:4" ht="15.75" customHeight="1" x14ac:dyDescent="0.3">
      <c r="A7198" s="174">
        <v>86920</v>
      </c>
      <c r="B7198" s="83" t="s">
        <v>7370</v>
      </c>
      <c r="C7198" s="174" t="s">
        <v>182</v>
      </c>
      <c r="D7198" s="175">
        <v>894.29</v>
      </c>
    </row>
    <row r="7199" spans="1:4" ht="15.75" customHeight="1" x14ac:dyDescent="0.3">
      <c r="A7199" s="174">
        <v>86921</v>
      </c>
      <c r="B7199" s="83" t="s">
        <v>7371</v>
      </c>
      <c r="C7199" s="174" t="s">
        <v>182</v>
      </c>
      <c r="D7199" s="175">
        <v>862.91</v>
      </c>
    </row>
    <row r="7200" spans="1:4" ht="15.75" customHeight="1" x14ac:dyDescent="0.3">
      <c r="A7200" s="174">
        <v>86874</v>
      </c>
      <c r="B7200" s="83" t="s">
        <v>7372</v>
      </c>
      <c r="C7200" s="174" t="s">
        <v>182</v>
      </c>
      <c r="D7200" s="175">
        <v>569.63</v>
      </c>
    </row>
    <row r="7201" spans="1:4" ht="15.75" customHeight="1" x14ac:dyDescent="0.3">
      <c r="A7201" s="174">
        <v>86922</v>
      </c>
      <c r="B7201" s="83" t="s">
        <v>7373</v>
      </c>
      <c r="C7201" s="174" t="s">
        <v>182</v>
      </c>
      <c r="D7201" s="175">
        <v>1074.27</v>
      </c>
    </row>
    <row r="7202" spans="1:4" ht="15.75" customHeight="1" x14ac:dyDescent="0.3">
      <c r="A7202" s="174">
        <v>86923</v>
      </c>
      <c r="B7202" s="83" t="s">
        <v>7374</v>
      </c>
      <c r="C7202" s="174" t="s">
        <v>182</v>
      </c>
      <c r="D7202" s="175">
        <v>658.56</v>
      </c>
    </row>
    <row r="7203" spans="1:4" ht="15.75" customHeight="1" x14ac:dyDescent="0.3">
      <c r="A7203" s="174">
        <v>86924</v>
      </c>
      <c r="B7203" s="83" t="s">
        <v>7375</v>
      </c>
      <c r="C7203" s="174" t="s">
        <v>182</v>
      </c>
      <c r="D7203" s="175">
        <v>627.17999999999995</v>
      </c>
    </row>
    <row r="7204" spans="1:4" ht="15.75" customHeight="1" x14ac:dyDescent="0.3">
      <c r="A7204" s="174">
        <v>86875</v>
      </c>
      <c r="B7204" s="83" t="s">
        <v>7376</v>
      </c>
      <c r="C7204" s="174" t="s">
        <v>182</v>
      </c>
      <c r="D7204" s="175">
        <v>581.91</v>
      </c>
    </row>
    <row r="7205" spans="1:4" ht="15.75" customHeight="1" x14ac:dyDescent="0.3">
      <c r="A7205" s="174">
        <v>86925</v>
      </c>
      <c r="B7205" s="83" t="s">
        <v>7377</v>
      </c>
      <c r="C7205" s="174" t="s">
        <v>182</v>
      </c>
      <c r="D7205" s="175">
        <v>660.47</v>
      </c>
    </row>
    <row r="7206" spans="1:4" ht="15.75" customHeight="1" x14ac:dyDescent="0.3">
      <c r="A7206" s="174">
        <v>86926</v>
      </c>
      <c r="B7206" s="83" t="s">
        <v>7378</v>
      </c>
      <c r="C7206" s="174" t="s">
        <v>182</v>
      </c>
      <c r="D7206" s="175">
        <v>629.09</v>
      </c>
    </row>
    <row r="7207" spans="1:4" ht="15.75" customHeight="1" x14ac:dyDescent="0.3">
      <c r="A7207" s="174">
        <v>86876</v>
      </c>
      <c r="B7207" s="83" t="s">
        <v>7379</v>
      </c>
      <c r="C7207" s="174" t="s">
        <v>182</v>
      </c>
      <c r="D7207" s="175">
        <v>330.64</v>
      </c>
    </row>
    <row r="7208" spans="1:4" ht="15.75" customHeight="1" x14ac:dyDescent="0.3">
      <c r="A7208" s="174">
        <v>86929</v>
      </c>
      <c r="B7208" s="83" t="s">
        <v>7380</v>
      </c>
      <c r="C7208" s="174" t="s">
        <v>182</v>
      </c>
      <c r="D7208" s="175">
        <v>409.2</v>
      </c>
    </row>
    <row r="7209" spans="1:4" ht="15.75" customHeight="1" x14ac:dyDescent="0.3">
      <c r="A7209" s="174">
        <v>86930</v>
      </c>
      <c r="B7209" s="83" t="s">
        <v>7381</v>
      </c>
      <c r="C7209" s="174" t="s">
        <v>182</v>
      </c>
      <c r="D7209" s="175">
        <v>377.82</v>
      </c>
    </row>
    <row r="7210" spans="1:4" ht="15.75" customHeight="1" x14ac:dyDescent="0.3">
      <c r="A7210" s="174">
        <v>86927</v>
      </c>
      <c r="B7210" s="83" t="s">
        <v>7382</v>
      </c>
      <c r="C7210" s="174" t="s">
        <v>182</v>
      </c>
      <c r="D7210" s="175">
        <v>419.57</v>
      </c>
    </row>
    <row r="7211" spans="1:4" ht="15.75" customHeight="1" x14ac:dyDescent="0.3">
      <c r="A7211" s="174">
        <v>86928</v>
      </c>
      <c r="B7211" s="83" t="s">
        <v>7383</v>
      </c>
      <c r="C7211" s="174" t="s">
        <v>182</v>
      </c>
      <c r="D7211" s="175">
        <v>388.19</v>
      </c>
    </row>
    <row r="7212" spans="1:4" ht="15.75" customHeight="1" x14ac:dyDescent="0.3">
      <c r="A7212" s="174">
        <v>86914</v>
      </c>
      <c r="B7212" s="83" t="s">
        <v>7384</v>
      </c>
      <c r="C7212" s="174" t="s">
        <v>182</v>
      </c>
      <c r="D7212" s="175">
        <v>97.02</v>
      </c>
    </row>
    <row r="7213" spans="1:4" ht="15.75" customHeight="1" x14ac:dyDescent="0.3">
      <c r="A7213" s="174">
        <v>86913</v>
      </c>
      <c r="B7213" s="83" t="s">
        <v>7385</v>
      </c>
      <c r="C7213" s="174" t="s">
        <v>182</v>
      </c>
      <c r="D7213" s="175">
        <v>55.07</v>
      </c>
    </row>
    <row r="7214" spans="1:4" ht="15.75" customHeight="1" x14ac:dyDescent="0.3">
      <c r="A7214" s="174">
        <v>100853</v>
      </c>
      <c r="B7214" s="83" t="s">
        <v>7386</v>
      </c>
      <c r="C7214" s="174" t="s">
        <v>182</v>
      </c>
      <c r="D7214" s="175">
        <v>338.18</v>
      </c>
    </row>
    <row r="7215" spans="1:4" ht="15.75" customHeight="1" x14ac:dyDescent="0.3">
      <c r="A7215" s="174">
        <v>100854</v>
      </c>
      <c r="B7215" s="83" t="s">
        <v>7387</v>
      </c>
      <c r="C7215" s="174" t="s">
        <v>182</v>
      </c>
      <c r="D7215" s="175">
        <v>1737.81</v>
      </c>
    </row>
    <row r="7216" spans="1:4" ht="15.75" customHeight="1" x14ac:dyDescent="0.3">
      <c r="A7216" s="174">
        <v>86915</v>
      </c>
      <c r="B7216" s="83" t="s">
        <v>7388</v>
      </c>
      <c r="C7216" s="174" t="s">
        <v>182</v>
      </c>
      <c r="D7216" s="175">
        <v>139.56</v>
      </c>
    </row>
    <row r="7217" spans="1:4" ht="15.75" customHeight="1" x14ac:dyDescent="0.3">
      <c r="A7217" s="174">
        <v>86906</v>
      </c>
      <c r="B7217" s="83" t="s">
        <v>7389</v>
      </c>
      <c r="C7217" s="174" t="s">
        <v>182</v>
      </c>
      <c r="D7217" s="175">
        <v>73.56</v>
      </c>
    </row>
    <row r="7218" spans="1:4" ht="15.75" customHeight="1" x14ac:dyDescent="0.3">
      <c r="A7218" s="174">
        <v>86911</v>
      </c>
      <c r="B7218" s="83" t="s">
        <v>7390</v>
      </c>
      <c r="C7218" s="174" t="s">
        <v>182</v>
      </c>
      <c r="D7218" s="175">
        <v>86.14</v>
      </c>
    </row>
    <row r="7219" spans="1:4" ht="15.75" customHeight="1" x14ac:dyDescent="0.3">
      <c r="A7219" s="174">
        <v>86909</v>
      </c>
      <c r="B7219" s="83" t="s">
        <v>7391</v>
      </c>
      <c r="C7219" s="174" t="s">
        <v>182</v>
      </c>
      <c r="D7219" s="175">
        <v>127.72</v>
      </c>
    </row>
    <row r="7220" spans="1:4" ht="15.75" customHeight="1" x14ac:dyDescent="0.3">
      <c r="A7220" s="174">
        <v>86910</v>
      </c>
      <c r="B7220" s="83" t="s">
        <v>7392</v>
      </c>
      <c r="C7220" s="174" t="s">
        <v>182</v>
      </c>
      <c r="D7220" s="175">
        <v>125.08</v>
      </c>
    </row>
    <row r="7221" spans="1:4" ht="15.75" customHeight="1" x14ac:dyDescent="0.3">
      <c r="A7221" s="174">
        <v>86916</v>
      </c>
      <c r="B7221" s="83" t="s">
        <v>7393</v>
      </c>
      <c r="C7221" s="174" t="s">
        <v>182</v>
      </c>
      <c r="D7221" s="175">
        <v>23.69</v>
      </c>
    </row>
    <row r="7222" spans="1:4" ht="15.75" customHeight="1" x14ac:dyDescent="0.3">
      <c r="A7222" s="174">
        <v>95469</v>
      </c>
      <c r="B7222" s="83" t="s">
        <v>7394</v>
      </c>
      <c r="C7222" s="174" t="s">
        <v>182</v>
      </c>
      <c r="D7222" s="175">
        <v>330.84</v>
      </c>
    </row>
    <row r="7223" spans="1:4" ht="15.75" customHeight="1" x14ac:dyDescent="0.3">
      <c r="A7223" s="174">
        <v>95470</v>
      </c>
      <c r="B7223" s="83" t="s">
        <v>7395</v>
      </c>
      <c r="C7223" s="174" t="s">
        <v>182</v>
      </c>
      <c r="D7223" s="175">
        <v>339.95</v>
      </c>
    </row>
    <row r="7224" spans="1:4" ht="15.75" customHeight="1" x14ac:dyDescent="0.3">
      <c r="A7224" s="174">
        <v>95471</v>
      </c>
      <c r="B7224" s="83" t="s">
        <v>7396</v>
      </c>
      <c r="C7224" s="174" t="s">
        <v>182</v>
      </c>
      <c r="D7224" s="175">
        <v>886.12</v>
      </c>
    </row>
    <row r="7225" spans="1:4" ht="15.75" customHeight="1" x14ac:dyDescent="0.3">
      <c r="A7225" s="174">
        <v>95472</v>
      </c>
      <c r="B7225" s="83" t="s">
        <v>7397</v>
      </c>
      <c r="C7225" s="174" t="s">
        <v>182</v>
      </c>
      <c r="D7225" s="175">
        <v>895.23</v>
      </c>
    </row>
    <row r="7226" spans="1:4" ht="15.75" customHeight="1" x14ac:dyDescent="0.3">
      <c r="A7226" s="174">
        <v>100848</v>
      </c>
      <c r="B7226" s="83" t="s">
        <v>7398</v>
      </c>
      <c r="C7226" s="174" t="s">
        <v>182</v>
      </c>
      <c r="D7226" s="175">
        <v>628.58000000000004</v>
      </c>
    </row>
    <row r="7227" spans="1:4" ht="15.75" customHeight="1" x14ac:dyDescent="0.3">
      <c r="A7227" s="174">
        <v>86888</v>
      </c>
      <c r="B7227" s="83" t="s">
        <v>7399</v>
      </c>
      <c r="C7227" s="174" t="s">
        <v>182</v>
      </c>
      <c r="D7227" s="175">
        <v>556.48</v>
      </c>
    </row>
    <row r="7228" spans="1:4" ht="15.75" customHeight="1" x14ac:dyDescent="0.3">
      <c r="A7228" s="174">
        <v>86932</v>
      </c>
      <c r="B7228" s="83" t="s">
        <v>7400</v>
      </c>
      <c r="C7228" s="174" t="s">
        <v>182</v>
      </c>
      <c r="D7228" s="175">
        <v>637.37</v>
      </c>
    </row>
    <row r="7229" spans="1:4" ht="15.75" customHeight="1" x14ac:dyDescent="0.3">
      <c r="A7229" s="174">
        <v>86931</v>
      </c>
      <c r="B7229" s="83" t="s">
        <v>7401</v>
      </c>
      <c r="C7229" s="174" t="s">
        <v>182</v>
      </c>
      <c r="D7229" s="175">
        <v>570.1</v>
      </c>
    </row>
    <row r="7230" spans="1:4" ht="15.75" customHeight="1" x14ac:dyDescent="0.3">
      <c r="A7230" s="174">
        <v>100878</v>
      </c>
      <c r="B7230" s="83" t="s">
        <v>7402</v>
      </c>
      <c r="C7230" s="174" t="s">
        <v>182</v>
      </c>
      <c r="D7230" s="175">
        <v>756.46</v>
      </c>
    </row>
    <row r="7231" spans="1:4" ht="15.75" customHeight="1" x14ac:dyDescent="0.3">
      <c r="A7231" s="174">
        <v>86877</v>
      </c>
      <c r="B7231" s="83" t="s">
        <v>7403</v>
      </c>
      <c r="C7231" s="174" t="s">
        <v>182</v>
      </c>
      <c r="D7231" s="175">
        <v>100.71</v>
      </c>
    </row>
    <row r="7232" spans="1:4" ht="15.75" customHeight="1" x14ac:dyDescent="0.3">
      <c r="A7232" s="174">
        <v>86878</v>
      </c>
      <c r="B7232" s="83" t="s">
        <v>7404</v>
      </c>
      <c r="C7232" s="174" t="s">
        <v>182</v>
      </c>
      <c r="D7232" s="175">
        <v>108.64</v>
      </c>
    </row>
    <row r="7233" spans="1:4" ht="15.75" customHeight="1" x14ac:dyDescent="0.3">
      <c r="A7233" s="174">
        <v>86879</v>
      </c>
      <c r="B7233" s="83" t="s">
        <v>7405</v>
      </c>
      <c r="C7233" s="174" t="s">
        <v>182</v>
      </c>
      <c r="D7233" s="175">
        <v>10.83</v>
      </c>
    </row>
    <row r="7234" spans="1:4" ht="15.75" customHeight="1" x14ac:dyDescent="0.3">
      <c r="A7234" s="174">
        <v>86880</v>
      </c>
      <c r="B7234" s="83" t="s">
        <v>7406</v>
      </c>
      <c r="C7234" s="174" t="s">
        <v>182</v>
      </c>
      <c r="D7234" s="175">
        <v>26.7</v>
      </c>
    </row>
    <row r="7235" spans="1:4" ht="15.75" customHeight="1" x14ac:dyDescent="0.3">
      <c r="A7235" s="174">
        <v>101663</v>
      </c>
      <c r="B7235" s="83" t="s">
        <v>7407</v>
      </c>
      <c r="C7235" s="174" t="s">
        <v>182</v>
      </c>
      <c r="D7235" s="175">
        <v>31.7</v>
      </c>
    </row>
    <row r="7236" spans="1:4" ht="15.75" customHeight="1" x14ac:dyDescent="0.3">
      <c r="A7236" s="174">
        <v>101664</v>
      </c>
      <c r="B7236" s="83" t="s">
        <v>7408</v>
      </c>
      <c r="C7236" s="174" t="s">
        <v>182</v>
      </c>
      <c r="D7236" s="175">
        <v>32.67</v>
      </c>
    </row>
    <row r="7237" spans="1:4" ht="15.75" customHeight="1" x14ac:dyDescent="0.3">
      <c r="A7237" s="174">
        <v>101665</v>
      </c>
      <c r="B7237" s="83" t="s">
        <v>7409</v>
      </c>
      <c r="C7237" s="174" t="s">
        <v>182</v>
      </c>
      <c r="D7237" s="175">
        <v>36.840000000000003</v>
      </c>
    </row>
    <row r="7238" spans="1:4" ht="15.75" customHeight="1" x14ac:dyDescent="0.3">
      <c r="A7238" s="174">
        <v>101634</v>
      </c>
      <c r="B7238" s="83" t="s">
        <v>7410</v>
      </c>
      <c r="C7238" s="174" t="s">
        <v>182</v>
      </c>
      <c r="D7238" s="175">
        <v>0</v>
      </c>
    </row>
    <row r="7239" spans="1:4" ht="15.75" customHeight="1" x14ac:dyDescent="0.3">
      <c r="A7239" s="174">
        <v>101635</v>
      </c>
      <c r="B7239" s="83" t="s">
        <v>7411</v>
      </c>
      <c r="C7239" s="174" t="s">
        <v>182</v>
      </c>
      <c r="D7239" s="175">
        <v>0</v>
      </c>
    </row>
    <row r="7240" spans="1:4" ht="15.75" customHeight="1" x14ac:dyDescent="0.3">
      <c r="A7240" s="174">
        <v>101636</v>
      </c>
      <c r="B7240" s="83" t="s">
        <v>7412</v>
      </c>
      <c r="C7240" s="174" t="s">
        <v>182</v>
      </c>
      <c r="D7240" s="175">
        <v>166.22</v>
      </c>
    </row>
    <row r="7241" spans="1:4" ht="15.75" customHeight="1" x14ac:dyDescent="0.3">
      <c r="A7241" s="174">
        <v>101637</v>
      </c>
      <c r="B7241" s="83" t="s">
        <v>7413</v>
      </c>
      <c r="C7241" s="174" t="s">
        <v>182</v>
      </c>
      <c r="D7241" s="175">
        <v>160.94</v>
      </c>
    </row>
    <row r="7242" spans="1:4" ht="15.75" customHeight="1" x14ac:dyDescent="0.3">
      <c r="A7242" s="174">
        <v>101638</v>
      </c>
      <c r="B7242" s="83" t="s">
        <v>7414</v>
      </c>
      <c r="C7242" s="174" t="s">
        <v>182</v>
      </c>
      <c r="D7242" s="175">
        <v>0</v>
      </c>
    </row>
    <row r="7243" spans="1:4" ht="15.75" customHeight="1" x14ac:dyDescent="0.3">
      <c r="A7243" s="174">
        <v>101639</v>
      </c>
      <c r="B7243" s="83" t="s">
        <v>7415</v>
      </c>
      <c r="C7243" s="174" t="s">
        <v>182</v>
      </c>
      <c r="D7243" s="175">
        <v>0</v>
      </c>
    </row>
    <row r="7244" spans="1:4" ht="15.75" customHeight="1" x14ac:dyDescent="0.3">
      <c r="A7244" s="174">
        <v>101653</v>
      </c>
      <c r="B7244" s="83" t="s">
        <v>7416</v>
      </c>
      <c r="C7244" s="174" t="s">
        <v>182</v>
      </c>
      <c r="D7244" s="175">
        <v>305.12</v>
      </c>
    </row>
    <row r="7245" spans="1:4" ht="15.75" customHeight="1" x14ac:dyDescent="0.3">
      <c r="A7245" s="174">
        <v>101658</v>
      </c>
      <c r="B7245" s="83" t="s">
        <v>7417</v>
      </c>
      <c r="C7245" s="174" t="s">
        <v>182</v>
      </c>
      <c r="D7245" s="175">
        <v>545.77</v>
      </c>
    </row>
    <row r="7246" spans="1:4" ht="15.75" customHeight="1" x14ac:dyDescent="0.3">
      <c r="A7246" s="174">
        <v>101659</v>
      </c>
      <c r="B7246" s="83" t="s">
        <v>7418</v>
      </c>
      <c r="C7246" s="174" t="s">
        <v>182</v>
      </c>
      <c r="D7246" s="175">
        <v>620.29999999999995</v>
      </c>
    </row>
    <row r="7247" spans="1:4" ht="15.75" customHeight="1" x14ac:dyDescent="0.3">
      <c r="A7247" s="174">
        <v>101660</v>
      </c>
      <c r="B7247" s="83" t="s">
        <v>7419</v>
      </c>
      <c r="C7247" s="174" t="s">
        <v>182</v>
      </c>
      <c r="D7247" s="175">
        <v>972.18</v>
      </c>
    </row>
    <row r="7248" spans="1:4" ht="15.75" customHeight="1" x14ac:dyDescent="0.3">
      <c r="A7248" s="174">
        <v>101654</v>
      </c>
      <c r="B7248" s="83" t="s">
        <v>7420</v>
      </c>
      <c r="C7248" s="174" t="s">
        <v>182</v>
      </c>
      <c r="D7248" s="175">
        <v>223.08</v>
      </c>
    </row>
    <row r="7249" spans="1:4" ht="15.75" customHeight="1" x14ac:dyDescent="0.3">
      <c r="A7249" s="174">
        <v>101655</v>
      </c>
      <c r="B7249" s="83" t="s">
        <v>7421</v>
      </c>
      <c r="C7249" s="174" t="s">
        <v>182</v>
      </c>
      <c r="D7249" s="175">
        <v>340.27</v>
      </c>
    </row>
    <row r="7250" spans="1:4" ht="15.75" customHeight="1" x14ac:dyDescent="0.3">
      <c r="A7250" s="174">
        <v>101656</v>
      </c>
      <c r="B7250" s="83" t="s">
        <v>7422</v>
      </c>
      <c r="C7250" s="174" t="s">
        <v>182</v>
      </c>
      <c r="D7250" s="175">
        <v>367.63</v>
      </c>
    </row>
    <row r="7251" spans="1:4" ht="15.75" customHeight="1" x14ac:dyDescent="0.3">
      <c r="A7251" s="174">
        <v>101657</v>
      </c>
      <c r="B7251" s="83" t="s">
        <v>7423</v>
      </c>
      <c r="C7251" s="174" t="s">
        <v>182</v>
      </c>
      <c r="D7251" s="175">
        <v>425.92</v>
      </c>
    </row>
    <row r="7252" spans="1:4" ht="15.75" customHeight="1" x14ac:dyDescent="0.3">
      <c r="A7252" s="174">
        <v>101632</v>
      </c>
      <c r="B7252" s="83" t="s">
        <v>7424</v>
      </c>
      <c r="C7252" s="174" t="s">
        <v>182</v>
      </c>
      <c r="D7252" s="175">
        <v>36.700000000000003</v>
      </c>
    </row>
    <row r="7253" spans="1:4" ht="15.75" customHeight="1" x14ac:dyDescent="0.3">
      <c r="A7253" s="174">
        <v>101661</v>
      </c>
      <c r="B7253" s="83" t="s">
        <v>7425</v>
      </c>
      <c r="C7253" s="174" t="s">
        <v>182</v>
      </c>
      <c r="D7253" s="175">
        <v>139.62</v>
      </c>
    </row>
    <row r="7254" spans="1:4" ht="15.75" customHeight="1" x14ac:dyDescent="0.3">
      <c r="A7254" s="174">
        <v>101651</v>
      </c>
      <c r="B7254" s="83" t="s">
        <v>7426</v>
      </c>
      <c r="C7254" s="174" t="s">
        <v>182</v>
      </c>
      <c r="D7254" s="175">
        <v>72.12</v>
      </c>
    </row>
    <row r="7255" spans="1:4" ht="15.75" customHeight="1" x14ac:dyDescent="0.3">
      <c r="A7255" s="174">
        <v>101630</v>
      </c>
      <c r="B7255" s="83" t="s">
        <v>7427</v>
      </c>
      <c r="C7255" s="174" t="s">
        <v>182</v>
      </c>
      <c r="D7255" s="175">
        <v>87.07</v>
      </c>
    </row>
    <row r="7256" spans="1:4" ht="15.75" customHeight="1" x14ac:dyDescent="0.3">
      <c r="A7256" s="174">
        <v>101633</v>
      </c>
      <c r="B7256" s="83" t="s">
        <v>7428</v>
      </c>
      <c r="C7256" s="174" t="s">
        <v>182</v>
      </c>
      <c r="D7256" s="175">
        <v>106</v>
      </c>
    </row>
    <row r="7257" spans="1:4" ht="15.75" customHeight="1" x14ac:dyDescent="0.3">
      <c r="A7257" s="174">
        <v>104219</v>
      </c>
      <c r="B7257" s="83" t="s">
        <v>7429</v>
      </c>
      <c r="C7257" s="174" t="s">
        <v>216</v>
      </c>
      <c r="D7257" s="175">
        <v>91.14</v>
      </c>
    </row>
    <row r="7258" spans="1:4" ht="15.75" customHeight="1" x14ac:dyDescent="0.3">
      <c r="A7258" s="174">
        <v>104223</v>
      </c>
      <c r="B7258" s="83" t="s">
        <v>7430</v>
      </c>
      <c r="C7258" s="174" t="s">
        <v>216</v>
      </c>
      <c r="D7258" s="175">
        <v>119.1</v>
      </c>
    </row>
    <row r="7259" spans="1:4" ht="15.75" customHeight="1" x14ac:dyDescent="0.3">
      <c r="A7259" s="174">
        <v>104227</v>
      </c>
      <c r="B7259" s="83" t="s">
        <v>7431</v>
      </c>
      <c r="C7259" s="174" t="s">
        <v>216</v>
      </c>
      <c r="D7259" s="175">
        <v>137.01</v>
      </c>
    </row>
    <row r="7260" spans="1:4" ht="15.75" customHeight="1" x14ac:dyDescent="0.3">
      <c r="A7260" s="174">
        <v>104231</v>
      </c>
      <c r="B7260" s="83" t="s">
        <v>7432</v>
      </c>
      <c r="C7260" s="174" t="s">
        <v>216</v>
      </c>
      <c r="D7260" s="175">
        <v>151.13999999999999</v>
      </c>
    </row>
    <row r="7261" spans="1:4" ht="15.75" customHeight="1" x14ac:dyDescent="0.3">
      <c r="A7261" s="174">
        <v>104235</v>
      </c>
      <c r="B7261" s="83" t="s">
        <v>7433</v>
      </c>
      <c r="C7261" s="174" t="s">
        <v>216</v>
      </c>
      <c r="D7261" s="175">
        <v>73.69</v>
      </c>
    </row>
    <row r="7262" spans="1:4" ht="15.75" customHeight="1" x14ac:dyDescent="0.3">
      <c r="A7262" s="174">
        <v>104239</v>
      </c>
      <c r="B7262" s="83" t="s">
        <v>7434</v>
      </c>
      <c r="C7262" s="174" t="s">
        <v>216</v>
      </c>
      <c r="D7262" s="175">
        <v>100.54</v>
      </c>
    </row>
    <row r="7263" spans="1:4" ht="15.75" customHeight="1" x14ac:dyDescent="0.3">
      <c r="A7263" s="174">
        <v>104243</v>
      </c>
      <c r="B7263" s="83" t="s">
        <v>7435</v>
      </c>
      <c r="C7263" s="174" t="s">
        <v>216</v>
      </c>
      <c r="D7263" s="175">
        <v>117.28</v>
      </c>
    </row>
    <row r="7264" spans="1:4" ht="15.75" customHeight="1" x14ac:dyDescent="0.3">
      <c r="A7264" s="174">
        <v>104247</v>
      </c>
      <c r="B7264" s="83" t="s">
        <v>7436</v>
      </c>
      <c r="C7264" s="174" t="s">
        <v>216</v>
      </c>
      <c r="D7264" s="175">
        <v>124.87</v>
      </c>
    </row>
    <row r="7265" spans="1:4" ht="15.75" customHeight="1" x14ac:dyDescent="0.3">
      <c r="A7265" s="174">
        <v>87795</v>
      </c>
      <c r="B7265" s="83" t="s">
        <v>7437</v>
      </c>
      <c r="C7265" s="174" t="s">
        <v>216</v>
      </c>
      <c r="D7265" s="175">
        <v>76.52</v>
      </c>
    </row>
    <row r="7266" spans="1:4" ht="15.75" customHeight="1" x14ac:dyDescent="0.3">
      <c r="A7266" s="174">
        <v>87800</v>
      </c>
      <c r="B7266" s="83" t="s">
        <v>7438</v>
      </c>
      <c r="C7266" s="174" t="s">
        <v>216</v>
      </c>
      <c r="D7266" s="175">
        <v>104.61</v>
      </c>
    </row>
    <row r="7267" spans="1:4" ht="15.75" customHeight="1" x14ac:dyDescent="0.3">
      <c r="A7267" s="174">
        <v>87804</v>
      </c>
      <c r="B7267" s="83" t="s">
        <v>7439</v>
      </c>
      <c r="C7267" s="174" t="s">
        <v>216</v>
      </c>
      <c r="D7267" s="175">
        <v>121.35</v>
      </c>
    </row>
    <row r="7268" spans="1:4" ht="15.75" customHeight="1" x14ac:dyDescent="0.3">
      <c r="A7268" s="174">
        <v>87808</v>
      </c>
      <c r="B7268" s="83" t="s">
        <v>7440</v>
      </c>
      <c r="C7268" s="174" t="s">
        <v>216</v>
      </c>
      <c r="D7268" s="175">
        <v>128.80000000000001</v>
      </c>
    </row>
    <row r="7269" spans="1:4" ht="15.75" customHeight="1" x14ac:dyDescent="0.3">
      <c r="A7269" s="174">
        <v>87778</v>
      </c>
      <c r="B7269" s="83" t="s">
        <v>7441</v>
      </c>
      <c r="C7269" s="174" t="s">
        <v>216</v>
      </c>
      <c r="D7269" s="175">
        <v>95.74</v>
      </c>
    </row>
    <row r="7270" spans="1:4" ht="15.75" customHeight="1" x14ac:dyDescent="0.3">
      <c r="A7270" s="174">
        <v>87783</v>
      </c>
      <c r="B7270" s="83" t="s">
        <v>7442</v>
      </c>
      <c r="C7270" s="174" t="s">
        <v>216</v>
      </c>
      <c r="D7270" s="175">
        <v>125.07</v>
      </c>
    </row>
    <row r="7271" spans="1:4" ht="15.75" customHeight="1" x14ac:dyDescent="0.3">
      <c r="A7271" s="174">
        <v>87787</v>
      </c>
      <c r="B7271" s="83" t="s">
        <v>7443</v>
      </c>
      <c r="C7271" s="174" t="s">
        <v>216</v>
      </c>
      <c r="D7271" s="175">
        <v>142.97999999999999</v>
      </c>
    </row>
    <row r="7272" spans="1:4" ht="15.75" customHeight="1" x14ac:dyDescent="0.3">
      <c r="A7272" s="174">
        <v>87791</v>
      </c>
      <c r="B7272" s="83" t="s">
        <v>7444</v>
      </c>
      <c r="C7272" s="174" t="s">
        <v>216</v>
      </c>
      <c r="D7272" s="175">
        <v>157.71</v>
      </c>
    </row>
    <row r="7273" spans="1:4" ht="15.75" customHeight="1" x14ac:dyDescent="0.3">
      <c r="A7273" s="174">
        <v>87832</v>
      </c>
      <c r="B7273" s="83" t="s">
        <v>7445</v>
      </c>
      <c r="C7273" s="174" t="s">
        <v>216</v>
      </c>
      <c r="D7273" s="175">
        <v>152.18</v>
      </c>
    </row>
    <row r="7274" spans="1:4" ht="15.75" customHeight="1" x14ac:dyDescent="0.3">
      <c r="A7274" s="174">
        <v>87812</v>
      </c>
      <c r="B7274" s="83" t="s">
        <v>7446</v>
      </c>
      <c r="C7274" s="174" t="s">
        <v>216</v>
      </c>
      <c r="D7274" s="175">
        <v>121.55</v>
      </c>
    </row>
    <row r="7275" spans="1:4" ht="15.75" customHeight="1" x14ac:dyDescent="0.3">
      <c r="A7275" s="174">
        <v>87816</v>
      </c>
      <c r="B7275" s="83" t="s">
        <v>7447</v>
      </c>
      <c r="C7275" s="174" t="s">
        <v>216</v>
      </c>
      <c r="D7275" s="175">
        <v>149.72</v>
      </c>
    </row>
    <row r="7276" spans="1:4" ht="15.75" customHeight="1" x14ac:dyDescent="0.3">
      <c r="A7276" s="174">
        <v>87820</v>
      </c>
      <c r="B7276" s="83" t="s">
        <v>7448</v>
      </c>
      <c r="C7276" s="174" t="s">
        <v>216</v>
      </c>
      <c r="D7276" s="175">
        <v>166.46</v>
      </c>
    </row>
    <row r="7277" spans="1:4" ht="15.75" customHeight="1" x14ac:dyDescent="0.3">
      <c r="A7277" s="174">
        <v>87824</v>
      </c>
      <c r="B7277" s="83" t="s">
        <v>7449</v>
      </c>
      <c r="C7277" s="174" t="s">
        <v>216</v>
      </c>
      <c r="D7277" s="175">
        <v>194.38</v>
      </c>
    </row>
    <row r="7278" spans="1:4" ht="15.75" customHeight="1" x14ac:dyDescent="0.3">
      <c r="A7278" s="174">
        <v>87828</v>
      </c>
      <c r="B7278" s="83" t="s">
        <v>7450</v>
      </c>
      <c r="C7278" s="174" t="s">
        <v>216</v>
      </c>
      <c r="D7278" s="175">
        <v>122.04</v>
      </c>
    </row>
    <row r="7279" spans="1:4" ht="15.75" customHeight="1" x14ac:dyDescent="0.3">
      <c r="A7279" s="174">
        <v>104251</v>
      </c>
      <c r="B7279" s="83" t="s">
        <v>7451</v>
      </c>
      <c r="C7279" s="174" t="s">
        <v>216</v>
      </c>
      <c r="D7279" s="175">
        <v>113.28</v>
      </c>
    </row>
    <row r="7280" spans="1:4" ht="15.75" customHeight="1" x14ac:dyDescent="0.3">
      <c r="A7280" s="174">
        <v>104255</v>
      </c>
      <c r="B7280" s="83" t="s">
        <v>7452</v>
      </c>
      <c r="C7280" s="174" t="s">
        <v>216</v>
      </c>
      <c r="D7280" s="175">
        <v>140.13</v>
      </c>
    </row>
    <row r="7281" spans="1:4" ht="15.75" customHeight="1" x14ac:dyDescent="0.3">
      <c r="A7281" s="174">
        <v>104259</v>
      </c>
      <c r="B7281" s="83" t="s">
        <v>7453</v>
      </c>
      <c r="C7281" s="174" t="s">
        <v>216</v>
      </c>
      <c r="D7281" s="175">
        <v>156.87</v>
      </c>
    </row>
    <row r="7282" spans="1:4" ht="15.75" customHeight="1" x14ac:dyDescent="0.3">
      <c r="A7282" s="174">
        <v>104263</v>
      </c>
      <c r="B7282" s="83" t="s">
        <v>7454</v>
      </c>
      <c r="C7282" s="174" t="s">
        <v>216</v>
      </c>
      <c r="D7282" s="175">
        <v>182.57</v>
      </c>
    </row>
    <row r="7283" spans="1:4" ht="15.75" customHeight="1" x14ac:dyDescent="0.3">
      <c r="A7283" s="174">
        <v>87794</v>
      </c>
      <c r="B7283" s="83" t="s">
        <v>7455</v>
      </c>
      <c r="C7283" s="174" t="s">
        <v>216</v>
      </c>
      <c r="D7283" s="175">
        <v>51.03</v>
      </c>
    </row>
    <row r="7284" spans="1:4" ht="15.75" customHeight="1" x14ac:dyDescent="0.3">
      <c r="A7284" s="174">
        <v>87799</v>
      </c>
      <c r="B7284" s="83" t="s">
        <v>7456</v>
      </c>
      <c r="C7284" s="174" t="s">
        <v>216</v>
      </c>
      <c r="D7284" s="175">
        <v>70.77</v>
      </c>
    </row>
    <row r="7285" spans="1:4" ht="15.75" customHeight="1" x14ac:dyDescent="0.3">
      <c r="A7285" s="174">
        <v>87803</v>
      </c>
      <c r="B7285" s="83" t="s">
        <v>7457</v>
      </c>
      <c r="C7285" s="174" t="s">
        <v>216</v>
      </c>
      <c r="D7285" s="175">
        <v>77.989999999999995</v>
      </c>
    </row>
    <row r="7286" spans="1:4" ht="15.75" customHeight="1" x14ac:dyDescent="0.3">
      <c r="A7286" s="174">
        <v>87807</v>
      </c>
      <c r="B7286" s="83" t="s">
        <v>7458</v>
      </c>
      <c r="C7286" s="174" t="s">
        <v>216</v>
      </c>
      <c r="D7286" s="175">
        <v>85.21</v>
      </c>
    </row>
    <row r="7287" spans="1:4" ht="15.75" customHeight="1" x14ac:dyDescent="0.3">
      <c r="A7287" s="174">
        <v>104218</v>
      </c>
      <c r="B7287" s="83" t="s">
        <v>7459</v>
      </c>
      <c r="C7287" s="174" t="s">
        <v>216</v>
      </c>
      <c r="D7287" s="175">
        <v>64.77</v>
      </c>
    </row>
    <row r="7288" spans="1:4" ht="15.75" customHeight="1" x14ac:dyDescent="0.3">
      <c r="A7288" s="174">
        <v>87777</v>
      </c>
      <c r="B7288" s="83" t="s">
        <v>7460</v>
      </c>
      <c r="C7288" s="174" t="s">
        <v>216</v>
      </c>
      <c r="D7288" s="175">
        <v>69.89</v>
      </c>
    </row>
    <row r="7289" spans="1:4" ht="15.75" customHeight="1" x14ac:dyDescent="0.3">
      <c r="A7289" s="174">
        <v>104222</v>
      </c>
      <c r="B7289" s="83" t="s">
        <v>7461</v>
      </c>
      <c r="C7289" s="174" t="s">
        <v>216</v>
      </c>
      <c r="D7289" s="175">
        <v>83.51</v>
      </c>
    </row>
    <row r="7290" spans="1:4" ht="15.75" customHeight="1" x14ac:dyDescent="0.3">
      <c r="A7290" s="174">
        <v>87781</v>
      </c>
      <c r="B7290" s="83" t="s">
        <v>7462</v>
      </c>
      <c r="C7290" s="174" t="s">
        <v>216</v>
      </c>
      <c r="D7290" s="175">
        <v>90.07</v>
      </c>
    </row>
    <row r="7291" spans="1:4" ht="15.75" customHeight="1" x14ac:dyDescent="0.3">
      <c r="A7291" s="174">
        <v>104226</v>
      </c>
      <c r="B7291" s="83" t="s">
        <v>7463</v>
      </c>
      <c r="C7291" s="174" t="s">
        <v>216</v>
      </c>
      <c r="D7291" s="175">
        <v>91.23</v>
      </c>
    </row>
    <row r="7292" spans="1:4" ht="15.75" customHeight="1" x14ac:dyDescent="0.3">
      <c r="A7292" s="174">
        <v>87786</v>
      </c>
      <c r="B7292" s="83" t="s">
        <v>7464</v>
      </c>
      <c r="C7292" s="174" t="s">
        <v>216</v>
      </c>
      <c r="D7292" s="175">
        <v>97.79</v>
      </c>
    </row>
    <row r="7293" spans="1:4" ht="15.75" customHeight="1" x14ac:dyDescent="0.3">
      <c r="A7293" s="174">
        <v>104230</v>
      </c>
      <c r="B7293" s="83" t="s">
        <v>7465</v>
      </c>
      <c r="C7293" s="174" t="s">
        <v>216</v>
      </c>
      <c r="D7293" s="175">
        <v>107.67</v>
      </c>
    </row>
    <row r="7294" spans="1:4" ht="15.75" customHeight="1" x14ac:dyDescent="0.3">
      <c r="A7294" s="174">
        <v>104234</v>
      </c>
      <c r="B7294" s="83" t="s">
        <v>7466</v>
      </c>
      <c r="C7294" s="174" t="s">
        <v>216</v>
      </c>
      <c r="D7294" s="175">
        <v>48.01</v>
      </c>
    </row>
    <row r="7295" spans="1:4" ht="15.75" customHeight="1" x14ac:dyDescent="0.3">
      <c r="A7295" s="174">
        <v>104238</v>
      </c>
      <c r="B7295" s="83" t="s">
        <v>7467</v>
      </c>
      <c r="C7295" s="174" t="s">
        <v>216</v>
      </c>
      <c r="D7295" s="175">
        <v>66.31</v>
      </c>
    </row>
    <row r="7296" spans="1:4" ht="15.75" customHeight="1" x14ac:dyDescent="0.3">
      <c r="A7296" s="174">
        <v>104242</v>
      </c>
      <c r="B7296" s="83" t="s">
        <v>7468</v>
      </c>
      <c r="C7296" s="174" t="s">
        <v>216</v>
      </c>
      <c r="D7296" s="175">
        <v>73.53</v>
      </c>
    </row>
    <row r="7297" spans="1:4" ht="15.75" customHeight="1" x14ac:dyDescent="0.3">
      <c r="A7297" s="174">
        <v>104246</v>
      </c>
      <c r="B7297" s="83" t="s">
        <v>7469</v>
      </c>
      <c r="C7297" s="174" t="s">
        <v>216</v>
      </c>
      <c r="D7297" s="175">
        <v>80.290000000000006</v>
      </c>
    </row>
    <row r="7298" spans="1:4" ht="15.75" customHeight="1" x14ac:dyDescent="0.3">
      <c r="A7298" s="174">
        <v>104250</v>
      </c>
      <c r="B7298" s="83" t="s">
        <v>7470</v>
      </c>
      <c r="C7298" s="174" t="s">
        <v>216</v>
      </c>
      <c r="D7298" s="175">
        <v>91.74</v>
      </c>
    </row>
    <row r="7299" spans="1:4" ht="15.75" customHeight="1" x14ac:dyDescent="0.3">
      <c r="A7299" s="174">
        <v>87811</v>
      </c>
      <c r="B7299" s="83" t="s">
        <v>7471</v>
      </c>
      <c r="C7299" s="174" t="s">
        <v>216</v>
      </c>
      <c r="D7299" s="175">
        <v>100.93</v>
      </c>
    </row>
    <row r="7300" spans="1:4" ht="15.75" customHeight="1" x14ac:dyDescent="0.3">
      <c r="A7300" s="174">
        <v>104254</v>
      </c>
      <c r="B7300" s="83" t="s">
        <v>7472</v>
      </c>
      <c r="C7300" s="174" t="s">
        <v>216</v>
      </c>
      <c r="D7300" s="175">
        <v>110.04</v>
      </c>
    </row>
    <row r="7301" spans="1:4" ht="15.75" customHeight="1" x14ac:dyDescent="0.3">
      <c r="A7301" s="174">
        <v>87815</v>
      </c>
      <c r="B7301" s="83" t="s">
        <v>7473</v>
      </c>
      <c r="C7301" s="174" t="s">
        <v>216</v>
      </c>
      <c r="D7301" s="175">
        <v>120.67</v>
      </c>
    </row>
    <row r="7302" spans="1:4" ht="15.75" customHeight="1" x14ac:dyDescent="0.3">
      <c r="A7302" s="174">
        <v>104258</v>
      </c>
      <c r="B7302" s="83" t="s">
        <v>7474</v>
      </c>
      <c r="C7302" s="174" t="s">
        <v>216</v>
      </c>
      <c r="D7302" s="175">
        <v>117.26</v>
      </c>
    </row>
    <row r="7303" spans="1:4" ht="15.75" customHeight="1" x14ac:dyDescent="0.3">
      <c r="A7303" s="174">
        <v>87819</v>
      </c>
      <c r="B7303" s="83" t="s">
        <v>7475</v>
      </c>
      <c r="C7303" s="174" t="s">
        <v>216</v>
      </c>
      <c r="D7303" s="175">
        <v>127.89</v>
      </c>
    </row>
    <row r="7304" spans="1:4" ht="15.75" customHeight="1" x14ac:dyDescent="0.3">
      <c r="A7304" s="174">
        <v>104262</v>
      </c>
      <c r="B7304" s="83" t="s">
        <v>7476</v>
      </c>
      <c r="C7304" s="174" t="s">
        <v>216</v>
      </c>
      <c r="D7304" s="175">
        <v>152.22999999999999</v>
      </c>
    </row>
    <row r="7305" spans="1:4" ht="15.75" customHeight="1" x14ac:dyDescent="0.3">
      <c r="A7305" s="174">
        <v>87823</v>
      </c>
      <c r="B7305" s="83" t="s">
        <v>7477</v>
      </c>
      <c r="C7305" s="174" t="s">
        <v>216</v>
      </c>
      <c r="D7305" s="175">
        <v>166.74</v>
      </c>
    </row>
    <row r="7306" spans="1:4" ht="15.75" customHeight="1" x14ac:dyDescent="0.3">
      <c r="A7306" s="174">
        <v>87827</v>
      </c>
      <c r="B7306" s="83" t="s">
        <v>7478</v>
      </c>
      <c r="C7306" s="174" t="s">
        <v>216</v>
      </c>
      <c r="D7306" s="175">
        <v>93.94</v>
      </c>
    </row>
    <row r="7307" spans="1:4" ht="15.75" customHeight="1" x14ac:dyDescent="0.3">
      <c r="A7307" s="174">
        <v>87831</v>
      </c>
      <c r="B7307" s="83" t="s">
        <v>7479</v>
      </c>
      <c r="C7307" s="174" t="s">
        <v>216</v>
      </c>
      <c r="D7307" s="175">
        <v>113.44</v>
      </c>
    </row>
    <row r="7308" spans="1:4" ht="15.75" customHeight="1" x14ac:dyDescent="0.3">
      <c r="A7308" s="174">
        <v>104220</v>
      </c>
      <c r="B7308" s="83" t="s">
        <v>7480</v>
      </c>
      <c r="C7308" s="174" t="s">
        <v>216</v>
      </c>
      <c r="D7308" s="175">
        <v>62.79</v>
      </c>
    </row>
    <row r="7309" spans="1:4" ht="15.75" customHeight="1" x14ac:dyDescent="0.3">
      <c r="A7309" s="174">
        <v>104203</v>
      </c>
      <c r="B7309" s="83" t="s">
        <v>7481</v>
      </c>
      <c r="C7309" s="174" t="s">
        <v>216</v>
      </c>
      <c r="D7309" s="175">
        <v>68.010000000000005</v>
      </c>
    </row>
    <row r="7310" spans="1:4" ht="15.75" customHeight="1" x14ac:dyDescent="0.3">
      <c r="A7310" s="174">
        <v>104224</v>
      </c>
      <c r="B7310" s="83" t="s">
        <v>7482</v>
      </c>
      <c r="C7310" s="174" t="s">
        <v>216</v>
      </c>
      <c r="D7310" s="175">
        <v>80.88</v>
      </c>
    </row>
    <row r="7311" spans="1:4" ht="15.75" customHeight="1" x14ac:dyDescent="0.3">
      <c r="A7311" s="174">
        <v>104204</v>
      </c>
      <c r="B7311" s="83" t="s">
        <v>7483</v>
      </c>
      <c r="C7311" s="174" t="s">
        <v>216</v>
      </c>
      <c r="D7311" s="175">
        <v>87.67</v>
      </c>
    </row>
    <row r="7312" spans="1:4" ht="15.75" customHeight="1" x14ac:dyDescent="0.3">
      <c r="A7312" s="174">
        <v>104228</v>
      </c>
      <c r="B7312" s="83" t="s">
        <v>7484</v>
      </c>
      <c r="C7312" s="174" t="s">
        <v>216</v>
      </c>
      <c r="D7312" s="175">
        <v>87.57</v>
      </c>
    </row>
    <row r="7313" spans="1:4" ht="15.75" customHeight="1" x14ac:dyDescent="0.3">
      <c r="A7313" s="174">
        <v>104205</v>
      </c>
      <c r="B7313" s="83" t="s">
        <v>7485</v>
      </c>
      <c r="C7313" s="174" t="s">
        <v>216</v>
      </c>
      <c r="D7313" s="175">
        <v>94.35</v>
      </c>
    </row>
    <row r="7314" spans="1:4" ht="15.75" customHeight="1" x14ac:dyDescent="0.3">
      <c r="A7314" s="174">
        <v>104232</v>
      </c>
      <c r="B7314" s="83" t="s">
        <v>7486</v>
      </c>
      <c r="C7314" s="174" t="s">
        <v>216</v>
      </c>
      <c r="D7314" s="175">
        <v>96.85</v>
      </c>
    </row>
    <row r="7315" spans="1:4" ht="15.75" customHeight="1" x14ac:dyDescent="0.3">
      <c r="A7315" s="174">
        <v>104206</v>
      </c>
      <c r="B7315" s="83" t="s">
        <v>7487</v>
      </c>
      <c r="C7315" s="174" t="s">
        <v>216</v>
      </c>
      <c r="D7315" s="175">
        <v>104.32</v>
      </c>
    </row>
    <row r="7316" spans="1:4" ht="15.75" customHeight="1" x14ac:dyDescent="0.3">
      <c r="A7316" s="174">
        <v>104236</v>
      </c>
      <c r="B7316" s="83" t="s">
        <v>7488</v>
      </c>
      <c r="C7316" s="174" t="s">
        <v>216</v>
      </c>
      <c r="D7316" s="175">
        <v>45.73</v>
      </c>
    </row>
    <row r="7317" spans="1:4" ht="15.75" customHeight="1" x14ac:dyDescent="0.3">
      <c r="A7317" s="174">
        <v>104207</v>
      </c>
      <c r="B7317" s="83" t="s">
        <v>7489</v>
      </c>
      <c r="C7317" s="174" t="s">
        <v>216</v>
      </c>
      <c r="D7317" s="175">
        <v>48.94</v>
      </c>
    </row>
    <row r="7318" spans="1:4" ht="15.75" customHeight="1" x14ac:dyDescent="0.3">
      <c r="A7318" s="174">
        <v>104240</v>
      </c>
      <c r="B7318" s="83" t="s">
        <v>7490</v>
      </c>
      <c r="C7318" s="174" t="s">
        <v>216</v>
      </c>
      <c r="D7318" s="175">
        <v>63.5</v>
      </c>
    </row>
    <row r="7319" spans="1:4" ht="15.75" customHeight="1" x14ac:dyDescent="0.3">
      <c r="A7319" s="174">
        <v>104208</v>
      </c>
      <c r="B7319" s="83" t="s">
        <v>7491</v>
      </c>
      <c r="C7319" s="174" t="s">
        <v>216</v>
      </c>
      <c r="D7319" s="175">
        <v>68.12</v>
      </c>
    </row>
    <row r="7320" spans="1:4" ht="15.75" customHeight="1" x14ac:dyDescent="0.3">
      <c r="A7320" s="174">
        <v>104244</v>
      </c>
      <c r="B7320" s="83" t="s">
        <v>7492</v>
      </c>
      <c r="C7320" s="174" t="s">
        <v>216</v>
      </c>
      <c r="D7320" s="175">
        <v>69.8</v>
      </c>
    </row>
    <row r="7321" spans="1:4" ht="15.75" customHeight="1" x14ac:dyDescent="0.3">
      <c r="A7321" s="174">
        <v>104209</v>
      </c>
      <c r="B7321" s="83" t="s">
        <v>7493</v>
      </c>
      <c r="C7321" s="174" t="s">
        <v>216</v>
      </c>
      <c r="D7321" s="175">
        <v>74.42</v>
      </c>
    </row>
    <row r="7322" spans="1:4" ht="15.75" customHeight="1" x14ac:dyDescent="0.3">
      <c r="A7322" s="174">
        <v>104248</v>
      </c>
      <c r="B7322" s="83" t="s">
        <v>7494</v>
      </c>
      <c r="C7322" s="174" t="s">
        <v>216</v>
      </c>
      <c r="D7322" s="175">
        <v>72.06</v>
      </c>
    </row>
    <row r="7323" spans="1:4" ht="15.75" customHeight="1" x14ac:dyDescent="0.3">
      <c r="A7323" s="174">
        <v>104210</v>
      </c>
      <c r="B7323" s="83" t="s">
        <v>7495</v>
      </c>
      <c r="C7323" s="174" t="s">
        <v>216</v>
      </c>
      <c r="D7323" s="175">
        <v>76.53</v>
      </c>
    </row>
    <row r="7324" spans="1:4" ht="15.75" customHeight="1" x14ac:dyDescent="0.3">
      <c r="A7324" s="174">
        <v>104252</v>
      </c>
      <c r="B7324" s="83" t="s">
        <v>7496</v>
      </c>
      <c r="C7324" s="174" t="s">
        <v>216</v>
      </c>
      <c r="D7324" s="175">
        <v>91.12</v>
      </c>
    </row>
    <row r="7325" spans="1:4" ht="15.75" customHeight="1" x14ac:dyDescent="0.3">
      <c r="A7325" s="174">
        <v>104211</v>
      </c>
      <c r="B7325" s="83" t="s">
        <v>7497</v>
      </c>
      <c r="C7325" s="174" t="s">
        <v>216</v>
      </c>
      <c r="D7325" s="175">
        <v>100.52</v>
      </c>
    </row>
    <row r="7326" spans="1:4" ht="15.75" customHeight="1" x14ac:dyDescent="0.3">
      <c r="A7326" s="174">
        <v>104212</v>
      </c>
      <c r="B7326" s="83" t="s">
        <v>7498</v>
      </c>
      <c r="C7326" s="174" t="s">
        <v>216</v>
      </c>
      <c r="D7326" s="175">
        <v>119.79</v>
      </c>
    </row>
    <row r="7327" spans="1:4" ht="15.75" customHeight="1" x14ac:dyDescent="0.3">
      <c r="A7327" s="174">
        <v>104213</v>
      </c>
      <c r="B7327" s="83" t="s">
        <v>7499</v>
      </c>
      <c r="C7327" s="174" t="s">
        <v>216</v>
      </c>
      <c r="D7327" s="175">
        <v>126.09</v>
      </c>
    </row>
    <row r="7328" spans="1:4" ht="15.75" customHeight="1" x14ac:dyDescent="0.3">
      <c r="A7328" s="174">
        <v>104214</v>
      </c>
      <c r="B7328" s="83" t="s">
        <v>7500</v>
      </c>
      <c r="C7328" s="174" t="s">
        <v>216</v>
      </c>
      <c r="D7328" s="175">
        <v>151.44999999999999</v>
      </c>
    </row>
    <row r="7329" spans="1:4" ht="15.75" customHeight="1" x14ac:dyDescent="0.3">
      <c r="A7329" s="174">
        <v>104215</v>
      </c>
      <c r="B7329" s="83" t="s">
        <v>7501</v>
      </c>
      <c r="C7329" s="174" t="s">
        <v>216</v>
      </c>
      <c r="D7329" s="175">
        <v>92.22</v>
      </c>
    </row>
    <row r="7330" spans="1:4" ht="15.75" customHeight="1" x14ac:dyDescent="0.3">
      <c r="A7330" s="174">
        <v>104216</v>
      </c>
      <c r="B7330" s="83" t="s">
        <v>7502</v>
      </c>
      <c r="C7330" s="174" t="s">
        <v>216</v>
      </c>
      <c r="D7330" s="175">
        <v>110.8</v>
      </c>
    </row>
    <row r="7331" spans="1:4" ht="15.75" customHeight="1" x14ac:dyDescent="0.3">
      <c r="A7331" s="174">
        <v>104217</v>
      </c>
      <c r="B7331" s="83" t="s">
        <v>7503</v>
      </c>
      <c r="C7331" s="174" t="s">
        <v>216</v>
      </c>
      <c r="D7331" s="175">
        <v>59.75</v>
      </c>
    </row>
    <row r="7332" spans="1:4" ht="15.75" customHeight="1" x14ac:dyDescent="0.3">
      <c r="A7332" s="174">
        <v>104221</v>
      </c>
      <c r="B7332" s="83" t="s">
        <v>7504</v>
      </c>
      <c r="C7332" s="174" t="s">
        <v>216</v>
      </c>
      <c r="D7332" s="175">
        <v>76.78</v>
      </c>
    </row>
    <row r="7333" spans="1:4" ht="15.75" customHeight="1" x14ac:dyDescent="0.3">
      <c r="A7333" s="174">
        <v>104225</v>
      </c>
      <c r="B7333" s="83" t="s">
        <v>7505</v>
      </c>
      <c r="C7333" s="174" t="s">
        <v>216</v>
      </c>
      <c r="D7333" s="175">
        <v>82.78</v>
      </c>
    </row>
    <row r="7334" spans="1:4" ht="15.75" customHeight="1" x14ac:dyDescent="0.3">
      <c r="A7334" s="174">
        <v>104229</v>
      </c>
      <c r="B7334" s="83" t="s">
        <v>7506</v>
      </c>
      <c r="C7334" s="174" t="s">
        <v>216</v>
      </c>
      <c r="D7334" s="175">
        <v>98.37</v>
      </c>
    </row>
    <row r="7335" spans="1:4" ht="15.75" customHeight="1" x14ac:dyDescent="0.3">
      <c r="A7335" s="174">
        <v>104233</v>
      </c>
      <c r="B7335" s="83" t="s">
        <v>7507</v>
      </c>
      <c r="C7335" s="174" t="s">
        <v>216</v>
      </c>
      <c r="D7335" s="175">
        <v>43.32</v>
      </c>
    </row>
    <row r="7336" spans="1:4" ht="15.75" customHeight="1" x14ac:dyDescent="0.3">
      <c r="A7336" s="174">
        <v>104237</v>
      </c>
      <c r="B7336" s="83" t="s">
        <v>7508</v>
      </c>
      <c r="C7336" s="174" t="s">
        <v>216</v>
      </c>
      <c r="D7336" s="175">
        <v>60.02</v>
      </c>
    </row>
    <row r="7337" spans="1:4" ht="15.75" customHeight="1" x14ac:dyDescent="0.3">
      <c r="A7337" s="174">
        <v>104241</v>
      </c>
      <c r="B7337" s="83" t="s">
        <v>7509</v>
      </c>
      <c r="C7337" s="174" t="s">
        <v>216</v>
      </c>
      <c r="D7337" s="175">
        <v>65.64</v>
      </c>
    </row>
    <row r="7338" spans="1:4" ht="15.75" customHeight="1" x14ac:dyDescent="0.3">
      <c r="A7338" s="174">
        <v>104245</v>
      </c>
      <c r="B7338" s="83" t="s">
        <v>7510</v>
      </c>
      <c r="C7338" s="174" t="s">
        <v>216</v>
      </c>
      <c r="D7338" s="175">
        <v>71.599999999999994</v>
      </c>
    </row>
    <row r="7339" spans="1:4" ht="15.75" customHeight="1" x14ac:dyDescent="0.3">
      <c r="A7339" s="174">
        <v>104249</v>
      </c>
      <c r="B7339" s="83" t="s">
        <v>7511</v>
      </c>
      <c r="C7339" s="174" t="s">
        <v>216</v>
      </c>
      <c r="D7339" s="175">
        <v>87.05</v>
      </c>
    </row>
    <row r="7340" spans="1:4" ht="15.75" customHeight="1" x14ac:dyDescent="0.3">
      <c r="A7340" s="174">
        <v>104253</v>
      </c>
      <c r="B7340" s="83" t="s">
        <v>7512</v>
      </c>
      <c r="C7340" s="174" t="s">
        <v>216</v>
      </c>
      <c r="D7340" s="175">
        <v>103.75</v>
      </c>
    </row>
    <row r="7341" spans="1:4" ht="15.75" customHeight="1" x14ac:dyDescent="0.3">
      <c r="A7341" s="174">
        <v>104256</v>
      </c>
      <c r="B7341" s="83" t="s">
        <v>7513</v>
      </c>
      <c r="C7341" s="174" t="s">
        <v>216</v>
      </c>
      <c r="D7341" s="175">
        <v>108.89</v>
      </c>
    </row>
    <row r="7342" spans="1:4" ht="15.75" customHeight="1" x14ac:dyDescent="0.3">
      <c r="A7342" s="174">
        <v>104260</v>
      </c>
      <c r="B7342" s="83" t="s">
        <v>7514</v>
      </c>
      <c r="C7342" s="174" t="s">
        <v>216</v>
      </c>
      <c r="D7342" s="175">
        <v>115.19</v>
      </c>
    </row>
    <row r="7343" spans="1:4" ht="15.75" customHeight="1" x14ac:dyDescent="0.3">
      <c r="A7343" s="174">
        <v>104264</v>
      </c>
      <c r="B7343" s="83" t="s">
        <v>7515</v>
      </c>
      <c r="C7343" s="174" t="s">
        <v>216</v>
      </c>
      <c r="D7343" s="175">
        <v>138.03</v>
      </c>
    </row>
    <row r="7344" spans="1:4" ht="15.75" customHeight="1" x14ac:dyDescent="0.3">
      <c r="A7344" s="174">
        <v>87792</v>
      </c>
      <c r="B7344" s="83" t="s">
        <v>7516</v>
      </c>
      <c r="C7344" s="174" t="s">
        <v>216</v>
      </c>
      <c r="D7344" s="175">
        <v>46.34</v>
      </c>
    </row>
    <row r="7345" spans="1:4" ht="15.75" customHeight="1" x14ac:dyDescent="0.3">
      <c r="A7345" s="174">
        <v>87797</v>
      </c>
      <c r="B7345" s="83" t="s">
        <v>7517</v>
      </c>
      <c r="C7345" s="174" t="s">
        <v>216</v>
      </c>
      <c r="D7345" s="175">
        <v>64.48</v>
      </c>
    </row>
    <row r="7346" spans="1:4" ht="15.75" customHeight="1" x14ac:dyDescent="0.3">
      <c r="A7346" s="174">
        <v>87801</v>
      </c>
      <c r="B7346" s="83" t="s">
        <v>7518</v>
      </c>
      <c r="C7346" s="174" t="s">
        <v>216</v>
      </c>
      <c r="D7346" s="175">
        <v>70.099999999999994</v>
      </c>
    </row>
    <row r="7347" spans="1:4" ht="15.75" customHeight="1" x14ac:dyDescent="0.3">
      <c r="A7347" s="174">
        <v>87805</v>
      </c>
      <c r="B7347" s="83" t="s">
        <v>7519</v>
      </c>
      <c r="C7347" s="174" t="s">
        <v>216</v>
      </c>
      <c r="D7347" s="175">
        <v>76.52</v>
      </c>
    </row>
    <row r="7348" spans="1:4" ht="15.75" customHeight="1" x14ac:dyDescent="0.3">
      <c r="A7348" s="174">
        <v>87775</v>
      </c>
      <c r="B7348" s="83" t="s">
        <v>7520</v>
      </c>
      <c r="C7348" s="174" t="s">
        <v>216</v>
      </c>
      <c r="D7348" s="175">
        <v>64.87</v>
      </c>
    </row>
    <row r="7349" spans="1:4" ht="15.75" customHeight="1" x14ac:dyDescent="0.3">
      <c r="A7349" s="174">
        <v>87779</v>
      </c>
      <c r="B7349" s="83" t="s">
        <v>7521</v>
      </c>
      <c r="C7349" s="174" t="s">
        <v>216</v>
      </c>
      <c r="D7349" s="175">
        <v>83.34</v>
      </c>
    </row>
    <row r="7350" spans="1:4" ht="15.75" customHeight="1" x14ac:dyDescent="0.3">
      <c r="A7350" s="174">
        <v>87784</v>
      </c>
      <c r="B7350" s="83" t="s">
        <v>7522</v>
      </c>
      <c r="C7350" s="174" t="s">
        <v>216</v>
      </c>
      <c r="D7350" s="175">
        <v>89.34</v>
      </c>
    </row>
    <row r="7351" spans="1:4" ht="15.75" customHeight="1" x14ac:dyDescent="0.3">
      <c r="A7351" s="174">
        <v>87788</v>
      </c>
      <c r="B7351" s="83" t="s">
        <v>7523</v>
      </c>
      <c r="C7351" s="174" t="s">
        <v>216</v>
      </c>
      <c r="D7351" s="175">
        <v>106.5</v>
      </c>
    </row>
    <row r="7352" spans="1:4" ht="15.75" customHeight="1" x14ac:dyDescent="0.3">
      <c r="A7352" s="174">
        <v>87809</v>
      </c>
      <c r="B7352" s="83" t="s">
        <v>7524</v>
      </c>
      <c r="C7352" s="174" t="s">
        <v>216</v>
      </c>
      <c r="D7352" s="175">
        <v>96.24</v>
      </c>
    </row>
    <row r="7353" spans="1:4" ht="15.75" customHeight="1" x14ac:dyDescent="0.3">
      <c r="A7353" s="174">
        <v>87813</v>
      </c>
      <c r="B7353" s="83" t="s">
        <v>7525</v>
      </c>
      <c r="C7353" s="174" t="s">
        <v>216</v>
      </c>
      <c r="D7353" s="175">
        <v>114.38</v>
      </c>
    </row>
    <row r="7354" spans="1:4" ht="15.75" customHeight="1" x14ac:dyDescent="0.3">
      <c r="A7354" s="174">
        <v>104257</v>
      </c>
      <c r="B7354" s="83" t="s">
        <v>7526</v>
      </c>
      <c r="C7354" s="174" t="s">
        <v>216</v>
      </c>
      <c r="D7354" s="175">
        <v>109.37</v>
      </c>
    </row>
    <row r="7355" spans="1:4" ht="15.75" customHeight="1" x14ac:dyDescent="0.3">
      <c r="A7355" s="174">
        <v>87817</v>
      </c>
      <c r="B7355" s="83" t="s">
        <v>7527</v>
      </c>
      <c r="C7355" s="174" t="s">
        <v>216</v>
      </c>
      <c r="D7355" s="175">
        <v>120</v>
      </c>
    </row>
    <row r="7356" spans="1:4" ht="15.75" customHeight="1" x14ac:dyDescent="0.3">
      <c r="A7356" s="174">
        <v>104261</v>
      </c>
      <c r="B7356" s="83" t="s">
        <v>7528</v>
      </c>
      <c r="C7356" s="174" t="s">
        <v>216</v>
      </c>
      <c r="D7356" s="175">
        <v>143.54</v>
      </c>
    </row>
    <row r="7357" spans="1:4" ht="15.75" customHeight="1" x14ac:dyDescent="0.3">
      <c r="A7357" s="174">
        <v>87821</v>
      </c>
      <c r="B7357" s="83" t="s">
        <v>7529</v>
      </c>
      <c r="C7357" s="174" t="s">
        <v>216</v>
      </c>
      <c r="D7357" s="175">
        <v>158.05000000000001</v>
      </c>
    </row>
    <row r="7358" spans="1:4" ht="15.75" customHeight="1" x14ac:dyDescent="0.3">
      <c r="A7358" s="174">
        <v>87825</v>
      </c>
      <c r="B7358" s="83" t="s">
        <v>7530</v>
      </c>
      <c r="C7358" s="174" t="s">
        <v>216</v>
      </c>
      <c r="D7358" s="175">
        <v>88.19</v>
      </c>
    </row>
    <row r="7359" spans="1:4" ht="15.75" customHeight="1" x14ac:dyDescent="0.3">
      <c r="A7359" s="174">
        <v>87829</v>
      </c>
      <c r="B7359" s="83" t="s">
        <v>7531</v>
      </c>
      <c r="C7359" s="174" t="s">
        <v>216</v>
      </c>
      <c r="D7359" s="175">
        <v>105.75</v>
      </c>
    </row>
    <row r="7360" spans="1:4" ht="15.75" customHeight="1" x14ac:dyDescent="0.3">
      <c r="A7360" s="174">
        <v>87557</v>
      </c>
      <c r="B7360" s="83" t="s">
        <v>7532</v>
      </c>
      <c r="C7360" s="174" t="s">
        <v>216</v>
      </c>
      <c r="D7360" s="175">
        <v>44.52</v>
      </c>
    </row>
    <row r="7361" spans="1:4" ht="15.75" customHeight="1" x14ac:dyDescent="0.3">
      <c r="A7361" s="174">
        <v>87539</v>
      </c>
      <c r="B7361" s="83" t="s">
        <v>7533</v>
      </c>
      <c r="C7361" s="174" t="s">
        <v>216</v>
      </c>
      <c r="D7361" s="175">
        <v>66.72</v>
      </c>
    </row>
    <row r="7362" spans="1:4" ht="15.75" customHeight="1" x14ac:dyDescent="0.3">
      <c r="A7362" s="174">
        <v>104972</v>
      </c>
      <c r="B7362" s="83" t="s">
        <v>7534</v>
      </c>
      <c r="C7362" s="174" t="s">
        <v>216</v>
      </c>
      <c r="D7362" s="175">
        <v>41.53</v>
      </c>
    </row>
    <row r="7363" spans="1:4" ht="15.75" customHeight="1" x14ac:dyDescent="0.3">
      <c r="A7363" s="174">
        <v>104954</v>
      </c>
      <c r="B7363" s="83" t="s">
        <v>7535</v>
      </c>
      <c r="C7363" s="174" t="s">
        <v>216</v>
      </c>
      <c r="D7363" s="175">
        <v>56.89</v>
      </c>
    </row>
    <row r="7364" spans="1:4" ht="15.75" customHeight="1" x14ac:dyDescent="0.3">
      <c r="A7364" s="174">
        <v>104976</v>
      </c>
      <c r="B7364" s="83" t="s">
        <v>7536</v>
      </c>
      <c r="C7364" s="174" t="s">
        <v>216</v>
      </c>
      <c r="D7364" s="175">
        <v>36.26</v>
      </c>
    </row>
    <row r="7365" spans="1:4" ht="15.75" customHeight="1" x14ac:dyDescent="0.3">
      <c r="A7365" s="174">
        <v>104966</v>
      </c>
      <c r="B7365" s="83" t="s">
        <v>7537</v>
      </c>
      <c r="C7365" s="174" t="s">
        <v>216</v>
      </c>
      <c r="D7365" s="175">
        <v>51.62</v>
      </c>
    </row>
    <row r="7366" spans="1:4" ht="15.75" customHeight="1" x14ac:dyDescent="0.3">
      <c r="A7366" s="174">
        <v>104968</v>
      </c>
      <c r="B7366" s="83" t="s">
        <v>7538</v>
      </c>
      <c r="C7366" s="174" t="s">
        <v>216</v>
      </c>
      <c r="D7366" s="175">
        <v>50.36</v>
      </c>
    </row>
    <row r="7367" spans="1:4" ht="15.75" customHeight="1" x14ac:dyDescent="0.3">
      <c r="A7367" s="174">
        <v>104962</v>
      </c>
      <c r="B7367" s="83" t="s">
        <v>7539</v>
      </c>
      <c r="C7367" s="174" t="s">
        <v>216</v>
      </c>
      <c r="D7367" s="175">
        <v>65.72</v>
      </c>
    </row>
    <row r="7368" spans="1:4" ht="15.75" customHeight="1" x14ac:dyDescent="0.3">
      <c r="A7368" s="174">
        <v>87550</v>
      </c>
      <c r="B7368" s="83" t="s">
        <v>7540</v>
      </c>
      <c r="C7368" s="174" t="s">
        <v>216</v>
      </c>
      <c r="D7368" s="175">
        <v>31.76</v>
      </c>
    </row>
    <row r="7369" spans="1:4" ht="15.75" customHeight="1" x14ac:dyDescent="0.3">
      <c r="A7369" s="174">
        <v>87532</v>
      </c>
      <c r="B7369" s="83" t="s">
        <v>7541</v>
      </c>
      <c r="C7369" s="174" t="s">
        <v>216</v>
      </c>
      <c r="D7369" s="175">
        <v>44.48</v>
      </c>
    </row>
    <row r="7370" spans="1:4" ht="15.75" customHeight="1" x14ac:dyDescent="0.3">
      <c r="A7370" s="174">
        <v>87554</v>
      </c>
      <c r="B7370" s="83" t="s">
        <v>7542</v>
      </c>
      <c r="C7370" s="174" t="s">
        <v>216</v>
      </c>
      <c r="D7370" s="175">
        <v>28.36</v>
      </c>
    </row>
    <row r="7371" spans="1:4" ht="15.75" customHeight="1" x14ac:dyDescent="0.3">
      <c r="A7371" s="174">
        <v>87536</v>
      </c>
      <c r="B7371" s="83" t="s">
        <v>7543</v>
      </c>
      <c r="C7371" s="174" t="s">
        <v>216</v>
      </c>
      <c r="D7371" s="175">
        <v>41.09</v>
      </c>
    </row>
    <row r="7372" spans="1:4" ht="15.75" customHeight="1" x14ac:dyDescent="0.3">
      <c r="A7372" s="174">
        <v>87528</v>
      </c>
      <c r="B7372" s="83" t="s">
        <v>7544</v>
      </c>
      <c r="C7372" s="174" t="s">
        <v>216</v>
      </c>
      <c r="D7372" s="175">
        <v>50.19</v>
      </c>
    </row>
    <row r="7373" spans="1:4" ht="15.75" customHeight="1" x14ac:dyDescent="0.3">
      <c r="A7373" s="174">
        <v>87546</v>
      </c>
      <c r="B7373" s="83" t="s">
        <v>7545</v>
      </c>
      <c r="C7373" s="174" t="s">
        <v>216</v>
      </c>
      <c r="D7373" s="175">
        <v>37.46</v>
      </c>
    </row>
    <row r="7374" spans="1:4" ht="15.75" customHeight="1" x14ac:dyDescent="0.3">
      <c r="A7374" s="174">
        <v>104971</v>
      </c>
      <c r="B7374" s="83" t="s">
        <v>7546</v>
      </c>
      <c r="C7374" s="174" t="s">
        <v>216</v>
      </c>
      <c r="D7374" s="175">
        <v>38.43</v>
      </c>
    </row>
    <row r="7375" spans="1:4" ht="15.75" customHeight="1" x14ac:dyDescent="0.3">
      <c r="A7375" s="174">
        <v>104965</v>
      </c>
      <c r="B7375" s="83" t="s">
        <v>7547</v>
      </c>
      <c r="C7375" s="174" t="s">
        <v>216</v>
      </c>
      <c r="D7375" s="175">
        <v>52.03</v>
      </c>
    </row>
    <row r="7376" spans="1:4" ht="15.75" customHeight="1" x14ac:dyDescent="0.3">
      <c r="A7376" s="174">
        <v>104975</v>
      </c>
      <c r="B7376" s="83" t="s">
        <v>7548</v>
      </c>
      <c r="C7376" s="174" t="s">
        <v>216</v>
      </c>
      <c r="D7376" s="175">
        <v>33.159999999999997</v>
      </c>
    </row>
    <row r="7377" spans="1:4" ht="15.75" customHeight="1" x14ac:dyDescent="0.3">
      <c r="A7377" s="174">
        <v>104957</v>
      </c>
      <c r="B7377" s="83" t="s">
        <v>7549</v>
      </c>
      <c r="C7377" s="174" t="s">
        <v>216</v>
      </c>
      <c r="D7377" s="175">
        <v>46.76</v>
      </c>
    </row>
    <row r="7378" spans="1:4" ht="15.75" customHeight="1" x14ac:dyDescent="0.3">
      <c r="A7378" s="174">
        <v>104967</v>
      </c>
      <c r="B7378" s="83" t="s">
        <v>7550</v>
      </c>
      <c r="C7378" s="174" t="s">
        <v>216</v>
      </c>
      <c r="D7378" s="175">
        <v>47.26</v>
      </c>
    </row>
    <row r="7379" spans="1:4" ht="15.75" customHeight="1" x14ac:dyDescent="0.3">
      <c r="A7379" s="174">
        <v>104961</v>
      </c>
      <c r="B7379" s="83" t="s">
        <v>7551</v>
      </c>
      <c r="C7379" s="174" t="s">
        <v>216</v>
      </c>
      <c r="D7379" s="175">
        <v>60.86</v>
      </c>
    </row>
    <row r="7380" spans="1:4" ht="15.75" customHeight="1" x14ac:dyDescent="0.3">
      <c r="A7380" s="174">
        <v>87549</v>
      </c>
      <c r="B7380" s="83" t="s">
        <v>7552</v>
      </c>
      <c r="C7380" s="174" t="s">
        <v>216</v>
      </c>
      <c r="D7380" s="175">
        <v>28.66</v>
      </c>
    </row>
    <row r="7381" spans="1:4" ht="15.75" customHeight="1" x14ac:dyDescent="0.3">
      <c r="A7381" s="174">
        <v>87531</v>
      </c>
      <c r="B7381" s="83" t="s">
        <v>7553</v>
      </c>
      <c r="C7381" s="174" t="s">
        <v>216</v>
      </c>
      <c r="D7381" s="175">
        <v>39.619999999999997</v>
      </c>
    </row>
    <row r="7382" spans="1:4" ht="15.75" customHeight="1" x14ac:dyDescent="0.3">
      <c r="A7382" s="174">
        <v>87553</v>
      </c>
      <c r="B7382" s="83" t="s">
        <v>7554</v>
      </c>
      <c r="C7382" s="174" t="s">
        <v>216</v>
      </c>
      <c r="D7382" s="175">
        <v>25.26</v>
      </c>
    </row>
    <row r="7383" spans="1:4" ht="15.75" customHeight="1" x14ac:dyDescent="0.3">
      <c r="A7383" s="174">
        <v>87535</v>
      </c>
      <c r="B7383" s="83" t="s">
        <v>7555</v>
      </c>
      <c r="C7383" s="174" t="s">
        <v>216</v>
      </c>
      <c r="D7383" s="175">
        <v>36.229999999999997</v>
      </c>
    </row>
    <row r="7384" spans="1:4" ht="15.75" customHeight="1" x14ac:dyDescent="0.3">
      <c r="A7384" s="174">
        <v>87527</v>
      </c>
      <c r="B7384" s="83" t="s">
        <v>7556</v>
      </c>
      <c r="C7384" s="174" t="s">
        <v>216</v>
      </c>
      <c r="D7384" s="175">
        <v>45.33</v>
      </c>
    </row>
    <row r="7385" spans="1:4" ht="15.75" customHeight="1" x14ac:dyDescent="0.3">
      <c r="A7385" s="174">
        <v>87545</v>
      </c>
      <c r="B7385" s="83" t="s">
        <v>7557</v>
      </c>
      <c r="C7385" s="174" t="s">
        <v>216</v>
      </c>
      <c r="D7385" s="175">
        <v>34.36</v>
      </c>
    </row>
    <row r="7386" spans="1:4" ht="15.75" customHeight="1" x14ac:dyDescent="0.3">
      <c r="A7386" s="174">
        <v>104960</v>
      </c>
      <c r="B7386" s="83" t="s">
        <v>7558</v>
      </c>
      <c r="C7386" s="174" t="s">
        <v>216</v>
      </c>
      <c r="D7386" s="175">
        <v>42.5</v>
      </c>
    </row>
    <row r="7387" spans="1:4" ht="15.75" customHeight="1" x14ac:dyDescent="0.3">
      <c r="A7387" s="174">
        <v>87561</v>
      </c>
      <c r="B7387" s="83" t="s">
        <v>7559</v>
      </c>
      <c r="C7387" s="174" t="s">
        <v>216</v>
      </c>
      <c r="D7387" s="175">
        <v>43.78</v>
      </c>
    </row>
    <row r="7388" spans="1:4" ht="15.75" customHeight="1" x14ac:dyDescent="0.3">
      <c r="A7388" s="174">
        <v>104953</v>
      </c>
      <c r="B7388" s="83" t="s">
        <v>7560</v>
      </c>
      <c r="C7388" s="174" t="s">
        <v>216</v>
      </c>
      <c r="D7388" s="175">
        <v>64.709999999999994</v>
      </c>
    </row>
    <row r="7389" spans="1:4" ht="15.75" customHeight="1" x14ac:dyDescent="0.3">
      <c r="A7389" s="174">
        <v>87543</v>
      </c>
      <c r="B7389" s="83" t="s">
        <v>7561</v>
      </c>
      <c r="C7389" s="174" t="s">
        <v>216</v>
      </c>
      <c r="D7389" s="175">
        <v>26.22</v>
      </c>
    </row>
    <row r="7390" spans="1:4" ht="15.75" customHeight="1" x14ac:dyDescent="0.3">
      <c r="A7390" s="174">
        <v>104959</v>
      </c>
      <c r="B7390" s="83" t="s">
        <v>7562</v>
      </c>
      <c r="C7390" s="174" t="s">
        <v>216</v>
      </c>
      <c r="D7390" s="175">
        <v>29.21</v>
      </c>
    </row>
    <row r="7391" spans="1:4" ht="15.75" customHeight="1" x14ac:dyDescent="0.3">
      <c r="A7391" s="174">
        <v>104958</v>
      </c>
      <c r="B7391" s="83" t="s">
        <v>7563</v>
      </c>
      <c r="C7391" s="174" t="s">
        <v>216</v>
      </c>
      <c r="D7391" s="175">
        <v>26.11</v>
      </c>
    </row>
    <row r="7392" spans="1:4" ht="15.75" customHeight="1" x14ac:dyDescent="0.3">
      <c r="A7392" s="174">
        <v>104970</v>
      </c>
      <c r="B7392" s="83" t="s">
        <v>7564</v>
      </c>
      <c r="C7392" s="174" t="s">
        <v>216</v>
      </c>
      <c r="D7392" s="175">
        <v>44.07</v>
      </c>
    </row>
    <row r="7393" spans="1:4" ht="15.75" customHeight="1" x14ac:dyDescent="0.3">
      <c r="A7393" s="174">
        <v>104964</v>
      </c>
      <c r="B7393" s="83" t="s">
        <v>7565</v>
      </c>
      <c r="C7393" s="174" t="s">
        <v>216</v>
      </c>
      <c r="D7393" s="175">
        <v>59.44</v>
      </c>
    </row>
    <row r="7394" spans="1:4" ht="15.75" customHeight="1" x14ac:dyDescent="0.3">
      <c r="A7394" s="174">
        <v>104956</v>
      </c>
      <c r="B7394" s="83" t="s">
        <v>7566</v>
      </c>
      <c r="C7394" s="174" t="s">
        <v>216</v>
      </c>
      <c r="D7394" s="175">
        <v>52.94</v>
      </c>
    </row>
    <row r="7395" spans="1:4" ht="15.75" customHeight="1" x14ac:dyDescent="0.3">
      <c r="A7395" s="174">
        <v>104974</v>
      </c>
      <c r="B7395" s="83" t="s">
        <v>7567</v>
      </c>
      <c r="C7395" s="174" t="s">
        <v>216</v>
      </c>
      <c r="D7395" s="175">
        <v>37.57</v>
      </c>
    </row>
    <row r="7396" spans="1:4" ht="15.75" customHeight="1" x14ac:dyDescent="0.3">
      <c r="A7396" s="174">
        <v>87548</v>
      </c>
      <c r="B7396" s="83" t="s">
        <v>7568</v>
      </c>
      <c r="C7396" s="174" t="s">
        <v>216</v>
      </c>
      <c r="D7396" s="175">
        <v>33.4</v>
      </c>
    </row>
    <row r="7397" spans="1:4" ht="15.75" customHeight="1" x14ac:dyDescent="0.3">
      <c r="A7397" s="174">
        <v>87530</v>
      </c>
      <c r="B7397" s="83" t="s">
        <v>7569</v>
      </c>
      <c r="C7397" s="174" t="s">
        <v>216</v>
      </c>
      <c r="D7397" s="175">
        <v>46.14</v>
      </c>
    </row>
    <row r="7398" spans="1:4" ht="15.75" customHeight="1" x14ac:dyDescent="0.3">
      <c r="A7398" s="174">
        <v>104952</v>
      </c>
      <c r="B7398" s="83" t="s">
        <v>7570</v>
      </c>
      <c r="C7398" s="174" t="s">
        <v>216</v>
      </c>
      <c r="D7398" s="175">
        <v>41.94</v>
      </c>
    </row>
    <row r="7399" spans="1:4" ht="15.75" customHeight="1" x14ac:dyDescent="0.3">
      <c r="A7399" s="174">
        <v>104969</v>
      </c>
      <c r="B7399" s="83" t="s">
        <v>7571</v>
      </c>
      <c r="C7399" s="174" t="s">
        <v>216</v>
      </c>
      <c r="D7399" s="175">
        <v>40.97</v>
      </c>
    </row>
    <row r="7400" spans="1:4" ht="15.75" customHeight="1" x14ac:dyDescent="0.3">
      <c r="A7400" s="174">
        <v>104963</v>
      </c>
      <c r="B7400" s="83" t="s">
        <v>7572</v>
      </c>
      <c r="C7400" s="174" t="s">
        <v>216</v>
      </c>
      <c r="D7400" s="175">
        <v>54.58</v>
      </c>
    </row>
    <row r="7401" spans="1:4" ht="15.75" customHeight="1" x14ac:dyDescent="0.3">
      <c r="A7401" s="174">
        <v>104955</v>
      </c>
      <c r="B7401" s="83" t="s">
        <v>7573</v>
      </c>
      <c r="C7401" s="174" t="s">
        <v>216</v>
      </c>
      <c r="D7401" s="175">
        <v>48.08</v>
      </c>
    </row>
    <row r="7402" spans="1:4" ht="15.75" customHeight="1" x14ac:dyDescent="0.3">
      <c r="A7402" s="174">
        <v>104973</v>
      </c>
      <c r="B7402" s="83" t="s">
        <v>7574</v>
      </c>
      <c r="C7402" s="174" t="s">
        <v>216</v>
      </c>
      <c r="D7402" s="175">
        <v>34.47</v>
      </c>
    </row>
    <row r="7403" spans="1:4" ht="15.75" customHeight="1" x14ac:dyDescent="0.3">
      <c r="A7403" s="174">
        <v>87547</v>
      </c>
      <c r="B7403" s="83" t="s">
        <v>7575</v>
      </c>
      <c r="C7403" s="174" t="s">
        <v>216</v>
      </c>
      <c r="D7403" s="175">
        <v>30.3</v>
      </c>
    </row>
    <row r="7404" spans="1:4" ht="15.75" customHeight="1" x14ac:dyDescent="0.3">
      <c r="A7404" s="174">
        <v>87529</v>
      </c>
      <c r="B7404" s="83" t="s">
        <v>7576</v>
      </c>
      <c r="C7404" s="174" t="s">
        <v>216</v>
      </c>
      <c r="D7404" s="175">
        <v>41.28</v>
      </c>
    </row>
    <row r="7405" spans="1:4" ht="15.75" customHeight="1" x14ac:dyDescent="0.3">
      <c r="A7405" s="174">
        <v>104951</v>
      </c>
      <c r="B7405" s="83" t="s">
        <v>7577</v>
      </c>
      <c r="C7405" s="174" t="s">
        <v>216</v>
      </c>
      <c r="D7405" s="175">
        <v>37.08</v>
      </c>
    </row>
    <row r="7406" spans="1:4" ht="15.75" customHeight="1" x14ac:dyDescent="0.3">
      <c r="A7406" s="174">
        <v>104978</v>
      </c>
      <c r="B7406" s="83" t="s">
        <v>7578</v>
      </c>
      <c r="C7406" s="174" t="s">
        <v>216</v>
      </c>
      <c r="D7406" s="175">
        <v>44.19</v>
      </c>
    </row>
    <row r="7407" spans="1:4" ht="15.75" customHeight="1" x14ac:dyDescent="0.3">
      <c r="A7407" s="174">
        <v>104977</v>
      </c>
      <c r="B7407" s="83" t="s">
        <v>7579</v>
      </c>
      <c r="C7407" s="174" t="s">
        <v>216</v>
      </c>
      <c r="D7407" s="175">
        <v>57.57</v>
      </c>
    </row>
    <row r="7408" spans="1:4" ht="15.75" customHeight="1" x14ac:dyDescent="0.3">
      <c r="A7408" s="174">
        <v>90408</v>
      </c>
      <c r="B7408" s="83" t="s">
        <v>7580</v>
      </c>
      <c r="C7408" s="174" t="s">
        <v>216</v>
      </c>
      <c r="D7408" s="175">
        <v>38.18</v>
      </c>
    </row>
    <row r="7409" spans="1:4" ht="15.75" customHeight="1" x14ac:dyDescent="0.3">
      <c r="A7409" s="174">
        <v>90406</v>
      </c>
      <c r="B7409" s="83" t="s">
        <v>7581</v>
      </c>
      <c r="C7409" s="174" t="s">
        <v>216</v>
      </c>
      <c r="D7409" s="175">
        <v>50.25</v>
      </c>
    </row>
    <row r="7410" spans="1:4" ht="15.75" customHeight="1" x14ac:dyDescent="0.3">
      <c r="A7410" s="174">
        <v>103313</v>
      </c>
      <c r="B7410" s="83" t="s">
        <v>7582</v>
      </c>
      <c r="C7410" s="174" t="s">
        <v>182</v>
      </c>
      <c r="D7410" s="175">
        <v>0</v>
      </c>
    </row>
    <row r="7411" spans="1:4" ht="15.75" customHeight="1" x14ac:dyDescent="0.3">
      <c r="A7411" s="174">
        <v>103309</v>
      </c>
      <c r="B7411" s="83" t="s">
        <v>7583</v>
      </c>
      <c r="C7411" s="174" t="s">
        <v>182</v>
      </c>
      <c r="D7411" s="175">
        <v>0</v>
      </c>
    </row>
    <row r="7412" spans="1:4" ht="15.75" customHeight="1" x14ac:dyDescent="0.3">
      <c r="A7412" s="174">
        <v>103312</v>
      </c>
      <c r="B7412" s="83" t="s">
        <v>7584</v>
      </c>
      <c r="C7412" s="174" t="s">
        <v>182</v>
      </c>
      <c r="D7412" s="175">
        <v>0</v>
      </c>
    </row>
    <row r="7413" spans="1:4" ht="15.75" customHeight="1" x14ac:dyDescent="0.3">
      <c r="A7413" s="174">
        <v>103296</v>
      </c>
      <c r="B7413" s="83" t="s">
        <v>7585</v>
      </c>
      <c r="C7413" s="174" t="s">
        <v>182</v>
      </c>
      <c r="D7413" s="175">
        <v>0</v>
      </c>
    </row>
    <row r="7414" spans="1:4" ht="15.75" customHeight="1" x14ac:dyDescent="0.3">
      <c r="A7414" s="174">
        <v>103300</v>
      </c>
      <c r="B7414" s="83" t="s">
        <v>7586</v>
      </c>
      <c r="C7414" s="174" t="s">
        <v>182</v>
      </c>
      <c r="D7414" s="175">
        <v>0</v>
      </c>
    </row>
    <row r="7415" spans="1:4" ht="15.75" customHeight="1" x14ac:dyDescent="0.3">
      <c r="A7415" s="174">
        <v>103301</v>
      </c>
      <c r="B7415" s="83" t="s">
        <v>7587</v>
      </c>
      <c r="C7415" s="174" t="s">
        <v>182</v>
      </c>
      <c r="D7415" s="175">
        <v>0</v>
      </c>
    </row>
    <row r="7416" spans="1:4" ht="15.75" customHeight="1" x14ac:dyDescent="0.3">
      <c r="A7416" s="174">
        <v>103304</v>
      </c>
      <c r="B7416" s="83" t="s">
        <v>7588</v>
      </c>
      <c r="C7416" s="174" t="s">
        <v>182</v>
      </c>
      <c r="D7416" s="175">
        <v>1262.19</v>
      </c>
    </row>
    <row r="7417" spans="1:4" ht="15.75" customHeight="1" x14ac:dyDescent="0.3">
      <c r="A7417" s="174">
        <v>103305</v>
      </c>
      <c r="B7417" s="83" t="s">
        <v>7589</v>
      </c>
      <c r="C7417" s="174" t="s">
        <v>182</v>
      </c>
      <c r="D7417" s="175">
        <v>0</v>
      </c>
    </row>
    <row r="7418" spans="1:4" ht="15.75" customHeight="1" x14ac:dyDescent="0.3">
      <c r="A7418" s="174">
        <v>103294</v>
      </c>
      <c r="B7418" s="83" t="s">
        <v>7590</v>
      </c>
      <c r="C7418" s="174" t="s">
        <v>182</v>
      </c>
      <c r="D7418" s="175">
        <v>0</v>
      </c>
    </row>
    <row r="7419" spans="1:4" ht="15.75" customHeight="1" x14ac:dyDescent="0.3">
      <c r="A7419" s="174">
        <v>103298</v>
      </c>
      <c r="B7419" s="83" t="s">
        <v>7591</v>
      </c>
      <c r="C7419" s="174" t="s">
        <v>182</v>
      </c>
      <c r="D7419" s="175">
        <v>0</v>
      </c>
    </row>
    <row r="7420" spans="1:4" ht="15.75" customHeight="1" x14ac:dyDescent="0.3">
      <c r="A7420" s="174">
        <v>103293</v>
      </c>
      <c r="B7420" s="83" t="s">
        <v>7592</v>
      </c>
      <c r="C7420" s="174" t="s">
        <v>182</v>
      </c>
      <c r="D7420" s="175">
        <v>0</v>
      </c>
    </row>
    <row r="7421" spans="1:4" ht="15.75" customHeight="1" x14ac:dyDescent="0.3">
      <c r="A7421" s="174">
        <v>103297</v>
      </c>
      <c r="B7421" s="83" t="s">
        <v>7593</v>
      </c>
      <c r="C7421" s="174" t="s">
        <v>182</v>
      </c>
      <c r="D7421" s="175">
        <v>0</v>
      </c>
    </row>
    <row r="7422" spans="1:4" ht="15.75" customHeight="1" x14ac:dyDescent="0.3">
      <c r="A7422" s="174">
        <v>103311</v>
      </c>
      <c r="B7422" s="83" t="s">
        <v>7594</v>
      </c>
      <c r="C7422" s="174" t="s">
        <v>182</v>
      </c>
      <c r="D7422" s="175">
        <v>0</v>
      </c>
    </row>
    <row r="7423" spans="1:4" ht="15.75" customHeight="1" x14ac:dyDescent="0.3">
      <c r="A7423" s="174">
        <v>103306</v>
      </c>
      <c r="B7423" s="83" t="s">
        <v>7595</v>
      </c>
      <c r="C7423" s="174" t="s">
        <v>182</v>
      </c>
      <c r="D7423" s="175">
        <v>0</v>
      </c>
    </row>
    <row r="7424" spans="1:4" ht="15.75" customHeight="1" x14ac:dyDescent="0.3">
      <c r="A7424" s="174">
        <v>103308</v>
      </c>
      <c r="B7424" s="83" t="s">
        <v>7596</v>
      </c>
      <c r="C7424" s="174" t="s">
        <v>182</v>
      </c>
      <c r="D7424" s="175">
        <v>0</v>
      </c>
    </row>
    <row r="7425" spans="1:4" ht="15.75" customHeight="1" x14ac:dyDescent="0.3">
      <c r="A7425" s="174">
        <v>103295</v>
      </c>
      <c r="B7425" s="83" t="s">
        <v>7597</v>
      </c>
      <c r="C7425" s="174" t="s">
        <v>182</v>
      </c>
      <c r="D7425" s="175">
        <v>0</v>
      </c>
    </row>
    <row r="7426" spans="1:4" ht="15.75" customHeight="1" x14ac:dyDescent="0.3">
      <c r="A7426" s="174">
        <v>103299</v>
      </c>
      <c r="B7426" s="83" t="s">
        <v>7598</v>
      </c>
      <c r="C7426" s="174" t="s">
        <v>182</v>
      </c>
      <c r="D7426" s="175">
        <v>0</v>
      </c>
    </row>
    <row r="7427" spans="1:4" ht="15.75" customHeight="1" x14ac:dyDescent="0.3">
      <c r="A7427" s="174">
        <v>103302</v>
      </c>
      <c r="B7427" s="83" t="s">
        <v>7599</v>
      </c>
      <c r="C7427" s="174" t="s">
        <v>182</v>
      </c>
      <c r="D7427" s="175">
        <v>0</v>
      </c>
    </row>
    <row r="7428" spans="1:4" ht="15.75" customHeight="1" x14ac:dyDescent="0.3">
      <c r="A7428" s="174">
        <v>103307</v>
      </c>
      <c r="B7428" s="83" t="s">
        <v>7600</v>
      </c>
      <c r="C7428" s="174" t="s">
        <v>182</v>
      </c>
      <c r="D7428" s="175">
        <v>1365.03</v>
      </c>
    </row>
    <row r="7429" spans="1:4" ht="15.75" customHeight="1" x14ac:dyDescent="0.3">
      <c r="A7429" s="174">
        <v>103310</v>
      </c>
      <c r="B7429" s="83" t="s">
        <v>7601</v>
      </c>
      <c r="C7429" s="174" t="s">
        <v>182</v>
      </c>
      <c r="D7429" s="175">
        <v>1297.6600000000001</v>
      </c>
    </row>
    <row r="7430" spans="1:4" ht="15.75" customHeight="1" x14ac:dyDescent="0.3">
      <c r="A7430" s="174">
        <v>103303</v>
      </c>
      <c r="B7430" s="83" t="s">
        <v>7602</v>
      </c>
      <c r="C7430" s="174" t="s">
        <v>182</v>
      </c>
      <c r="D7430" s="175">
        <v>0</v>
      </c>
    </row>
    <row r="7431" spans="1:4" ht="15.75" customHeight="1" x14ac:dyDescent="0.3">
      <c r="A7431" s="174">
        <v>103314</v>
      </c>
      <c r="B7431" s="83" t="s">
        <v>7603</v>
      </c>
      <c r="C7431" s="174" t="s">
        <v>216</v>
      </c>
      <c r="D7431" s="175">
        <v>296.07</v>
      </c>
    </row>
    <row r="7432" spans="1:4" ht="15.75" customHeight="1" x14ac:dyDescent="0.3">
      <c r="A7432" s="174">
        <v>103315</v>
      </c>
      <c r="B7432" s="83" t="s">
        <v>7604</v>
      </c>
      <c r="C7432" s="174" t="s">
        <v>216</v>
      </c>
      <c r="D7432" s="175">
        <v>285.08999999999997</v>
      </c>
    </row>
    <row r="7433" spans="1:4" ht="15.75" customHeight="1" x14ac:dyDescent="0.3">
      <c r="A7433" s="174">
        <v>105188</v>
      </c>
      <c r="B7433" s="83" t="s">
        <v>7605</v>
      </c>
      <c r="C7433" s="174" t="s">
        <v>216</v>
      </c>
      <c r="D7433" s="175">
        <v>144.99</v>
      </c>
    </row>
    <row r="7434" spans="1:4" ht="15.75" customHeight="1" x14ac:dyDescent="0.3">
      <c r="A7434" s="174">
        <v>87841</v>
      </c>
      <c r="B7434" s="83" t="s">
        <v>7606</v>
      </c>
      <c r="C7434" s="174" t="s">
        <v>216</v>
      </c>
      <c r="D7434" s="175">
        <v>131.83000000000001</v>
      </c>
    </row>
    <row r="7435" spans="1:4" ht="15.75" customHeight="1" x14ac:dyDescent="0.3">
      <c r="A7435" s="174">
        <v>87853</v>
      </c>
      <c r="B7435" s="83" t="s">
        <v>7607</v>
      </c>
      <c r="C7435" s="174" t="s">
        <v>216</v>
      </c>
      <c r="D7435" s="175">
        <v>147.77000000000001</v>
      </c>
    </row>
    <row r="7436" spans="1:4" ht="15.75" customHeight="1" x14ac:dyDescent="0.3">
      <c r="A7436" s="174">
        <v>105187</v>
      </c>
      <c r="B7436" s="83" t="s">
        <v>7608</v>
      </c>
      <c r="C7436" s="174" t="s">
        <v>216</v>
      </c>
      <c r="D7436" s="175">
        <v>197.02</v>
      </c>
    </row>
    <row r="7437" spans="1:4" ht="15.75" customHeight="1" x14ac:dyDescent="0.3">
      <c r="A7437" s="174">
        <v>87840</v>
      </c>
      <c r="B7437" s="83" t="s">
        <v>7609</v>
      </c>
      <c r="C7437" s="174" t="s">
        <v>216</v>
      </c>
      <c r="D7437" s="175">
        <v>183.87</v>
      </c>
    </row>
    <row r="7438" spans="1:4" ht="15.75" customHeight="1" x14ac:dyDescent="0.3">
      <c r="A7438" s="174">
        <v>87852</v>
      </c>
      <c r="B7438" s="83" t="s">
        <v>7610</v>
      </c>
      <c r="C7438" s="174" t="s">
        <v>216</v>
      </c>
      <c r="D7438" s="175">
        <v>199.79</v>
      </c>
    </row>
    <row r="7439" spans="1:4" ht="15.75" customHeight="1" x14ac:dyDescent="0.3">
      <c r="A7439" s="174">
        <v>105186</v>
      </c>
      <c r="B7439" s="83" t="s">
        <v>7611</v>
      </c>
      <c r="C7439" s="174" t="s">
        <v>216</v>
      </c>
      <c r="D7439" s="175">
        <v>152.56</v>
      </c>
    </row>
    <row r="7440" spans="1:4" ht="15.75" customHeight="1" x14ac:dyDescent="0.3">
      <c r="A7440" s="174">
        <v>87839</v>
      </c>
      <c r="B7440" s="83" t="s">
        <v>7612</v>
      </c>
      <c r="C7440" s="174" t="s">
        <v>216</v>
      </c>
      <c r="D7440" s="175">
        <v>139.59</v>
      </c>
    </row>
    <row r="7441" spans="1:4" ht="15.75" customHeight="1" x14ac:dyDescent="0.3">
      <c r="A7441" s="174">
        <v>87851</v>
      </c>
      <c r="B7441" s="83" t="s">
        <v>7613</v>
      </c>
      <c r="C7441" s="174" t="s">
        <v>216</v>
      </c>
      <c r="D7441" s="175">
        <v>156.19</v>
      </c>
    </row>
    <row r="7442" spans="1:4" ht="15.75" customHeight="1" x14ac:dyDescent="0.3">
      <c r="A7442" s="174">
        <v>105185</v>
      </c>
      <c r="B7442" s="83" t="s">
        <v>7614</v>
      </c>
      <c r="C7442" s="174" t="s">
        <v>216</v>
      </c>
      <c r="D7442" s="175">
        <v>204.91</v>
      </c>
    </row>
    <row r="7443" spans="1:4" ht="15.75" customHeight="1" x14ac:dyDescent="0.3">
      <c r="A7443" s="174">
        <v>87838</v>
      </c>
      <c r="B7443" s="83" t="s">
        <v>7615</v>
      </c>
      <c r="C7443" s="174" t="s">
        <v>216</v>
      </c>
      <c r="D7443" s="175">
        <v>192.01</v>
      </c>
    </row>
    <row r="7444" spans="1:4" ht="15.75" customHeight="1" x14ac:dyDescent="0.3">
      <c r="A7444" s="174">
        <v>87850</v>
      </c>
      <c r="B7444" s="83" t="s">
        <v>7616</v>
      </c>
      <c r="C7444" s="174" t="s">
        <v>216</v>
      </c>
      <c r="D7444" s="175">
        <v>208.6</v>
      </c>
    </row>
    <row r="7445" spans="1:4" ht="15.75" customHeight="1" x14ac:dyDescent="0.3">
      <c r="A7445" s="174">
        <v>105110</v>
      </c>
      <c r="B7445" s="83" t="s">
        <v>7617</v>
      </c>
      <c r="C7445" s="174" t="s">
        <v>224</v>
      </c>
      <c r="D7445" s="175">
        <v>241.85</v>
      </c>
    </row>
    <row r="7446" spans="1:4" ht="15.75" customHeight="1" x14ac:dyDescent="0.3">
      <c r="A7446" s="174">
        <v>105105</v>
      </c>
      <c r="B7446" s="83" t="s">
        <v>7618</v>
      </c>
      <c r="C7446" s="174" t="s">
        <v>224</v>
      </c>
      <c r="D7446" s="175">
        <v>78.88</v>
      </c>
    </row>
    <row r="7447" spans="1:4" ht="15.75" customHeight="1" x14ac:dyDescent="0.3">
      <c r="A7447" s="174">
        <v>105103</v>
      </c>
      <c r="B7447" s="83" t="s">
        <v>7619</v>
      </c>
      <c r="C7447" s="174" t="s">
        <v>224</v>
      </c>
      <c r="D7447" s="175">
        <v>112.33</v>
      </c>
    </row>
    <row r="7448" spans="1:4" ht="15.75" customHeight="1" x14ac:dyDescent="0.3">
      <c r="A7448" s="174">
        <v>105112</v>
      </c>
      <c r="B7448" s="83" t="s">
        <v>7620</v>
      </c>
      <c r="C7448" s="174" t="s">
        <v>224</v>
      </c>
      <c r="D7448" s="175">
        <v>201.96</v>
      </c>
    </row>
    <row r="7449" spans="1:4" ht="15.75" customHeight="1" x14ac:dyDescent="0.3">
      <c r="A7449" s="174">
        <v>105109</v>
      </c>
      <c r="B7449" s="83" t="s">
        <v>7621</v>
      </c>
      <c r="C7449" s="174" t="s">
        <v>182</v>
      </c>
      <c r="D7449" s="175">
        <v>0</v>
      </c>
    </row>
    <row r="7450" spans="1:4" ht="15.75" customHeight="1" x14ac:dyDescent="0.3">
      <c r="A7450" s="174">
        <v>105108</v>
      </c>
      <c r="B7450" s="83" t="s">
        <v>7622</v>
      </c>
      <c r="C7450" s="174" t="s">
        <v>182</v>
      </c>
      <c r="D7450" s="175">
        <v>0</v>
      </c>
    </row>
    <row r="7451" spans="1:4" ht="15.75" customHeight="1" x14ac:dyDescent="0.3">
      <c r="A7451" s="174">
        <v>105104</v>
      </c>
      <c r="B7451" s="83" t="s">
        <v>7623</v>
      </c>
      <c r="C7451" s="174" t="s">
        <v>182</v>
      </c>
      <c r="D7451" s="175">
        <v>5106.04</v>
      </c>
    </row>
    <row r="7452" spans="1:4" ht="15.75" customHeight="1" x14ac:dyDescent="0.3">
      <c r="A7452" s="174">
        <v>105107</v>
      </c>
      <c r="B7452" s="83" t="s">
        <v>7624</v>
      </c>
      <c r="C7452" s="174" t="s">
        <v>182</v>
      </c>
      <c r="D7452" s="175">
        <v>3775.99</v>
      </c>
    </row>
    <row r="7453" spans="1:4" ht="15.75" customHeight="1" x14ac:dyDescent="0.3">
      <c r="A7453" s="174">
        <v>105106</v>
      </c>
      <c r="B7453" s="83" t="s">
        <v>7625</v>
      </c>
      <c r="C7453" s="174" t="s">
        <v>182</v>
      </c>
      <c r="D7453" s="175">
        <v>2557.23</v>
      </c>
    </row>
    <row r="7454" spans="1:4" ht="15.75" customHeight="1" x14ac:dyDescent="0.3">
      <c r="A7454" s="174">
        <v>105111</v>
      </c>
      <c r="B7454" s="83" t="s">
        <v>7626</v>
      </c>
      <c r="C7454" s="174" t="s">
        <v>182</v>
      </c>
      <c r="D7454" s="175">
        <v>19611.8</v>
      </c>
    </row>
    <row r="7455" spans="1:4" ht="15.75" customHeight="1" x14ac:dyDescent="0.3">
      <c r="A7455" s="174">
        <v>98520</v>
      </c>
      <c r="B7455" s="83" t="s">
        <v>7627</v>
      </c>
      <c r="C7455" s="174" t="s">
        <v>216</v>
      </c>
      <c r="D7455" s="175">
        <v>6.13</v>
      </c>
    </row>
    <row r="7456" spans="1:4" ht="15.75" customHeight="1" x14ac:dyDescent="0.3">
      <c r="A7456" s="174">
        <v>98521</v>
      </c>
      <c r="B7456" s="83" t="s">
        <v>7628</v>
      </c>
      <c r="C7456" s="174" t="s">
        <v>216</v>
      </c>
      <c r="D7456" s="175">
        <v>0.41</v>
      </c>
    </row>
    <row r="7457" spans="1:4" ht="15.75" customHeight="1" x14ac:dyDescent="0.3">
      <c r="A7457" s="174">
        <v>105521</v>
      </c>
      <c r="B7457" s="83" t="s">
        <v>7629</v>
      </c>
      <c r="C7457" s="174" t="s">
        <v>216</v>
      </c>
      <c r="D7457" s="175">
        <v>4.26</v>
      </c>
    </row>
    <row r="7458" spans="1:4" ht="15.75" customHeight="1" x14ac:dyDescent="0.3">
      <c r="A7458" s="174">
        <v>98509</v>
      </c>
      <c r="B7458" s="83" t="s">
        <v>7630</v>
      </c>
      <c r="C7458" s="174" t="s">
        <v>182</v>
      </c>
      <c r="D7458" s="175">
        <v>37.32</v>
      </c>
    </row>
    <row r="7459" spans="1:4" ht="15.75" customHeight="1" x14ac:dyDescent="0.3">
      <c r="A7459" s="174">
        <v>98507</v>
      </c>
      <c r="B7459" s="83" t="s">
        <v>7631</v>
      </c>
      <c r="C7459" s="174" t="s">
        <v>182</v>
      </c>
      <c r="D7459" s="175">
        <v>0</v>
      </c>
    </row>
    <row r="7460" spans="1:4" ht="15.75" customHeight="1" x14ac:dyDescent="0.3">
      <c r="A7460" s="174">
        <v>98508</v>
      </c>
      <c r="B7460" s="83" t="s">
        <v>7632</v>
      </c>
      <c r="C7460" s="174" t="s">
        <v>182</v>
      </c>
      <c r="D7460" s="175">
        <v>0</v>
      </c>
    </row>
    <row r="7461" spans="1:4" ht="15.75" customHeight="1" x14ac:dyDescent="0.3">
      <c r="A7461" s="174">
        <v>98506</v>
      </c>
      <c r="B7461" s="83" t="s">
        <v>7633</v>
      </c>
      <c r="C7461" s="174" t="s">
        <v>182</v>
      </c>
      <c r="D7461" s="175">
        <v>0</v>
      </c>
    </row>
    <row r="7462" spans="1:4" ht="15.75" customHeight="1" x14ac:dyDescent="0.3">
      <c r="A7462" s="174">
        <v>98505</v>
      </c>
      <c r="B7462" s="83" t="s">
        <v>7634</v>
      </c>
      <c r="C7462" s="174" t="s">
        <v>216</v>
      </c>
      <c r="D7462" s="175">
        <v>58.53</v>
      </c>
    </row>
    <row r="7463" spans="1:4" ht="15.75" customHeight="1" x14ac:dyDescent="0.3">
      <c r="A7463" s="174">
        <v>98504</v>
      </c>
      <c r="B7463" s="83" t="s">
        <v>7635</v>
      </c>
      <c r="C7463" s="174" t="s">
        <v>216</v>
      </c>
      <c r="D7463" s="175">
        <v>11.18</v>
      </c>
    </row>
    <row r="7464" spans="1:4" ht="15.75" customHeight="1" x14ac:dyDescent="0.3">
      <c r="A7464" s="174">
        <v>98503</v>
      </c>
      <c r="B7464" s="83" t="s">
        <v>7636</v>
      </c>
      <c r="C7464" s="174" t="s">
        <v>216</v>
      </c>
      <c r="D7464" s="175">
        <v>19.809999999999999</v>
      </c>
    </row>
    <row r="7465" spans="1:4" ht="15.75" customHeight="1" x14ac:dyDescent="0.3">
      <c r="A7465" s="174">
        <v>103946</v>
      </c>
      <c r="B7465" s="83" t="s">
        <v>7637</v>
      </c>
      <c r="C7465" s="174" t="s">
        <v>216</v>
      </c>
      <c r="D7465" s="175">
        <v>13.74</v>
      </c>
    </row>
    <row r="7466" spans="1:4" ht="15.75" customHeight="1" x14ac:dyDescent="0.3">
      <c r="A7466" s="174">
        <v>98517</v>
      </c>
      <c r="B7466" s="83" t="s">
        <v>7638</v>
      </c>
      <c r="C7466" s="174" t="s">
        <v>182</v>
      </c>
      <c r="D7466" s="175">
        <v>0</v>
      </c>
    </row>
    <row r="7467" spans="1:4" ht="15.75" customHeight="1" x14ac:dyDescent="0.3">
      <c r="A7467" s="174">
        <v>98518</v>
      </c>
      <c r="B7467" s="83" t="s">
        <v>7639</v>
      </c>
      <c r="C7467" s="174" t="s">
        <v>182</v>
      </c>
      <c r="D7467" s="175">
        <v>0</v>
      </c>
    </row>
    <row r="7468" spans="1:4" ht="15.75" customHeight="1" x14ac:dyDescent="0.3">
      <c r="A7468" s="174">
        <v>98516</v>
      </c>
      <c r="B7468" s="83" t="s">
        <v>7640</v>
      </c>
      <c r="C7468" s="174" t="s">
        <v>182</v>
      </c>
      <c r="D7468" s="175">
        <v>315.97000000000003</v>
      </c>
    </row>
    <row r="7469" spans="1:4" ht="15.75" customHeight="1" x14ac:dyDescent="0.3">
      <c r="A7469" s="174">
        <v>98514</v>
      </c>
      <c r="B7469" s="83" t="s">
        <v>7641</v>
      </c>
      <c r="C7469" s="174" t="s">
        <v>182</v>
      </c>
      <c r="D7469" s="175">
        <v>0</v>
      </c>
    </row>
    <row r="7470" spans="1:4" ht="15.75" customHeight="1" x14ac:dyDescent="0.3">
      <c r="A7470" s="174">
        <v>98515</v>
      </c>
      <c r="B7470" s="83" t="s">
        <v>7642</v>
      </c>
      <c r="C7470" s="174" t="s">
        <v>182</v>
      </c>
      <c r="D7470" s="175">
        <v>0</v>
      </c>
    </row>
    <row r="7471" spans="1:4" ht="15.75" customHeight="1" x14ac:dyDescent="0.3">
      <c r="A7471" s="174">
        <v>98513</v>
      </c>
      <c r="B7471" s="83" t="s">
        <v>7643</v>
      </c>
      <c r="C7471" s="174" t="s">
        <v>182</v>
      </c>
      <c r="D7471" s="175">
        <v>0</v>
      </c>
    </row>
    <row r="7472" spans="1:4" ht="15.75" customHeight="1" x14ac:dyDescent="0.3">
      <c r="A7472" s="174">
        <v>98511</v>
      </c>
      <c r="B7472" s="83" t="s">
        <v>7644</v>
      </c>
      <c r="C7472" s="174" t="s">
        <v>182</v>
      </c>
      <c r="D7472" s="175">
        <v>128.88</v>
      </c>
    </row>
    <row r="7473" spans="1:4" ht="15.75" customHeight="1" x14ac:dyDescent="0.3">
      <c r="A7473" s="174">
        <v>98512</v>
      </c>
      <c r="B7473" s="83" t="s">
        <v>7645</v>
      </c>
      <c r="C7473" s="174" t="s">
        <v>182</v>
      </c>
      <c r="D7473" s="175">
        <v>0</v>
      </c>
    </row>
    <row r="7474" spans="1:4" ht="15.75" customHeight="1" x14ac:dyDescent="0.3">
      <c r="A7474" s="174">
        <v>98510</v>
      </c>
      <c r="B7474" s="83" t="s">
        <v>7646</v>
      </c>
      <c r="C7474" s="174" t="s">
        <v>182</v>
      </c>
      <c r="D7474" s="175">
        <v>79.010000000000005</v>
      </c>
    </row>
    <row r="7475" spans="1:4" ht="15.75" customHeight="1" x14ac:dyDescent="0.3">
      <c r="A7475" s="174">
        <v>98519</v>
      </c>
      <c r="B7475" s="83" t="s">
        <v>7647</v>
      </c>
      <c r="C7475" s="174" t="s">
        <v>216</v>
      </c>
      <c r="D7475" s="175">
        <v>4.84</v>
      </c>
    </row>
    <row r="7476" spans="1:4" ht="15.75" customHeight="1" x14ac:dyDescent="0.3">
      <c r="A7476" s="174">
        <v>91599</v>
      </c>
      <c r="B7476" s="83" t="s">
        <v>7648</v>
      </c>
      <c r="C7476" s="174" t="s">
        <v>482</v>
      </c>
      <c r="D7476" s="175">
        <v>9.24</v>
      </c>
    </row>
    <row r="7477" spans="1:4" ht="15.75" customHeight="1" x14ac:dyDescent="0.3">
      <c r="A7477" s="174">
        <v>100065</v>
      </c>
      <c r="B7477" s="83" t="s">
        <v>7649</v>
      </c>
      <c r="C7477" s="174" t="s">
        <v>482</v>
      </c>
      <c r="D7477" s="175">
        <v>0</v>
      </c>
    </row>
    <row r="7478" spans="1:4" ht="15.75" customHeight="1" x14ac:dyDescent="0.3">
      <c r="A7478" s="174">
        <v>100069</v>
      </c>
      <c r="B7478" s="83" t="s">
        <v>7650</v>
      </c>
      <c r="C7478" s="174" t="s">
        <v>482</v>
      </c>
      <c r="D7478" s="175">
        <v>0</v>
      </c>
    </row>
    <row r="7479" spans="1:4" ht="15.75" customHeight="1" x14ac:dyDescent="0.3">
      <c r="A7479" s="174">
        <v>100063</v>
      </c>
      <c r="B7479" s="83" t="s">
        <v>7651</v>
      </c>
      <c r="C7479" s="174" t="s">
        <v>482</v>
      </c>
      <c r="D7479" s="175">
        <v>0</v>
      </c>
    </row>
    <row r="7480" spans="1:4" ht="15.75" customHeight="1" x14ac:dyDescent="0.3">
      <c r="A7480" s="174">
        <v>91597</v>
      </c>
      <c r="B7480" s="83" t="s">
        <v>7652</v>
      </c>
      <c r="C7480" s="174" t="s">
        <v>482</v>
      </c>
      <c r="D7480" s="175">
        <v>8.86</v>
      </c>
    </row>
    <row r="7481" spans="1:4" ht="15.75" customHeight="1" x14ac:dyDescent="0.3">
      <c r="A7481" s="174">
        <v>91598</v>
      </c>
      <c r="B7481" s="83" t="s">
        <v>7653</v>
      </c>
      <c r="C7481" s="174" t="s">
        <v>482</v>
      </c>
      <c r="D7481" s="175">
        <v>11.56</v>
      </c>
    </row>
    <row r="7482" spans="1:4" ht="15.75" customHeight="1" x14ac:dyDescent="0.3">
      <c r="A7482" s="174">
        <v>91596</v>
      </c>
      <c r="B7482" s="83" t="s">
        <v>7654</v>
      </c>
      <c r="C7482" s="174" t="s">
        <v>482</v>
      </c>
      <c r="D7482" s="175">
        <v>11.9</v>
      </c>
    </row>
    <row r="7483" spans="1:4" ht="15.75" customHeight="1" x14ac:dyDescent="0.3">
      <c r="A7483" s="174">
        <v>100064</v>
      </c>
      <c r="B7483" s="83" t="s">
        <v>7655</v>
      </c>
      <c r="C7483" s="174" t="s">
        <v>482</v>
      </c>
      <c r="D7483" s="175">
        <v>11.81</v>
      </c>
    </row>
    <row r="7484" spans="1:4" ht="15.75" customHeight="1" x14ac:dyDescent="0.3">
      <c r="A7484" s="174">
        <v>100066</v>
      </c>
      <c r="B7484" s="83" t="s">
        <v>7656</v>
      </c>
      <c r="C7484" s="174" t="s">
        <v>482</v>
      </c>
      <c r="D7484" s="175">
        <v>11.84</v>
      </c>
    </row>
    <row r="7485" spans="1:4" ht="15.75" customHeight="1" x14ac:dyDescent="0.3">
      <c r="A7485" s="174">
        <v>91603</v>
      </c>
      <c r="B7485" s="83" t="s">
        <v>7657</v>
      </c>
      <c r="C7485" s="174" t="s">
        <v>482</v>
      </c>
      <c r="D7485" s="175">
        <v>10.119999999999999</v>
      </c>
    </row>
    <row r="7486" spans="1:4" ht="15.75" customHeight="1" x14ac:dyDescent="0.3">
      <c r="A7486" s="174">
        <v>100068</v>
      </c>
      <c r="B7486" s="83" t="s">
        <v>7658</v>
      </c>
      <c r="C7486" s="174" t="s">
        <v>482</v>
      </c>
      <c r="D7486" s="175">
        <v>8.69</v>
      </c>
    </row>
    <row r="7487" spans="1:4" ht="15.75" customHeight="1" x14ac:dyDescent="0.3">
      <c r="A7487" s="174">
        <v>100067</v>
      </c>
      <c r="B7487" s="83" t="s">
        <v>7659</v>
      </c>
      <c r="C7487" s="174" t="s">
        <v>482</v>
      </c>
      <c r="D7487" s="175">
        <v>12.64</v>
      </c>
    </row>
    <row r="7488" spans="1:4" ht="15.75" customHeight="1" x14ac:dyDescent="0.3">
      <c r="A7488" s="174">
        <v>91601</v>
      </c>
      <c r="B7488" s="83" t="s">
        <v>7660</v>
      </c>
      <c r="C7488" s="174" t="s">
        <v>482</v>
      </c>
      <c r="D7488" s="175">
        <v>12.74</v>
      </c>
    </row>
    <row r="7489" spans="1:4" ht="15.75" customHeight="1" x14ac:dyDescent="0.3">
      <c r="A7489" s="174">
        <v>91602</v>
      </c>
      <c r="B7489" s="83" t="s">
        <v>7661</v>
      </c>
      <c r="C7489" s="174" t="s">
        <v>482</v>
      </c>
      <c r="D7489" s="175">
        <v>11.55</v>
      </c>
    </row>
    <row r="7490" spans="1:4" ht="15.75" customHeight="1" x14ac:dyDescent="0.3">
      <c r="A7490" s="174">
        <v>91593</v>
      </c>
      <c r="B7490" s="83" t="s">
        <v>7662</v>
      </c>
      <c r="C7490" s="174" t="s">
        <v>482</v>
      </c>
      <c r="D7490" s="175">
        <v>12</v>
      </c>
    </row>
    <row r="7491" spans="1:4" ht="15.75" customHeight="1" x14ac:dyDescent="0.3">
      <c r="A7491" s="174">
        <v>105814</v>
      </c>
      <c r="B7491" s="83" t="s">
        <v>7663</v>
      </c>
      <c r="C7491" s="174" t="s">
        <v>482</v>
      </c>
      <c r="D7491" s="175">
        <v>11.65</v>
      </c>
    </row>
    <row r="7492" spans="1:4" ht="15.75" customHeight="1" x14ac:dyDescent="0.3">
      <c r="A7492" s="174">
        <v>91594</v>
      </c>
      <c r="B7492" s="83" t="s">
        <v>7664</v>
      </c>
      <c r="C7492" s="174" t="s">
        <v>482</v>
      </c>
      <c r="D7492" s="175">
        <v>12</v>
      </c>
    </row>
    <row r="7493" spans="1:4" ht="15.75" customHeight="1" x14ac:dyDescent="0.3">
      <c r="A7493" s="174">
        <v>91595</v>
      </c>
      <c r="B7493" s="83" t="s">
        <v>7665</v>
      </c>
      <c r="C7493" s="174" t="s">
        <v>482</v>
      </c>
      <c r="D7493" s="175">
        <v>12.33</v>
      </c>
    </row>
    <row r="7494" spans="1:4" ht="15.75" customHeight="1" x14ac:dyDescent="0.3">
      <c r="A7494" s="174">
        <v>105815</v>
      </c>
      <c r="B7494" s="83" t="s">
        <v>7666</v>
      </c>
      <c r="C7494" s="174" t="s">
        <v>482</v>
      </c>
      <c r="D7494" s="175">
        <v>0</v>
      </c>
    </row>
    <row r="7495" spans="1:4" ht="15.75" customHeight="1" x14ac:dyDescent="0.3">
      <c r="A7495" s="174">
        <v>91600</v>
      </c>
      <c r="B7495" s="83" t="s">
        <v>7667</v>
      </c>
      <c r="C7495" s="174" t="s">
        <v>482</v>
      </c>
      <c r="D7495" s="175">
        <v>13.48</v>
      </c>
    </row>
    <row r="7496" spans="1:4" ht="15.75" customHeight="1" x14ac:dyDescent="0.3">
      <c r="A7496" s="174">
        <v>99235</v>
      </c>
      <c r="B7496" s="83" t="s">
        <v>7668</v>
      </c>
      <c r="C7496" s="174" t="s">
        <v>303</v>
      </c>
      <c r="D7496" s="175">
        <v>605.26</v>
      </c>
    </row>
    <row r="7497" spans="1:4" ht="15.75" customHeight="1" x14ac:dyDescent="0.3">
      <c r="A7497" s="174">
        <v>105539</v>
      </c>
      <c r="B7497" s="83" t="s">
        <v>7669</v>
      </c>
      <c r="C7497" s="174" t="s">
        <v>303</v>
      </c>
      <c r="D7497" s="175">
        <v>0</v>
      </c>
    </row>
    <row r="7498" spans="1:4" ht="15.75" customHeight="1" x14ac:dyDescent="0.3">
      <c r="A7498" s="174">
        <v>99439</v>
      </c>
      <c r="B7498" s="83" t="s">
        <v>7670</v>
      </c>
      <c r="C7498" s="174" t="s">
        <v>303</v>
      </c>
      <c r="D7498" s="175">
        <v>670.42</v>
      </c>
    </row>
    <row r="7499" spans="1:4" ht="15.75" customHeight="1" x14ac:dyDescent="0.3">
      <c r="A7499" s="174">
        <v>105540</v>
      </c>
      <c r="B7499" s="83" t="s">
        <v>7671</v>
      </c>
      <c r="C7499" s="174" t="s">
        <v>303</v>
      </c>
      <c r="D7499" s="175">
        <v>0</v>
      </c>
    </row>
    <row r="7500" spans="1:4" ht="15.75" customHeight="1" x14ac:dyDescent="0.3">
      <c r="A7500" s="174">
        <v>103184</v>
      </c>
      <c r="B7500" s="83" t="s">
        <v>7672</v>
      </c>
      <c r="C7500" s="174" t="s">
        <v>303</v>
      </c>
      <c r="D7500" s="175">
        <v>632.70000000000005</v>
      </c>
    </row>
    <row r="7501" spans="1:4" ht="15.75" customHeight="1" x14ac:dyDescent="0.3">
      <c r="A7501" s="174">
        <v>103183</v>
      </c>
      <c r="B7501" s="83" t="s">
        <v>7673</v>
      </c>
      <c r="C7501" s="174" t="s">
        <v>303</v>
      </c>
      <c r="D7501" s="175">
        <v>765.55</v>
      </c>
    </row>
    <row r="7502" spans="1:4" ht="15.75" customHeight="1" x14ac:dyDescent="0.3">
      <c r="A7502" s="174">
        <v>99434</v>
      </c>
      <c r="B7502" s="83" t="s">
        <v>7674</v>
      </c>
      <c r="C7502" s="174" t="s">
        <v>303</v>
      </c>
      <c r="D7502" s="175">
        <v>682.96</v>
      </c>
    </row>
    <row r="7503" spans="1:4" ht="15.75" customHeight="1" x14ac:dyDescent="0.3">
      <c r="A7503" s="174">
        <v>99431</v>
      </c>
      <c r="B7503" s="83" t="s">
        <v>7675</v>
      </c>
      <c r="C7503" s="174" t="s">
        <v>303</v>
      </c>
      <c r="D7503" s="175">
        <v>678.17</v>
      </c>
    </row>
    <row r="7504" spans="1:4" ht="15.75" customHeight="1" x14ac:dyDescent="0.3">
      <c r="A7504" s="174">
        <v>99435</v>
      </c>
      <c r="B7504" s="83" t="s">
        <v>7676</v>
      </c>
      <c r="C7504" s="174" t="s">
        <v>303</v>
      </c>
      <c r="D7504" s="175">
        <v>665.83</v>
      </c>
    </row>
    <row r="7505" spans="1:4" ht="15.75" customHeight="1" x14ac:dyDescent="0.3">
      <c r="A7505" s="174">
        <v>99432</v>
      </c>
      <c r="B7505" s="83" t="s">
        <v>7677</v>
      </c>
      <c r="C7505" s="174" t="s">
        <v>303</v>
      </c>
      <c r="D7505" s="175">
        <v>662.4</v>
      </c>
    </row>
    <row r="7506" spans="1:4" ht="15.75" customHeight="1" x14ac:dyDescent="0.3">
      <c r="A7506" s="174">
        <v>99438</v>
      </c>
      <c r="B7506" s="83" t="s">
        <v>7678</v>
      </c>
      <c r="C7506" s="174" t="s">
        <v>303</v>
      </c>
      <c r="D7506" s="175">
        <v>654.46</v>
      </c>
    </row>
    <row r="7507" spans="1:4" ht="15.75" customHeight="1" x14ac:dyDescent="0.3">
      <c r="A7507" s="174">
        <v>105538</v>
      </c>
      <c r="B7507" s="83" t="s">
        <v>7679</v>
      </c>
      <c r="C7507" s="174" t="s">
        <v>303</v>
      </c>
      <c r="D7507" s="175">
        <v>0</v>
      </c>
    </row>
    <row r="7508" spans="1:4" ht="15.75" customHeight="1" x14ac:dyDescent="0.3">
      <c r="A7508" s="174">
        <v>99436</v>
      </c>
      <c r="B7508" s="83" t="s">
        <v>7680</v>
      </c>
      <c r="C7508" s="174" t="s">
        <v>303</v>
      </c>
      <c r="D7508" s="175">
        <v>751.48</v>
      </c>
    </row>
    <row r="7509" spans="1:4" ht="15.75" customHeight="1" x14ac:dyDescent="0.3">
      <c r="A7509" s="174">
        <v>99437</v>
      </c>
      <c r="B7509" s="83" t="s">
        <v>7681</v>
      </c>
      <c r="C7509" s="174" t="s">
        <v>303</v>
      </c>
      <c r="D7509" s="175">
        <v>645.4</v>
      </c>
    </row>
    <row r="7510" spans="1:4" ht="15.75" customHeight="1" x14ac:dyDescent="0.3">
      <c r="A7510" s="174">
        <v>105537</v>
      </c>
      <c r="B7510" s="83" t="s">
        <v>7682</v>
      </c>
      <c r="C7510" s="174" t="s">
        <v>303</v>
      </c>
      <c r="D7510" s="175">
        <v>0</v>
      </c>
    </row>
    <row r="7511" spans="1:4" ht="15.75" customHeight="1" x14ac:dyDescent="0.3">
      <c r="A7511" s="174">
        <v>99433</v>
      </c>
      <c r="B7511" s="83" t="s">
        <v>7683</v>
      </c>
      <c r="C7511" s="174" t="s">
        <v>303</v>
      </c>
      <c r="D7511" s="175">
        <v>724.15</v>
      </c>
    </row>
    <row r="7512" spans="1:4" ht="15.75" customHeight="1" x14ac:dyDescent="0.3">
      <c r="A7512" s="174">
        <v>104422</v>
      </c>
      <c r="B7512" s="83" t="s">
        <v>7684</v>
      </c>
      <c r="C7512" s="174" t="s">
        <v>216</v>
      </c>
      <c r="D7512" s="175">
        <v>11.7</v>
      </c>
    </row>
    <row r="7513" spans="1:4" ht="15.75" customHeight="1" x14ac:dyDescent="0.3">
      <c r="A7513" s="174">
        <v>105824</v>
      </c>
      <c r="B7513" s="83" t="s">
        <v>7685</v>
      </c>
      <c r="C7513" s="174" t="s">
        <v>216</v>
      </c>
      <c r="D7513" s="175">
        <v>14.78</v>
      </c>
    </row>
    <row r="7514" spans="1:4" ht="15.75" customHeight="1" x14ac:dyDescent="0.3">
      <c r="A7514" s="174">
        <v>105825</v>
      </c>
      <c r="B7514" s="83" t="s">
        <v>7686</v>
      </c>
      <c r="C7514" s="174" t="s">
        <v>216</v>
      </c>
      <c r="D7514" s="175">
        <v>8.3000000000000007</v>
      </c>
    </row>
    <row r="7515" spans="1:4" ht="15.75" customHeight="1" x14ac:dyDescent="0.3">
      <c r="A7515" s="174">
        <v>104421</v>
      </c>
      <c r="B7515" s="83" t="s">
        <v>7687</v>
      </c>
      <c r="C7515" s="174" t="s">
        <v>216</v>
      </c>
      <c r="D7515" s="175">
        <v>18.52</v>
      </c>
    </row>
    <row r="7516" spans="1:4" ht="15.75" customHeight="1" x14ac:dyDescent="0.3">
      <c r="A7516" s="174">
        <v>105822</v>
      </c>
      <c r="B7516" s="83" t="s">
        <v>7688</v>
      </c>
      <c r="C7516" s="174" t="s">
        <v>216</v>
      </c>
      <c r="D7516" s="175">
        <v>21.6</v>
      </c>
    </row>
    <row r="7517" spans="1:4" ht="15.75" customHeight="1" x14ac:dyDescent="0.3">
      <c r="A7517" s="174">
        <v>105823</v>
      </c>
      <c r="B7517" s="83" t="s">
        <v>7689</v>
      </c>
      <c r="C7517" s="174" t="s">
        <v>216</v>
      </c>
      <c r="D7517" s="175">
        <v>15.12</v>
      </c>
    </row>
    <row r="7518" spans="1:4" ht="15.75" customHeight="1" x14ac:dyDescent="0.3">
      <c r="A7518" s="174">
        <v>104423</v>
      </c>
      <c r="B7518" s="83" t="s">
        <v>7690</v>
      </c>
      <c r="C7518" s="174" t="s">
        <v>216</v>
      </c>
      <c r="D7518" s="175">
        <v>16.48</v>
      </c>
    </row>
    <row r="7519" spans="1:4" ht="15.75" customHeight="1" x14ac:dyDescent="0.3">
      <c r="A7519" s="174">
        <v>105826</v>
      </c>
      <c r="B7519" s="83" t="s">
        <v>7691</v>
      </c>
      <c r="C7519" s="174" t="s">
        <v>216</v>
      </c>
      <c r="D7519" s="175">
        <v>19.559999999999999</v>
      </c>
    </row>
    <row r="7520" spans="1:4" ht="15.75" customHeight="1" x14ac:dyDescent="0.3">
      <c r="A7520" s="174">
        <v>105827</v>
      </c>
      <c r="B7520" s="83" t="s">
        <v>7692</v>
      </c>
      <c r="C7520" s="174" t="s">
        <v>216</v>
      </c>
      <c r="D7520" s="175">
        <v>13.08</v>
      </c>
    </row>
    <row r="7521" spans="1:4" ht="15.75" customHeight="1" x14ac:dyDescent="0.3">
      <c r="A7521" s="174">
        <v>104425</v>
      </c>
      <c r="B7521" s="83" t="s">
        <v>7693</v>
      </c>
      <c r="C7521" s="174" t="s">
        <v>216</v>
      </c>
      <c r="D7521" s="175">
        <v>9.64</v>
      </c>
    </row>
    <row r="7522" spans="1:4" ht="15.75" customHeight="1" x14ac:dyDescent="0.3">
      <c r="A7522" s="174">
        <v>105828</v>
      </c>
      <c r="B7522" s="83" t="s">
        <v>7694</v>
      </c>
      <c r="C7522" s="174" t="s">
        <v>216</v>
      </c>
      <c r="D7522" s="175">
        <v>12.72</v>
      </c>
    </row>
    <row r="7523" spans="1:4" ht="15.75" customHeight="1" x14ac:dyDescent="0.3">
      <c r="A7523" s="174">
        <v>105829</v>
      </c>
      <c r="B7523" s="83" t="s">
        <v>7695</v>
      </c>
      <c r="C7523" s="174" t="s">
        <v>216</v>
      </c>
      <c r="D7523" s="175">
        <v>6.24</v>
      </c>
    </row>
    <row r="7524" spans="1:4" ht="15.75" customHeight="1" x14ac:dyDescent="0.3">
      <c r="A7524" s="174">
        <v>91525</v>
      </c>
      <c r="B7524" s="83" t="s">
        <v>7696</v>
      </c>
      <c r="C7524" s="174" t="s">
        <v>216</v>
      </c>
      <c r="D7524" s="175">
        <v>8.4</v>
      </c>
    </row>
    <row r="7525" spans="1:4" ht="15.75" customHeight="1" x14ac:dyDescent="0.3">
      <c r="A7525" s="174">
        <v>105818</v>
      </c>
      <c r="B7525" s="83" t="s">
        <v>7697</v>
      </c>
      <c r="C7525" s="174" t="s">
        <v>216</v>
      </c>
      <c r="D7525" s="175">
        <v>13.06</v>
      </c>
    </row>
    <row r="7526" spans="1:4" ht="15.75" customHeight="1" x14ac:dyDescent="0.3">
      <c r="A7526" s="174">
        <v>105819</v>
      </c>
      <c r="B7526" s="83" t="s">
        <v>7698</v>
      </c>
      <c r="C7526" s="174" t="s">
        <v>216</v>
      </c>
      <c r="D7526" s="175">
        <v>6.62</v>
      </c>
    </row>
    <row r="7527" spans="1:4" ht="15.75" customHeight="1" x14ac:dyDescent="0.3">
      <c r="A7527" s="174">
        <v>104414</v>
      </c>
      <c r="B7527" s="83" t="s">
        <v>7699</v>
      </c>
      <c r="C7527" s="174" t="s">
        <v>216</v>
      </c>
      <c r="D7527" s="175">
        <v>7.32</v>
      </c>
    </row>
    <row r="7528" spans="1:4" ht="15.75" customHeight="1" x14ac:dyDescent="0.3">
      <c r="A7528" s="174">
        <v>105816</v>
      </c>
      <c r="B7528" s="83" t="s">
        <v>7700</v>
      </c>
      <c r="C7528" s="174" t="s">
        <v>216</v>
      </c>
      <c r="D7528" s="175">
        <v>11.98</v>
      </c>
    </row>
    <row r="7529" spans="1:4" ht="15.75" customHeight="1" x14ac:dyDescent="0.3">
      <c r="A7529" s="174">
        <v>105817</v>
      </c>
      <c r="B7529" s="83" t="s">
        <v>7701</v>
      </c>
      <c r="C7529" s="174" t="s">
        <v>216</v>
      </c>
      <c r="D7529" s="175">
        <v>5.54</v>
      </c>
    </row>
    <row r="7530" spans="1:4" ht="15.75" customHeight="1" x14ac:dyDescent="0.3">
      <c r="A7530" s="174">
        <v>104415</v>
      </c>
      <c r="B7530" s="83" t="s">
        <v>7702</v>
      </c>
      <c r="C7530" s="174" t="s">
        <v>216</v>
      </c>
      <c r="D7530" s="175">
        <v>14.03</v>
      </c>
    </row>
    <row r="7531" spans="1:4" ht="15.75" customHeight="1" x14ac:dyDescent="0.3">
      <c r="A7531" s="174">
        <v>105820</v>
      </c>
      <c r="B7531" s="83" t="s">
        <v>7703</v>
      </c>
      <c r="C7531" s="174" t="s">
        <v>216</v>
      </c>
      <c r="D7531" s="175">
        <v>18.690000000000001</v>
      </c>
    </row>
    <row r="7532" spans="1:4" ht="15.75" customHeight="1" x14ac:dyDescent="0.3">
      <c r="A7532" s="174">
        <v>105821</v>
      </c>
      <c r="B7532" s="83" t="s">
        <v>7704</v>
      </c>
      <c r="C7532" s="174" t="s">
        <v>216</v>
      </c>
      <c r="D7532" s="175">
        <v>12.25</v>
      </c>
    </row>
    <row r="7533" spans="1:4" ht="15.75" customHeight="1" x14ac:dyDescent="0.3">
      <c r="A7533" s="174">
        <v>104418</v>
      </c>
      <c r="B7533" s="83" t="s">
        <v>7705</v>
      </c>
      <c r="C7533" s="174" t="s">
        <v>216</v>
      </c>
      <c r="D7533" s="175">
        <v>3.38</v>
      </c>
    </row>
    <row r="7534" spans="1:4" ht="15.75" customHeight="1" x14ac:dyDescent="0.3">
      <c r="A7534" s="174">
        <v>91515</v>
      </c>
      <c r="B7534" s="83" t="s">
        <v>7706</v>
      </c>
      <c r="C7534" s="174" t="s">
        <v>216</v>
      </c>
      <c r="D7534" s="175">
        <v>6.22</v>
      </c>
    </row>
    <row r="7535" spans="1:4" ht="15.75" customHeight="1" x14ac:dyDescent="0.3">
      <c r="A7535" s="174">
        <v>104419</v>
      </c>
      <c r="B7535" s="83" t="s">
        <v>7707</v>
      </c>
      <c r="C7535" s="174" t="s">
        <v>216</v>
      </c>
      <c r="D7535" s="175">
        <v>5.38</v>
      </c>
    </row>
    <row r="7536" spans="1:4" ht="15.75" customHeight="1" x14ac:dyDescent="0.3">
      <c r="A7536" s="174">
        <v>91519</v>
      </c>
      <c r="B7536" s="83" t="s">
        <v>7708</v>
      </c>
      <c r="C7536" s="174" t="s">
        <v>216</v>
      </c>
      <c r="D7536" s="175">
        <v>2.57</v>
      </c>
    </row>
    <row r="7537" spans="1:4" ht="15.75" customHeight="1" x14ac:dyDescent="0.3">
      <c r="A7537" s="174">
        <v>91520</v>
      </c>
      <c r="B7537" s="83" t="s">
        <v>7709</v>
      </c>
      <c r="C7537" s="174" t="s">
        <v>216</v>
      </c>
      <c r="D7537" s="175">
        <v>2.62</v>
      </c>
    </row>
    <row r="7538" spans="1:4" ht="15.75" customHeight="1" x14ac:dyDescent="0.3">
      <c r="A7538" s="174">
        <v>104416</v>
      </c>
      <c r="B7538" s="83" t="s">
        <v>7710</v>
      </c>
      <c r="C7538" s="174" t="s">
        <v>216</v>
      </c>
      <c r="D7538" s="175">
        <v>2.16</v>
      </c>
    </row>
    <row r="7539" spans="1:4" ht="15.75" customHeight="1" x14ac:dyDescent="0.3">
      <c r="A7539" s="174">
        <v>104417</v>
      </c>
      <c r="B7539" s="83" t="s">
        <v>7711</v>
      </c>
      <c r="C7539" s="174" t="s">
        <v>216</v>
      </c>
      <c r="D7539" s="175">
        <v>4.92</v>
      </c>
    </row>
    <row r="7540" spans="1:4" ht="15.75" customHeight="1" x14ac:dyDescent="0.3">
      <c r="A7540" s="174">
        <v>91522</v>
      </c>
      <c r="B7540" s="83" t="s">
        <v>7712</v>
      </c>
      <c r="C7540" s="174" t="s">
        <v>216</v>
      </c>
      <c r="D7540" s="175">
        <v>4.43</v>
      </c>
    </row>
    <row r="7541" spans="1:4" ht="15.75" customHeight="1" x14ac:dyDescent="0.3">
      <c r="A7541" s="174">
        <v>104412</v>
      </c>
      <c r="B7541" s="83" t="s">
        <v>7713</v>
      </c>
      <c r="C7541" s="174" t="s">
        <v>216</v>
      </c>
      <c r="D7541" s="175">
        <v>3.97</v>
      </c>
    </row>
    <row r="7542" spans="1:4" ht="15.75" customHeight="1" x14ac:dyDescent="0.3">
      <c r="A7542" s="174">
        <v>104413</v>
      </c>
      <c r="B7542" s="83" t="s">
        <v>7714</v>
      </c>
      <c r="C7542" s="174" t="s">
        <v>216</v>
      </c>
      <c r="D7542" s="175">
        <v>6.77</v>
      </c>
    </row>
    <row r="7543" spans="1:4" ht="15.75" customHeight="1" x14ac:dyDescent="0.3">
      <c r="A7543" s="174">
        <v>102569</v>
      </c>
      <c r="B7543" s="83" t="s">
        <v>7715</v>
      </c>
      <c r="C7543" s="174" t="s">
        <v>216</v>
      </c>
      <c r="D7543" s="175">
        <v>0</v>
      </c>
    </row>
    <row r="7544" spans="1:4" ht="15.75" customHeight="1" x14ac:dyDescent="0.3">
      <c r="A7544" s="174">
        <v>102574</v>
      </c>
      <c r="B7544" s="83" t="s">
        <v>7716</v>
      </c>
      <c r="C7544" s="174" t="s">
        <v>216</v>
      </c>
      <c r="D7544" s="175">
        <v>0</v>
      </c>
    </row>
    <row r="7545" spans="1:4" ht="15.75" customHeight="1" x14ac:dyDescent="0.3">
      <c r="A7545" s="174">
        <v>102573</v>
      </c>
      <c r="B7545" s="83" t="s">
        <v>7717</v>
      </c>
      <c r="C7545" s="174" t="s">
        <v>216</v>
      </c>
      <c r="D7545" s="175">
        <v>0</v>
      </c>
    </row>
    <row r="7546" spans="1:4" ht="15.75" customHeight="1" x14ac:dyDescent="0.3">
      <c r="A7546" s="174">
        <v>102577</v>
      </c>
      <c r="B7546" s="83" t="s">
        <v>7718</v>
      </c>
      <c r="C7546" s="174" t="s">
        <v>216</v>
      </c>
      <c r="D7546" s="175">
        <v>0</v>
      </c>
    </row>
    <row r="7547" spans="1:4" ht="15.75" customHeight="1" x14ac:dyDescent="0.3">
      <c r="A7547" s="174">
        <v>102576</v>
      </c>
      <c r="B7547" s="83" t="s">
        <v>7719</v>
      </c>
      <c r="C7547" s="174" t="s">
        <v>216</v>
      </c>
      <c r="D7547" s="175">
        <v>0</v>
      </c>
    </row>
    <row r="7548" spans="1:4" ht="15.75" customHeight="1" x14ac:dyDescent="0.3">
      <c r="A7548" s="174">
        <v>103083</v>
      </c>
      <c r="B7548" s="83" t="s">
        <v>7720</v>
      </c>
      <c r="C7548" s="174" t="s">
        <v>216</v>
      </c>
      <c r="D7548" s="175">
        <v>0</v>
      </c>
    </row>
    <row r="7549" spans="1:4" ht="15.75" customHeight="1" x14ac:dyDescent="0.3">
      <c r="A7549" s="174">
        <v>103081</v>
      </c>
      <c r="B7549" s="83" t="s">
        <v>7721</v>
      </c>
      <c r="C7549" s="174" t="s">
        <v>216</v>
      </c>
      <c r="D7549" s="175">
        <v>0</v>
      </c>
    </row>
    <row r="7550" spans="1:4" ht="15.75" customHeight="1" x14ac:dyDescent="0.3">
      <c r="A7550" s="174">
        <v>103082</v>
      </c>
      <c r="B7550" s="83" t="s">
        <v>7722</v>
      </c>
      <c r="C7550" s="174" t="s">
        <v>216</v>
      </c>
      <c r="D7550" s="175">
        <v>0</v>
      </c>
    </row>
    <row r="7551" spans="1:4" ht="15.75" customHeight="1" x14ac:dyDescent="0.3">
      <c r="A7551" s="174">
        <v>103086</v>
      </c>
      <c r="B7551" s="83" t="s">
        <v>7723</v>
      </c>
      <c r="C7551" s="174" t="s">
        <v>216</v>
      </c>
      <c r="D7551" s="175">
        <v>0</v>
      </c>
    </row>
    <row r="7552" spans="1:4" ht="15.75" customHeight="1" x14ac:dyDescent="0.3">
      <c r="A7552" s="174">
        <v>103085</v>
      </c>
      <c r="B7552" s="83" t="s">
        <v>7724</v>
      </c>
      <c r="C7552" s="174" t="s">
        <v>216</v>
      </c>
      <c r="D7552" s="175">
        <v>0</v>
      </c>
    </row>
    <row r="7553" spans="1:4" ht="15.75" customHeight="1" x14ac:dyDescent="0.3">
      <c r="A7553" s="174">
        <v>104726</v>
      </c>
      <c r="B7553" s="83" t="s">
        <v>7725</v>
      </c>
      <c r="C7553" s="174" t="s">
        <v>216</v>
      </c>
      <c r="D7553" s="175">
        <v>0</v>
      </c>
    </row>
    <row r="7554" spans="1:4" ht="15.75" customHeight="1" x14ac:dyDescent="0.3">
      <c r="A7554" s="174">
        <v>104725</v>
      </c>
      <c r="B7554" s="83" t="s">
        <v>7726</v>
      </c>
      <c r="C7554" s="174" t="s">
        <v>216</v>
      </c>
      <c r="D7554" s="175">
        <v>0</v>
      </c>
    </row>
    <row r="7555" spans="1:4" ht="15.75" customHeight="1" x14ac:dyDescent="0.3">
      <c r="A7555" s="174">
        <v>96374</v>
      </c>
      <c r="B7555" s="83" t="s">
        <v>7727</v>
      </c>
      <c r="C7555" s="174" t="s">
        <v>224</v>
      </c>
      <c r="D7555" s="175">
        <v>32.869999999999997</v>
      </c>
    </row>
    <row r="7556" spans="1:4" ht="15.75" customHeight="1" x14ac:dyDescent="0.3">
      <c r="A7556" s="174">
        <v>96373</v>
      </c>
      <c r="B7556" s="83" t="s">
        <v>7728</v>
      </c>
      <c r="C7556" s="174" t="s">
        <v>224</v>
      </c>
      <c r="D7556" s="175">
        <v>11.62</v>
      </c>
    </row>
    <row r="7557" spans="1:4" ht="15.75" customHeight="1" x14ac:dyDescent="0.3">
      <c r="A7557" s="174">
        <v>96368</v>
      </c>
      <c r="B7557" s="83" t="s">
        <v>7729</v>
      </c>
      <c r="C7557" s="174" t="s">
        <v>216</v>
      </c>
      <c r="D7557" s="175">
        <v>187.7</v>
      </c>
    </row>
    <row r="7558" spans="1:4" ht="15.75" customHeight="1" x14ac:dyDescent="0.3">
      <c r="A7558" s="174">
        <v>96364</v>
      </c>
      <c r="B7558" s="83" t="s">
        <v>7730</v>
      </c>
      <c r="C7558" s="174" t="s">
        <v>216</v>
      </c>
      <c r="D7558" s="175">
        <v>158.61000000000001</v>
      </c>
    </row>
    <row r="7559" spans="1:4" ht="15.75" customHeight="1" x14ac:dyDescent="0.3">
      <c r="A7559" s="174">
        <v>96369</v>
      </c>
      <c r="B7559" s="83" t="s">
        <v>7731</v>
      </c>
      <c r="C7559" s="174" t="s">
        <v>216</v>
      </c>
      <c r="D7559" s="175">
        <v>211.61</v>
      </c>
    </row>
    <row r="7560" spans="1:4" ht="15.75" customHeight="1" x14ac:dyDescent="0.3">
      <c r="A7560" s="174">
        <v>104723</v>
      </c>
      <c r="B7560" s="83" t="s">
        <v>7732</v>
      </c>
      <c r="C7560" s="174" t="s">
        <v>216</v>
      </c>
      <c r="D7560" s="175">
        <v>254.1</v>
      </c>
    </row>
    <row r="7561" spans="1:4" ht="15.75" customHeight="1" x14ac:dyDescent="0.3">
      <c r="A7561" s="174">
        <v>96367</v>
      </c>
      <c r="B7561" s="83" t="s">
        <v>7733</v>
      </c>
      <c r="C7561" s="174" t="s">
        <v>216</v>
      </c>
      <c r="D7561" s="175">
        <v>172.03</v>
      </c>
    </row>
    <row r="7562" spans="1:4" ht="15.75" customHeight="1" x14ac:dyDescent="0.3">
      <c r="A7562" s="174">
        <v>104722</v>
      </c>
      <c r="B7562" s="83" t="s">
        <v>7734</v>
      </c>
      <c r="C7562" s="174" t="s">
        <v>216</v>
      </c>
      <c r="D7562" s="175">
        <v>196.66</v>
      </c>
    </row>
    <row r="7563" spans="1:4" ht="15.75" customHeight="1" x14ac:dyDescent="0.3">
      <c r="A7563" s="174">
        <v>96366</v>
      </c>
      <c r="B7563" s="83" t="s">
        <v>7735</v>
      </c>
      <c r="C7563" s="174" t="s">
        <v>216</v>
      </c>
      <c r="D7563" s="175">
        <v>158.6</v>
      </c>
    </row>
    <row r="7564" spans="1:4" ht="15.75" customHeight="1" x14ac:dyDescent="0.3">
      <c r="A7564" s="174">
        <v>96361</v>
      </c>
      <c r="B7564" s="83" t="s">
        <v>7736</v>
      </c>
      <c r="C7564" s="174" t="s">
        <v>216</v>
      </c>
      <c r="D7564" s="175">
        <v>151.94999999999999</v>
      </c>
    </row>
    <row r="7565" spans="1:4" ht="15.75" customHeight="1" x14ac:dyDescent="0.3">
      <c r="A7565" s="174">
        <v>104719</v>
      </c>
      <c r="B7565" s="83" t="s">
        <v>7737</v>
      </c>
      <c r="C7565" s="174" t="s">
        <v>216</v>
      </c>
      <c r="D7565" s="175">
        <v>191.46</v>
      </c>
    </row>
    <row r="7566" spans="1:4" ht="15.75" customHeight="1" x14ac:dyDescent="0.3">
      <c r="A7566" s="174">
        <v>96360</v>
      </c>
      <c r="B7566" s="83" t="s">
        <v>7738</v>
      </c>
      <c r="C7566" s="174" t="s">
        <v>216</v>
      </c>
      <c r="D7566" s="175">
        <v>129.55000000000001</v>
      </c>
    </row>
    <row r="7567" spans="1:4" ht="15.75" customHeight="1" x14ac:dyDescent="0.3">
      <c r="A7567" s="174">
        <v>96359</v>
      </c>
      <c r="B7567" s="83" t="s">
        <v>7739</v>
      </c>
      <c r="C7567" s="174" t="s">
        <v>216</v>
      </c>
      <c r="D7567" s="175">
        <v>112.4</v>
      </c>
    </row>
    <row r="7568" spans="1:4" ht="15.75" customHeight="1" x14ac:dyDescent="0.3">
      <c r="A7568" s="174">
        <v>104718</v>
      </c>
      <c r="B7568" s="83" t="s">
        <v>7740</v>
      </c>
      <c r="C7568" s="174" t="s">
        <v>216</v>
      </c>
      <c r="D7568" s="175">
        <v>134.03</v>
      </c>
    </row>
    <row r="7569" spans="1:4" ht="15.75" customHeight="1" x14ac:dyDescent="0.3">
      <c r="A7569" s="174">
        <v>96358</v>
      </c>
      <c r="B7569" s="83" t="s">
        <v>7741</v>
      </c>
      <c r="C7569" s="174" t="s">
        <v>216</v>
      </c>
      <c r="D7569" s="175">
        <v>100.46</v>
      </c>
    </row>
    <row r="7570" spans="1:4" ht="15.75" customHeight="1" x14ac:dyDescent="0.3">
      <c r="A7570" s="174">
        <v>96371</v>
      </c>
      <c r="B7570" s="83" t="s">
        <v>7742</v>
      </c>
      <c r="C7570" s="174" t="s">
        <v>216</v>
      </c>
      <c r="D7570" s="175">
        <v>77.459999999999994</v>
      </c>
    </row>
    <row r="7571" spans="1:4" ht="15.75" customHeight="1" x14ac:dyDescent="0.3">
      <c r="A7571" s="174">
        <v>104724</v>
      </c>
      <c r="B7571" s="83" t="s">
        <v>7743</v>
      </c>
      <c r="C7571" s="174" t="s">
        <v>216</v>
      </c>
      <c r="D7571" s="175">
        <v>97.58</v>
      </c>
    </row>
    <row r="7572" spans="1:4" ht="15.75" customHeight="1" x14ac:dyDescent="0.3">
      <c r="A7572" s="174">
        <v>96370</v>
      </c>
      <c r="B7572" s="83" t="s">
        <v>7744</v>
      </c>
      <c r="C7572" s="174" t="s">
        <v>216</v>
      </c>
      <c r="D7572" s="175">
        <v>66.31</v>
      </c>
    </row>
    <row r="7573" spans="1:4" ht="15.75" customHeight="1" x14ac:dyDescent="0.3">
      <c r="A7573" s="174">
        <v>96365</v>
      </c>
      <c r="B7573" s="83" t="s">
        <v>7745</v>
      </c>
      <c r="C7573" s="174" t="s">
        <v>216</v>
      </c>
      <c r="D7573" s="175">
        <v>181.78</v>
      </c>
    </row>
    <row r="7574" spans="1:4" ht="15.75" customHeight="1" x14ac:dyDescent="0.3">
      <c r="A7574" s="174">
        <v>104721</v>
      </c>
      <c r="B7574" s="83" t="s">
        <v>7746</v>
      </c>
      <c r="C7574" s="174" t="s">
        <v>216</v>
      </c>
      <c r="D7574" s="175">
        <v>222.78</v>
      </c>
    </row>
    <row r="7575" spans="1:4" ht="15.75" customHeight="1" x14ac:dyDescent="0.3">
      <c r="A7575" s="174">
        <v>96363</v>
      </c>
      <c r="B7575" s="83" t="s">
        <v>7747</v>
      </c>
      <c r="C7575" s="174" t="s">
        <v>216</v>
      </c>
      <c r="D7575" s="175">
        <v>142.21</v>
      </c>
    </row>
    <row r="7576" spans="1:4" ht="15.75" customHeight="1" x14ac:dyDescent="0.3">
      <c r="A7576" s="174">
        <v>104720</v>
      </c>
      <c r="B7576" s="83" t="s">
        <v>7748</v>
      </c>
      <c r="C7576" s="174" t="s">
        <v>216</v>
      </c>
      <c r="D7576" s="175">
        <v>165.34</v>
      </c>
    </row>
    <row r="7577" spans="1:4" ht="15.75" customHeight="1" x14ac:dyDescent="0.3">
      <c r="A7577" s="174">
        <v>96362</v>
      </c>
      <c r="B7577" s="83" t="s">
        <v>7749</v>
      </c>
      <c r="C7577" s="174" t="s">
        <v>216</v>
      </c>
      <c r="D7577" s="175">
        <v>129.53</v>
      </c>
    </row>
    <row r="7578" spans="1:4" ht="15.75" customHeight="1" x14ac:dyDescent="0.3">
      <c r="A7578" s="174">
        <v>103191</v>
      </c>
      <c r="B7578" s="83" t="s">
        <v>7750</v>
      </c>
      <c r="C7578" s="174" t="s">
        <v>182</v>
      </c>
      <c r="D7578" s="175">
        <v>2399.0700000000002</v>
      </c>
    </row>
    <row r="7579" spans="1:4" ht="15.75" customHeight="1" x14ac:dyDescent="0.3">
      <c r="A7579" s="174">
        <v>103206</v>
      </c>
      <c r="B7579" s="83" t="s">
        <v>7751</v>
      </c>
      <c r="C7579" s="174" t="s">
        <v>182</v>
      </c>
      <c r="D7579" s="175">
        <v>2422.91</v>
      </c>
    </row>
    <row r="7580" spans="1:4" ht="15.75" customHeight="1" x14ac:dyDescent="0.3">
      <c r="A7580" s="174">
        <v>103211</v>
      </c>
      <c r="B7580" s="83" t="s">
        <v>7752</v>
      </c>
      <c r="C7580" s="174" t="s">
        <v>182</v>
      </c>
      <c r="D7580" s="175">
        <v>0</v>
      </c>
    </row>
    <row r="7581" spans="1:4" ht="15.75" customHeight="1" x14ac:dyDescent="0.3">
      <c r="A7581" s="174">
        <v>103196</v>
      </c>
      <c r="B7581" s="83" t="s">
        <v>7753</v>
      </c>
      <c r="C7581" s="174" t="s">
        <v>182</v>
      </c>
      <c r="D7581" s="175">
        <v>0</v>
      </c>
    </row>
    <row r="7582" spans="1:4" ht="15.75" customHeight="1" x14ac:dyDescent="0.3">
      <c r="A7582" s="174">
        <v>103212</v>
      </c>
      <c r="B7582" s="83" t="s">
        <v>7754</v>
      </c>
      <c r="C7582" s="174" t="s">
        <v>182</v>
      </c>
      <c r="D7582" s="175">
        <v>0</v>
      </c>
    </row>
    <row r="7583" spans="1:4" ht="15.75" customHeight="1" x14ac:dyDescent="0.3">
      <c r="A7583" s="174">
        <v>103197</v>
      </c>
      <c r="B7583" s="83" t="s">
        <v>7755</v>
      </c>
      <c r="C7583" s="174" t="s">
        <v>182</v>
      </c>
      <c r="D7583" s="175">
        <v>0</v>
      </c>
    </row>
    <row r="7584" spans="1:4" ht="15.75" customHeight="1" x14ac:dyDescent="0.3">
      <c r="A7584" s="174">
        <v>103217</v>
      </c>
      <c r="B7584" s="83" t="s">
        <v>7756</v>
      </c>
      <c r="C7584" s="174" t="s">
        <v>182</v>
      </c>
      <c r="D7584" s="175">
        <v>0</v>
      </c>
    </row>
    <row r="7585" spans="1:4" ht="15.75" customHeight="1" x14ac:dyDescent="0.3">
      <c r="A7585" s="174">
        <v>103202</v>
      </c>
      <c r="B7585" s="83" t="s">
        <v>7757</v>
      </c>
      <c r="C7585" s="174" t="s">
        <v>182</v>
      </c>
      <c r="D7585" s="175">
        <v>0</v>
      </c>
    </row>
    <row r="7586" spans="1:4" ht="15.75" customHeight="1" x14ac:dyDescent="0.3">
      <c r="A7586" s="174">
        <v>103215</v>
      </c>
      <c r="B7586" s="83" t="s">
        <v>7758</v>
      </c>
      <c r="C7586" s="174" t="s">
        <v>182</v>
      </c>
      <c r="D7586" s="175">
        <v>0</v>
      </c>
    </row>
    <row r="7587" spans="1:4" ht="15.75" customHeight="1" x14ac:dyDescent="0.3">
      <c r="A7587" s="174">
        <v>103200</v>
      </c>
      <c r="B7587" s="83" t="s">
        <v>7759</v>
      </c>
      <c r="C7587" s="174" t="s">
        <v>182</v>
      </c>
      <c r="D7587" s="175">
        <v>0</v>
      </c>
    </row>
    <row r="7588" spans="1:4" ht="15.75" customHeight="1" x14ac:dyDescent="0.3">
      <c r="A7588" s="174">
        <v>103216</v>
      </c>
      <c r="B7588" s="83" t="s">
        <v>7760</v>
      </c>
      <c r="C7588" s="174" t="s">
        <v>182</v>
      </c>
      <c r="D7588" s="175">
        <v>0</v>
      </c>
    </row>
    <row r="7589" spans="1:4" ht="15.75" customHeight="1" x14ac:dyDescent="0.3">
      <c r="A7589" s="174">
        <v>103201</v>
      </c>
      <c r="B7589" s="83" t="s">
        <v>7761</v>
      </c>
      <c r="C7589" s="174" t="s">
        <v>182</v>
      </c>
      <c r="D7589" s="175">
        <v>0</v>
      </c>
    </row>
    <row r="7590" spans="1:4" ht="15.75" customHeight="1" x14ac:dyDescent="0.3">
      <c r="A7590" s="174">
        <v>103185</v>
      </c>
      <c r="B7590" s="83" t="s">
        <v>7762</v>
      </c>
      <c r="C7590" s="174" t="s">
        <v>182</v>
      </c>
      <c r="D7590" s="175">
        <v>6196.97</v>
      </c>
    </row>
    <row r="7591" spans="1:4" ht="15.75" customHeight="1" x14ac:dyDescent="0.3">
      <c r="A7591" s="174">
        <v>103218</v>
      </c>
      <c r="B7591" s="83" t="s">
        <v>7763</v>
      </c>
      <c r="C7591" s="174" t="s">
        <v>182</v>
      </c>
      <c r="D7591" s="175">
        <v>0</v>
      </c>
    </row>
    <row r="7592" spans="1:4" ht="15.75" customHeight="1" x14ac:dyDescent="0.3">
      <c r="A7592" s="174">
        <v>103203</v>
      </c>
      <c r="B7592" s="83" t="s">
        <v>7764</v>
      </c>
      <c r="C7592" s="174" t="s">
        <v>182</v>
      </c>
      <c r="D7592" s="175">
        <v>0</v>
      </c>
    </row>
    <row r="7593" spans="1:4" ht="15.75" customHeight="1" x14ac:dyDescent="0.3">
      <c r="A7593" s="174">
        <v>103213</v>
      </c>
      <c r="B7593" s="83" t="s">
        <v>7765</v>
      </c>
      <c r="C7593" s="174" t="s">
        <v>182</v>
      </c>
      <c r="D7593" s="175">
        <v>0</v>
      </c>
    </row>
    <row r="7594" spans="1:4" ht="15.75" customHeight="1" x14ac:dyDescent="0.3">
      <c r="A7594" s="174">
        <v>103198</v>
      </c>
      <c r="B7594" s="83" t="s">
        <v>7766</v>
      </c>
      <c r="C7594" s="174" t="s">
        <v>182</v>
      </c>
      <c r="D7594" s="175">
        <v>0</v>
      </c>
    </row>
    <row r="7595" spans="1:4" ht="15.75" customHeight="1" x14ac:dyDescent="0.3">
      <c r="A7595" s="174">
        <v>103214</v>
      </c>
      <c r="B7595" s="83" t="s">
        <v>7767</v>
      </c>
      <c r="C7595" s="174" t="s">
        <v>182</v>
      </c>
      <c r="D7595" s="175">
        <v>0</v>
      </c>
    </row>
    <row r="7596" spans="1:4" ht="15.75" customHeight="1" x14ac:dyDescent="0.3">
      <c r="A7596" s="174">
        <v>103199</v>
      </c>
      <c r="B7596" s="83" t="s">
        <v>7768</v>
      </c>
      <c r="C7596" s="174" t="s">
        <v>182</v>
      </c>
      <c r="D7596" s="175">
        <v>0</v>
      </c>
    </row>
    <row r="7597" spans="1:4" ht="15.75" customHeight="1" x14ac:dyDescent="0.3">
      <c r="A7597" s="174">
        <v>103219</v>
      </c>
      <c r="B7597" s="83" t="s">
        <v>7769</v>
      </c>
      <c r="C7597" s="174" t="s">
        <v>182</v>
      </c>
      <c r="D7597" s="175">
        <v>0</v>
      </c>
    </row>
    <row r="7598" spans="1:4" ht="15.75" customHeight="1" x14ac:dyDescent="0.3">
      <c r="A7598" s="174">
        <v>103204</v>
      </c>
      <c r="B7598" s="83" t="s">
        <v>7770</v>
      </c>
      <c r="C7598" s="174" t="s">
        <v>182</v>
      </c>
      <c r="D7598" s="175">
        <v>0</v>
      </c>
    </row>
    <row r="7599" spans="1:4" ht="15.75" customHeight="1" x14ac:dyDescent="0.3">
      <c r="A7599" s="174">
        <v>103186</v>
      </c>
      <c r="B7599" s="83" t="s">
        <v>7771</v>
      </c>
      <c r="C7599" s="174" t="s">
        <v>182</v>
      </c>
      <c r="D7599" s="175">
        <v>6504.62</v>
      </c>
    </row>
    <row r="7600" spans="1:4" ht="15.75" customHeight="1" x14ac:dyDescent="0.3">
      <c r="A7600" s="174">
        <v>103210</v>
      </c>
      <c r="B7600" s="83" t="s">
        <v>7772</v>
      </c>
      <c r="C7600" s="174" t="s">
        <v>182</v>
      </c>
      <c r="D7600" s="175">
        <v>2353.08</v>
      </c>
    </row>
    <row r="7601" spans="1:4" ht="15.75" customHeight="1" x14ac:dyDescent="0.3">
      <c r="A7601" s="174">
        <v>103195</v>
      </c>
      <c r="B7601" s="83" t="s">
        <v>7773</v>
      </c>
      <c r="C7601" s="174" t="s">
        <v>182</v>
      </c>
      <c r="D7601" s="175">
        <v>2215.16</v>
      </c>
    </row>
    <row r="7602" spans="1:4" ht="15.75" customHeight="1" x14ac:dyDescent="0.3">
      <c r="A7602" s="174">
        <v>103205</v>
      </c>
      <c r="B7602" s="83" t="s">
        <v>7774</v>
      </c>
      <c r="C7602" s="174" t="s">
        <v>182</v>
      </c>
      <c r="D7602" s="175">
        <v>4131.21</v>
      </c>
    </row>
    <row r="7603" spans="1:4" ht="15.75" customHeight="1" x14ac:dyDescent="0.3">
      <c r="A7603" s="174">
        <v>103190</v>
      </c>
      <c r="B7603" s="83" t="s">
        <v>7775</v>
      </c>
      <c r="C7603" s="174" t="s">
        <v>182</v>
      </c>
      <c r="D7603" s="175">
        <v>4107.37</v>
      </c>
    </row>
    <row r="7604" spans="1:4" ht="15.75" customHeight="1" x14ac:dyDescent="0.3">
      <c r="A7604" s="174">
        <v>103207</v>
      </c>
      <c r="B7604" s="83" t="s">
        <v>7776</v>
      </c>
      <c r="C7604" s="174" t="s">
        <v>182</v>
      </c>
      <c r="D7604" s="175">
        <v>2576.5500000000002</v>
      </c>
    </row>
    <row r="7605" spans="1:4" ht="15.75" customHeight="1" x14ac:dyDescent="0.3">
      <c r="A7605" s="174">
        <v>103192</v>
      </c>
      <c r="B7605" s="83" t="s">
        <v>7777</v>
      </c>
      <c r="C7605" s="174" t="s">
        <v>182</v>
      </c>
      <c r="D7605" s="175">
        <v>2552.71</v>
      </c>
    </row>
    <row r="7606" spans="1:4" ht="15.75" customHeight="1" x14ac:dyDescent="0.3">
      <c r="A7606" s="174">
        <v>103208</v>
      </c>
      <c r="B7606" s="83" t="s">
        <v>7778</v>
      </c>
      <c r="C7606" s="174" t="s">
        <v>182</v>
      </c>
      <c r="D7606" s="175">
        <v>1995.28</v>
      </c>
    </row>
    <row r="7607" spans="1:4" ht="15.75" customHeight="1" x14ac:dyDescent="0.3">
      <c r="A7607" s="174">
        <v>103193</v>
      </c>
      <c r="B7607" s="83" t="s">
        <v>7779</v>
      </c>
      <c r="C7607" s="174" t="s">
        <v>182</v>
      </c>
      <c r="D7607" s="175">
        <v>1971.44</v>
      </c>
    </row>
    <row r="7608" spans="1:4" ht="15.75" customHeight="1" x14ac:dyDescent="0.3">
      <c r="A7608" s="174">
        <v>103187</v>
      </c>
      <c r="B7608" s="83" t="s">
        <v>7780</v>
      </c>
      <c r="C7608" s="174" t="s">
        <v>182</v>
      </c>
      <c r="D7608" s="175">
        <v>4906.75</v>
      </c>
    </row>
    <row r="7609" spans="1:4" ht="15.75" customHeight="1" x14ac:dyDescent="0.3">
      <c r="A7609" s="174">
        <v>103188</v>
      </c>
      <c r="B7609" s="83" t="s">
        <v>7781</v>
      </c>
      <c r="C7609" s="174" t="s">
        <v>182</v>
      </c>
      <c r="D7609" s="175">
        <v>5265.81</v>
      </c>
    </row>
    <row r="7610" spans="1:4" ht="15.75" customHeight="1" x14ac:dyDescent="0.3">
      <c r="A7610" s="174">
        <v>103189</v>
      </c>
      <c r="B7610" s="83" t="s">
        <v>7782</v>
      </c>
      <c r="C7610" s="174" t="s">
        <v>182</v>
      </c>
      <c r="D7610" s="175">
        <v>2644.04</v>
      </c>
    </row>
    <row r="7611" spans="1:4" ht="15.75" customHeight="1" x14ac:dyDescent="0.3">
      <c r="A7611" s="174">
        <v>103209</v>
      </c>
      <c r="B7611" s="83" t="s">
        <v>7783</v>
      </c>
      <c r="C7611" s="174" t="s">
        <v>182</v>
      </c>
      <c r="D7611" s="175">
        <v>2853.25</v>
      </c>
    </row>
    <row r="7612" spans="1:4" ht="15.75" customHeight="1" x14ac:dyDescent="0.3">
      <c r="A7612" s="174">
        <v>103194</v>
      </c>
      <c r="B7612" s="83" t="s">
        <v>7784</v>
      </c>
      <c r="C7612" s="174" t="s">
        <v>182</v>
      </c>
      <c r="D7612" s="175">
        <v>2829.41</v>
      </c>
    </row>
    <row r="7613" spans="1:4" ht="15.75" customHeight="1" x14ac:dyDescent="0.3">
      <c r="A7613" s="174">
        <v>95001</v>
      </c>
      <c r="B7613" s="83" t="s">
        <v>7785</v>
      </c>
      <c r="C7613" s="174" t="s">
        <v>216</v>
      </c>
      <c r="D7613" s="175">
        <v>0</v>
      </c>
    </row>
    <row r="7614" spans="1:4" ht="15.75" customHeight="1" x14ac:dyDescent="0.3">
      <c r="A7614" s="174">
        <v>95000</v>
      </c>
      <c r="B7614" s="83" t="s">
        <v>7786</v>
      </c>
      <c r="C7614" s="174" t="s">
        <v>216</v>
      </c>
      <c r="D7614" s="175">
        <v>0</v>
      </c>
    </row>
    <row r="7615" spans="1:4" ht="15.75" customHeight="1" x14ac:dyDescent="0.3">
      <c r="A7615" s="174">
        <v>95005</v>
      </c>
      <c r="B7615" s="83" t="s">
        <v>7787</v>
      </c>
      <c r="C7615" s="174" t="s">
        <v>216</v>
      </c>
      <c r="D7615" s="175">
        <v>0</v>
      </c>
    </row>
    <row r="7616" spans="1:4" ht="15.75" customHeight="1" x14ac:dyDescent="0.3">
      <c r="A7616" s="174">
        <v>95004</v>
      </c>
      <c r="B7616" s="83" t="s">
        <v>7788</v>
      </c>
      <c r="C7616" s="174" t="s">
        <v>216</v>
      </c>
      <c r="D7616" s="175">
        <v>0</v>
      </c>
    </row>
    <row r="7617" spans="1:4" ht="15.75" customHeight="1" x14ac:dyDescent="0.3">
      <c r="A7617" s="174">
        <v>95003</v>
      </c>
      <c r="B7617" s="83" t="s">
        <v>7789</v>
      </c>
      <c r="C7617" s="174" t="s">
        <v>216</v>
      </c>
      <c r="D7617" s="175">
        <v>0</v>
      </c>
    </row>
    <row r="7618" spans="1:4" ht="15.75" customHeight="1" x14ac:dyDescent="0.3">
      <c r="A7618" s="174">
        <v>95002</v>
      </c>
      <c r="B7618" s="83" t="s">
        <v>7790</v>
      </c>
      <c r="C7618" s="174" t="s">
        <v>216</v>
      </c>
      <c r="D7618" s="175">
        <v>0</v>
      </c>
    </row>
    <row r="7619" spans="1:4" ht="15.75" customHeight="1" x14ac:dyDescent="0.3">
      <c r="A7619" s="174">
        <v>95007</v>
      </c>
      <c r="B7619" s="83" t="s">
        <v>7791</v>
      </c>
      <c r="C7619" s="174" t="s">
        <v>216</v>
      </c>
      <c r="D7619" s="175">
        <v>0</v>
      </c>
    </row>
    <row r="7620" spans="1:4" ht="15.75" customHeight="1" x14ac:dyDescent="0.3">
      <c r="A7620" s="174">
        <v>95006</v>
      </c>
      <c r="B7620" s="83" t="s">
        <v>7792</v>
      </c>
      <c r="C7620" s="174" t="s">
        <v>216</v>
      </c>
      <c r="D7620" s="175">
        <v>0</v>
      </c>
    </row>
    <row r="7621" spans="1:4" ht="15.75" customHeight="1" x14ac:dyDescent="0.3">
      <c r="A7621" s="174">
        <v>104313</v>
      </c>
      <c r="B7621" s="83" t="s">
        <v>7793</v>
      </c>
      <c r="C7621" s="174" t="s">
        <v>216</v>
      </c>
      <c r="D7621" s="175">
        <v>0</v>
      </c>
    </row>
    <row r="7622" spans="1:4" ht="15.75" customHeight="1" x14ac:dyDescent="0.3">
      <c r="A7622" s="174">
        <v>104312</v>
      </c>
      <c r="B7622" s="83" t="s">
        <v>7794</v>
      </c>
      <c r="C7622" s="174" t="s">
        <v>216</v>
      </c>
      <c r="D7622" s="175">
        <v>0</v>
      </c>
    </row>
    <row r="7623" spans="1:4" ht="15.75" customHeight="1" x14ac:dyDescent="0.3">
      <c r="A7623" s="174">
        <v>94992</v>
      </c>
      <c r="B7623" s="83" t="s">
        <v>7795</v>
      </c>
      <c r="C7623" s="174" t="s">
        <v>216</v>
      </c>
      <c r="D7623" s="175">
        <v>84.3</v>
      </c>
    </row>
    <row r="7624" spans="1:4" ht="15.75" customHeight="1" x14ac:dyDescent="0.3">
      <c r="A7624" s="174">
        <v>94994</v>
      </c>
      <c r="B7624" s="83" t="s">
        <v>7796</v>
      </c>
      <c r="C7624" s="174" t="s">
        <v>216</v>
      </c>
      <c r="D7624" s="175">
        <v>100.75</v>
      </c>
    </row>
    <row r="7625" spans="1:4" ht="15.75" customHeight="1" x14ac:dyDescent="0.3">
      <c r="A7625" s="174">
        <v>94990</v>
      </c>
      <c r="B7625" s="83" t="s">
        <v>7797</v>
      </c>
      <c r="C7625" s="174" t="s">
        <v>303</v>
      </c>
      <c r="D7625" s="175">
        <v>793.55</v>
      </c>
    </row>
    <row r="7626" spans="1:4" ht="15.75" customHeight="1" x14ac:dyDescent="0.3">
      <c r="A7626" s="174">
        <v>94991</v>
      </c>
      <c r="B7626" s="83" t="s">
        <v>7798</v>
      </c>
      <c r="C7626" s="174" t="s">
        <v>303</v>
      </c>
      <c r="D7626" s="175">
        <v>693.88</v>
      </c>
    </row>
    <row r="7627" spans="1:4" ht="15.75" customHeight="1" x14ac:dyDescent="0.3">
      <c r="A7627" s="174">
        <v>104626</v>
      </c>
      <c r="B7627" s="83" t="s">
        <v>7799</v>
      </c>
      <c r="C7627" s="174" t="s">
        <v>303</v>
      </c>
      <c r="D7627" s="175">
        <v>709.52</v>
      </c>
    </row>
    <row r="7628" spans="1:4" ht="15.75" customHeight="1" x14ac:dyDescent="0.3">
      <c r="A7628" s="174">
        <v>94993</v>
      </c>
      <c r="B7628" s="83" t="s">
        <v>7800</v>
      </c>
      <c r="C7628" s="174" t="s">
        <v>216</v>
      </c>
      <c r="D7628" s="175">
        <v>78.33</v>
      </c>
    </row>
    <row r="7629" spans="1:4" ht="15.75" customHeight="1" x14ac:dyDescent="0.3">
      <c r="A7629" s="174">
        <v>94995</v>
      </c>
      <c r="B7629" s="83" t="s">
        <v>7801</v>
      </c>
      <c r="C7629" s="174" t="s">
        <v>216</v>
      </c>
      <c r="D7629" s="175">
        <v>92.77</v>
      </c>
    </row>
    <row r="7630" spans="1:4" ht="15.75" customHeight="1" x14ac:dyDescent="0.3">
      <c r="A7630" s="174">
        <v>101169</v>
      </c>
      <c r="B7630" s="83" t="s">
        <v>7802</v>
      </c>
      <c r="C7630" s="174" t="s">
        <v>216</v>
      </c>
      <c r="D7630" s="175">
        <v>117.42</v>
      </c>
    </row>
    <row r="7631" spans="1:4" ht="15.75" customHeight="1" x14ac:dyDescent="0.3">
      <c r="A7631" s="174">
        <v>104383</v>
      </c>
      <c r="B7631" s="83" t="s">
        <v>7803</v>
      </c>
      <c r="C7631" s="174" t="s">
        <v>216</v>
      </c>
      <c r="D7631" s="175">
        <v>0</v>
      </c>
    </row>
    <row r="7632" spans="1:4" ht="15.75" customHeight="1" x14ac:dyDescent="0.3">
      <c r="A7632" s="174">
        <v>101167</v>
      </c>
      <c r="B7632" s="83" t="s">
        <v>7804</v>
      </c>
      <c r="C7632" s="174" t="s">
        <v>216</v>
      </c>
      <c r="D7632" s="175">
        <v>101.15</v>
      </c>
    </row>
    <row r="7633" spans="1:4" ht="15.75" customHeight="1" x14ac:dyDescent="0.3">
      <c r="A7633" s="174">
        <v>101172</v>
      </c>
      <c r="B7633" s="83" t="s">
        <v>7805</v>
      </c>
      <c r="C7633" s="174" t="s">
        <v>216</v>
      </c>
      <c r="D7633" s="175">
        <v>75.2</v>
      </c>
    </row>
    <row r="7634" spans="1:4" ht="15.75" customHeight="1" x14ac:dyDescent="0.3">
      <c r="A7634" s="174">
        <v>104384</v>
      </c>
      <c r="B7634" s="83" t="s">
        <v>7806</v>
      </c>
      <c r="C7634" s="174" t="s">
        <v>216</v>
      </c>
      <c r="D7634" s="175">
        <v>0</v>
      </c>
    </row>
    <row r="7635" spans="1:4" ht="15.75" customHeight="1" x14ac:dyDescent="0.3">
      <c r="A7635" s="174">
        <v>101170</v>
      </c>
      <c r="B7635" s="83" t="s">
        <v>7807</v>
      </c>
      <c r="C7635" s="174" t="s">
        <v>216</v>
      </c>
      <c r="D7635" s="175">
        <v>47.23</v>
      </c>
    </row>
    <row r="7636" spans="1:4" ht="15.75" customHeight="1" x14ac:dyDescent="0.3">
      <c r="A7636" s="174">
        <v>104438</v>
      </c>
      <c r="B7636" s="83" t="s">
        <v>7808</v>
      </c>
      <c r="C7636" s="174" t="s">
        <v>216</v>
      </c>
      <c r="D7636" s="175">
        <v>0</v>
      </c>
    </row>
    <row r="7637" spans="1:4" ht="15.75" customHeight="1" x14ac:dyDescent="0.3">
      <c r="A7637" s="174">
        <v>92402</v>
      </c>
      <c r="B7637" s="83" t="s">
        <v>7809</v>
      </c>
      <c r="C7637" s="174" t="s">
        <v>216</v>
      </c>
      <c r="D7637" s="175">
        <v>72.650000000000006</v>
      </c>
    </row>
    <row r="7638" spans="1:4" ht="15.75" customHeight="1" x14ac:dyDescent="0.3">
      <c r="A7638" s="174">
        <v>104429</v>
      </c>
      <c r="B7638" s="83" t="s">
        <v>7810</v>
      </c>
      <c r="C7638" s="174" t="s">
        <v>216</v>
      </c>
      <c r="D7638" s="175">
        <v>0</v>
      </c>
    </row>
    <row r="7639" spans="1:4" ht="15.75" customHeight="1" x14ac:dyDescent="0.3">
      <c r="A7639" s="174">
        <v>104426</v>
      </c>
      <c r="B7639" s="83" t="s">
        <v>7811</v>
      </c>
      <c r="C7639" s="174" t="s">
        <v>216</v>
      </c>
      <c r="D7639" s="175">
        <v>0</v>
      </c>
    </row>
    <row r="7640" spans="1:4" ht="15.75" customHeight="1" x14ac:dyDescent="0.3">
      <c r="A7640" s="174">
        <v>104436</v>
      </c>
      <c r="B7640" s="83" t="s">
        <v>7812</v>
      </c>
      <c r="C7640" s="174" t="s">
        <v>216</v>
      </c>
      <c r="D7640" s="175">
        <v>0</v>
      </c>
    </row>
    <row r="7641" spans="1:4" ht="15.75" customHeight="1" x14ac:dyDescent="0.3">
      <c r="A7641" s="174">
        <v>104434</v>
      </c>
      <c r="B7641" s="83" t="s">
        <v>7813</v>
      </c>
      <c r="C7641" s="174" t="s">
        <v>216</v>
      </c>
      <c r="D7641" s="175">
        <v>0</v>
      </c>
    </row>
    <row r="7642" spans="1:4" ht="15.75" customHeight="1" x14ac:dyDescent="0.3">
      <c r="A7642" s="174">
        <v>104432</v>
      </c>
      <c r="B7642" s="83" t="s">
        <v>7814</v>
      </c>
      <c r="C7642" s="174" t="s">
        <v>216</v>
      </c>
      <c r="D7642" s="175">
        <v>80.48</v>
      </c>
    </row>
    <row r="7643" spans="1:4" ht="15.75" customHeight="1" x14ac:dyDescent="0.3">
      <c r="A7643" s="174">
        <v>93679</v>
      </c>
      <c r="B7643" s="83" t="s">
        <v>7815</v>
      </c>
      <c r="C7643" s="174" t="s">
        <v>216</v>
      </c>
      <c r="D7643" s="175">
        <v>82.57</v>
      </c>
    </row>
    <row r="7644" spans="1:4" ht="15.75" customHeight="1" x14ac:dyDescent="0.3">
      <c r="A7644" s="174">
        <v>92396</v>
      </c>
      <c r="B7644" s="83" t="s">
        <v>7816</v>
      </c>
      <c r="C7644" s="174" t="s">
        <v>216</v>
      </c>
      <c r="D7644" s="175">
        <v>75.510000000000005</v>
      </c>
    </row>
    <row r="7645" spans="1:4" ht="15.75" customHeight="1" x14ac:dyDescent="0.3">
      <c r="A7645" s="174">
        <v>104439</v>
      </c>
      <c r="B7645" s="83" t="s">
        <v>7817</v>
      </c>
      <c r="C7645" s="174" t="s">
        <v>216</v>
      </c>
      <c r="D7645" s="175">
        <v>0</v>
      </c>
    </row>
    <row r="7646" spans="1:4" ht="15.75" customHeight="1" x14ac:dyDescent="0.3">
      <c r="A7646" s="174">
        <v>104440</v>
      </c>
      <c r="B7646" s="83" t="s">
        <v>7818</v>
      </c>
      <c r="C7646" s="174" t="s">
        <v>216</v>
      </c>
      <c r="D7646" s="175">
        <v>0</v>
      </c>
    </row>
    <row r="7647" spans="1:4" ht="15.75" customHeight="1" x14ac:dyDescent="0.3">
      <c r="A7647" s="174">
        <v>92406</v>
      </c>
      <c r="B7647" s="83" t="s">
        <v>7819</v>
      </c>
      <c r="C7647" s="174" t="s">
        <v>216</v>
      </c>
      <c r="D7647" s="175">
        <v>90.56</v>
      </c>
    </row>
    <row r="7648" spans="1:4" ht="15.75" customHeight="1" x14ac:dyDescent="0.3">
      <c r="A7648" s="174">
        <v>92403</v>
      </c>
      <c r="B7648" s="83" t="s">
        <v>7820</v>
      </c>
      <c r="C7648" s="174" t="s">
        <v>216</v>
      </c>
      <c r="D7648" s="175">
        <v>60.19</v>
      </c>
    </row>
    <row r="7649" spans="1:4" ht="15.75" customHeight="1" x14ac:dyDescent="0.3">
      <c r="A7649" s="174">
        <v>92404</v>
      </c>
      <c r="B7649" s="83" t="s">
        <v>7821</v>
      </c>
      <c r="C7649" s="174" t="s">
        <v>216</v>
      </c>
      <c r="D7649" s="175">
        <v>75.45</v>
      </c>
    </row>
    <row r="7650" spans="1:4" ht="15.75" customHeight="1" x14ac:dyDescent="0.3">
      <c r="A7650" s="174">
        <v>104430</v>
      </c>
      <c r="B7650" s="83" t="s">
        <v>7822</v>
      </c>
      <c r="C7650" s="174" t="s">
        <v>216</v>
      </c>
      <c r="D7650" s="175">
        <v>0</v>
      </c>
    </row>
    <row r="7651" spans="1:4" ht="15.75" customHeight="1" x14ac:dyDescent="0.3">
      <c r="A7651" s="174">
        <v>104431</v>
      </c>
      <c r="B7651" s="83" t="s">
        <v>7823</v>
      </c>
      <c r="C7651" s="174" t="s">
        <v>216</v>
      </c>
      <c r="D7651" s="175">
        <v>0</v>
      </c>
    </row>
    <row r="7652" spans="1:4" ht="15.75" customHeight="1" x14ac:dyDescent="0.3">
      <c r="A7652" s="174">
        <v>104427</v>
      </c>
      <c r="B7652" s="83" t="s">
        <v>7824</v>
      </c>
      <c r="C7652" s="174" t="s">
        <v>216</v>
      </c>
      <c r="D7652" s="175">
        <v>0</v>
      </c>
    </row>
    <row r="7653" spans="1:4" ht="15.75" customHeight="1" x14ac:dyDescent="0.3">
      <c r="A7653" s="174">
        <v>104428</v>
      </c>
      <c r="B7653" s="83" t="s">
        <v>7825</v>
      </c>
      <c r="C7653" s="174" t="s">
        <v>216</v>
      </c>
      <c r="D7653" s="175">
        <v>0</v>
      </c>
    </row>
    <row r="7654" spans="1:4" ht="15.75" customHeight="1" x14ac:dyDescent="0.3">
      <c r="A7654" s="174">
        <v>92391</v>
      </c>
      <c r="B7654" s="83" t="s">
        <v>7826</v>
      </c>
      <c r="C7654" s="174" t="s">
        <v>216</v>
      </c>
      <c r="D7654" s="175">
        <v>58.84</v>
      </c>
    </row>
    <row r="7655" spans="1:4" ht="15.75" customHeight="1" x14ac:dyDescent="0.3">
      <c r="A7655" s="174">
        <v>92392</v>
      </c>
      <c r="B7655" s="83" t="s">
        <v>7827</v>
      </c>
      <c r="C7655" s="174" t="s">
        <v>216</v>
      </c>
      <c r="D7655" s="175">
        <v>117.08</v>
      </c>
    </row>
    <row r="7656" spans="1:4" ht="15.75" customHeight="1" x14ac:dyDescent="0.3">
      <c r="A7656" s="174">
        <v>104437</v>
      </c>
      <c r="B7656" s="83" t="s">
        <v>7828</v>
      </c>
      <c r="C7656" s="174" t="s">
        <v>216</v>
      </c>
      <c r="D7656" s="175">
        <v>0</v>
      </c>
    </row>
    <row r="7657" spans="1:4" ht="15.75" customHeight="1" x14ac:dyDescent="0.3">
      <c r="A7657" s="174">
        <v>104435</v>
      </c>
      <c r="B7657" s="83" t="s">
        <v>7829</v>
      </c>
      <c r="C7657" s="174" t="s">
        <v>216</v>
      </c>
      <c r="D7657" s="175">
        <v>0</v>
      </c>
    </row>
    <row r="7658" spans="1:4" ht="15.75" customHeight="1" x14ac:dyDescent="0.3">
      <c r="A7658" s="174">
        <v>104433</v>
      </c>
      <c r="B7658" s="83" t="s">
        <v>7830</v>
      </c>
      <c r="C7658" s="174" t="s">
        <v>216</v>
      </c>
      <c r="D7658" s="175">
        <v>66.84</v>
      </c>
    </row>
    <row r="7659" spans="1:4" ht="15.75" customHeight="1" x14ac:dyDescent="0.3">
      <c r="A7659" s="174">
        <v>93680</v>
      </c>
      <c r="B7659" s="83" t="s">
        <v>7831</v>
      </c>
      <c r="C7659" s="174" t="s">
        <v>216</v>
      </c>
      <c r="D7659" s="175">
        <v>70.19</v>
      </c>
    </row>
    <row r="7660" spans="1:4" ht="15.75" customHeight="1" x14ac:dyDescent="0.3">
      <c r="A7660" s="174">
        <v>93681</v>
      </c>
      <c r="B7660" s="83" t="s">
        <v>7832</v>
      </c>
      <c r="C7660" s="174" t="s">
        <v>216</v>
      </c>
      <c r="D7660" s="175">
        <v>84.08</v>
      </c>
    </row>
    <row r="7661" spans="1:4" ht="15.75" customHeight="1" x14ac:dyDescent="0.3">
      <c r="A7661" s="174">
        <v>92397</v>
      </c>
      <c r="B7661" s="83" t="s">
        <v>7833</v>
      </c>
      <c r="C7661" s="174" t="s">
        <v>216</v>
      </c>
      <c r="D7661" s="175">
        <v>63.31</v>
      </c>
    </row>
    <row r="7662" spans="1:4" ht="15.75" customHeight="1" x14ac:dyDescent="0.3">
      <c r="A7662" s="174">
        <v>92398</v>
      </c>
      <c r="B7662" s="83" t="s">
        <v>7834</v>
      </c>
      <c r="C7662" s="174" t="s">
        <v>216</v>
      </c>
      <c r="D7662" s="175">
        <v>78.58</v>
      </c>
    </row>
    <row r="7663" spans="1:4" ht="15.75" customHeight="1" x14ac:dyDescent="0.3">
      <c r="A7663" s="174">
        <v>92400</v>
      </c>
      <c r="B7663" s="83" t="s">
        <v>7835</v>
      </c>
      <c r="C7663" s="174" t="s">
        <v>216</v>
      </c>
      <c r="D7663" s="175">
        <v>92.25</v>
      </c>
    </row>
    <row r="7664" spans="1:4" ht="15.75" customHeight="1" x14ac:dyDescent="0.3">
      <c r="A7664" s="174">
        <v>92395</v>
      </c>
      <c r="B7664" s="83" t="s">
        <v>7836</v>
      </c>
      <c r="C7664" s="174" t="s">
        <v>216</v>
      </c>
      <c r="D7664" s="175">
        <v>87.58</v>
      </c>
    </row>
    <row r="7665" spans="1:4" ht="15.75" customHeight="1" x14ac:dyDescent="0.3">
      <c r="A7665" s="174">
        <v>92393</v>
      </c>
      <c r="B7665" s="83" t="s">
        <v>7837</v>
      </c>
      <c r="C7665" s="174" t="s">
        <v>216</v>
      </c>
      <c r="D7665" s="175">
        <v>58.6</v>
      </c>
    </row>
    <row r="7666" spans="1:4" ht="15.75" customHeight="1" x14ac:dyDescent="0.3">
      <c r="A7666" s="174">
        <v>92394</v>
      </c>
      <c r="B7666" s="83" t="s">
        <v>7838</v>
      </c>
      <c r="C7666" s="174" t="s">
        <v>216</v>
      </c>
      <c r="D7666" s="175">
        <v>72.709999999999994</v>
      </c>
    </row>
    <row r="7667" spans="1:4" ht="15.75" customHeight="1" x14ac:dyDescent="0.3">
      <c r="A7667" s="174">
        <v>97115</v>
      </c>
      <c r="B7667" s="83" t="s">
        <v>7839</v>
      </c>
      <c r="C7667" s="174" t="s">
        <v>482</v>
      </c>
      <c r="D7667" s="175">
        <v>62.93</v>
      </c>
    </row>
    <row r="7668" spans="1:4" ht="15.75" customHeight="1" x14ac:dyDescent="0.3">
      <c r="A7668" s="174">
        <v>97113</v>
      </c>
      <c r="B7668" s="83" t="s">
        <v>7840</v>
      </c>
      <c r="C7668" s="174" t="s">
        <v>216</v>
      </c>
      <c r="D7668" s="175">
        <v>2.37</v>
      </c>
    </row>
    <row r="7669" spans="1:4" ht="15.75" customHeight="1" x14ac:dyDescent="0.3">
      <c r="A7669" s="174">
        <v>97120</v>
      </c>
      <c r="B7669" s="83" t="s">
        <v>7841</v>
      </c>
      <c r="C7669" s="174" t="s">
        <v>482</v>
      </c>
      <c r="D7669" s="175">
        <v>9.81</v>
      </c>
    </row>
    <row r="7670" spans="1:4" ht="15.75" customHeight="1" x14ac:dyDescent="0.3">
      <c r="A7670" s="174">
        <v>97116</v>
      </c>
      <c r="B7670" s="83" t="s">
        <v>7842</v>
      </c>
      <c r="C7670" s="174" t="s">
        <v>482</v>
      </c>
      <c r="D7670" s="175">
        <v>25.96</v>
      </c>
    </row>
    <row r="7671" spans="1:4" ht="15.75" customHeight="1" x14ac:dyDescent="0.3">
      <c r="A7671" s="174">
        <v>97117</v>
      </c>
      <c r="B7671" s="83" t="s">
        <v>7843</v>
      </c>
      <c r="C7671" s="174" t="s">
        <v>482</v>
      </c>
      <c r="D7671" s="175">
        <v>21.7</v>
      </c>
    </row>
    <row r="7672" spans="1:4" ht="15.75" customHeight="1" x14ac:dyDescent="0.3">
      <c r="A7672" s="174">
        <v>97118</v>
      </c>
      <c r="B7672" s="83" t="s">
        <v>7844</v>
      </c>
      <c r="C7672" s="174" t="s">
        <v>482</v>
      </c>
      <c r="D7672" s="175">
        <v>17.48</v>
      </c>
    </row>
    <row r="7673" spans="1:4" ht="15.75" customHeight="1" x14ac:dyDescent="0.3">
      <c r="A7673" s="174">
        <v>97119</v>
      </c>
      <c r="B7673" s="83" t="s">
        <v>7845</v>
      </c>
      <c r="C7673" s="174" t="s">
        <v>482</v>
      </c>
      <c r="D7673" s="175">
        <v>15.26</v>
      </c>
    </row>
    <row r="7674" spans="1:4" ht="15.75" customHeight="1" x14ac:dyDescent="0.3">
      <c r="A7674" s="174">
        <v>97114</v>
      </c>
      <c r="B7674" s="83" t="s">
        <v>7846</v>
      </c>
      <c r="C7674" s="174" t="s">
        <v>224</v>
      </c>
      <c r="D7674" s="175">
        <v>0.5</v>
      </c>
    </row>
    <row r="7675" spans="1:4" ht="15.75" customHeight="1" x14ac:dyDescent="0.3">
      <c r="A7675" s="174">
        <v>97111</v>
      </c>
      <c r="B7675" s="83" t="s">
        <v>7847</v>
      </c>
      <c r="C7675" s="174" t="s">
        <v>216</v>
      </c>
      <c r="D7675" s="175">
        <v>260.95</v>
      </c>
    </row>
    <row r="7676" spans="1:4" ht="15.75" customHeight="1" x14ac:dyDescent="0.3">
      <c r="A7676" s="174">
        <v>97112</v>
      </c>
      <c r="B7676" s="83" t="s">
        <v>7848</v>
      </c>
      <c r="C7676" s="174" t="s">
        <v>216</v>
      </c>
      <c r="D7676" s="175">
        <v>225.63</v>
      </c>
    </row>
    <row r="7677" spans="1:4" ht="15.75" customHeight="1" x14ac:dyDescent="0.3">
      <c r="A7677" s="174">
        <v>103904</v>
      </c>
      <c r="B7677" s="83" t="s">
        <v>7849</v>
      </c>
      <c r="C7677" s="174" t="s">
        <v>216</v>
      </c>
      <c r="D7677" s="175">
        <v>126.11</v>
      </c>
    </row>
    <row r="7678" spans="1:4" ht="15.75" customHeight="1" x14ac:dyDescent="0.3">
      <c r="A7678" s="174">
        <v>103905</v>
      </c>
      <c r="B7678" s="83" t="s">
        <v>7850</v>
      </c>
      <c r="C7678" s="174" t="s">
        <v>216</v>
      </c>
      <c r="D7678" s="175">
        <v>132.96</v>
      </c>
    </row>
    <row r="7679" spans="1:4" ht="15.75" customHeight="1" x14ac:dyDescent="0.3">
      <c r="A7679" s="174">
        <v>103907</v>
      </c>
      <c r="B7679" s="83" t="s">
        <v>7851</v>
      </c>
      <c r="C7679" s="174" t="s">
        <v>216</v>
      </c>
      <c r="D7679" s="175">
        <v>139.77000000000001</v>
      </c>
    </row>
    <row r="7680" spans="1:4" ht="15.75" customHeight="1" x14ac:dyDescent="0.3">
      <c r="A7680" s="174">
        <v>103911</v>
      </c>
      <c r="B7680" s="83" t="s">
        <v>7852</v>
      </c>
      <c r="C7680" s="174" t="s">
        <v>216</v>
      </c>
      <c r="D7680" s="175">
        <v>203.07</v>
      </c>
    </row>
    <row r="7681" spans="1:4" ht="15.75" customHeight="1" x14ac:dyDescent="0.3">
      <c r="A7681" s="174">
        <v>97104</v>
      </c>
      <c r="B7681" s="83" t="s">
        <v>7853</v>
      </c>
      <c r="C7681" s="174" t="s">
        <v>216</v>
      </c>
      <c r="D7681" s="175">
        <v>129.51</v>
      </c>
    </row>
    <row r="7682" spans="1:4" ht="15.75" customHeight="1" x14ac:dyDescent="0.3">
      <c r="A7682" s="174">
        <v>103906</v>
      </c>
      <c r="B7682" s="83" t="s">
        <v>7854</v>
      </c>
      <c r="C7682" s="174" t="s">
        <v>216</v>
      </c>
      <c r="D7682" s="175">
        <v>163.53</v>
      </c>
    </row>
    <row r="7683" spans="1:4" ht="15.75" customHeight="1" x14ac:dyDescent="0.3">
      <c r="A7683" s="174">
        <v>97105</v>
      </c>
      <c r="B7683" s="83" t="s">
        <v>7855</v>
      </c>
      <c r="C7683" s="174" t="s">
        <v>216</v>
      </c>
      <c r="D7683" s="175">
        <v>145.99</v>
      </c>
    </row>
    <row r="7684" spans="1:4" ht="15.75" customHeight="1" x14ac:dyDescent="0.3">
      <c r="A7684" s="174">
        <v>97106</v>
      </c>
      <c r="B7684" s="83" t="s">
        <v>7856</v>
      </c>
      <c r="C7684" s="174" t="s">
        <v>216</v>
      </c>
      <c r="D7684" s="175">
        <v>161.53</v>
      </c>
    </row>
    <row r="7685" spans="1:4" ht="15.75" customHeight="1" x14ac:dyDescent="0.3">
      <c r="A7685" s="174">
        <v>97107</v>
      </c>
      <c r="B7685" s="83" t="s">
        <v>7857</v>
      </c>
      <c r="C7685" s="174" t="s">
        <v>216</v>
      </c>
      <c r="D7685" s="175">
        <v>183.63</v>
      </c>
    </row>
    <row r="7686" spans="1:4" ht="15.75" customHeight="1" x14ac:dyDescent="0.3">
      <c r="A7686" s="174">
        <v>97108</v>
      </c>
      <c r="B7686" s="83" t="s">
        <v>7858</v>
      </c>
      <c r="C7686" s="174" t="s">
        <v>216</v>
      </c>
      <c r="D7686" s="175">
        <v>208.73</v>
      </c>
    </row>
    <row r="7687" spans="1:4" ht="15.75" customHeight="1" x14ac:dyDescent="0.3">
      <c r="A7687" s="174">
        <v>97109</v>
      </c>
      <c r="B7687" s="83" t="s">
        <v>7859</v>
      </c>
      <c r="C7687" s="174" t="s">
        <v>216</v>
      </c>
      <c r="D7687" s="175">
        <v>230.51</v>
      </c>
    </row>
    <row r="7688" spans="1:4" ht="15.75" customHeight="1" x14ac:dyDescent="0.3">
      <c r="A7688" s="174">
        <v>103913</v>
      </c>
      <c r="B7688" s="83" t="s">
        <v>7860</v>
      </c>
      <c r="C7688" s="174" t="s">
        <v>216</v>
      </c>
      <c r="D7688" s="175">
        <v>123.19</v>
      </c>
    </row>
    <row r="7689" spans="1:4" ht="15.75" customHeight="1" x14ac:dyDescent="0.3">
      <c r="A7689" s="174">
        <v>103914</v>
      </c>
      <c r="B7689" s="83" t="s">
        <v>7861</v>
      </c>
      <c r="C7689" s="174" t="s">
        <v>216</v>
      </c>
      <c r="D7689" s="175">
        <v>143.07</v>
      </c>
    </row>
    <row r="7690" spans="1:4" ht="15.75" customHeight="1" x14ac:dyDescent="0.3">
      <c r="A7690" s="174">
        <v>103915</v>
      </c>
      <c r="B7690" s="83" t="s">
        <v>7862</v>
      </c>
      <c r="C7690" s="174" t="s">
        <v>216</v>
      </c>
      <c r="D7690" s="175">
        <v>156.28</v>
      </c>
    </row>
    <row r="7691" spans="1:4" ht="15.75" customHeight="1" x14ac:dyDescent="0.3">
      <c r="A7691" s="174">
        <v>103916</v>
      </c>
      <c r="B7691" s="83" t="s">
        <v>7863</v>
      </c>
      <c r="C7691" s="174" t="s">
        <v>216</v>
      </c>
      <c r="D7691" s="175">
        <v>178.15</v>
      </c>
    </row>
    <row r="7692" spans="1:4" ht="15.75" customHeight="1" x14ac:dyDescent="0.3">
      <c r="A7692" s="174">
        <v>103917</v>
      </c>
      <c r="B7692" s="83" t="s">
        <v>7864</v>
      </c>
      <c r="C7692" s="174" t="s">
        <v>216</v>
      </c>
      <c r="D7692" s="175">
        <v>205.5</v>
      </c>
    </row>
    <row r="7693" spans="1:4" ht="15.75" customHeight="1" x14ac:dyDescent="0.3">
      <c r="A7693" s="174">
        <v>103918</v>
      </c>
      <c r="B7693" s="83" t="s">
        <v>7865</v>
      </c>
      <c r="C7693" s="174" t="s">
        <v>216</v>
      </c>
      <c r="D7693" s="175">
        <v>216.84</v>
      </c>
    </row>
    <row r="7694" spans="1:4" ht="15.75" customHeight="1" x14ac:dyDescent="0.3">
      <c r="A7694" s="174">
        <v>103919</v>
      </c>
      <c r="B7694" s="83" t="s">
        <v>7866</v>
      </c>
      <c r="C7694" s="174" t="s">
        <v>216</v>
      </c>
      <c r="D7694" s="175">
        <v>0</v>
      </c>
    </row>
    <row r="7695" spans="1:4" ht="15.75" customHeight="1" x14ac:dyDescent="0.3">
      <c r="A7695" s="174">
        <v>103920</v>
      </c>
      <c r="B7695" s="83" t="s">
        <v>7867</v>
      </c>
      <c r="C7695" s="174" t="s">
        <v>216</v>
      </c>
      <c r="D7695" s="175">
        <v>0</v>
      </c>
    </row>
    <row r="7696" spans="1:4" ht="15.75" customHeight="1" x14ac:dyDescent="0.3">
      <c r="A7696" s="174">
        <v>103921</v>
      </c>
      <c r="B7696" s="83" t="s">
        <v>7868</v>
      </c>
      <c r="C7696" s="174" t="s">
        <v>216</v>
      </c>
      <c r="D7696" s="175">
        <v>0</v>
      </c>
    </row>
    <row r="7697" spans="1:4" ht="15.75" customHeight="1" x14ac:dyDescent="0.3">
      <c r="A7697" s="174">
        <v>103922</v>
      </c>
      <c r="B7697" s="83" t="s">
        <v>7869</v>
      </c>
      <c r="C7697" s="174" t="s">
        <v>216</v>
      </c>
      <c r="D7697" s="175">
        <v>0</v>
      </c>
    </row>
    <row r="7698" spans="1:4" ht="15.75" customHeight="1" x14ac:dyDescent="0.3">
      <c r="A7698" s="174">
        <v>103923</v>
      </c>
      <c r="B7698" s="83" t="s">
        <v>7870</v>
      </c>
      <c r="C7698" s="174" t="s">
        <v>216</v>
      </c>
      <c r="D7698" s="175">
        <v>0</v>
      </c>
    </row>
    <row r="7699" spans="1:4" ht="15.75" customHeight="1" x14ac:dyDescent="0.3">
      <c r="A7699" s="174">
        <v>103908</v>
      </c>
      <c r="B7699" s="83" t="s">
        <v>7871</v>
      </c>
      <c r="C7699" s="174" t="s">
        <v>216</v>
      </c>
      <c r="D7699" s="175">
        <v>157.01</v>
      </c>
    </row>
    <row r="7700" spans="1:4" ht="15.75" customHeight="1" x14ac:dyDescent="0.3">
      <c r="A7700" s="174">
        <v>103909</v>
      </c>
      <c r="B7700" s="83" t="s">
        <v>7872</v>
      </c>
      <c r="C7700" s="174" t="s">
        <v>216</v>
      </c>
      <c r="D7700" s="175">
        <v>178.54</v>
      </c>
    </row>
    <row r="7701" spans="1:4" ht="15.75" customHeight="1" x14ac:dyDescent="0.3">
      <c r="A7701" s="174">
        <v>103912</v>
      </c>
      <c r="B7701" s="83" t="s">
        <v>7873</v>
      </c>
      <c r="C7701" s="174" t="s">
        <v>216</v>
      </c>
      <c r="D7701" s="175">
        <v>224.29</v>
      </c>
    </row>
    <row r="7702" spans="1:4" ht="15.75" customHeight="1" x14ac:dyDescent="0.3">
      <c r="A7702" s="174">
        <v>101979</v>
      </c>
      <c r="B7702" s="83" t="s">
        <v>7874</v>
      </c>
      <c r="C7702" s="174" t="s">
        <v>224</v>
      </c>
      <c r="D7702" s="175">
        <v>41.63</v>
      </c>
    </row>
    <row r="7703" spans="1:4" ht="15.75" customHeight="1" x14ac:dyDescent="0.3">
      <c r="A7703" s="174">
        <v>101970</v>
      </c>
      <c r="B7703" s="83" t="s">
        <v>7875</v>
      </c>
      <c r="C7703" s="174" t="s">
        <v>224</v>
      </c>
      <c r="D7703" s="175">
        <v>0</v>
      </c>
    </row>
    <row r="7704" spans="1:4" ht="15.75" customHeight="1" x14ac:dyDescent="0.3">
      <c r="A7704" s="174">
        <v>101972</v>
      </c>
      <c r="B7704" s="83" t="s">
        <v>7876</v>
      </c>
      <c r="C7704" s="174" t="s">
        <v>224</v>
      </c>
      <c r="D7704" s="175">
        <v>0</v>
      </c>
    </row>
    <row r="7705" spans="1:4" ht="15.75" customHeight="1" x14ac:dyDescent="0.3">
      <c r="A7705" s="174">
        <v>101966</v>
      </c>
      <c r="B7705" s="83" t="s">
        <v>7877</v>
      </c>
      <c r="C7705" s="174" t="s">
        <v>224</v>
      </c>
      <c r="D7705" s="175">
        <v>177</v>
      </c>
    </row>
    <row r="7706" spans="1:4" ht="15.75" customHeight="1" x14ac:dyDescent="0.3">
      <c r="A7706" s="174">
        <v>101976</v>
      </c>
      <c r="B7706" s="83" t="s">
        <v>7878</v>
      </c>
      <c r="C7706" s="174" t="s">
        <v>224</v>
      </c>
      <c r="D7706" s="175">
        <v>0</v>
      </c>
    </row>
    <row r="7707" spans="1:4" ht="15.75" customHeight="1" x14ac:dyDescent="0.3">
      <c r="A7707" s="174">
        <v>101978</v>
      </c>
      <c r="B7707" s="83" t="s">
        <v>7879</v>
      </c>
      <c r="C7707" s="174" t="s">
        <v>224</v>
      </c>
      <c r="D7707" s="175">
        <v>0</v>
      </c>
    </row>
    <row r="7708" spans="1:4" ht="15.75" customHeight="1" x14ac:dyDescent="0.3">
      <c r="A7708" s="174">
        <v>101967</v>
      </c>
      <c r="B7708" s="83" t="s">
        <v>7880</v>
      </c>
      <c r="C7708" s="174" t="s">
        <v>224</v>
      </c>
      <c r="D7708" s="175">
        <v>0</v>
      </c>
    </row>
    <row r="7709" spans="1:4" ht="15.75" customHeight="1" x14ac:dyDescent="0.3">
      <c r="A7709" s="174">
        <v>101968</v>
      </c>
      <c r="B7709" s="83" t="s">
        <v>7881</v>
      </c>
      <c r="C7709" s="174" t="s">
        <v>224</v>
      </c>
      <c r="D7709" s="175">
        <v>0</v>
      </c>
    </row>
    <row r="7710" spans="1:4" ht="15.75" customHeight="1" x14ac:dyDescent="0.3">
      <c r="A7710" s="174">
        <v>101965</v>
      </c>
      <c r="B7710" s="83" t="s">
        <v>7882</v>
      </c>
      <c r="C7710" s="174" t="s">
        <v>224</v>
      </c>
      <c r="D7710" s="175">
        <v>146.16999999999999</v>
      </c>
    </row>
    <row r="7711" spans="1:4" ht="15.75" customHeight="1" x14ac:dyDescent="0.3">
      <c r="A7711" s="174">
        <v>104100</v>
      </c>
      <c r="B7711" s="83" t="s">
        <v>7883</v>
      </c>
      <c r="C7711" s="174" t="s">
        <v>216</v>
      </c>
      <c r="D7711" s="175">
        <v>0</v>
      </c>
    </row>
    <row r="7712" spans="1:4" ht="15.75" customHeight="1" x14ac:dyDescent="0.3">
      <c r="A7712" s="174">
        <v>104099</v>
      </c>
      <c r="B7712" s="83" t="s">
        <v>7884</v>
      </c>
      <c r="C7712" s="174" t="s">
        <v>216</v>
      </c>
      <c r="D7712" s="175">
        <v>0</v>
      </c>
    </row>
    <row r="7713" spans="1:4" ht="15.75" customHeight="1" x14ac:dyDescent="0.3">
      <c r="A7713" s="174">
        <v>104102</v>
      </c>
      <c r="B7713" s="83" t="s">
        <v>7885</v>
      </c>
      <c r="C7713" s="174" t="s">
        <v>216</v>
      </c>
      <c r="D7713" s="175">
        <v>0</v>
      </c>
    </row>
    <row r="7714" spans="1:4" ht="15.75" customHeight="1" x14ac:dyDescent="0.3">
      <c r="A7714" s="174">
        <v>104101</v>
      </c>
      <c r="B7714" s="83" t="s">
        <v>7886</v>
      </c>
      <c r="C7714" s="174" t="s">
        <v>216</v>
      </c>
      <c r="D7714" s="175">
        <v>0</v>
      </c>
    </row>
    <row r="7715" spans="1:4" ht="15.75" customHeight="1" x14ac:dyDescent="0.3">
      <c r="A7715" s="174">
        <v>104103</v>
      </c>
      <c r="B7715" s="83" t="s">
        <v>7887</v>
      </c>
      <c r="C7715" s="174" t="s">
        <v>216</v>
      </c>
      <c r="D7715" s="175">
        <v>0</v>
      </c>
    </row>
    <row r="7716" spans="1:4" ht="15.75" customHeight="1" x14ac:dyDescent="0.3">
      <c r="A7716" s="174">
        <v>92123</v>
      </c>
      <c r="B7716" s="83" t="s">
        <v>7888</v>
      </c>
      <c r="C7716" s="174" t="s">
        <v>303</v>
      </c>
      <c r="D7716" s="175">
        <v>60.65</v>
      </c>
    </row>
    <row r="7717" spans="1:4" ht="15.75" customHeight="1" x14ac:dyDescent="0.3">
      <c r="A7717" s="174">
        <v>92121</v>
      </c>
      <c r="B7717" s="83" t="s">
        <v>7889</v>
      </c>
      <c r="C7717" s="174" t="s">
        <v>303</v>
      </c>
      <c r="D7717" s="175">
        <v>40.130000000000003</v>
      </c>
    </row>
    <row r="7718" spans="1:4" ht="15.75" customHeight="1" x14ac:dyDescent="0.3">
      <c r="A7718" s="174">
        <v>92122</v>
      </c>
      <c r="B7718" s="83" t="s">
        <v>7890</v>
      </c>
      <c r="C7718" s="174" t="s">
        <v>303</v>
      </c>
      <c r="D7718" s="175">
        <v>68.84</v>
      </c>
    </row>
    <row r="7719" spans="1:4" ht="15.75" customHeight="1" x14ac:dyDescent="0.3">
      <c r="A7719" s="174">
        <v>103615</v>
      </c>
      <c r="B7719" s="83" t="s">
        <v>7891</v>
      </c>
      <c r="C7719" s="174" t="s">
        <v>224</v>
      </c>
      <c r="D7719" s="175">
        <v>0</v>
      </c>
    </row>
    <row r="7720" spans="1:4" ht="15.75" customHeight="1" x14ac:dyDescent="0.3">
      <c r="A7720" s="174">
        <v>103637</v>
      </c>
      <c r="B7720" s="83" t="s">
        <v>7892</v>
      </c>
      <c r="C7720" s="174" t="s">
        <v>224</v>
      </c>
      <c r="D7720" s="175">
        <v>0</v>
      </c>
    </row>
    <row r="7721" spans="1:4" ht="15.75" customHeight="1" x14ac:dyDescent="0.3">
      <c r="A7721" s="174">
        <v>103593</v>
      </c>
      <c r="B7721" s="83" t="s">
        <v>7893</v>
      </c>
      <c r="C7721" s="174" t="s">
        <v>224</v>
      </c>
      <c r="D7721" s="175">
        <v>0</v>
      </c>
    </row>
    <row r="7722" spans="1:4" ht="15.75" customHeight="1" x14ac:dyDescent="0.3">
      <c r="A7722" s="174">
        <v>103616</v>
      </c>
      <c r="B7722" s="83" t="s">
        <v>7894</v>
      </c>
      <c r="C7722" s="174" t="s">
        <v>224</v>
      </c>
      <c r="D7722" s="175">
        <v>0</v>
      </c>
    </row>
    <row r="7723" spans="1:4" ht="15.75" customHeight="1" x14ac:dyDescent="0.3">
      <c r="A7723" s="174">
        <v>103638</v>
      </c>
      <c r="B7723" s="83" t="s">
        <v>7895</v>
      </c>
      <c r="C7723" s="174" t="s">
        <v>224</v>
      </c>
      <c r="D7723" s="175">
        <v>0</v>
      </c>
    </row>
    <row r="7724" spans="1:4" ht="15.75" customHeight="1" x14ac:dyDescent="0.3">
      <c r="A7724" s="174">
        <v>103594</v>
      </c>
      <c r="B7724" s="83" t="s">
        <v>7896</v>
      </c>
      <c r="C7724" s="174" t="s">
        <v>224</v>
      </c>
      <c r="D7724" s="175">
        <v>0</v>
      </c>
    </row>
    <row r="7725" spans="1:4" ht="15.75" customHeight="1" x14ac:dyDescent="0.3">
      <c r="A7725" s="174">
        <v>103617</v>
      </c>
      <c r="B7725" s="83" t="s">
        <v>7897</v>
      </c>
      <c r="C7725" s="174" t="s">
        <v>224</v>
      </c>
      <c r="D7725" s="175">
        <v>0</v>
      </c>
    </row>
    <row r="7726" spans="1:4" ht="15.75" customHeight="1" x14ac:dyDescent="0.3">
      <c r="A7726" s="174">
        <v>103639</v>
      </c>
      <c r="B7726" s="83" t="s">
        <v>7898</v>
      </c>
      <c r="C7726" s="174" t="s">
        <v>224</v>
      </c>
      <c r="D7726" s="175">
        <v>0</v>
      </c>
    </row>
    <row r="7727" spans="1:4" ht="15.75" customHeight="1" x14ac:dyDescent="0.3">
      <c r="A7727" s="174">
        <v>103595</v>
      </c>
      <c r="B7727" s="83" t="s">
        <v>7899</v>
      </c>
      <c r="C7727" s="174" t="s">
        <v>224</v>
      </c>
      <c r="D7727" s="175">
        <v>0</v>
      </c>
    </row>
    <row r="7728" spans="1:4" ht="15.75" customHeight="1" x14ac:dyDescent="0.3">
      <c r="A7728" s="174">
        <v>103609</v>
      </c>
      <c r="B7728" s="83" t="s">
        <v>7900</v>
      </c>
      <c r="C7728" s="174" t="s">
        <v>224</v>
      </c>
      <c r="D7728" s="175">
        <v>0</v>
      </c>
    </row>
    <row r="7729" spans="1:4" ht="15.75" customHeight="1" x14ac:dyDescent="0.3">
      <c r="A7729" s="174">
        <v>103631</v>
      </c>
      <c r="B7729" s="83" t="s">
        <v>7901</v>
      </c>
      <c r="C7729" s="174" t="s">
        <v>224</v>
      </c>
      <c r="D7729" s="175">
        <v>0</v>
      </c>
    </row>
    <row r="7730" spans="1:4" ht="15.75" customHeight="1" x14ac:dyDescent="0.3">
      <c r="A7730" s="174">
        <v>103587</v>
      </c>
      <c r="B7730" s="83" t="s">
        <v>7902</v>
      </c>
      <c r="C7730" s="174" t="s">
        <v>224</v>
      </c>
      <c r="D7730" s="175">
        <v>0</v>
      </c>
    </row>
    <row r="7731" spans="1:4" ht="15.75" customHeight="1" x14ac:dyDescent="0.3">
      <c r="A7731" s="174">
        <v>103618</v>
      </c>
      <c r="B7731" s="83" t="s">
        <v>7903</v>
      </c>
      <c r="C7731" s="174" t="s">
        <v>224</v>
      </c>
      <c r="D7731" s="175">
        <v>0</v>
      </c>
    </row>
    <row r="7732" spans="1:4" ht="15.75" customHeight="1" x14ac:dyDescent="0.3">
      <c r="A7732" s="174">
        <v>103640</v>
      </c>
      <c r="B7732" s="83" t="s">
        <v>7904</v>
      </c>
      <c r="C7732" s="174" t="s">
        <v>224</v>
      </c>
      <c r="D7732" s="175">
        <v>0</v>
      </c>
    </row>
    <row r="7733" spans="1:4" ht="15.75" customHeight="1" x14ac:dyDescent="0.3">
      <c r="A7733" s="174">
        <v>103596</v>
      </c>
      <c r="B7733" s="83" t="s">
        <v>7905</v>
      </c>
      <c r="C7733" s="174" t="s">
        <v>224</v>
      </c>
      <c r="D7733" s="175">
        <v>0</v>
      </c>
    </row>
    <row r="7734" spans="1:4" ht="15.75" customHeight="1" x14ac:dyDescent="0.3">
      <c r="A7734" s="174">
        <v>103619</v>
      </c>
      <c r="B7734" s="83" t="s">
        <v>7906</v>
      </c>
      <c r="C7734" s="174" t="s">
        <v>224</v>
      </c>
      <c r="D7734" s="175">
        <v>0</v>
      </c>
    </row>
    <row r="7735" spans="1:4" ht="15.75" customHeight="1" x14ac:dyDescent="0.3">
      <c r="A7735" s="174">
        <v>103641</v>
      </c>
      <c r="B7735" s="83" t="s">
        <v>7907</v>
      </c>
      <c r="C7735" s="174" t="s">
        <v>224</v>
      </c>
      <c r="D7735" s="175">
        <v>0</v>
      </c>
    </row>
    <row r="7736" spans="1:4" ht="15.75" customHeight="1" x14ac:dyDescent="0.3">
      <c r="A7736" s="174">
        <v>103597</v>
      </c>
      <c r="B7736" s="83" t="s">
        <v>7908</v>
      </c>
      <c r="C7736" s="174" t="s">
        <v>224</v>
      </c>
      <c r="D7736" s="175">
        <v>0</v>
      </c>
    </row>
    <row r="7737" spans="1:4" ht="15.75" customHeight="1" x14ac:dyDescent="0.3">
      <c r="A7737" s="174">
        <v>103620</v>
      </c>
      <c r="B7737" s="83" t="s">
        <v>7909</v>
      </c>
      <c r="C7737" s="174" t="s">
        <v>224</v>
      </c>
      <c r="D7737" s="175">
        <v>0</v>
      </c>
    </row>
    <row r="7738" spans="1:4" ht="15.75" customHeight="1" x14ac:dyDescent="0.3">
      <c r="A7738" s="174">
        <v>103642</v>
      </c>
      <c r="B7738" s="83" t="s">
        <v>7910</v>
      </c>
      <c r="C7738" s="174" t="s">
        <v>224</v>
      </c>
      <c r="D7738" s="175">
        <v>0</v>
      </c>
    </row>
    <row r="7739" spans="1:4" ht="15.75" customHeight="1" x14ac:dyDescent="0.3">
      <c r="A7739" s="174">
        <v>103598</v>
      </c>
      <c r="B7739" s="83" t="s">
        <v>7911</v>
      </c>
      <c r="C7739" s="174" t="s">
        <v>224</v>
      </c>
      <c r="D7739" s="175">
        <v>0</v>
      </c>
    </row>
    <row r="7740" spans="1:4" ht="15.75" customHeight="1" x14ac:dyDescent="0.3">
      <c r="A7740" s="174">
        <v>103621</v>
      </c>
      <c r="B7740" s="83" t="s">
        <v>7912</v>
      </c>
      <c r="C7740" s="174" t="s">
        <v>224</v>
      </c>
      <c r="D7740" s="175">
        <v>0</v>
      </c>
    </row>
    <row r="7741" spans="1:4" ht="15.75" customHeight="1" x14ac:dyDescent="0.3">
      <c r="A7741" s="174">
        <v>103643</v>
      </c>
      <c r="B7741" s="83" t="s">
        <v>7913</v>
      </c>
      <c r="C7741" s="174" t="s">
        <v>224</v>
      </c>
      <c r="D7741" s="175">
        <v>0</v>
      </c>
    </row>
    <row r="7742" spans="1:4" ht="15.75" customHeight="1" x14ac:dyDescent="0.3">
      <c r="A7742" s="174">
        <v>103599</v>
      </c>
      <c r="B7742" s="83" t="s">
        <v>7914</v>
      </c>
      <c r="C7742" s="174" t="s">
        <v>224</v>
      </c>
      <c r="D7742" s="175">
        <v>0</v>
      </c>
    </row>
    <row r="7743" spans="1:4" ht="15.75" customHeight="1" x14ac:dyDescent="0.3">
      <c r="A7743" s="174">
        <v>103622</v>
      </c>
      <c r="B7743" s="83" t="s">
        <v>7915</v>
      </c>
      <c r="C7743" s="174" t="s">
        <v>224</v>
      </c>
      <c r="D7743" s="175">
        <v>0</v>
      </c>
    </row>
    <row r="7744" spans="1:4" ht="15.75" customHeight="1" x14ac:dyDescent="0.3">
      <c r="A7744" s="174">
        <v>103644</v>
      </c>
      <c r="B7744" s="83" t="s">
        <v>7916</v>
      </c>
      <c r="C7744" s="174" t="s">
        <v>224</v>
      </c>
      <c r="D7744" s="175">
        <v>0</v>
      </c>
    </row>
    <row r="7745" spans="1:4" ht="15.75" customHeight="1" x14ac:dyDescent="0.3">
      <c r="A7745" s="174">
        <v>103600</v>
      </c>
      <c r="B7745" s="83" t="s">
        <v>7917</v>
      </c>
      <c r="C7745" s="174" t="s">
        <v>224</v>
      </c>
      <c r="D7745" s="175">
        <v>0</v>
      </c>
    </row>
    <row r="7746" spans="1:4" ht="15.75" customHeight="1" x14ac:dyDescent="0.3">
      <c r="A7746" s="174">
        <v>103610</v>
      </c>
      <c r="B7746" s="83" t="s">
        <v>7918</v>
      </c>
      <c r="C7746" s="174" t="s">
        <v>224</v>
      </c>
      <c r="D7746" s="175">
        <v>0</v>
      </c>
    </row>
    <row r="7747" spans="1:4" ht="15.75" customHeight="1" x14ac:dyDescent="0.3">
      <c r="A7747" s="174">
        <v>103632</v>
      </c>
      <c r="B7747" s="83" t="s">
        <v>7919</v>
      </c>
      <c r="C7747" s="174" t="s">
        <v>224</v>
      </c>
      <c r="D7747" s="175">
        <v>0</v>
      </c>
    </row>
    <row r="7748" spans="1:4" ht="15.75" customHeight="1" x14ac:dyDescent="0.3">
      <c r="A7748" s="174">
        <v>103588</v>
      </c>
      <c r="B7748" s="83" t="s">
        <v>7920</v>
      </c>
      <c r="C7748" s="174" t="s">
        <v>224</v>
      </c>
      <c r="D7748" s="175">
        <v>0</v>
      </c>
    </row>
    <row r="7749" spans="1:4" ht="15.75" customHeight="1" x14ac:dyDescent="0.3">
      <c r="A7749" s="174">
        <v>103623</v>
      </c>
      <c r="B7749" s="83" t="s">
        <v>7921</v>
      </c>
      <c r="C7749" s="174" t="s">
        <v>224</v>
      </c>
      <c r="D7749" s="175">
        <v>0</v>
      </c>
    </row>
    <row r="7750" spans="1:4" ht="15.75" customHeight="1" x14ac:dyDescent="0.3">
      <c r="A7750" s="174">
        <v>103645</v>
      </c>
      <c r="B7750" s="83" t="s">
        <v>7922</v>
      </c>
      <c r="C7750" s="174" t="s">
        <v>224</v>
      </c>
      <c r="D7750" s="175">
        <v>0</v>
      </c>
    </row>
    <row r="7751" spans="1:4" ht="15.75" customHeight="1" x14ac:dyDescent="0.3">
      <c r="A7751" s="174">
        <v>103601</v>
      </c>
      <c r="B7751" s="83" t="s">
        <v>7923</v>
      </c>
      <c r="C7751" s="174" t="s">
        <v>224</v>
      </c>
      <c r="D7751" s="175">
        <v>0</v>
      </c>
    </row>
    <row r="7752" spans="1:4" ht="15.75" customHeight="1" x14ac:dyDescent="0.3">
      <c r="A7752" s="174">
        <v>103624</v>
      </c>
      <c r="B7752" s="83" t="s">
        <v>7924</v>
      </c>
      <c r="C7752" s="174" t="s">
        <v>224</v>
      </c>
      <c r="D7752" s="175">
        <v>0</v>
      </c>
    </row>
    <row r="7753" spans="1:4" ht="15.75" customHeight="1" x14ac:dyDescent="0.3">
      <c r="A7753" s="174">
        <v>103646</v>
      </c>
      <c r="B7753" s="83" t="s">
        <v>7925</v>
      </c>
      <c r="C7753" s="174" t="s">
        <v>224</v>
      </c>
      <c r="D7753" s="175">
        <v>0</v>
      </c>
    </row>
    <row r="7754" spans="1:4" ht="15.75" customHeight="1" x14ac:dyDescent="0.3">
      <c r="A7754" s="174">
        <v>103602</v>
      </c>
      <c r="B7754" s="83" t="s">
        <v>7926</v>
      </c>
      <c r="C7754" s="174" t="s">
        <v>224</v>
      </c>
      <c r="D7754" s="175">
        <v>0</v>
      </c>
    </row>
    <row r="7755" spans="1:4" ht="15.75" customHeight="1" x14ac:dyDescent="0.3">
      <c r="A7755" s="174">
        <v>103625</v>
      </c>
      <c r="B7755" s="83" t="s">
        <v>7927</v>
      </c>
      <c r="C7755" s="174" t="s">
        <v>224</v>
      </c>
      <c r="D7755" s="175">
        <v>0</v>
      </c>
    </row>
    <row r="7756" spans="1:4" ht="15.75" customHeight="1" x14ac:dyDescent="0.3">
      <c r="A7756" s="174">
        <v>103647</v>
      </c>
      <c r="B7756" s="83" t="s">
        <v>7928</v>
      </c>
      <c r="C7756" s="174" t="s">
        <v>224</v>
      </c>
      <c r="D7756" s="175">
        <v>0</v>
      </c>
    </row>
    <row r="7757" spans="1:4" ht="15.75" customHeight="1" x14ac:dyDescent="0.3">
      <c r="A7757" s="174">
        <v>103603</v>
      </c>
      <c r="B7757" s="83" t="s">
        <v>7929</v>
      </c>
      <c r="C7757" s="174" t="s">
        <v>224</v>
      </c>
      <c r="D7757" s="175">
        <v>0</v>
      </c>
    </row>
    <row r="7758" spans="1:4" ht="15.75" customHeight="1" x14ac:dyDescent="0.3">
      <c r="A7758" s="174">
        <v>103611</v>
      </c>
      <c r="B7758" s="83" t="s">
        <v>7930</v>
      </c>
      <c r="C7758" s="174" t="s">
        <v>224</v>
      </c>
      <c r="D7758" s="175">
        <v>0</v>
      </c>
    </row>
    <row r="7759" spans="1:4" ht="15.75" customHeight="1" x14ac:dyDescent="0.3">
      <c r="A7759" s="174">
        <v>103633</v>
      </c>
      <c r="B7759" s="83" t="s">
        <v>7931</v>
      </c>
      <c r="C7759" s="174" t="s">
        <v>224</v>
      </c>
      <c r="D7759" s="175">
        <v>0</v>
      </c>
    </row>
    <row r="7760" spans="1:4" ht="15.75" customHeight="1" x14ac:dyDescent="0.3">
      <c r="A7760" s="174">
        <v>103589</v>
      </c>
      <c r="B7760" s="83" t="s">
        <v>7932</v>
      </c>
      <c r="C7760" s="174" t="s">
        <v>224</v>
      </c>
      <c r="D7760" s="175">
        <v>0</v>
      </c>
    </row>
    <row r="7761" spans="1:4" ht="15.75" customHeight="1" x14ac:dyDescent="0.3">
      <c r="A7761" s="174">
        <v>103626</v>
      </c>
      <c r="B7761" s="83" t="s">
        <v>7933</v>
      </c>
      <c r="C7761" s="174" t="s">
        <v>224</v>
      </c>
      <c r="D7761" s="175">
        <v>0</v>
      </c>
    </row>
    <row r="7762" spans="1:4" ht="15.75" customHeight="1" x14ac:dyDescent="0.3">
      <c r="A7762" s="174">
        <v>103648</v>
      </c>
      <c r="B7762" s="83" t="s">
        <v>7934</v>
      </c>
      <c r="C7762" s="174" t="s">
        <v>224</v>
      </c>
      <c r="D7762" s="175">
        <v>0</v>
      </c>
    </row>
    <row r="7763" spans="1:4" ht="15.75" customHeight="1" x14ac:dyDescent="0.3">
      <c r="A7763" s="174">
        <v>103604</v>
      </c>
      <c r="B7763" s="83" t="s">
        <v>7935</v>
      </c>
      <c r="C7763" s="174" t="s">
        <v>224</v>
      </c>
      <c r="D7763" s="175">
        <v>0</v>
      </c>
    </row>
    <row r="7764" spans="1:4" ht="15.75" customHeight="1" x14ac:dyDescent="0.3">
      <c r="A7764" s="174">
        <v>103627</v>
      </c>
      <c r="B7764" s="83" t="s">
        <v>7936</v>
      </c>
      <c r="C7764" s="174" t="s">
        <v>224</v>
      </c>
      <c r="D7764" s="175">
        <v>0</v>
      </c>
    </row>
    <row r="7765" spans="1:4" ht="15.75" customHeight="1" x14ac:dyDescent="0.3">
      <c r="A7765" s="174">
        <v>103649</v>
      </c>
      <c r="B7765" s="83" t="s">
        <v>7937</v>
      </c>
      <c r="C7765" s="174" t="s">
        <v>224</v>
      </c>
      <c r="D7765" s="175">
        <v>0</v>
      </c>
    </row>
    <row r="7766" spans="1:4" ht="15.75" customHeight="1" x14ac:dyDescent="0.3">
      <c r="A7766" s="174">
        <v>103605</v>
      </c>
      <c r="B7766" s="83" t="s">
        <v>7938</v>
      </c>
      <c r="C7766" s="174" t="s">
        <v>224</v>
      </c>
      <c r="D7766" s="175">
        <v>0</v>
      </c>
    </row>
    <row r="7767" spans="1:4" ht="15.75" customHeight="1" x14ac:dyDescent="0.3">
      <c r="A7767" s="174">
        <v>103612</v>
      </c>
      <c r="B7767" s="83" t="s">
        <v>7939</v>
      </c>
      <c r="C7767" s="174" t="s">
        <v>224</v>
      </c>
      <c r="D7767" s="175">
        <v>0</v>
      </c>
    </row>
    <row r="7768" spans="1:4" ht="15.75" customHeight="1" x14ac:dyDescent="0.3">
      <c r="A7768" s="174">
        <v>103634</v>
      </c>
      <c r="B7768" s="83" t="s">
        <v>7940</v>
      </c>
      <c r="C7768" s="174" t="s">
        <v>224</v>
      </c>
      <c r="D7768" s="175">
        <v>0</v>
      </c>
    </row>
    <row r="7769" spans="1:4" ht="15.75" customHeight="1" x14ac:dyDescent="0.3">
      <c r="A7769" s="174">
        <v>103590</v>
      </c>
      <c r="B7769" s="83" t="s">
        <v>7941</v>
      </c>
      <c r="C7769" s="174" t="s">
        <v>224</v>
      </c>
      <c r="D7769" s="175">
        <v>0</v>
      </c>
    </row>
    <row r="7770" spans="1:4" ht="15.75" customHeight="1" x14ac:dyDescent="0.3">
      <c r="A7770" s="174">
        <v>103628</v>
      </c>
      <c r="B7770" s="83" t="s">
        <v>7942</v>
      </c>
      <c r="C7770" s="174" t="s">
        <v>224</v>
      </c>
      <c r="D7770" s="175">
        <v>0</v>
      </c>
    </row>
    <row r="7771" spans="1:4" ht="15.75" customHeight="1" x14ac:dyDescent="0.3">
      <c r="A7771" s="174">
        <v>103650</v>
      </c>
      <c r="B7771" s="83" t="s">
        <v>7943</v>
      </c>
      <c r="C7771" s="174" t="s">
        <v>224</v>
      </c>
      <c r="D7771" s="175">
        <v>0</v>
      </c>
    </row>
    <row r="7772" spans="1:4" ht="15.75" customHeight="1" x14ac:dyDescent="0.3">
      <c r="A7772" s="174">
        <v>103606</v>
      </c>
      <c r="B7772" s="83" t="s">
        <v>7944</v>
      </c>
      <c r="C7772" s="174" t="s">
        <v>224</v>
      </c>
      <c r="D7772" s="175">
        <v>0</v>
      </c>
    </row>
    <row r="7773" spans="1:4" ht="15.75" customHeight="1" x14ac:dyDescent="0.3">
      <c r="A7773" s="174">
        <v>103629</v>
      </c>
      <c r="B7773" s="83" t="s">
        <v>7945</v>
      </c>
      <c r="C7773" s="174" t="s">
        <v>224</v>
      </c>
      <c r="D7773" s="175">
        <v>0</v>
      </c>
    </row>
    <row r="7774" spans="1:4" ht="15.75" customHeight="1" x14ac:dyDescent="0.3">
      <c r="A7774" s="174">
        <v>103651</v>
      </c>
      <c r="B7774" s="83" t="s">
        <v>7946</v>
      </c>
      <c r="C7774" s="174" t="s">
        <v>224</v>
      </c>
      <c r="D7774" s="175">
        <v>0</v>
      </c>
    </row>
    <row r="7775" spans="1:4" ht="15.75" customHeight="1" x14ac:dyDescent="0.3">
      <c r="A7775" s="174">
        <v>103607</v>
      </c>
      <c r="B7775" s="83" t="s">
        <v>7947</v>
      </c>
      <c r="C7775" s="174" t="s">
        <v>224</v>
      </c>
      <c r="D7775" s="175">
        <v>0</v>
      </c>
    </row>
    <row r="7776" spans="1:4" ht="15.75" customHeight="1" x14ac:dyDescent="0.3">
      <c r="A7776" s="174">
        <v>103613</v>
      </c>
      <c r="B7776" s="83" t="s">
        <v>7948</v>
      </c>
      <c r="C7776" s="174" t="s">
        <v>224</v>
      </c>
      <c r="D7776" s="175">
        <v>0</v>
      </c>
    </row>
    <row r="7777" spans="1:4" ht="15.75" customHeight="1" x14ac:dyDescent="0.3">
      <c r="A7777" s="174">
        <v>103635</v>
      </c>
      <c r="B7777" s="83" t="s">
        <v>7949</v>
      </c>
      <c r="C7777" s="174" t="s">
        <v>224</v>
      </c>
      <c r="D7777" s="175">
        <v>0</v>
      </c>
    </row>
    <row r="7778" spans="1:4" ht="15.75" customHeight="1" x14ac:dyDescent="0.3">
      <c r="A7778" s="174">
        <v>103591</v>
      </c>
      <c r="B7778" s="83" t="s">
        <v>7950</v>
      </c>
      <c r="C7778" s="174" t="s">
        <v>224</v>
      </c>
      <c r="D7778" s="175">
        <v>0</v>
      </c>
    </row>
    <row r="7779" spans="1:4" ht="15.75" customHeight="1" x14ac:dyDescent="0.3">
      <c r="A7779" s="174">
        <v>103630</v>
      </c>
      <c r="B7779" s="83" t="s">
        <v>7951</v>
      </c>
      <c r="C7779" s="174" t="s">
        <v>224</v>
      </c>
      <c r="D7779" s="175">
        <v>0</v>
      </c>
    </row>
    <row r="7780" spans="1:4" ht="15.75" customHeight="1" x14ac:dyDescent="0.3">
      <c r="A7780" s="174">
        <v>103652</v>
      </c>
      <c r="B7780" s="83" t="s">
        <v>7952</v>
      </c>
      <c r="C7780" s="174" t="s">
        <v>224</v>
      </c>
      <c r="D7780" s="175">
        <v>0</v>
      </c>
    </row>
    <row r="7781" spans="1:4" ht="15.75" customHeight="1" x14ac:dyDescent="0.3">
      <c r="A7781" s="174">
        <v>103608</v>
      </c>
      <c r="B7781" s="83" t="s">
        <v>7953</v>
      </c>
      <c r="C7781" s="174" t="s">
        <v>224</v>
      </c>
      <c r="D7781" s="175">
        <v>0</v>
      </c>
    </row>
    <row r="7782" spans="1:4" ht="15.75" customHeight="1" x14ac:dyDescent="0.3">
      <c r="A7782" s="174">
        <v>103614</v>
      </c>
      <c r="B7782" s="83" t="s">
        <v>7954</v>
      </c>
      <c r="C7782" s="174" t="s">
        <v>224</v>
      </c>
      <c r="D7782" s="175">
        <v>0</v>
      </c>
    </row>
    <row r="7783" spans="1:4" ht="15.75" customHeight="1" x14ac:dyDescent="0.3">
      <c r="A7783" s="174">
        <v>103636</v>
      </c>
      <c r="B7783" s="83" t="s">
        <v>7955</v>
      </c>
      <c r="C7783" s="174" t="s">
        <v>224</v>
      </c>
      <c r="D7783" s="175">
        <v>0</v>
      </c>
    </row>
    <row r="7784" spans="1:4" ht="15.75" customHeight="1" x14ac:dyDescent="0.3">
      <c r="A7784" s="174">
        <v>103592</v>
      </c>
      <c r="B7784" s="83" t="s">
        <v>7956</v>
      </c>
      <c r="C7784" s="174" t="s">
        <v>224</v>
      </c>
      <c r="D7784" s="175">
        <v>0</v>
      </c>
    </row>
    <row r="7785" spans="1:4" ht="15.75" customHeight="1" x14ac:dyDescent="0.3">
      <c r="A7785" s="174">
        <v>88412</v>
      </c>
      <c r="B7785" s="83" t="s">
        <v>7957</v>
      </c>
      <c r="C7785" s="174" t="s">
        <v>216</v>
      </c>
      <c r="D7785" s="175">
        <v>3.86</v>
      </c>
    </row>
    <row r="7786" spans="1:4" ht="15.75" customHeight="1" x14ac:dyDescent="0.3">
      <c r="A7786" s="174">
        <v>88411</v>
      </c>
      <c r="B7786" s="83" t="s">
        <v>7958</v>
      </c>
      <c r="C7786" s="174" t="s">
        <v>216</v>
      </c>
      <c r="D7786" s="175">
        <v>4.9000000000000004</v>
      </c>
    </row>
    <row r="7787" spans="1:4" ht="15.75" customHeight="1" x14ac:dyDescent="0.3">
      <c r="A7787" s="174">
        <v>88415</v>
      </c>
      <c r="B7787" s="83" t="s">
        <v>7959</v>
      </c>
      <c r="C7787" s="174" t="s">
        <v>216</v>
      </c>
      <c r="D7787" s="175">
        <v>5.04</v>
      </c>
    </row>
    <row r="7788" spans="1:4" ht="15.75" customHeight="1" x14ac:dyDescent="0.3">
      <c r="A7788" s="174">
        <v>88413</v>
      </c>
      <c r="B7788" s="83" t="s">
        <v>7960</v>
      </c>
      <c r="C7788" s="174" t="s">
        <v>216</v>
      </c>
      <c r="D7788" s="175">
        <v>6.42</v>
      </c>
    </row>
    <row r="7789" spans="1:4" ht="15.75" customHeight="1" x14ac:dyDescent="0.3">
      <c r="A7789" s="174">
        <v>88414</v>
      </c>
      <c r="B7789" s="83" t="s">
        <v>7961</v>
      </c>
      <c r="C7789" s="174" t="s">
        <v>216</v>
      </c>
      <c r="D7789" s="175">
        <v>7.58</v>
      </c>
    </row>
    <row r="7790" spans="1:4" ht="15.75" customHeight="1" x14ac:dyDescent="0.3">
      <c r="A7790" s="174">
        <v>96131</v>
      </c>
      <c r="B7790" s="83" t="s">
        <v>7962</v>
      </c>
      <c r="C7790" s="174" t="s">
        <v>216</v>
      </c>
      <c r="D7790" s="175">
        <v>36.229999999999997</v>
      </c>
    </row>
    <row r="7791" spans="1:4" ht="15.75" customHeight="1" x14ac:dyDescent="0.3">
      <c r="A7791" s="174">
        <v>96126</v>
      </c>
      <c r="B7791" s="83" t="s">
        <v>7963</v>
      </c>
      <c r="C7791" s="174" t="s">
        <v>216</v>
      </c>
      <c r="D7791" s="175">
        <v>23.03</v>
      </c>
    </row>
    <row r="7792" spans="1:4" ht="15.75" customHeight="1" x14ac:dyDescent="0.3">
      <c r="A7792" s="174">
        <v>96132</v>
      </c>
      <c r="B7792" s="83" t="s">
        <v>7964</v>
      </c>
      <c r="C7792" s="174" t="s">
        <v>216</v>
      </c>
      <c r="D7792" s="175">
        <v>23.98</v>
      </c>
    </row>
    <row r="7793" spans="1:4" ht="15.75" customHeight="1" x14ac:dyDescent="0.3">
      <c r="A7793" s="174">
        <v>96127</v>
      </c>
      <c r="B7793" s="83" t="s">
        <v>7965</v>
      </c>
      <c r="C7793" s="174" t="s">
        <v>216</v>
      </c>
      <c r="D7793" s="175">
        <v>14.81</v>
      </c>
    </row>
    <row r="7794" spans="1:4" ht="15.75" customHeight="1" x14ac:dyDescent="0.3">
      <c r="A7794" s="174">
        <v>96135</v>
      </c>
      <c r="B7794" s="83" t="s">
        <v>7966</v>
      </c>
      <c r="C7794" s="174" t="s">
        <v>216</v>
      </c>
      <c r="D7794" s="175">
        <v>38.9</v>
      </c>
    </row>
    <row r="7795" spans="1:4" ht="15.75" customHeight="1" x14ac:dyDescent="0.3">
      <c r="A7795" s="174">
        <v>96130</v>
      </c>
      <c r="B7795" s="83" t="s">
        <v>7967</v>
      </c>
      <c r="C7795" s="174" t="s">
        <v>216</v>
      </c>
      <c r="D7795" s="175">
        <v>24.92</v>
      </c>
    </row>
    <row r="7796" spans="1:4" ht="15.75" customHeight="1" x14ac:dyDescent="0.3">
      <c r="A7796" s="174">
        <v>96133</v>
      </c>
      <c r="B7796" s="83" t="s">
        <v>7968</v>
      </c>
      <c r="C7796" s="174" t="s">
        <v>216</v>
      </c>
      <c r="D7796" s="175">
        <v>58.22</v>
      </c>
    </row>
    <row r="7797" spans="1:4" ht="15.75" customHeight="1" x14ac:dyDescent="0.3">
      <c r="A7797" s="174">
        <v>96128</v>
      </c>
      <c r="B7797" s="83" t="s">
        <v>7969</v>
      </c>
      <c r="C7797" s="174" t="s">
        <v>216</v>
      </c>
      <c r="D7797" s="175">
        <v>38.130000000000003</v>
      </c>
    </row>
    <row r="7798" spans="1:4" ht="15.75" customHeight="1" x14ac:dyDescent="0.3">
      <c r="A7798" s="174">
        <v>96134</v>
      </c>
      <c r="B7798" s="83" t="s">
        <v>7970</v>
      </c>
      <c r="C7798" s="174" t="s">
        <v>216</v>
      </c>
      <c r="D7798" s="175">
        <v>68.55</v>
      </c>
    </row>
    <row r="7799" spans="1:4" ht="15.75" customHeight="1" x14ac:dyDescent="0.3">
      <c r="A7799" s="174">
        <v>96129</v>
      </c>
      <c r="B7799" s="83" t="s">
        <v>7971</v>
      </c>
      <c r="C7799" s="174" t="s">
        <v>216</v>
      </c>
      <c r="D7799" s="175">
        <v>44.81</v>
      </c>
    </row>
    <row r="7800" spans="1:4" ht="15.75" customHeight="1" x14ac:dyDescent="0.3">
      <c r="A7800" s="174">
        <v>88432</v>
      </c>
      <c r="B7800" s="83" t="s">
        <v>7972</v>
      </c>
      <c r="C7800" s="174" t="s">
        <v>216</v>
      </c>
      <c r="D7800" s="175">
        <v>35.24</v>
      </c>
    </row>
    <row r="7801" spans="1:4" ht="15.75" customHeight="1" x14ac:dyDescent="0.3">
      <c r="A7801" s="174">
        <v>88426</v>
      </c>
      <c r="B7801" s="83" t="s">
        <v>7973</v>
      </c>
      <c r="C7801" s="174" t="s">
        <v>216</v>
      </c>
      <c r="D7801" s="175">
        <v>20.079999999999998</v>
      </c>
    </row>
    <row r="7802" spans="1:4" ht="15.75" customHeight="1" x14ac:dyDescent="0.3">
      <c r="A7802" s="174">
        <v>88417</v>
      </c>
      <c r="B7802" s="83" t="s">
        <v>7974</v>
      </c>
      <c r="C7802" s="174" t="s">
        <v>216</v>
      </c>
      <c r="D7802" s="175">
        <v>17.61</v>
      </c>
    </row>
    <row r="7803" spans="1:4" ht="15.75" customHeight="1" x14ac:dyDescent="0.3">
      <c r="A7803" s="174">
        <v>88424</v>
      </c>
      <c r="B7803" s="83" t="s">
        <v>7975</v>
      </c>
      <c r="C7803" s="174" t="s">
        <v>216</v>
      </c>
      <c r="D7803" s="175">
        <v>25.94</v>
      </c>
    </row>
    <row r="7804" spans="1:4" ht="15.75" customHeight="1" x14ac:dyDescent="0.3">
      <c r="A7804" s="174">
        <v>88416</v>
      </c>
      <c r="B7804" s="83" t="s">
        <v>7976</v>
      </c>
      <c r="C7804" s="174" t="s">
        <v>216</v>
      </c>
      <c r="D7804" s="175">
        <v>21.35</v>
      </c>
    </row>
    <row r="7805" spans="1:4" ht="15.75" customHeight="1" x14ac:dyDescent="0.3">
      <c r="A7805" s="174">
        <v>88431</v>
      </c>
      <c r="B7805" s="83" t="s">
        <v>7977</v>
      </c>
      <c r="C7805" s="174" t="s">
        <v>216</v>
      </c>
      <c r="D7805" s="175">
        <v>26.72</v>
      </c>
    </row>
    <row r="7806" spans="1:4" ht="15.75" customHeight="1" x14ac:dyDescent="0.3">
      <c r="A7806" s="174">
        <v>88423</v>
      </c>
      <c r="B7806" s="83" t="s">
        <v>7978</v>
      </c>
      <c r="C7806" s="174" t="s">
        <v>216</v>
      </c>
      <c r="D7806" s="175">
        <v>21.56</v>
      </c>
    </row>
    <row r="7807" spans="1:4" ht="15.75" customHeight="1" x14ac:dyDescent="0.3">
      <c r="A7807" s="174">
        <v>88428</v>
      </c>
      <c r="B7807" s="83" t="s">
        <v>7979</v>
      </c>
      <c r="C7807" s="174" t="s">
        <v>216</v>
      </c>
      <c r="D7807" s="175">
        <v>34.5</v>
      </c>
    </row>
    <row r="7808" spans="1:4" ht="15.75" customHeight="1" x14ac:dyDescent="0.3">
      <c r="A7808" s="174">
        <v>88420</v>
      </c>
      <c r="B7808" s="83" t="s">
        <v>7980</v>
      </c>
      <c r="C7808" s="174" t="s">
        <v>216</v>
      </c>
      <c r="D7808" s="175">
        <v>25.71</v>
      </c>
    </row>
    <row r="7809" spans="1:4" ht="15.75" customHeight="1" x14ac:dyDescent="0.3">
      <c r="A7809" s="174">
        <v>88429</v>
      </c>
      <c r="B7809" s="83" t="s">
        <v>7981</v>
      </c>
      <c r="C7809" s="174" t="s">
        <v>216</v>
      </c>
      <c r="D7809" s="175">
        <v>41.11</v>
      </c>
    </row>
    <row r="7810" spans="1:4" ht="15.75" customHeight="1" x14ac:dyDescent="0.3">
      <c r="A7810" s="174">
        <v>88421</v>
      </c>
      <c r="B7810" s="83" t="s">
        <v>7982</v>
      </c>
      <c r="C7810" s="174" t="s">
        <v>216</v>
      </c>
      <c r="D7810" s="175">
        <v>30.88</v>
      </c>
    </row>
    <row r="7811" spans="1:4" ht="15.75" customHeight="1" x14ac:dyDescent="0.3">
      <c r="A7811" s="174">
        <v>95622</v>
      </c>
      <c r="B7811" s="83" t="s">
        <v>7983</v>
      </c>
      <c r="C7811" s="174" t="s">
        <v>216</v>
      </c>
      <c r="D7811" s="175">
        <v>16.91</v>
      </c>
    </row>
    <row r="7812" spans="1:4" ht="15.75" customHeight="1" x14ac:dyDescent="0.3">
      <c r="A7812" s="174">
        <v>95623</v>
      </c>
      <c r="B7812" s="83" t="s">
        <v>7984</v>
      </c>
      <c r="C7812" s="174" t="s">
        <v>216</v>
      </c>
      <c r="D7812" s="175">
        <v>11.34</v>
      </c>
    </row>
    <row r="7813" spans="1:4" ht="15.75" customHeight="1" x14ac:dyDescent="0.3">
      <c r="A7813" s="174">
        <v>95626</v>
      </c>
      <c r="B7813" s="83" t="s">
        <v>7985</v>
      </c>
      <c r="C7813" s="174" t="s">
        <v>216</v>
      </c>
      <c r="D7813" s="175">
        <v>18.100000000000001</v>
      </c>
    </row>
    <row r="7814" spans="1:4" ht="15.75" customHeight="1" x14ac:dyDescent="0.3">
      <c r="A7814" s="174">
        <v>95624</v>
      </c>
      <c r="B7814" s="83" t="s">
        <v>7986</v>
      </c>
      <c r="C7814" s="174" t="s">
        <v>216</v>
      </c>
      <c r="D7814" s="175">
        <v>26.8</v>
      </c>
    </row>
    <row r="7815" spans="1:4" ht="15.75" customHeight="1" x14ac:dyDescent="0.3">
      <c r="A7815" s="174">
        <v>95625</v>
      </c>
      <c r="B7815" s="83" t="s">
        <v>7987</v>
      </c>
      <c r="C7815" s="174" t="s">
        <v>216</v>
      </c>
      <c r="D7815" s="175">
        <v>31.6</v>
      </c>
    </row>
    <row r="7816" spans="1:4" ht="15.75" customHeight="1" x14ac:dyDescent="0.3">
      <c r="A7816" s="174">
        <v>88497</v>
      </c>
      <c r="B7816" s="83" t="s">
        <v>7988</v>
      </c>
      <c r="C7816" s="174" t="s">
        <v>216</v>
      </c>
      <c r="D7816" s="175">
        <v>23.58</v>
      </c>
    </row>
    <row r="7817" spans="1:4" ht="15.75" customHeight="1" x14ac:dyDescent="0.3">
      <c r="A7817" s="174">
        <v>104648</v>
      </c>
      <c r="B7817" s="83" t="s">
        <v>7989</v>
      </c>
      <c r="C7817" s="174" t="s">
        <v>216</v>
      </c>
      <c r="D7817" s="175">
        <v>0</v>
      </c>
    </row>
    <row r="7818" spans="1:4" ht="15.75" customHeight="1" x14ac:dyDescent="0.3">
      <c r="A7818" s="174">
        <v>88495</v>
      </c>
      <c r="B7818" s="83" t="s">
        <v>7990</v>
      </c>
      <c r="C7818" s="174" t="s">
        <v>216</v>
      </c>
      <c r="D7818" s="175">
        <v>15.2</v>
      </c>
    </row>
    <row r="7819" spans="1:4" ht="15.75" customHeight="1" x14ac:dyDescent="0.3">
      <c r="A7819" s="174">
        <v>104646</v>
      </c>
      <c r="B7819" s="83" t="s">
        <v>7991</v>
      </c>
      <c r="C7819" s="174" t="s">
        <v>216</v>
      </c>
      <c r="D7819" s="175">
        <v>0</v>
      </c>
    </row>
    <row r="7820" spans="1:4" ht="15.75" customHeight="1" x14ac:dyDescent="0.3">
      <c r="A7820" s="174">
        <v>88496</v>
      </c>
      <c r="B7820" s="83" t="s">
        <v>7992</v>
      </c>
      <c r="C7820" s="174" t="s">
        <v>216</v>
      </c>
      <c r="D7820" s="175">
        <v>41.9</v>
      </c>
    </row>
    <row r="7821" spans="1:4" ht="15.75" customHeight="1" x14ac:dyDescent="0.3">
      <c r="A7821" s="174">
        <v>104647</v>
      </c>
      <c r="B7821" s="83" t="s">
        <v>7993</v>
      </c>
      <c r="C7821" s="174" t="s">
        <v>216</v>
      </c>
      <c r="D7821" s="175">
        <v>0</v>
      </c>
    </row>
    <row r="7822" spans="1:4" ht="15.75" customHeight="1" x14ac:dyDescent="0.3">
      <c r="A7822" s="174">
        <v>88494</v>
      </c>
      <c r="B7822" s="83" t="s">
        <v>7994</v>
      </c>
      <c r="C7822" s="174" t="s">
        <v>216</v>
      </c>
      <c r="D7822" s="175">
        <v>27.68</v>
      </c>
    </row>
    <row r="7823" spans="1:4" ht="15.75" customHeight="1" x14ac:dyDescent="0.3">
      <c r="A7823" s="174">
        <v>104645</v>
      </c>
      <c r="B7823" s="83" t="s">
        <v>7995</v>
      </c>
      <c r="C7823" s="174" t="s">
        <v>216</v>
      </c>
      <c r="D7823" s="175">
        <v>0</v>
      </c>
    </row>
    <row r="7824" spans="1:4" ht="15.75" customHeight="1" x14ac:dyDescent="0.3">
      <c r="A7824" s="174">
        <v>88485</v>
      </c>
      <c r="B7824" s="83" t="s">
        <v>7996</v>
      </c>
      <c r="C7824" s="174" t="s">
        <v>216</v>
      </c>
      <c r="D7824" s="175">
        <v>4.66</v>
      </c>
    </row>
    <row r="7825" spans="1:4" ht="15.75" customHeight="1" x14ac:dyDescent="0.3">
      <c r="A7825" s="174">
        <v>88484</v>
      </c>
      <c r="B7825" s="83" t="s">
        <v>7997</v>
      </c>
      <c r="C7825" s="174" t="s">
        <v>216</v>
      </c>
      <c r="D7825" s="175">
        <v>5.92</v>
      </c>
    </row>
    <row r="7826" spans="1:4" ht="15.75" customHeight="1" x14ac:dyDescent="0.3">
      <c r="A7826" s="174">
        <v>104638</v>
      </c>
      <c r="B7826" s="83" t="s">
        <v>7998</v>
      </c>
      <c r="C7826" s="174" t="s">
        <v>216</v>
      </c>
      <c r="D7826" s="175">
        <v>0</v>
      </c>
    </row>
    <row r="7827" spans="1:4" ht="15.75" customHeight="1" x14ac:dyDescent="0.3">
      <c r="A7827" s="174">
        <v>104637</v>
      </c>
      <c r="B7827" s="83" t="s">
        <v>7999</v>
      </c>
      <c r="C7827" s="174" t="s">
        <v>216</v>
      </c>
      <c r="D7827" s="175">
        <v>0</v>
      </c>
    </row>
    <row r="7828" spans="1:4" ht="15.75" customHeight="1" x14ac:dyDescent="0.3">
      <c r="A7828" s="174">
        <v>104641</v>
      </c>
      <c r="B7828" s="83" t="s">
        <v>8000</v>
      </c>
      <c r="C7828" s="174" t="s">
        <v>216</v>
      </c>
      <c r="D7828" s="175">
        <v>10.94</v>
      </c>
    </row>
    <row r="7829" spans="1:4" ht="15.75" customHeight="1" x14ac:dyDescent="0.3">
      <c r="A7829" s="174">
        <v>104639</v>
      </c>
      <c r="B7829" s="83" t="s">
        <v>8001</v>
      </c>
      <c r="C7829" s="174" t="s">
        <v>216</v>
      </c>
      <c r="D7829" s="175">
        <v>14.01</v>
      </c>
    </row>
    <row r="7830" spans="1:4" ht="15.75" customHeight="1" x14ac:dyDescent="0.3">
      <c r="A7830" s="174">
        <v>104644</v>
      </c>
      <c r="B7830" s="83" t="s">
        <v>8002</v>
      </c>
      <c r="C7830" s="174" t="s">
        <v>216</v>
      </c>
      <c r="D7830" s="175">
        <v>0</v>
      </c>
    </row>
    <row r="7831" spans="1:4" ht="15.75" customHeight="1" x14ac:dyDescent="0.3">
      <c r="A7831" s="174">
        <v>104643</v>
      </c>
      <c r="B7831" s="83" t="s">
        <v>8003</v>
      </c>
      <c r="C7831" s="174" t="s">
        <v>216</v>
      </c>
      <c r="D7831" s="175">
        <v>0</v>
      </c>
    </row>
    <row r="7832" spans="1:4" ht="15.75" customHeight="1" x14ac:dyDescent="0.3">
      <c r="A7832" s="174">
        <v>88489</v>
      </c>
      <c r="B7832" s="83" t="s">
        <v>8004</v>
      </c>
      <c r="C7832" s="174" t="s">
        <v>216</v>
      </c>
      <c r="D7832" s="175">
        <v>14.18</v>
      </c>
    </row>
    <row r="7833" spans="1:4" ht="15.75" customHeight="1" x14ac:dyDescent="0.3">
      <c r="A7833" s="174">
        <v>88488</v>
      </c>
      <c r="B7833" s="83" t="s">
        <v>8005</v>
      </c>
      <c r="C7833" s="174" t="s">
        <v>216</v>
      </c>
      <c r="D7833" s="175">
        <v>17.25</v>
      </c>
    </row>
    <row r="7834" spans="1:4" ht="15.75" customHeight="1" x14ac:dyDescent="0.3">
      <c r="A7834" s="174">
        <v>104642</v>
      </c>
      <c r="B7834" s="83" t="s">
        <v>8006</v>
      </c>
      <c r="C7834" s="174" t="s">
        <v>216</v>
      </c>
      <c r="D7834" s="175">
        <v>12.14</v>
      </c>
    </row>
    <row r="7835" spans="1:4" ht="15.75" customHeight="1" x14ac:dyDescent="0.3">
      <c r="A7835" s="174">
        <v>104640</v>
      </c>
      <c r="B7835" s="83" t="s">
        <v>8007</v>
      </c>
      <c r="C7835" s="174" t="s">
        <v>216</v>
      </c>
      <c r="D7835" s="175">
        <v>15.21</v>
      </c>
    </row>
    <row r="7836" spans="1:4" ht="15.75" customHeight="1" x14ac:dyDescent="0.3">
      <c r="A7836" s="174">
        <v>95305</v>
      </c>
      <c r="B7836" s="83" t="s">
        <v>8008</v>
      </c>
      <c r="C7836" s="174" t="s">
        <v>216</v>
      </c>
      <c r="D7836" s="175">
        <v>14.74</v>
      </c>
    </row>
    <row r="7837" spans="1:4" ht="15.75" customHeight="1" x14ac:dyDescent="0.3">
      <c r="A7837" s="174">
        <v>95306</v>
      </c>
      <c r="B7837" s="83" t="s">
        <v>8009</v>
      </c>
      <c r="C7837" s="174" t="s">
        <v>216</v>
      </c>
      <c r="D7837" s="175">
        <v>17.649999999999999</v>
      </c>
    </row>
    <row r="7838" spans="1:4" ht="15.75" customHeight="1" x14ac:dyDescent="0.3">
      <c r="A7838" s="174">
        <v>102201</v>
      </c>
      <c r="B7838" s="83" t="s">
        <v>8010</v>
      </c>
      <c r="C7838" s="174" t="s">
        <v>216</v>
      </c>
      <c r="D7838" s="175">
        <v>25.08</v>
      </c>
    </row>
    <row r="7839" spans="1:4" ht="15.75" customHeight="1" x14ac:dyDescent="0.3">
      <c r="A7839" s="174">
        <v>102200</v>
      </c>
      <c r="B7839" s="83" t="s">
        <v>8011</v>
      </c>
      <c r="C7839" s="174" t="s">
        <v>216</v>
      </c>
      <c r="D7839" s="175">
        <v>27.12</v>
      </c>
    </row>
    <row r="7840" spans="1:4" ht="15.75" customHeight="1" x14ac:dyDescent="0.3">
      <c r="A7840" s="174">
        <v>102202</v>
      </c>
      <c r="B7840" s="83" t="s">
        <v>8012</v>
      </c>
      <c r="C7840" s="174" t="s">
        <v>216</v>
      </c>
      <c r="D7840" s="175">
        <v>65.36</v>
      </c>
    </row>
    <row r="7841" spans="1:4" ht="15.75" customHeight="1" x14ac:dyDescent="0.3">
      <c r="A7841" s="174">
        <v>102193</v>
      </c>
      <c r="B7841" s="83" t="s">
        <v>8013</v>
      </c>
      <c r="C7841" s="174" t="s">
        <v>216</v>
      </c>
      <c r="D7841" s="175">
        <v>2.69</v>
      </c>
    </row>
    <row r="7842" spans="1:4" ht="15.75" customHeight="1" x14ac:dyDescent="0.3">
      <c r="A7842" s="174">
        <v>102194</v>
      </c>
      <c r="B7842" s="83" t="s">
        <v>8014</v>
      </c>
      <c r="C7842" s="174" t="s">
        <v>216</v>
      </c>
      <c r="D7842" s="175">
        <v>10.81</v>
      </c>
    </row>
    <row r="7843" spans="1:4" ht="15.75" customHeight="1" x14ac:dyDescent="0.3">
      <c r="A7843" s="174">
        <v>102198</v>
      </c>
      <c r="B7843" s="83" t="s">
        <v>8015</v>
      </c>
      <c r="C7843" s="174" t="s">
        <v>216</v>
      </c>
      <c r="D7843" s="175">
        <v>0</v>
      </c>
    </row>
    <row r="7844" spans="1:4" ht="15.75" customHeight="1" x14ac:dyDescent="0.3">
      <c r="A7844" s="174">
        <v>102197</v>
      </c>
      <c r="B7844" s="83" t="s">
        <v>8016</v>
      </c>
      <c r="C7844" s="174" t="s">
        <v>216</v>
      </c>
      <c r="D7844" s="175">
        <v>34.200000000000003</v>
      </c>
    </row>
    <row r="7845" spans="1:4" ht="15.75" customHeight="1" x14ac:dyDescent="0.3">
      <c r="A7845" s="174">
        <v>102195</v>
      </c>
      <c r="B7845" s="83" t="s">
        <v>8017</v>
      </c>
      <c r="C7845" s="174" t="s">
        <v>216</v>
      </c>
      <c r="D7845" s="175">
        <v>0</v>
      </c>
    </row>
    <row r="7846" spans="1:4" ht="15.75" customHeight="1" x14ac:dyDescent="0.3">
      <c r="A7846" s="174">
        <v>102199</v>
      </c>
      <c r="B7846" s="83" t="s">
        <v>8018</v>
      </c>
      <c r="C7846" s="174" t="s">
        <v>216</v>
      </c>
      <c r="D7846" s="175">
        <v>0</v>
      </c>
    </row>
    <row r="7847" spans="1:4" ht="15.75" customHeight="1" x14ac:dyDescent="0.3">
      <c r="A7847" s="174">
        <v>102196</v>
      </c>
      <c r="B7847" s="83" t="s">
        <v>8019</v>
      </c>
      <c r="C7847" s="174" t="s">
        <v>216</v>
      </c>
      <c r="D7847" s="175">
        <v>0</v>
      </c>
    </row>
    <row r="7848" spans="1:4" ht="15.75" customHeight="1" x14ac:dyDescent="0.3">
      <c r="A7848" s="174">
        <v>102233</v>
      </c>
      <c r="B7848" s="83" t="s">
        <v>8020</v>
      </c>
      <c r="C7848" s="174" t="s">
        <v>216</v>
      </c>
      <c r="D7848" s="175">
        <v>13.28</v>
      </c>
    </row>
    <row r="7849" spans="1:4" ht="15.75" customHeight="1" x14ac:dyDescent="0.3">
      <c r="A7849" s="174">
        <v>102234</v>
      </c>
      <c r="B7849" s="83" t="s">
        <v>8021</v>
      </c>
      <c r="C7849" s="174" t="s">
        <v>216</v>
      </c>
      <c r="D7849" s="175">
        <v>26.57</v>
      </c>
    </row>
    <row r="7850" spans="1:4" ht="15.75" customHeight="1" x14ac:dyDescent="0.3">
      <c r="A7850" s="174">
        <v>102207</v>
      </c>
      <c r="B7850" s="83" t="s">
        <v>8022</v>
      </c>
      <c r="C7850" s="174" t="s">
        <v>216</v>
      </c>
      <c r="D7850" s="175">
        <v>10.31</v>
      </c>
    </row>
    <row r="7851" spans="1:4" ht="15.75" customHeight="1" x14ac:dyDescent="0.3">
      <c r="A7851" s="174">
        <v>102217</v>
      </c>
      <c r="B7851" s="83" t="s">
        <v>8023</v>
      </c>
      <c r="C7851" s="174" t="s">
        <v>216</v>
      </c>
      <c r="D7851" s="175">
        <v>20.63</v>
      </c>
    </row>
    <row r="7852" spans="1:4" ht="15.75" customHeight="1" x14ac:dyDescent="0.3">
      <c r="A7852" s="174">
        <v>102227</v>
      </c>
      <c r="B7852" s="83" t="s">
        <v>8024</v>
      </c>
      <c r="C7852" s="174" t="s">
        <v>216</v>
      </c>
      <c r="D7852" s="175">
        <v>30.95</v>
      </c>
    </row>
    <row r="7853" spans="1:4" ht="15.75" customHeight="1" x14ac:dyDescent="0.3">
      <c r="A7853" s="174">
        <v>102211</v>
      </c>
      <c r="B7853" s="83" t="s">
        <v>8025</v>
      </c>
      <c r="C7853" s="174" t="s">
        <v>216</v>
      </c>
      <c r="D7853" s="175">
        <v>0</v>
      </c>
    </row>
    <row r="7854" spans="1:4" ht="15.75" customHeight="1" x14ac:dyDescent="0.3">
      <c r="A7854" s="174">
        <v>102221</v>
      </c>
      <c r="B7854" s="83" t="s">
        <v>8026</v>
      </c>
      <c r="C7854" s="174" t="s">
        <v>216</v>
      </c>
      <c r="D7854" s="175">
        <v>0</v>
      </c>
    </row>
    <row r="7855" spans="1:4" ht="15.75" customHeight="1" x14ac:dyDescent="0.3">
      <c r="A7855" s="174">
        <v>102231</v>
      </c>
      <c r="B7855" s="83" t="s">
        <v>8027</v>
      </c>
      <c r="C7855" s="174" t="s">
        <v>216</v>
      </c>
      <c r="D7855" s="175">
        <v>0</v>
      </c>
    </row>
    <row r="7856" spans="1:4" ht="15.75" customHeight="1" x14ac:dyDescent="0.3">
      <c r="A7856" s="174">
        <v>102209</v>
      </c>
      <c r="B7856" s="83" t="s">
        <v>8028</v>
      </c>
      <c r="C7856" s="174" t="s">
        <v>216</v>
      </c>
      <c r="D7856" s="175">
        <v>10.17</v>
      </c>
    </row>
    <row r="7857" spans="1:4" ht="15.75" customHeight="1" x14ac:dyDescent="0.3">
      <c r="A7857" s="174">
        <v>102219</v>
      </c>
      <c r="B7857" s="83" t="s">
        <v>8029</v>
      </c>
      <c r="C7857" s="174" t="s">
        <v>216</v>
      </c>
      <c r="D7857" s="175">
        <v>20.36</v>
      </c>
    </row>
    <row r="7858" spans="1:4" ht="15.75" customHeight="1" x14ac:dyDescent="0.3">
      <c r="A7858" s="174">
        <v>102229</v>
      </c>
      <c r="B7858" s="83" t="s">
        <v>8030</v>
      </c>
      <c r="C7858" s="174" t="s">
        <v>216</v>
      </c>
      <c r="D7858" s="175">
        <v>30.54</v>
      </c>
    </row>
    <row r="7859" spans="1:4" ht="15.75" customHeight="1" x14ac:dyDescent="0.3">
      <c r="A7859" s="174">
        <v>102210</v>
      </c>
      <c r="B7859" s="83" t="s">
        <v>8031</v>
      </c>
      <c r="C7859" s="174" t="s">
        <v>216</v>
      </c>
      <c r="D7859" s="175">
        <v>9.7899999999999991</v>
      </c>
    </row>
    <row r="7860" spans="1:4" ht="15.75" customHeight="1" x14ac:dyDescent="0.3">
      <c r="A7860" s="174">
        <v>102220</v>
      </c>
      <c r="B7860" s="83" t="s">
        <v>8032</v>
      </c>
      <c r="C7860" s="174" t="s">
        <v>216</v>
      </c>
      <c r="D7860" s="175">
        <v>19.59</v>
      </c>
    </row>
    <row r="7861" spans="1:4" ht="15.75" customHeight="1" x14ac:dyDescent="0.3">
      <c r="A7861" s="174">
        <v>102230</v>
      </c>
      <c r="B7861" s="83" t="s">
        <v>8033</v>
      </c>
      <c r="C7861" s="174" t="s">
        <v>216</v>
      </c>
      <c r="D7861" s="175">
        <v>29.39</v>
      </c>
    </row>
    <row r="7862" spans="1:4" ht="15.75" customHeight="1" x14ac:dyDescent="0.3">
      <c r="A7862" s="174">
        <v>102208</v>
      </c>
      <c r="B7862" s="83" t="s">
        <v>8034</v>
      </c>
      <c r="C7862" s="174" t="s">
        <v>216</v>
      </c>
      <c r="D7862" s="175">
        <v>9.92</v>
      </c>
    </row>
    <row r="7863" spans="1:4" ht="15.75" customHeight="1" x14ac:dyDescent="0.3">
      <c r="A7863" s="174">
        <v>102218</v>
      </c>
      <c r="B7863" s="83" t="s">
        <v>8035</v>
      </c>
      <c r="C7863" s="174" t="s">
        <v>216</v>
      </c>
      <c r="D7863" s="175">
        <v>19.850000000000001</v>
      </c>
    </row>
    <row r="7864" spans="1:4" ht="15.75" customHeight="1" x14ac:dyDescent="0.3">
      <c r="A7864" s="174">
        <v>102228</v>
      </c>
      <c r="B7864" s="83" t="s">
        <v>8036</v>
      </c>
      <c r="C7864" s="174" t="s">
        <v>216</v>
      </c>
      <c r="D7864" s="175">
        <v>29.79</v>
      </c>
    </row>
    <row r="7865" spans="1:4" ht="15.75" customHeight="1" x14ac:dyDescent="0.3">
      <c r="A7865" s="174">
        <v>102212</v>
      </c>
      <c r="B7865" s="83" t="s">
        <v>8037</v>
      </c>
      <c r="C7865" s="174" t="s">
        <v>216</v>
      </c>
      <c r="D7865" s="175">
        <v>0</v>
      </c>
    </row>
    <row r="7866" spans="1:4" ht="15.75" customHeight="1" x14ac:dyDescent="0.3">
      <c r="A7866" s="174">
        <v>102222</v>
      </c>
      <c r="B7866" s="83" t="s">
        <v>8038</v>
      </c>
      <c r="C7866" s="174" t="s">
        <v>216</v>
      </c>
      <c r="D7866" s="175">
        <v>0</v>
      </c>
    </row>
    <row r="7867" spans="1:4" ht="15.75" customHeight="1" x14ac:dyDescent="0.3">
      <c r="A7867" s="174">
        <v>102232</v>
      </c>
      <c r="B7867" s="83" t="s">
        <v>8039</v>
      </c>
      <c r="C7867" s="174" t="s">
        <v>216</v>
      </c>
      <c r="D7867" s="175">
        <v>0</v>
      </c>
    </row>
    <row r="7868" spans="1:4" ht="15.75" customHeight="1" x14ac:dyDescent="0.3">
      <c r="A7868" s="174">
        <v>102203</v>
      </c>
      <c r="B7868" s="83" t="s">
        <v>8040</v>
      </c>
      <c r="C7868" s="174" t="s">
        <v>216</v>
      </c>
      <c r="D7868" s="175">
        <v>12.31</v>
      </c>
    </row>
    <row r="7869" spans="1:4" ht="15.75" customHeight="1" x14ac:dyDescent="0.3">
      <c r="A7869" s="174">
        <v>102213</v>
      </c>
      <c r="B7869" s="83" t="s">
        <v>8041</v>
      </c>
      <c r="C7869" s="174" t="s">
        <v>216</v>
      </c>
      <c r="D7869" s="175">
        <v>24.62</v>
      </c>
    </row>
    <row r="7870" spans="1:4" ht="15.75" customHeight="1" x14ac:dyDescent="0.3">
      <c r="A7870" s="174">
        <v>102223</v>
      </c>
      <c r="B7870" s="83" t="s">
        <v>8042</v>
      </c>
      <c r="C7870" s="174" t="s">
        <v>216</v>
      </c>
      <c r="D7870" s="175">
        <v>36.950000000000003</v>
      </c>
    </row>
    <row r="7871" spans="1:4" ht="15.75" customHeight="1" x14ac:dyDescent="0.3">
      <c r="A7871" s="174">
        <v>102204</v>
      </c>
      <c r="B7871" s="83" t="s">
        <v>8043</v>
      </c>
      <c r="C7871" s="174" t="s">
        <v>216</v>
      </c>
      <c r="D7871" s="175">
        <v>12.6</v>
      </c>
    </row>
    <row r="7872" spans="1:4" ht="15.75" customHeight="1" x14ac:dyDescent="0.3">
      <c r="A7872" s="174">
        <v>102214</v>
      </c>
      <c r="B7872" s="83" t="s">
        <v>8044</v>
      </c>
      <c r="C7872" s="174" t="s">
        <v>216</v>
      </c>
      <c r="D7872" s="175">
        <v>25.22</v>
      </c>
    </row>
    <row r="7873" spans="1:4" ht="15.75" customHeight="1" x14ac:dyDescent="0.3">
      <c r="A7873" s="174">
        <v>102224</v>
      </c>
      <c r="B7873" s="83" t="s">
        <v>8045</v>
      </c>
      <c r="C7873" s="174" t="s">
        <v>216</v>
      </c>
      <c r="D7873" s="175">
        <v>37.83</v>
      </c>
    </row>
    <row r="7874" spans="1:4" ht="15.75" customHeight="1" x14ac:dyDescent="0.3">
      <c r="A7874" s="174">
        <v>102205</v>
      </c>
      <c r="B7874" s="83" t="s">
        <v>8046</v>
      </c>
      <c r="C7874" s="174" t="s">
        <v>216</v>
      </c>
      <c r="D7874" s="175">
        <v>11.66</v>
      </c>
    </row>
    <row r="7875" spans="1:4" ht="15.75" customHeight="1" x14ac:dyDescent="0.3">
      <c r="A7875" s="174">
        <v>102215</v>
      </c>
      <c r="B7875" s="83" t="s">
        <v>8047</v>
      </c>
      <c r="C7875" s="174" t="s">
        <v>216</v>
      </c>
      <c r="D7875" s="175">
        <v>23.33</v>
      </c>
    </row>
    <row r="7876" spans="1:4" ht="15.75" customHeight="1" x14ac:dyDescent="0.3">
      <c r="A7876" s="174">
        <v>102225</v>
      </c>
      <c r="B7876" s="83" t="s">
        <v>8048</v>
      </c>
      <c r="C7876" s="174" t="s">
        <v>216</v>
      </c>
      <c r="D7876" s="175">
        <v>35.01</v>
      </c>
    </row>
    <row r="7877" spans="1:4" ht="15.75" customHeight="1" x14ac:dyDescent="0.3">
      <c r="A7877" s="174">
        <v>102206</v>
      </c>
      <c r="B7877" s="83" t="s">
        <v>8049</v>
      </c>
      <c r="C7877" s="174" t="s">
        <v>216</v>
      </c>
      <c r="D7877" s="175">
        <v>0</v>
      </c>
    </row>
    <row r="7878" spans="1:4" ht="15.75" customHeight="1" x14ac:dyDescent="0.3">
      <c r="A7878" s="174">
        <v>102216</v>
      </c>
      <c r="B7878" s="83" t="s">
        <v>8050</v>
      </c>
      <c r="C7878" s="174" t="s">
        <v>216</v>
      </c>
      <c r="D7878" s="175">
        <v>0</v>
      </c>
    </row>
    <row r="7879" spans="1:4" ht="15.75" customHeight="1" x14ac:dyDescent="0.3">
      <c r="A7879" s="174">
        <v>102226</v>
      </c>
      <c r="B7879" s="83" t="s">
        <v>8051</v>
      </c>
      <c r="C7879" s="174" t="s">
        <v>216</v>
      </c>
      <c r="D7879" s="175">
        <v>0</v>
      </c>
    </row>
    <row r="7880" spans="1:4" ht="15.75" customHeight="1" x14ac:dyDescent="0.3">
      <c r="A7880" s="174">
        <v>100718</v>
      </c>
      <c r="B7880" s="83" t="s">
        <v>8052</v>
      </c>
      <c r="C7880" s="174" t="s">
        <v>224</v>
      </c>
      <c r="D7880" s="175">
        <v>1.74</v>
      </c>
    </row>
    <row r="7881" spans="1:4" ht="15.75" customHeight="1" x14ac:dyDescent="0.3">
      <c r="A7881" s="174">
        <v>100716</v>
      </c>
      <c r="B7881" s="83" t="s">
        <v>8053</v>
      </c>
      <c r="C7881" s="174" t="s">
        <v>216</v>
      </c>
      <c r="D7881" s="175">
        <v>27.91</v>
      </c>
    </row>
    <row r="7882" spans="1:4" ht="15.75" customHeight="1" x14ac:dyDescent="0.3">
      <c r="A7882" s="174">
        <v>100717</v>
      </c>
      <c r="B7882" s="83" t="s">
        <v>8054</v>
      </c>
      <c r="C7882" s="174" t="s">
        <v>216</v>
      </c>
      <c r="D7882" s="175">
        <v>12.88</v>
      </c>
    </row>
    <row r="7883" spans="1:4" ht="15.75" customHeight="1" x14ac:dyDescent="0.3">
      <c r="A7883" s="174">
        <v>100754</v>
      </c>
      <c r="B7883" s="83" t="s">
        <v>8055</v>
      </c>
      <c r="C7883" s="174" t="s">
        <v>216</v>
      </c>
      <c r="D7883" s="175">
        <v>38.21</v>
      </c>
    </row>
    <row r="7884" spans="1:4" ht="15.75" customHeight="1" x14ac:dyDescent="0.3">
      <c r="A7884" s="174">
        <v>100736</v>
      </c>
      <c r="B7884" s="83" t="s">
        <v>8056</v>
      </c>
      <c r="C7884" s="174" t="s">
        <v>216</v>
      </c>
      <c r="D7884" s="175">
        <v>19.100000000000001</v>
      </c>
    </row>
    <row r="7885" spans="1:4" ht="15.75" customHeight="1" x14ac:dyDescent="0.3">
      <c r="A7885" s="174">
        <v>100753</v>
      </c>
      <c r="B7885" s="83" t="s">
        <v>8057</v>
      </c>
      <c r="C7885" s="174" t="s">
        <v>216</v>
      </c>
      <c r="D7885" s="175">
        <v>27.98</v>
      </c>
    </row>
    <row r="7886" spans="1:4" ht="15.75" customHeight="1" x14ac:dyDescent="0.3">
      <c r="A7886" s="174">
        <v>100735</v>
      </c>
      <c r="B7886" s="83" t="s">
        <v>8058</v>
      </c>
      <c r="C7886" s="174" t="s">
        <v>216</v>
      </c>
      <c r="D7886" s="175">
        <v>13.99</v>
      </c>
    </row>
    <row r="7887" spans="1:4" ht="15.75" customHeight="1" x14ac:dyDescent="0.3">
      <c r="A7887" s="174">
        <v>100734</v>
      </c>
      <c r="B7887" s="83" t="s">
        <v>8059</v>
      </c>
      <c r="C7887" s="174" t="s">
        <v>216</v>
      </c>
      <c r="D7887" s="175">
        <v>19.96</v>
      </c>
    </row>
    <row r="7888" spans="1:4" ht="15.75" customHeight="1" x14ac:dyDescent="0.3">
      <c r="A7888" s="174">
        <v>100733</v>
      </c>
      <c r="B7888" s="83" t="s">
        <v>8060</v>
      </c>
      <c r="C7888" s="174" t="s">
        <v>216</v>
      </c>
      <c r="D7888" s="175">
        <v>14.96</v>
      </c>
    </row>
    <row r="7889" spans="1:4" ht="15.75" customHeight="1" x14ac:dyDescent="0.3">
      <c r="A7889" s="174">
        <v>100740</v>
      </c>
      <c r="B7889" s="83" t="s">
        <v>8061</v>
      </c>
      <c r="C7889" s="174" t="s">
        <v>216</v>
      </c>
      <c r="D7889" s="175">
        <v>13.33</v>
      </c>
    </row>
    <row r="7890" spans="1:4" ht="15.75" customHeight="1" x14ac:dyDescent="0.3">
      <c r="A7890" s="174">
        <v>100758</v>
      </c>
      <c r="B7890" s="83" t="s">
        <v>8062</v>
      </c>
      <c r="C7890" s="174" t="s">
        <v>216</v>
      </c>
      <c r="D7890" s="175">
        <v>62.61</v>
      </c>
    </row>
    <row r="7891" spans="1:4" ht="15.75" customHeight="1" x14ac:dyDescent="0.3">
      <c r="A7891" s="174">
        <v>100742</v>
      </c>
      <c r="B7891" s="83" t="s">
        <v>8063</v>
      </c>
      <c r="C7891" s="174" t="s">
        <v>216</v>
      </c>
      <c r="D7891" s="175">
        <v>31.29</v>
      </c>
    </row>
    <row r="7892" spans="1:4" ht="15.75" customHeight="1" x14ac:dyDescent="0.3">
      <c r="A7892" s="174">
        <v>100739</v>
      </c>
      <c r="B7892" s="83" t="s">
        <v>8064</v>
      </c>
      <c r="C7892" s="174" t="s">
        <v>216</v>
      </c>
      <c r="D7892" s="175">
        <v>11.1</v>
      </c>
    </row>
    <row r="7893" spans="1:4" ht="15.75" customHeight="1" x14ac:dyDescent="0.3">
      <c r="A7893" s="174">
        <v>100757</v>
      </c>
      <c r="B7893" s="83" t="s">
        <v>8065</v>
      </c>
      <c r="C7893" s="174" t="s">
        <v>216</v>
      </c>
      <c r="D7893" s="175">
        <v>59</v>
      </c>
    </row>
    <row r="7894" spans="1:4" ht="15.75" customHeight="1" x14ac:dyDescent="0.3">
      <c r="A7894" s="174">
        <v>100741</v>
      </c>
      <c r="B7894" s="83" t="s">
        <v>8066</v>
      </c>
      <c r="C7894" s="174" t="s">
        <v>216</v>
      </c>
      <c r="D7894" s="175">
        <v>29.49</v>
      </c>
    </row>
    <row r="7895" spans="1:4" ht="15.75" customHeight="1" x14ac:dyDescent="0.3">
      <c r="A7895" s="174">
        <v>100744</v>
      </c>
      <c r="B7895" s="83" t="s">
        <v>8067</v>
      </c>
      <c r="C7895" s="174" t="s">
        <v>216</v>
      </c>
      <c r="D7895" s="175">
        <v>13.17</v>
      </c>
    </row>
    <row r="7896" spans="1:4" ht="15.75" customHeight="1" x14ac:dyDescent="0.3">
      <c r="A7896" s="174">
        <v>100760</v>
      </c>
      <c r="B7896" s="83" t="s">
        <v>8068</v>
      </c>
      <c r="C7896" s="174" t="s">
        <v>216</v>
      </c>
      <c r="D7896" s="175">
        <v>62.29</v>
      </c>
    </row>
    <row r="7897" spans="1:4" ht="15.75" customHeight="1" x14ac:dyDescent="0.3">
      <c r="A7897" s="174">
        <v>100746</v>
      </c>
      <c r="B7897" s="83" t="s">
        <v>8069</v>
      </c>
      <c r="C7897" s="174" t="s">
        <v>216</v>
      </c>
      <c r="D7897" s="175">
        <v>31.13</v>
      </c>
    </row>
    <row r="7898" spans="1:4" ht="15.75" customHeight="1" x14ac:dyDescent="0.3">
      <c r="A7898" s="174">
        <v>100743</v>
      </c>
      <c r="B7898" s="83" t="s">
        <v>8070</v>
      </c>
      <c r="C7898" s="174" t="s">
        <v>216</v>
      </c>
      <c r="D7898" s="175">
        <v>10.86</v>
      </c>
    </row>
    <row r="7899" spans="1:4" ht="15.75" customHeight="1" x14ac:dyDescent="0.3">
      <c r="A7899" s="174">
        <v>100745</v>
      </c>
      <c r="B7899" s="83" t="s">
        <v>8071</v>
      </c>
      <c r="C7899" s="174" t="s">
        <v>216</v>
      </c>
      <c r="D7899" s="175">
        <v>29.24</v>
      </c>
    </row>
    <row r="7900" spans="1:4" ht="15.75" customHeight="1" x14ac:dyDescent="0.3">
      <c r="A7900" s="174">
        <v>100759</v>
      </c>
      <c r="B7900" s="83" t="s">
        <v>8072</v>
      </c>
      <c r="C7900" s="174" t="s">
        <v>216</v>
      </c>
      <c r="D7900" s="175">
        <v>58.49</v>
      </c>
    </row>
    <row r="7901" spans="1:4" ht="15.75" customHeight="1" x14ac:dyDescent="0.3">
      <c r="A7901" s="174">
        <v>100748</v>
      </c>
      <c r="B7901" s="83" t="s">
        <v>8073</v>
      </c>
      <c r="C7901" s="174" t="s">
        <v>216</v>
      </c>
      <c r="D7901" s="175">
        <v>13.24</v>
      </c>
    </row>
    <row r="7902" spans="1:4" ht="15.75" customHeight="1" x14ac:dyDescent="0.3">
      <c r="A7902" s="174">
        <v>100762</v>
      </c>
      <c r="B7902" s="83" t="s">
        <v>8074</v>
      </c>
      <c r="C7902" s="174" t="s">
        <v>216</v>
      </c>
      <c r="D7902" s="175">
        <v>62.42</v>
      </c>
    </row>
    <row r="7903" spans="1:4" ht="15.75" customHeight="1" x14ac:dyDescent="0.3">
      <c r="A7903" s="174">
        <v>100750</v>
      </c>
      <c r="B7903" s="83" t="s">
        <v>8075</v>
      </c>
      <c r="C7903" s="174" t="s">
        <v>216</v>
      </c>
      <c r="D7903" s="175">
        <v>31.2</v>
      </c>
    </row>
    <row r="7904" spans="1:4" ht="15.75" customHeight="1" x14ac:dyDescent="0.3">
      <c r="A7904" s="174">
        <v>100747</v>
      </c>
      <c r="B7904" s="83" t="s">
        <v>8076</v>
      </c>
      <c r="C7904" s="174" t="s">
        <v>216</v>
      </c>
      <c r="D7904" s="175">
        <v>10.96</v>
      </c>
    </row>
    <row r="7905" spans="1:4" ht="15.75" customHeight="1" x14ac:dyDescent="0.3">
      <c r="A7905" s="174">
        <v>100761</v>
      </c>
      <c r="B7905" s="83" t="s">
        <v>8077</v>
      </c>
      <c r="C7905" s="174" t="s">
        <v>216</v>
      </c>
      <c r="D7905" s="175">
        <v>58.7</v>
      </c>
    </row>
    <row r="7906" spans="1:4" ht="15.75" customHeight="1" x14ac:dyDescent="0.3">
      <c r="A7906" s="174">
        <v>100749</v>
      </c>
      <c r="B7906" s="83" t="s">
        <v>8078</v>
      </c>
      <c r="C7906" s="174" t="s">
        <v>216</v>
      </c>
      <c r="D7906" s="175">
        <v>29.34</v>
      </c>
    </row>
    <row r="7907" spans="1:4" ht="15.75" customHeight="1" x14ac:dyDescent="0.3">
      <c r="A7907" s="174">
        <v>100720</v>
      </c>
      <c r="B7907" s="83" t="s">
        <v>8079</v>
      </c>
      <c r="C7907" s="174" t="s">
        <v>216</v>
      </c>
      <c r="D7907" s="175">
        <v>12.77</v>
      </c>
    </row>
    <row r="7908" spans="1:4" ht="15.75" customHeight="1" x14ac:dyDescent="0.3">
      <c r="A7908" s="174">
        <v>100722</v>
      </c>
      <c r="B7908" s="83" t="s">
        <v>8080</v>
      </c>
      <c r="C7908" s="174" t="s">
        <v>216</v>
      </c>
      <c r="D7908" s="175">
        <v>30.77</v>
      </c>
    </row>
    <row r="7909" spans="1:4" ht="15.75" customHeight="1" x14ac:dyDescent="0.3">
      <c r="A7909" s="174">
        <v>100719</v>
      </c>
      <c r="B7909" s="83" t="s">
        <v>8081</v>
      </c>
      <c r="C7909" s="174" t="s">
        <v>216</v>
      </c>
      <c r="D7909" s="175">
        <v>11.27</v>
      </c>
    </row>
    <row r="7910" spans="1:4" ht="15.75" customHeight="1" x14ac:dyDescent="0.3">
      <c r="A7910" s="174">
        <v>100721</v>
      </c>
      <c r="B7910" s="83" t="s">
        <v>8082</v>
      </c>
      <c r="C7910" s="174" t="s">
        <v>216</v>
      </c>
      <c r="D7910" s="175">
        <v>29.86</v>
      </c>
    </row>
    <row r="7911" spans="1:4" ht="15.75" customHeight="1" x14ac:dyDescent="0.3">
      <c r="A7911" s="174">
        <v>100724</v>
      </c>
      <c r="B7911" s="83" t="s">
        <v>8083</v>
      </c>
      <c r="C7911" s="174" t="s">
        <v>216</v>
      </c>
      <c r="D7911" s="175">
        <v>15.93</v>
      </c>
    </row>
    <row r="7912" spans="1:4" ht="15.75" customHeight="1" x14ac:dyDescent="0.3">
      <c r="A7912" s="174">
        <v>100726</v>
      </c>
      <c r="B7912" s="83" t="s">
        <v>8084</v>
      </c>
      <c r="C7912" s="174" t="s">
        <v>216</v>
      </c>
      <c r="D7912" s="175">
        <v>33.82</v>
      </c>
    </row>
    <row r="7913" spans="1:4" ht="15.75" customHeight="1" x14ac:dyDescent="0.3">
      <c r="A7913" s="174">
        <v>100723</v>
      </c>
      <c r="B7913" s="83" t="s">
        <v>8085</v>
      </c>
      <c r="C7913" s="174" t="s">
        <v>216</v>
      </c>
      <c r="D7913" s="175">
        <v>12.04</v>
      </c>
    </row>
    <row r="7914" spans="1:4" ht="15.75" customHeight="1" x14ac:dyDescent="0.3">
      <c r="A7914" s="174">
        <v>100725</v>
      </c>
      <c r="B7914" s="83" t="s">
        <v>8086</v>
      </c>
      <c r="C7914" s="174" t="s">
        <v>216</v>
      </c>
      <c r="D7914" s="175">
        <v>30.11</v>
      </c>
    </row>
    <row r="7915" spans="1:4" ht="15.75" customHeight="1" x14ac:dyDescent="0.3">
      <c r="A7915" s="174">
        <v>100752</v>
      </c>
      <c r="B7915" s="83" t="s">
        <v>8087</v>
      </c>
      <c r="C7915" s="174" t="s">
        <v>216</v>
      </c>
      <c r="D7915" s="175">
        <v>50.49</v>
      </c>
    </row>
    <row r="7916" spans="1:4" ht="15.75" customHeight="1" x14ac:dyDescent="0.3">
      <c r="A7916" s="174">
        <v>100730</v>
      </c>
      <c r="B7916" s="83" t="s">
        <v>8088</v>
      </c>
      <c r="C7916" s="174" t="s">
        <v>216</v>
      </c>
      <c r="D7916" s="175">
        <v>25.24</v>
      </c>
    </row>
    <row r="7917" spans="1:4" ht="15.75" customHeight="1" x14ac:dyDescent="0.3">
      <c r="A7917" s="174">
        <v>100751</v>
      </c>
      <c r="B7917" s="83" t="s">
        <v>8089</v>
      </c>
      <c r="C7917" s="174" t="s">
        <v>216</v>
      </c>
      <c r="D7917" s="175">
        <v>40.659999999999997</v>
      </c>
    </row>
    <row r="7918" spans="1:4" ht="15.75" customHeight="1" x14ac:dyDescent="0.3">
      <c r="A7918" s="174">
        <v>100729</v>
      </c>
      <c r="B7918" s="83" t="s">
        <v>8090</v>
      </c>
      <c r="C7918" s="174" t="s">
        <v>216</v>
      </c>
      <c r="D7918" s="175">
        <v>20.329999999999998</v>
      </c>
    </row>
    <row r="7919" spans="1:4" ht="15.75" customHeight="1" x14ac:dyDescent="0.3">
      <c r="A7919" s="174">
        <v>100728</v>
      </c>
      <c r="B7919" s="83" t="s">
        <v>8091</v>
      </c>
      <c r="C7919" s="174" t="s">
        <v>216</v>
      </c>
      <c r="D7919" s="175">
        <v>25.65</v>
      </c>
    </row>
    <row r="7920" spans="1:4" ht="15.75" customHeight="1" x14ac:dyDescent="0.3">
      <c r="A7920" s="174">
        <v>100732</v>
      </c>
      <c r="B7920" s="83" t="s">
        <v>8092</v>
      </c>
      <c r="C7920" s="174" t="s">
        <v>216</v>
      </c>
      <c r="D7920" s="175">
        <v>0</v>
      </c>
    </row>
    <row r="7921" spans="1:4" ht="15.75" customHeight="1" x14ac:dyDescent="0.3">
      <c r="A7921" s="174">
        <v>100731</v>
      </c>
      <c r="B7921" s="83" t="s">
        <v>8093</v>
      </c>
      <c r="C7921" s="174" t="s">
        <v>216</v>
      </c>
      <c r="D7921" s="175">
        <v>0</v>
      </c>
    </row>
    <row r="7922" spans="1:4" ht="15.75" customHeight="1" x14ac:dyDescent="0.3">
      <c r="A7922" s="174">
        <v>100727</v>
      </c>
      <c r="B7922" s="83" t="s">
        <v>8094</v>
      </c>
      <c r="C7922" s="174" t="s">
        <v>216</v>
      </c>
      <c r="D7922" s="175">
        <v>26.73</v>
      </c>
    </row>
    <row r="7923" spans="1:4" ht="15.75" customHeight="1" x14ac:dyDescent="0.3">
      <c r="A7923" s="174">
        <v>100756</v>
      </c>
      <c r="B7923" s="83" t="s">
        <v>8095</v>
      </c>
      <c r="C7923" s="174" t="s">
        <v>216</v>
      </c>
      <c r="D7923" s="175">
        <v>0</v>
      </c>
    </row>
    <row r="7924" spans="1:4" ht="15.75" customHeight="1" x14ac:dyDescent="0.3">
      <c r="A7924" s="174">
        <v>100738</v>
      </c>
      <c r="B7924" s="83" t="s">
        <v>8096</v>
      </c>
      <c r="C7924" s="174" t="s">
        <v>216</v>
      </c>
      <c r="D7924" s="175">
        <v>0</v>
      </c>
    </row>
    <row r="7925" spans="1:4" ht="15.75" customHeight="1" x14ac:dyDescent="0.3">
      <c r="A7925" s="174">
        <v>100755</v>
      </c>
      <c r="B7925" s="83" t="s">
        <v>8097</v>
      </c>
      <c r="C7925" s="174" t="s">
        <v>216</v>
      </c>
      <c r="D7925" s="175">
        <v>0</v>
      </c>
    </row>
    <row r="7926" spans="1:4" ht="15.75" customHeight="1" x14ac:dyDescent="0.3">
      <c r="A7926" s="174">
        <v>100737</v>
      </c>
      <c r="B7926" s="83" t="s">
        <v>8098</v>
      </c>
      <c r="C7926" s="174" t="s">
        <v>216</v>
      </c>
      <c r="D7926" s="175">
        <v>0</v>
      </c>
    </row>
    <row r="7927" spans="1:4" ht="15.75" customHeight="1" x14ac:dyDescent="0.3">
      <c r="A7927" s="174">
        <v>102499</v>
      </c>
      <c r="B7927" s="83" t="s">
        <v>8099</v>
      </c>
      <c r="C7927" s="174" t="s">
        <v>216</v>
      </c>
      <c r="D7927" s="175">
        <v>3.62</v>
      </c>
    </row>
    <row r="7928" spans="1:4" ht="15.75" customHeight="1" x14ac:dyDescent="0.3">
      <c r="A7928" s="174">
        <v>102505</v>
      </c>
      <c r="B7928" s="83" t="s">
        <v>8100</v>
      </c>
      <c r="C7928" s="174" t="s">
        <v>224</v>
      </c>
      <c r="D7928" s="175">
        <v>13.17</v>
      </c>
    </row>
    <row r="7929" spans="1:4" ht="15.75" customHeight="1" x14ac:dyDescent="0.3">
      <c r="A7929" s="174">
        <v>102504</v>
      </c>
      <c r="B7929" s="83" t="s">
        <v>8101</v>
      </c>
      <c r="C7929" s="174" t="s">
        <v>224</v>
      </c>
      <c r="D7929" s="175">
        <v>12.79</v>
      </c>
    </row>
    <row r="7930" spans="1:4" ht="15.75" customHeight="1" x14ac:dyDescent="0.3">
      <c r="A7930" s="174">
        <v>102506</v>
      </c>
      <c r="B7930" s="83" t="s">
        <v>8102</v>
      </c>
      <c r="C7930" s="174" t="s">
        <v>224</v>
      </c>
      <c r="D7930" s="175">
        <v>13.76</v>
      </c>
    </row>
    <row r="7931" spans="1:4" ht="15.75" customHeight="1" x14ac:dyDescent="0.3">
      <c r="A7931" s="174">
        <v>102500</v>
      </c>
      <c r="B7931" s="83" t="s">
        <v>8103</v>
      </c>
      <c r="C7931" s="174" t="s">
        <v>224</v>
      </c>
      <c r="D7931" s="175">
        <v>5.31</v>
      </c>
    </row>
    <row r="7932" spans="1:4" ht="15.75" customHeight="1" x14ac:dyDescent="0.3">
      <c r="A7932" s="174">
        <v>102502</v>
      </c>
      <c r="B7932" s="83" t="s">
        <v>8104</v>
      </c>
      <c r="C7932" s="174" t="s">
        <v>224</v>
      </c>
      <c r="D7932" s="175">
        <v>0</v>
      </c>
    </row>
    <row r="7933" spans="1:4" ht="15.75" customHeight="1" x14ac:dyDescent="0.3">
      <c r="A7933" s="174">
        <v>102507</v>
      </c>
      <c r="B7933" s="83" t="s">
        <v>8105</v>
      </c>
      <c r="C7933" s="174" t="s">
        <v>224</v>
      </c>
      <c r="D7933" s="175">
        <v>7.24</v>
      </c>
    </row>
    <row r="7934" spans="1:4" ht="15.75" customHeight="1" x14ac:dyDescent="0.3">
      <c r="A7934" s="174">
        <v>102510</v>
      </c>
      <c r="B7934" s="83" t="s">
        <v>8106</v>
      </c>
      <c r="C7934" s="174" t="s">
        <v>224</v>
      </c>
      <c r="D7934" s="175">
        <v>0</v>
      </c>
    </row>
    <row r="7935" spans="1:4" ht="15.75" customHeight="1" x14ac:dyDescent="0.3">
      <c r="A7935" s="174">
        <v>102512</v>
      </c>
      <c r="B7935" s="83" t="s">
        <v>8107</v>
      </c>
      <c r="C7935" s="174" t="s">
        <v>224</v>
      </c>
      <c r="D7935" s="175">
        <v>6.72</v>
      </c>
    </row>
    <row r="7936" spans="1:4" ht="15.75" customHeight="1" x14ac:dyDescent="0.3">
      <c r="A7936" s="174">
        <v>102501</v>
      </c>
      <c r="B7936" s="83" t="s">
        <v>8108</v>
      </c>
      <c r="C7936" s="174" t="s">
        <v>216</v>
      </c>
      <c r="D7936" s="175">
        <v>29.84</v>
      </c>
    </row>
    <row r="7937" spans="1:4" ht="15.75" customHeight="1" x14ac:dyDescent="0.3">
      <c r="A7937" s="174">
        <v>102503</v>
      </c>
      <c r="B7937" s="83" t="s">
        <v>8109</v>
      </c>
      <c r="C7937" s="174" t="s">
        <v>216</v>
      </c>
      <c r="D7937" s="175">
        <v>0</v>
      </c>
    </row>
    <row r="7938" spans="1:4" ht="15.75" customHeight="1" x14ac:dyDescent="0.3">
      <c r="A7938" s="174">
        <v>102508</v>
      </c>
      <c r="B7938" s="83" t="s">
        <v>8110</v>
      </c>
      <c r="C7938" s="174" t="s">
        <v>216</v>
      </c>
      <c r="D7938" s="175">
        <v>49.63</v>
      </c>
    </row>
    <row r="7939" spans="1:4" ht="15.75" customHeight="1" x14ac:dyDescent="0.3">
      <c r="A7939" s="174">
        <v>102511</v>
      </c>
      <c r="B7939" s="83" t="s">
        <v>8111</v>
      </c>
      <c r="C7939" s="174" t="s">
        <v>216</v>
      </c>
      <c r="D7939" s="175">
        <v>0</v>
      </c>
    </row>
    <row r="7940" spans="1:4" ht="15.75" customHeight="1" x14ac:dyDescent="0.3">
      <c r="A7940" s="174">
        <v>102509</v>
      </c>
      <c r="B7940" s="83" t="s">
        <v>8112</v>
      </c>
      <c r="C7940" s="174" t="s">
        <v>216</v>
      </c>
      <c r="D7940" s="175">
        <v>34.93</v>
      </c>
    </row>
    <row r="7941" spans="1:4" ht="15.75" customHeight="1" x14ac:dyDescent="0.3">
      <c r="A7941" s="174">
        <v>102498</v>
      </c>
      <c r="B7941" s="83" t="s">
        <v>8113</v>
      </c>
      <c r="C7941" s="174" t="s">
        <v>224</v>
      </c>
      <c r="D7941" s="175">
        <v>2.0099999999999998</v>
      </c>
    </row>
    <row r="7942" spans="1:4" ht="15.75" customHeight="1" x14ac:dyDescent="0.3">
      <c r="A7942" s="174">
        <v>102519</v>
      </c>
      <c r="B7942" s="83" t="s">
        <v>8114</v>
      </c>
      <c r="C7942" s="174" t="s">
        <v>182</v>
      </c>
      <c r="D7942" s="175">
        <v>0</v>
      </c>
    </row>
    <row r="7943" spans="1:4" ht="15.75" customHeight="1" x14ac:dyDescent="0.3">
      <c r="A7943" s="174">
        <v>102491</v>
      </c>
      <c r="B7943" s="83" t="s">
        <v>8115</v>
      </c>
      <c r="C7943" s="174" t="s">
        <v>216</v>
      </c>
      <c r="D7943" s="175">
        <v>23.33</v>
      </c>
    </row>
    <row r="7944" spans="1:4" ht="15.75" customHeight="1" x14ac:dyDescent="0.3">
      <c r="A7944" s="174">
        <v>102492</v>
      </c>
      <c r="B7944" s="83" t="s">
        <v>8116</v>
      </c>
      <c r="C7944" s="174" t="s">
        <v>216</v>
      </c>
      <c r="D7944" s="175">
        <v>29.85</v>
      </c>
    </row>
    <row r="7945" spans="1:4" ht="15.75" customHeight="1" x14ac:dyDescent="0.3">
      <c r="A7945" s="174">
        <v>102804</v>
      </c>
      <c r="B7945" s="83" t="s">
        <v>8117</v>
      </c>
      <c r="C7945" s="174" t="s">
        <v>216</v>
      </c>
      <c r="D7945" s="175">
        <v>0</v>
      </c>
    </row>
    <row r="7946" spans="1:4" ht="15.75" customHeight="1" x14ac:dyDescent="0.3">
      <c r="A7946" s="174">
        <v>102494</v>
      </c>
      <c r="B7946" s="83" t="s">
        <v>8118</v>
      </c>
      <c r="C7946" s="174" t="s">
        <v>216</v>
      </c>
      <c r="D7946" s="175">
        <v>65.19</v>
      </c>
    </row>
    <row r="7947" spans="1:4" ht="15.75" customHeight="1" x14ac:dyDescent="0.3">
      <c r="A7947" s="174">
        <v>102805</v>
      </c>
      <c r="B7947" s="83" t="s">
        <v>8119</v>
      </c>
      <c r="C7947" s="174" t="s">
        <v>216</v>
      </c>
      <c r="D7947" s="175">
        <v>0</v>
      </c>
    </row>
    <row r="7948" spans="1:4" ht="15.75" customHeight="1" x14ac:dyDescent="0.3">
      <c r="A7948" s="174">
        <v>102490</v>
      </c>
      <c r="B7948" s="83" t="s">
        <v>8120</v>
      </c>
      <c r="C7948" s="174" t="s">
        <v>216</v>
      </c>
      <c r="D7948" s="175">
        <v>0</v>
      </c>
    </row>
    <row r="7949" spans="1:4" ht="15.75" customHeight="1" x14ac:dyDescent="0.3">
      <c r="A7949" s="174">
        <v>102496</v>
      </c>
      <c r="B7949" s="83" t="s">
        <v>8121</v>
      </c>
      <c r="C7949" s="174" t="s">
        <v>224</v>
      </c>
      <c r="D7949" s="175">
        <v>14.65</v>
      </c>
    </row>
    <row r="7950" spans="1:4" ht="15.75" customHeight="1" x14ac:dyDescent="0.3">
      <c r="A7950" s="174">
        <v>102497</v>
      </c>
      <c r="B7950" s="83" t="s">
        <v>8122</v>
      </c>
      <c r="C7950" s="174" t="s">
        <v>224</v>
      </c>
      <c r="D7950" s="175">
        <v>5.9</v>
      </c>
    </row>
    <row r="7951" spans="1:4" ht="15.75" customHeight="1" x14ac:dyDescent="0.3">
      <c r="A7951" s="174">
        <v>102520</v>
      </c>
      <c r="B7951" s="83" t="s">
        <v>8123</v>
      </c>
      <c r="C7951" s="174" t="s">
        <v>216</v>
      </c>
      <c r="D7951" s="175">
        <v>101.96</v>
      </c>
    </row>
    <row r="7952" spans="1:4" ht="15.75" customHeight="1" x14ac:dyDescent="0.3">
      <c r="A7952" s="174">
        <v>102518</v>
      </c>
      <c r="B7952" s="83" t="s">
        <v>8124</v>
      </c>
      <c r="C7952" s="174" t="s">
        <v>182</v>
      </c>
      <c r="D7952" s="175">
        <v>0</v>
      </c>
    </row>
    <row r="7953" spans="1:4" ht="15.75" customHeight="1" x14ac:dyDescent="0.3">
      <c r="A7953" s="174">
        <v>102514</v>
      </c>
      <c r="B7953" s="83" t="s">
        <v>8125</v>
      </c>
      <c r="C7953" s="174" t="s">
        <v>182</v>
      </c>
      <c r="D7953" s="175">
        <v>0</v>
      </c>
    </row>
    <row r="7954" spans="1:4" ht="15.75" customHeight="1" x14ac:dyDescent="0.3">
      <c r="A7954" s="174">
        <v>102516</v>
      </c>
      <c r="B7954" s="83" t="s">
        <v>8126</v>
      </c>
      <c r="C7954" s="174" t="s">
        <v>182</v>
      </c>
      <c r="D7954" s="175">
        <v>0</v>
      </c>
    </row>
    <row r="7955" spans="1:4" ht="15.75" customHeight="1" x14ac:dyDescent="0.3">
      <c r="A7955" s="174">
        <v>102515</v>
      </c>
      <c r="B7955" s="83" t="s">
        <v>8127</v>
      </c>
      <c r="C7955" s="174" t="s">
        <v>182</v>
      </c>
      <c r="D7955" s="175">
        <v>0</v>
      </c>
    </row>
    <row r="7956" spans="1:4" ht="15.75" customHeight="1" x14ac:dyDescent="0.3">
      <c r="A7956" s="174">
        <v>102517</v>
      </c>
      <c r="B7956" s="83" t="s">
        <v>8128</v>
      </c>
      <c r="C7956" s="174" t="s">
        <v>182</v>
      </c>
      <c r="D7956" s="175">
        <v>0</v>
      </c>
    </row>
    <row r="7957" spans="1:4" ht="15.75" customHeight="1" x14ac:dyDescent="0.3">
      <c r="A7957" s="174">
        <v>102513</v>
      </c>
      <c r="B7957" s="83" t="s">
        <v>8129</v>
      </c>
      <c r="C7957" s="174" t="s">
        <v>216</v>
      </c>
      <c r="D7957" s="175">
        <v>58.3</v>
      </c>
    </row>
    <row r="7958" spans="1:4" ht="15.75" customHeight="1" x14ac:dyDescent="0.3">
      <c r="A7958" s="174">
        <v>102489</v>
      </c>
      <c r="B7958" s="83" t="s">
        <v>8130</v>
      </c>
      <c r="C7958" s="174" t="s">
        <v>216</v>
      </c>
      <c r="D7958" s="175">
        <v>32.17</v>
      </c>
    </row>
    <row r="7959" spans="1:4" ht="15.75" customHeight="1" x14ac:dyDescent="0.3">
      <c r="A7959" s="174">
        <v>102488</v>
      </c>
      <c r="B7959" s="83" t="s">
        <v>8131</v>
      </c>
      <c r="C7959" s="174" t="s">
        <v>216</v>
      </c>
      <c r="D7959" s="175">
        <v>4.76</v>
      </c>
    </row>
    <row r="7960" spans="1:4" ht="15.75" customHeight="1" x14ac:dyDescent="0.3">
      <c r="A7960" s="174">
        <v>101730</v>
      </c>
      <c r="B7960" s="83" t="s">
        <v>8132</v>
      </c>
      <c r="C7960" s="174" t="s">
        <v>216</v>
      </c>
      <c r="D7960" s="175">
        <v>0</v>
      </c>
    </row>
    <row r="7961" spans="1:4" ht="15.75" customHeight="1" x14ac:dyDescent="0.3">
      <c r="A7961" s="174">
        <v>101746</v>
      </c>
      <c r="B7961" s="83" t="s">
        <v>8133</v>
      </c>
      <c r="C7961" s="174" t="s">
        <v>216</v>
      </c>
      <c r="D7961" s="175">
        <v>311.32</v>
      </c>
    </row>
    <row r="7962" spans="1:4" ht="15.75" customHeight="1" x14ac:dyDescent="0.3">
      <c r="A7962" s="174">
        <v>98679</v>
      </c>
      <c r="B7962" s="83" t="s">
        <v>8134</v>
      </c>
      <c r="C7962" s="174" t="s">
        <v>216</v>
      </c>
      <c r="D7962" s="175">
        <v>41.54</v>
      </c>
    </row>
    <row r="7963" spans="1:4" ht="15.75" customHeight="1" x14ac:dyDescent="0.3">
      <c r="A7963" s="174">
        <v>98680</v>
      </c>
      <c r="B7963" s="83" t="s">
        <v>8135</v>
      </c>
      <c r="C7963" s="174" t="s">
        <v>216</v>
      </c>
      <c r="D7963" s="175">
        <v>51.48</v>
      </c>
    </row>
    <row r="7964" spans="1:4" ht="15.75" customHeight="1" x14ac:dyDescent="0.3">
      <c r="A7964" s="174">
        <v>101749</v>
      </c>
      <c r="B7964" s="83" t="s">
        <v>8136</v>
      </c>
      <c r="C7964" s="174" t="s">
        <v>216</v>
      </c>
      <c r="D7964" s="175">
        <v>59.62</v>
      </c>
    </row>
    <row r="7965" spans="1:4" ht="15.75" customHeight="1" x14ac:dyDescent="0.3">
      <c r="A7965" s="174">
        <v>98681</v>
      </c>
      <c r="B7965" s="83" t="s">
        <v>8137</v>
      </c>
      <c r="C7965" s="174" t="s">
        <v>216</v>
      </c>
      <c r="D7965" s="175">
        <v>38.340000000000003</v>
      </c>
    </row>
    <row r="7966" spans="1:4" ht="15.75" customHeight="1" x14ac:dyDescent="0.3">
      <c r="A7966" s="174">
        <v>98682</v>
      </c>
      <c r="B7966" s="83" t="s">
        <v>8138</v>
      </c>
      <c r="C7966" s="174" t="s">
        <v>216</v>
      </c>
      <c r="D7966" s="175">
        <v>48.3</v>
      </c>
    </row>
    <row r="7967" spans="1:4" ht="15.75" customHeight="1" x14ac:dyDescent="0.3">
      <c r="A7967" s="174">
        <v>101750</v>
      </c>
      <c r="B7967" s="83" t="s">
        <v>8139</v>
      </c>
      <c r="C7967" s="174" t="s">
        <v>216</v>
      </c>
      <c r="D7967" s="175">
        <v>56.43</v>
      </c>
    </row>
    <row r="7968" spans="1:4" ht="15.75" customHeight="1" x14ac:dyDescent="0.3">
      <c r="A7968" s="174">
        <v>101737</v>
      </c>
      <c r="B7968" s="83" t="s">
        <v>8140</v>
      </c>
      <c r="C7968" s="174" t="s">
        <v>216</v>
      </c>
      <c r="D7968" s="175">
        <v>125.46</v>
      </c>
    </row>
    <row r="7969" spans="1:4" ht="15.75" customHeight="1" x14ac:dyDescent="0.3">
      <c r="A7969" s="174">
        <v>101735</v>
      </c>
      <c r="B7969" s="83" t="s">
        <v>8141</v>
      </c>
      <c r="C7969" s="174" t="s">
        <v>216</v>
      </c>
      <c r="D7969" s="175">
        <v>413.03</v>
      </c>
    </row>
    <row r="7970" spans="1:4" ht="15.75" customHeight="1" x14ac:dyDescent="0.3">
      <c r="A7970" s="174">
        <v>101734</v>
      </c>
      <c r="B7970" s="83" t="s">
        <v>8142</v>
      </c>
      <c r="C7970" s="174" t="s">
        <v>216</v>
      </c>
      <c r="D7970" s="175">
        <v>403.31</v>
      </c>
    </row>
    <row r="7971" spans="1:4" ht="15.75" customHeight="1" x14ac:dyDescent="0.3">
      <c r="A7971" s="174">
        <v>101736</v>
      </c>
      <c r="B7971" s="83" t="s">
        <v>8143</v>
      </c>
      <c r="C7971" s="174" t="s">
        <v>216</v>
      </c>
      <c r="D7971" s="175">
        <v>106.22</v>
      </c>
    </row>
    <row r="7972" spans="1:4" ht="15.75" customHeight="1" x14ac:dyDescent="0.3">
      <c r="A7972" s="174">
        <v>101733</v>
      </c>
      <c r="B7972" s="83" t="s">
        <v>8144</v>
      </c>
      <c r="C7972" s="174" t="s">
        <v>216</v>
      </c>
      <c r="D7972" s="175">
        <v>269.27</v>
      </c>
    </row>
    <row r="7973" spans="1:4" ht="15.75" customHeight="1" x14ac:dyDescent="0.3">
      <c r="A7973" s="174">
        <v>98678</v>
      </c>
      <c r="B7973" s="83" t="s">
        <v>8145</v>
      </c>
      <c r="C7973" s="174" t="s">
        <v>216</v>
      </c>
      <c r="D7973" s="175">
        <v>490.57</v>
      </c>
    </row>
    <row r="7974" spans="1:4" ht="15.75" customHeight="1" x14ac:dyDescent="0.3">
      <c r="A7974" s="174">
        <v>98677</v>
      </c>
      <c r="B7974" s="83" t="s">
        <v>8146</v>
      </c>
      <c r="C7974" s="174" t="s">
        <v>216</v>
      </c>
      <c r="D7974" s="175">
        <v>0</v>
      </c>
    </row>
    <row r="7975" spans="1:4" ht="15.75" customHeight="1" x14ac:dyDescent="0.3">
      <c r="A7975" s="174">
        <v>98676</v>
      </c>
      <c r="B7975" s="83" t="s">
        <v>8147</v>
      </c>
      <c r="C7975" s="174" t="s">
        <v>216</v>
      </c>
      <c r="D7975" s="175">
        <v>0</v>
      </c>
    </row>
    <row r="7976" spans="1:4" ht="15.75" customHeight="1" x14ac:dyDescent="0.3">
      <c r="A7976" s="174">
        <v>98675</v>
      </c>
      <c r="B7976" s="83" t="s">
        <v>8148</v>
      </c>
      <c r="C7976" s="174" t="s">
        <v>216</v>
      </c>
      <c r="D7976" s="175">
        <v>0</v>
      </c>
    </row>
    <row r="7977" spans="1:4" ht="15.75" customHeight="1" x14ac:dyDescent="0.3">
      <c r="A7977" s="174">
        <v>101747</v>
      </c>
      <c r="B7977" s="83" t="s">
        <v>8149</v>
      </c>
      <c r="C7977" s="174" t="s">
        <v>216</v>
      </c>
      <c r="D7977" s="175">
        <v>77.459999999999994</v>
      </c>
    </row>
    <row r="7978" spans="1:4" ht="15.75" customHeight="1" x14ac:dyDescent="0.3">
      <c r="A7978" s="174">
        <v>104162</v>
      </c>
      <c r="B7978" s="83" t="s">
        <v>8150</v>
      </c>
      <c r="C7978" s="174" t="s">
        <v>216</v>
      </c>
      <c r="D7978" s="175">
        <v>108.81</v>
      </c>
    </row>
    <row r="7979" spans="1:4" ht="15.75" customHeight="1" x14ac:dyDescent="0.3">
      <c r="A7979" s="174">
        <v>98671</v>
      </c>
      <c r="B7979" s="83" t="s">
        <v>8151</v>
      </c>
      <c r="C7979" s="174" t="s">
        <v>216</v>
      </c>
      <c r="D7979" s="175">
        <v>479.5</v>
      </c>
    </row>
    <row r="7980" spans="1:4" ht="15.75" customHeight="1" x14ac:dyDescent="0.3">
      <c r="A7980" s="174">
        <v>101092</v>
      </c>
      <c r="B7980" s="83" t="s">
        <v>8152</v>
      </c>
      <c r="C7980" s="174" t="s">
        <v>216</v>
      </c>
      <c r="D7980" s="175">
        <v>495.25</v>
      </c>
    </row>
    <row r="7981" spans="1:4" ht="15.75" customHeight="1" x14ac:dyDescent="0.3">
      <c r="A7981" s="174">
        <v>101091</v>
      </c>
      <c r="B7981" s="83" t="s">
        <v>8153</v>
      </c>
      <c r="C7981" s="174" t="s">
        <v>216</v>
      </c>
      <c r="D7981" s="175">
        <v>141.35</v>
      </c>
    </row>
    <row r="7982" spans="1:4" ht="15.75" customHeight="1" x14ac:dyDescent="0.3">
      <c r="A7982" s="174">
        <v>101726</v>
      </c>
      <c r="B7982" s="83" t="s">
        <v>8154</v>
      </c>
      <c r="C7982" s="174" t="s">
        <v>216</v>
      </c>
      <c r="D7982" s="175">
        <v>195.15</v>
      </c>
    </row>
    <row r="7983" spans="1:4" ht="15.75" customHeight="1" x14ac:dyDescent="0.3">
      <c r="A7983" s="174">
        <v>101725</v>
      </c>
      <c r="B7983" s="83" t="s">
        <v>8155</v>
      </c>
      <c r="C7983" s="174" t="s">
        <v>216</v>
      </c>
      <c r="D7983" s="175">
        <v>317.48</v>
      </c>
    </row>
    <row r="7984" spans="1:4" ht="15.75" customHeight="1" x14ac:dyDescent="0.3">
      <c r="A7984" s="174">
        <v>98672</v>
      </c>
      <c r="B7984" s="83" t="s">
        <v>8156</v>
      </c>
      <c r="C7984" s="174" t="s">
        <v>216</v>
      </c>
      <c r="D7984" s="175">
        <v>584.35</v>
      </c>
    </row>
    <row r="7985" spans="1:4" ht="15.75" customHeight="1" x14ac:dyDescent="0.3">
      <c r="A7985" s="174">
        <v>101093</v>
      </c>
      <c r="B7985" s="83" t="s">
        <v>8157</v>
      </c>
      <c r="C7985" s="174" t="s">
        <v>216</v>
      </c>
      <c r="D7985" s="175">
        <v>600.1</v>
      </c>
    </row>
    <row r="7986" spans="1:4" ht="15.75" customHeight="1" x14ac:dyDescent="0.3">
      <c r="A7986" s="174">
        <v>101731</v>
      </c>
      <c r="B7986" s="83" t="s">
        <v>8158</v>
      </c>
      <c r="C7986" s="174" t="s">
        <v>216</v>
      </c>
      <c r="D7986" s="175">
        <v>361.28</v>
      </c>
    </row>
    <row r="7987" spans="1:4" ht="15.75" customHeight="1" x14ac:dyDescent="0.3">
      <c r="A7987" s="174">
        <v>101732</v>
      </c>
      <c r="B7987" s="83" t="s">
        <v>8159</v>
      </c>
      <c r="C7987" s="174" t="s">
        <v>216</v>
      </c>
      <c r="D7987" s="175">
        <v>113.01</v>
      </c>
    </row>
    <row r="7988" spans="1:4" ht="15.75" customHeight="1" x14ac:dyDescent="0.3">
      <c r="A7988" s="174">
        <v>101090</v>
      </c>
      <c r="B7988" s="83" t="s">
        <v>8160</v>
      </c>
      <c r="C7988" s="174" t="s">
        <v>216</v>
      </c>
      <c r="D7988" s="175">
        <v>237.55</v>
      </c>
    </row>
    <row r="7989" spans="1:4" ht="15.75" customHeight="1" x14ac:dyDescent="0.3">
      <c r="A7989" s="174">
        <v>101751</v>
      </c>
      <c r="B7989" s="83" t="s">
        <v>8161</v>
      </c>
      <c r="C7989" s="174" t="s">
        <v>216</v>
      </c>
      <c r="D7989" s="175">
        <v>212.16</v>
      </c>
    </row>
    <row r="7990" spans="1:4" ht="15.75" customHeight="1" x14ac:dyDescent="0.3">
      <c r="A7990" s="174">
        <v>101729</v>
      </c>
      <c r="B7990" s="83" t="s">
        <v>8162</v>
      </c>
      <c r="C7990" s="174" t="s">
        <v>216</v>
      </c>
      <c r="D7990" s="175">
        <v>203.49</v>
      </c>
    </row>
    <row r="7991" spans="1:4" ht="15.75" customHeight="1" x14ac:dyDescent="0.3">
      <c r="A7991" s="174">
        <v>98683</v>
      </c>
      <c r="B7991" s="83" t="s">
        <v>8163</v>
      </c>
      <c r="C7991" s="174" t="s">
        <v>216</v>
      </c>
      <c r="D7991" s="175">
        <v>0</v>
      </c>
    </row>
    <row r="7992" spans="1:4" ht="15.75" customHeight="1" x14ac:dyDescent="0.3">
      <c r="A7992" s="174">
        <v>101094</v>
      </c>
      <c r="B7992" s="83" t="s">
        <v>8164</v>
      </c>
      <c r="C7992" s="174" t="s">
        <v>224</v>
      </c>
      <c r="D7992" s="175">
        <v>168.06</v>
      </c>
    </row>
    <row r="7993" spans="1:4" ht="15.75" customHeight="1" x14ac:dyDescent="0.3">
      <c r="A7993" s="174">
        <v>101095</v>
      </c>
      <c r="B7993" s="83" t="s">
        <v>8165</v>
      </c>
      <c r="C7993" s="174" t="s">
        <v>224</v>
      </c>
      <c r="D7993" s="175">
        <v>0</v>
      </c>
    </row>
    <row r="7994" spans="1:4" ht="15.75" customHeight="1" x14ac:dyDescent="0.3">
      <c r="A7994" s="174">
        <v>101728</v>
      </c>
      <c r="B7994" s="83" t="s">
        <v>8166</v>
      </c>
      <c r="C7994" s="174" t="s">
        <v>216</v>
      </c>
      <c r="D7994" s="175">
        <v>0</v>
      </c>
    </row>
    <row r="7995" spans="1:4" ht="15.75" customHeight="1" x14ac:dyDescent="0.3">
      <c r="A7995" s="174">
        <v>101727</v>
      </c>
      <c r="B7995" s="83" t="s">
        <v>8167</v>
      </c>
      <c r="C7995" s="174" t="s">
        <v>216</v>
      </c>
      <c r="D7995" s="175">
        <v>192.35</v>
      </c>
    </row>
    <row r="7996" spans="1:4" ht="15.75" customHeight="1" x14ac:dyDescent="0.3">
      <c r="A7996" s="174">
        <v>101748</v>
      </c>
      <c r="B7996" s="83" t="s">
        <v>8168</v>
      </c>
      <c r="C7996" s="174" t="s">
        <v>216</v>
      </c>
      <c r="D7996" s="175">
        <v>4.74</v>
      </c>
    </row>
    <row r="7997" spans="1:4" ht="15.75" customHeight="1" x14ac:dyDescent="0.3">
      <c r="A7997" s="174">
        <v>101742</v>
      </c>
      <c r="B7997" s="83" t="s">
        <v>8169</v>
      </c>
      <c r="C7997" s="174" t="s">
        <v>224</v>
      </c>
      <c r="D7997" s="175">
        <v>67.010000000000005</v>
      </c>
    </row>
    <row r="7998" spans="1:4" ht="15.75" customHeight="1" x14ac:dyDescent="0.3">
      <c r="A7998" s="174">
        <v>101740</v>
      </c>
      <c r="B7998" s="83" t="s">
        <v>8170</v>
      </c>
      <c r="C7998" s="174" t="s">
        <v>224</v>
      </c>
      <c r="D7998" s="175">
        <v>61.31</v>
      </c>
    </row>
    <row r="7999" spans="1:4" ht="15.75" customHeight="1" x14ac:dyDescent="0.3">
      <c r="A7999" s="174">
        <v>98685</v>
      </c>
      <c r="B7999" s="83" t="s">
        <v>8171</v>
      </c>
      <c r="C7999" s="174" t="s">
        <v>224</v>
      </c>
      <c r="D7999" s="175">
        <v>88.55</v>
      </c>
    </row>
    <row r="8000" spans="1:4" ht="15.75" customHeight="1" x14ac:dyDescent="0.3">
      <c r="A8000" s="174">
        <v>98686</v>
      </c>
      <c r="B8000" s="83" t="s">
        <v>8172</v>
      </c>
      <c r="C8000" s="174" t="s">
        <v>224</v>
      </c>
      <c r="D8000" s="175">
        <v>50.87</v>
      </c>
    </row>
    <row r="8001" spans="1:4" ht="15.75" customHeight="1" x14ac:dyDescent="0.3">
      <c r="A8001" s="174">
        <v>101739</v>
      </c>
      <c r="B8001" s="83" t="s">
        <v>8173</v>
      </c>
      <c r="C8001" s="174" t="s">
        <v>224</v>
      </c>
      <c r="D8001" s="175">
        <v>38.01</v>
      </c>
    </row>
    <row r="8002" spans="1:4" ht="15.75" customHeight="1" x14ac:dyDescent="0.3">
      <c r="A8002" s="174">
        <v>101738</v>
      </c>
      <c r="B8002" s="83" t="s">
        <v>8174</v>
      </c>
      <c r="C8002" s="174" t="s">
        <v>224</v>
      </c>
      <c r="D8002" s="175">
        <v>34.479999999999997</v>
      </c>
    </row>
    <row r="8003" spans="1:4" ht="15.75" customHeight="1" x14ac:dyDescent="0.3">
      <c r="A8003" s="174">
        <v>101741</v>
      </c>
      <c r="B8003" s="83" t="s">
        <v>8175</v>
      </c>
      <c r="C8003" s="174" t="s">
        <v>224</v>
      </c>
      <c r="D8003" s="175">
        <v>31.04</v>
      </c>
    </row>
    <row r="8004" spans="1:4" ht="15.75" customHeight="1" x14ac:dyDescent="0.3">
      <c r="A8004" s="174">
        <v>98697</v>
      </c>
      <c r="B8004" s="83" t="s">
        <v>8176</v>
      </c>
      <c r="C8004" s="174" t="s">
        <v>224</v>
      </c>
      <c r="D8004" s="175">
        <v>71.37</v>
      </c>
    </row>
    <row r="8005" spans="1:4" ht="15.75" customHeight="1" x14ac:dyDescent="0.3">
      <c r="A8005" s="174">
        <v>98688</v>
      </c>
      <c r="B8005" s="83" t="s">
        <v>8177</v>
      </c>
      <c r="C8005" s="174" t="s">
        <v>224</v>
      </c>
      <c r="D8005" s="175">
        <v>71.61</v>
      </c>
    </row>
    <row r="8006" spans="1:4" ht="15.75" customHeight="1" x14ac:dyDescent="0.3">
      <c r="A8006" s="174">
        <v>98687</v>
      </c>
      <c r="B8006" s="83" t="s">
        <v>8178</v>
      </c>
      <c r="C8006" s="174" t="s">
        <v>224</v>
      </c>
      <c r="D8006" s="175">
        <v>0</v>
      </c>
    </row>
    <row r="8007" spans="1:4" ht="15.75" customHeight="1" x14ac:dyDescent="0.3">
      <c r="A8007" s="174">
        <v>98689</v>
      </c>
      <c r="B8007" s="83" t="s">
        <v>8179</v>
      </c>
      <c r="C8007" s="174" t="s">
        <v>224</v>
      </c>
      <c r="D8007" s="175">
        <v>127.73</v>
      </c>
    </row>
    <row r="8008" spans="1:4" ht="15.75" customHeight="1" x14ac:dyDescent="0.3">
      <c r="A8008" s="174">
        <v>98695</v>
      </c>
      <c r="B8008" s="83" t="s">
        <v>8180</v>
      </c>
      <c r="C8008" s="174" t="s">
        <v>224</v>
      </c>
      <c r="D8008" s="175">
        <v>109.33</v>
      </c>
    </row>
    <row r="8009" spans="1:4" ht="15.75" customHeight="1" x14ac:dyDescent="0.3">
      <c r="A8009" s="174">
        <v>100606</v>
      </c>
      <c r="B8009" s="83" t="s">
        <v>8181</v>
      </c>
      <c r="C8009" s="174" t="s">
        <v>182</v>
      </c>
      <c r="D8009" s="175">
        <v>1716.92</v>
      </c>
    </row>
    <row r="8010" spans="1:4" ht="15.75" customHeight="1" x14ac:dyDescent="0.3">
      <c r="A8010" s="174">
        <v>100604</v>
      </c>
      <c r="B8010" s="83" t="s">
        <v>8182</v>
      </c>
      <c r="C8010" s="174" t="s">
        <v>182</v>
      </c>
      <c r="D8010" s="175">
        <v>699.53</v>
      </c>
    </row>
    <row r="8011" spans="1:4" ht="15.75" customHeight="1" x14ac:dyDescent="0.3">
      <c r="A8011" s="174">
        <v>100605</v>
      </c>
      <c r="B8011" s="83" t="s">
        <v>8183</v>
      </c>
      <c r="C8011" s="174" t="s">
        <v>182</v>
      </c>
      <c r="D8011" s="175">
        <v>1118.68</v>
      </c>
    </row>
    <row r="8012" spans="1:4" ht="15.75" customHeight="1" x14ac:dyDescent="0.3">
      <c r="A8012" s="174">
        <v>100580</v>
      </c>
      <c r="B8012" s="83" t="s">
        <v>8184</v>
      </c>
      <c r="C8012" s="174" t="s">
        <v>182</v>
      </c>
      <c r="D8012" s="175">
        <v>657.01</v>
      </c>
    </row>
    <row r="8013" spans="1:4" ht="15.75" customHeight="1" x14ac:dyDescent="0.3">
      <c r="A8013" s="174">
        <v>100579</v>
      </c>
      <c r="B8013" s="83" t="s">
        <v>8185</v>
      </c>
      <c r="C8013" s="174" t="s">
        <v>182</v>
      </c>
      <c r="D8013" s="175">
        <v>592.36</v>
      </c>
    </row>
    <row r="8014" spans="1:4" ht="15.75" customHeight="1" x14ac:dyDescent="0.3">
      <c r="A8014" s="174">
        <v>100609</v>
      </c>
      <c r="B8014" s="83" t="s">
        <v>8186</v>
      </c>
      <c r="C8014" s="174" t="s">
        <v>182</v>
      </c>
      <c r="D8014" s="175">
        <v>1753.4</v>
      </c>
    </row>
    <row r="8015" spans="1:4" ht="15.75" customHeight="1" x14ac:dyDescent="0.3">
      <c r="A8015" s="174">
        <v>100607</v>
      </c>
      <c r="B8015" s="83" t="s">
        <v>8187</v>
      </c>
      <c r="C8015" s="174" t="s">
        <v>182</v>
      </c>
      <c r="D8015" s="175">
        <v>718.75</v>
      </c>
    </row>
    <row r="8016" spans="1:4" ht="15.75" customHeight="1" x14ac:dyDescent="0.3">
      <c r="A8016" s="174">
        <v>100608</v>
      </c>
      <c r="B8016" s="83" t="s">
        <v>8188</v>
      </c>
      <c r="C8016" s="174" t="s">
        <v>182</v>
      </c>
      <c r="D8016" s="175">
        <v>1144.48</v>
      </c>
    </row>
    <row r="8017" spans="1:4" ht="15.75" customHeight="1" x14ac:dyDescent="0.3">
      <c r="A8017" s="174">
        <v>100582</v>
      </c>
      <c r="B8017" s="83" t="s">
        <v>8189</v>
      </c>
      <c r="C8017" s="174" t="s">
        <v>182</v>
      </c>
      <c r="D8017" s="175">
        <v>734.4</v>
      </c>
    </row>
    <row r="8018" spans="1:4" ht="15.75" customHeight="1" x14ac:dyDescent="0.3">
      <c r="A8018" s="174">
        <v>100581</v>
      </c>
      <c r="B8018" s="83" t="s">
        <v>8190</v>
      </c>
      <c r="C8018" s="174" t="s">
        <v>182</v>
      </c>
      <c r="D8018" s="175">
        <v>617.78</v>
      </c>
    </row>
    <row r="8019" spans="1:4" ht="15.75" customHeight="1" x14ac:dyDescent="0.3">
      <c r="A8019" s="174">
        <v>100613</v>
      </c>
      <c r="B8019" s="83" t="s">
        <v>8191</v>
      </c>
      <c r="C8019" s="174" t="s">
        <v>182</v>
      </c>
      <c r="D8019" s="175">
        <v>1789.12</v>
      </c>
    </row>
    <row r="8020" spans="1:4" ht="15.75" customHeight="1" x14ac:dyDescent="0.3">
      <c r="A8020" s="174">
        <v>100610</v>
      </c>
      <c r="B8020" s="83" t="s">
        <v>8192</v>
      </c>
      <c r="C8020" s="174" t="s">
        <v>182</v>
      </c>
      <c r="D8020" s="175">
        <v>737.83</v>
      </c>
    </row>
    <row r="8021" spans="1:4" ht="15.75" customHeight="1" x14ac:dyDescent="0.3">
      <c r="A8021" s="174">
        <v>100611</v>
      </c>
      <c r="B8021" s="83" t="s">
        <v>8193</v>
      </c>
      <c r="C8021" s="174" t="s">
        <v>182</v>
      </c>
      <c r="D8021" s="175">
        <v>929.59</v>
      </c>
    </row>
    <row r="8022" spans="1:4" ht="15.75" customHeight="1" x14ac:dyDescent="0.3">
      <c r="A8022" s="174">
        <v>100612</v>
      </c>
      <c r="B8022" s="83" t="s">
        <v>8194</v>
      </c>
      <c r="C8022" s="174" t="s">
        <v>182</v>
      </c>
      <c r="D8022" s="175">
        <v>1169.8</v>
      </c>
    </row>
    <row r="8023" spans="1:4" ht="15.75" customHeight="1" x14ac:dyDescent="0.3">
      <c r="A8023" s="174">
        <v>100584</v>
      </c>
      <c r="B8023" s="83" t="s">
        <v>8195</v>
      </c>
      <c r="C8023" s="174" t="s">
        <v>182</v>
      </c>
      <c r="D8023" s="175">
        <v>715.35</v>
      </c>
    </row>
    <row r="8024" spans="1:4" ht="15.75" customHeight="1" x14ac:dyDescent="0.3">
      <c r="A8024" s="174">
        <v>100583</v>
      </c>
      <c r="B8024" s="83" t="s">
        <v>8196</v>
      </c>
      <c r="C8024" s="174" t="s">
        <v>182</v>
      </c>
      <c r="D8024" s="175">
        <v>645.29</v>
      </c>
    </row>
    <row r="8025" spans="1:4" ht="15.75" customHeight="1" x14ac:dyDescent="0.3">
      <c r="A8025" s="174">
        <v>100616</v>
      </c>
      <c r="B8025" s="83" t="s">
        <v>8197</v>
      </c>
      <c r="C8025" s="174" t="s">
        <v>182</v>
      </c>
      <c r="D8025" s="175">
        <v>1864.46</v>
      </c>
    </row>
    <row r="8026" spans="1:4" ht="15.75" customHeight="1" x14ac:dyDescent="0.3">
      <c r="A8026" s="174">
        <v>100614</v>
      </c>
      <c r="B8026" s="83" t="s">
        <v>8198</v>
      </c>
      <c r="C8026" s="174" t="s">
        <v>182</v>
      </c>
      <c r="D8026" s="175">
        <v>973.37</v>
      </c>
    </row>
    <row r="8027" spans="1:4" ht="15.75" customHeight="1" x14ac:dyDescent="0.3">
      <c r="A8027" s="174">
        <v>100615</v>
      </c>
      <c r="B8027" s="83" t="s">
        <v>8199</v>
      </c>
      <c r="C8027" s="174" t="s">
        <v>182</v>
      </c>
      <c r="D8027" s="175">
        <v>1220.06</v>
      </c>
    </row>
    <row r="8028" spans="1:4" ht="15.75" customHeight="1" x14ac:dyDescent="0.3">
      <c r="A8028" s="174">
        <v>100586</v>
      </c>
      <c r="B8028" s="83" t="s">
        <v>8200</v>
      </c>
      <c r="C8028" s="174" t="s">
        <v>182</v>
      </c>
      <c r="D8028" s="175">
        <v>810.11</v>
      </c>
    </row>
    <row r="8029" spans="1:4" ht="15.75" customHeight="1" x14ac:dyDescent="0.3">
      <c r="A8029" s="174">
        <v>100585</v>
      </c>
      <c r="B8029" s="83" t="s">
        <v>8201</v>
      </c>
      <c r="C8029" s="174" t="s">
        <v>182</v>
      </c>
      <c r="D8029" s="175">
        <v>698.54</v>
      </c>
    </row>
    <row r="8030" spans="1:4" ht="15.75" customHeight="1" x14ac:dyDescent="0.3">
      <c r="A8030" s="174">
        <v>100618</v>
      </c>
      <c r="B8030" s="83" t="s">
        <v>8202</v>
      </c>
      <c r="C8030" s="174" t="s">
        <v>182</v>
      </c>
      <c r="D8030" s="175">
        <v>1943.69</v>
      </c>
    </row>
    <row r="8031" spans="1:4" ht="15.75" customHeight="1" x14ac:dyDescent="0.3">
      <c r="A8031" s="174">
        <v>100617</v>
      </c>
      <c r="B8031" s="83" t="s">
        <v>8203</v>
      </c>
      <c r="C8031" s="174" t="s">
        <v>182</v>
      </c>
      <c r="D8031" s="175">
        <v>1270.19</v>
      </c>
    </row>
    <row r="8032" spans="1:4" ht="15.75" customHeight="1" x14ac:dyDescent="0.3">
      <c r="A8032" s="174">
        <v>100588</v>
      </c>
      <c r="B8032" s="83" t="s">
        <v>8204</v>
      </c>
      <c r="C8032" s="174" t="s">
        <v>182</v>
      </c>
      <c r="D8032" s="175">
        <v>840.72</v>
      </c>
    </row>
    <row r="8033" spans="1:4" ht="15.75" customHeight="1" x14ac:dyDescent="0.3">
      <c r="A8033" s="174">
        <v>100587</v>
      </c>
      <c r="B8033" s="83" t="s">
        <v>8205</v>
      </c>
      <c r="C8033" s="174" t="s">
        <v>182</v>
      </c>
      <c r="D8033" s="175">
        <v>754.01</v>
      </c>
    </row>
    <row r="8034" spans="1:4" ht="15.75" customHeight="1" x14ac:dyDescent="0.3">
      <c r="A8034" s="174">
        <v>100590</v>
      </c>
      <c r="B8034" s="83" t="s">
        <v>8206</v>
      </c>
      <c r="C8034" s="174" t="s">
        <v>182</v>
      </c>
      <c r="D8034" s="175">
        <v>928.01</v>
      </c>
    </row>
    <row r="8035" spans="1:4" ht="15.75" customHeight="1" x14ac:dyDescent="0.3">
      <c r="A8035" s="174">
        <v>100589</v>
      </c>
      <c r="B8035" s="83" t="s">
        <v>8207</v>
      </c>
      <c r="C8035" s="174" t="s">
        <v>182</v>
      </c>
      <c r="D8035" s="175">
        <v>842.13</v>
      </c>
    </row>
    <row r="8036" spans="1:4" ht="15.75" customHeight="1" x14ac:dyDescent="0.3">
      <c r="A8036" s="174">
        <v>100592</v>
      </c>
      <c r="B8036" s="83" t="s">
        <v>8208</v>
      </c>
      <c r="C8036" s="174" t="s">
        <v>182</v>
      </c>
      <c r="D8036" s="175">
        <v>903.27</v>
      </c>
    </row>
    <row r="8037" spans="1:4" ht="15.75" customHeight="1" x14ac:dyDescent="0.3">
      <c r="A8037" s="174">
        <v>100591</v>
      </c>
      <c r="B8037" s="83" t="s">
        <v>8209</v>
      </c>
      <c r="C8037" s="174" t="s">
        <v>182</v>
      </c>
      <c r="D8037" s="175">
        <v>832.12</v>
      </c>
    </row>
    <row r="8038" spans="1:4" ht="15.75" customHeight="1" x14ac:dyDescent="0.3">
      <c r="A8038" s="174">
        <v>100594</v>
      </c>
      <c r="B8038" s="83" t="s">
        <v>8210</v>
      </c>
      <c r="C8038" s="174" t="s">
        <v>182</v>
      </c>
      <c r="D8038" s="175">
        <v>1011.92</v>
      </c>
    </row>
    <row r="8039" spans="1:4" ht="15.75" customHeight="1" x14ac:dyDescent="0.3">
      <c r="A8039" s="174">
        <v>100593</v>
      </c>
      <c r="B8039" s="83" t="s">
        <v>8211</v>
      </c>
      <c r="C8039" s="174" t="s">
        <v>182</v>
      </c>
      <c r="D8039" s="175">
        <v>891.46</v>
      </c>
    </row>
    <row r="8040" spans="1:4" ht="15.75" customHeight="1" x14ac:dyDescent="0.3">
      <c r="A8040" s="174">
        <v>100596</v>
      </c>
      <c r="B8040" s="83" t="s">
        <v>8212</v>
      </c>
      <c r="C8040" s="174" t="s">
        <v>182</v>
      </c>
      <c r="D8040" s="175">
        <v>1231.96</v>
      </c>
    </row>
    <row r="8041" spans="1:4" ht="15.75" customHeight="1" x14ac:dyDescent="0.3">
      <c r="A8041" s="174">
        <v>100595</v>
      </c>
      <c r="B8041" s="83" t="s">
        <v>8213</v>
      </c>
      <c r="C8041" s="174" t="s">
        <v>182</v>
      </c>
      <c r="D8041" s="175">
        <v>1069.5899999999999</v>
      </c>
    </row>
    <row r="8042" spans="1:4" ht="15.75" customHeight="1" x14ac:dyDescent="0.3">
      <c r="A8042" s="174">
        <v>100598</v>
      </c>
      <c r="B8042" s="83" t="s">
        <v>8214</v>
      </c>
      <c r="C8042" s="174" t="s">
        <v>182</v>
      </c>
      <c r="D8042" s="175">
        <v>1377.46</v>
      </c>
    </row>
    <row r="8043" spans="1:4" ht="15.75" customHeight="1" x14ac:dyDescent="0.3">
      <c r="A8043" s="174">
        <v>100597</v>
      </c>
      <c r="B8043" s="83" t="s">
        <v>8215</v>
      </c>
      <c r="C8043" s="174" t="s">
        <v>182</v>
      </c>
      <c r="D8043" s="175">
        <v>1243.6199999999999</v>
      </c>
    </row>
    <row r="8044" spans="1:4" ht="15.75" customHeight="1" x14ac:dyDescent="0.3">
      <c r="A8044" s="174">
        <v>100603</v>
      </c>
      <c r="B8044" s="83" t="s">
        <v>8216</v>
      </c>
      <c r="C8044" s="174" t="s">
        <v>182</v>
      </c>
      <c r="D8044" s="175">
        <v>1648.99</v>
      </c>
    </row>
    <row r="8045" spans="1:4" ht="15.75" customHeight="1" x14ac:dyDescent="0.3">
      <c r="A8045" s="174">
        <v>100599</v>
      </c>
      <c r="B8045" s="83" t="s">
        <v>8217</v>
      </c>
      <c r="C8045" s="174" t="s">
        <v>182</v>
      </c>
      <c r="D8045" s="175">
        <v>549.84</v>
      </c>
    </row>
    <row r="8046" spans="1:4" ht="15.75" customHeight="1" x14ac:dyDescent="0.3">
      <c r="A8046" s="174">
        <v>100600</v>
      </c>
      <c r="B8046" s="83" t="s">
        <v>8218</v>
      </c>
      <c r="C8046" s="174" t="s">
        <v>182</v>
      </c>
      <c r="D8046" s="175">
        <v>659.17</v>
      </c>
    </row>
    <row r="8047" spans="1:4" ht="15.75" customHeight="1" x14ac:dyDescent="0.3">
      <c r="A8047" s="174">
        <v>100601</v>
      </c>
      <c r="B8047" s="83" t="s">
        <v>8219</v>
      </c>
      <c r="C8047" s="174" t="s">
        <v>182</v>
      </c>
      <c r="D8047" s="175">
        <v>840.32</v>
      </c>
    </row>
    <row r="8048" spans="1:4" ht="15.75" customHeight="1" x14ac:dyDescent="0.3">
      <c r="A8048" s="174">
        <v>100602</v>
      </c>
      <c r="B8048" s="83" t="s">
        <v>8220</v>
      </c>
      <c r="C8048" s="174" t="s">
        <v>182</v>
      </c>
      <c r="D8048" s="175">
        <v>1066.3499999999999</v>
      </c>
    </row>
    <row r="8049" spans="1:4" ht="15.75" customHeight="1" x14ac:dyDescent="0.3">
      <c r="A8049" s="174">
        <v>100578</v>
      </c>
      <c r="B8049" s="83" t="s">
        <v>8221</v>
      </c>
      <c r="C8049" s="174" t="s">
        <v>182</v>
      </c>
      <c r="D8049" s="175">
        <v>541</v>
      </c>
    </row>
    <row r="8050" spans="1:4" ht="15.75" customHeight="1" x14ac:dyDescent="0.3">
      <c r="A8050" s="174">
        <v>100623</v>
      </c>
      <c r="B8050" s="83" t="s">
        <v>8222</v>
      </c>
      <c r="C8050" s="174" t="s">
        <v>182</v>
      </c>
      <c r="D8050" s="175">
        <v>2581.63</v>
      </c>
    </row>
    <row r="8051" spans="1:4" ht="15.75" customHeight="1" x14ac:dyDescent="0.3">
      <c r="A8051" s="174">
        <v>100621</v>
      </c>
      <c r="B8051" s="83" t="s">
        <v>8223</v>
      </c>
      <c r="C8051" s="174" t="s">
        <v>182</v>
      </c>
      <c r="D8051" s="175">
        <v>3059.69</v>
      </c>
    </row>
    <row r="8052" spans="1:4" ht="15.75" customHeight="1" x14ac:dyDescent="0.3">
      <c r="A8052" s="174">
        <v>100622</v>
      </c>
      <c r="B8052" s="83" t="s">
        <v>8224</v>
      </c>
      <c r="C8052" s="174" t="s">
        <v>182</v>
      </c>
      <c r="D8052" s="175">
        <v>2392.7399999999998</v>
      </c>
    </row>
    <row r="8053" spans="1:4" ht="15.75" customHeight="1" x14ac:dyDescent="0.3">
      <c r="A8053" s="174">
        <v>100620</v>
      </c>
      <c r="B8053" s="83" t="s">
        <v>8225</v>
      </c>
      <c r="C8053" s="174" t="s">
        <v>182</v>
      </c>
      <c r="D8053" s="175">
        <v>2617.39</v>
      </c>
    </row>
    <row r="8054" spans="1:4" ht="15.75" customHeight="1" x14ac:dyDescent="0.3">
      <c r="A8054" s="174">
        <v>100619</v>
      </c>
      <c r="B8054" s="83" t="s">
        <v>8226</v>
      </c>
      <c r="C8054" s="174" t="s">
        <v>182</v>
      </c>
      <c r="D8054" s="175">
        <v>585.75</v>
      </c>
    </row>
    <row r="8055" spans="1:4" ht="15.75" customHeight="1" x14ac:dyDescent="0.3">
      <c r="A8055" s="174">
        <v>97985</v>
      </c>
      <c r="B8055" s="83" t="s">
        <v>8227</v>
      </c>
      <c r="C8055" s="174" t="s">
        <v>224</v>
      </c>
      <c r="D8055" s="175">
        <v>1624.67</v>
      </c>
    </row>
    <row r="8056" spans="1:4" ht="15.75" customHeight="1" x14ac:dyDescent="0.3">
      <c r="A8056" s="174">
        <v>97993</v>
      </c>
      <c r="B8056" s="83" t="s">
        <v>8228</v>
      </c>
      <c r="C8056" s="174" t="s">
        <v>224</v>
      </c>
      <c r="D8056" s="175">
        <v>2321.14</v>
      </c>
    </row>
    <row r="8057" spans="1:4" ht="15.75" customHeight="1" x14ac:dyDescent="0.3">
      <c r="A8057" s="174">
        <v>97991</v>
      </c>
      <c r="B8057" s="83" t="s">
        <v>8229</v>
      </c>
      <c r="C8057" s="174" t="s">
        <v>224</v>
      </c>
      <c r="D8057" s="175">
        <v>950.4</v>
      </c>
    </row>
    <row r="8058" spans="1:4" ht="15.75" customHeight="1" x14ac:dyDescent="0.3">
      <c r="A8058" s="174">
        <v>99283</v>
      </c>
      <c r="B8058" s="83" t="s">
        <v>8230</v>
      </c>
      <c r="C8058" s="174" t="s">
        <v>224</v>
      </c>
      <c r="D8058" s="175">
        <v>1271.67</v>
      </c>
    </row>
    <row r="8059" spans="1:4" ht="15.75" customHeight="1" x14ac:dyDescent="0.3">
      <c r="A8059" s="174">
        <v>99293</v>
      </c>
      <c r="B8059" s="83" t="s">
        <v>8231</v>
      </c>
      <c r="C8059" s="174" t="s">
        <v>224</v>
      </c>
      <c r="D8059" s="175">
        <v>1540.54</v>
      </c>
    </row>
    <row r="8060" spans="1:4" ht="15.75" customHeight="1" x14ac:dyDescent="0.3">
      <c r="A8060" s="174">
        <v>99243</v>
      </c>
      <c r="B8060" s="83" t="s">
        <v>8232</v>
      </c>
      <c r="C8060" s="174" t="s">
        <v>224</v>
      </c>
      <c r="D8060" s="175">
        <v>1809.36</v>
      </c>
    </row>
    <row r="8061" spans="1:4" ht="15.75" customHeight="1" x14ac:dyDescent="0.3">
      <c r="A8061" s="174">
        <v>99249</v>
      </c>
      <c r="B8061" s="83" t="s">
        <v>8233</v>
      </c>
      <c r="C8061" s="174" t="s">
        <v>224</v>
      </c>
      <c r="D8061" s="175">
        <v>2212.67</v>
      </c>
    </row>
    <row r="8062" spans="1:4" ht="15.75" customHeight="1" x14ac:dyDescent="0.3">
      <c r="A8062" s="174">
        <v>99278</v>
      </c>
      <c r="B8062" s="83" t="s">
        <v>8234</v>
      </c>
      <c r="C8062" s="174" t="s">
        <v>224</v>
      </c>
      <c r="D8062" s="175">
        <v>396.21</v>
      </c>
    </row>
    <row r="8063" spans="1:4" ht="15.75" customHeight="1" x14ac:dyDescent="0.3">
      <c r="A8063" s="174">
        <v>99288</v>
      </c>
      <c r="B8063" s="83" t="s">
        <v>8235</v>
      </c>
      <c r="C8063" s="174" t="s">
        <v>224</v>
      </c>
      <c r="D8063" s="175">
        <v>521.24</v>
      </c>
    </row>
    <row r="8064" spans="1:4" ht="15.75" customHeight="1" x14ac:dyDescent="0.3">
      <c r="A8064" s="174">
        <v>99240</v>
      </c>
      <c r="B8064" s="83" t="s">
        <v>8236</v>
      </c>
      <c r="C8064" s="174" t="s">
        <v>224</v>
      </c>
      <c r="D8064" s="175">
        <v>691.25</v>
      </c>
    </row>
    <row r="8065" spans="1:4" ht="15.75" customHeight="1" x14ac:dyDescent="0.3">
      <c r="A8065" s="174">
        <v>99246</v>
      </c>
      <c r="B8065" s="83" t="s">
        <v>8237</v>
      </c>
      <c r="C8065" s="174" t="s">
        <v>224</v>
      </c>
      <c r="D8065" s="175">
        <v>945.65</v>
      </c>
    </row>
    <row r="8066" spans="1:4" ht="15.75" customHeight="1" x14ac:dyDescent="0.3">
      <c r="A8066" s="174">
        <v>97981</v>
      </c>
      <c r="B8066" s="83" t="s">
        <v>8238</v>
      </c>
      <c r="C8066" s="174" t="s">
        <v>224</v>
      </c>
      <c r="D8066" s="175">
        <v>1346.07</v>
      </c>
    </row>
    <row r="8067" spans="1:4" ht="15.75" customHeight="1" x14ac:dyDescent="0.3">
      <c r="A8067" s="174">
        <v>97989</v>
      </c>
      <c r="B8067" s="83" t="s">
        <v>8239</v>
      </c>
      <c r="C8067" s="174" t="s">
        <v>224</v>
      </c>
      <c r="D8067" s="175">
        <v>1903.22</v>
      </c>
    </row>
    <row r="8068" spans="1:4" ht="15.75" customHeight="1" x14ac:dyDescent="0.3">
      <c r="A8068" s="174">
        <v>98409</v>
      </c>
      <c r="B8068" s="83" t="s">
        <v>8240</v>
      </c>
      <c r="C8068" s="174" t="s">
        <v>224</v>
      </c>
      <c r="D8068" s="175">
        <v>398.32</v>
      </c>
    </row>
    <row r="8069" spans="1:4" ht="15.75" customHeight="1" x14ac:dyDescent="0.3">
      <c r="A8069" s="174">
        <v>97983</v>
      </c>
      <c r="B8069" s="83" t="s">
        <v>8241</v>
      </c>
      <c r="C8069" s="174" t="s">
        <v>224</v>
      </c>
      <c r="D8069" s="175">
        <v>524.01</v>
      </c>
    </row>
    <row r="8070" spans="1:4" ht="15.75" customHeight="1" x14ac:dyDescent="0.3">
      <c r="A8070" s="174">
        <v>97987</v>
      </c>
      <c r="B8070" s="83" t="s">
        <v>8242</v>
      </c>
      <c r="C8070" s="174" t="s">
        <v>224</v>
      </c>
      <c r="D8070" s="175">
        <v>694.72</v>
      </c>
    </row>
    <row r="8071" spans="1:4" ht="15.75" customHeight="1" x14ac:dyDescent="0.3">
      <c r="A8071" s="174">
        <v>99241</v>
      </c>
      <c r="B8071" s="83" t="s">
        <v>8243</v>
      </c>
      <c r="C8071" s="174" t="s">
        <v>224</v>
      </c>
      <c r="D8071" s="175">
        <v>1969.87</v>
      </c>
    </row>
    <row r="8072" spans="1:4" ht="15.75" customHeight="1" x14ac:dyDescent="0.3">
      <c r="A8072" s="174">
        <v>99247</v>
      </c>
      <c r="B8072" s="83" t="s">
        <v>8244</v>
      </c>
      <c r="C8072" s="174" t="s">
        <v>224</v>
      </c>
      <c r="D8072" s="175">
        <v>2246.56</v>
      </c>
    </row>
    <row r="8073" spans="1:4" ht="15.75" customHeight="1" x14ac:dyDescent="0.3">
      <c r="A8073" s="174">
        <v>99263</v>
      </c>
      <c r="B8073" s="83" t="s">
        <v>8245</v>
      </c>
      <c r="C8073" s="174" t="s">
        <v>224</v>
      </c>
      <c r="D8073" s="175">
        <v>2523.3200000000002</v>
      </c>
    </row>
    <row r="8074" spans="1:4" ht="15.75" customHeight="1" x14ac:dyDescent="0.3">
      <c r="A8074" s="174">
        <v>99276</v>
      </c>
      <c r="B8074" s="83" t="s">
        <v>8246</v>
      </c>
      <c r="C8074" s="174" t="s">
        <v>224</v>
      </c>
      <c r="D8074" s="175">
        <v>2800.06</v>
      </c>
    </row>
    <row r="8075" spans="1:4" ht="15.75" customHeight="1" x14ac:dyDescent="0.3">
      <c r="A8075" s="174">
        <v>99291</v>
      </c>
      <c r="B8075" s="83" t="s">
        <v>8247</v>
      </c>
      <c r="C8075" s="174" t="s">
        <v>224</v>
      </c>
      <c r="D8075" s="175">
        <v>3076.75</v>
      </c>
    </row>
    <row r="8076" spans="1:4" ht="15.75" customHeight="1" x14ac:dyDescent="0.3">
      <c r="A8076" s="174">
        <v>99297</v>
      </c>
      <c r="B8076" s="83" t="s">
        <v>8248</v>
      </c>
      <c r="C8076" s="174" t="s">
        <v>224</v>
      </c>
      <c r="D8076" s="175">
        <v>3376.84</v>
      </c>
    </row>
    <row r="8077" spans="1:4" ht="15.75" customHeight="1" x14ac:dyDescent="0.3">
      <c r="A8077" s="174">
        <v>99254</v>
      </c>
      <c r="B8077" s="83" t="s">
        <v>8249</v>
      </c>
      <c r="C8077" s="174" t="s">
        <v>224</v>
      </c>
      <c r="D8077" s="175">
        <v>1416.43</v>
      </c>
    </row>
    <row r="8078" spans="1:4" ht="15.75" customHeight="1" x14ac:dyDescent="0.3">
      <c r="A8078" s="174">
        <v>99261</v>
      </c>
      <c r="B8078" s="83" t="s">
        <v>8250</v>
      </c>
      <c r="C8078" s="174" t="s">
        <v>224</v>
      </c>
      <c r="D8078" s="175">
        <v>1693.1</v>
      </c>
    </row>
    <row r="8079" spans="1:4" ht="15.75" customHeight="1" x14ac:dyDescent="0.3">
      <c r="A8079" s="174">
        <v>99266</v>
      </c>
      <c r="B8079" s="83" t="s">
        <v>8251</v>
      </c>
      <c r="C8079" s="174" t="s">
        <v>224</v>
      </c>
      <c r="D8079" s="175">
        <v>1969.87</v>
      </c>
    </row>
    <row r="8080" spans="1:4" ht="15.75" customHeight="1" x14ac:dyDescent="0.3">
      <c r="A8080" s="174">
        <v>99269</v>
      </c>
      <c r="B8080" s="83" t="s">
        <v>8252</v>
      </c>
      <c r="C8080" s="174" t="s">
        <v>224</v>
      </c>
      <c r="D8080" s="175">
        <v>2246.56</v>
      </c>
    </row>
    <row r="8081" spans="1:4" ht="15.75" customHeight="1" x14ac:dyDescent="0.3">
      <c r="A8081" s="174">
        <v>99277</v>
      </c>
      <c r="B8081" s="83" t="s">
        <v>8253</v>
      </c>
      <c r="C8081" s="174" t="s">
        <v>224</v>
      </c>
      <c r="D8081" s="175">
        <v>2523.3200000000002</v>
      </c>
    </row>
    <row r="8082" spans="1:4" ht="15.75" customHeight="1" x14ac:dyDescent="0.3">
      <c r="A8082" s="174">
        <v>99281</v>
      </c>
      <c r="B8082" s="83" t="s">
        <v>8254</v>
      </c>
      <c r="C8082" s="174" t="s">
        <v>224</v>
      </c>
      <c r="D8082" s="175">
        <v>2800.06</v>
      </c>
    </row>
    <row r="8083" spans="1:4" ht="15.75" customHeight="1" x14ac:dyDescent="0.3">
      <c r="A8083" s="174">
        <v>99289</v>
      </c>
      <c r="B8083" s="83" t="s">
        <v>8255</v>
      </c>
      <c r="C8083" s="174" t="s">
        <v>224</v>
      </c>
      <c r="D8083" s="175">
        <v>3076.75</v>
      </c>
    </row>
    <row r="8084" spans="1:4" ht="15.75" customHeight="1" x14ac:dyDescent="0.3">
      <c r="A8084" s="174">
        <v>99282</v>
      </c>
      <c r="B8084" s="83" t="s">
        <v>8256</v>
      </c>
      <c r="C8084" s="174" t="s">
        <v>224</v>
      </c>
      <c r="D8084" s="175">
        <v>3105.02</v>
      </c>
    </row>
    <row r="8085" spans="1:4" ht="15.75" customHeight="1" x14ac:dyDescent="0.3">
      <c r="A8085" s="174">
        <v>99296</v>
      </c>
      <c r="B8085" s="83" t="s">
        <v>8257</v>
      </c>
      <c r="C8085" s="174" t="s">
        <v>224</v>
      </c>
      <c r="D8085" s="175">
        <v>3381.71</v>
      </c>
    </row>
    <row r="8086" spans="1:4" ht="15.75" customHeight="1" x14ac:dyDescent="0.3">
      <c r="A8086" s="174">
        <v>99299</v>
      </c>
      <c r="B8086" s="83" t="s">
        <v>8258</v>
      </c>
      <c r="C8086" s="174" t="s">
        <v>224</v>
      </c>
      <c r="D8086" s="175">
        <v>3658.34</v>
      </c>
    </row>
    <row r="8087" spans="1:4" ht="15.75" customHeight="1" x14ac:dyDescent="0.3">
      <c r="A8087" s="174">
        <v>99302</v>
      </c>
      <c r="B8087" s="83" t="s">
        <v>8259</v>
      </c>
      <c r="C8087" s="174" t="s">
        <v>224</v>
      </c>
      <c r="D8087" s="175">
        <v>3939.9</v>
      </c>
    </row>
    <row r="8088" spans="1:4" ht="15.75" customHeight="1" x14ac:dyDescent="0.3">
      <c r="A8088" s="174">
        <v>99307</v>
      </c>
      <c r="B8088" s="83" t="s">
        <v>8260</v>
      </c>
      <c r="C8088" s="174" t="s">
        <v>224</v>
      </c>
      <c r="D8088" s="175">
        <v>2546.6999999999998</v>
      </c>
    </row>
    <row r="8089" spans="1:4" ht="15.75" customHeight="1" x14ac:dyDescent="0.3">
      <c r="A8089" s="174">
        <v>99317</v>
      </c>
      <c r="B8089" s="83" t="s">
        <v>8261</v>
      </c>
      <c r="C8089" s="174" t="s">
        <v>224</v>
      </c>
      <c r="D8089" s="175">
        <v>2823.39</v>
      </c>
    </row>
    <row r="8090" spans="1:4" ht="15.75" customHeight="1" x14ac:dyDescent="0.3">
      <c r="A8090" s="174">
        <v>99321</v>
      </c>
      <c r="B8090" s="83" t="s">
        <v>8262</v>
      </c>
      <c r="C8090" s="174" t="s">
        <v>224</v>
      </c>
      <c r="D8090" s="175">
        <v>3100.14</v>
      </c>
    </row>
    <row r="8091" spans="1:4" ht="15.75" customHeight="1" x14ac:dyDescent="0.3">
      <c r="A8091" s="174">
        <v>99323</v>
      </c>
      <c r="B8091" s="83" t="s">
        <v>8263</v>
      </c>
      <c r="C8091" s="174" t="s">
        <v>224</v>
      </c>
      <c r="D8091" s="175">
        <v>3376.84</v>
      </c>
    </row>
    <row r="8092" spans="1:4" ht="15.75" customHeight="1" x14ac:dyDescent="0.3">
      <c r="A8092" s="174">
        <v>99325</v>
      </c>
      <c r="B8092" s="83" t="s">
        <v>8264</v>
      </c>
      <c r="C8092" s="174" t="s">
        <v>224</v>
      </c>
      <c r="D8092" s="175">
        <v>3658.34</v>
      </c>
    </row>
    <row r="8093" spans="1:4" ht="15.75" customHeight="1" x14ac:dyDescent="0.3">
      <c r="A8093" s="174">
        <v>99311</v>
      </c>
      <c r="B8093" s="83" t="s">
        <v>8265</v>
      </c>
      <c r="C8093" s="174" t="s">
        <v>224</v>
      </c>
      <c r="D8093" s="175">
        <v>4221.5200000000004</v>
      </c>
    </row>
    <row r="8094" spans="1:4" ht="15.75" customHeight="1" x14ac:dyDescent="0.3">
      <c r="A8094" s="174">
        <v>99314</v>
      </c>
      <c r="B8094" s="83" t="s">
        <v>8266</v>
      </c>
      <c r="C8094" s="174" t="s">
        <v>224</v>
      </c>
      <c r="D8094" s="175">
        <v>4503.09</v>
      </c>
    </row>
    <row r="8095" spans="1:4" ht="15.75" customHeight="1" x14ac:dyDescent="0.3">
      <c r="A8095" s="174">
        <v>99304</v>
      </c>
      <c r="B8095" s="83" t="s">
        <v>8267</v>
      </c>
      <c r="C8095" s="174" t="s">
        <v>224</v>
      </c>
      <c r="D8095" s="175">
        <v>3663.22</v>
      </c>
    </row>
    <row r="8096" spans="1:4" ht="15.75" customHeight="1" x14ac:dyDescent="0.3">
      <c r="A8096" s="174">
        <v>99306</v>
      </c>
      <c r="B8096" s="83" t="s">
        <v>8268</v>
      </c>
      <c r="C8096" s="174" t="s">
        <v>224</v>
      </c>
      <c r="D8096" s="175">
        <v>3939.9</v>
      </c>
    </row>
    <row r="8097" spans="1:4" ht="15.75" customHeight="1" x14ac:dyDescent="0.3">
      <c r="A8097" s="174">
        <v>99309</v>
      </c>
      <c r="B8097" s="83" t="s">
        <v>8269</v>
      </c>
      <c r="C8097" s="174" t="s">
        <v>224</v>
      </c>
      <c r="D8097" s="175">
        <v>4221.5200000000004</v>
      </c>
    </row>
    <row r="8098" spans="1:4" ht="15.75" customHeight="1" x14ac:dyDescent="0.3">
      <c r="A8098" s="174">
        <v>99327</v>
      </c>
      <c r="B8098" s="83" t="s">
        <v>8270</v>
      </c>
      <c r="C8098" s="174" t="s">
        <v>224</v>
      </c>
      <c r="D8098" s="175">
        <v>4737</v>
      </c>
    </row>
    <row r="8099" spans="1:4" ht="15.75" customHeight="1" x14ac:dyDescent="0.3">
      <c r="A8099" s="174">
        <v>98009</v>
      </c>
      <c r="B8099" s="83" t="s">
        <v>8271</v>
      </c>
      <c r="C8099" s="174" t="s">
        <v>224</v>
      </c>
      <c r="D8099" s="175">
        <v>2042.75</v>
      </c>
    </row>
    <row r="8100" spans="1:4" ht="15.75" customHeight="1" x14ac:dyDescent="0.3">
      <c r="A8100" s="174">
        <v>98011</v>
      </c>
      <c r="B8100" s="83" t="s">
        <v>8272</v>
      </c>
      <c r="C8100" s="174" t="s">
        <v>224</v>
      </c>
      <c r="D8100" s="175">
        <v>2330.16</v>
      </c>
    </row>
    <row r="8101" spans="1:4" ht="15.75" customHeight="1" x14ac:dyDescent="0.3">
      <c r="A8101" s="174">
        <v>98013</v>
      </c>
      <c r="B8101" s="83" t="s">
        <v>8273</v>
      </c>
      <c r="C8101" s="174" t="s">
        <v>224</v>
      </c>
      <c r="D8101" s="175">
        <v>2617.64</v>
      </c>
    </row>
    <row r="8102" spans="1:4" ht="15.75" customHeight="1" x14ac:dyDescent="0.3">
      <c r="A8102" s="174">
        <v>98015</v>
      </c>
      <c r="B8102" s="83" t="s">
        <v>8274</v>
      </c>
      <c r="C8102" s="174" t="s">
        <v>224</v>
      </c>
      <c r="D8102" s="175">
        <v>2905.1</v>
      </c>
    </row>
    <row r="8103" spans="1:4" ht="15.75" customHeight="1" x14ac:dyDescent="0.3">
      <c r="A8103" s="174">
        <v>98017</v>
      </c>
      <c r="B8103" s="83" t="s">
        <v>8275</v>
      </c>
      <c r="C8103" s="174" t="s">
        <v>224</v>
      </c>
      <c r="D8103" s="175">
        <v>3192.5</v>
      </c>
    </row>
    <row r="8104" spans="1:4" ht="15.75" customHeight="1" x14ac:dyDescent="0.3">
      <c r="A8104" s="174">
        <v>98019</v>
      </c>
      <c r="B8104" s="83" t="s">
        <v>8276</v>
      </c>
      <c r="C8104" s="174" t="s">
        <v>224</v>
      </c>
      <c r="D8104" s="175">
        <v>3506.53</v>
      </c>
    </row>
    <row r="8105" spans="1:4" ht="15.75" customHeight="1" x14ac:dyDescent="0.3">
      <c r="A8105" s="174">
        <v>97995</v>
      </c>
      <c r="B8105" s="83" t="s">
        <v>8277</v>
      </c>
      <c r="C8105" s="174" t="s">
        <v>224</v>
      </c>
      <c r="D8105" s="175">
        <v>1467.88</v>
      </c>
    </row>
    <row r="8106" spans="1:4" ht="15.75" customHeight="1" x14ac:dyDescent="0.3">
      <c r="A8106" s="174">
        <v>97997</v>
      </c>
      <c r="B8106" s="83" t="s">
        <v>8278</v>
      </c>
      <c r="C8106" s="174" t="s">
        <v>224</v>
      </c>
      <c r="D8106" s="175">
        <v>1755.26</v>
      </c>
    </row>
    <row r="8107" spans="1:4" ht="15.75" customHeight="1" x14ac:dyDescent="0.3">
      <c r="A8107" s="174">
        <v>97999</v>
      </c>
      <c r="B8107" s="83" t="s">
        <v>8279</v>
      </c>
      <c r="C8107" s="174" t="s">
        <v>224</v>
      </c>
      <c r="D8107" s="175">
        <v>2042.75</v>
      </c>
    </row>
    <row r="8108" spans="1:4" ht="15.75" customHeight="1" x14ac:dyDescent="0.3">
      <c r="A8108" s="174">
        <v>98001</v>
      </c>
      <c r="B8108" s="83" t="s">
        <v>8280</v>
      </c>
      <c r="C8108" s="174" t="s">
        <v>224</v>
      </c>
      <c r="D8108" s="175">
        <v>2330.16</v>
      </c>
    </row>
    <row r="8109" spans="1:4" ht="15.75" customHeight="1" x14ac:dyDescent="0.3">
      <c r="A8109" s="174">
        <v>98003</v>
      </c>
      <c r="B8109" s="83" t="s">
        <v>8281</v>
      </c>
      <c r="C8109" s="174" t="s">
        <v>224</v>
      </c>
      <c r="D8109" s="175">
        <v>2617.64</v>
      </c>
    </row>
    <row r="8110" spans="1:4" ht="15.75" customHeight="1" x14ac:dyDescent="0.3">
      <c r="A8110" s="174">
        <v>98005</v>
      </c>
      <c r="B8110" s="83" t="s">
        <v>8282</v>
      </c>
      <c r="C8110" s="174" t="s">
        <v>224</v>
      </c>
      <c r="D8110" s="175">
        <v>2905.1</v>
      </c>
    </row>
    <row r="8111" spans="1:4" ht="15.75" customHeight="1" x14ac:dyDescent="0.3">
      <c r="A8111" s="174">
        <v>98007</v>
      </c>
      <c r="B8111" s="83" t="s">
        <v>8283</v>
      </c>
      <c r="C8111" s="174" t="s">
        <v>224</v>
      </c>
      <c r="D8111" s="175">
        <v>3192.5</v>
      </c>
    </row>
    <row r="8112" spans="1:4" ht="15.75" customHeight="1" x14ac:dyDescent="0.3">
      <c r="A8112" s="174">
        <v>98031</v>
      </c>
      <c r="B8112" s="83" t="s">
        <v>8284</v>
      </c>
      <c r="C8112" s="174" t="s">
        <v>224</v>
      </c>
      <c r="D8112" s="175">
        <v>3224.67</v>
      </c>
    </row>
    <row r="8113" spans="1:4" ht="15.75" customHeight="1" x14ac:dyDescent="0.3">
      <c r="A8113" s="174">
        <v>98033</v>
      </c>
      <c r="B8113" s="83" t="s">
        <v>8285</v>
      </c>
      <c r="C8113" s="174" t="s">
        <v>224</v>
      </c>
      <c r="D8113" s="175">
        <v>3512.07</v>
      </c>
    </row>
    <row r="8114" spans="1:4" ht="15.75" customHeight="1" x14ac:dyDescent="0.3">
      <c r="A8114" s="174">
        <v>98035</v>
      </c>
      <c r="B8114" s="83" t="s">
        <v>8286</v>
      </c>
      <c r="C8114" s="174" t="s">
        <v>224</v>
      </c>
      <c r="D8114" s="175">
        <v>3799.42</v>
      </c>
    </row>
    <row r="8115" spans="1:4" ht="15.75" customHeight="1" x14ac:dyDescent="0.3">
      <c r="A8115" s="174">
        <v>98037</v>
      </c>
      <c r="B8115" s="83" t="s">
        <v>8287</v>
      </c>
      <c r="C8115" s="174" t="s">
        <v>224</v>
      </c>
      <c r="D8115" s="175">
        <v>4092.37</v>
      </c>
    </row>
    <row r="8116" spans="1:4" ht="15.75" customHeight="1" x14ac:dyDescent="0.3">
      <c r="A8116" s="174">
        <v>98021</v>
      </c>
      <c r="B8116" s="83" t="s">
        <v>8288</v>
      </c>
      <c r="C8116" s="174" t="s">
        <v>224</v>
      </c>
      <c r="D8116" s="175">
        <v>2644.25</v>
      </c>
    </row>
    <row r="8117" spans="1:4" ht="15.75" customHeight="1" x14ac:dyDescent="0.3">
      <c r="A8117" s="174">
        <v>98023</v>
      </c>
      <c r="B8117" s="83" t="s">
        <v>8289</v>
      </c>
      <c r="C8117" s="174" t="s">
        <v>224</v>
      </c>
      <c r="D8117" s="175">
        <v>2931.64</v>
      </c>
    </row>
    <row r="8118" spans="1:4" ht="15.75" customHeight="1" x14ac:dyDescent="0.3">
      <c r="A8118" s="174">
        <v>98025</v>
      </c>
      <c r="B8118" s="83" t="s">
        <v>8290</v>
      </c>
      <c r="C8118" s="174" t="s">
        <v>224</v>
      </c>
      <c r="D8118" s="175">
        <v>3219.12</v>
      </c>
    </row>
    <row r="8119" spans="1:4" ht="15.75" customHeight="1" x14ac:dyDescent="0.3">
      <c r="A8119" s="174">
        <v>98027</v>
      </c>
      <c r="B8119" s="83" t="s">
        <v>8291</v>
      </c>
      <c r="C8119" s="174" t="s">
        <v>224</v>
      </c>
      <c r="D8119" s="175">
        <v>3506.53</v>
      </c>
    </row>
    <row r="8120" spans="1:4" ht="15.75" customHeight="1" x14ac:dyDescent="0.3">
      <c r="A8120" s="174">
        <v>98029</v>
      </c>
      <c r="B8120" s="83" t="s">
        <v>8292</v>
      </c>
      <c r="C8120" s="174" t="s">
        <v>224</v>
      </c>
      <c r="D8120" s="175">
        <v>3799.42</v>
      </c>
    </row>
    <row r="8121" spans="1:4" ht="15.75" customHeight="1" x14ac:dyDescent="0.3">
      <c r="A8121" s="174">
        <v>98045</v>
      </c>
      <c r="B8121" s="83" t="s">
        <v>8293</v>
      </c>
      <c r="C8121" s="174" t="s">
        <v>224</v>
      </c>
      <c r="D8121" s="175">
        <v>4385.3900000000003</v>
      </c>
    </row>
    <row r="8122" spans="1:4" ht="15.75" customHeight="1" x14ac:dyDescent="0.3">
      <c r="A8122" s="174">
        <v>98047</v>
      </c>
      <c r="B8122" s="83" t="s">
        <v>8294</v>
      </c>
      <c r="C8122" s="174" t="s">
        <v>224</v>
      </c>
      <c r="D8122" s="175">
        <v>4678.34</v>
      </c>
    </row>
    <row r="8123" spans="1:4" ht="15.75" customHeight="1" x14ac:dyDescent="0.3">
      <c r="A8123" s="174">
        <v>98039</v>
      </c>
      <c r="B8123" s="83" t="s">
        <v>8295</v>
      </c>
      <c r="C8123" s="174" t="s">
        <v>224</v>
      </c>
      <c r="D8123" s="175">
        <v>3804.98</v>
      </c>
    </row>
    <row r="8124" spans="1:4" ht="15.75" customHeight="1" x14ac:dyDescent="0.3">
      <c r="A8124" s="174">
        <v>98041</v>
      </c>
      <c r="B8124" s="83" t="s">
        <v>8296</v>
      </c>
      <c r="C8124" s="174" t="s">
        <v>224</v>
      </c>
      <c r="D8124" s="175">
        <v>4092.37</v>
      </c>
    </row>
    <row r="8125" spans="1:4" ht="15.75" customHeight="1" x14ac:dyDescent="0.3">
      <c r="A8125" s="174">
        <v>98043</v>
      </c>
      <c r="B8125" s="83" t="s">
        <v>8297</v>
      </c>
      <c r="C8125" s="174" t="s">
        <v>224</v>
      </c>
      <c r="D8125" s="175">
        <v>4385.3900000000003</v>
      </c>
    </row>
    <row r="8126" spans="1:4" ht="15.75" customHeight="1" x14ac:dyDescent="0.3">
      <c r="A8126" s="174">
        <v>98049</v>
      </c>
      <c r="B8126" s="83" t="s">
        <v>8298</v>
      </c>
      <c r="C8126" s="174" t="s">
        <v>224</v>
      </c>
      <c r="D8126" s="175">
        <v>4917.07</v>
      </c>
    </row>
    <row r="8127" spans="1:4" ht="15.75" customHeight="1" x14ac:dyDescent="0.3">
      <c r="A8127" s="174">
        <v>101809</v>
      </c>
      <c r="B8127" s="83" t="s">
        <v>8299</v>
      </c>
      <c r="C8127" s="174" t="s">
        <v>182</v>
      </c>
      <c r="D8127" s="175">
        <v>2998.92</v>
      </c>
    </row>
    <row r="8128" spans="1:4" ht="15.75" customHeight="1" x14ac:dyDescent="0.3">
      <c r="A8128" s="174">
        <v>97980</v>
      </c>
      <c r="B8128" s="83" t="s">
        <v>8300</v>
      </c>
      <c r="C8128" s="174" t="s">
        <v>182</v>
      </c>
      <c r="D8128" s="175">
        <v>2250.89</v>
      </c>
    </row>
    <row r="8129" spans="1:4" ht="15.75" customHeight="1" x14ac:dyDescent="0.3">
      <c r="A8129" s="174">
        <v>98405</v>
      </c>
      <c r="B8129" s="83" t="s">
        <v>8301</v>
      </c>
      <c r="C8129" s="174" t="s">
        <v>182</v>
      </c>
      <c r="D8129" s="175">
        <v>2764.42</v>
      </c>
    </row>
    <row r="8130" spans="1:4" ht="15.75" customHeight="1" x14ac:dyDescent="0.3">
      <c r="A8130" s="174">
        <v>97988</v>
      </c>
      <c r="B8130" s="83" t="s">
        <v>8302</v>
      </c>
      <c r="C8130" s="174" t="s">
        <v>182</v>
      </c>
      <c r="D8130" s="175">
        <v>3272.21</v>
      </c>
    </row>
    <row r="8131" spans="1:4" ht="15.75" customHeight="1" x14ac:dyDescent="0.3">
      <c r="A8131" s="174">
        <v>102139</v>
      </c>
      <c r="B8131" s="83" t="s">
        <v>8303</v>
      </c>
      <c r="C8131" s="174" t="s">
        <v>182</v>
      </c>
      <c r="D8131" s="175">
        <v>1723.01</v>
      </c>
    </row>
    <row r="8132" spans="1:4" ht="15.75" customHeight="1" x14ac:dyDescent="0.3">
      <c r="A8132" s="174">
        <v>102141</v>
      </c>
      <c r="B8132" s="83" t="s">
        <v>8304</v>
      </c>
      <c r="C8132" s="174" t="s">
        <v>182</v>
      </c>
      <c r="D8132" s="175">
        <v>2650.9</v>
      </c>
    </row>
    <row r="8133" spans="1:4" ht="15.75" customHeight="1" x14ac:dyDescent="0.3">
      <c r="A8133" s="174">
        <v>99280</v>
      </c>
      <c r="B8133" s="83" t="s">
        <v>8305</v>
      </c>
      <c r="C8133" s="174" t="s">
        <v>182</v>
      </c>
      <c r="D8133" s="175">
        <v>2172.73</v>
      </c>
    </row>
    <row r="8134" spans="1:4" ht="15.75" customHeight="1" x14ac:dyDescent="0.3">
      <c r="A8134" s="174">
        <v>99292</v>
      </c>
      <c r="B8134" s="83" t="s">
        <v>8306</v>
      </c>
      <c r="C8134" s="174" t="s">
        <v>182</v>
      </c>
      <c r="D8134" s="175">
        <v>2675.3</v>
      </c>
    </row>
    <row r="8135" spans="1:4" ht="15.75" customHeight="1" x14ac:dyDescent="0.3">
      <c r="A8135" s="174">
        <v>99242</v>
      </c>
      <c r="B8135" s="83" t="s">
        <v>8307</v>
      </c>
      <c r="C8135" s="174" t="s">
        <v>182</v>
      </c>
      <c r="D8135" s="175">
        <v>3173.11</v>
      </c>
    </row>
    <row r="8136" spans="1:4" ht="15.75" customHeight="1" x14ac:dyDescent="0.3">
      <c r="A8136" s="174">
        <v>99248</v>
      </c>
      <c r="B8136" s="83" t="s">
        <v>8308</v>
      </c>
      <c r="C8136" s="174" t="s">
        <v>182</v>
      </c>
      <c r="D8136" s="175">
        <v>4046.14</v>
      </c>
    </row>
    <row r="8137" spans="1:4" ht="15.75" customHeight="1" x14ac:dyDescent="0.3">
      <c r="A8137" s="174">
        <v>99275</v>
      </c>
      <c r="B8137" s="83" t="s">
        <v>8309</v>
      </c>
      <c r="C8137" s="174" t="s">
        <v>182</v>
      </c>
      <c r="D8137" s="175">
        <v>982.6</v>
      </c>
    </row>
    <row r="8138" spans="1:4" ht="15.75" customHeight="1" x14ac:dyDescent="0.3">
      <c r="A8138" s="174">
        <v>99285</v>
      </c>
      <c r="B8138" s="83" t="s">
        <v>8310</v>
      </c>
      <c r="C8138" s="174" t="s">
        <v>182</v>
      </c>
      <c r="D8138" s="175">
        <v>1358.41</v>
      </c>
    </row>
    <row r="8139" spans="1:4" ht="15.75" customHeight="1" x14ac:dyDescent="0.3">
      <c r="A8139" s="174">
        <v>102457</v>
      </c>
      <c r="B8139" s="83" t="s">
        <v>8311</v>
      </c>
      <c r="C8139" s="174" t="s">
        <v>182</v>
      </c>
      <c r="D8139" s="175">
        <v>1686.48</v>
      </c>
    </row>
    <row r="8140" spans="1:4" ht="15.75" customHeight="1" x14ac:dyDescent="0.3">
      <c r="A8140" s="174">
        <v>102142</v>
      </c>
      <c r="B8140" s="83" t="s">
        <v>8312</v>
      </c>
      <c r="C8140" s="174" t="s">
        <v>182</v>
      </c>
      <c r="D8140" s="175">
        <v>2611.58</v>
      </c>
    </row>
    <row r="8141" spans="1:4" ht="15.75" customHeight="1" x14ac:dyDescent="0.3">
      <c r="A8141" s="174">
        <v>97992</v>
      </c>
      <c r="B8141" s="83" t="s">
        <v>8313</v>
      </c>
      <c r="C8141" s="174" t="s">
        <v>182</v>
      </c>
      <c r="D8141" s="175">
        <v>4165.75</v>
      </c>
    </row>
    <row r="8142" spans="1:4" ht="15.75" customHeight="1" x14ac:dyDescent="0.3">
      <c r="A8142" s="174">
        <v>97978</v>
      </c>
      <c r="B8142" s="83" t="s">
        <v>8314</v>
      </c>
      <c r="C8142" s="174" t="s">
        <v>182</v>
      </c>
      <c r="D8142" s="175">
        <v>991.31</v>
      </c>
    </row>
    <row r="8143" spans="1:4" ht="15.75" customHeight="1" x14ac:dyDescent="0.3">
      <c r="A8143" s="174">
        <v>98410</v>
      </c>
      <c r="B8143" s="83" t="s">
        <v>8315</v>
      </c>
      <c r="C8143" s="174" t="s">
        <v>182</v>
      </c>
      <c r="D8143" s="175">
        <v>1255.9100000000001</v>
      </c>
    </row>
    <row r="8144" spans="1:4" ht="15.75" customHeight="1" x14ac:dyDescent="0.3">
      <c r="A8144" s="174">
        <v>97994</v>
      </c>
      <c r="B8144" s="83" t="s">
        <v>8316</v>
      </c>
      <c r="C8144" s="174" t="s">
        <v>182</v>
      </c>
      <c r="D8144" s="175">
        <v>2791.49</v>
      </c>
    </row>
    <row r="8145" spans="1:4" ht="15.75" customHeight="1" x14ac:dyDescent="0.3">
      <c r="A8145" s="174">
        <v>99290</v>
      </c>
      <c r="B8145" s="83" t="s">
        <v>8317</v>
      </c>
      <c r="C8145" s="174" t="s">
        <v>182</v>
      </c>
      <c r="D8145" s="175">
        <v>4251.51</v>
      </c>
    </row>
    <row r="8146" spans="1:4" ht="15.75" customHeight="1" x14ac:dyDescent="0.3">
      <c r="A8146" s="174">
        <v>99244</v>
      </c>
      <c r="B8146" s="83" t="s">
        <v>8318</v>
      </c>
      <c r="C8146" s="174" t="s">
        <v>182</v>
      </c>
      <c r="D8146" s="175">
        <v>5182.5200000000004</v>
      </c>
    </row>
    <row r="8147" spans="1:4" ht="15.75" customHeight="1" x14ac:dyDescent="0.3">
      <c r="A8147" s="174">
        <v>99256</v>
      </c>
      <c r="B8147" s="83" t="s">
        <v>8319</v>
      </c>
      <c r="C8147" s="174" t="s">
        <v>182</v>
      </c>
      <c r="D8147" s="175">
        <v>6085.31</v>
      </c>
    </row>
    <row r="8148" spans="1:4" ht="15.75" customHeight="1" x14ac:dyDescent="0.3">
      <c r="A8148" s="174">
        <v>99271</v>
      </c>
      <c r="B8148" s="83" t="s">
        <v>8320</v>
      </c>
      <c r="C8148" s="174" t="s">
        <v>182</v>
      </c>
      <c r="D8148" s="175">
        <v>6987.98</v>
      </c>
    </row>
    <row r="8149" spans="1:4" ht="15.75" customHeight="1" x14ac:dyDescent="0.3">
      <c r="A8149" s="174">
        <v>99284</v>
      </c>
      <c r="B8149" s="83" t="s">
        <v>8321</v>
      </c>
      <c r="C8149" s="174" t="s">
        <v>182</v>
      </c>
      <c r="D8149" s="175">
        <v>7890.83</v>
      </c>
    </row>
    <row r="8150" spans="1:4" ht="15.75" customHeight="1" x14ac:dyDescent="0.3">
      <c r="A8150" s="174">
        <v>99294</v>
      </c>
      <c r="B8150" s="83" t="s">
        <v>8322</v>
      </c>
      <c r="C8150" s="174" t="s">
        <v>182</v>
      </c>
      <c r="D8150" s="175">
        <v>8793.5499999999993</v>
      </c>
    </row>
    <row r="8151" spans="1:4" ht="15.75" customHeight="1" x14ac:dyDescent="0.3">
      <c r="A8151" s="174">
        <v>99252</v>
      </c>
      <c r="B8151" s="83" t="s">
        <v>8323</v>
      </c>
      <c r="C8151" s="174" t="s">
        <v>182</v>
      </c>
      <c r="D8151" s="175">
        <v>2729.43</v>
      </c>
    </row>
    <row r="8152" spans="1:4" ht="15.75" customHeight="1" x14ac:dyDescent="0.3">
      <c r="A8152" s="174">
        <v>99259</v>
      </c>
      <c r="B8152" s="83" t="s">
        <v>8324</v>
      </c>
      <c r="C8152" s="174" t="s">
        <v>182</v>
      </c>
      <c r="D8152" s="175">
        <v>3451.66</v>
      </c>
    </row>
    <row r="8153" spans="1:4" ht="15.75" customHeight="1" x14ac:dyDescent="0.3">
      <c r="A8153" s="174">
        <v>99265</v>
      </c>
      <c r="B8153" s="83" t="s">
        <v>8325</v>
      </c>
      <c r="C8153" s="174" t="s">
        <v>182</v>
      </c>
      <c r="D8153" s="175">
        <v>4173.8100000000004</v>
      </c>
    </row>
    <row r="8154" spans="1:4" ht="15.75" customHeight="1" x14ac:dyDescent="0.3">
      <c r="A8154" s="174">
        <v>99267</v>
      </c>
      <c r="B8154" s="83" t="s">
        <v>8326</v>
      </c>
      <c r="C8154" s="174" t="s">
        <v>182</v>
      </c>
      <c r="D8154" s="175">
        <v>4896.03</v>
      </c>
    </row>
    <row r="8155" spans="1:4" ht="15.75" customHeight="1" x14ac:dyDescent="0.3">
      <c r="A8155" s="174">
        <v>99274</v>
      </c>
      <c r="B8155" s="83" t="s">
        <v>8327</v>
      </c>
      <c r="C8155" s="174" t="s">
        <v>182</v>
      </c>
      <c r="D8155" s="175">
        <v>5653.84</v>
      </c>
    </row>
    <row r="8156" spans="1:4" ht="15.75" customHeight="1" x14ac:dyDescent="0.3">
      <c r="A8156" s="174">
        <v>99279</v>
      </c>
      <c r="B8156" s="83" t="s">
        <v>8328</v>
      </c>
      <c r="C8156" s="174" t="s">
        <v>182</v>
      </c>
      <c r="D8156" s="175">
        <v>6380.46</v>
      </c>
    </row>
    <row r="8157" spans="1:4" ht="15.75" customHeight="1" x14ac:dyDescent="0.3">
      <c r="A8157" s="174">
        <v>99286</v>
      </c>
      <c r="B8157" s="83" t="s">
        <v>8329</v>
      </c>
      <c r="C8157" s="174" t="s">
        <v>182</v>
      </c>
      <c r="D8157" s="175">
        <v>7107.21</v>
      </c>
    </row>
    <row r="8158" spans="1:4" ht="15.75" customHeight="1" x14ac:dyDescent="0.3">
      <c r="A8158" s="174">
        <v>99326</v>
      </c>
      <c r="B8158" s="83" t="s">
        <v>8330</v>
      </c>
      <c r="C8158" s="174" t="s">
        <v>182</v>
      </c>
      <c r="D8158" s="175">
        <v>8590.99</v>
      </c>
    </row>
    <row r="8159" spans="1:4" ht="15.75" customHeight="1" x14ac:dyDescent="0.3">
      <c r="A8159" s="174">
        <v>99287</v>
      </c>
      <c r="B8159" s="83" t="s">
        <v>8331</v>
      </c>
      <c r="C8159" s="174" t="s">
        <v>182</v>
      </c>
      <c r="D8159" s="175">
        <v>9872.75</v>
      </c>
    </row>
    <row r="8160" spans="1:4" ht="15.75" customHeight="1" x14ac:dyDescent="0.3">
      <c r="A8160" s="174">
        <v>99298</v>
      </c>
      <c r="B8160" s="83" t="s">
        <v>8332</v>
      </c>
      <c r="C8160" s="174" t="s">
        <v>182</v>
      </c>
      <c r="D8160" s="175">
        <v>11154.56</v>
      </c>
    </row>
    <row r="8161" spans="1:4" ht="15.75" customHeight="1" x14ac:dyDescent="0.3">
      <c r="A8161" s="174">
        <v>99300</v>
      </c>
      <c r="B8161" s="83" t="s">
        <v>8333</v>
      </c>
      <c r="C8161" s="174" t="s">
        <v>182</v>
      </c>
      <c r="D8161" s="175">
        <v>12436.33</v>
      </c>
    </row>
    <row r="8162" spans="1:4" ht="15.75" customHeight="1" x14ac:dyDescent="0.3">
      <c r="A8162" s="174">
        <v>99301</v>
      </c>
      <c r="B8162" s="83" t="s">
        <v>8334</v>
      </c>
      <c r="C8162" s="174" t="s">
        <v>182</v>
      </c>
      <c r="D8162" s="175">
        <v>6245.95</v>
      </c>
    </row>
    <row r="8163" spans="1:4" ht="15.75" customHeight="1" x14ac:dyDescent="0.3">
      <c r="A8163" s="174">
        <v>99312</v>
      </c>
      <c r="B8163" s="83" t="s">
        <v>8335</v>
      </c>
      <c r="C8163" s="174" t="s">
        <v>182</v>
      </c>
      <c r="D8163" s="175">
        <v>7312.51</v>
      </c>
    </row>
    <row r="8164" spans="1:4" ht="15.75" customHeight="1" x14ac:dyDescent="0.3">
      <c r="A8164" s="174">
        <v>99320</v>
      </c>
      <c r="B8164" s="83" t="s">
        <v>8336</v>
      </c>
      <c r="C8164" s="174" t="s">
        <v>182</v>
      </c>
      <c r="D8164" s="175">
        <v>8441.5300000000007</v>
      </c>
    </row>
    <row r="8165" spans="1:4" ht="15.75" customHeight="1" x14ac:dyDescent="0.3">
      <c r="A8165" s="174">
        <v>99322</v>
      </c>
      <c r="B8165" s="83" t="s">
        <v>8337</v>
      </c>
      <c r="C8165" s="174" t="s">
        <v>182</v>
      </c>
      <c r="D8165" s="175">
        <v>9515.99</v>
      </c>
    </row>
    <row r="8166" spans="1:4" ht="15.75" customHeight="1" x14ac:dyDescent="0.3">
      <c r="A8166" s="174">
        <v>99324</v>
      </c>
      <c r="B8166" s="83" t="s">
        <v>8338</v>
      </c>
      <c r="C8166" s="174" t="s">
        <v>182</v>
      </c>
      <c r="D8166" s="175">
        <v>10590.5</v>
      </c>
    </row>
    <row r="8167" spans="1:4" ht="15.75" customHeight="1" x14ac:dyDescent="0.3">
      <c r="A8167" s="174">
        <v>99310</v>
      </c>
      <c r="B8167" s="83" t="s">
        <v>8339</v>
      </c>
      <c r="C8167" s="174" t="s">
        <v>182</v>
      </c>
      <c r="D8167" s="175">
        <v>14530.71</v>
      </c>
    </row>
    <row r="8168" spans="1:4" ht="15.75" customHeight="1" x14ac:dyDescent="0.3">
      <c r="A8168" s="174">
        <v>99313</v>
      </c>
      <c r="B8168" s="83" t="s">
        <v>8340</v>
      </c>
      <c r="C8168" s="174" t="s">
        <v>182</v>
      </c>
      <c r="D8168" s="175">
        <v>16182.7</v>
      </c>
    </row>
    <row r="8169" spans="1:4" ht="15.75" customHeight="1" x14ac:dyDescent="0.3">
      <c r="A8169" s="174">
        <v>99303</v>
      </c>
      <c r="B8169" s="83" t="s">
        <v>8341</v>
      </c>
      <c r="C8169" s="174" t="s">
        <v>182</v>
      </c>
      <c r="D8169" s="175">
        <v>11375.67</v>
      </c>
    </row>
    <row r="8170" spans="1:4" ht="15.75" customHeight="1" x14ac:dyDescent="0.3">
      <c r="A8170" s="174">
        <v>99305</v>
      </c>
      <c r="B8170" s="83" t="s">
        <v>8342</v>
      </c>
      <c r="C8170" s="174" t="s">
        <v>182</v>
      </c>
      <c r="D8170" s="175">
        <v>12842.59</v>
      </c>
    </row>
    <row r="8171" spans="1:4" ht="15.75" customHeight="1" x14ac:dyDescent="0.3">
      <c r="A8171" s="174">
        <v>99308</v>
      </c>
      <c r="B8171" s="83" t="s">
        <v>8343</v>
      </c>
      <c r="C8171" s="174" t="s">
        <v>182</v>
      </c>
      <c r="D8171" s="175">
        <v>14309.55</v>
      </c>
    </row>
    <row r="8172" spans="1:4" ht="15.75" customHeight="1" x14ac:dyDescent="0.3">
      <c r="A8172" s="174">
        <v>99315</v>
      </c>
      <c r="B8172" s="83" t="s">
        <v>8344</v>
      </c>
      <c r="C8172" s="174" t="s">
        <v>182</v>
      </c>
      <c r="D8172" s="175">
        <v>18055.95</v>
      </c>
    </row>
    <row r="8173" spans="1:4" ht="15.75" customHeight="1" x14ac:dyDescent="0.3">
      <c r="A8173" s="174">
        <v>98008</v>
      </c>
      <c r="B8173" s="83" t="s">
        <v>8345</v>
      </c>
      <c r="C8173" s="174" t="s">
        <v>182</v>
      </c>
      <c r="D8173" s="175">
        <v>4349.1000000000004</v>
      </c>
    </row>
    <row r="8174" spans="1:4" ht="15.75" customHeight="1" x14ac:dyDescent="0.3">
      <c r="A8174" s="174">
        <v>98010</v>
      </c>
      <c r="B8174" s="83" t="s">
        <v>8346</v>
      </c>
      <c r="C8174" s="174" t="s">
        <v>182</v>
      </c>
      <c r="D8174" s="175">
        <v>5301.59</v>
      </c>
    </row>
    <row r="8175" spans="1:4" ht="15.75" customHeight="1" x14ac:dyDescent="0.3">
      <c r="A8175" s="174">
        <v>98012</v>
      </c>
      <c r="B8175" s="83" t="s">
        <v>8347</v>
      </c>
      <c r="C8175" s="174" t="s">
        <v>182</v>
      </c>
      <c r="D8175" s="175">
        <v>6225.85</v>
      </c>
    </row>
    <row r="8176" spans="1:4" ht="15.75" customHeight="1" x14ac:dyDescent="0.3">
      <c r="A8176" s="174">
        <v>98014</v>
      </c>
      <c r="B8176" s="83" t="s">
        <v>8348</v>
      </c>
      <c r="C8176" s="174" t="s">
        <v>182</v>
      </c>
      <c r="D8176" s="175">
        <v>7150</v>
      </c>
    </row>
    <row r="8177" spans="1:4" ht="15.75" customHeight="1" x14ac:dyDescent="0.3">
      <c r="A8177" s="174">
        <v>98016</v>
      </c>
      <c r="B8177" s="83" t="s">
        <v>8349</v>
      </c>
      <c r="C8177" s="174" t="s">
        <v>182</v>
      </c>
      <c r="D8177" s="175">
        <v>8074.32</v>
      </c>
    </row>
    <row r="8178" spans="1:4" ht="15.75" customHeight="1" x14ac:dyDescent="0.3">
      <c r="A8178" s="174">
        <v>98018</v>
      </c>
      <c r="B8178" s="83" t="s">
        <v>8350</v>
      </c>
      <c r="C8178" s="174" t="s">
        <v>182</v>
      </c>
      <c r="D8178" s="175">
        <v>8998.51</v>
      </c>
    </row>
    <row r="8179" spans="1:4" ht="15.75" customHeight="1" x14ac:dyDescent="0.3">
      <c r="A8179" s="174">
        <v>97996</v>
      </c>
      <c r="B8179" s="83" t="s">
        <v>8351</v>
      </c>
      <c r="C8179" s="174" t="s">
        <v>182</v>
      </c>
      <c r="D8179" s="175">
        <v>3530.87</v>
      </c>
    </row>
    <row r="8180" spans="1:4" ht="15.75" customHeight="1" x14ac:dyDescent="0.3">
      <c r="A8180" s="174">
        <v>98407</v>
      </c>
      <c r="B8180" s="83" t="s">
        <v>8352</v>
      </c>
      <c r="C8180" s="174" t="s">
        <v>182</v>
      </c>
      <c r="D8180" s="175">
        <v>4270.13</v>
      </c>
    </row>
    <row r="8181" spans="1:4" ht="15.75" customHeight="1" x14ac:dyDescent="0.3">
      <c r="A8181" s="174">
        <v>98408</v>
      </c>
      <c r="B8181" s="83" t="s">
        <v>8353</v>
      </c>
      <c r="C8181" s="174" t="s">
        <v>182</v>
      </c>
      <c r="D8181" s="175">
        <v>5009.4799999999996</v>
      </c>
    </row>
    <row r="8182" spans="1:4" ht="15.75" customHeight="1" x14ac:dyDescent="0.3">
      <c r="A8182" s="174">
        <v>98002</v>
      </c>
      <c r="B8182" s="83" t="s">
        <v>8354</v>
      </c>
      <c r="C8182" s="174" t="s">
        <v>182</v>
      </c>
      <c r="D8182" s="175">
        <v>5784.42</v>
      </c>
    </row>
    <row r="8183" spans="1:4" ht="15.75" customHeight="1" x14ac:dyDescent="0.3">
      <c r="A8183" s="174">
        <v>98406</v>
      </c>
      <c r="B8183" s="83" t="s">
        <v>8355</v>
      </c>
      <c r="C8183" s="174" t="s">
        <v>182</v>
      </c>
      <c r="D8183" s="175">
        <v>6528.17</v>
      </c>
    </row>
    <row r="8184" spans="1:4" ht="15.75" customHeight="1" x14ac:dyDescent="0.3">
      <c r="A8184" s="174">
        <v>98006</v>
      </c>
      <c r="B8184" s="83" t="s">
        <v>8356</v>
      </c>
      <c r="C8184" s="174" t="s">
        <v>182</v>
      </c>
      <c r="D8184" s="175">
        <v>7272.04</v>
      </c>
    </row>
    <row r="8185" spans="1:4" ht="15.75" customHeight="1" x14ac:dyDescent="0.3">
      <c r="A8185" s="174">
        <v>98030</v>
      </c>
      <c r="B8185" s="83" t="s">
        <v>8357</v>
      </c>
      <c r="C8185" s="174" t="s">
        <v>182</v>
      </c>
      <c r="D8185" s="175">
        <v>8793.15</v>
      </c>
    </row>
    <row r="8186" spans="1:4" ht="15.75" customHeight="1" x14ac:dyDescent="0.3">
      <c r="A8186" s="174">
        <v>98032</v>
      </c>
      <c r="B8186" s="83" t="s">
        <v>8358</v>
      </c>
      <c r="C8186" s="174" t="s">
        <v>182</v>
      </c>
      <c r="D8186" s="175">
        <v>10106.290000000001</v>
      </c>
    </row>
    <row r="8187" spans="1:4" ht="15.75" customHeight="1" x14ac:dyDescent="0.3">
      <c r="A8187" s="174">
        <v>98034</v>
      </c>
      <c r="B8187" s="83" t="s">
        <v>8359</v>
      </c>
      <c r="C8187" s="174" t="s">
        <v>182</v>
      </c>
      <c r="D8187" s="175">
        <v>11419.47</v>
      </c>
    </row>
    <row r="8188" spans="1:4" ht="15.75" customHeight="1" x14ac:dyDescent="0.3">
      <c r="A8188" s="174">
        <v>98036</v>
      </c>
      <c r="B8188" s="83" t="s">
        <v>8360</v>
      </c>
      <c r="C8188" s="174" t="s">
        <v>182</v>
      </c>
      <c r="D8188" s="175">
        <v>12732.63</v>
      </c>
    </row>
    <row r="8189" spans="1:4" ht="15.75" customHeight="1" x14ac:dyDescent="0.3">
      <c r="A8189" s="174">
        <v>98020</v>
      </c>
      <c r="B8189" s="83" t="s">
        <v>8361</v>
      </c>
      <c r="C8189" s="174" t="s">
        <v>182</v>
      </c>
      <c r="D8189" s="175">
        <v>6391</v>
      </c>
    </row>
    <row r="8190" spans="1:4" ht="15.75" customHeight="1" x14ac:dyDescent="0.3">
      <c r="A8190" s="174">
        <v>98022</v>
      </c>
      <c r="B8190" s="83" t="s">
        <v>8362</v>
      </c>
      <c r="C8190" s="174" t="s">
        <v>182</v>
      </c>
      <c r="D8190" s="175">
        <v>7482.85</v>
      </c>
    </row>
    <row r="8191" spans="1:4" ht="15.75" customHeight="1" x14ac:dyDescent="0.3">
      <c r="A8191" s="174">
        <v>98024</v>
      </c>
      <c r="B8191" s="83" t="s">
        <v>8363</v>
      </c>
      <c r="C8191" s="174" t="s">
        <v>182</v>
      </c>
      <c r="D8191" s="175">
        <v>8637.17</v>
      </c>
    </row>
    <row r="8192" spans="1:4" ht="15.75" customHeight="1" x14ac:dyDescent="0.3">
      <c r="A8192" s="174">
        <v>98026</v>
      </c>
      <c r="B8192" s="83" t="s">
        <v>8364</v>
      </c>
      <c r="C8192" s="174" t="s">
        <v>182</v>
      </c>
      <c r="D8192" s="175">
        <v>9736.92</v>
      </c>
    </row>
    <row r="8193" spans="1:4" ht="15.75" customHeight="1" x14ac:dyDescent="0.3">
      <c r="A8193" s="174">
        <v>98028</v>
      </c>
      <c r="B8193" s="83" t="s">
        <v>8365</v>
      </c>
      <c r="C8193" s="174" t="s">
        <v>182</v>
      </c>
      <c r="D8193" s="175">
        <v>10836.74</v>
      </c>
    </row>
    <row r="8194" spans="1:4" ht="15.75" customHeight="1" x14ac:dyDescent="0.3">
      <c r="A8194" s="174">
        <v>98044</v>
      </c>
      <c r="B8194" s="83" t="s">
        <v>8366</v>
      </c>
      <c r="C8194" s="174" t="s">
        <v>182</v>
      </c>
      <c r="D8194" s="175">
        <v>14879.54</v>
      </c>
    </row>
    <row r="8195" spans="1:4" ht="15.75" customHeight="1" x14ac:dyDescent="0.3">
      <c r="A8195" s="174">
        <v>98046</v>
      </c>
      <c r="B8195" s="83" t="s">
        <v>8367</v>
      </c>
      <c r="C8195" s="174" t="s">
        <v>182</v>
      </c>
      <c r="D8195" s="175">
        <v>16572.04</v>
      </c>
    </row>
    <row r="8196" spans="1:4" ht="15.75" customHeight="1" x14ac:dyDescent="0.3">
      <c r="A8196" s="174">
        <v>98038</v>
      </c>
      <c r="B8196" s="83" t="s">
        <v>8368</v>
      </c>
      <c r="C8196" s="174" t="s">
        <v>182</v>
      </c>
      <c r="D8196" s="175">
        <v>11646.59</v>
      </c>
    </row>
    <row r="8197" spans="1:4" ht="15.75" customHeight="1" x14ac:dyDescent="0.3">
      <c r="A8197" s="174">
        <v>98040</v>
      </c>
      <c r="B8197" s="83" t="s">
        <v>8369</v>
      </c>
      <c r="C8197" s="174" t="s">
        <v>182</v>
      </c>
      <c r="D8197" s="175">
        <v>13149.45</v>
      </c>
    </row>
    <row r="8198" spans="1:4" ht="15.75" customHeight="1" x14ac:dyDescent="0.3">
      <c r="A8198" s="174">
        <v>98042</v>
      </c>
      <c r="B8198" s="83" t="s">
        <v>8370</v>
      </c>
      <c r="C8198" s="174" t="s">
        <v>182</v>
      </c>
      <c r="D8198" s="175">
        <v>14652.37</v>
      </c>
    </row>
    <row r="8199" spans="1:4" ht="15.75" customHeight="1" x14ac:dyDescent="0.3">
      <c r="A8199" s="174">
        <v>98048</v>
      </c>
      <c r="B8199" s="83" t="s">
        <v>8371</v>
      </c>
      <c r="C8199" s="174" t="s">
        <v>182</v>
      </c>
      <c r="D8199" s="175">
        <v>18491.82</v>
      </c>
    </row>
    <row r="8200" spans="1:4" ht="15.75" customHeight="1" x14ac:dyDescent="0.3">
      <c r="A8200" s="174">
        <v>97955</v>
      </c>
      <c r="B8200" s="83" t="s">
        <v>8372</v>
      </c>
      <c r="C8200" s="174" t="s">
        <v>182</v>
      </c>
      <c r="D8200" s="175">
        <v>3107.25</v>
      </c>
    </row>
    <row r="8201" spans="1:4" ht="15.75" customHeight="1" x14ac:dyDescent="0.3">
      <c r="A8201" s="174">
        <v>97948</v>
      </c>
      <c r="B8201" s="83" t="s">
        <v>8373</v>
      </c>
      <c r="C8201" s="174" t="s">
        <v>182</v>
      </c>
      <c r="D8201" s="175">
        <v>3499.09</v>
      </c>
    </row>
    <row r="8202" spans="1:4" ht="15.75" customHeight="1" x14ac:dyDescent="0.3">
      <c r="A8202" s="174">
        <v>97934</v>
      </c>
      <c r="B8202" s="83" t="s">
        <v>8374</v>
      </c>
      <c r="C8202" s="174" t="s">
        <v>182</v>
      </c>
      <c r="D8202" s="175">
        <v>2448.13</v>
      </c>
    </row>
    <row r="8203" spans="1:4" ht="15.75" customHeight="1" x14ac:dyDescent="0.3">
      <c r="A8203" s="174">
        <v>97953</v>
      </c>
      <c r="B8203" s="83" t="s">
        <v>8375</v>
      </c>
      <c r="C8203" s="174" t="s">
        <v>182</v>
      </c>
      <c r="D8203" s="175">
        <v>1438.93</v>
      </c>
    </row>
    <row r="8204" spans="1:4" ht="15.75" customHeight="1" x14ac:dyDescent="0.3">
      <c r="A8204" s="174">
        <v>97947</v>
      </c>
      <c r="B8204" s="83" t="s">
        <v>8376</v>
      </c>
      <c r="C8204" s="174" t="s">
        <v>182</v>
      </c>
      <c r="D8204" s="175">
        <v>1898.65</v>
      </c>
    </row>
    <row r="8205" spans="1:4" ht="15.75" customHeight="1" x14ac:dyDescent="0.3">
      <c r="A8205" s="174">
        <v>97933</v>
      </c>
      <c r="B8205" s="83" t="s">
        <v>8377</v>
      </c>
      <c r="C8205" s="174" t="s">
        <v>182</v>
      </c>
      <c r="D8205" s="175">
        <v>1072.08</v>
      </c>
    </row>
    <row r="8206" spans="1:4" ht="15.75" customHeight="1" x14ac:dyDescent="0.3">
      <c r="A8206" s="174">
        <v>97961</v>
      </c>
      <c r="B8206" s="83" t="s">
        <v>8378</v>
      </c>
      <c r="C8206" s="174" t="s">
        <v>182</v>
      </c>
      <c r="D8206" s="175">
        <v>2543.7600000000002</v>
      </c>
    </row>
    <row r="8207" spans="1:4" ht="15.75" customHeight="1" x14ac:dyDescent="0.3">
      <c r="A8207" s="174">
        <v>97951</v>
      </c>
      <c r="B8207" s="83" t="s">
        <v>8379</v>
      </c>
      <c r="C8207" s="174" t="s">
        <v>182</v>
      </c>
      <c r="D8207" s="175">
        <v>3094.72</v>
      </c>
    </row>
    <row r="8208" spans="1:4" ht="15.75" customHeight="1" x14ac:dyDescent="0.3">
      <c r="A8208" s="174">
        <v>97973</v>
      </c>
      <c r="B8208" s="83" t="s">
        <v>8380</v>
      </c>
      <c r="C8208" s="174" t="s">
        <v>182</v>
      </c>
      <c r="D8208" s="175">
        <v>4758.96</v>
      </c>
    </row>
    <row r="8209" spans="1:4" ht="15.75" customHeight="1" x14ac:dyDescent="0.3">
      <c r="A8209" s="174">
        <v>97952</v>
      </c>
      <c r="B8209" s="83" t="s">
        <v>8381</v>
      </c>
      <c r="C8209" s="174" t="s">
        <v>182</v>
      </c>
      <c r="D8209" s="175">
        <v>5353.8</v>
      </c>
    </row>
    <row r="8210" spans="1:4" ht="15.75" customHeight="1" x14ac:dyDescent="0.3">
      <c r="A8210" s="174">
        <v>97957</v>
      </c>
      <c r="B8210" s="83" t="s">
        <v>8382</v>
      </c>
      <c r="C8210" s="174" t="s">
        <v>182</v>
      </c>
      <c r="D8210" s="175">
        <v>2841.38</v>
      </c>
    </row>
    <row r="8211" spans="1:4" ht="15.75" customHeight="1" x14ac:dyDescent="0.3">
      <c r="A8211" s="174">
        <v>97950</v>
      </c>
      <c r="B8211" s="83" t="s">
        <v>8383</v>
      </c>
      <c r="C8211" s="174" t="s">
        <v>182</v>
      </c>
      <c r="D8211" s="175">
        <v>3448.59</v>
      </c>
    </row>
    <row r="8212" spans="1:4" ht="15.75" customHeight="1" x14ac:dyDescent="0.3">
      <c r="A8212" s="174">
        <v>97936</v>
      </c>
      <c r="B8212" s="83" t="s">
        <v>8384</v>
      </c>
      <c r="C8212" s="174" t="s">
        <v>182</v>
      </c>
      <c r="D8212" s="175">
        <v>2163.7199999999998</v>
      </c>
    </row>
    <row r="8213" spans="1:4" ht="15.75" customHeight="1" x14ac:dyDescent="0.3">
      <c r="A8213" s="174">
        <v>97956</v>
      </c>
      <c r="B8213" s="83" t="s">
        <v>8385</v>
      </c>
      <c r="C8213" s="174" t="s">
        <v>182</v>
      </c>
      <c r="D8213" s="175">
        <v>1580.37</v>
      </c>
    </row>
    <row r="8214" spans="1:4" ht="15.75" customHeight="1" x14ac:dyDescent="0.3">
      <c r="A8214" s="174">
        <v>97949</v>
      </c>
      <c r="B8214" s="83" t="s">
        <v>8386</v>
      </c>
      <c r="C8214" s="174" t="s">
        <v>182</v>
      </c>
      <c r="D8214" s="175">
        <v>1955.79</v>
      </c>
    </row>
    <row r="8215" spans="1:4" ht="15.75" customHeight="1" x14ac:dyDescent="0.3">
      <c r="A8215" s="174">
        <v>97935</v>
      </c>
      <c r="B8215" s="83" t="s">
        <v>8387</v>
      </c>
      <c r="C8215" s="174" t="s">
        <v>182</v>
      </c>
      <c r="D8215" s="175">
        <v>913.25</v>
      </c>
    </row>
    <row r="8216" spans="1:4" ht="15.75" customHeight="1" x14ac:dyDescent="0.3">
      <c r="A8216" s="174">
        <v>99319</v>
      </c>
      <c r="B8216" s="83" t="s">
        <v>8388</v>
      </c>
      <c r="C8216" s="174" t="s">
        <v>224</v>
      </c>
      <c r="D8216" s="175">
        <v>1010.39</v>
      </c>
    </row>
    <row r="8217" spans="1:4" ht="15.75" customHeight="1" x14ac:dyDescent="0.3">
      <c r="A8217" s="174">
        <v>99318</v>
      </c>
      <c r="B8217" s="83" t="s">
        <v>8389</v>
      </c>
      <c r="C8217" s="174" t="s">
        <v>224</v>
      </c>
      <c r="D8217" s="175">
        <v>288.36</v>
      </c>
    </row>
    <row r="8218" spans="1:4" ht="15.75" customHeight="1" x14ac:dyDescent="0.3">
      <c r="A8218" s="174">
        <v>98051</v>
      </c>
      <c r="B8218" s="83" t="s">
        <v>8390</v>
      </c>
      <c r="C8218" s="174" t="s">
        <v>224</v>
      </c>
      <c r="D8218" s="175">
        <v>1072.6300000000001</v>
      </c>
    </row>
    <row r="8219" spans="1:4" ht="15.75" customHeight="1" x14ac:dyDescent="0.3">
      <c r="A8219" s="174">
        <v>98050</v>
      </c>
      <c r="B8219" s="83" t="s">
        <v>8391</v>
      </c>
      <c r="C8219" s="174" t="s">
        <v>224</v>
      </c>
      <c r="D8219" s="175">
        <v>289.31</v>
      </c>
    </row>
    <row r="8220" spans="1:4" ht="15.75" customHeight="1" x14ac:dyDescent="0.3">
      <c r="A8220" s="174">
        <v>99272</v>
      </c>
      <c r="B8220" s="83" t="s">
        <v>8392</v>
      </c>
      <c r="C8220" s="174" t="s">
        <v>182</v>
      </c>
      <c r="D8220" s="175">
        <v>1173.96</v>
      </c>
    </row>
    <row r="8221" spans="1:4" ht="15.75" customHeight="1" x14ac:dyDescent="0.3">
      <c r="A8221" s="174">
        <v>99273</v>
      </c>
      <c r="B8221" s="83" t="s">
        <v>8393</v>
      </c>
      <c r="C8221" s="174" t="s">
        <v>182</v>
      </c>
      <c r="D8221" s="175">
        <v>1684.01</v>
      </c>
    </row>
    <row r="8222" spans="1:4" ht="15.75" customHeight="1" x14ac:dyDescent="0.3">
      <c r="A8222" s="174">
        <v>99268</v>
      </c>
      <c r="B8222" s="83" t="s">
        <v>8394</v>
      </c>
      <c r="C8222" s="174" t="s">
        <v>182</v>
      </c>
      <c r="D8222" s="175">
        <v>481.9</v>
      </c>
    </row>
    <row r="8223" spans="1:4" ht="15.75" customHeight="1" x14ac:dyDescent="0.3">
      <c r="A8223" s="174">
        <v>99270</v>
      </c>
      <c r="B8223" s="83" t="s">
        <v>8395</v>
      </c>
      <c r="C8223" s="174" t="s">
        <v>182</v>
      </c>
      <c r="D8223" s="175">
        <v>629.99</v>
      </c>
    </row>
    <row r="8224" spans="1:4" ht="15.75" customHeight="1" x14ac:dyDescent="0.3">
      <c r="A8224" s="174">
        <v>97976</v>
      </c>
      <c r="B8224" s="83" t="s">
        <v>8396</v>
      </c>
      <c r="C8224" s="174" t="s">
        <v>182</v>
      </c>
      <c r="D8224" s="175">
        <v>1218.57</v>
      </c>
    </row>
    <row r="8225" spans="1:4" ht="15.75" customHeight="1" x14ac:dyDescent="0.3">
      <c r="A8225" s="174">
        <v>97977</v>
      </c>
      <c r="B8225" s="83" t="s">
        <v>8397</v>
      </c>
      <c r="C8225" s="174" t="s">
        <v>182</v>
      </c>
      <c r="D8225" s="175">
        <v>1763.09</v>
      </c>
    </row>
    <row r="8226" spans="1:4" ht="15.75" customHeight="1" x14ac:dyDescent="0.3">
      <c r="A8226" s="174">
        <v>97974</v>
      </c>
      <c r="B8226" s="83" t="s">
        <v>8398</v>
      </c>
      <c r="C8226" s="174" t="s">
        <v>182</v>
      </c>
      <c r="D8226" s="175">
        <v>486.34</v>
      </c>
    </row>
    <row r="8227" spans="1:4" ht="15.75" customHeight="1" x14ac:dyDescent="0.3">
      <c r="A8227" s="174">
        <v>97975</v>
      </c>
      <c r="B8227" s="83" t="s">
        <v>8399</v>
      </c>
      <c r="C8227" s="174" t="s">
        <v>182</v>
      </c>
      <c r="D8227" s="175">
        <v>635.17999999999995</v>
      </c>
    </row>
    <row r="8228" spans="1:4" ht="15.75" customHeight="1" x14ac:dyDescent="0.3">
      <c r="A8228" s="174">
        <v>101798</v>
      </c>
      <c r="B8228" s="83" t="s">
        <v>8400</v>
      </c>
      <c r="C8228" s="174" t="s">
        <v>182</v>
      </c>
      <c r="D8228" s="175">
        <v>442.31</v>
      </c>
    </row>
    <row r="8229" spans="1:4" ht="15.75" customHeight="1" x14ac:dyDescent="0.3">
      <c r="A8229" s="174">
        <v>101799</v>
      </c>
      <c r="B8229" s="83" t="s">
        <v>8401</v>
      </c>
      <c r="C8229" s="174" t="s">
        <v>182</v>
      </c>
      <c r="D8229" s="175">
        <v>1066.83</v>
      </c>
    </row>
    <row r="8230" spans="1:4" ht="15.75" customHeight="1" x14ac:dyDescent="0.3">
      <c r="A8230" s="174">
        <v>102487</v>
      </c>
      <c r="B8230" s="83" t="s">
        <v>8402</v>
      </c>
      <c r="C8230" s="174" t="s">
        <v>303</v>
      </c>
      <c r="D8230" s="175">
        <v>618.89</v>
      </c>
    </row>
    <row r="8231" spans="1:4" ht="15.75" customHeight="1" x14ac:dyDescent="0.3">
      <c r="A8231" s="174">
        <v>102486</v>
      </c>
      <c r="B8231" s="83" t="s">
        <v>8403</v>
      </c>
      <c r="C8231" s="174" t="s">
        <v>303</v>
      </c>
      <c r="D8231" s="175">
        <v>587.17999999999995</v>
      </c>
    </row>
    <row r="8232" spans="1:4" ht="15.75" customHeight="1" x14ac:dyDescent="0.3">
      <c r="A8232" s="174">
        <v>102474</v>
      </c>
      <c r="B8232" s="83" t="s">
        <v>8404</v>
      </c>
      <c r="C8232" s="174" t="s">
        <v>303</v>
      </c>
      <c r="D8232" s="175">
        <v>520.5</v>
      </c>
    </row>
    <row r="8233" spans="1:4" ht="15.75" customHeight="1" x14ac:dyDescent="0.3">
      <c r="A8233" s="174">
        <v>102480</v>
      </c>
      <c r="B8233" s="83" t="s">
        <v>8405</v>
      </c>
      <c r="C8233" s="174" t="s">
        <v>303</v>
      </c>
      <c r="D8233" s="175">
        <v>509.63</v>
      </c>
    </row>
    <row r="8234" spans="1:4" ht="15.75" customHeight="1" x14ac:dyDescent="0.3">
      <c r="A8234" s="174">
        <v>94975</v>
      </c>
      <c r="B8234" s="83" t="s">
        <v>8406</v>
      </c>
      <c r="C8234" s="174" t="s">
        <v>303</v>
      </c>
      <c r="D8234" s="175">
        <v>493.82</v>
      </c>
    </row>
    <row r="8235" spans="1:4" ht="15.75" customHeight="1" x14ac:dyDescent="0.3">
      <c r="A8235" s="174">
        <v>94963</v>
      </c>
      <c r="B8235" s="83" t="s">
        <v>8407</v>
      </c>
      <c r="C8235" s="174" t="s">
        <v>303</v>
      </c>
      <c r="D8235" s="175">
        <v>427.03</v>
      </c>
    </row>
    <row r="8236" spans="1:4" ht="15.75" customHeight="1" x14ac:dyDescent="0.3">
      <c r="A8236" s="174">
        <v>94969</v>
      </c>
      <c r="B8236" s="83" t="s">
        <v>8408</v>
      </c>
      <c r="C8236" s="174" t="s">
        <v>303</v>
      </c>
      <c r="D8236" s="175">
        <v>415.86</v>
      </c>
    </row>
    <row r="8237" spans="1:4" ht="15.75" customHeight="1" x14ac:dyDescent="0.3">
      <c r="A8237" s="174">
        <v>102475</v>
      </c>
      <c r="B8237" s="83" t="s">
        <v>8409</v>
      </c>
      <c r="C8237" s="174" t="s">
        <v>303</v>
      </c>
      <c r="D8237" s="175">
        <v>561.88</v>
      </c>
    </row>
    <row r="8238" spans="1:4" ht="15.75" customHeight="1" x14ac:dyDescent="0.3">
      <c r="A8238" s="174">
        <v>102481</v>
      </c>
      <c r="B8238" s="83" t="s">
        <v>8410</v>
      </c>
      <c r="C8238" s="174" t="s">
        <v>303</v>
      </c>
      <c r="D8238" s="175">
        <v>541.09</v>
      </c>
    </row>
    <row r="8239" spans="1:4" ht="15.75" customHeight="1" x14ac:dyDescent="0.3">
      <c r="A8239" s="174">
        <v>94964</v>
      </c>
      <c r="B8239" s="83" t="s">
        <v>8411</v>
      </c>
      <c r="C8239" s="174" t="s">
        <v>303</v>
      </c>
      <c r="D8239" s="175">
        <v>464.68</v>
      </c>
    </row>
    <row r="8240" spans="1:4" ht="15.75" customHeight="1" x14ac:dyDescent="0.3">
      <c r="A8240" s="174">
        <v>94970</v>
      </c>
      <c r="B8240" s="83" t="s">
        <v>8412</v>
      </c>
      <c r="C8240" s="174" t="s">
        <v>303</v>
      </c>
      <c r="D8240" s="175">
        <v>443.96</v>
      </c>
    </row>
    <row r="8241" spans="1:4" ht="15.75" customHeight="1" x14ac:dyDescent="0.3">
      <c r="A8241" s="174">
        <v>102476</v>
      </c>
      <c r="B8241" s="83" t="s">
        <v>8413</v>
      </c>
      <c r="C8241" s="174" t="s">
        <v>303</v>
      </c>
      <c r="D8241" s="175">
        <v>571.04</v>
      </c>
    </row>
    <row r="8242" spans="1:4" ht="15.75" customHeight="1" x14ac:dyDescent="0.3">
      <c r="A8242" s="174">
        <v>102482</v>
      </c>
      <c r="B8242" s="83" t="s">
        <v>8414</v>
      </c>
      <c r="C8242" s="174" t="s">
        <v>303</v>
      </c>
      <c r="D8242" s="175">
        <v>563.91</v>
      </c>
    </row>
    <row r="8243" spans="1:4" ht="15.75" customHeight="1" x14ac:dyDescent="0.3">
      <c r="A8243" s="174">
        <v>94965</v>
      </c>
      <c r="B8243" s="83" t="s">
        <v>8415</v>
      </c>
      <c r="C8243" s="174" t="s">
        <v>303</v>
      </c>
      <c r="D8243" s="175">
        <v>475.77</v>
      </c>
    </row>
    <row r="8244" spans="1:4" ht="15.75" customHeight="1" x14ac:dyDescent="0.3">
      <c r="A8244" s="174">
        <v>94971</v>
      </c>
      <c r="B8244" s="83" t="s">
        <v>8416</v>
      </c>
      <c r="C8244" s="174" t="s">
        <v>303</v>
      </c>
      <c r="D8244" s="175">
        <v>463.89</v>
      </c>
    </row>
    <row r="8245" spans="1:4" ht="15.75" customHeight="1" x14ac:dyDescent="0.3">
      <c r="A8245" s="174">
        <v>102477</v>
      </c>
      <c r="B8245" s="83" t="s">
        <v>8417</v>
      </c>
      <c r="C8245" s="174" t="s">
        <v>303</v>
      </c>
      <c r="D8245" s="175">
        <v>604.94000000000005</v>
      </c>
    </row>
    <row r="8246" spans="1:4" ht="15.75" customHeight="1" x14ac:dyDescent="0.3">
      <c r="A8246" s="174">
        <v>102483</v>
      </c>
      <c r="B8246" s="83" t="s">
        <v>8418</v>
      </c>
      <c r="C8246" s="174" t="s">
        <v>303</v>
      </c>
      <c r="D8246" s="175">
        <v>590.92999999999995</v>
      </c>
    </row>
    <row r="8247" spans="1:4" ht="15.75" customHeight="1" x14ac:dyDescent="0.3">
      <c r="A8247" s="174">
        <v>94966</v>
      </c>
      <c r="B8247" s="83" t="s">
        <v>8419</v>
      </c>
      <c r="C8247" s="174" t="s">
        <v>303</v>
      </c>
      <c r="D8247" s="175">
        <v>489.8</v>
      </c>
    </row>
    <row r="8248" spans="1:4" ht="15.75" customHeight="1" x14ac:dyDescent="0.3">
      <c r="A8248" s="174">
        <v>94972</v>
      </c>
      <c r="B8248" s="83" t="s">
        <v>8420</v>
      </c>
      <c r="C8248" s="174" t="s">
        <v>303</v>
      </c>
      <c r="D8248" s="175">
        <v>477.97</v>
      </c>
    </row>
    <row r="8249" spans="1:4" ht="15.75" customHeight="1" x14ac:dyDescent="0.3">
      <c r="A8249" s="174">
        <v>102478</v>
      </c>
      <c r="B8249" s="83" t="s">
        <v>8421</v>
      </c>
      <c r="C8249" s="174" t="s">
        <v>303</v>
      </c>
      <c r="D8249" s="175">
        <v>645.98</v>
      </c>
    </row>
    <row r="8250" spans="1:4" ht="15.75" customHeight="1" x14ac:dyDescent="0.3">
      <c r="A8250" s="174">
        <v>102484</v>
      </c>
      <c r="B8250" s="83" t="s">
        <v>8422</v>
      </c>
      <c r="C8250" s="174" t="s">
        <v>303</v>
      </c>
      <c r="D8250" s="175">
        <v>641.72</v>
      </c>
    </row>
    <row r="8251" spans="1:4" ht="15.75" customHeight="1" x14ac:dyDescent="0.3">
      <c r="A8251" s="174">
        <v>94967</v>
      </c>
      <c r="B8251" s="83" t="s">
        <v>8423</v>
      </c>
      <c r="C8251" s="174" t="s">
        <v>303</v>
      </c>
      <c r="D8251" s="175">
        <v>555.03</v>
      </c>
    </row>
    <row r="8252" spans="1:4" ht="15.75" customHeight="1" x14ac:dyDescent="0.3">
      <c r="A8252" s="174">
        <v>94973</v>
      </c>
      <c r="B8252" s="83" t="s">
        <v>8424</v>
      </c>
      <c r="C8252" s="174" t="s">
        <v>303</v>
      </c>
      <c r="D8252" s="175">
        <v>540.04999999999995</v>
      </c>
    </row>
    <row r="8253" spans="1:4" ht="15.75" customHeight="1" x14ac:dyDescent="0.3">
      <c r="A8253" s="174">
        <v>94974</v>
      </c>
      <c r="B8253" s="83" t="s">
        <v>8425</v>
      </c>
      <c r="C8253" s="174" t="s">
        <v>303</v>
      </c>
      <c r="D8253" s="175">
        <v>462.47</v>
      </c>
    </row>
    <row r="8254" spans="1:4" ht="15.75" customHeight="1" x14ac:dyDescent="0.3">
      <c r="A8254" s="174">
        <v>94962</v>
      </c>
      <c r="B8254" s="83" t="s">
        <v>8426</v>
      </c>
      <c r="C8254" s="174" t="s">
        <v>303</v>
      </c>
      <c r="D8254" s="175">
        <v>390.78</v>
      </c>
    </row>
    <row r="8255" spans="1:4" ht="15.75" customHeight="1" x14ac:dyDescent="0.3">
      <c r="A8255" s="174">
        <v>94968</v>
      </c>
      <c r="B8255" s="83" t="s">
        <v>8427</v>
      </c>
      <c r="C8255" s="174" t="s">
        <v>303</v>
      </c>
      <c r="D8255" s="175">
        <v>383.54</v>
      </c>
    </row>
    <row r="8256" spans="1:4" ht="15.75" customHeight="1" x14ac:dyDescent="0.3">
      <c r="A8256" s="174">
        <v>102485</v>
      </c>
      <c r="B8256" s="83" t="s">
        <v>8428</v>
      </c>
      <c r="C8256" s="174" t="s">
        <v>303</v>
      </c>
      <c r="D8256" s="175">
        <v>558.46</v>
      </c>
    </row>
    <row r="8257" spans="1:4" ht="15.75" customHeight="1" x14ac:dyDescent="0.3">
      <c r="A8257" s="174">
        <v>102473</v>
      </c>
      <c r="B8257" s="83" t="s">
        <v>8429</v>
      </c>
      <c r="C8257" s="174" t="s">
        <v>303</v>
      </c>
      <c r="D8257" s="175">
        <v>485.78</v>
      </c>
    </row>
    <row r="8258" spans="1:4" ht="15.75" customHeight="1" x14ac:dyDescent="0.3">
      <c r="A8258" s="174">
        <v>102479</v>
      </c>
      <c r="B8258" s="83" t="s">
        <v>8430</v>
      </c>
      <c r="C8258" s="174" t="s">
        <v>303</v>
      </c>
      <c r="D8258" s="175">
        <v>478.65</v>
      </c>
    </row>
    <row r="8259" spans="1:4" ht="15.75" customHeight="1" x14ac:dyDescent="0.3">
      <c r="A8259" s="174">
        <v>104835</v>
      </c>
      <c r="B8259" s="83" t="s">
        <v>8431</v>
      </c>
      <c r="C8259" s="174" t="s">
        <v>303</v>
      </c>
      <c r="D8259" s="175">
        <v>0</v>
      </c>
    </row>
    <row r="8260" spans="1:4" ht="15.75" customHeight="1" x14ac:dyDescent="0.3">
      <c r="A8260" s="174">
        <v>104833</v>
      </c>
      <c r="B8260" s="83" t="s">
        <v>8432</v>
      </c>
      <c r="C8260" s="174" t="s">
        <v>303</v>
      </c>
      <c r="D8260" s="175">
        <v>0</v>
      </c>
    </row>
    <row r="8261" spans="1:4" ht="15.75" customHeight="1" x14ac:dyDescent="0.3">
      <c r="A8261" s="174">
        <v>104834</v>
      </c>
      <c r="B8261" s="83" t="s">
        <v>8433</v>
      </c>
      <c r="C8261" s="174" t="s">
        <v>303</v>
      </c>
      <c r="D8261" s="175">
        <v>0</v>
      </c>
    </row>
    <row r="8262" spans="1:4" ht="15.75" customHeight="1" x14ac:dyDescent="0.3">
      <c r="A8262" s="174">
        <v>104836</v>
      </c>
      <c r="B8262" s="83" t="s">
        <v>8434</v>
      </c>
      <c r="C8262" s="174" t="s">
        <v>303</v>
      </c>
      <c r="D8262" s="175">
        <v>0</v>
      </c>
    </row>
    <row r="8263" spans="1:4" ht="15.75" customHeight="1" x14ac:dyDescent="0.3">
      <c r="A8263" s="174">
        <v>104837</v>
      </c>
      <c r="B8263" s="83" t="s">
        <v>8435</v>
      </c>
      <c r="C8263" s="174" t="s">
        <v>303</v>
      </c>
      <c r="D8263" s="175">
        <v>0</v>
      </c>
    </row>
    <row r="8264" spans="1:4" ht="15.75" customHeight="1" x14ac:dyDescent="0.3">
      <c r="A8264" s="174">
        <v>104838</v>
      </c>
      <c r="B8264" s="83" t="s">
        <v>8436</v>
      </c>
      <c r="C8264" s="174" t="s">
        <v>303</v>
      </c>
      <c r="D8264" s="175">
        <v>0</v>
      </c>
    </row>
    <row r="8265" spans="1:4" ht="15.75" customHeight="1" x14ac:dyDescent="0.3">
      <c r="A8265" s="174">
        <v>104839</v>
      </c>
      <c r="B8265" s="83" t="s">
        <v>8437</v>
      </c>
      <c r="C8265" s="174" t="s">
        <v>303</v>
      </c>
      <c r="D8265" s="175">
        <v>0</v>
      </c>
    </row>
    <row r="8266" spans="1:4" ht="15.75" customHeight="1" x14ac:dyDescent="0.3">
      <c r="A8266" s="174">
        <v>104840</v>
      </c>
      <c r="B8266" s="83" t="s">
        <v>8438</v>
      </c>
      <c r="C8266" s="174" t="s">
        <v>303</v>
      </c>
      <c r="D8266" s="175">
        <v>0</v>
      </c>
    </row>
    <row r="8267" spans="1:4" ht="15.75" customHeight="1" x14ac:dyDescent="0.3">
      <c r="A8267" s="174">
        <v>104830</v>
      </c>
      <c r="B8267" s="83" t="s">
        <v>8439</v>
      </c>
      <c r="C8267" s="174" t="s">
        <v>303</v>
      </c>
      <c r="D8267" s="175">
        <v>0</v>
      </c>
    </row>
    <row r="8268" spans="1:4" ht="15.75" customHeight="1" x14ac:dyDescent="0.3">
      <c r="A8268" s="174">
        <v>104829</v>
      </c>
      <c r="B8268" s="83" t="s">
        <v>8440</v>
      </c>
      <c r="C8268" s="174" t="s">
        <v>303</v>
      </c>
      <c r="D8268" s="175">
        <v>0</v>
      </c>
    </row>
    <row r="8269" spans="1:4" ht="15.75" customHeight="1" x14ac:dyDescent="0.3">
      <c r="A8269" s="174">
        <v>104832</v>
      </c>
      <c r="B8269" s="83" t="s">
        <v>8441</v>
      </c>
      <c r="C8269" s="174" t="s">
        <v>303</v>
      </c>
      <c r="D8269" s="175">
        <v>0</v>
      </c>
    </row>
    <row r="8270" spans="1:4" ht="15.75" customHeight="1" x14ac:dyDescent="0.3">
      <c r="A8270" s="174">
        <v>104831</v>
      </c>
      <c r="B8270" s="83" t="s">
        <v>8442</v>
      </c>
      <c r="C8270" s="174" t="s">
        <v>303</v>
      </c>
      <c r="D8270" s="175">
        <v>0</v>
      </c>
    </row>
    <row r="8271" spans="1:4" ht="15.75" customHeight="1" x14ac:dyDescent="0.3">
      <c r="A8271" s="174">
        <v>103773</v>
      </c>
      <c r="B8271" s="83" t="s">
        <v>8443</v>
      </c>
      <c r="C8271" s="174" t="s">
        <v>182</v>
      </c>
      <c r="D8271" s="175">
        <v>0</v>
      </c>
    </row>
    <row r="8272" spans="1:4" ht="15.75" customHeight="1" x14ac:dyDescent="0.3">
      <c r="A8272" s="174">
        <v>103772</v>
      </c>
      <c r="B8272" s="83" t="s">
        <v>8444</v>
      </c>
      <c r="C8272" s="174" t="s">
        <v>182</v>
      </c>
      <c r="D8272" s="175">
        <v>0</v>
      </c>
    </row>
    <row r="8273" spans="1:4" ht="15.75" customHeight="1" x14ac:dyDescent="0.3">
      <c r="A8273" s="174">
        <v>103768</v>
      </c>
      <c r="B8273" s="83" t="s">
        <v>8445</v>
      </c>
      <c r="C8273" s="174" t="s">
        <v>182</v>
      </c>
      <c r="D8273" s="175">
        <v>0</v>
      </c>
    </row>
    <row r="8274" spans="1:4" ht="15.75" customHeight="1" x14ac:dyDescent="0.3">
      <c r="A8274" s="174">
        <v>103767</v>
      </c>
      <c r="B8274" s="83" t="s">
        <v>8446</v>
      </c>
      <c r="C8274" s="174" t="s">
        <v>182</v>
      </c>
      <c r="D8274" s="175">
        <v>0</v>
      </c>
    </row>
    <row r="8275" spans="1:4" ht="15.75" customHeight="1" x14ac:dyDescent="0.3">
      <c r="A8275" s="174">
        <v>103766</v>
      </c>
      <c r="B8275" s="83" t="s">
        <v>8447</v>
      </c>
      <c r="C8275" s="174" t="s">
        <v>182</v>
      </c>
      <c r="D8275" s="175">
        <v>0</v>
      </c>
    </row>
    <row r="8276" spans="1:4" ht="15.75" customHeight="1" x14ac:dyDescent="0.3">
      <c r="A8276" s="174">
        <v>103765</v>
      </c>
      <c r="B8276" s="83" t="s">
        <v>8448</v>
      </c>
      <c r="C8276" s="174" t="s">
        <v>182</v>
      </c>
      <c r="D8276" s="175">
        <v>0</v>
      </c>
    </row>
    <row r="8277" spans="1:4" ht="15.75" customHeight="1" x14ac:dyDescent="0.3">
      <c r="A8277" s="174">
        <v>103771</v>
      </c>
      <c r="B8277" s="83" t="s">
        <v>8449</v>
      </c>
      <c r="C8277" s="174" t="s">
        <v>182</v>
      </c>
      <c r="D8277" s="175">
        <v>0</v>
      </c>
    </row>
    <row r="8278" spans="1:4" ht="15.75" customHeight="1" x14ac:dyDescent="0.3">
      <c r="A8278" s="174">
        <v>103769</v>
      </c>
      <c r="B8278" s="83" t="s">
        <v>8450</v>
      </c>
      <c r="C8278" s="174" t="s">
        <v>182</v>
      </c>
      <c r="D8278" s="175">
        <v>3127.09</v>
      </c>
    </row>
    <row r="8279" spans="1:4" ht="15.75" customHeight="1" x14ac:dyDescent="0.3">
      <c r="A8279" s="174">
        <v>103770</v>
      </c>
      <c r="B8279" s="83" t="s">
        <v>8451</v>
      </c>
      <c r="C8279" s="174" t="s">
        <v>182</v>
      </c>
      <c r="D8279" s="175">
        <v>0</v>
      </c>
    </row>
    <row r="8280" spans="1:4" ht="15.75" customHeight="1" x14ac:dyDescent="0.3">
      <c r="A8280" s="174">
        <v>103764</v>
      </c>
      <c r="B8280" s="83" t="s">
        <v>8452</v>
      </c>
      <c r="C8280" s="174" t="s">
        <v>182</v>
      </c>
      <c r="D8280" s="175">
        <v>0</v>
      </c>
    </row>
    <row r="8281" spans="1:4" ht="15.75" customHeight="1" x14ac:dyDescent="0.3">
      <c r="A8281" s="174">
        <v>103780</v>
      </c>
      <c r="B8281" s="83" t="s">
        <v>8453</v>
      </c>
      <c r="C8281" s="174" t="s">
        <v>216</v>
      </c>
      <c r="D8281" s="175">
        <v>0</v>
      </c>
    </row>
    <row r="8282" spans="1:4" ht="15.75" customHeight="1" x14ac:dyDescent="0.3">
      <c r="A8282" s="174">
        <v>103781</v>
      </c>
      <c r="B8282" s="83" t="s">
        <v>8454</v>
      </c>
      <c r="C8282" s="174" t="s">
        <v>216</v>
      </c>
      <c r="D8282" s="175">
        <v>0</v>
      </c>
    </row>
    <row r="8283" spans="1:4" ht="15.75" customHeight="1" x14ac:dyDescent="0.3">
      <c r="A8283" s="174">
        <v>103779</v>
      </c>
      <c r="B8283" s="83" t="s">
        <v>8455</v>
      </c>
      <c r="C8283" s="174" t="s">
        <v>216</v>
      </c>
      <c r="D8283" s="175">
        <v>0</v>
      </c>
    </row>
    <row r="8284" spans="1:4" ht="15.75" customHeight="1" x14ac:dyDescent="0.3">
      <c r="A8284" s="174">
        <v>103778</v>
      </c>
      <c r="B8284" s="83" t="s">
        <v>8456</v>
      </c>
      <c r="C8284" s="174" t="s">
        <v>216</v>
      </c>
      <c r="D8284" s="175">
        <v>0</v>
      </c>
    </row>
    <row r="8285" spans="1:4" ht="15.75" customHeight="1" x14ac:dyDescent="0.3">
      <c r="A8285" s="174">
        <v>103924</v>
      </c>
      <c r="B8285" s="83" t="s">
        <v>8457</v>
      </c>
      <c r="C8285" s="174" t="s">
        <v>216</v>
      </c>
      <c r="D8285" s="175">
        <v>0</v>
      </c>
    </row>
    <row r="8286" spans="1:4" ht="15.75" customHeight="1" x14ac:dyDescent="0.3">
      <c r="A8286" s="174">
        <v>103776</v>
      </c>
      <c r="B8286" s="83" t="s">
        <v>8458</v>
      </c>
      <c r="C8286" s="174" t="s">
        <v>216</v>
      </c>
      <c r="D8286" s="175">
        <v>0</v>
      </c>
    </row>
    <row r="8287" spans="1:4" ht="15.75" customHeight="1" x14ac:dyDescent="0.3">
      <c r="A8287" s="174">
        <v>103774</v>
      </c>
      <c r="B8287" s="83" t="s">
        <v>8459</v>
      </c>
      <c r="C8287" s="174" t="s">
        <v>216</v>
      </c>
      <c r="D8287" s="175">
        <v>0</v>
      </c>
    </row>
    <row r="8288" spans="1:4" ht="15.75" customHeight="1" x14ac:dyDescent="0.3">
      <c r="A8288" s="174">
        <v>103775</v>
      </c>
      <c r="B8288" s="83" t="s">
        <v>8460</v>
      </c>
      <c r="C8288" s="174" t="s">
        <v>216</v>
      </c>
      <c r="D8288" s="175">
        <v>0</v>
      </c>
    </row>
    <row r="8289" spans="1:4" ht="15.75" customHeight="1" x14ac:dyDescent="0.3">
      <c r="A8289" s="174">
        <v>97097</v>
      </c>
      <c r="B8289" s="83" t="s">
        <v>8461</v>
      </c>
      <c r="C8289" s="174" t="s">
        <v>216</v>
      </c>
      <c r="D8289" s="175">
        <v>38.549999999999997</v>
      </c>
    </row>
    <row r="8290" spans="1:4" ht="15.75" customHeight="1" x14ac:dyDescent="0.3">
      <c r="A8290" s="174">
        <v>97089</v>
      </c>
      <c r="B8290" s="83" t="s">
        <v>8462</v>
      </c>
      <c r="C8290" s="174" t="s">
        <v>482</v>
      </c>
      <c r="D8290" s="175">
        <v>16.809999999999999</v>
      </c>
    </row>
    <row r="8291" spans="1:4" ht="15.75" customHeight="1" x14ac:dyDescent="0.3">
      <c r="A8291" s="174">
        <v>97090</v>
      </c>
      <c r="B8291" s="83" t="s">
        <v>8463</v>
      </c>
      <c r="C8291" s="174" t="s">
        <v>482</v>
      </c>
      <c r="D8291" s="175">
        <v>16.43</v>
      </c>
    </row>
    <row r="8292" spans="1:4" ht="15.75" customHeight="1" x14ac:dyDescent="0.3">
      <c r="A8292" s="174">
        <v>97091</v>
      </c>
      <c r="B8292" s="83" t="s">
        <v>8464</v>
      </c>
      <c r="C8292" s="174" t="s">
        <v>482</v>
      </c>
      <c r="D8292" s="175">
        <v>15.9</v>
      </c>
    </row>
    <row r="8293" spans="1:4" ht="15.75" customHeight="1" x14ac:dyDescent="0.3">
      <c r="A8293" s="174">
        <v>97092</v>
      </c>
      <c r="B8293" s="83" t="s">
        <v>8465</v>
      </c>
      <c r="C8293" s="174" t="s">
        <v>482</v>
      </c>
      <c r="D8293" s="175">
        <v>15.33</v>
      </c>
    </row>
    <row r="8294" spans="1:4" ht="15.75" customHeight="1" x14ac:dyDescent="0.3">
      <c r="A8294" s="174">
        <v>103053</v>
      </c>
      <c r="B8294" s="83" t="s">
        <v>8466</v>
      </c>
      <c r="C8294" s="174" t="s">
        <v>482</v>
      </c>
      <c r="D8294" s="175">
        <v>0</v>
      </c>
    </row>
    <row r="8295" spans="1:4" ht="15.75" customHeight="1" x14ac:dyDescent="0.3">
      <c r="A8295" s="174">
        <v>97093</v>
      </c>
      <c r="B8295" s="83" t="s">
        <v>8467</v>
      </c>
      <c r="C8295" s="174" t="s">
        <v>482</v>
      </c>
      <c r="D8295" s="175">
        <v>14.33</v>
      </c>
    </row>
    <row r="8296" spans="1:4" ht="15.75" customHeight="1" x14ac:dyDescent="0.3">
      <c r="A8296" s="174">
        <v>103054</v>
      </c>
      <c r="B8296" s="83" t="s">
        <v>8468</v>
      </c>
      <c r="C8296" s="174" t="s">
        <v>482</v>
      </c>
      <c r="D8296" s="175">
        <v>0</v>
      </c>
    </row>
    <row r="8297" spans="1:4" ht="15.75" customHeight="1" x14ac:dyDescent="0.3">
      <c r="A8297" s="174">
        <v>97088</v>
      </c>
      <c r="B8297" s="83" t="s">
        <v>8469</v>
      </c>
      <c r="C8297" s="174" t="s">
        <v>482</v>
      </c>
      <c r="D8297" s="175">
        <v>18.420000000000002</v>
      </c>
    </row>
    <row r="8298" spans="1:4" ht="15.75" customHeight="1" x14ac:dyDescent="0.3">
      <c r="A8298" s="174">
        <v>97087</v>
      </c>
      <c r="B8298" s="83" t="s">
        <v>8470</v>
      </c>
      <c r="C8298" s="174" t="s">
        <v>216</v>
      </c>
      <c r="D8298" s="175">
        <v>2.52</v>
      </c>
    </row>
    <row r="8299" spans="1:4" ht="15.75" customHeight="1" x14ac:dyDescent="0.3">
      <c r="A8299" s="174">
        <v>97083</v>
      </c>
      <c r="B8299" s="83" t="s">
        <v>8471</v>
      </c>
      <c r="C8299" s="174" t="s">
        <v>216</v>
      </c>
      <c r="D8299" s="175">
        <v>4.4000000000000004</v>
      </c>
    </row>
    <row r="8300" spans="1:4" ht="15.75" customHeight="1" x14ac:dyDescent="0.3">
      <c r="A8300" s="174">
        <v>97084</v>
      </c>
      <c r="B8300" s="83" t="s">
        <v>8472</v>
      </c>
      <c r="C8300" s="174" t="s">
        <v>216</v>
      </c>
      <c r="D8300" s="175">
        <v>0.92</v>
      </c>
    </row>
    <row r="8301" spans="1:4" ht="15.75" customHeight="1" x14ac:dyDescent="0.3">
      <c r="A8301" s="174">
        <v>97096</v>
      </c>
      <c r="B8301" s="83" t="s">
        <v>8473</v>
      </c>
      <c r="C8301" s="174" t="s">
        <v>303</v>
      </c>
      <c r="D8301" s="175">
        <v>575.70000000000005</v>
      </c>
    </row>
    <row r="8302" spans="1:4" ht="15.75" customHeight="1" x14ac:dyDescent="0.3">
      <c r="A8302" s="174">
        <v>97082</v>
      </c>
      <c r="B8302" s="83" t="s">
        <v>8474</v>
      </c>
      <c r="C8302" s="174" t="s">
        <v>303</v>
      </c>
      <c r="D8302" s="175">
        <v>83.37</v>
      </c>
    </row>
    <row r="8303" spans="1:4" ht="15.75" customHeight="1" x14ac:dyDescent="0.3">
      <c r="A8303" s="174">
        <v>103076</v>
      </c>
      <c r="B8303" s="83" t="s">
        <v>8475</v>
      </c>
      <c r="C8303" s="174" t="s">
        <v>216</v>
      </c>
      <c r="D8303" s="175">
        <v>153.38</v>
      </c>
    </row>
    <row r="8304" spans="1:4" ht="15.75" customHeight="1" x14ac:dyDescent="0.3">
      <c r="A8304" s="174">
        <v>103067</v>
      </c>
      <c r="B8304" s="83" t="s">
        <v>8476</v>
      </c>
      <c r="C8304" s="174" t="s">
        <v>216</v>
      </c>
      <c r="D8304" s="175">
        <v>0</v>
      </c>
    </row>
    <row r="8305" spans="1:4" ht="15.75" customHeight="1" x14ac:dyDescent="0.3">
      <c r="A8305" s="174">
        <v>103077</v>
      </c>
      <c r="B8305" s="83" t="s">
        <v>8477</v>
      </c>
      <c r="C8305" s="174" t="s">
        <v>216</v>
      </c>
      <c r="D8305" s="175">
        <v>197.21</v>
      </c>
    </row>
    <row r="8306" spans="1:4" ht="15.75" customHeight="1" x14ac:dyDescent="0.3">
      <c r="A8306" s="174">
        <v>103068</v>
      </c>
      <c r="B8306" s="83" t="s">
        <v>8478</v>
      </c>
      <c r="C8306" s="174" t="s">
        <v>216</v>
      </c>
      <c r="D8306" s="175">
        <v>0</v>
      </c>
    </row>
    <row r="8307" spans="1:4" ht="15.75" customHeight="1" x14ac:dyDescent="0.3">
      <c r="A8307" s="174">
        <v>103078</v>
      </c>
      <c r="B8307" s="83" t="s">
        <v>8479</v>
      </c>
      <c r="C8307" s="174" t="s">
        <v>216</v>
      </c>
      <c r="D8307" s="175">
        <v>237.11</v>
      </c>
    </row>
    <row r="8308" spans="1:4" ht="15.75" customHeight="1" x14ac:dyDescent="0.3">
      <c r="A8308" s="174">
        <v>103069</v>
      </c>
      <c r="B8308" s="83" t="s">
        <v>8480</v>
      </c>
      <c r="C8308" s="174" t="s">
        <v>216</v>
      </c>
      <c r="D8308" s="175">
        <v>0</v>
      </c>
    </row>
    <row r="8309" spans="1:4" ht="15.75" customHeight="1" x14ac:dyDescent="0.3">
      <c r="A8309" s="174">
        <v>103079</v>
      </c>
      <c r="B8309" s="83" t="s">
        <v>8481</v>
      </c>
      <c r="C8309" s="174" t="s">
        <v>216</v>
      </c>
      <c r="D8309" s="175">
        <v>284.38</v>
      </c>
    </row>
    <row r="8310" spans="1:4" ht="15.75" customHeight="1" x14ac:dyDescent="0.3">
      <c r="A8310" s="174">
        <v>103070</v>
      </c>
      <c r="B8310" s="83" t="s">
        <v>8482</v>
      </c>
      <c r="C8310" s="174" t="s">
        <v>216</v>
      </c>
      <c r="D8310" s="175">
        <v>0</v>
      </c>
    </row>
    <row r="8311" spans="1:4" ht="15.75" customHeight="1" x14ac:dyDescent="0.3">
      <c r="A8311" s="174">
        <v>103080</v>
      </c>
      <c r="B8311" s="83" t="s">
        <v>8483</v>
      </c>
      <c r="C8311" s="174" t="s">
        <v>216</v>
      </c>
      <c r="D8311" s="175">
        <v>349.48</v>
      </c>
    </row>
    <row r="8312" spans="1:4" ht="15.75" customHeight="1" x14ac:dyDescent="0.3">
      <c r="A8312" s="174">
        <v>103071</v>
      </c>
      <c r="B8312" s="83" t="s">
        <v>8484</v>
      </c>
      <c r="C8312" s="174" t="s">
        <v>216</v>
      </c>
      <c r="D8312" s="175">
        <v>0</v>
      </c>
    </row>
    <row r="8313" spans="1:4" ht="15.75" customHeight="1" x14ac:dyDescent="0.3">
      <c r="A8313" s="174">
        <v>103075</v>
      </c>
      <c r="B8313" s="83" t="s">
        <v>8485</v>
      </c>
      <c r="C8313" s="174" t="s">
        <v>216</v>
      </c>
      <c r="D8313" s="175">
        <v>211.14</v>
      </c>
    </row>
    <row r="8314" spans="1:4" ht="15.75" customHeight="1" x14ac:dyDescent="0.3">
      <c r="A8314" s="174">
        <v>103062</v>
      </c>
      <c r="B8314" s="83" t="s">
        <v>8486</v>
      </c>
      <c r="C8314" s="174" t="s">
        <v>216</v>
      </c>
      <c r="D8314" s="175">
        <v>0</v>
      </c>
    </row>
    <row r="8315" spans="1:4" ht="15.75" customHeight="1" x14ac:dyDescent="0.3">
      <c r="A8315" s="174">
        <v>103065</v>
      </c>
      <c r="B8315" s="83" t="s">
        <v>8487</v>
      </c>
      <c r="C8315" s="174" t="s">
        <v>216</v>
      </c>
      <c r="D8315" s="175">
        <v>0</v>
      </c>
    </row>
    <row r="8316" spans="1:4" ht="15.75" customHeight="1" x14ac:dyDescent="0.3">
      <c r="A8316" s="174">
        <v>103063</v>
      </c>
      <c r="B8316" s="83" t="s">
        <v>8488</v>
      </c>
      <c r="C8316" s="174" t="s">
        <v>216</v>
      </c>
      <c r="D8316" s="175">
        <v>0</v>
      </c>
    </row>
    <row r="8317" spans="1:4" ht="15.75" customHeight="1" x14ac:dyDescent="0.3">
      <c r="A8317" s="174">
        <v>103066</v>
      </c>
      <c r="B8317" s="83" t="s">
        <v>8489</v>
      </c>
      <c r="C8317" s="174" t="s">
        <v>216</v>
      </c>
      <c r="D8317" s="175">
        <v>0</v>
      </c>
    </row>
    <row r="8318" spans="1:4" ht="15.75" customHeight="1" x14ac:dyDescent="0.3">
      <c r="A8318" s="174">
        <v>103064</v>
      </c>
      <c r="B8318" s="83" t="s">
        <v>8490</v>
      </c>
      <c r="C8318" s="174" t="s">
        <v>216</v>
      </c>
      <c r="D8318" s="175">
        <v>0</v>
      </c>
    </row>
    <row r="8319" spans="1:4" ht="15.75" customHeight="1" x14ac:dyDescent="0.3">
      <c r="A8319" s="174">
        <v>103074</v>
      </c>
      <c r="B8319" s="83" t="s">
        <v>8491</v>
      </c>
      <c r="C8319" s="174" t="s">
        <v>216</v>
      </c>
      <c r="D8319" s="175">
        <v>172.59</v>
      </c>
    </row>
    <row r="8320" spans="1:4" ht="15.75" customHeight="1" x14ac:dyDescent="0.3">
      <c r="A8320" s="174">
        <v>103057</v>
      </c>
      <c r="B8320" s="83" t="s">
        <v>8492</v>
      </c>
      <c r="C8320" s="174" t="s">
        <v>216</v>
      </c>
      <c r="D8320" s="175">
        <v>0</v>
      </c>
    </row>
    <row r="8321" spans="1:4" ht="15.75" customHeight="1" x14ac:dyDescent="0.3">
      <c r="A8321" s="174">
        <v>103060</v>
      </c>
      <c r="B8321" s="83" t="s">
        <v>8493</v>
      </c>
      <c r="C8321" s="174" t="s">
        <v>216</v>
      </c>
      <c r="D8321" s="175">
        <v>0</v>
      </c>
    </row>
    <row r="8322" spans="1:4" ht="15.75" customHeight="1" x14ac:dyDescent="0.3">
      <c r="A8322" s="174">
        <v>103058</v>
      </c>
      <c r="B8322" s="83" t="s">
        <v>8494</v>
      </c>
      <c r="C8322" s="174" t="s">
        <v>216</v>
      </c>
      <c r="D8322" s="175">
        <v>0</v>
      </c>
    </row>
    <row r="8323" spans="1:4" ht="15.75" customHeight="1" x14ac:dyDescent="0.3">
      <c r="A8323" s="174">
        <v>103061</v>
      </c>
      <c r="B8323" s="83" t="s">
        <v>8495</v>
      </c>
      <c r="C8323" s="174" t="s">
        <v>216</v>
      </c>
      <c r="D8323" s="175">
        <v>0</v>
      </c>
    </row>
    <row r="8324" spans="1:4" ht="15.75" customHeight="1" x14ac:dyDescent="0.3">
      <c r="A8324" s="174">
        <v>103059</v>
      </c>
      <c r="B8324" s="83" t="s">
        <v>8496</v>
      </c>
      <c r="C8324" s="174" t="s">
        <v>216</v>
      </c>
      <c r="D8324" s="175">
        <v>0</v>
      </c>
    </row>
    <row r="8325" spans="1:4" ht="15.75" customHeight="1" x14ac:dyDescent="0.3">
      <c r="A8325" s="174">
        <v>97101</v>
      </c>
      <c r="B8325" s="83" t="s">
        <v>8497</v>
      </c>
      <c r="C8325" s="174" t="s">
        <v>216</v>
      </c>
      <c r="D8325" s="175">
        <v>177.03</v>
      </c>
    </row>
    <row r="8326" spans="1:4" ht="15.75" customHeight="1" x14ac:dyDescent="0.3">
      <c r="A8326" s="174">
        <v>97098</v>
      </c>
      <c r="B8326" s="83" t="s">
        <v>8498</v>
      </c>
      <c r="C8326" s="174" t="s">
        <v>216</v>
      </c>
      <c r="D8326" s="175">
        <v>0</v>
      </c>
    </row>
    <row r="8327" spans="1:4" ht="15.75" customHeight="1" x14ac:dyDescent="0.3">
      <c r="A8327" s="174">
        <v>97102</v>
      </c>
      <c r="B8327" s="83" t="s">
        <v>8499</v>
      </c>
      <c r="C8327" s="174" t="s">
        <v>216</v>
      </c>
      <c r="D8327" s="175">
        <v>220.87</v>
      </c>
    </row>
    <row r="8328" spans="1:4" ht="15.75" customHeight="1" x14ac:dyDescent="0.3">
      <c r="A8328" s="174">
        <v>97099</v>
      </c>
      <c r="B8328" s="83" t="s">
        <v>8500</v>
      </c>
      <c r="C8328" s="174" t="s">
        <v>216</v>
      </c>
      <c r="D8328" s="175">
        <v>0</v>
      </c>
    </row>
    <row r="8329" spans="1:4" ht="15.75" customHeight="1" x14ac:dyDescent="0.3">
      <c r="A8329" s="174">
        <v>97103</v>
      </c>
      <c r="B8329" s="83" t="s">
        <v>8501</v>
      </c>
      <c r="C8329" s="174" t="s">
        <v>216</v>
      </c>
      <c r="D8329" s="175">
        <v>260.76</v>
      </c>
    </row>
    <row r="8330" spans="1:4" ht="15.75" customHeight="1" x14ac:dyDescent="0.3">
      <c r="A8330" s="174">
        <v>97100</v>
      </c>
      <c r="B8330" s="83" t="s">
        <v>8502</v>
      </c>
      <c r="C8330" s="174" t="s">
        <v>216</v>
      </c>
      <c r="D8330" s="175">
        <v>0</v>
      </c>
    </row>
    <row r="8331" spans="1:4" ht="15.75" customHeight="1" x14ac:dyDescent="0.3">
      <c r="A8331" s="174">
        <v>103072</v>
      </c>
      <c r="B8331" s="83" t="s">
        <v>8503</v>
      </c>
      <c r="C8331" s="174" t="s">
        <v>216</v>
      </c>
      <c r="D8331" s="175">
        <v>308.04000000000002</v>
      </c>
    </row>
    <row r="8332" spans="1:4" ht="15.75" customHeight="1" x14ac:dyDescent="0.3">
      <c r="A8332" s="174">
        <v>103055</v>
      </c>
      <c r="B8332" s="83" t="s">
        <v>8504</v>
      </c>
      <c r="C8332" s="174" t="s">
        <v>216</v>
      </c>
      <c r="D8332" s="175">
        <v>0</v>
      </c>
    </row>
    <row r="8333" spans="1:4" ht="15.75" customHeight="1" x14ac:dyDescent="0.3">
      <c r="A8333" s="174">
        <v>103073</v>
      </c>
      <c r="B8333" s="83" t="s">
        <v>8505</v>
      </c>
      <c r="C8333" s="174" t="s">
        <v>216</v>
      </c>
      <c r="D8333" s="175">
        <v>373.13</v>
      </c>
    </row>
    <row r="8334" spans="1:4" ht="15.75" customHeight="1" x14ac:dyDescent="0.3">
      <c r="A8334" s="174">
        <v>103056</v>
      </c>
      <c r="B8334" s="83" t="s">
        <v>8506</v>
      </c>
      <c r="C8334" s="174" t="s">
        <v>216</v>
      </c>
      <c r="D8334" s="175">
        <v>0</v>
      </c>
    </row>
    <row r="8335" spans="1:4" ht="15.75" customHeight="1" x14ac:dyDescent="0.3">
      <c r="A8335" s="174">
        <v>97086</v>
      </c>
      <c r="B8335" s="83" t="s">
        <v>8507</v>
      </c>
      <c r="C8335" s="174" t="s">
        <v>216</v>
      </c>
      <c r="D8335" s="175">
        <v>163.5</v>
      </c>
    </row>
    <row r="8336" spans="1:4" ht="15.75" customHeight="1" x14ac:dyDescent="0.3">
      <c r="A8336" s="174">
        <v>97085</v>
      </c>
      <c r="B8336" s="83" t="s">
        <v>8508</v>
      </c>
      <c r="C8336" s="174" t="s">
        <v>216</v>
      </c>
      <c r="D8336" s="175">
        <v>0</v>
      </c>
    </row>
    <row r="8337" spans="1:4" ht="15.75" customHeight="1" x14ac:dyDescent="0.3">
      <c r="A8337" s="174">
        <v>104766</v>
      </c>
      <c r="B8337" s="83" t="s">
        <v>8509</v>
      </c>
      <c r="C8337" s="174" t="s">
        <v>224</v>
      </c>
      <c r="D8337" s="175">
        <v>19.690000000000001</v>
      </c>
    </row>
    <row r="8338" spans="1:4" ht="15.75" customHeight="1" x14ac:dyDescent="0.3">
      <c r="A8338" s="174">
        <v>90467</v>
      </c>
      <c r="B8338" s="83" t="s">
        <v>8510</v>
      </c>
      <c r="C8338" s="174" t="s">
        <v>224</v>
      </c>
      <c r="D8338" s="175">
        <v>28.77</v>
      </c>
    </row>
    <row r="8339" spans="1:4" ht="15.75" customHeight="1" x14ac:dyDescent="0.3">
      <c r="A8339" s="174">
        <v>90466</v>
      </c>
      <c r="B8339" s="83" t="s">
        <v>8511</v>
      </c>
      <c r="C8339" s="174" t="s">
        <v>224</v>
      </c>
      <c r="D8339" s="175">
        <v>19.16</v>
      </c>
    </row>
    <row r="8340" spans="1:4" ht="15.75" customHeight="1" x14ac:dyDescent="0.3">
      <c r="A8340" s="174">
        <v>90469</v>
      </c>
      <c r="B8340" s="83" t="s">
        <v>8512</v>
      </c>
      <c r="C8340" s="174" t="s">
        <v>224</v>
      </c>
      <c r="D8340" s="175">
        <v>13.59</v>
      </c>
    </row>
    <row r="8341" spans="1:4" ht="15.75" customHeight="1" x14ac:dyDescent="0.3">
      <c r="A8341" s="174">
        <v>90470</v>
      </c>
      <c r="B8341" s="83" t="s">
        <v>8513</v>
      </c>
      <c r="C8341" s="174" t="s">
        <v>224</v>
      </c>
      <c r="D8341" s="175">
        <v>17.899999999999999</v>
      </c>
    </row>
    <row r="8342" spans="1:4" ht="15.75" customHeight="1" x14ac:dyDescent="0.3">
      <c r="A8342" s="174">
        <v>90468</v>
      </c>
      <c r="B8342" s="83" t="s">
        <v>8514</v>
      </c>
      <c r="C8342" s="174" t="s">
        <v>224</v>
      </c>
      <c r="D8342" s="175">
        <v>8.9700000000000006</v>
      </c>
    </row>
    <row r="8343" spans="1:4" ht="15.75" customHeight="1" x14ac:dyDescent="0.3">
      <c r="A8343" s="174">
        <v>91188</v>
      </c>
      <c r="B8343" s="83" t="s">
        <v>8515</v>
      </c>
      <c r="C8343" s="174" t="s">
        <v>182</v>
      </c>
      <c r="D8343" s="175">
        <v>15.92</v>
      </c>
    </row>
    <row r="8344" spans="1:4" ht="15.75" customHeight="1" x14ac:dyDescent="0.3">
      <c r="A8344" s="174">
        <v>91189</v>
      </c>
      <c r="B8344" s="83" t="s">
        <v>8516</v>
      </c>
      <c r="C8344" s="174" t="s">
        <v>182</v>
      </c>
      <c r="D8344" s="175">
        <v>82.97</v>
      </c>
    </row>
    <row r="8345" spans="1:4" ht="15.75" customHeight="1" x14ac:dyDescent="0.3">
      <c r="A8345" s="174">
        <v>91192</v>
      </c>
      <c r="B8345" s="83" t="s">
        <v>8517</v>
      </c>
      <c r="C8345" s="174" t="s">
        <v>182</v>
      </c>
      <c r="D8345" s="175">
        <v>24.68</v>
      </c>
    </row>
    <row r="8346" spans="1:4" ht="15.75" customHeight="1" x14ac:dyDescent="0.3">
      <c r="A8346" s="174">
        <v>91190</v>
      </c>
      <c r="B8346" s="83" t="s">
        <v>8518</v>
      </c>
      <c r="C8346" s="174" t="s">
        <v>182</v>
      </c>
      <c r="D8346" s="175">
        <v>12.71</v>
      </c>
    </row>
    <row r="8347" spans="1:4" ht="15.75" customHeight="1" x14ac:dyDescent="0.3">
      <c r="A8347" s="174">
        <v>91191</v>
      </c>
      <c r="B8347" s="83" t="s">
        <v>8519</v>
      </c>
      <c r="C8347" s="174" t="s">
        <v>182</v>
      </c>
      <c r="D8347" s="175">
        <v>17</v>
      </c>
    </row>
    <row r="8348" spans="1:4" ht="15.75" customHeight="1" x14ac:dyDescent="0.3">
      <c r="A8348" s="174">
        <v>95541</v>
      </c>
      <c r="B8348" s="83" t="s">
        <v>8520</v>
      </c>
      <c r="C8348" s="174" t="s">
        <v>182</v>
      </c>
      <c r="D8348" s="175">
        <v>32.39</v>
      </c>
    </row>
    <row r="8349" spans="1:4" ht="15.75" customHeight="1" x14ac:dyDescent="0.3">
      <c r="A8349" s="174">
        <v>96564</v>
      </c>
      <c r="B8349" s="83" t="s">
        <v>8521</v>
      </c>
      <c r="C8349" s="174" t="s">
        <v>224</v>
      </c>
      <c r="D8349" s="175">
        <v>0</v>
      </c>
    </row>
    <row r="8350" spans="1:4" ht="15.75" customHeight="1" x14ac:dyDescent="0.3">
      <c r="A8350" s="174">
        <v>104785</v>
      </c>
      <c r="B8350" s="83" t="s">
        <v>8522</v>
      </c>
      <c r="C8350" s="174" t="s">
        <v>224</v>
      </c>
      <c r="D8350" s="175">
        <v>14.93</v>
      </c>
    </row>
    <row r="8351" spans="1:4" ht="15.75" customHeight="1" x14ac:dyDescent="0.3">
      <c r="A8351" s="174">
        <v>91181</v>
      </c>
      <c r="B8351" s="83" t="s">
        <v>8523</v>
      </c>
      <c r="C8351" s="174" t="s">
        <v>224</v>
      </c>
      <c r="D8351" s="175">
        <v>29.76</v>
      </c>
    </row>
    <row r="8352" spans="1:4" ht="15.75" customHeight="1" x14ac:dyDescent="0.3">
      <c r="A8352" s="174">
        <v>91166</v>
      </c>
      <c r="B8352" s="83" t="s">
        <v>8524</v>
      </c>
      <c r="C8352" s="174" t="s">
        <v>224</v>
      </c>
      <c r="D8352" s="175">
        <v>4.49</v>
      </c>
    </row>
    <row r="8353" spans="1:4" ht="15.75" customHeight="1" x14ac:dyDescent="0.3">
      <c r="A8353" s="174">
        <v>91167</v>
      </c>
      <c r="B8353" s="83" t="s">
        <v>8525</v>
      </c>
      <c r="C8353" s="174" t="s">
        <v>224</v>
      </c>
      <c r="D8353" s="175">
        <v>13.09</v>
      </c>
    </row>
    <row r="8354" spans="1:4" ht="15.75" customHeight="1" x14ac:dyDescent="0.3">
      <c r="A8354" s="174">
        <v>91176</v>
      </c>
      <c r="B8354" s="83" t="s">
        <v>8526</v>
      </c>
      <c r="C8354" s="174" t="s">
        <v>224</v>
      </c>
      <c r="D8354" s="175">
        <v>20.92</v>
      </c>
    </row>
    <row r="8355" spans="1:4" ht="15.75" customHeight="1" x14ac:dyDescent="0.3">
      <c r="A8355" s="174">
        <v>91182</v>
      </c>
      <c r="B8355" s="83" t="s">
        <v>8527</v>
      </c>
      <c r="C8355" s="174" t="s">
        <v>224</v>
      </c>
      <c r="D8355" s="175">
        <v>30.98</v>
      </c>
    </row>
    <row r="8356" spans="1:4" ht="15.75" customHeight="1" x14ac:dyDescent="0.3">
      <c r="A8356" s="174">
        <v>91186</v>
      </c>
      <c r="B8356" s="83" t="s">
        <v>8528</v>
      </c>
      <c r="C8356" s="174" t="s">
        <v>224</v>
      </c>
      <c r="D8356" s="175">
        <v>34.270000000000003</v>
      </c>
    </row>
    <row r="8357" spans="1:4" ht="15.75" customHeight="1" x14ac:dyDescent="0.3">
      <c r="A8357" s="174">
        <v>91171</v>
      </c>
      <c r="B8357" s="83" t="s">
        <v>8529</v>
      </c>
      <c r="C8357" s="174" t="s">
        <v>224</v>
      </c>
      <c r="D8357" s="175">
        <v>21.23</v>
      </c>
    </row>
    <row r="8358" spans="1:4" ht="15.75" customHeight="1" x14ac:dyDescent="0.3">
      <c r="A8358" s="174">
        <v>91187</v>
      </c>
      <c r="B8358" s="83" t="s">
        <v>8530</v>
      </c>
      <c r="C8358" s="174" t="s">
        <v>224</v>
      </c>
      <c r="D8358" s="175">
        <v>30.95</v>
      </c>
    </row>
    <row r="8359" spans="1:4" ht="15.75" customHeight="1" x14ac:dyDescent="0.3">
      <c r="A8359" s="174">
        <v>91172</v>
      </c>
      <c r="B8359" s="83" t="s">
        <v>8531</v>
      </c>
      <c r="C8359" s="174" t="s">
        <v>224</v>
      </c>
      <c r="D8359" s="175">
        <v>24.42</v>
      </c>
    </row>
    <row r="8360" spans="1:4" ht="15.75" customHeight="1" x14ac:dyDescent="0.3">
      <c r="A8360" s="174">
        <v>91185</v>
      </c>
      <c r="B8360" s="83" t="s">
        <v>8532</v>
      </c>
      <c r="C8360" s="174" t="s">
        <v>224</v>
      </c>
      <c r="D8360" s="175">
        <v>30.98</v>
      </c>
    </row>
    <row r="8361" spans="1:4" ht="15.75" customHeight="1" x14ac:dyDescent="0.3">
      <c r="A8361" s="174">
        <v>91170</v>
      </c>
      <c r="B8361" s="83" t="s">
        <v>8533</v>
      </c>
      <c r="C8361" s="174" t="s">
        <v>224</v>
      </c>
      <c r="D8361" s="175">
        <v>13.09</v>
      </c>
    </row>
    <row r="8362" spans="1:4" ht="15.75" customHeight="1" x14ac:dyDescent="0.3">
      <c r="A8362" s="174">
        <v>91180</v>
      </c>
      <c r="B8362" s="83" t="s">
        <v>8534</v>
      </c>
      <c r="C8362" s="174" t="s">
        <v>224</v>
      </c>
      <c r="D8362" s="175">
        <v>28.19</v>
      </c>
    </row>
    <row r="8363" spans="1:4" ht="15.75" customHeight="1" x14ac:dyDescent="0.3">
      <c r="A8363" s="174">
        <v>91179</v>
      </c>
      <c r="B8363" s="83" t="s">
        <v>8535</v>
      </c>
      <c r="C8363" s="174" t="s">
        <v>224</v>
      </c>
      <c r="D8363" s="175">
        <v>20.92</v>
      </c>
    </row>
    <row r="8364" spans="1:4" ht="15.75" customHeight="1" x14ac:dyDescent="0.3">
      <c r="A8364" s="174">
        <v>91174</v>
      </c>
      <c r="B8364" s="83" t="s">
        <v>8536</v>
      </c>
      <c r="C8364" s="174" t="s">
        <v>224</v>
      </c>
      <c r="D8364" s="175">
        <v>8.48</v>
      </c>
    </row>
    <row r="8365" spans="1:4" ht="15.75" customHeight="1" x14ac:dyDescent="0.3">
      <c r="A8365" s="174">
        <v>91175</v>
      </c>
      <c r="B8365" s="83" t="s">
        <v>8537</v>
      </c>
      <c r="C8365" s="174" t="s">
        <v>224</v>
      </c>
      <c r="D8365" s="175">
        <v>13.18</v>
      </c>
    </row>
    <row r="8366" spans="1:4" ht="15.75" customHeight="1" x14ac:dyDescent="0.3">
      <c r="A8366" s="174">
        <v>91173</v>
      </c>
      <c r="B8366" s="83" t="s">
        <v>8538</v>
      </c>
      <c r="C8366" s="174" t="s">
        <v>224</v>
      </c>
      <c r="D8366" s="175">
        <v>4.88</v>
      </c>
    </row>
    <row r="8367" spans="1:4" ht="15.75" customHeight="1" x14ac:dyDescent="0.3">
      <c r="A8367" s="174">
        <v>104759</v>
      </c>
      <c r="B8367" s="83" t="s">
        <v>8539</v>
      </c>
      <c r="C8367" s="174" t="s">
        <v>182</v>
      </c>
      <c r="D8367" s="175">
        <v>53.59</v>
      </c>
    </row>
    <row r="8368" spans="1:4" ht="15.75" customHeight="1" x14ac:dyDescent="0.3">
      <c r="A8368" s="174">
        <v>104760</v>
      </c>
      <c r="B8368" s="83" t="s">
        <v>8540</v>
      </c>
      <c r="C8368" s="174" t="s">
        <v>182</v>
      </c>
      <c r="D8368" s="175">
        <v>78.28</v>
      </c>
    </row>
    <row r="8369" spans="1:4" ht="15.75" customHeight="1" x14ac:dyDescent="0.3">
      <c r="A8369" s="174">
        <v>104758</v>
      </c>
      <c r="B8369" s="83" t="s">
        <v>8541</v>
      </c>
      <c r="C8369" s="174" t="s">
        <v>182</v>
      </c>
      <c r="D8369" s="175">
        <v>20.11</v>
      </c>
    </row>
    <row r="8370" spans="1:4" ht="15.75" customHeight="1" x14ac:dyDescent="0.3">
      <c r="A8370" s="174">
        <v>90437</v>
      </c>
      <c r="B8370" s="83" t="s">
        <v>8542</v>
      </c>
      <c r="C8370" s="174" t="s">
        <v>182</v>
      </c>
      <c r="D8370" s="175">
        <v>51.84</v>
      </c>
    </row>
    <row r="8371" spans="1:4" ht="15.75" customHeight="1" x14ac:dyDescent="0.3">
      <c r="A8371" s="174">
        <v>90438</v>
      </c>
      <c r="B8371" s="83" t="s">
        <v>8543</v>
      </c>
      <c r="C8371" s="174" t="s">
        <v>182</v>
      </c>
      <c r="D8371" s="175">
        <v>75.72</v>
      </c>
    </row>
    <row r="8372" spans="1:4" ht="15.75" customHeight="1" x14ac:dyDescent="0.3">
      <c r="A8372" s="174">
        <v>90436</v>
      </c>
      <c r="B8372" s="83" t="s">
        <v>8544</v>
      </c>
      <c r="C8372" s="174" t="s">
        <v>182</v>
      </c>
      <c r="D8372" s="175">
        <v>19.45</v>
      </c>
    </row>
    <row r="8373" spans="1:4" ht="15.75" customHeight="1" x14ac:dyDescent="0.3">
      <c r="A8373" s="174">
        <v>104770</v>
      </c>
      <c r="B8373" s="83" t="s">
        <v>8545</v>
      </c>
      <c r="C8373" s="174" t="s">
        <v>182</v>
      </c>
      <c r="D8373" s="175">
        <v>2.2599999999999998</v>
      </c>
    </row>
    <row r="8374" spans="1:4" ht="15.75" customHeight="1" x14ac:dyDescent="0.3">
      <c r="A8374" s="174">
        <v>104772</v>
      </c>
      <c r="B8374" s="83" t="s">
        <v>8546</v>
      </c>
      <c r="C8374" s="174" t="s">
        <v>182</v>
      </c>
      <c r="D8374" s="175">
        <v>3.32</v>
      </c>
    </row>
    <row r="8375" spans="1:4" ht="15.75" customHeight="1" x14ac:dyDescent="0.3">
      <c r="A8375" s="174">
        <v>104768</v>
      </c>
      <c r="B8375" s="83" t="s">
        <v>8547</v>
      </c>
      <c r="C8375" s="174" t="s">
        <v>182</v>
      </c>
      <c r="D8375" s="175">
        <v>0.85</v>
      </c>
    </row>
    <row r="8376" spans="1:4" ht="15.75" customHeight="1" x14ac:dyDescent="0.3">
      <c r="A8376" s="174">
        <v>104769</v>
      </c>
      <c r="B8376" s="83" t="s">
        <v>8548</v>
      </c>
      <c r="C8376" s="174" t="s">
        <v>182</v>
      </c>
      <c r="D8376" s="175">
        <v>2.2000000000000002</v>
      </c>
    </row>
    <row r="8377" spans="1:4" ht="15.75" customHeight="1" x14ac:dyDescent="0.3">
      <c r="A8377" s="174">
        <v>104771</v>
      </c>
      <c r="B8377" s="83" t="s">
        <v>8549</v>
      </c>
      <c r="C8377" s="174" t="s">
        <v>182</v>
      </c>
      <c r="D8377" s="175">
        <v>3.21</v>
      </c>
    </row>
    <row r="8378" spans="1:4" ht="15.75" customHeight="1" x14ac:dyDescent="0.3">
      <c r="A8378" s="174">
        <v>104767</v>
      </c>
      <c r="B8378" s="83" t="s">
        <v>8550</v>
      </c>
      <c r="C8378" s="174" t="s">
        <v>182</v>
      </c>
      <c r="D8378" s="175">
        <v>0.82</v>
      </c>
    </row>
    <row r="8379" spans="1:4" ht="15.75" customHeight="1" x14ac:dyDescent="0.3">
      <c r="A8379" s="174">
        <v>104762</v>
      </c>
      <c r="B8379" s="83" t="s">
        <v>8551</v>
      </c>
      <c r="C8379" s="174" t="s">
        <v>182</v>
      </c>
      <c r="D8379" s="175">
        <v>32.869999999999997</v>
      </c>
    </row>
    <row r="8380" spans="1:4" ht="15.75" customHeight="1" x14ac:dyDescent="0.3">
      <c r="A8380" s="174">
        <v>104763</v>
      </c>
      <c r="B8380" s="83" t="s">
        <v>8552</v>
      </c>
      <c r="C8380" s="174" t="s">
        <v>182</v>
      </c>
      <c r="D8380" s="175">
        <v>48.01</v>
      </c>
    </row>
    <row r="8381" spans="1:4" ht="15.75" customHeight="1" x14ac:dyDescent="0.3">
      <c r="A8381" s="174">
        <v>104761</v>
      </c>
      <c r="B8381" s="83" t="s">
        <v>8553</v>
      </c>
      <c r="C8381" s="174" t="s">
        <v>182</v>
      </c>
      <c r="D8381" s="175">
        <v>12.33</v>
      </c>
    </row>
    <row r="8382" spans="1:4" ht="15.75" customHeight="1" x14ac:dyDescent="0.3">
      <c r="A8382" s="174">
        <v>90440</v>
      </c>
      <c r="B8382" s="83" t="s">
        <v>8554</v>
      </c>
      <c r="C8382" s="174" t="s">
        <v>182</v>
      </c>
      <c r="D8382" s="175">
        <v>32.64</v>
      </c>
    </row>
    <row r="8383" spans="1:4" ht="15.75" customHeight="1" x14ac:dyDescent="0.3">
      <c r="A8383" s="174">
        <v>90441</v>
      </c>
      <c r="B8383" s="83" t="s">
        <v>8555</v>
      </c>
      <c r="C8383" s="174" t="s">
        <v>182</v>
      </c>
      <c r="D8383" s="175">
        <v>47.67</v>
      </c>
    </row>
    <row r="8384" spans="1:4" ht="15.75" customHeight="1" x14ac:dyDescent="0.3">
      <c r="A8384" s="174">
        <v>90439</v>
      </c>
      <c r="B8384" s="83" t="s">
        <v>8556</v>
      </c>
      <c r="C8384" s="174" t="s">
        <v>182</v>
      </c>
      <c r="D8384" s="175">
        <v>12.24</v>
      </c>
    </row>
    <row r="8385" spans="1:4" ht="15.75" customHeight="1" x14ac:dyDescent="0.3">
      <c r="A8385" s="174">
        <v>104776</v>
      </c>
      <c r="B8385" s="83" t="s">
        <v>8557</v>
      </c>
      <c r="C8385" s="174" t="s">
        <v>182</v>
      </c>
      <c r="D8385" s="175">
        <v>7.65</v>
      </c>
    </row>
    <row r="8386" spans="1:4" ht="15.75" customHeight="1" x14ac:dyDescent="0.3">
      <c r="A8386" s="174">
        <v>104778</v>
      </c>
      <c r="B8386" s="83" t="s">
        <v>8558</v>
      </c>
      <c r="C8386" s="174" t="s">
        <v>182</v>
      </c>
      <c r="D8386" s="175">
        <v>11.18</v>
      </c>
    </row>
    <row r="8387" spans="1:4" ht="15.75" customHeight="1" x14ac:dyDescent="0.3">
      <c r="A8387" s="174">
        <v>104774</v>
      </c>
      <c r="B8387" s="83" t="s">
        <v>8559</v>
      </c>
      <c r="C8387" s="174" t="s">
        <v>182</v>
      </c>
      <c r="D8387" s="175">
        <v>2.85</v>
      </c>
    </row>
    <row r="8388" spans="1:4" ht="15.75" customHeight="1" x14ac:dyDescent="0.3">
      <c r="A8388" s="174">
        <v>104775</v>
      </c>
      <c r="B8388" s="83" t="s">
        <v>8560</v>
      </c>
      <c r="C8388" s="174" t="s">
        <v>182</v>
      </c>
      <c r="D8388" s="175">
        <v>7.43</v>
      </c>
    </row>
    <row r="8389" spans="1:4" ht="15.75" customHeight="1" x14ac:dyDescent="0.3">
      <c r="A8389" s="174">
        <v>104777</v>
      </c>
      <c r="B8389" s="83" t="s">
        <v>8561</v>
      </c>
      <c r="C8389" s="174" t="s">
        <v>182</v>
      </c>
      <c r="D8389" s="175">
        <v>10.84</v>
      </c>
    </row>
    <row r="8390" spans="1:4" ht="15.75" customHeight="1" x14ac:dyDescent="0.3">
      <c r="A8390" s="174">
        <v>104773</v>
      </c>
      <c r="B8390" s="83" t="s">
        <v>8562</v>
      </c>
      <c r="C8390" s="174" t="s">
        <v>182</v>
      </c>
      <c r="D8390" s="175">
        <v>2.77</v>
      </c>
    </row>
    <row r="8391" spans="1:4" ht="15.75" customHeight="1" x14ac:dyDescent="0.3">
      <c r="A8391" s="174">
        <v>104782</v>
      </c>
      <c r="B8391" s="83" t="s">
        <v>8563</v>
      </c>
      <c r="C8391" s="174" t="s">
        <v>182</v>
      </c>
      <c r="D8391" s="175">
        <v>55.85</v>
      </c>
    </row>
    <row r="8392" spans="1:4" ht="15.75" customHeight="1" x14ac:dyDescent="0.3">
      <c r="A8392" s="174">
        <v>90451</v>
      </c>
      <c r="B8392" s="83" t="s">
        <v>8564</v>
      </c>
      <c r="C8392" s="174" t="s">
        <v>182</v>
      </c>
      <c r="D8392" s="175">
        <v>7.65</v>
      </c>
    </row>
    <row r="8393" spans="1:4" ht="15.75" customHeight="1" x14ac:dyDescent="0.3">
      <c r="A8393" s="174">
        <v>90452</v>
      </c>
      <c r="B8393" s="83" t="s">
        <v>8565</v>
      </c>
      <c r="C8393" s="174" t="s">
        <v>182</v>
      </c>
      <c r="D8393" s="175">
        <v>25.58</v>
      </c>
    </row>
    <row r="8394" spans="1:4" ht="15.75" customHeight="1" x14ac:dyDescent="0.3">
      <c r="A8394" s="174">
        <v>90455</v>
      </c>
      <c r="B8394" s="83" t="s">
        <v>8566</v>
      </c>
      <c r="C8394" s="174" t="s">
        <v>182</v>
      </c>
      <c r="D8394" s="175">
        <v>9.91</v>
      </c>
    </row>
    <row r="8395" spans="1:4" ht="15.75" customHeight="1" x14ac:dyDescent="0.3">
      <c r="A8395" s="174">
        <v>104784</v>
      </c>
      <c r="B8395" s="83" t="s">
        <v>8567</v>
      </c>
      <c r="C8395" s="174" t="s">
        <v>182</v>
      </c>
      <c r="D8395" s="175">
        <v>16.54</v>
      </c>
    </row>
    <row r="8396" spans="1:4" ht="15.75" customHeight="1" x14ac:dyDescent="0.3">
      <c r="A8396" s="174">
        <v>90453</v>
      </c>
      <c r="B8396" s="83" t="s">
        <v>8568</v>
      </c>
      <c r="C8396" s="174" t="s">
        <v>182</v>
      </c>
      <c r="D8396" s="175">
        <v>4.79</v>
      </c>
    </row>
    <row r="8397" spans="1:4" ht="15.75" customHeight="1" x14ac:dyDescent="0.3">
      <c r="A8397" s="174">
        <v>104783</v>
      </c>
      <c r="B8397" s="83" t="s">
        <v>8569</v>
      </c>
      <c r="C8397" s="174" t="s">
        <v>182</v>
      </c>
      <c r="D8397" s="175">
        <v>6.02</v>
      </c>
    </row>
    <row r="8398" spans="1:4" ht="15.75" customHeight="1" x14ac:dyDescent="0.3">
      <c r="A8398" s="174">
        <v>90454</v>
      </c>
      <c r="B8398" s="83" t="s">
        <v>8570</v>
      </c>
      <c r="C8398" s="174" t="s">
        <v>182</v>
      </c>
      <c r="D8398" s="175">
        <v>7.65</v>
      </c>
    </row>
    <row r="8399" spans="1:4" ht="15.75" customHeight="1" x14ac:dyDescent="0.3">
      <c r="A8399" s="174">
        <v>90459</v>
      </c>
      <c r="B8399" s="83" t="s">
        <v>8571</v>
      </c>
      <c r="C8399" s="174" t="s">
        <v>182</v>
      </c>
      <c r="D8399" s="175">
        <v>63.78</v>
      </c>
    </row>
    <row r="8400" spans="1:4" ht="15.75" customHeight="1" x14ac:dyDescent="0.3">
      <c r="A8400" s="174">
        <v>90456</v>
      </c>
      <c r="B8400" s="83" t="s">
        <v>8572</v>
      </c>
      <c r="C8400" s="174" t="s">
        <v>182</v>
      </c>
      <c r="D8400" s="175">
        <v>7.15</v>
      </c>
    </row>
    <row r="8401" spans="1:4" ht="15.75" customHeight="1" x14ac:dyDescent="0.3">
      <c r="A8401" s="174">
        <v>90458</v>
      </c>
      <c r="B8401" s="83" t="s">
        <v>8573</v>
      </c>
      <c r="C8401" s="174" t="s">
        <v>182</v>
      </c>
      <c r="D8401" s="175">
        <v>46.58</v>
      </c>
    </row>
    <row r="8402" spans="1:4" ht="15.75" customHeight="1" x14ac:dyDescent="0.3">
      <c r="A8402" s="174">
        <v>90457</v>
      </c>
      <c r="B8402" s="83" t="s">
        <v>8574</v>
      </c>
      <c r="C8402" s="174" t="s">
        <v>182</v>
      </c>
      <c r="D8402" s="175">
        <v>16.329999999999998</v>
      </c>
    </row>
    <row r="8403" spans="1:4" ht="15.75" customHeight="1" x14ac:dyDescent="0.3">
      <c r="A8403" s="174">
        <v>90447</v>
      </c>
      <c r="B8403" s="83" t="s">
        <v>8575</v>
      </c>
      <c r="C8403" s="174" t="s">
        <v>224</v>
      </c>
      <c r="D8403" s="175">
        <v>10.8</v>
      </c>
    </row>
    <row r="8404" spans="1:4" ht="15.75" customHeight="1" x14ac:dyDescent="0.3">
      <c r="A8404" s="174">
        <v>91222</v>
      </c>
      <c r="B8404" s="83" t="s">
        <v>8576</v>
      </c>
      <c r="C8404" s="174" t="s">
        <v>224</v>
      </c>
      <c r="D8404" s="175">
        <v>11.61</v>
      </c>
    </row>
    <row r="8405" spans="1:4" ht="15.75" customHeight="1" x14ac:dyDescent="0.3">
      <c r="A8405" s="174">
        <v>90443</v>
      </c>
      <c r="B8405" s="83" t="s">
        <v>8577</v>
      </c>
      <c r="C8405" s="174" t="s">
        <v>224</v>
      </c>
      <c r="D8405" s="175">
        <v>10.45</v>
      </c>
    </row>
    <row r="8406" spans="1:4" ht="15.75" customHeight="1" x14ac:dyDescent="0.3">
      <c r="A8406" s="174">
        <v>104780</v>
      </c>
      <c r="B8406" s="83" t="s">
        <v>8578</v>
      </c>
      <c r="C8406" s="174" t="s">
        <v>224</v>
      </c>
      <c r="D8406" s="175">
        <v>7.44</v>
      </c>
    </row>
    <row r="8407" spans="1:4" ht="15.75" customHeight="1" x14ac:dyDescent="0.3">
      <c r="A8407" s="174">
        <v>104781</v>
      </c>
      <c r="B8407" s="83" t="s">
        <v>8579</v>
      </c>
      <c r="C8407" s="174" t="s">
        <v>224</v>
      </c>
      <c r="D8407" s="175">
        <v>8.5399999999999991</v>
      </c>
    </row>
    <row r="8408" spans="1:4" ht="15.75" customHeight="1" x14ac:dyDescent="0.3">
      <c r="A8408" s="174">
        <v>104779</v>
      </c>
      <c r="B8408" s="83" t="s">
        <v>8580</v>
      </c>
      <c r="C8408" s="174" t="s">
        <v>224</v>
      </c>
      <c r="D8408" s="175">
        <v>7.39</v>
      </c>
    </row>
    <row r="8409" spans="1:4" ht="15.75" customHeight="1" x14ac:dyDescent="0.3">
      <c r="A8409" s="174">
        <v>104787</v>
      </c>
      <c r="B8409" s="83" t="s">
        <v>8581</v>
      </c>
      <c r="C8409" s="174" t="s">
        <v>224</v>
      </c>
      <c r="D8409" s="175">
        <v>10.8</v>
      </c>
    </row>
    <row r="8410" spans="1:4" ht="15.75" customHeight="1" x14ac:dyDescent="0.3">
      <c r="A8410" s="174">
        <v>104788</v>
      </c>
      <c r="B8410" s="83" t="s">
        <v>8582</v>
      </c>
      <c r="C8410" s="174" t="s">
        <v>224</v>
      </c>
      <c r="D8410" s="175">
        <v>14.34</v>
      </c>
    </row>
    <row r="8411" spans="1:4" ht="15.75" customHeight="1" x14ac:dyDescent="0.3">
      <c r="A8411" s="174">
        <v>104786</v>
      </c>
      <c r="B8411" s="83" t="s">
        <v>8583</v>
      </c>
      <c r="C8411" s="174" t="s">
        <v>224</v>
      </c>
      <c r="D8411" s="175">
        <v>8.15</v>
      </c>
    </row>
    <row r="8412" spans="1:4" ht="15.75" customHeight="1" x14ac:dyDescent="0.3">
      <c r="A8412" s="174">
        <v>90445</v>
      </c>
      <c r="B8412" s="83" t="s">
        <v>8584</v>
      </c>
      <c r="C8412" s="174" t="s">
        <v>224</v>
      </c>
      <c r="D8412" s="175">
        <v>22.42</v>
      </c>
    </row>
    <row r="8413" spans="1:4" ht="15.75" customHeight="1" x14ac:dyDescent="0.3">
      <c r="A8413" s="174">
        <v>90446</v>
      </c>
      <c r="B8413" s="83" t="s">
        <v>8585</v>
      </c>
      <c r="C8413" s="174" t="s">
        <v>224</v>
      </c>
      <c r="D8413" s="175">
        <v>29.76</v>
      </c>
    </row>
    <row r="8414" spans="1:4" ht="15.75" customHeight="1" x14ac:dyDescent="0.3">
      <c r="A8414" s="174">
        <v>90444</v>
      </c>
      <c r="B8414" s="83" t="s">
        <v>8586</v>
      </c>
      <c r="C8414" s="174" t="s">
        <v>224</v>
      </c>
      <c r="D8414" s="175">
        <v>16.899999999999999</v>
      </c>
    </row>
    <row r="8415" spans="1:4" ht="15.75" customHeight="1" x14ac:dyDescent="0.3">
      <c r="A8415" s="174">
        <v>104764</v>
      </c>
      <c r="B8415" s="83" t="s">
        <v>8587</v>
      </c>
      <c r="C8415" s="174" t="s">
        <v>224</v>
      </c>
      <c r="D8415" s="175">
        <v>22.94</v>
      </c>
    </row>
    <row r="8416" spans="1:4" ht="15.75" customHeight="1" x14ac:dyDescent="0.3">
      <c r="A8416" s="174">
        <v>90460</v>
      </c>
      <c r="B8416" s="83" t="s">
        <v>8588</v>
      </c>
      <c r="C8416" s="174" t="s">
        <v>224</v>
      </c>
      <c r="D8416" s="175">
        <v>27.46</v>
      </c>
    </row>
    <row r="8417" spans="1:4" ht="15.75" customHeight="1" x14ac:dyDescent="0.3">
      <c r="A8417" s="174">
        <v>90462</v>
      </c>
      <c r="B8417" s="83" t="s">
        <v>8589</v>
      </c>
      <c r="C8417" s="174" t="s">
        <v>224</v>
      </c>
      <c r="D8417" s="175">
        <v>4.8600000000000003</v>
      </c>
    </row>
    <row r="8418" spans="1:4" ht="15.75" customHeight="1" x14ac:dyDescent="0.3">
      <c r="A8418" s="174">
        <v>104765</v>
      </c>
      <c r="B8418" s="83" t="s">
        <v>8590</v>
      </c>
      <c r="C8418" s="174" t="s">
        <v>224</v>
      </c>
      <c r="D8418" s="175">
        <v>19.55</v>
      </c>
    </row>
    <row r="8419" spans="1:4" ht="15.75" customHeight="1" x14ac:dyDescent="0.3">
      <c r="A8419" s="174">
        <v>90461</v>
      </c>
      <c r="B8419" s="83" t="s">
        <v>8591</v>
      </c>
      <c r="C8419" s="174" t="s">
        <v>224</v>
      </c>
      <c r="D8419" s="175">
        <v>21.76</v>
      </c>
    </row>
    <row r="8420" spans="1:4" ht="15.75" customHeight="1" x14ac:dyDescent="0.3">
      <c r="A8420" s="174">
        <v>90463</v>
      </c>
      <c r="B8420" s="83" t="s">
        <v>8592</v>
      </c>
      <c r="C8420" s="174" t="s">
        <v>224</v>
      </c>
      <c r="D8420" s="175">
        <v>4.29</v>
      </c>
    </row>
    <row r="8421" spans="1:4" ht="15.75" customHeight="1" x14ac:dyDescent="0.3">
      <c r="A8421" s="174">
        <v>96560</v>
      </c>
      <c r="B8421" s="83" t="s">
        <v>8593</v>
      </c>
      <c r="C8421" s="174" t="s">
        <v>216</v>
      </c>
      <c r="D8421" s="175">
        <v>38.9</v>
      </c>
    </row>
    <row r="8422" spans="1:4" ht="15.75" customHeight="1" x14ac:dyDescent="0.3">
      <c r="A8422" s="174">
        <v>96559</v>
      </c>
      <c r="B8422" s="83" t="s">
        <v>8594</v>
      </c>
      <c r="C8422" s="174" t="s">
        <v>216</v>
      </c>
      <c r="D8422" s="175">
        <v>38.89</v>
      </c>
    </row>
    <row r="8423" spans="1:4" ht="15.75" customHeight="1" x14ac:dyDescent="0.3">
      <c r="A8423" s="174">
        <v>96562</v>
      </c>
      <c r="B8423" s="83" t="s">
        <v>8595</v>
      </c>
      <c r="C8423" s="174" t="s">
        <v>224</v>
      </c>
      <c r="D8423" s="175">
        <v>58.68</v>
      </c>
    </row>
    <row r="8424" spans="1:4" ht="15.75" customHeight="1" x14ac:dyDescent="0.3">
      <c r="A8424" s="174">
        <v>96563</v>
      </c>
      <c r="B8424" s="83" t="s">
        <v>8596</v>
      </c>
      <c r="C8424" s="174" t="s">
        <v>224</v>
      </c>
      <c r="D8424" s="175">
        <v>65.31</v>
      </c>
    </row>
    <row r="8425" spans="1:4" ht="15.75" customHeight="1" x14ac:dyDescent="0.3">
      <c r="A8425" s="174">
        <v>102469</v>
      </c>
      <c r="B8425" s="83" t="s">
        <v>8597</v>
      </c>
      <c r="C8425" s="174" t="s">
        <v>216</v>
      </c>
      <c r="D8425" s="175">
        <v>0</v>
      </c>
    </row>
    <row r="8426" spans="1:4" ht="15.75" customHeight="1" x14ac:dyDescent="0.3">
      <c r="A8426" s="174">
        <v>104388</v>
      </c>
      <c r="B8426" s="83" t="s">
        <v>8598</v>
      </c>
      <c r="C8426" s="174" t="s">
        <v>216</v>
      </c>
      <c r="D8426" s="175">
        <v>0</v>
      </c>
    </row>
    <row r="8427" spans="1:4" ht="15.75" customHeight="1" x14ac:dyDescent="0.3">
      <c r="A8427" s="174">
        <v>104387</v>
      </c>
      <c r="B8427" s="83" t="s">
        <v>8599</v>
      </c>
      <c r="C8427" s="174" t="s">
        <v>303</v>
      </c>
      <c r="D8427" s="175">
        <v>0</v>
      </c>
    </row>
    <row r="8428" spans="1:4" ht="15.75" customHeight="1" x14ac:dyDescent="0.3">
      <c r="A8428" s="174">
        <v>104364</v>
      </c>
      <c r="B8428" s="83" t="s">
        <v>8600</v>
      </c>
      <c r="C8428" s="174" t="s">
        <v>303</v>
      </c>
      <c r="D8428" s="175">
        <v>0</v>
      </c>
    </row>
    <row r="8429" spans="1:4" ht="15.75" customHeight="1" x14ac:dyDescent="0.3">
      <c r="A8429" s="174">
        <v>102097</v>
      </c>
      <c r="B8429" s="83" t="s">
        <v>8601</v>
      </c>
      <c r="C8429" s="174" t="s">
        <v>303</v>
      </c>
      <c r="D8429" s="175">
        <v>0</v>
      </c>
    </row>
    <row r="8430" spans="1:4" ht="15.75" customHeight="1" x14ac:dyDescent="0.3">
      <c r="A8430" s="174">
        <v>104365</v>
      </c>
      <c r="B8430" s="83" t="s">
        <v>8602</v>
      </c>
      <c r="C8430" s="174" t="s">
        <v>303</v>
      </c>
      <c r="D8430" s="175">
        <v>0</v>
      </c>
    </row>
    <row r="8431" spans="1:4" ht="15.75" customHeight="1" x14ac:dyDescent="0.3">
      <c r="A8431" s="174">
        <v>101870</v>
      </c>
      <c r="B8431" s="83" t="s">
        <v>8603</v>
      </c>
      <c r="C8431" s="174" t="s">
        <v>216</v>
      </c>
      <c r="D8431" s="175">
        <v>49.55</v>
      </c>
    </row>
    <row r="8432" spans="1:4" ht="15.75" customHeight="1" x14ac:dyDescent="0.3">
      <c r="A8432" s="174">
        <v>101866</v>
      </c>
      <c r="B8432" s="83" t="s">
        <v>8604</v>
      </c>
      <c r="C8432" s="174" t="s">
        <v>216</v>
      </c>
      <c r="D8432" s="175">
        <v>42.03</v>
      </c>
    </row>
    <row r="8433" spans="1:4" ht="15.75" customHeight="1" x14ac:dyDescent="0.3">
      <c r="A8433" s="174">
        <v>101867</v>
      </c>
      <c r="B8433" s="83" t="s">
        <v>8605</v>
      </c>
      <c r="C8433" s="174" t="s">
        <v>216</v>
      </c>
      <c r="D8433" s="175">
        <v>47.82</v>
      </c>
    </row>
    <row r="8434" spans="1:4" ht="15.75" customHeight="1" x14ac:dyDescent="0.3">
      <c r="A8434" s="174">
        <v>101868</v>
      </c>
      <c r="B8434" s="83" t="s">
        <v>8606</v>
      </c>
      <c r="C8434" s="174" t="s">
        <v>216</v>
      </c>
      <c r="D8434" s="175">
        <v>38</v>
      </c>
    </row>
    <row r="8435" spans="1:4" ht="15.75" customHeight="1" x14ac:dyDescent="0.3">
      <c r="A8435" s="174">
        <v>101869</v>
      </c>
      <c r="B8435" s="83" t="s">
        <v>8607</v>
      </c>
      <c r="C8435" s="174" t="s">
        <v>216</v>
      </c>
      <c r="D8435" s="175">
        <v>43.78</v>
      </c>
    </row>
    <row r="8436" spans="1:4" ht="15.75" customHeight="1" x14ac:dyDescent="0.3">
      <c r="A8436" s="174">
        <v>101856</v>
      </c>
      <c r="B8436" s="83" t="s">
        <v>8608</v>
      </c>
      <c r="C8436" s="174" t="s">
        <v>216</v>
      </c>
      <c r="D8436" s="175">
        <v>34.43</v>
      </c>
    </row>
    <row r="8437" spans="1:4" ht="15.75" customHeight="1" x14ac:dyDescent="0.3">
      <c r="A8437" s="174">
        <v>101865</v>
      </c>
      <c r="B8437" s="83" t="s">
        <v>8609</v>
      </c>
      <c r="C8437" s="174" t="s">
        <v>216</v>
      </c>
      <c r="D8437" s="175">
        <v>47.23</v>
      </c>
    </row>
    <row r="8438" spans="1:4" ht="15.75" customHeight="1" x14ac:dyDescent="0.3">
      <c r="A8438" s="174">
        <v>101861</v>
      </c>
      <c r="B8438" s="83" t="s">
        <v>8610</v>
      </c>
      <c r="C8438" s="174" t="s">
        <v>216</v>
      </c>
      <c r="D8438" s="175">
        <v>41.75</v>
      </c>
    </row>
    <row r="8439" spans="1:4" ht="15.75" customHeight="1" x14ac:dyDescent="0.3">
      <c r="A8439" s="174">
        <v>101862</v>
      </c>
      <c r="B8439" s="83" t="s">
        <v>8611</v>
      </c>
      <c r="C8439" s="174" t="s">
        <v>216</v>
      </c>
      <c r="D8439" s="175">
        <v>45.49</v>
      </c>
    </row>
    <row r="8440" spans="1:4" ht="15.75" customHeight="1" x14ac:dyDescent="0.3">
      <c r="A8440" s="174">
        <v>101863</v>
      </c>
      <c r="B8440" s="83" t="s">
        <v>8612</v>
      </c>
      <c r="C8440" s="174" t="s">
        <v>216</v>
      </c>
      <c r="D8440" s="175">
        <v>35.68</v>
      </c>
    </row>
    <row r="8441" spans="1:4" ht="15.75" customHeight="1" x14ac:dyDescent="0.3">
      <c r="A8441" s="174">
        <v>101864</v>
      </c>
      <c r="B8441" s="83" t="s">
        <v>8613</v>
      </c>
      <c r="C8441" s="174" t="s">
        <v>216</v>
      </c>
      <c r="D8441" s="175">
        <v>41.44</v>
      </c>
    </row>
    <row r="8442" spans="1:4" ht="15.75" customHeight="1" x14ac:dyDescent="0.3">
      <c r="A8442" s="174">
        <v>101860</v>
      </c>
      <c r="B8442" s="83" t="s">
        <v>8614</v>
      </c>
      <c r="C8442" s="174" t="s">
        <v>216</v>
      </c>
      <c r="D8442" s="175">
        <v>44.61</v>
      </c>
    </row>
    <row r="8443" spans="1:4" ht="15.75" customHeight="1" x14ac:dyDescent="0.3">
      <c r="A8443" s="174">
        <v>101857</v>
      </c>
      <c r="B8443" s="83" t="s">
        <v>8615</v>
      </c>
      <c r="C8443" s="174" t="s">
        <v>216</v>
      </c>
      <c r="D8443" s="175">
        <v>42.99</v>
      </c>
    </row>
    <row r="8444" spans="1:4" ht="15.75" customHeight="1" x14ac:dyDescent="0.3">
      <c r="A8444" s="174">
        <v>101858</v>
      </c>
      <c r="B8444" s="83" t="s">
        <v>8616</v>
      </c>
      <c r="C8444" s="174" t="s">
        <v>216</v>
      </c>
      <c r="D8444" s="175">
        <v>35.17</v>
      </c>
    </row>
    <row r="8445" spans="1:4" ht="15.75" customHeight="1" x14ac:dyDescent="0.3">
      <c r="A8445" s="174">
        <v>101859</v>
      </c>
      <c r="B8445" s="83" t="s">
        <v>8617</v>
      </c>
      <c r="C8445" s="174" t="s">
        <v>216</v>
      </c>
      <c r="D8445" s="175">
        <v>38.83</v>
      </c>
    </row>
    <row r="8446" spans="1:4" ht="15.75" customHeight="1" x14ac:dyDescent="0.3">
      <c r="A8446" s="174">
        <v>101852</v>
      </c>
      <c r="B8446" s="83" t="s">
        <v>8618</v>
      </c>
      <c r="C8446" s="174" t="s">
        <v>216</v>
      </c>
      <c r="D8446" s="175">
        <v>89.15</v>
      </c>
    </row>
    <row r="8447" spans="1:4" ht="15.75" customHeight="1" x14ac:dyDescent="0.3">
      <c r="A8447" s="174">
        <v>104385</v>
      </c>
      <c r="B8447" s="83" t="s">
        <v>8619</v>
      </c>
      <c r="C8447" s="174" t="s">
        <v>216</v>
      </c>
      <c r="D8447" s="175">
        <v>0</v>
      </c>
    </row>
    <row r="8448" spans="1:4" ht="15.75" customHeight="1" x14ac:dyDescent="0.3">
      <c r="A8448" s="174">
        <v>101850</v>
      </c>
      <c r="B8448" s="83" t="s">
        <v>8620</v>
      </c>
      <c r="C8448" s="174" t="s">
        <v>216</v>
      </c>
      <c r="D8448" s="175">
        <v>72.94</v>
      </c>
    </row>
    <row r="8449" spans="1:4" ht="15.75" customHeight="1" x14ac:dyDescent="0.3">
      <c r="A8449" s="174">
        <v>101855</v>
      </c>
      <c r="B8449" s="83" t="s">
        <v>8621</v>
      </c>
      <c r="C8449" s="174" t="s">
        <v>216</v>
      </c>
      <c r="D8449" s="175">
        <v>91.57</v>
      </c>
    </row>
    <row r="8450" spans="1:4" ht="15.75" customHeight="1" x14ac:dyDescent="0.3">
      <c r="A8450" s="174">
        <v>104386</v>
      </c>
      <c r="B8450" s="83" t="s">
        <v>8622</v>
      </c>
      <c r="C8450" s="174" t="s">
        <v>216</v>
      </c>
      <c r="D8450" s="175">
        <v>0</v>
      </c>
    </row>
    <row r="8451" spans="1:4" ht="15.75" customHeight="1" x14ac:dyDescent="0.3">
      <c r="A8451" s="174">
        <v>101853</v>
      </c>
      <c r="B8451" s="83" t="s">
        <v>8623</v>
      </c>
      <c r="C8451" s="174" t="s">
        <v>216</v>
      </c>
      <c r="D8451" s="175">
        <v>63.73</v>
      </c>
    </row>
    <row r="8452" spans="1:4" ht="15.75" customHeight="1" x14ac:dyDescent="0.3">
      <c r="A8452" s="174">
        <v>101849</v>
      </c>
      <c r="B8452" s="83" t="s">
        <v>8624</v>
      </c>
      <c r="C8452" s="174" t="s">
        <v>303</v>
      </c>
      <c r="D8452" s="175">
        <v>134.76</v>
      </c>
    </row>
    <row r="8453" spans="1:4" ht="15.75" customHeight="1" x14ac:dyDescent="0.3">
      <c r="A8453" s="174">
        <v>101841</v>
      </c>
      <c r="B8453" s="83" t="s">
        <v>8625</v>
      </c>
      <c r="C8453" s="174" t="s">
        <v>303</v>
      </c>
      <c r="D8453" s="175">
        <v>82.97</v>
      </c>
    </row>
    <row r="8454" spans="1:4" ht="15.75" customHeight="1" x14ac:dyDescent="0.3">
      <c r="A8454" s="174">
        <v>101843</v>
      </c>
      <c r="B8454" s="83" t="s">
        <v>8626</v>
      </c>
      <c r="C8454" s="174" t="s">
        <v>303</v>
      </c>
      <c r="D8454" s="175">
        <v>141.33000000000001</v>
      </c>
    </row>
    <row r="8455" spans="1:4" ht="15.75" customHeight="1" x14ac:dyDescent="0.3">
      <c r="A8455" s="174">
        <v>101844</v>
      </c>
      <c r="B8455" s="83" t="s">
        <v>8627</v>
      </c>
      <c r="C8455" s="174" t="s">
        <v>303</v>
      </c>
      <c r="D8455" s="175">
        <v>168.64</v>
      </c>
    </row>
    <row r="8456" spans="1:4" ht="15.75" customHeight="1" x14ac:dyDescent="0.3">
      <c r="A8456" s="174">
        <v>101845</v>
      </c>
      <c r="B8456" s="83" t="s">
        <v>8628</v>
      </c>
      <c r="C8456" s="174" t="s">
        <v>303</v>
      </c>
      <c r="D8456" s="175">
        <v>195.58</v>
      </c>
    </row>
    <row r="8457" spans="1:4" ht="15.75" customHeight="1" x14ac:dyDescent="0.3">
      <c r="A8457" s="174">
        <v>101842</v>
      </c>
      <c r="B8457" s="83" t="s">
        <v>8629</v>
      </c>
      <c r="C8457" s="174" t="s">
        <v>303</v>
      </c>
      <c r="D8457" s="175">
        <v>74.209999999999994</v>
      </c>
    </row>
    <row r="8458" spans="1:4" ht="15.75" customHeight="1" x14ac:dyDescent="0.3">
      <c r="A8458" s="174">
        <v>101846</v>
      </c>
      <c r="B8458" s="83" t="s">
        <v>8630</v>
      </c>
      <c r="C8458" s="174" t="s">
        <v>303</v>
      </c>
      <c r="D8458" s="175">
        <v>132.91999999999999</v>
      </c>
    </row>
    <row r="8459" spans="1:4" ht="15.75" customHeight="1" x14ac:dyDescent="0.3">
      <c r="A8459" s="174">
        <v>101847</v>
      </c>
      <c r="B8459" s="83" t="s">
        <v>8631</v>
      </c>
      <c r="C8459" s="174" t="s">
        <v>303</v>
      </c>
      <c r="D8459" s="175">
        <v>160.41</v>
      </c>
    </row>
    <row r="8460" spans="1:4" ht="15.75" customHeight="1" x14ac:dyDescent="0.3">
      <c r="A8460" s="174">
        <v>101848</v>
      </c>
      <c r="B8460" s="83" t="s">
        <v>8632</v>
      </c>
      <c r="C8460" s="174" t="s">
        <v>303</v>
      </c>
      <c r="D8460" s="175">
        <v>187.52</v>
      </c>
    </row>
    <row r="8461" spans="1:4" ht="15.75" customHeight="1" x14ac:dyDescent="0.3">
      <c r="A8461" s="174">
        <v>101839</v>
      </c>
      <c r="B8461" s="83" t="s">
        <v>8633</v>
      </c>
      <c r="C8461" s="174" t="s">
        <v>303</v>
      </c>
      <c r="D8461" s="175">
        <v>119.22</v>
      </c>
    </row>
    <row r="8462" spans="1:4" ht="15.75" customHeight="1" x14ac:dyDescent="0.3">
      <c r="A8462" s="174">
        <v>101840</v>
      </c>
      <c r="B8462" s="83" t="s">
        <v>8634</v>
      </c>
      <c r="C8462" s="174" t="s">
        <v>303</v>
      </c>
      <c r="D8462" s="175">
        <v>204.19</v>
      </c>
    </row>
    <row r="8463" spans="1:4" ht="15.75" customHeight="1" x14ac:dyDescent="0.3">
      <c r="A8463" s="174">
        <v>101837</v>
      </c>
      <c r="B8463" s="83" t="s">
        <v>8635</v>
      </c>
      <c r="C8463" s="174" t="s">
        <v>303</v>
      </c>
      <c r="D8463" s="175">
        <v>61.71</v>
      </c>
    </row>
    <row r="8464" spans="1:4" ht="15.75" customHeight="1" x14ac:dyDescent="0.3">
      <c r="A8464" s="174">
        <v>101838</v>
      </c>
      <c r="B8464" s="83" t="s">
        <v>8636</v>
      </c>
      <c r="C8464" s="174" t="s">
        <v>303</v>
      </c>
      <c r="D8464" s="175">
        <v>90.86</v>
      </c>
    </row>
    <row r="8465" spans="1:4" ht="15.75" customHeight="1" x14ac:dyDescent="0.3">
      <c r="A8465" s="174">
        <v>101836</v>
      </c>
      <c r="B8465" s="83" t="s">
        <v>8637</v>
      </c>
      <c r="C8465" s="174" t="s">
        <v>303</v>
      </c>
      <c r="D8465" s="175">
        <v>30.4</v>
      </c>
    </row>
    <row r="8466" spans="1:4" ht="15.75" customHeight="1" x14ac:dyDescent="0.3">
      <c r="A8466" s="174">
        <v>101835</v>
      </c>
      <c r="B8466" s="83" t="s">
        <v>8638</v>
      </c>
      <c r="C8466" s="174" t="s">
        <v>303</v>
      </c>
      <c r="D8466" s="175">
        <v>264.33999999999997</v>
      </c>
    </row>
    <row r="8467" spans="1:4" ht="15.75" customHeight="1" x14ac:dyDescent="0.3">
      <c r="A8467" s="174">
        <v>101827</v>
      </c>
      <c r="B8467" s="83" t="s">
        <v>8639</v>
      </c>
      <c r="C8467" s="174" t="s">
        <v>303</v>
      </c>
      <c r="D8467" s="175">
        <v>212.55</v>
      </c>
    </row>
    <row r="8468" spans="1:4" ht="15.75" customHeight="1" x14ac:dyDescent="0.3">
      <c r="A8468" s="174">
        <v>101829</v>
      </c>
      <c r="B8468" s="83" t="s">
        <v>8640</v>
      </c>
      <c r="C8468" s="174" t="s">
        <v>303</v>
      </c>
      <c r="D8468" s="175">
        <v>270.91000000000003</v>
      </c>
    </row>
    <row r="8469" spans="1:4" ht="15.75" customHeight="1" x14ac:dyDescent="0.3">
      <c r="A8469" s="174">
        <v>101830</v>
      </c>
      <c r="B8469" s="83" t="s">
        <v>8641</v>
      </c>
      <c r="C8469" s="174" t="s">
        <v>303</v>
      </c>
      <c r="D8469" s="175">
        <v>298.22000000000003</v>
      </c>
    </row>
    <row r="8470" spans="1:4" ht="15.75" customHeight="1" x14ac:dyDescent="0.3">
      <c r="A8470" s="174">
        <v>101831</v>
      </c>
      <c r="B8470" s="83" t="s">
        <v>8642</v>
      </c>
      <c r="C8470" s="174" t="s">
        <v>303</v>
      </c>
      <c r="D8470" s="175">
        <v>325.16000000000003</v>
      </c>
    </row>
    <row r="8471" spans="1:4" ht="15.75" customHeight="1" x14ac:dyDescent="0.3">
      <c r="A8471" s="174">
        <v>101828</v>
      </c>
      <c r="B8471" s="83" t="s">
        <v>8643</v>
      </c>
      <c r="C8471" s="174" t="s">
        <v>303</v>
      </c>
      <c r="D8471" s="175">
        <v>203.79</v>
      </c>
    </row>
    <row r="8472" spans="1:4" ht="15.75" customHeight="1" x14ac:dyDescent="0.3">
      <c r="A8472" s="174">
        <v>101832</v>
      </c>
      <c r="B8472" s="83" t="s">
        <v>8644</v>
      </c>
      <c r="C8472" s="174" t="s">
        <v>303</v>
      </c>
      <c r="D8472" s="175">
        <v>262.5</v>
      </c>
    </row>
    <row r="8473" spans="1:4" ht="15.75" customHeight="1" x14ac:dyDescent="0.3">
      <c r="A8473" s="174">
        <v>101833</v>
      </c>
      <c r="B8473" s="83" t="s">
        <v>8645</v>
      </c>
      <c r="C8473" s="174" t="s">
        <v>303</v>
      </c>
      <c r="D8473" s="175">
        <v>289.99</v>
      </c>
    </row>
    <row r="8474" spans="1:4" ht="15.75" customHeight="1" x14ac:dyDescent="0.3">
      <c r="A8474" s="174">
        <v>101834</v>
      </c>
      <c r="B8474" s="83" t="s">
        <v>8646</v>
      </c>
      <c r="C8474" s="174" t="s">
        <v>303</v>
      </c>
      <c r="D8474" s="175">
        <v>317.10000000000002</v>
      </c>
    </row>
    <row r="8475" spans="1:4" ht="15.75" customHeight="1" x14ac:dyDescent="0.3">
      <c r="A8475" s="174">
        <v>101825</v>
      </c>
      <c r="B8475" s="83" t="s">
        <v>8647</v>
      </c>
      <c r="C8475" s="174" t="s">
        <v>303</v>
      </c>
      <c r="D8475" s="175">
        <v>248.81</v>
      </c>
    </row>
    <row r="8476" spans="1:4" ht="15.75" customHeight="1" x14ac:dyDescent="0.3">
      <c r="A8476" s="174">
        <v>101826</v>
      </c>
      <c r="B8476" s="83" t="s">
        <v>8648</v>
      </c>
      <c r="C8476" s="174" t="s">
        <v>303</v>
      </c>
      <c r="D8476" s="175">
        <v>276.8</v>
      </c>
    </row>
    <row r="8477" spans="1:4" ht="15.75" customHeight="1" x14ac:dyDescent="0.3">
      <c r="A8477" s="174">
        <v>101823</v>
      </c>
      <c r="B8477" s="83" t="s">
        <v>8649</v>
      </c>
      <c r="C8477" s="174" t="s">
        <v>303</v>
      </c>
      <c r="D8477" s="175">
        <v>191.29</v>
      </c>
    </row>
    <row r="8478" spans="1:4" ht="15.75" customHeight="1" x14ac:dyDescent="0.3">
      <c r="A8478" s="174">
        <v>101824</v>
      </c>
      <c r="B8478" s="83" t="s">
        <v>8650</v>
      </c>
      <c r="C8478" s="174" t="s">
        <v>303</v>
      </c>
      <c r="D8478" s="175">
        <v>220.44</v>
      </c>
    </row>
    <row r="8479" spans="1:4" ht="15.75" customHeight="1" x14ac:dyDescent="0.3">
      <c r="A8479" s="174">
        <v>101822</v>
      </c>
      <c r="B8479" s="83" t="s">
        <v>8651</v>
      </c>
      <c r="C8479" s="174" t="s">
        <v>303</v>
      </c>
      <c r="D8479" s="175">
        <v>159.97999999999999</v>
      </c>
    </row>
    <row r="8480" spans="1:4" ht="15.75" customHeight="1" x14ac:dyDescent="0.3">
      <c r="A8480" s="174">
        <v>101819</v>
      </c>
      <c r="B8480" s="83" t="s">
        <v>8652</v>
      </c>
      <c r="C8480" s="174" t="s">
        <v>216</v>
      </c>
      <c r="D8480" s="175">
        <v>80.13</v>
      </c>
    </row>
    <row r="8481" spans="1:4" ht="15.75" customHeight="1" x14ac:dyDescent="0.3">
      <c r="A8481" s="174">
        <v>104370</v>
      </c>
      <c r="B8481" s="83" t="s">
        <v>8653</v>
      </c>
      <c r="C8481" s="174" t="s">
        <v>216</v>
      </c>
      <c r="D8481" s="175">
        <v>0</v>
      </c>
    </row>
    <row r="8482" spans="1:4" ht="15.75" customHeight="1" x14ac:dyDescent="0.3">
      <c r="A8482" s="174">
        <v>101817</v>
      </c>
      <c r="B8482" s="83" t="s">
        <v>8654</v>
      </c>
      <c r="C8482" s="174" t="s">
        <v>216</v>
      </c>
      <c r="D8482" s="175">
        <v>64.11</v>
      </c>
    </row>
    <row r="8483" spans="1:4" ht="15.75" customHeight="1" x14ac:dyDescent="0.3">
      <c r="A8483" s="174">
        <v>101816</v>
      </c>
      <c r="B8483" s="83" t="s">
        <v>8655</v>
      </c>
      <c r="C8483" s="174" t="s">
        <v>216</v>
      </c>
      <c r="D8483" s="175">
        <v>84.52</v>
      </c>
    </row>
    <row r="8484" spans="1:4" ht="15.75" customHeight="1" x14ac:dyDescent="0.3">
      <c r="A8484" s="174">
        <v>104369</v>
      </c>
      <c r="B8484" s="83" t="s">
        <v>8656</v>
      </c>
      <c r="C8484" s="174" t="s">
        <v>216</v>
      </c>
      <c r="D8484" s="175">
        <v>0</v>
      </c>
    </row>
    <row r="8485" spans="1:4" ht="15.75" customHeight="1" x14ac:dyDescent="0.3">
      <c r="A8485" s="174">
        <v>101820</v>
      </c>
      <c r="B8485" s="83" t="s">
        <v>8657</v>
      </c>
      <c r="C8485" s="174" t="s">
        <v>216</v>
      </c>
      <c r="D8485" s="175">
        <v>55.07</v>
      </c>
    </row>
    <row r="8486" spans="1:4" ht="15.75" customHeight="1" x14ac:dyDescent="0.3">
      <c r="A8486" s="174">
        <v>102988</v>
      </c>
      <c r="B8486" s="83" t="s">
        <v>8658</v>
      </c>
      <c r="C8486" s="174" t="s">
        <v>216</v>
      </c>
      <c r="D8486" s="175">
        <v>73.53</v>
      </c>
    </row>
    <row r="8487" spans="1:4" ht="15.75" customHeight="1" x14ac:dyDescent="0.3">
      <c r="A8487" s="174">
        <v>101814</v>
      </c>
      <c r="B8487" s="83" t="s">
        <v>8659</v>
      </c>
      <c r="C8487" s="174" t="s">
        <v>216</v>
      </c>
      <c r="D8487" s="175">
        <v>56.79</v>
      </c>
    </row>
    <row r="8488" spans="1:4" ht="15.75" customHeight="1" x14ac:dyDescent="0.3">
      <c r="A8488" s="174">
        <v>102098</v>
      </c>
      <c r="B8488" s="83" t="s">
        <v>8660</v>
      </c>
      <c r="C8488" s="174" t="s">
        <v>303</v>
      </c>
      <c r="D8488" s="175">
        <v>2052.9</v>
      </c>
    </row>
    <row r="8489" spans="1:4" ht="15.75" customHeight="1" x14ac:dyDescent="0.3">
      <c r="A8489" s="174">
        <v>104366</v>
      </c>
      <c r="B8489" s="83" t="s">
        <v>8661</v>
      </c>
      <c r="C8489" s="174" t="s">
        <v>303</v>
      </c>
      <c r="D8489" s="175">
        <v>0</v>
      </c>
    </row>
    <row r="8490" spans="1:4" ht="15.75" customHeight="1" x14ac:dyDescent="0.3">
      <c r="A8490" s="174">
        <v>102099</v>
      </c>
      <c r="B8490" s="83" t="s">
        <v>8662</v>
      </c>
      <c r="C8490" s="174" t="s">
        <v>303</v>
      </c>
      <c r="D8490" s="175">
        <v>0</v>
      </c>
    </row>
    <row r="8491" spans="1:4" ht="15.75" customHeight="1" x14ac:dyDescent="0.3">
      <c r="A8491" s="174">
        <v>104367</v>
      </c>
      <c r="B8491" s="83" t="s">
        <v>8663</v>
      </c>
      <c r="C8491" s="174" t="s">
        <v>303</v>
      </c>
      <c r="D8491" s="175">
        <v>0</v>
      </c>
    </row>
    <row r="8492" spans="1:4" ht="15.75" customHeight="1" x14ac:dyDescent="0.3">
      <c r="A8492" s="174">
        <v>92994</v>
      </c>
      <c r="B8492" s="83" t="s">
        <v>8664</v>
      </c>
      <c r="C8492" s="174" t="s">
        <v>224</v>
      </c>
      <c r="D8492" s="175">
        <v>130.13999999999999</v>
      </c>
    </row>
    <row r="8493" spans="1:4" ht="15.75" customHeight="1" x14ac:dyDescent="0.3">
      <c r="A8493" s="174">
        <v>92996</v>
      </c>
      <c r="B8493" s="83" t="s">
        <v>8665</v>
      </c>
      <c r="C8493" s="174" t="s">
        <v>224</v>
      </c>
      <c r="D8493" s="175">
        <v>157.38999999999999</v>
      </c>
    </row>
    <row r="8494" spans="1:4" ht="15.75" customHeight="1" x14ac:dyDescent="0.3">
      <c r="A8494" s="174">
        <v>92998</v>
      </c>
      <c r="B8494" s="83" t="s">
        <v>8666</v>
      </c>
      <c r="C8494" s="174" t="s">
        <v>224</v>
      </c>
      <c r="D8494" s="175">
        <v>192.75</v>
      </c>
    </row>
    <row r="8495" spans="1:4" ht="15.75" customHeight="1" x14ac:dyDescent="0.3">
      <c r="A8495" s="174">
        <v>93000</v>
      </c>
      <c r="B8495" s="83" t="s">
        <v>8667</v>
      </c>
      <c r="C8495" s="174" t="s">
        <v>224</v>
      </c>
      <c r="D8495" s="175">
        <v>254.92</v>
      </c>
    </row>
    <row r="8496" spans="1:4" ht="15.75" customHeight="1" x14ac:dyDescent="0.3">
      <c r="A8496" s="174">
        <v>92984</v>
      </c>
      <c r="B8496" s="83" t="s">
        <v>8668</v>
      </c>
      <c r="C8496" s="174" t="s">
        <v>224</v>
      </c>
      <c r="D8496" s="175">
        <v>28.4</v>
      </c>
    </row>
    <row r="8497" spans="1:4" ht="15.75" customHeight="1" x14ac:dyDescent="0.3">
      <c r="A8497" s="174">
        <v>93002</v>
      </c>
      <c r="B8497" s="83" t="s">
        <v>8669</v>
      </c>
      <c r="C8497" s="174" t="s">
        <v>224</v>
      </c>
      <c r="D8497" s="175">
        <v>329.27</v>
      </c>
    </row>
    <row r="8498" spans="1:4" ht="15.75" customHeight="1" x14ac:dyDescent="0.3">
      <c r="A8498" s="174">
        <v>92986</v>
      </c>
      <c r="B8498" s="83" t="s">
        <v>8670</v>
      </c>
      <c r="C8498" s="174" t="s">
        <v>224</v>
      </c>
      <c r="D8498" s="175">
        <v>39.01</v>
      </c>
    </row>
    <row r="8499" spans="1:4" ht="15.75" customHeight="1" x14ac:dyDescent="0.3">
      <c r="A8499" s="174">
        <v>92988</v>
      </c>
      <c r="B8499" s="83" t="s">
        <v>8671</v>
      </c>
      <c r="C8499" s="174" t="s">
        <v>224</v>
      </c>
      <c r="D8499" s="175">
        <v>56.3</v>
      </c>
    </row>
    <row r="8500" spans="1:4" ht="15.75" customHeight="1" x14ac:dyDescent="0.3">
      <c r="A8500" s="174">
        <v>92990</v>
      </c>
      <c r="B8500" s="83" t="s">
        <v>8672</v>
      </c>
      <c r="C8500" s="174" t="s">
        <v>224</v>
      </c>
      <c r="D8500" s="175">
        <v>77.709999999999994</v>
      </c>
    </row>
    <row r="8501" spans="1:4" ht="15.75" customHeight="1" x14ac:dyDescent="0.3">
      <c r="A8501" s="174">
        <v>92992</v>
      </c>
      <c r="B8501" s="83" t="s">
        <v>8673</v>
      </c>
      <c r="C8501" s="174" t="s">
        <v>224</v>
      </c>
      <c r="D8501" s="175">
        <v>100.34</v>
      </c>
    </row>
    <row r="8502" spans="1:4" ht="15.75" customHeight="1" x14ac:dyDescent="0.3">
      <c r="A8502" s="174">
        <v>103491</v>
      </c>
      <c r="B8502" s="83" t="s">
        <v>8674</v>
      </c>
      <c r="C8502" s="174" t="s">
        <v>303</v>
      </c>
      <c r="D8502" s="175">
        <v>638.45000000000005</v>
      </c>
    </row>
    <row r="8503" spans="1:4" ht="15.75" customHeight="1" x14ac:dyDescent="0.3">
      <c r="A8503" s="174">
        <v>93026</v>
      </c>
      <c r="B8503" s="83" t="s">
        <v>8675</v>
      </c>
      <c r="C8503" s="174" t="s">
        <v>182</v>
      </c>
      <c r="D8503" s="175">
        <v>121.21</v>
      </c>
    </row>
    <row r="8504" spans="1:4" ht="15.75" customHeight="1" x14ac:dyDescent="0.3">
      <c r="A8504" s="174">
        <v>93018</v>
      </c>
      <c r="B8504" s="83" t="s">
        <v>8676</v>
      </c>
      <c r="C8504" s="174" t="s">
        <v>182</v>
      </c>
      <c r="D8504" s="175">
        <v>32.24</v>
      </c>
    </row>
    <row r="8505" spans="1:4" ht="15.75" customHeight="1" x14ac:dyDescent="0.3">
      <c r="A8505" s="174">
        <v>93020</v>
      </c>
      <c r="B8505" s="83" t="s">
        <v>8677</v>
      </c>
      <c r="C8505" s="174" t="s">
        <v>182</v>
      </c>
      <c r="D8505" s="175">
        <v>41.49</v>
      </c>
    </row>
    <row r="8506" spans="1:4" ht="15.75" customHeight="1" x14ac:dyDescent="0.3">
      <c r="A8506" s="174">
        <v>93022</v>
      </c>
      <c r="B8506" s="83" t="s">
        <v>8678</v>
      </c>
      <c r="C8506" s="174" t="s">
        <v>182</v>
      </c>
      <c r="D8506" s="175">
        <v>70.12</v>
      </c>
    </row>
    <row r="8507" spans="1:4" ht="15.75" customHeight="1" x14ac:dyDescent="0.3">
      <c r="A8507" s="174">
        <v>93024</v>
      </c>
      <c r="B8507" s="83" t="s">
        <v>8679</v>
      </c>
      <c r="C8507" s="174" t="s">
        <v>182</v>
      </c>
      <c r="D8507" s="175">
        <v>73.63</v>
      </c>
    </row>
    <row r="8508" spans="1:4" ht="15.75" customHeight="1" x14ac:dyDescent="0.3">
      <c r="A8508" s="174">
        <v>97670</v>
      </c>
      <c r="B8508" s="83" t="s">
        <v>8680</v>
      </c>
      <c r="C8508" s="174" t="s">
        <v>224</v>
      </c>
      <c r="D8508" s="175">
        <v>31.48</v>
      </c>
    </row>
    <row r="8509" spans="1:4" ht="15.75" customHeight="1" x14ac:dyDescent="0.3">
      <c r="A8509" s="174">
        <v>103486</v>
      </c>
      <c r="B8509" s="83" t="s">
        <v>8681</v>
      </c>
      <c r="C8509" s="174" t="s">
        <v>224</v>
      </c>
      <c r="D8509" s="175">
        <v>0</v>
      </c>
    </row>
    <row r="8510" spans="1:4" ht="15.75" customHeight="1" x14ac:dyDescent="0.3">
      <c r="A8510" s="174">
        <v>103487</v>
      </c>
      <c r="B8510" s="83" t="s">
        <v>8682</v>
      </c>
      <c r="C8510" s="174" t="s">
        <v>224</v>
      </c>
      <c r="D8510" s="175">
        <v>0</v>
      </c>
    </row>
    <row r="8511" spans="1:4" ht="15.75" customHeight="1" x14ac:dyDescent="0.3">
      <c r="A8511" s="174">
        <v>103488</v>
      </c>
      <c r="B8511" s="83" t="s">
        <v>8683</v>
      </c>
      <c r="C8511" s="174" t="s">
        <v>224</v>
      </c>
      <c r="D8511" s="175">
        <v>0</v>
      </c>
    </row>
    <row r="8512" spans="1:4" ht="15.75" customHeight="1" x14ac:dyDescent="0.3">
      <c r="A8512" s="174">
        <v>103489</v>
      </c>
      <c r="B8512" s="83" t="s">
        <v>8684</v>
      </c>
      <c r="C8512" s="174" t="s">
        <v>224</v>
      </c>
      <c r="D8512" s="175">
        <v>0</v>
      </c>
    </row>
    <row r="8513" spans="1:4" ht="15.75" customHeight="1" x14ac:dyDescent="0.3">
      <c r="A8513" s="174">
        <v>97667</v>
      </c>
      <c r="B8513" s="83" t="s">
        <v>8685</v>
      </c>
      <c r="C8513" s="174" t="s">
        <v>224</v>
      </c>
      <c r="D8513" s="175">
        <v>11.62</v>
      </c>
    </row>
    <row r="8514" spans="1:4" ht="15.75" customHeight="1" x14ac:dyDescent="0.3">
      <c r="A8514" s="174">
        <v>97668</v>
      </c>
      <c r="B8514" s="83" t="s">
        <v>8686</v>
      </c>
      <c r="C8514" s="174" t="s">
        <v>224</v>
      </c>
      <c r="D8514" s="175">
        <v>16.559999999999999</v>
      </c>
    </row>
    <row r="8515" spans="1:4" ht="15.75" customHeight="1" x14ac:dyDescent="0.3">
      <c r="A8515" s="174">
        <v>97669</v>
      </c>
      <c r="B8515" s="83" t="s">
        <v>8687</v>
      </c>
      <c r="C8515" s="174" t="s">
        <v>224</v>
      </c>
      <c r="D8515" s="175">
        <v>24.46</v>
      </c>
    </row>
    <row r="8516" spans="1:4" ht="15.75" customHeight="1" x14ac:dyDescent="0.3">
      <c r="A8516" s="174">
        <v>93012</v>
      </c>
      <c r="B8516" s="83" t="s">
        <v>8688</v>
      </c>
      <c r="C8516" s="174" t="s">
        <v>224</v>
      </c>
      <c r="D8516" s="175">
        <v>102.9</v>
      </c>
    </row>
    <row r="8517" spans="1:4" ht="15.75" customHeight="1" x14ac:dyDescent="0.3">
      <c r="A8517" s="174">
        <v>93008</v>
      </c>
      <c r="B8517" s="83" t="s">
        <v>8689</v>
      </c>
      <c r="C8517" s="174" t="s">
        <v>224</v>
      </c>
      <c r="D8517" s="175">
        <v>26.4</v>
      </c>
    </row>
    <row r="8518" spans="1:4" ht="15.75" customHeight="1" x14ac:dyDescent="0.3">
      <c r="A8518" s="174">
        <v>93009</v>
      </c>
      <c r="B8518" s="83" t="s">
        <v>8690</v>
      </c>
      <c r="C8518" s="174" t="s">
        <v>224</v>
      </c>
      <c r="D8518" s="175">
        <v>39.44</v>
      </c>
    </row>
    <row r="8519" spans="1:4" ht="15.75" customHeight="1" x14ac:dyDescent="0.3">
      <c r="A8519" s="174">
        <v>93010</v>
      </c>
      <c r="B8519" s="83" t="s">
        <v>8691</v>
      </c>
      <c r="C8519" s="174" t="s">
        <v>224</v>
      </c>
      <c r="D8519" s="175">
        <v>55.23</v>
      </c>
    </row>
    <row r="8520" spans="1:4" ht="15.75" customHeight="1" x14ac:dyDescent="0.3">
      <c r="A8520" s="174">
        <v>93011</v>
      </c>
      <c r="B8520" s="83" t="s">
        <v>8692</v>
      </c>
      <c r="C8520" s="174" t="s">
        <v>224</v>
      </c>
      <c r="D8520" s="175">
        <v>67.75</v>
      </c>
    </row>
    <row r="8521" spans="1:4" ht="15.75" customHeight="1" x14ac:dyDescent="0.3">
      <c r="A8521" s="174">
        <v>103492</v>
      </c>
      <c r="B8521" s="83" t="s">
        <v>8693</v>
      </c>
      <c r="C8521" s="174" t="s">
        <v>224</v>
      </c>
      <c r="D8521" s="175">
        <v>0</v>
      </c>
    </row>
    <row r="8522" spans="1:4" ht="15.75" customHeight="1" x14ac:dyDescent="0.3">
      <c r="A8522" s="174">
        <v>93017</v>
      </c>
      <c r="B8522" s="83" t="s">
        <v>8694</v>
      </c>
      <c r="C8522" s="174" t="s">
        <v>182</v>
      </c>
      <c r="D8522" s="175">
        <v>73.17</v>
      </c>
    </row>
    <row r="8523" spans="1:4" ht="15.75" customHeight="1" x14ac:dyDescent="0.3">
      <c r="A8523" s="174">
        <v>93013</v>
      </c>
      <c r="B8523" s="83" t="s">
        <v>8695</v>
      </c>
      <c r="C8523" s="174" t="s">
        <v>182</v>
      </c>
      <c r="D8523" s="175">
        <v>21.09</v>
      </c>
    </row>
    <row r="8524" spans="1:4" ht="15.75" customHeight="1" x14ac:dyDescent="0.3">
      <c r="A8524" s="174">
        <v>93014</v>
      </c>
      <c r="B8524" s="83" t="s">
        <v>8696</v>
      </c>
      <c r="C8524" s="174" t="s">
        <v>182</v>
      </c>
      <c r="D8524" s="175">
        <v>25.98</v>
      </c>
    </row>
    <row r="8525" spans="1:4" ht="15.75" customHeight="1" x14ac:dyDescent="0.3">
      <c r="A8525" s="174">
        <v>93015</v>
      </c>
      <c r="B8525" s="83" t="s">
        <v>8697</v>
      </c>
      <c r="C8525" s="174" t="s">
        <v>182</v>
      </c>
      <c r="D8525" s="175">
        <v>39.72</v>
      </c>
    </row>
    <row r="8526" spans="1:4" ht="15.75" customHeight="1" x14ac:dyDescent="0.3">
      <c r="A8526" s="174">
        <v>93016</v>
      </c>
      <c r="B8526" s="83" t="s">
        <v>8698</v>
      </c>
      <c r="C8526" s="174" t="s">
        <v>182</v>
      </c>
      <c r="D8526" s="175">
        <v>48.43</v>
      </c>
    </row>
    <row r="8527" spans="1:4" ht="15.75" customHeight="1" x14ac:dyDescent="0.3">
      <c r="A8527" s="174">
        <v>103490</v>
      </c>
      <c r="B8527" s="83" t="s">
        <v>8699</v>
      </c>
      <c r="C8527" s="174" t="s">
        <v>303</v>
      </c>
      <c r="D8527" s="175">
        <v>3711.42</v>
      </c>
    </row>
    <row r="8528" spans="1:4" ht="15.75" customHeight="1" x14ac:dyDescent="0.3">
      <c r="A8528" s="174">
        <v>98306</v>
      </c>
      <c r="B8528" s="83" t="s">
        <v>8700</v>
      </c>
      <c r="C8528" s="174" t="s">
        <v>182</v>
      </c>
      <c r="D8528" s="175">
        <v>73.47</v>
      </c>
    </row>
    <row r="8529" spans="1:4" ht="15.75" customHeight="1" x14ac:dyDescent="0.3">
      <c r="A8529" s="174">
        <v>100553</v>
      </c>
      <c r="B8529" s="83" t="s">
        <v>8701</v>
      </c>
      <c r="C8529" s="174" t="s">
        <v>224</v>
      </c>
      <c r="D8529" s="175">
        <v>30.88</v>
      </c>
    </row>
    <row r="8530" spans="1:4" ht="15.75" customHeight="1" x14ac:dyDescent="0.3">
      <c r="A8530" s="174">
        <v>100554</v>
      </c>
      <c r="B8530" s="83" t="s">
        <v>8702</v>
      </c>
      <c r="C8530" s="174" t="s">
        <v>224</v>
      </c>
      <c r="D8530" s="175">
        <v>7.12</v>
      </c>
    </row>
    <row r="8531" spans="1:4" ht="15.75" customHeight="1" x14ac:dyDescent="0.3">
      <c r="A8531" s="174">
        <v>98300</v>
      </c>
      <c r="B8531" s="83" t="s">
        <v>8703</v>
      </c>
      <c r="C8531" s="174" t="s">
        <v>224</v>
      </c>
      <c r="D8531" s="175">
        <v>7.48</v>
      </c>
    </row>
    <row r="8532" spans="1:4" ht="15.75" customHeight="1" x14ac:dyDescent="0.3">
      <c r="A8532" s="174">
        <v>98295</v>
      </c>
      <c r="B8532" s="83" t="s">
        <v>8704</v>
      </c>
      <c r="C8532" s="174" t="s">
        <v>224</v>
      </c>
      <c r="D8532" s="175">
        <v>7.13</v>
      </c>
    </row>
    <row r="8533" spans="1:4" ht="15.75" customHeight="1" x14ac:dyDescent="0.3">
      <c r="A8533" s="174">
        <v>98294</v>
      </c>
      <c r="B8533" s="83" t="s">
        <v>8705</v>
      </c>
      <c r="C8533" s="174" t="s">
        <v>224</v>
      </c>
      <c r="D8533" s="175">
        <v>8.1</v>
      </c>
    </row>
    <row r="8534" spans="1:4" ht="15.75" customHeight="1" x14ac:dyDescent="0.3">
      <c r="A8534" s="174">
        <v>98297</v>
      </c>
      <c r="B8534" s="83" t="s">
        <v>8706</v>
      </c>
      <c r="C8534" s="174" t="s">
        <v>224</v>
      </c>
      <c r="D8534" s="175">
        <v>10.28</v>
      </c>
    </row>
    <row r="8535" spans="1:4" ht="15.75" customHeight="1" x14ac:dyDescent="0.3">
      <c r="A8535" s="174">
        <v>98296</v>
      </c>
      <c r="B8535" s="83" t="s">
        <v>8707</v>
      </c>
      <c r="C8535" s="174" t="s">
        <v>224</v>
      </c>
      <c r="D8535" s="175">
        <v>11.81</v>
      </c>
    </row>
    <row r="8536" spans="1:4" ht="15.75" customHeight="1" x14ac:dyDescent="0.3">
      <c r="A8536" s="174">
        <v>98299</v>
      </c>
      <c r="B8536" s="83" t="s">
        <v>8708</v>
      </c>
      <c r="C8536" s="174" t="s">
        <v>224</v>
      </c>
      <c r="D8536" s="175">
        <v>26.69</v>
      </c>
    </row>
    <row r="8537" spans="1:4" ht="15.75" customHeight="1" x14ac:dyDescent="0.3">
      <c r="A8537" s="174">
        <v>98298</v>
      </c>
      <c r="B8537" s="83" t="s">
        <v>8709</v>
      </c>
      <c r="C8537" s="174" t="s">
        <v>224</v>
      </c>
      <c r="D8537" s="175">
        <v>28.57</v>
      </c>
    </row>
    <row r="8538" spans="1:4" ht="15.75" customHeight="1" x14ac:dyDescent="0.3">
      <c r="A8538" s="174">
        <v>98261</v>
      </c>
      <c r="B8538" s="83" t="s">
        <v>8710</v>
      </c>
      <c r="C8538" s="174" t="s">
        <v>224</v>
      </c>
      <c r="D8538" s="175">
        <v>5.07</v>
      </c>
    </row>
    <row r="8539" spans="1:4" ht="15.75" customHeight="1" x14ac:dyDescent="0.3">
      <c r="A8539" s="174">
        <v>98287</v>
      </c>
      <c r="B8539" s="83" t="s">
        <v>8711</v>
      </c>
      <c r="C8539" s="174" t="s">
        <v>224</v>
      </c>
      <c r="D8539" s="175">
        <v>1.9</v>
      </c>
    </row>
    <row r="8540" spans="1:4" ht="15.75" customHeight="1" x14ac:dyDescent="0.3">
      <c r="A8540" s="174">
        <v>98280</v>
      </c>
      <c r="B8540" s="83" t="s">
        <v>8712</v>
      </c>
      <c r="C8540" s="174" t="s">
        <v>224</v>
      </c>
      <c r="D8540" s="175">
        <v>10.35</v>
      </c>
    </row>
    <row r="8541" spans="1:4" ht="15.75" customHeight="1" x14ac:dyDescent="0.3">
      <c r="A8541" s="174">
        <v>98288</v>
      </c>
      <c r="B8541" s="83" t="s">
        <v>8713</v>
      </c>
      <c r="C8541" s="174" t="s">
        <v>224</v>
      </c>
      <c r="D8541" s="175">
        <v>2.91</v>
      </c>
    </row>
    <row r="8542" spans="1:4" ht="15.75" customHeight="1" x14ac:dyDescent="0.3">
      <c r="A8542" s="174">
        <v>98281</v>
      </c>
      <c r="B8542" s="83" t="s">
        <v>8714</v>
      </c>
      <c r="C8542" s="174" t="s">
        <v>224</v>
      </c>
      <c r="D8542" s="175">
        <v>11.37</v>
      </c>
    </row>
    <row r="8543" spans="1:4" ht="15.75" customHeight="1" x14ac:dyDescent="0.3">
      <c r="A8543" s="174">
        <v>98262</v>
      </c>
      <c r="B8543" s="83" t="s">
        <v>8715</v>
      </c>
      <c r="C8543" s="174" t="s">
        <v>224</v>
      </c>
      <c r="D8543" s="175">
        <v>6.08</v>
      </c>
    </row>
    <row r="8544" spans="1:4" ht="15.75" customHeight="1" x14ac:dyDescent="0.3">
      <c r="A8544" s="174">
        <v>98289</v>
      </c>
      <c r="B8544" s="83" t="s">
        <v>8716</v>
      </c>
      <c r="C8544" s="174" t="s">
        <v>224</v>
      </c>
      <c r="D8544" s="175">
        <v>3.18</v>
      </c>
    </row>
    <row r="8545" spans="1:4" ht="15.75" customHeight="1" x14ac:dyDescent="0.3">
      <c r="A8545" s="174">
        <v>98282</v>
      </c>
      <c r="B8545" s="83" t="s">
        <v>8717</v>
      </c>
      <c r="C8545" s="174" t="s">
        <v>224</v>
      </c>
      <c r="D8545" s="175">
        <v>11.63</v>
      </c>
    </row>
    <row r="8546" spans="1:4" ht="15.75" customHeight="1" x14ac:dyDescent="0.3">
      <c r="A8546" s="174">
        <v>98263</v>
      </c>
      <c r="B8546" s="83" t="s">
        <v>8718</v>
      </c>
      <c r="C8546" s="174" t="s">
        <v>224</v>
      </c>
      <c r="D8546" s="175">
        <v>6.35</v>
      </c>
    </row>
    <row r="8547" spans="1:4" ht="15.75" customHeight="1" x14ac:dyDescent="0.3">
      <c r="A8547" s="174">
        <v>98290</v>
      </c>
      <c r="B8547" s="83" t="s">
        <v>8719</v>
      </c>
      <c r="C8547" s="174" t="s">
        <v>224</v>
      </c>
      <c r="D8547" s="175">
        <v>4.26</v>
      </c>
    </row>
    <row r="8548" spans="1:4" ht="15.75" customHeight="1" x14ac:dyDescent="0.3">
      <c r="A8548" s="174">
        <v>98283</v>
      </c>
      <c r="B8548" s="83" t="s">
        <v>8720</v>
      </c>
      <c r="C8548" s="174" t="s">
        <v>224</v>
      </c>
      <c r="D8548" s="175">
        <v>12.7</v>
      </c>
    </row>
    <row r="8549" spans="1:4" ht="15.75" customHeight="1" x14ac:dyDescent="0.3">
      <c r="A8549" s="174">
        <v>98264</v>
      </c>
      <c r="B8549" s="83" t="s">
        <v>8721</v>
      </c>
      <c r="C8549" s="174" t="s">
        <v>224</v>
      </c>
      <c r="D8549" s="175">
        <v>7.43</v>
      </c>
    </row>
    <row r="8550" spans="1:4" ht="15.75" customHeight="1" x14ac:dyDescent="0.3">
      <c r="A8550" s="174">
        <v>98273</v>
      </c>
      <c r="B8550" s="83" t="s">
        <v>8722</v>
      </c>
      <c r="C8550" s="174" t="s">
        <v>224</v>
      </c>
      <c r="D8550" s="175">
        <v>3.32</v>
      </c>
    </row>
    <row r="8551" spans="1:4" ht="15.75" customHeight="1" x14ac:dyDescent="0.3">
      <c r="A8551" s="174">
        <v>98291</v>
      </c>
      <c r="B8551" s="83" t="s">
        <v>8723</v>
      </c>
      <c r="C8551" s="174" t="s">
        <v>224</v>
      </c>
      <c r="D8551" s="175">
        <v>4.9800000000000004</v>
      </c>
    </row>
    <row r="8552" spans="1:4" ht="15.75" customHeight="1" x14ac:dyDescent="0.3">
      <c r="A8552" s="174">
        <v>98284</v>
      </c>
      <c r="B8552" s="83" t="s">
        <v>8724</v>
      </c>
      <c r="C8552" s="174" t="s">
        <v>224</v>
      </c>
      <c r="D8552" s="175">
        <v>13.42</v>
      </c>
    </row>
    <row r="8553" spans="1:4" ht="15.75" customHeight="1" x14ac:dyDescent="0.3">
      <c r="A8553" s="174">
        <v>98265</v>
      </c>
      <c r="B8553" s="83" t="s">
        <v>8725</v>
      </c>
      <c r="C8553" s="174" t="s">
        <v>224</v>
      </c>
      <c r="D8553" s="175">
        <v>8.15</v>
      </c>
    </row>
    <row r="8554" spans="1:4" ht="15.75" customHeight="1" x14ac:dyDescent="0.3">
      <c r="A8554" s="174">
        <v>98274</v>
      </c>
      <c r="B8554" s="83" t="s">
        <v>8726</v>
      </c>
      <c r="C8554" s="174" t="s">
        <v>224</v>
      </c>
      <c r="D8554" s="175">
        <v>4.04</v>
      </c>
    </row>
    <row r="8555" spans="1:4" ht="15.75" customHeight="1" x14ac:dyDescent="0.3">
      <c r="A8555" s="174">
        <v>98292</v>
      </c>
      <c r="B8555" s="83" t="s">
        <v>8727</v>
      </c>
      <c r="C8555" s="174" t="s">
        <v>224</v>
      </c>
      <c r="D8555" s="175">
        <v>5.95</v>
      </c>
    </row>
    <row r="8556" spans="1:4" ht="15.75" customHeight="1" x14ac:dyDescent="0.3">
      <c r="A8556" s="174">
        <v>98285</v>
      </c>
      <c r="B8556" s="83" t="s">
        <v>8728</v>
      </c>
      <c r="C8556" s="174" t="s">
        <v>224</v>
      </c>
      <c r="D8556" s="175">
        <v>14.41</v>
      </c>
    </row>
    <row r="8557" spans="1:4" ht="15.75" customHeight="1" x14ac:dyDescent="0.3">
      <c r="A8557" s="174">
        <v>98266</v>
      </c>
      <c r="B8557" s="83" t="s">
        <v>8729</v>
      </c>
      <c r="C8557" s="174" t="s">
        <v>224</v>
      </c>
      <c r="D8557" s="175">
        <v>9.1199999999999992</v>
      </c>
    </row>
    <row r="8558" spans="1:4" ht="15.75" customHeight="1" x14ac:dyDescent="0.3">
      <c r="A8558" s="174">
        <v>98275</v>
      </c>
      <c r="B8558" s="83" t="s">
        <v>8730</v>
      </c>
      <c r="C8558" s="174" t="s">
        <v>224</v>
      </c>
      <c r="D8558" s="175">
        <v>5.0199999999999996</v>
      </c>
    </row>
    <row r="8559" spans="1:4" ht="15.75" customHeight="1" x14ac:dyDescent="0.3">
      <c r="A8559" s="174">
        <v>98293</v>
      </c>
      <c r="B8559" s="83" t="s">
        <v>8731</v>
      </c>
      <c r="C8559" s="174" t="s">
        <v>224</v>
      </c>
      <c r="D8559" s="175">
        <v>10.94</v>
      </c>
    </row>
    <row r="8560" spans="1:4" ht="15.75" customHeight="1" x14ac:dyDescent="0.3">
      <c r="A8560" s="174">
        <v>98286</v>
      </c>
      <c r="B8560" s="83" t="s">
        <v>8732</v>
      </c>
      <c r="C8560" s="174" t="s">
        <v>224</v>
      </c>
      <c r="D8560" s="175">
        <v>19.399999999999999</v>
      </c>
    </row>
    <row r="8561" spans="1:4" ht="15.75" customHeight="1" x14ac:dyDescent="0.3">
      <c r="A8561" s="174">
        <v>98267</v>
      </c>
      <c r="B8561" s="83" t="s">
        <v>8733</v>
      </c>
      <c r="C8561" s="174" t="s">
        <v>224</v>
      </c>
      <c r="D8561" s="175">
        <v>14.12</v>
      </c>
    </row>
    <row r="8562" spans="1:4" ht="15.75" customHeight="1" x14ac:dyDescent="0.3">
      <c r="A8562" s="174">
        <v>98276</v>
      </c>
      <c r="B8562" s="83" t="s">
        <v>8734</v>
      </c>
      <c r="C8562" s="174" t="s">
        <v>224</v>
      </c>
      <c r="D8562" s="175">
        <v>10.01</v>
      </c>
    </row>
    <row r="8563" spans="1:4" ht="15.75" customHeight="1" x14ac:dyDescent="0.3">
      <c r="A8563" s="174">
        <v>98268</v>
      </c>
      <c r="B8563" s="83" t="s">
        <v>8735</v>
      </c>
      <c r="C8563" s="174" t="s">
        <v>224</v>
      </c>
      <c r="D8563" s="175">
        <v>22.03</v>
      </c>
    </row>
    <row r="8564" spans="1:4" ht="15.75" customHeight="1" x14ac:dyDescent="0.3">
      <c r="A8564" s="174">
        <v>98277</v>
      </c>
      <c r="B8564" s="83" t="s">
        <v>8736</v>
      </c>
      <c r="C8564" s="174" t="s">
        <v>224</v>
      </c>
      <c r="D8564" s="175">
        <v>17.93</v>
      </c>
    </row>
    <row r="8565" spans="1:4" ht="15.75" customHeight="1" x14ac:dyDescent="0.3">
      <c r="A8565" s="174">
        <v>98272</v>
      </c>
      <c r="B8565" s="83" t="s">
        <v>8737</v>
      </c>
      <c r="C8565" s="174" t="s">
        <v>224</v>
      </c>
      <c r="D8565" s="175">
        <v>138.33000000000001</v>
      </c>
    </row>
    <row r="8566" spans="1:4" ht="15.75" customHeight="1" x14ac:dyDescent="0.3">
      <c r="A8566" s="174">
        <v>98269</v>
      </c>
      <c r="B8566" s="83" t="s">
        <v>8738</v>
      </c>
      <c r="C8566" s="174" t="s">
        <v>224</v>
      </c>
      <c r="D8566" s="175">
        <v>29.65</v>
      </c>
    </row>
    <row r="8567" spans="1:4" ht="15.75" customHeight="1" x14ac:dyDescent="0.3">
      <c r="A8567" s="174">
        <v>98278</v>
      </c>
      <c r="B8567" s="83" t="s">
        <v>8739</v>
      </c>
      <c r="C8567" s="174" t="s">
        <v>224</v>
      </c>
      <c r="D8567" s="175">
        <v>25.54</v>
      </c>
    </row>
    <row r="8568" spans="1:4" ht="15.75" customHeight="1" x14ac:dyDescent="0.3">
      <c r="A8568" s="174">
        <v>98270</v>
      </c>
      <c r="B8568" s="83" t="s">
        <v>8740</v>
      </c>
      <c r="C8568" s="174" t="s">
        <v>224</v>
      </c>
      <c r="D8568" s="175">
        <v>43.96</v>
      </c>
    </row>
    <row r="8569" spans="1:4" ht="15.75" customHeight="1" x14ac:dyDescent="0.3">
      <c r="A8569" s="174">
        <v>98279</v>
      </c>
      <c r="B8569" s="83" t="s">
        <v>8741</v>
      </c>
      <c r="C8569" s="174" t="s">
        <v>224</v>
      </c>
      <c r="D8569" s="175">
        <v>39.85</v>
      </c>
    </row>
    <row r="8570" spans="1:4" ht="15.75" customHeight="1" x14ac:dyDescent="0.3">
      <c r="A8570" s="174">
        <v>98271</v>
      </c>
      <c r="B8570" s="83" t="s">
        <v>8742</v>
      </c>
      <c r="C8570" s="174" t="s">
        <v>224</v>
      </c>
      <c r="D8570" s="175">
        <v>61.19</v>
      </c>
    </row>
    <row r="8571" spans="1:4" ht="15.75" customHeight="1" x14ac:dyDescent="0.3">
      <c r="A8571" s="174">
        <v>98400</v>
      </c>
      <c r="B8571" s="83" t="s">
        <v>8743</v>
      </c>
      <c r="C8571" s="174" t="s">
        <v>224</v>
      </c>
      <c r="D8571" s="175">
        <v>17.02</v>
      </c>
    </row>
    <row r="8572" spans="1:4" ht="15.75" customHeight="1" x14ac:dyDescent="0.3">
      <c r="A8572" s="174">
        <v>98401</v>
      </c>
      <c r="B8572" s="83" t="s">
        <v>8744</v>
      </c>
      <c r="C8572" s="174" t="s">
        <v>224</v>
      </c>
      <c r="D8572" s="175">
        <v>26.04</v>
      </c>
    </row>
    <row r="8573" spans="1:4" ht="15.75" customHeight="1" x14ac:dyDescent="0.3">
      <c r="A8573" s="174">
        <v>98402</v>
      </c>
      <c r="B8573" s="83" t="s">
        <v>8745</v>
      </c>
      <c r="C8573" s="174" t="s">
        <v>224</v>
      </c>
      <c r="D8573" s="175">
        <v>30.27</v>
      </c>
    </row>
    <row r="8574" spans="1:4" ht="15.75" customHeight="1" x14ac:dyDescent="0.3">
      <c r="A8574" s="174">
        <v>100556</v>
      </c>
      <c r="B8574" s="83" t="s">
        <v>8746</v>
      </c>
      <c r="C8574" s="174" t="s">
        <v>182</v>
      </c>
      <c r="D8574" s="175">
        <v>43.33</v>
      </c>
    </row>
    <row r="8575" spans="1:4" ht="15.75" customHeight="1" x14ac:dyDescent="0.3">
      <c r="A8575" s="174">
        <v>100557</v>
      </c>
      <c r="B8575" s="83" t="s">
        <v>8747</v>
      </c>
      <c r="C8575" s="174" t="s">
        <v>182</v>
      </c>
      <c r="D8575" s="175">
        <v>439.47</v>
      </c>
    </row>
    <row r="8576" spans="1:4" ht="15.75" customHeight="1" x14ac:dyDescent="0.3">
      <c r="A8576" s="174">
        <v>98301</v>
      </c>
      <c r="B8576" s="83" t="s">
        <v>8748</v>
      </c>
      <c r="C8576" s="174" t="s">
        <v>182</v>
      </c>
      <c r="D8576" s="175">
        <v>727.59</v>
      </c>
    </row>
    <row r="8577" spans="1:4" ht="15.75" customHeight="1" x14ac:dyDescent="0.3">
      <c r="A8577" s="174">
        <v>98302</v>
      </c>
      <c r="B8577" s="83" t="s">
        <v>8749</v>
      </c>
      <c r="C8577" s="174" t="s">
        <v>182</v>
      </c>
      <c r="D8577" s="175">
        <v>1239.22</v>
      </c>
    </row>
    <row r="8578" spans="1:4" ht="15.75" customHeight="1" x14ac:dyDescent="0.3">
      <c r="A8578" s="174">
        <v>98593</v>
      </c>
      <c r="B8578" s="83" t="s">
        <v>8750</v>
      </c>
      <c r="C8578" s="174" t="s">
        <v>182</v>
      </c>
      <c r="D8578" s="175">
        <v>2674.69</v>
      </c>
    </row>
    <row r="8579" spans="1:4" ht="15.75" customHeight="1" x14ac:dyDescent="0.3">
      <c r="A8579" s="174">
        <v>98304</v>
      </c>
      <c r="B8579" s="83" t="s">
        <v>8751</v>
      </c>
      <c r="C8579" s="174" t="s">
        <v>182</v>
      </c>
      <c r="D8579" s="175">
        <v>3717.92</v>
      </c>
    </row>
    <row r="8580" spans="1:4" ht="15.75" customHeight="1" x14ac:dyDescent="0.3">
      <c r="A8580" s="174">
        <v>100561</v>
      </c>
      <c r="B8580" s="83" t="s">
        <v>8752</v>
      </c>
      <c r="C8580" s="174" t="s">
        <v>182</v>
      </c>
      <c r="D8580" s="175">
        <v>194.87</v>
      </c>
    </row>
    <row r="8581" spans="1:4" ht="15.75" customHeight="1" x14ac:dyDescent="0.3">
      <c r="A8581" s="174">
        <v>100562</v>
      </c>
      <c r="B8581" s="83" t="s">
        <v>8753</v>
      </c>
      <c r="C8581" s="174" t="s">
        <v>182</v>
      </c>
      <c r="D8581" s="175">
        <v>289.3</v>
      </c>
    </row>
    <row r="8582" spans="1:4" ht="15.75" customHeight="1" x14ac:dyDescent="0.3">
      <c r="A8582" s="174">
        <v>100560</v>
      </c>
      <c r="B8582" s="83" t="s">
        <v>8754</v>
      </c>
      <c r="C8582" s="174" t="s">
        <v>182</v>
      </c>
      <c r="D8582" s="175">
        <v>116.78</v>
      </c>
    </row>
    <row r="8583" spans="1:4" ht="15.75" customHeight="1" x14ac:dyDescent="0.3">
      <c r="A8583" s="174">
        <v>100563</v>
      </c>
      <c r="B8583" s="83" t="s">
        <v>8755</v>
      </c>
      <c r="C8583" s="174" t="s">
        <v>182</v>
      </c>
      <c r="D8583" s="175">
        <v>406.65</v>
      </c>
    </row>
    <row r="8584" spans="1:4" ht="15.75" customHeight="1" x14ac:dyDescent="0.3">
      <c r="A8584" s="174">
        <v>100555</v>
      </c>
      <c r="B8584" s="83" t="s">
        <v>8756</v>
      </c>
      <c r="C8584" s="174" t="s">
        <v>182</v>
      </c>
      <c r="D8584" s="175">
        <v>1289.28</v>
      </c>
    </row>
    <row r="8585" spans="1:4" ht="15.75" customHeight="1" x14ac:dyDescent="0.3">
      <c r="A8585" s="174">
        <v>98305</v>
      </c>
      <c r="B8585" s="83" t="s">
        <v>8757</v>
      </c>
      <c r="C8585" s="174" t="s">
        <v>182</v>
      </c>
      <c r="D8585" s="175">
        <v>2551.06</v>
      </c>
    </row>
    <row r="8586" spans="1:4" ht="15.75" customHeight="1" x14ac:dyDescent="0.3">
      <c r="A8586" s="174">
        <v>98307</v>
      </c>
      <c r="B8586" s="83" t="s">
        <v>8758</v>
      </c>
      <c r="C8586" s="174" t="s">
        <v>182</v>
      </c>
      <c r="D8586" s="175">
        <v>53.65</v>
      </c>
    </row>
    <row r="8587" spans="1:4" ht="15.75" customHeight="1" x14ac:dyDescent="0.3">
      <c r="A8587" s="174">
        <v>98308</v>
      </c>
      <c r="B8587" s="83" t="s">
        <v>8759</v>
      </c>
      <c r="C8587" s="174" t="s">
        <v>182</v>
      </c>
      <c r="D8587" s="175">
        <v>36.49</v>
      </c>
    </row>
    <row r="8588" spans="1:4" ht="15.75" customHeight="1" x14ac:dyDescent="0.3">
      <c r="A8588" s="174">
        <v>103401</v>
      </c>
      <c r="B8588" s="83" t="s">
        <v>8760</v>
      </c>
      <c r="C8588" s="174" t="s">
        <v>182</v>
      </c>
      <c r="D8588" s="175">
        <v>25.32</v>
      </c>
    </row>
    <row r="8589" spans="1:4" ht="15.75" customHeight="1" x14ac:dyDescent="0.3">
      <c r="A8589" s="174">
        <v>103402</v>
      </c>
      <c r="B8589" s="83" t="s">
        <v>8761</v>
      </c>
      <c r="C8589" s="174" t="s">
        <v>182</v>
      </c>
      <c r="D8589" s="175">
        <v>36.840000000000003</v>
      </c>
    </row>
    <row r="8590" spans="1:4" ht="15.75" customHeight="1" x14ac:dyDescent="0.3">
      <c r="A8590" s="174">
        <v>103403</v>
      </c>
      <c r="B8590" s="83" t="s">
        <v>8762</v>
      </c>
      <c r="C8590" s="174" t="s">
        <v>182</v>
      </c>
      <c r="D8590" s="175">
        <v>41.44</v>
      </c>
    </row>
    <row r="8591" spans="1:4" ht="15.75" customHeight="1" x14ac:dyDescent="0.3">
      <c r="A8591" s="174">
        <v>103397</v>
      </c>
      <c r="B8591" s="83" t="s">
        <v>8763</v>
      </c>
      <c r="C8591" s="174" t="s">
        <v>182</v>
      </c>
      <c r="D8591" s="175">
        <v>4.59</v>
      </c>
    </row>
    <row r="8592" spans="1:4" ht="15.75" customHeight="1" x14ac:dyDescent="0.3">
      <c r="A8592" s="174">
        <v>103404</v>
      </c>
      <c r="B8592" s="83" t="s">
        <v>8764</v>
      </c>
      <c r="C8592" s="174" t="s">
        <v>182</v>
      </c>
      <c r="D8592" s="175">
        <v>46.05</v>
      </c>
    </row>
    <row r="8593" spans="1:4" ht="15.75" customHeight="1" x14ac:dyDescent="0.3">
      <c r="A8593" s="174">
        <v>103405</v>
      </c>
      <c r="B8593" s="83" t="s">
        <v>8765</v>
      </c>
      <c r="C8593" s="174" t="s">
        <v>182</v>
      </c>
      <c r="D8593" s="175">
        <v>51.8</v>
      </c>
    </row>
    <row r="8594" spans="1:4" ht="15.75" customHeight="1" x14ac:dyDescent="0.3">
      <c r="A8594" s="174">
        <v>103406</v>
      </c>
      <c r="B8594" s="83" t="s">
        <v>8766</v>
      </c>
      <c r="C8594" s="174" t="s">
        <v>182</v>
      </c>
      <c r="D8594" s="175">
        <v>57.56</v>
      </c>
    </row>
    <row r="8595" spans="1:4" ht="15.75" customHeight="1" x14ac:dyDescent="0.3">
      <c r="A8595" s="174">
        <v>103407</v>
      </c>
      <c r="B8595" s="83" t="s">
        <v>8767</v>
      </c>
      <c r="C8595" s="174" t="s">
        <v>182</v>
      </c>
      <c r="D8595" s="175">
        <v>64.47</v>
      </c>
    </row>
    <row r="8596" spans="1:4" ht="15.75" customHeight="1" x14ac:dyDescent="0.3">
      <c r="A8596" s="174">
        <v>103408</v>
      </c>
      <c r="B8596" s="83" t="s">
        <v>8768</v>
      </c>
      <c r="C8596" s="174" t="s">
        <v>182</v>
      </c>
      <c r="D8596" s="175">
        <v>72.53</v>
      </c>
    </row>
    <row r="8597" spans="1:4" ht="15.75" customHeight="1" x14ac:dyDescent="0.3">
      <c r="A8597" s="174">
        <v>103398</v>
      </c>
      <c r="B8597" s="83" t="s">
        <v>8769</v>
      </c>
      <c r="C8597" s="174" t="s">
        <v>182</v>
      </c>
      <c r="D8597" s="175">
        <v>7.36</v>
      </c>
    </row>
    <row r="8598" spans="1:4" ht="15.75" customHeight="1" x14ac:dyDescent="0.3">
      <c r="A8598" s="174">
        <v>103409</v>
      </c>
      <c r="B8598" s="83" t="s">
        <v>8770</v>
      </c>
      <c r="C8598" s="174" t="s">
        <v>182</v>
      </c>
      <c r="D8598" s="175">
        <v>81.739999999999995</v>
      </c>
    </row>
    <row r="8599" spans="1:4" ht="15.75" customHeight="1" x14ac:dyDescent="0.3">
      <c r="A8599" s="174">
        <v>103410</v>
      </c>
      <c r="B8599" s="83" t="s">
        <v>8771</v>
      </c>
      <c r="C8599" s="174" t="s">
        <v>182</v>
      </c>
      <c r="D8599" s="175">
        <v>92.1</v>
      </c>
    </row>
    <row r="8600" spans="1:4" ht="15.75" customHeight="1" x14ac:dyDescent="0.3">
      <c r="A8600" s="174">
        <v>103399</v>
      </c>
      <c r="B8600" s="83" t="s">
        <v>8772</v>
      </c>
      <c r="C8600" s="174" t="s">
        <v>182</v>
      </c>
      <c r="D8600" s="175">
        <v>14.5</v>
      </c>
    </row>
    <row r="8601" spans="1:4" ht="15.75" customHeight="1" x14ac:dyDescent="0.3">
      <c r="A8601" s="174">
        <v>103400</v>
      </c>
      <c r="B8601" s="83" t="s">
        <v>8773</v>
      </c>
      <c r="C8601" s="174" t="s">
        <v>182</v>
      </c>
      <c r="D8601" s="175">
        <v>20.71</v>
      </c>
    </row>
    <row r="8602" spans="1:4" ht="15.75" customHeight="1" x14ac:dyDescent="0.3">
      <c r="A8602" s="174">
        <v>103415</v>
      </c>
      <c r="B8602" s="83" t="s">
        <v>8774</v>
      </c>
      <c r="C8602" s="174" t="s">
        <v>182</v>
      </c>
      <c r="D8602" s="175">
        <v>50.65</v>
      </c>
    </row>
    <row r="8603" spans="1:4" ht="15.75" customHeight="1" x14ac:dyDescent="0.3">
      <c r="A8603" s="174">
        <v>103416</v>
      </c>
      <c r="B8603" s="83" t="s">
        <v>8775</v>
      </c>
      <c r="C8603" s="174" t="s">
        <v>182</v>
      </c>
      <c r="D8603" s="175">
        <v>73.680000000000007</v>
      </c>
    </row>
    <row r="8604" spans="1:4" ht="15.75" customHeight="1" x14ac:dyDescent="0.3">
      <c r="A8604" s="174">
        <v>103417</v>
      </c>
      <c r="B8604" s="83" t="s">
        <v>8776</v>
      </c>
      <c r="C8604" s="174" t="s">
        <v>182</v>
      </c>
      <c r="D8604" s="175">
        <v>82.89</v>
      </c>
    </row>
    <row r="8605" spans="1:4" ht="15.75" customHeight="1" x14ac:dyDescent="0.3">
      <c r="A8605" s="174">
        <v>103411</v>
      </c>
      <c r="B8605" s="83" t="s">
        <v>8777</v>
      </c>
      <c r="C8605" s="174" t="s">
        <v>182</v>
      </c>
      <c r="D8605" s="175">
        <v>9.1999999999999993</v>
      </c>
    </row>
    <row r="8606" spans="1:4" ht="15.75" customHeight="1" x14ac:dyDescent="0.3">
      <c r="A8606" s="174">
        <v>103418</v>
      </c>
      <c r="B8606" s="83" t="s">
        <v>8778</v>
      </c>
      <c r="C8606" s="174" t="s">
        <v>182</v>
      </c>
      <c r="D8606" s="175">
        <v>92.1</v>
      </c>
    </row>
    <row r="8607" spans="1:4" ht="15.75" customHeight="1" x14ac:dyDescent="0.3">
      <c r="A8607" s="174">
        <v>103419</v>
      </c>
      <c r="B8607" s="83" t="s">
        <v>8779</v>
      </c>
      <c r="C8607" s="174" t="s">
        <v>182</v>
      </c>
      <c r="D8607" s="175">
        <v>103.62</v>
      </c>
    </row>
    <row r="8608" spans="1:4" ht="15.75" customHeight="1" x14ac:dyDescent="0.3">
      <c r="A8608" s="174">
        <v>103420</v>
      </c>
      <c r="B8608" s="83" t="s">
        <v>8780</v>
      </c>
      <c r="C8608" s="174" t="s">
        <v>182</v>
      </c>
      <c r="D8608" s="175">
        <v>115.13</v>
      </c>
    </row>
    <row r="8609" spans="1:4" ht="15.75" customHeight="1" x14ac:dyDescent="0.3">
      <c r="A8609" s="174">
        <v>103421</v>
      </c>
      <c r="B8609" s="83" t="s">
        <v>8781</v>
      </c>
      <c r="C8609" s="174" t="s">
        <v>182</v>
      </c>
      <c r="D8609" s="175">
        <v>128.94999999999999</v>
      </c>
    </row>
    <row r="8610" spans="1:4" ht="15.75" customHeight="1" x14ac:dyDescent="0.3">
      <c r="A8610" s="174">
        <v>103422</v>
      </c>
      <c r="B8610" s="83" t="s">
        <v>8782</v>
      </c>
      <c r="C8610" s="174" t="s">
        <v>182</v>
      </c>
      <c r="D8610" s="175">
        <v>145.06</v>
      </c>
    </row>
    <row r="8611" spans="1:4" ht="15.75" customHeight="1" x14ac:dyDescent="0.3">
      <c r="A8611" s="174">
        <v>103412</v>
      </c>
      <c r="B8611" s="83" t="s">
        <v>8783</v>
      </c>
      <c r="C8611" s="174" t="s">
        <v>182</v>
      </c>
      <c r="D8611" s="175">
        <v>14.73</v>
      </c>
    </row>
    <row r="8612" spans="1:4" ht="15.75" customHeight="1" x14ac:dyDescent="0.3">
      <c r="A8612" s="174">
        <v>103423</v>
      </c>
      <c r="B8612" s="83" t="s">
        <v>8784</v>
      </c>
      <c r="C8612" s="174" t="s">
        <v>182</v>
      </c>
      <c r="D8612" s="175">
        <v>163.5</v>
      </c>
    </row>
    <row r="8613" spans="1:4" ht="15.75" customHeight="1" x14ac:dyDescent="0.3">
      <c r="A8613" s="174">
        <v>103424</v>
      </c>
      <c r="B8613" s="83" t="s">
        <v>8785</v>
      </c>
      <c r="C8613" s="174" t="s">
        <v>182</v>
      </c>
      <c r="D8613" s="175">
        <v>184.21</v>
      </c>
    </row>
    <row r="8614" spans="1:4" ht="15.75" customHeight="1" x14ac:dyDescent="0.3">
      <c r="A8614" s="174">
        <v>103413</v>
      </c>
      <c r="B8614" s="83" t="s">
        <v>8786</v>
      </c>
      <c r="C8614" s="174" t="s">
        <v>182</v>
      </c>
      <c r="D8614" s="175">
        <v>29</v>
      </c>
    </row>
    <row r="8615" spans="1:4" ht="15.75" customHeight="1" x14ac:dyDescent="0.3">
      <c r="A8615" s="174">
        <v>103414</v>
      </c>
      <c r="B8615" s="83" t="s">
        <v>8787</v>
      </c>
      <c r="C8615" s="174" t="s">
        <v>182</v>
      </c>
      <c r="D8615" s="175">
        <v>41.44</v>
      </c>
    </row>
    <row r="8616" spans="1:4" ht="15.75" customHeight="1" x14ac:dyDescent="0.3">
      <c r="A8616" s="174">
        <v>103432</v>
      </c>
      <c r="B8616" s="83" t="s">
        <v>8788</v>
      </c>
      <c r="C8616" s="174" t="s">
        <v>182</v>
      </c>
      <c r="D8616" s="175">
        <v>1538.1</v>
      </c>
    </row>
    <row r="8617" spans="1:4" ht="15.75" customHeight="1" x14ac:dyDescent="0.3">
      <c r="A8617" s="174">
        <v>103430</v>
      </c>
      <c r="B8617" s="83" t="s">
        <v>8789</v>
      </c>
      <c r="C8617" s="174" t="s">
        <v>182</v>
      </c>
      <c r="D8617" s="175">
        <v>34.18</v>
      </c>
    </row>
    <row r="8618" spans="1:4" ht="15.75" customHeight="1" x14ac:dyDescent="0.3">
      <c r="A8618" s="174">
        <v>103431</v>
      </c>
      <c r="B8618" s="83" t="s">
        <v>8790</v>
      </c>
      <c r="C8618" s="174" t="s">
        <v>182</v>
      </c>
      <c r="D8618" s="175">
        <v>60.28</v>
      </c>
    </row>
    <row r="8619" spans="1:4" ht="15.75" customHeight="1" x14ac:dyDescent="0.3">
      <c r="A8619" s="174">
        <v>103433</v>
      </c>
      <c r="B8619" s="83" t="s">
        <v>8791</v>
      </c>
      <c r="C8619" s="174" t="s">
        <v>182</v>
      </c>
      <c r="D8619" s="175">
        <v>33.19</v>
      </c>
    </row>
    <row r="8620" spans="1:4" ht="15.75" customHeight="1" x14ac:dyDescent="0.3">
      <c r="A8620" s="174">
        <v>103434</v>
      </c>
      <c r="B8620" s="83" t="s">
        <v>8792</v>
      </c>
      <c r="C8620" s="174" t="s">
        <v>182</v>
      </c>
      <c r="D8620" s="175">
        <v>46.15</v>
      </c>
    </row>
    <row r="8621" spans="1:4" ht="15.75" customHeight="1" x14ac:dyDescent="0.3">
      <c r="A8621" s="174">
        <v>103435</v>
      </c>
      <c r="B8621" s="83" t="s">
        <v>8793</v>
      </c>
      <c r="C8621" s="174" t="s">
        <v>182</v>
      </c>
      <c r="D8621" s="175">
        <v>86.06</v>
      </c>
    </row>
    <row r="8622" spans="1:4" ht="15.75" customHeight="1" x14ac:dyDescent="0.3">
      <c r="A8622" s="174">
        <v>103436</v>
      </c>
      <c r="B8622" s="83" t="s">
        <v>8794</v>
      </c>
      <c r="C8622" s="174" t="s">
        <v>182</v>
      </c>
      <c r="D8622" s="175">
        <v>2173.91</v>
      </c>
    </row>
    <row r="8623" spans="1:4" ht="15.75" customHeight="1" x14ac:dyDescent="0.3">
      <c r="A8623" s="174">
        <v>103482</v>
      </c>
      <c r="B8623" s="83" t="s">
        <v>8795</v>
      </c>
      <c r="C8623" s="174" t="s">
        <v>182</v>
      </c>
      <c r="D8623" s="175">
        <v>0</v>
      </c>
    </row>
    <row r="8624" spans="1:4" ht="15.75" customHeight="1" x14ac:dyDescent="0.3">
      <c r="A8624" s="174">
        <v>103465</v>
      </c>
      <c r="B8624" s="83" t="s">
        <v>8796</v>
      </c>
      <c r="C8624" s="174" t="s">
        <v>182</v>
      </c>
      <c r="D8624" s="175">
        <v>0</v>
      </c>
    </row>
    <row r="8625" spans="1:4" ht="15.75" customHeight="1" x14ac:dyDescent="0.3">
      <c r="A8625" s="174">
        <v>103483</v>
      </c>
      <c r="B8625" s="83" t="s">
        <v>8797</v>
      </c>
      <c r="C8625" s="174" t="s">
        <v>182</v>
      </c>
      <c r="D8625" s="175">
        <v>0</v>
      </c>
    </row>
    <row r="8626" spans="1:4" ht="15.75" customHeight="1" x14ac:dyDescent="0.3">
      <c r="A8626" s="174">
        <v>103484</v>
      </c>
      <c r="B8626" s="83" t="s">
        <v>8798</v>
      </c>
      <c r="C8626" s="174" t="s">
        <v>182</v>
      </c>
      <c r="D8626" s="175">
        <v>0</v>
      </c>
    </row>
    <row r="8627" spans="1:4" ht="15.75" customHeight="1" x14ac:dyDescent="0.3">
      <c r="A8627" s="174">
        <v>103466</v>
      </c>
      <c r="B8627" s="83" t="s">
        <v>8799</v>
      </c>
      <c r="C8627" s="174" t="s">
        <v>182</v>
      </c>
      <c r="D8627" s="175">
        <v>0</v>
      </c>
    </row>
    <row r="8628" spans="1:4" ht="15.75" customHeight="1" x14ac:dyDescent="0.3">
      <c r="A8628" s="174">
        <v>103485</v>
      </c>
      <c r="B8628" s="83" t="s">
        <v>8800</v>
      </c>
      <c r="C8628" s="174" t="s">
        <v>182</v>
      </c>
      <c r="D8628" s="175">
        <v>0</v>
      </c>
    </row>
    <row r="8629" spans="1:4" ht="15.75" customHeight="1" x14ac:dyDescent="0.3">
      <c r="A8629" s="174">
        <v>103467</v>
      </c>
      <c r="B8629" s="83" t="s">
        <v>8801</v>
      </c>
      <c r="C8629" s="174" t="s">
        <v>182</v>
      </c>
      <c r="D8629" s="175">
        <v>0</v>
      </c>
    </row>
    <row r="8630" spans="1:4" ht="15.75" customHeight="1" x14ac:dyDescent="0.3">
      <c r="A8630" s="174">
        <v>103461</v>
      </c>
      <c r="B8630" s="83" t="s">
        <v>8802</v>
      </c>
      <c r="C8630" s="174" t="s">
        <v>182</v>
      </c>
      <c r="D8630" s="175">
        <v>0</v>
      </c>
    </row>
    <row r="8631" spans="1:4" ht="15.75" customHeight="1" x14ac:dyDescent="0.3">
      <c r="A8631" s="174">
        <v>103468</v>
      </c>
      <c r="B8631" s="83" t="s">
        <v>8803</v>
      </c>
      <c r="C8631" s="174" t="s">
        <v>182</v>
      </c>
      <c r="D8631" s="175">
        <v>0</v>
      </c>
    </row>
    <row r="8632" spans="1:4" ht="15.75" customHeight="1" x14ac:dyDescent="0.3">
      <c r="A8632" s="174">
        <v>103469</v>
      </c>
      <c r="B8632" s="83" t="s">
        <v>8804</v>
      </c>
      <c r="C8632" s="174" t="s">
        <v>182</v>
      </c>
      <c r="D8632" s="175">
        <v>0</v>
      </c>
    </row>
    <row r="8633" spans="1:4" ht="15.75" customHeight="1" x14ac:dyDescent="0.3">
      <c r="A8633" s="174">
        <v>103470</v>
      </c>
      <c r="B8633" s="83" t="s">
        <v>8805</v>
      </c>
      <c r="C8633" s="174" t="s">
        <v>182</v>
      </c>
      <c r="D8633" s="175">
        <v>0</v>
      </c>
    </row>
    <row r="8634" spans="1:4" ht="15.75" customHeight="1" x14ac:dyDescent="0.3">
      <c r="A8634" s="174">
        <v>103471</v>
      </c>
      <c r="B8634" s="83" t="s">
        <v>8806</v>
      </c>
      <c r="C8634" s="174" t="s">
        <v>182</v>
      </c>
      <c r="D8634" s="175">
        <v>0</v>
      </c>
    </row>
    <row r="8635" spans="1:4" ht="15.75" customHeight="1" x14ac:dyDescent="0.3">
      <c r="A8635" s="174">
        <v>103472</v>
      </c>
      <c r="B8635" s="83" t="s">
        <v>8807</v>
      </c>
      <c r="C8635" s="174" t="s">
        <v>182</v>
      </c>
      <c r="D8635" s="175">
        <v>0</v>
      </c>
    </row>
    <row r="8636" spans="1:4" ht="15.75" customHeight="1" x14ac:dyDescent="0.3">
      <c r="A8636" s="174">
        <v>103462</v>
      </c>
      <c r="B8636" s="83" t="s">
        <v>8808</v>
      </c>
      <c r="C8636" s="174" t="s">
        <v>182</v>
      </c>
      <c r="D8636" s="175">
        <v>0</v>
      </c>
    </row>
    <row r="8637" spans="1:4" ht="15.75" customHeight="1" x14ac:dyDescent="0.3">
      <c r="A8637" s="174">
        <v>103473</v>
      </c>
      <c r="B8637" s="83" t="s">
        <v>8809</v>
      </c>
      <c r="C8637" s="174" t="s">
        <v>182</v>
      </c>
      <c r="D8637" s="175">
        <v>0</v>
      </c>
    </row>
    <row r="8638" spans="1:4" ht="15.75" customHeight="1" x14ac:dyDescent="0.3">
      <c r="A8638" s="174">
        <v>103474</v>
      </c>
      <c r="B8638" s="83" t="s">
        <v>8810</v>
      </c>
      <c r="C8638" s="174" t="s">
        <v>182</v>
      </c>
      <c r="D8638" s="175">
        <v>0</v>
      </c>
    </row>
    <row r="8639" spans="1:4" ht="15.75" customHeight="1" x14ac:dyDescent="0.3">
      <c r="A8639" s="174">
        <v>103475</v>
      </c>
      <c r="B8639" s="83" t="s">
        <v>8811</v>
      </c>
      <c r="C8639" s="174" t="s">
        <v>182</v>
      </c>
      <c r="D8639" s="175">
        <v>0</v>
      </c>
    </row>
    <row r="8640" spans="1:4" ht="15.75" customHeight="1" x14ac:dyDescent="0.3">
      <c r="A8640" s="174">
        <v>103476</v>
      </c>
      <c r="B8640" s="83" t="s">
        <v>8812</v>
      </c>
      <c r="C8640" s="174" t="s">
        <v>182</v>
      </c>
      <c r="D8640" s="175">
        <v>0</v>
      </c>
    </row>
    <row r="8641" spans="1:4" ht="15.75" customHeight="1" x14ac:dyDescent="0.3">
      <c r="A8641" s="174">
        <v>103477</v>
      </c>
      <c r="B8641" s="83" t="s">
        <v>8813</v>
      </c>
      <c r="C8641" s="174" t="s">
        <v>182</v>
      </c>
      <c r="D8641" s="175">
        <v>0</v>
      </c>
    </row>
    <row r="8642" spans="1:4" ht="15.75" customHeight="1" x14ac:dyDescent="0.3">
      <c r="A8642" s="174">
        <v>103463</v>
      </c>
      <c r="B8642" s="83" t="s">
        <v>8814</v>
      </c>
      <c r="C8642" s="174" t="s">
        <v>182</v>
      </c>
      <c r="D8642" s="175">
        <v>0</v>
      </c>
    </row>
    <row r="8643" spans="1:4" ht="15.75" customHeight="1" x14ac:dyDescent="0.3">
      <c r="A8643" s="174">
        <v>103478</v>
      </c>
      <c r="B8643" s="83" t="s">
        <v>8815</v>
      </c>
      <c r="C8643" s="174" t="s">
        <v>182</v>
      </c>
      <c r="D8643" s="175">
        <v>0</v>
      </c>
    </row>
    <row r="8644" spans="1:4" ht="15.75" customHeight="1" x14ac:dyDescent="0.3">
      <c r="A8644" s="174">
        <v>103479</v>
      </c>
      <c r="B8644" s="83" t="s">
        <v>8816</v>
      </c>
      <c r="C8644" s="174" t="s">
        <v>182</v>
      </c>
      <c r="D8644" s="175">
        <v>0</v>
      </c>
    </row>
    <row r="8645" spans="1:4" ht="15.75" customHeight="1" x14ac:dyDescent="0.3">
      <c r="A8645" s="174">
        <v>103480</v>
      </c>
      <c r="B8645" s="83" t="s">
        <v>8817</v>
      </c>
      <c r="C8645" s="174" t="s">
        <v>182</v>
      </c>
      <c r="D8645" s="175">
        <v>0</v>
      </c>
    </row>
    <row r="8646" spans="1:4" ht="15.75" customHeight="1" x14ac:dyDescent="0.3">
      <c r="A8646" s="174">
        <v>103464</v>
      </c>
      <c r="B8646" s="83" t="s">
        <v>8818</v>
      </c>
      <c r="C8646" s="174" t="s">
        <v>182</v>
      </c>
      <c r="D8646" s="175">
        <v>0</v>
      </c>
    </row>
    <row r="8647" spans="1:4" ht="15.75" customHeight="1" x14ac:dyDescent="0.3">
      <c r="A8647" s="174">
        <v>103481</v>
      </c>
      <c r="B8647" s="83" t="s">
        <v>8819</v>
      </c>
      <c r="C8647" s="174" t="s">
        <v>182</v>
      </c>
      <c r="D8647" s="175">
        <v>0</v>
      </c>
    </row>
    <row r="8648" spans="1:4" ht="15.75" customHeight="1" x14ac:dyDescent="0.3">
      <c r="A8648" s="174">
        <v>103459</v>
      </c>
      <c r="B8648" s="83" t="s">
        <v>8820</v>
      </c>
      <c r="C8648" s="174" t="s">
        <v>182</v>
      </c>
      <c r="D8648" s="175">
        <v>0</v>
      </c>
    </row>
    <row r="8649" spans="1:4" ht="15.75" customHeight="1" x14ac:dyDescent="0.3">
      <c r="A8649" s="174">
        <v>103460</v>
      </c>
      <c r="B8649" s="83" t="s">
        <v>8821</v>
      </c>
      <c r="C8649" s="174" t="s">
        <v>182</v>
      </c>
      <c r="D8649" s="175">
        <v>0</v>
      </c>
    </row>
    <row r="8650" spans="1:4" ht="15.75" customHeight="1" x14ac:dyDescent="0.3">
      <c r="A8650" s="174">
        <v>103443</v>
      </c>
      <c r="B8650" s="83" t="s">
        <v>8822</v>
      </c>
      <c r="C8650" s="174" t="s">
        <v>182</v>
      </c>
      <c r="D8650" s="175">
        <v>0</v>
      </c>
    </row>
    <row r="8651" spans="1:4" ht="15.75" customHeight="1" x14ac:dyDescent="0.3">
      <c r="A8651" s="174">
        <v>103444</v>
      </c>
      <c r="B8651" s="83" t="s">
        <v>8823</v>
      </c>
      <c r="C8651" s="174" t="s">
        <v>182</v>
      </c>
      <c r="D8651" s="175">
        <v>0</v>
      </c>
    </row>
    <row r="8652" spans="1:4" ht="15.75" customHeight="1" x14ac:dyDescent="0.3">
      <c r="A8652" s="174">
        <v>103445</v>
      </c>
      <c r="B8652" s="83" t="s">
        <v>8824</v>
      </c>
      <c r="C8652" s="174" t="s">
        <v>182</v>
      </c>
      <c r="D8652" s="175">
        <v>0</v>
      </c>
    </row>
    <row r="8653" spans="1:4" ht="15.75" customHeight="1" x14ac:dyDescent="0.3">
      <c r="A8653" s="174">
        <v>103446</v>
      </c>
      <c r="B8653" s="83" t="s">
        <v>8825</v>
      </c>
      <c r="C8653" s="174" t="s">
        <v>182</v>
      </c>
      <c r="D8653" s="175">
        <v>0</v>
      </c>
    </row>
    <row r="8654" spans="1:4" ht="15.75" customHeight="1" x14ac:dyDescent="0.3">
      <c r="A8654" s="174">
        <v>103447</v>
      </c>
      <c r="B8654" s="83" t="s">
        <v>8826</v>
      </c>
      <c r="C8654" s="174" t="s">
        <v>182</v>
      </c>
      <c r="D8654" s="175">
        <v>0</v>
      </c>
    </row>
    <row r="8655" spans="1:4" ht="15.75" customHeight="1" x14ac:dyDescent="0.3">
      <c r="A8655" s="174">
        <v>103448</v>
      </c>
      <c r="B8655" s="83" t="s">
        <v>8827</v>
      </c>
      <c r="C8655" s="174" t="s">
        <v>182</v>
      </c>
      <c r="D8655" s="175">
        <v>0</v>
      </c>
    </row>
    <row r="8656" spans="1:4" ht="15.75" customHeight="1" x14ac:dyDescent="0.3">
      <c r="A8656" s="174">
        <v>103449</v>
      </c>
      <c r="B8656" s="83" t="s">
        <v>8828</v>
      </c>
      <c r="C8656" s="174" t="s">
        <v>182</v>
      </c>
      <c r="D8656" s="175">
        <v>0</v>
      </c>
    </row>
    <row r="8657" spans="1:4" ht="15.75" customHeight="1" x14ac:dyDescent="0.3">
      <c r="A8657" s="174">
        <v>103450</v>
      </c>
      <c r="B8657" s="83" t="s">
        <v>8829</v>
      </c>
      <c r="C8657" s="174" t="s">
        <v>182</v>
      </c>
      <c r="D8657" s="175">
        <v>0</v>
      </c>
    </row>
    <row r="8658" spans="1:4" ht="15.75" customHeight="1" x14ac:dyDescent="0.3">
      <c r="A8658" s="174">
        <v>103451</v>
      </c>
      <c r="B8658" s="83" t="s">
        <v>8830</v>
      </c>
      <c r="C8658" s="174" t="s">
        <v>182</v>
      </c>
      <c r="D8658" s="175">
        <v>0</v>
      </c>
    </row>
    <row r="8659" spans="1:4" ht="15.75" customHeight="1" x14ac:dyDescent="0.3">
      <c r="A8659" s="174">
        <v>103452</v>
      </c>
      <c r="B8659" s="83" t="s">
        <v>8831</v>
      </c>
      <c r="C8659" s="174" t="s">
        <v>182</v>
      </c>
      <c r="D8659" s="175">
        <v>0</v>
      </c>
    </row>
    <row r="8660" spans="1:4" ht="15.75" customHeight="1" x14ac:dyDescent="0.3">
      <c r="A8660" s="174">
        <v>103453</v>
      </c>
      <c r="B8660" s="83" t="s">
        <v>8832</v>
      </c>
      <c r="C8660" s="174" t="s">
        <v>182</v>
      </c>
      <c r="D8660" s="175">
        <v>0</v>
      </c>
    </row>
    <row r="8661" spans="1:4" ht="15.75" customHeight="1" x14ac:dyDescent="0.3">
      <c r="A8661" s="174">
        <v>103454</v>
      </c>
      <c r="B8661" s="83" t="s">
        <v>8833</v>
      </c>
      <c r="C8661" s="174" t="s">
        <v>182</v>
      </c>
      <c r="D8661" s="175">
        <v>0</v>
      </c>
    </row>
    <row r="8662" spans="1:4" ht="15.75" customHeight="1" x14ac:dyDescent="0.3">
      <c r="A8662" s="174">
        <v>103455</v>
      </c>
      <c r="B8662" s="83" t="s">
        <v>8834</v>
      </c>
      <c r="C8662" s="174" t="s">
        <v>182</v>
      </c>
      <c r="D8662" s="175">
        <v>0</v>
      </c>
    </row>
    <row r="8663" spans="1:4" ht="15.75" customHeight="1" x14ac:dyDescent="0.3">
      <c r="A8663" s="174">
        <v>103456</v>
      </c>
      <c r="B8663" s="83" t="s">
        <v>8835</v>
      </c>
      <c r="C8663" s="174" t="s">
        <v>182</v>
      </c>
      <c r="D8663" s="175">
        <v>0</v>
      </c>
    </row>
    <row r="8664" spans="1:4" ht="15.75" customHeight="1" x14ac:dyDescent="0.3">
      <c r="A8664" s="174">
        <v>103457</v>
      </c>
      <c r="B8664" s="83" t="s">
        <v>8836</v>
      </c>
      <c r="C8664" s="174" t="s">
        <v>182</v>
      </c>
      <c r="D8664" s="175">
        <v>0</v>
      </c>
    </row>
    <row r="8665" spans="1:4" ht="15.75" customHeight="1" x14ac:dyDescent="0.3">
      <c r="A8665" s="174">
        <v>103458</v>
      </c>
      <c r="B8665" s="83" t="s">
        <v>8837</v>
      </c>
      <c r="C8665" s="174" t="s">
        <v>182</v>
      </c>
      <c r="D8665" s="175">
        <v>0</v>
      </c>
    </row>
    <row r="8666" spans="1:4" ht="15.75" customHeight="1" x14ac:dyDescent="0.3">
      <c r="A8666" s="174">
        <v>103425</v>
      </c>
      <c r="B8666" s="83" t="s">
        <v>8838</v>
      </c>
      <c r="C8666" s="174" t="s">
        <v>182</v>
      </c>
      <c r="D8666" s="175">
        <v>16.170000000000002</v>
      </c>
    </row>
    <row r="8667" spans="1:4" ht="15.75" customHeight="1" x14ac:dyDescent="0.3">
      <c r="A8667" s="174">
        <v>103428</v>
      </c>
      <c r="B8667" s="83" t="s">
        <v>8839</v>
      </c>
      <c r="C8667" s="174" t="s">
        <v>182</v>
      </c>
      <c r="D8667" s="175">
        <v>253.22</v>
      </c>
    </row>
    <row r="8668" spans="1:4" ht="15.75" customHeight="1" x14ac:dyDescent="0.3">
      <c r="A8668" s="174">
        <v>103426</v>
      </c>
      <c r="B8668" s="83" t="s">
        <v>8840</v>
      </c>
      <c r="C8668" s="174" t="s">
        <v>182</v>
      </c>
      <c r="D8668" s="175">
        <v>19.84</v>
      </c>
    </row>
    <row r="8669" spans="1:4" ht="15.75" customHeight="1" x14ac:dyDescent="0.3">
      <c r="A8669" s="174">
        <v>103429</v>
      </c>
      <c r="B8669" s="83" t="s">
        <v>8841</v>
      </c>
      <c r="C8669" s="174" t="s">
        <v>182</v>
      </c>
      <c r="D8669" s="175">
        <v>2711.92</v>
      </c>
    </row>
    <row r="8670" spans="1:4" ht="15.75" customHeight="1" x14ac:dyDescent="0.3">
      <c r="A8670" s="174">
        <v>103427</v>
      </c>
      <c r="B8670" s="83" t="s">
        <v>8842</v>
      </c>
      <c r="C8670" s="174" t="s">
        <v>182</v>
      </c>
      <c r="D8670" s="175">
        <v>39.700000000000003</v>
      </c>
    </row>
    <row r="8671" spans="1:4" ht="15.75" customHeight="1" x14ac:dyDescent="0.3">
      <c r="A8671" s="174">
        <v>103393</v>
      </c>
      <c r="B8671" s="83" t="s">
        <v>8843</v>
      </c>
      <c r="C8671" s="174" t="s">
        <v>224</v>
      </c>
      <c r="D8671" s="175">
        <v>5077.38</v>
      </c>
    </row>
    <row r="8672" spans="1:4" ht="15.75" customHeight="1" x14ac:dyDescent="0.3">
      <c r="A8672" s="174">
        <v>103376</v>
      </c>
      <c r="B8672" s="83" t="s">
        <v>8844</v>
      </c>
      <c r="C8672" s="174" t="s">
        <v>224</v>
      </c>
      <c r="D8672" s="175">
        <v>124.54</v>
      </c>
    </row>
    <row r="8673" spans="1:4" ht="15.75" customHeight="1" x14ac:dyDescent="0.3">
      <c r="A8673" s="174">
        <v>104804</v>
      </c>
      <c r="B8673" s="83" t="s">
        <v>8845</v>
      </c>
      <c r="C8673" s="174" t="s">
        <v>224</v>
      </c>
      <c r="D8673" s="175">
        <v>0</v>
      </c>
    </row>
    <row r="8674" spans="1:4" ht="15.75" customHeight="1" x14ac:dyDescent="0.3">
      <c r="A8674" s="174">
        <v>104805</v>
      </c>
      <c r="B8674" s="83" t="s">
        <v>8846</v>
      </c>
      <c r="C8674" s="174" t="s">
        <v>224</v>
      </c>
      <c r="D8674" s="175">
        <v>0</v>
      </c>
    </row>
    <row r="8675" spans="1:4" ht="15.75" customHeight="1" x14ac:dyDescent="0.3">
      <c r="A8675" s="174">
        <v>103377</v>
      </c>
      <c r="B8675" s="83" t="s">
        <v>8847</v>
      </c>
      <c r="C8675" s="174" t="s">
        <v>224</v>
      </c>
      <c r="D8675" s="175">
        <v>266.32</v>
      </c>
    </row>
    <row r="8676" spans="1:4" ht="15.75" customHeight="1" x14ac:dyDescent="0.3">
      <c r="A8676" s="174">
        <v>104806</v>
      </c>
      <c r="B8676" s="83" t="s">
        <v>8848</v>
      </c>
      <c r="C8676" s="174" t="s">
        <v>224</v>
      </c>
      <c r="D8676" s="175">
        <v>0</v>
      </c>
    </row>
    <row r="8677" spans="1:4" ht="15.75" customHeight="1" x14ac:dyDescent="0.3">
      <c r="A8677" s="174">
        <v>103378</v>
      </c>
      <c r="B8677" s="83" t="s">
        <v>8849</v>
      </c>
      <c r="C8677" s="174" t="s">
        <v>224</v>
      </c>
      <c r="D8677" s="175">
        <v>0</v>
      </c>
    </row>
    <row r="8678" spans="1:4" ht="15.75" customHeight="1" x14ac:dyDescent="0.3">
      <c r="A8678" s="174">
        <v>103372</v>
      </c>
      <c r="B8678" s="83" t="s">
        <v>8850</v>
      </c>
      <c r="C8678" s="174" t="s">
        <v>224</v>
      </c>
      <c r="D8678" s="175">
        <v>5.37</v>
      </c>
    </row>
    <row r="8679" spans="1:4" ht="15.75" customHeight="1" x14ac:dyDescent="0.3">
      <c r="A8679" s="174">
        <v>103379</v>
      </c>
      <c r="B8679" s="83" t="s">
        <v>8851</v>
      </c>
      <c r="C8679" s="174" t="s">
        <v>224</v>
      </c>
      <c r="D8679" s="175">
        <v>414.48</v>
      </c>
    </row>
    <row r="8680" spans="1:4" ht="15.75" customHeight="1" x14ac:dyDescent="0.3">
      <c r="A8680" s="174">
        <v>103380</v>
      </c>
      <c r="B8680" s="83" t="s">
        <v>8852</v>
      </c>
      <c r="C8680" s="174" t="s">
        <v>224</v>
      </c>
      <c r="D8680" s="175">
        <v>0</v>
      </c>
    </row>
    <row r="8681" spans="1:4" ht="15.75" customHeight="1" x14ac:dyDescent="0.3">
      <c r="A8681" s="174">
        <v>103381</v>
      </c>
      <c r="B8681" s="83" t="s">
        <v>8853</v>
      </c>
      <c r="C8681" s="174" t="s">
        <v>224</v>
      </c>
      <c r="D8681" s="175">
        <v>0</v>
      </c>
    </row>
    <row r="8682" spans="1:4" ht="15.75" customHeight="1" x14ac:dyDescent="0.3">
      <c r="A8682" s="174">
        <v>103382</v>
      </c>
      <c r="B8682" s="83" t="s">
        <v>8854</v>
      </c>
      <c r="C8682" s="174" t="s">
        <v>224</v>
      </c>
      <c r="D8682" s="175">
        <v>0</v>
      </c>
    </row>
    <row r="8683" spans="1:4" ht="15.75" customHeight="1" x14ac:dyDescent="0.3">
      <c r="A8683" s="174">
        <v>103383</v>
      </c>
      <c r="B8683" s="83" t="s">
        <v>8855</v>
      </c>
      <c r="C8683" s="174" t="s">
        <v>224</v>
      </c>
      <c r="D8683" s="175">
        <v>1015.69</v>
      </c>
    </row>
    <row r="8684" spans="1:4" ht="15.75" customHeight="1" x14ac:dyDescent="0.3">
      <c r="A8684" s="174">
        <v>103373</v>
      </c>
      <c r="B8684" s="83" t="s">
        <v>8856</v>
      </c>
      <c r="C8684" s="174" t="s">
        <v>224</v>
      </c>
      <c r="D8684" s="175">
        <v>10.52</v>
      </c>
    </row>
    <row r="8685" spans="1:4" ht="15.75" customHeight="1" x14ac:dyDescent="0.3">
      <c r="A8685" s="174">
        <v>103384</v>
      </c>
      <c r="B8685" s="83" t="s">
        <v>8857</v>
      </c>
      <c r="C8685" s="174" t="s">
        <v>224</v>
      </c>
      <c r="D8685" s="175">
        <v>0</v>
      </c>
    </row>
    <row r="8686" spans="1:4" ht="15.75" customHeight="1" x14ac:dyDescent="0.3">
      <c r="A8686" s="174">
        <v>103385</v>
      </c>
      <c r="B8686" s="83" t="s">
        <v>8858</v>
      </c>
      <c r="C8686" s="174" t="s">
        <v>224</v>
      </c>
      <c r="D8686" s="175">
        <v>1637.95</v>
      </c>
    </row>
    <row r="8687" spans="1:4" ht="15.75" customHeight="1" x14ac:dyDescent="0.3">
      <c r="A8687" s="174">
        <v>103386</v>
      </c>
      <c r="B8687" s="83" t="s">
        <v>8859</v>
      </c>
      <c r="C8687" s="174" t="s">
        <v>224</v>
      </c>
      <c r="D8687" s="175">
        <v>0</v>
      </c>
    </row>
    <row r="8688" spans="1:4" ht="15.75" customHeight="1" x14ac:dyDescent="0.3">
      <c r="A8688" s="174">
        <v>103387</v>
      </c>
      <c r="B8688" s="83" t="s">
        <v>8860</v>
      </c>
      <c r="C8688" s="174" t="s">
        <v>224</v>
      </c>
      <c r="D8688" s="175">
        <v>2873.19</v>
      </c>
    </row>
    <row r="8689" spans="1:4" ht="15.75" customHeight="1" x14ac:dyDescent="0.3">
      <c r="A8689" s="174">
        <v>103388</v>
      </c>
      <c r="B8689" s="83" t="s">
        <v>8861</v>
      </c>
      <c r="C8689" s="174" t="s">
        <v>224</v>
      </c>
      <c r="D8689" s="175">
        <v>0</v>
      </c>
    </row>
    <row r="8690" spans="1:4" ht="15.75" customHeight="1" x14ac:dyDescent="0.3">
      <c r="A8690" s="174">
        <v>103374</v>
      </c>
      <c r="B8690" s="83" t="s">
        <v>8862</v>
      </c>
      <c r="C8690" s="174" t="s">
        <v>224</v>
      </c>
      <c r="D8690" s="175">
        <v>0</v>
      </c>
    </row>
    <row r="8691" spans="1:4" ht="15.75" customHeight="1" x14ac:dyDescent="0.3">
      <c r="A8691" s="174">
        <v>103389</v>
      </c>
      <c r="B8691" s="83" t="s">
        <v>8863</v>
      </c>
      <c r="C8691" s="174" t="s">
        <v>224</v>
      </c>
      <c r="D8691" s="175">
        <v>4272.84</v>
      </c>
    </row>
    <row r="8692" spans="1:4" ht="15.75" customHeight="1" x14ac:dyDescent="0.3">
      <c r="A8692" s="174">
        <v>103390</v>
      </c>
      <c r="B8692" s="83" t="s">
        <v>8864</v>
      </c>
      <c r="C8692" s="174" t="s">
        <v>224</v>
      </c>
      <c r="D8692" s="175">
        <v>0</v>
      </c>
    </row>
    <row r="8693" spans="1:4" ht="15.75" customHeight="1" x14ac:dyDescent="0.3">
      <c r="A8693" s="174">
        <v>103391</v>
      </c>
      <c r="B8693" s="83" t="s">
        <v>8865</v>
      </c>
      <c r="C8693" s="174" t="s">
        <v>224</v>
      </c>
      <c r="D8693" s="175">
        <v>2817.91</v>
      </c>
    </row>
    <row r="8694" spans="1:4" ht="15.75" customHeight="1" x14ac:dyDescent="0.3">
      <c r="A8694" s="174">
        <v>103375</v>
      </c>
      <c r="B8694" s="83" t="s">
        <v>8866</v>
      </c>
      <c r="C8694" s="174" t="s">
        <v>224</v>
      </c>
      <c r="D8694" s="175">
        <v>0</v>
      </c>
    </row>
    <row r="8695" spans="1:4" ht="15.75" customHeight="1" x14ac:dyDescent="0.3">
      <c r="A8695" s="174">
        <v>103392</v>
      </c>
      <c r="B8695" s="83" t="s">
        <v>8867</v>
      </c>
      <c r="C8695" s="174" t="s">
        <v>224</v>
      </c>
      <c r="D8695" s="175">
        <v>4603.1499999999996</v>
      </c>
    </row>
    <row r="8696" spans="1:4" ht="15.75" customHeight="1" x14ac:dyDescent="0.3">
      <c r="A8696" s="174">
        <v>103440</v>
      </c>
      <c r="B8696" s="83" t="s">
        <v>8868</v>
      </c>
      <c r="C8696" s="174" t="s">
        <v>182</v>
      </c>
      <c r="D8696" s="175">
        <v>408.18</v>
      </c>
    </row>
    <row r="8697" spans="1:4" ht="15.75" customHeight="1" x14ac:dyDescent="0.3">
      <c r="A8697" s="174">
        <v>103441</v>
      </c>
      <c r="B8697" s="83" t="s">
        <v>8869</v>
      </c>
      <c r="C8697" s="174" t="s">
        <v>182</v>
      </c>
      <c r="D8697" s="175">
        <v>413.12</v>
      </c>
    </row>
    <row r="8698" spans="1:4" ht="15.75" customHeight="1" x14ac:dyDescent="0.3">
      <c r="A8698" s="174">
        <v>103442</v>
      </c>
      <c r="B8698" s="83" t="s">
        <v>8870</v>
      </c>
      <c r="C8698" s="174" t="s">
        <v>182</v>
      </c>
      <c r="D8698" s="175">
        <v>532.42999999999995</v>
      </c>
    </row>
    <row r="8699" spans="1:4" ht="15.75" customHeight="1" x14ac:dyDescent="0.3">
      <c r="A8699" s="174">
        <v>103437</v>
      </c>
      <c r="B8699" s="83" t="s">
        <v>8871</v>
      </c>
      <c r="C8699" s="174" t="s">
        <v>182</v>
      </c>
      <c r="D8699" s="175">
        <v>178.29</v>
      </c>
    </row>
    <row r="8700" spans="1:4" ht="15.75" customHeight="1" x14ac:dyDescent="0.3">
      <c r="A8700" s="174">
        <v>103438</v>
      </c>
      <c r="B8700" s="83" t="s">
        <v>8872</v>
      </c>
      <c r="C8700" s="174" t="s">
        <v>182</v>
      </c>
      <c r="D8700" s="175">
        <v>178.29</v>
      </c>
    </row>
    <row r="8701" spans="1:4" ht="15.75" customHeight="1" x14ac:dyDescent="0.3">
      <c r="A8701" s="174">
        <v>103439</v>
      </c>
      <c r="B8701" s="83" t="s">
        <v>8873</v>
      </c>
      <c r="C8701" s="174" t="s">
        <v>182</v>
      </c>
      <c r="D8701" s="175">
        <v>208.82</v>
      </c>
    </row>
    <row r="8702" spans="1:4" ht="15.75" customHeight="1" x14ac:dyDescent="0.3">
      <c r="A8702" s="174">
        <v>88789</v>
      </c>
      <c r="B8702" s="83" t="s">
        <v>8874</v>
      </c>
      <c r="C8702" s="174" t="s">
        <v>216</v>
      </c>
      <c r="D8702" s="175">
        <v>510.91</v>
      </c>
    </row>
    <row r="8703" spans="1:4" ht="15.75" customHeight="1" x14ac:dyDescent="0.3">
      <c r="A8703" s="174">
        <v>88788</v>
      </c>
      <c r="B8703" s="83" t="s">
        <v>8875</v>
      </c>
      <c r="C8703" s="174" t="s">
        <v>216</v>
      </c>
      <c r="D8703" s="175">
        <v>424.29</v>
      </c>
    </row>
    <row r="8704" spans="1:4" ht="15.75" customHeight="1" x14ac:dyDescent="0.3">
      <c r="A8704" s="174">
        <v>87245</v>
      </c>
      <c r="B8704" s="83" t="s">
        <v>8876</v>
      </c>
      <c r="C8704" s="174" t="s">
        <v>216</v>
      </c>
      <c r="D8704" s="175">
        <v>391.57</v>
      </c>
    </row>
    <row r="8705" spans="1:4" ht="15.75" customHeight="1" x14ac:dyDescent="0.3">
      <c r="A8705" s="174">
        <v>87244</v>
      </c>
      <c r="B8705" s="83" t="s">
        <v>8877</v>
      </c>
      <c r="C8705" s="174" t="s">
        <v>216</v>
      </c>
      <c r="D8705" s="175">
        <v>325.70999999999998</v>
      </c>
    </row>
    <row r="8706" spans="1:4" ht="15.75" customHeight="1" x14ac:dyDescent="0.3">
      <c r="A8706" s="174">
        <v>104589</v>
      </c>
      <c r="B8706" s="83" t="s">
        <v>8878</v>
      </c>
      <c r="C8706" s="174" t="s">
        <v>216</v>
      </c>
      <c r="D8706" s="175">
        <v>323.87</v>
      </c>
    </row>
    <row r="8707" spans="1:4" ht="15.75" customHeight="1" x14ac:dyDescent="0.3">
      <c r="A8707" s="174">
        <v>104588</v>
      </c>
      <c r="B8707" s="83" t="s">
        <v>8879</v>
      </c>
      <c r="C8707" s="174" t="s">
        <v>216</v>
      </c>
      <c r="D8707" s="175">
        <v>270.02</v>
      </c>
    </row>
    <row r="8708" spans="1:4" ht="15.75" customHeight="1" x14ac:dyDescent="0.3">
      <c r="A8708" s="174">
        <v>104591</v>
      </c>
      <c r="B8708" s="83" t="s">
        <v>8880</v>
      </c>
      <c r="C8708" s="174" t="s">
        <v>216</v>
      </c>
      <c r="D8708" s="175">
        <v>355.62</v>
      </c>
    </row>
    <row r="8709" spans="1:4" ht="15.75" customHeight="1" x14ac:dyDescent="0.3">
      <c r="A8709" s="174">
        <v>104590</v>
      </c>
      <c r="B8709" s="83" t="s">
        <v>8881</v>
      </c>
      <c r="C8709" s="174" t="s">
        <v>216</v>
      </c>
      <c r="D8709" s="175">
        <v>298.14999999999998</v>
      </c>
    </row>
    <row r="8710" spans="1:4" ht="15.75" customHeight="1" x14ac:dyDescent="0.3">
      <c r="A8710" s="174">
        <v>87267</v>
      </c>
      <c r="B8710" s="83" t="s">
        <v>8882</v>
      </c>
      <c r="C8710" s="174" t="s">
        <v>216</v>
      </c>
      <c r="D8710" s="175">
        <v>76.819999999999993</v>
      </c>
    </row>
    <row r="8711" spans="1:4" ht="15.75" customHeight="1" x14ac:dyDescent="0.3">
      <c r="A8711" s="174">
        <v>104614</v>
      </c>
      <c r="B8711" s="83" t="s">
        <v>8883</v>
      </c>
      <c r="C8711" s="174" t="s">
        <v>216</v>
      </c>
      <c r="D8711" s="175">
        <v>83.3</v>
      </c>
    </row>
    <row r="8712" spans="1:4" ht="15.75" customHeight="1" x14ac:dyDescent="0.3">
      <c r="A8712" s="174">
        <v>104613</v>
      </c>
      <c r="B8712" s="83" t="s">
        <v>8884</v>
      </c>
      <c r="C8712" s="174" t="s">
        <v>216</v>
      </c>
      <c r="D8712" s="175">
        <v>74.56</v>
      </c>
    </row>
    <row r="8713" spans="1:4" ht="15.75" customHeight="1" x14ac:dyDescent="0.3">
      <c r="A8713" s="174">
        <v>87265</v>
      </c>
      <c r="B8713" s="83" t="s">
        <v>8885</v>
      </c>
      <c r="C8713" s="174" t="s">
        <v>216</v>
      </c>
      <c r="D8713" s="175">
        <v>70.099999999999994</v>
      </c>
    </row>
    <row r="8714" spans="1:4" ht="15.75" customHeight="1" x14ac:dyDescent="0.3">
      <c r="A8714" s="174">
        <v>87271</v>
      </c>
      <c r="B8714" s="83" t="s">
        <v>8886</v>
      </c>
      <c r="C8714" s="174" t="s">
        <v>216</v>
      </c>
      <c r="D8714" s="175">
        <v>82.05</v>
      </c>
    </row>
    <row r="8715" spans="1:4" ht="15.75" customHeight="1" x14ac:dyDescent="0.3">
      <c r="A8715" s="174">
        <v>87269</v>
      </c>
      <c r="B8715" s="83" t="s">
        <v>8887</v>
      </c>
      <c r="C8715" s="174" t="s">
        <v>216</v>
      </c>
      <c r="D8715" s="175">
        <v>75.25</v>
      </c>
    </row>
    <row r="8716" spans="1:4" ht="15.75" customHeight="1" x14ac:dyDescent="0.3">
      <c r="A8716" s="174">
        <v>87275</v>
      </c>
      <c r="B8716" s="83" t="s">
        <v>8888</v>
      </c>
      <c r="C8716" s="174" t="s">
        <v>216</v>
      </c>
      <c r="D8716" s="175">
        <v>87.83</v>
      </c>
    </row>
    <row r="8717" spans="1:4" ht="15.75" customHeight="1" x14ac:dyDescent="0.3">
      <c r="A8717" s="174">
        <v>87273</v>
      </c>
      <c r="B8717" s="83" t="s">
        <v>8889</v>
      </c>
      <c r="C8717" s="174" t="s">
        <v>216</v>
      </c>
      <c r="D8717" s="175">
        <v>78.81</v>
      </c>
    </row>
    <row r="8718" spans="1:4" ht="15.75" customHeight="1" x14ac:dyDescent="0.3">
      <c r="A8718" s="174">
        <v>104612</v>
      </c>
      <c r="B8718" s="83" t="s">
        <v>8890</v>
      </c>
      <c r="C8718" s="174" t="s">
        <v>216</v>
      </c>
      <c r="D8718" s="175">
        <v>111.35</v>
      </c>
    </row>
    <row r="8719" spans="1:4" ht="15.75" customHeight="1" x14ac:dyDescent="0.3">
      <c r="A8719" s="174">
        <v>104611</v>
      </c>
      <c r="B8719" s="83" t="s">
        <v>8891</v>
      </c>
      <c r="C8719" s="174" t="s">
        <v>216</v>
      </c>
      <c r="D8719" s="175">
        <v>110.39</v>
      </c>
    </row>
    <row r="8720" spans="1:4" ht="15.75" customHeight="1" x14ac:dyDescent="0.3">
      <c r="A8720" s="174">
        <v>104618</v>
      </c>
      <c r="B8720" s="83" t="s">
        <v>8892</v>
      </c>
      <c r="C8720" s="174" t="s">
        <v>216</v>
      </c>
      <c r="D8720" s="175">
        <v>440.03</v>
      </c>
    </row>
    <row r="8721" spans="1:4" ht="15.75" customHeight="1" x14ac:dyDescent="0.3">
      <c r="A8721" s="174">
        <v>104616</v>
      </c>
      <c r="B8721" s="83" t="s">
        <v>8893</v>
      </c>
      <c r="C8721" s="174" t="s">
        <v>216</v>
      </c>
      <c r="D8721" s="175">
        <v>426.41</v>
      </c>
    </row>
    <row r="8722" spans="1:4" ht="15.75" customHeight="1" x14ac:dyDescent="0.3">
      <c r="A8722" s="174">
        <v>104617</v>
      </c>
      <c r="B8722" s="83" t="s">
        <v>8894</v>
      </c>
      <c r="C8722" s="174" t="s">
        <v>216</v>
      </c>
      <c r="D8722" s="175">
        <v>338.05</v>
      </c>
    </row>
    <row r="8723" spans="1:4" ht="15.75" customHeight="1" x14ac:dyDescent="0.3">
      <c r="A8723" s="174">
        <v>104615</v>
      </c>
      <c r="B8723" s="83" t="s">
        <v>8895</v>
      </c>
      <c r="C8723" s="174" t="s">
        <v>216</v>
      </c>
      <c r="D8723" s="175">
        <v>324.43</v>
      </c>
    </row>
    <row r="8724" spans="1:4" ht="15.75" customHeight="1" x14ac:dyDescent="0.3">
      <c r="A8724" s="174">
        <v>87247</v>
      </c>
      <c r="B8724" s="83" t="s">
        <v>8896</v>
      </c>
      <c r="C8724" s="174" t="s">
        <v>216</v>
      </c>
      <c r="D8724" s="175">
        <v>70.2</v>
      </c>
    </row>
    <row r="8725" spans="1:4" ht="15.75" customHeight="1" x14ac:dyDescent="0.3">
      <c r="A8725" s="174">
        <v>87248</v>
      </c>
      <c r="B8725" s="83" t="s">
        <v>8897</v>
      </c>
      <c r="C8725" s="174" t="s">
        <v>216</v>
      </c>
      <c r="D8725" s="175">
        <v>60.56</v>
      </c>
    </row>
    <row r="8726" spans="1:4" ht="15.75" customHeight="1" x14ac:dyDescent="0.3">
      <c r="A8726" s="174">
        <v>87246</v>
      </c>
      <c r="B8726" s="83" t="s">
        <v>8898</v>
      </c>
      <c r="C8726" s="174" t="s">
        <v>216</v>
      </c>
      <c r="D8726" s="175">
        <v>79.31</v>
      </c>
    </row>
    <row r="8727" spans="1:4" ht="15.75" customHeight="1" x14ac:dyDescent="0.3">
      <c r="A8727" s="174">
        <v>104601</v>
      </c>
      <c r="B8727" s="83" t="s">
        <v>8899</v>
      </c>
      <c r="C8727" s="174" t="s">
        <v>216</v>
      </c>
      <c r="D8727" s="175">
        <v>76.53</v>
      </c>
    </row>
    <row r="8728" spans="1:4" ht="15.75" customHeight="1" x14ac:dyDescent="0.3">
      <c r="A8728" s="174">
        <v>104603</v>
      </c>
      <c r="B8728" s="83" t="s">
        <v>8900</v>
      </c>
      <c r="C8728" s="174" t="s">
        <v>216</v>
      </c>
      <c r="D8728" s="175">
        <v>63.71</v>
      </c>
    </row>
    <row r="8729" spans="1:4" ht="15.75" customHeight="1" x14ac:dyDescent="0.3">
      <c r="A8729" s="174">
        <v>104599</v>
      </c>
      <c r="B8729" s="83" t="s">
        <v>8901</v>
      </c>
      <c r="C8729" s="174" t="s">
        <v>216</v>
      </c>
      <c r="D8729" s="175">
        <v>96.06</v>
      </c>
    </row>
    <row r="8730" spans="1:4" ht="15.75" customHeight="1" x14ac:dyDescent="0.3">
      <c r="A8730" s="174">
        <v>87250</v>
      </c>
      <c r="B8730" s="83" t="s">
        <v>8902</v>
      </c>
      <c r="C8730" s="174" t="s">
        <v>216</v>
      </c>
      <c r="D8730" s="175">
        <v>71.97</v>
      </c>
    </row>
    <row r="8731" spans="1:4" ht="15.75" customHeight="1" x14ac:dyDescent="0.3">
      <c r="A8731" s="174">
        <v>87251</v>
      </c>
      <c r="B8731" s="83" t="s">
        <v>8903</v>
      </c>
      <c r="C8731" s="174" t="s">
        <v>216</v>
      </c>
      <c r="D8731" s="175">
        <v>60.94</v>
      </c>
    </row>
    <row r="8732" spans="1:4" ht="15.75" customHeight="1" x14ac:dyDescent="0.3">
      <c r="A8732" s="174">
        <v>87249</v>
      </c>
      <c r="B8732" s="83" t="s">
        <v>8904</v>
      </c>
      <c r="C8732" s="174" t="s">
        <v>216</v>
      </c>
      <c r="D8732" s="175">
        <v>85.46</v>
      </c>
    </row>
    <row r="8733" spans="1:4" ht="15.75" customHeight="1" x14ac:dyDescent="0.3">
      <c r="A8733" s="174">
        <v>104606</v>
      </c>
      <c r="B8733" s="83" t="s">
        <v>8905</v>
      </c>
      <c r="C8733" s="174" t="s">
        <v>216</v>
      </c>
      <c r="D8733" s="175">
        <v>82</v>
      </c>
    </row>
    <row r="8734" spans="1:4" ht="15.75" customHeight="1" x14ac:dyDescent="0.3">
      <c r="A8734" s="174">
        <v>104607</v>
      </c>
      <c r="B8734" s="83" t="s">
        <v>8906</v>
      </c>
      <c r="C8734" s="174" t="s">
        <v>216</v>
      </c>
      <c r="D8734" s="175">
        <v>65.430000000000007</v>
      </c>
    </row>
    <row r="8735" spans="1:4" ht="15.75" customHeight="1" x14ac:dyDescent="0.3">
      <c r="A8735" s="174">
        <v>104605</v>
      </c>
      <c r="B8735" s="83" t="s">
        <v>8907</v>
      </c>
      <c r="C8735" s="174" t="s">
        <v>216</v>
      </c>
      <c r="D8735" s="175">
        <v>120.9</v>
      </c>
    </row>
    <row r="8736" spans="1:4" ht="15.75" customHeight="1" x14ac:dyDescent="0.3">
      <c r="A8736" s="174">
        <v>87256</v>
      </c>
      <c r="B8736" s="83" t="s">
        <v>8908</v>
      </c>
      <c r="C8736" s="174" t="s">
        <v>216</v>
      </c>
      <c r="D8736" s="175">
        <v>85</v>
      </c>
    </row>
    <row r="8737" spans="1:4" ht="15.75" customHeight="1" x14ac:dyDescent="0.3">
      <c r="A8737" s="174">
        <v>87257</v>
      </c>
      <c r="B8737" s="83" t="s">
        <v>8909</v>
      </c>
      <c r="C8737" s="174" t="s">
        <v>216</v>
      </c>
      <c r="D8737" s="175">
        <v>72.650000000000006</v>
      </c>
    </row>
    <row r="8738" spans="1:4" ht="15.75" customHeight="1" x14ac:dyDescent="0.3">
      <c r="A8738" s="174">
        <v>87255</v>
      </c>
      <c r="B8738" s="83" t="s">
        <v>8910</v>
      </c>
      <c r="C8738" s="174" t="s">
        <v>216</v>
      </c>
      <c r="D8738" s="175">
        <v>99.79</v>
      </c>
    </row>
    <row r="8739" spans="1:4" ht="15.75" customHeight="1" x14ac:dyDescent="0.3">
      <c r="A8739" s="174">
        <v>104594</v>
      </c>
      <c r="B8739" s="83" t="s">
        <v>8911</v>
      </c>
      <c r="C8739" s="174" t="s">
        <v>216</v>
      </c>
      <c r="D8739" s="175">
        <v>87.69</v>
      </c>
    </row>
    <row r="8740" spans="1:4" ht="15.75" customHeight="1" x14ac:dyDescent="0.3">
      <c r="A8740" s="174">
        <v>104595</v>
      </c>
      <c r="B8740" s="83" t="s">
        <v>8912</v>
      </c>
      <c r="C8740" s="174" t="s">
        <v>216</v>
      </c>
      <c r="D8740" s="175">
        <v>73.260000000000005</v>
      </c>
    </row>
    <row r="8741" spans="1:4" ht="15.75" customHeight="1" x14ac:dyDescent="0.3">
      <c r="A8741" s="174">
        <v>104593</v>
      </c>
      <c r="B8741" s="83" t="s">
        <v>8913</v>
      </c>
      <c r="C8741" s="174" t="s">
        <v>216</v>
      </c>
      <c r="D8741" s="175">
        <v>104.21</v>
      </c>
    </row>
    <row r="8742" spans="1:4" ht="15.75" customHeight="1" x14ac:dyDescent="0.3">
      <c r="A8742" s="174">
        <v>87262</v>
      </c>
      <c r="B8742" s="83" t="s">
        <v>8914</v>
      </c>
      <c r="C8742" s="174" t="s">
        <v>216</v>
      </c>
      <c r="D8742" s="175">
        <v>142.09</v>
      </c>
    </row>
    <row r="8743" spans="1:4" ht="15.75" customHeight="1" x14ac:dyDescent="0.3">
      <c r="A8743" s="174">
        <v>87263</v>
      </c>
      <c r="B8743" s="83" t="s">
        <v>8915</v>
      </c>
      <c r="C8743" s="174" t="s">
        <v>216</v>
      </c>
      <c r="D8743" s="175">
        <v>129.19999999999999</v>
      </c>
    </row>
    <row r="8744" spans="1:4" ht="15.75" customHeight="1" x14ac:dyDescent="0.3">
      <c r="A8744" s="174">
        <v>87261</v>
      </c>
      <c r="B8744" s="83" t="s">
        <v>8916</v>
      </c>
      <c r="C8744" s="174" t="s">
        <v>216</v>
      </c>
      <c r="D8744" s="175">
        <v>158.31</v>
      </c>
    </row>
    <row r="8745" spans="1:4" ht="15.75" customHeight="1" x14ac:dyDescent="0.3">
      <c r="A8745" s="174">
        <v>104597</v>
      </c>
      <c r="B8745" s="83" t="s">
        <v>8917</v>
      </c>
      <c r="C8745" s="174" t="s">
        <v>216</v>
      </c>
      <c r="D8745" s="175">
        <v>145.19999999999999</v>
      </c>
    </row>
    <row r="8746" spans="1:4" ht="15.75" customHeight="1" x14ac:dyDescent="0.3">
      <c r="A8746" s="174">
        <v>104598</v>
      </c>
      <c r="B8746" s="83" t="s">
        <v>8918</v>
      </c>
      <c r="C8746" s="174" t="s">
        <v>216</v>
      </c>
      <c r="D8746" s="175">
        <v>129.91999999999999</v>
      </c>
    </row>
    <row r="8747" spans="1:4" ht="15.75" customHeight="1" x14ac:dyDescent="0.3">
      <c r="A8747" s="174">
        <v>104596</v>
      </c>
      <c r="B8747" s="83" t="s">
        <v>8919</v>
      </c>
      <c r="C8747" s="174" t="s">
        <v>216</v>
      </c>
      <c r="D8747" s="175">
        <v>163.38999999999999</v>
      </c>
    </row>
    <row r="8748" spans="1:4" ht="15.75" customHeight="1" x14ac:dyDescent="0.3">
      <c r="A8748" s="174">
        <v>88648</v>
      </c>
      <c r="B8748" s="83" t="s">
        <v>8920</v>
      </c>
      <c r="C8748" s="174" t="s">
        <v>224</v>
      </c>
      <c r="D8748" s="175">
        <v>8.99</v>
      </c>
    </row>
    <row r="8749" spans="1:4" ht="15.75" customHeight="1" x14ac:dyDescent="0.3">
      <c r="A8749" s="174">
        <v>88649</v>
      </c>
      <c r="B8749" s="83" t="s">
        <v>8921</v>
      </c>
      <c r="C8749" s="174" t="s">
        <v>224</v>
      </c>
      <c r="D8749" s="175">
        <v>10.19</v>
      </c>
    </row>
    <row r="8750" spans="1:4" ht="15.75" customHeight="1" x14ac:dyDescent="0.3">
      <c r="A8750" s="174">
        <v>88650</v>
      </c>
      <c r="B8750" s="83" t="s">
        <v>8922</v>
      </c>
      <c r="C8750" s="174" t="s">
        <v>224</v>
      </c>
      <c r="D8750" s="175">
        <v>13.86</v>
      </c>
    </row>
    <row r="8751" spans="1:4" ht="15.75" customHeight="1" x14ac:dyDescent="0.3">
      <c r="A8751" s="174">
        <v>104619</v>
      </c>
      <c r="B8751" s="83" t="s">
        <v>8923</v>
      </c>
      <c r="C8751" s="174" t="s">
        <v>224</v>
      </c>
      <c r="D8751" s="175">
        <v>16.46</v>
      </c>
    </row>
    <row r="8752" spans="1:4" ht="15.75" customHeight="1" x14ac:dyDescent="0.3">
      <c r="A8752" s="174">
        <v>103741</v>
      </c>
      <c r="B8752" s="83" t="s">
        <v>8924</v>
      </c>
      <c r="C8752" s="174" t="s">
        <v>182</v>
      </c>
      <c r="D8752" s="175">
        <v>0</v>
      </c>
    </row>
    <row r="8753" spans="1:4" ht="15.75" customHeight="1" x14ac:dyDescent="0.3">
      <c r="A8753" s="174">
        <v>103755</v>
      </c>
      <c r="B8753" s="83" t="s">
        <v>8925</v>
      </c>
      <c r="C8753" s="174" t="s">
        <v>224</v>
      </c>
      <c r="D8753" s="175">
        <v>0</v>
      </c>
    </row>
    <row r="8754" spans="1:4" ht="15.75" customHeight="1" x14ac:dyDescent="0.3">
      <c r="A8754" s="174">
        <v>103753</v>
      </c>
      <c r="B8754" s="83" t="s">
        <v>8926</v>
      </c>
      <c r="C8754" s="174" t="s">
        <v>224</v>
      </c>
      <c r="D8754" s="175">
        <v>0</v>
      </c>
    </row>
    <row r="8755" spans="1:4" ht="15.75" customHeight="1" x14ac:dyDescent="0.3">
      <c r="A8755" s="174">
        <v>103754</v>
      </c>
      <c r="B8755" s="83" t="s">
        <v>8927</v>
      </c>
      <c r="C8755" s="174" t="s">
        <v>224</v>
      </c>
      <c r="D8755" s="175">
        <v>0</v>
      </c>
    </row>
    <row r="8756" spans="1:4" ht="15.75" customHeight="1" x14ac:dyDescent="0.3">
      <c r="A8756" s="174">
        <v>103752</v>
      </c>
      <c r="B8756" s="83" t="s">
        <v>8928</v>
      </c>
      <c r="C8756" s="174" t="s">
        <v>224</v>
      </c>
      <c r="D8756" s="175">
        <v>0</v>
      </c>
    </row>
    <row r="8757" spans="1:4" ht="15.75" customHeight="1" x14ac:dyDescent="0.3">
      <c r="A8757" s="174">
        <v>103759</v>
      </c>
      <c r="B8757" s="83" t="s">
        <v>8929</v>
      </c>
      <c r="C8757" s="174" t="s">
        <v>224</v>
      </c>
      <c r="D8757" s="175">
        <v>0</v>
      </c>
    </row>
    <row r="8758" spans="1:4" ht="15.75" customHeight="1" x14ac:dyDescent="0.3">
      <c r="A8758" s="174">
        <v>103757</v>
      </c>
      <c r="B8758" s="83" t="s">
        <v>8930</v>
      </c>
      <c r="C8758" s="174" t="s">
        <v>224</v>
      </c>
      <c r="D8758" s="175">
        <v>0</v>
      </c>
    </row>
    <row r="8759" spans="1:4" ht="15.75" customHeight="1" x14ac:dyDescent="0.3">
      <c r="A8759" s="174">
        <v>103758</v>
      </c>
      <c r="B8759" s="83" t="s">
        <v>8931</v>
      </c>
      <c r="C8759" s="174" t="s">
        <v>224</v>
      </c>
      <c r="D8759" s="175">
        <v>0</v>
      </c>
    </row>
    <row r="8760" spans="1:4" ht="15.75" customHeight="1" x14ac:dyDescent="0.3">
      <c r="A8760" s="174">
        <v>103756</v>
      </c>
      <c r="B8760" s="83" t="s">
        <v>8932</v>
      </c>
      <c r="C8760" s="174" t="s">
        <v>224</v>
      </c>
      <c r="D8760" s="175">
        <v>0</v>
      </c>
    </row>
    <row r="8761" spans="1:4" ht="15.75" customHeight="1" x14ac:dyDescent="0.3">
      <c r="A8761" s="174">
        <v>103734</v>
      </c>
      <c r="B8761" s="83" t="s">
        <v>8933</v>
      </c>
      <c r="C8761" s="174" t="s">
        <v>182</v>
      </c>
      <c r="D8761" s="175">
        <v>0</v>
      </c>
    </row>
    <row r="8762" spans="1:4" ht="15.75" customHeight="1" x14ac:dyDescent="0.3">
      <c r="A8762" s="174">
        <v>103740</v>
      </c>
      <c r="B8762" s="83" t="s">
        <v>8934</v>
      </c>
      <c r="C8762" s="174" t="s">
        <v>182</v>
      </c>
      <c r="D8762" s="175">
        <v>0</v>
      </c>
    </row>
    <row r="8763" spans="1:4" ht="15.75" customHeight="1" x14ac:dyDescent="0.3">
      <c r="A8763" s="174">
        <v>103747</v>
      </c>
      <c r="B8763" s="83" t="s">
        <v>8935</v>
      </c>
      <c r="C8763" s="174" t="s">
        <v>224</v>
      </c>
      <c r="D8763" s="175">
        <v>0</v>
      </c>
    </row>
    <row r="8764" spans="1:4" ht="15.75" customHeight="1" x14ac:dyDescent="0.3">
      <c r="A8764" s="174">
        <v>103746</v>
      </c>
      <c r="B8764" s="83" t="s">
        <v>8936</v>
      </c>
      <c r="C8764" s="174" t="s">
        <v>224</v>
      </c>
      <c r="D8764" s="175">
        <v>0</v>
      </c>
    </row>
    <row r="8765" spans="1:4" ht="15.75" customHeight="1" x14ac:dyDescent="0.3">
      <c r="A8765" s="174">
        <v>103749</v>
      </c>
      <c r="B8765" s="83" t="s">
        <v>8937</v>
      </c>
      <c r="C8765" s="174" t="s">
        <v>224</v>
      </c>
      <c r="D8765" s="175">
        <v>0</v>
      </c>
    </row>
    <row r="8766" spans="1:4" ht="15.75" customHeight="1" x14ac:dyDescent="0.3">
      <c r="A8766" s="174">
        <v>103744</v>
      </c>
      <c r="B8766" s="83" t="s">
        <v>8938</v>
      </c>
      <c r="C8766" s="174" t="s">
        <v>224</v>
      </c>
      <c r="D8766" s="175">
        <v>0</v>
      </c>
    </row>
    <row r="8767" spans="1:4" ht="15.75" customHeight="1" x14ac:dyDescent="0.3">
      <c r="A8767" s="174">
        <v>103748</v>
      </c>
      <c r="B8767" s="83" t="s">
        <v>8939</v>
      </c>
      <c r="C8767" s="174" t="s">
        <v>224</v>
      </c>
      <c r="D8767" s="175">
        <v>0</v>
      </c>
    </row>
    <row r="8768" spans="1:4" ht="15.75" customHeight="1" x14ac:dyDescent="0.3">
      <c r="A8768" s="174">
        <v>103745</v>
      </c>
      <c r="B8768" s="83" t="s">
        <v>8940</v>
      </c>
      <c r="C8768" s="174" t="s">
        <v>224</v>
      </c>
      <c r="D8768" s="175">
        <v>0</v>
      </c>
    </row>
    <row r="8769" spans="1:4" ht="15.75" customHeight="1" x14ac:dyDescent="0.3">
      <c r="A8769" s="174">
        <v>103751</v>
      </c>
      <c r="B8769" s="83" t="s">
        <v>8941</v>
      </c>
      <c r="C8769" s="174" t="s">
        <v>224</v>
      </c>
      <c r="D8769" s="175">
        <v>0</v>
      </c>
    </row>
    <row r="8770" spans="1:4" ht="15.75" customHeight="1" x14ac:dyDescent="0.3">
      <c r="A8770" s="174">
        <v>103750</v>
      </c>
      <c r="B8770" s="83" t="s">
        <v>8942</v>
      </c>
      <c r="C8770" s="174" t="s">
        <v>224</v>
      </c>
      <c r="D8770" s="175">
        <v>0</v>
      </c>
    </row>
    <row r="8771" spans="1:4" ht="15.75" customHeight="1" x14ac:dyDescent="0.3">
      <c r="A8771" s="174">
        <v>103735</v>
      </c>
      <c r="B8771" s="83" t="s">
        <v>8943</v>
      </c>
      <c r="C8771" s="174" t="s">
        <v>182</v>
      </c>
      <c r="D8771" s="175">
        <v>0</v>
      </c>
    </row>
    <row r="8772" spans="1:4" ht="15.75" customHeight="1" x14ac:dyDescent="0.3">
      <c r="A8772" s="174">
        <v>103738</v>
      </c>
      <c r="B8772" s="83" t="s">
        <v>8944</v>
      </c>
      <c r="C8772" s="174" t="s">
        <v>182</v>
      </c>
      <c r="D8772" s="175">
        <v>0</v>
      </c>
    </row>
    <row r="8773" spans="1:4" ht="15.75" customHeight="1" x14ac:dyDescent="0.3">
      <c r="A8773" s="174">
        <v>103736</v>
      </c>
      <c r="B8773" s="83" t="s">
        <v>8945</v>
      </c>
      <c r="C8773" s="174" t="s">
        <v>182</v>
      </c>
      <c r="D8773" s="175">
        <v>0</v>
      </c>
    </row>
    <row r="8774" spans="1:4" ht="15.75" customHeight="1" x14ac:dyDescent="0.3">
      <c r="A8774" s="174">
        <v>103739</v>
      </c>
      <c r="B8774" s="83" t="s">
        <v>8946</v>
      </c>
      <c r="C8774" s="174" t="s">
        <v>182</v>
      </c>
      <c r="D8774" s="175">
        <v>0</v>
      </c>
    </row>
    <row r="8775" spans="1:4" ht="15.75" customHeight="1" x14ac:dyDescent="0.3">
      <c r="A8775" s="174">
        <v>103737</v>
      </c>
      <c r="B8775" s="83" t="s">
        <v>8947</v>
      </c>
      <c r="C8775" s="174" t="s">
        <v>182</v>
      </c>
      <c r="D8775" s="175">
        <v>0</v>
      </c>
    </row>
    <row r="8776" spans="1:4" ht="15.75" customHeight="1" x14ac:dyDescent="0.3">
      <c r="A8776" s="174">
        <v>103742</v>
      </c>
      <c r="B8776" s="83" t="s">
        <v>8948</v>
      </c>
      <c r="C8776" s="174" t="s">
        <v>182</v>
      </c>
      <c r="D8776" s="175">
        <v>0</v>
      </c>
    </row>
    <row r="8777" spans="1:4" ht="15.75" customHeight="1" x14ac:dyDescent="0.3">
      <c r="A8777" s="174">
        <v>103689</v>
      </c>
      <c r="B8777" s="83" t="s">
        <v>8949</v>
      </c>
      <c r="C8777" s="174" t="s">
        <v>216</v>
      </c>
      <c r="D8777" s="175">
        <v>470.95</v>
      </c>
    </row>
    <row r="8778" spans="1:4" ht="15.75" customHeight="1" x14ac:dyDescent="0.3">
      <c r="A8778" s="174">
        <v>103702</v>
      </c>
      <c r="B8778" s="83" t="s">
        <v>8950</v>
      </c>
      <c r="C8778" s="174" t="s">
        <v>216</v>
      </c>
      <c r="D8778" s="175">
        <v>0</v>
      </c>
    </row>
    <row r="8779" spans="1:4" ht="15.75" customHeight="1" x14ac:dyDescent="0.3">
      <c r="A8779" s="174">
        <v>103700</v>
      </c>
      <c r="B8779" s="83" t="s">
        <v>8951</v>
      </c>
      <c r="C8779" s="174" t="s">
        <v>216</v>
      </c>
      <c r="D8779" s="175">
        <v>0</v>
      </c>
    </row>
    <row r="8780" spans="1:4" ht="15.75" customHeight="1" x14ac:dyDescent="0.3">
      <c r="A8780" s="174">
        <v>103698</v>
      </c>
      <c r="B8780" s="83" t="s">
        <v>8952</v>
      </c>
      <c r="C8780" s="174" t="s">
        <v>216</v>
      </c>
      <c r="D8780" s="175">
        <v>0</v>
      </c>
    </row>
    <row r="8781" spans="1:4" ht="15.75" customHeight="1" x14ac:dyDescent="0.3">
      <c r="A8781" s="174">
        <v>103703</v>
      </c>
      <c r="B8781" s="83" t="s">
        <v>8953</v>
      </c>
      <c r="C8781" s="174" t="s">
        <v>216</v>
      </c>
      <c r="D8781" s="175">
        <v>0</v>
      </c>
    </row>
    <row r="8782" spans="1:4" ht="15.75" customHeight="1" x14ac:dyDescent="0.3">
      <c r="A8782" s="174">
        <v>103701</v>
      </c>
      <c r="B8782" s="83" t="s">
        <v>8954</v>
      </c>
      <c r="C8782" s="174" t="s">
        <v>216</v>
      </c>
      <c r="D8782" s="175">
        <v>0</v>
      </c>
    </row>
    <row r="8783" spans="1:4" ht="15.75" customHeight="1" x14ac:dyDescent="0.3">
      <c r="A8783" s="174">
        <v>103699</v>
      </c>
      <c r="B8783" s="83" t="s">
        <v>8955</v>
      </c>
      <c r="C8783" s="174" t="s">
        <v>216</v>
      </c>
      <c r="D8783" s="175">
        <v>0</v>
      </c>
    </row>
    <row r="8784" spans="1:4" ht="15.75" customHeight="1" x14ac:dyDescent="0.3">
      <c r="A8784" s="174">
        <v>103704</v>
      </c>
      <c r="B8784" s="83" t="s">
        <v>8956</v>
      </c>
      <c r="C8784" s="174" t="s">
        <v>216</v>
      </c>
      <c r="D8784" s="175">
        <v>0</v>
      </c>
    </row>
    <row r="8785" spans="1:4" ht="15.75" customHeight="1" x14ac:dyDescent="0.3">
      <c r="A8785" s="174">
        <v>103706</v>
      </c>
      <c r="B8785" s="83" t="s">
        <v>8957</v>
      </c>
      <c r="C8785" s="174" t="s">
        <v>182</v>
      </c>
      <c r="D8785" s="175">
        <v>0</v>
      </c>
    </row>
    <row r="8786" spans="1:4" ht="15.75" customHeight="1" x14ac:dyDescent="0.3">
      <c r="A8786" s="174">
        <v>103707</v>
      </c>
      <c r="B8786" s="83" t="s">
        <v>8958</v>
      </c>
      <c r="C8786" s="174" t="s">
        <v>182</v>
      </c>
      <c r="D8786" s="175">
        <v>0</v>
      </c>
    </row>
    <row r="8787" spans="1:4" ht="15.75" customHeight="1" x14ac:dyDescent="0.3">
      <c r="A8787" s="174">
        <v>103708</v>
      </c>
      <c r="B8787" s="83" t="s">
        <v>8959</v>
      </c>
      <c r="C8787" s="174" t="s">
        <v>182</v>
      </c>
      <c r="D8787" s="175">
        <v>0</v>
      </c>
    </row>
    <row r="8788" spans="1:4" ht="15.75" customHeight="1" x14ac:dyDescent="0.3">
      <c r="A8788" s="174">
        <v>103709</v>
      </c>
      <c r="B8788" s="83" t="s">
        <v>8960</v>
      </c>
      <c r="C8788" s="174" t="s">
        <v>182</v>
      </c>
      <c r="D8788" s="175">
        <v>0</v>
      </c>
    </row>
    <row r="8789" spans="1:4" ht="15.75" customHeight="1" x14ac:dyDescent="0.3">
      <c r="A8789" s="174">
        <v>103710</v>
      </c>
      <c r="B8789" s="83" t="s">
        <v>8961</v>
      </c>
      <c r="C8789" s="174" t="s">
        <v>182</v>
      </c>
      <c r="D8789" s="175">
        <v>0</v>
      </c>
    </row>
    <row r="8790" spans="1:4" ht="15.75" customHeight="1" x14ac:dyDescent="0.3">
      <c r="A8790" s="174">
        <v>103711</v>
      </c>
      <c r="B8790" s="83" t="s">
        <v>8962</v>
      </c>
      <c r="C8790" s="174" t="s">
        <v>182</v>
      </c>
      <c r="D8790" s="175">
        <v>0</v>
      </c>
    </row>
    <row r="8791" spans="1:4" ht="15.75" customHeight="1" x14ac:dyDescent="0.3">
      <c r="A8791" s="174">
        <v>103712</v>
      </c>
      <c r="B8791" s="83" t="s">
        <v>8963</v>
      </c>
      <c r="C8791" s="174" t="s">
        <v>182</v>
      </c>
      <c r="D8791" s="175">
        <v>0</v>
      </c>
    </row>
    <row r="8792" spans="1:4" ht="15.75" customHeight="1" x14ac:dyDescent="0.3">
      <c r="A8792" s="174">
        <v>103713</v>
      </c>
      <c r="B8792" s="83" t="s">
        <v>8964</v>
      </c>
      <c r="C8792" s="174" t="s">
        <v>182</v>
      </c>
      <c r="D8792" s="175">
        <v>0</v>
      </c>
    </row>
    <row r="8793" spans="1:4" ht="15.75" customHeight="1" x14ac:dyDescent="0.3">
      <c r="A8793" s="174">
        <v>103714</v>
      </c>
      <c r="B8793" s="83" t="s">
        <v>8965</v>
      </c>
      <c r="C8793" s="174" t="s">
        <v>182</v>
      </c>
      <c r="D8793" s="175">
        <v>0</v>
      </c>
    </row>
    <row r="8794" spans="1:4" ht="15.75" customHeight="1" x14ac:dyDescent="0.3">
      <c r="A8794" s="174">
        <v>103715</v>
      </c>
      <c r="B8794" s="83" t="s">
        <v>8966</v>
      </c>
      <c r="C8794" s="174" t="s">
        <v>182</v>
      </c>
      <c r="D8794" s="175">
        <v>0</v>
      </c>
    </row>
    <row r="8795" spans="1:4" ht="15.75" customHeight="1" x14ac:dyDescent="0.3">
      <c r="A8795" s="174">
        <v>103716</v>
      </c>
      <c r="B8795" s="83" t="s">
        <v>8967</v>
      </c>
      <c r="C8795" s="174" t="s">
        <v>182</v>
      </c>
      <c r="D8795" s="175">
        <v>0</v>
      </c>
    </row>
    <row r="8796" spans="1:4" ht="15.75" customHeight="1" x14ac:dyDescent="0.3">
      <c r="A8796" s="174">
        <v>103717</v>
      </c>
      <c r="B8796" s="83" t="s">
        <v>8968</v>
      </c>
      <c r="C8796" s="174" t="s">
        <v>182</v>
      </c>
      <c r="D8796" s="175">
        <v>0</v>
      </c>
    </row>
    <row r="8797" spans="1:4" ht="15.75" customHeight="1" x14ac:dyDescent="0.3">
      <c r="A8797" s="174">
        <v>103718</v>
      </c>
      <c r="B8797" s="83" t="s">
        <v>8969</v>
      </c>
      <c r="C8797" s="174" t="s">
        <v>182</v>
      </c>
      <c r="D8797" s="175">
        <v>0</v>
      </c>
    </row>
    <row r="8798" spans="1:4" ht="15.75" customHeight="1" x14ac:dyDescent="0.3">
      <c r="A8798" s="174">
        <v>103719</v>
      </c>
      <c r="B8798" s="83" t="s">
        <v>8970</v>
      </c>
      <c r="C8798" s="174" t="s">
        <v>182</v>
      </c>
      <c r="D8798" s="175">
        <v>0</v>
      </c>
    </row>
    <row r="8799" spans="1:4" ht="15.75" customHeight="1" x14ac:dyDescent="0.3">
      <c r="A8799" s="174">
        <v>103720</v>
      </c>
      <c r="B8799" s="83" t="s">
        <v>8971</v>
      </c>
      <c r="C8799" s="174" t="s">
        <v>182</v>
      </c>
      <c r="D8799" s="175">
        <v>0</v>
      </c>
    </row>
    <row r="8800" spans="1:4" ht="15.75" customHeight="1" x14ac:dyDescent="0.3">
      <c r="A8800" s="174">
        <v>103721</v>
      </c>
      <c r="B8800" s="83" t="s">
        <v>8972</v>
      </c>
      <c r="C8800" s="174" t="s">
        <v>182</v>
      </c>
      <c r="D8800" s="175">
        <v>0</v>
      </c>
    </row>
    <row r="8801" spans="1:4" ht="15.75" customHeight="1" x14ac:dyDescent="0.3">
      <c r="A8801" s="174">
        <v>103705</v>
      </c>
      <c r="B8801" s="83" t="s">
        <v>8973</v>
      </c>
      <c r="C8801" s="174" t="s">
        <v>182</v>
      </c>
      <c r="D8801" s="175">
        <v>0</v>
      </c>
    </row>
    <row r="8802" spans="1:4" ht="15.75" customHeight="1" x14ac:dyDescent="0.3">
      <c r="A8802" s="174">
        <v>103722</v>
      </c>
      <c r="B8802" s="83" t="s">
        <v>8974</v>
      </c>
      <c r="C8802" s="174" t="s">
        <v>182</v>
      </c>
      <c r="D8802" s="175">
        <v>0</v>
      </c>
    </row>
    <row r="8803" spans="1:4" ht="15.75" customHeight="1" x14ac:dyDescent="0.3">
      <c r="A8803" s="174">
        <v>103723</v>
      </c>
      <c r="B8803" s="83" t="s">
        <v>8975</v>
      </c>
      <c r="C8803" s="174" t="s">
        <v>182</v>
      </c>
      <c r="D8803" s="175">
        <v>0</v>
      </c>
    </row>
    <row r="8804" spans="1:4" ht="15.75" customHeight="1" x14ac:dyDescent="0.3">
      <c r="A8804" s="174">
        <v>103724</v>
      </c>
      <c r="B8804" s="83" t="s">
        <v>8976</v>
      </c>
      <c r="C8804" s="174" t="s">
        <v>182</v>
      </c>
      <c r="D8804" s="175">
        <v>0</v>
      </c>
    </row>
    <row r="8805" spans="1:4" ht="15.75" customHeight="1" x14ac:dyDescent="0.3">
      <c r="A8805" s="174">
        <v>103725</v>
      </c>
      <c r="B8805" s="83" t="s">
        <v>8977</v>
      </c>
      <c r="C8805" s="174" t="s">
        <v>182</v>
      </c>
      <c r="D8805" s="175">
        <v>0</v>
      </c>
    </row>
    <row r="8806" spans="1:4" ht="15.75" customHeight="1" x14ac:dyDescent="0.3">
      <c r="A8806" s="174">
        <v>103726</v>
      </c>
      <c r="B8806" s="83" t="s">
        <v>8978</v>
      </c>
      <c r="C8806" s="174" t="s">
        <v>182</v>
      </c>
      <c r="D8806" s="175">
        <v>0</v>
      </c>
    </row>
    <row r="8807" spans="1:4" ht="15.75" customHeight="1" x14ac:dyDescent="0.3">
      <c r="A8807" s="174">
        <v>103727</v>
      </c>
      <c r="B8807" s="83" t="s">
        <v>8979</v>
      </c>
      <c r="C8807" s="174" t="s">
        <v>182</v>
      </c>
      <c r="D8807" s="175">
        <v>0</v>
      </c>
    </row>
    <row r="8808" spans="1:4" ht="15.75" customHeight="1" x14ac:dyDescent="0.3">
      <c r="A8808" s="174">
        <v>103728</v>
      </c>
      <c r="B8808" s="83" t="s">
        <v>8980</v>
      </c>
      <c r="C8808" s="174" t="s">
        <v>182</v>
      </c>
      <c r="D8808" s="175">
        <v>0</v>
      </c>
    </row>
    <row r="8809" spans="1:4" ht="15.75" customHeight="1" x14ac:dyDescent="0.3">
      <c r="A8809" s="174">
        <v>103729</v>
      </c>
      <c r="B8809" s="83" t="s">
        <v>8981</v>
      </c>
      <c r="C8809" s="174" t="s">
        <v>182</v>
      </c>
      <c r="D8809" s="175">
        <v>0</v>
      </c>
    </row>
    <row r="8810" spans="1:4" ht="15.75" customHeight="1" x14ac:dyDescent="0.3">
      <c r="A8810" s="174">
        <v>103730</v>
      </c>
      <c r="B8810" s="83" t="s">
        <v>8982</v>
      </c>
      <c r="C8810" s="174" t="s">
        <v>182</v>
      </c>
      <c r="D8810" s="175">
        <v>0</v>
      </c>
    </row>
    <row r="8811" spans="1:4" ht="15.75" customHeight="1" x14ac:dyDescent="0.3">
      <c r="A8811" s="174">
        <v>103731</v>
      </c>
      <c r="B8811" s="83" t="s">
        <v>8983</v>
      </c>
      <c r="C8811" s="174" t="s">
        <v>182</v>
      </c>
      <c r="D8811" s="175">
        <v>0</v>
      </c>
    </row>
    <row r="8812" spans="1:4" ht="15.75" customHeight="1" x14ac:dyDescent="0.3">
      <c r="A8812" s="174">
        <v>103732</v>
      </c>
      <c r="B8812" s="83" t="s">
        <v>8984</v>
      </c>
      <c r="C8812" s="174" t="s">
        <v>182</v>
      </c>
      <c r="D8812" s="175">
        <v>0</v>
      </c>
    </row>
    <row r="8813" spans="1:4" ht="15.75" customHeight="1" x14ac:dyDescent="0.3">
      <c r="A8813" s="174">
        <v>103733</v>
      </c>
      <c r="B8813" s="83" t="s">
        <v>8985</v>
      </c>
      <c r="C8813" s="174" t="s">
        <v>182</v>
      </c>
      <c r="D8813" s="175">
        <v>0</v>
      </c>
    </row>
    <row r="8814" spans="1:4" ht="15.75" customHeight="1" x14ac:dyDescent="0.3">
      <c r="A8814" s="174">
        <v>103694</v>
      </c>
      <c r="B8814" s="83" t="s">
        <v>8986</v>
      </c>
      <c r="C8814" s="174" t="s">
        <v>182</v>
      </c>
      <c r="D8814" s="175">
        <v>118.21</v>
      </c>
    </row>
    <row r="8815" spans="1:4" ht="15.75" customHeight="1" x14ac:dyDescent="0.3">
      <c r="A8815" s="174">
        <v>103696</v>
      </c>
      <c r="B8815" s="83" t="s">
        <v>8987</v>
      </c>
      <c r="C8815" s="174" t="s">
        <v>182</v>
      </c>
      <c r="D8815" s="175">
        <v>155.15</v>
      </c>
    </row>
    <row r="8816" spans="1:4" ht="15.75" customHeight="1" x14ac:dyDescent="0.3">
      <c r="A8816" s="174">
        <v>103697</v>
      </c>
      <c r="B8816" s="83" t="s">
        <v>8988</v>
      </c>
      <c r="C8816" s="174" t="s">
        <v>182</v>
      </c>
      <c r="D8816" s="175">
        <v>143.19</v>
      </c>
    </row>
    <row r="8817" spans="1:4" ht="15.75" customHeight="1" x14ac:dyDescent="0.3">
      <c r="A8817" s="174">
        <v>103695</v>
      </c>
      <c r="B8817" s="83" t="s">
        <v>8989</v>
      </c>
      <c r="C8817" s="174" t="s">
        <v>182</v>
      </c>
      <c r="D8817" s="175">
        <v>106.25</v>
      </c>
    </row>
    <row r="8818" spans="1:4" ht="15.75" customHeight="1" x14ac:dyDescent="0.3">
      <c r="A8818" s="174">
        <v>103690</v>
      </c>
      <c r="B8818" s="83" t="s">
        <v>8990</v>
      </c>
      <c r="C8818" s="174" t="s">
        <v>182</v>
      </c>
      <c r="D8818" s="175">
        <v>0</v>
      </c>
    </row>
    <row r="8819" spans="1:4" ht="15.75" customHeight="1" x14ac:dyDescent="0.3">
      <c r="A8819" s="174">
        <v>103693</v>
      </c>
      <c r="B8819" s="83" t="s">
        <v>8991</v>
      </c>
      <c r="C8819" s="174" t="s">
        <v>182</v>
      </c>
      <c r="D8819" s="175">
        <v>0</v>
      </c>
    </row>
    <row r="8820" spans="1:4" ht="15.75" customHeight="1" x14ac:dyDescent="0.3">
      <c r="A8820" s="174">
        <v>103692</v>
      </c>
      <c r="B8820" s="83" t="s">
        <v>8992</v>
      </c>
      <c r="C8820" s="174" t="s">
        <v>182</v>
      </c>
      <c r="D8820" s="175">
        <v>0</v>
      </c>
    </row>
    <row r="8821" spans="1:4" ht="15.75" customHeight="1" x14ac:dyDescent="0.3">
      <c r="A8821" s="174">
        <v>103691</v>
      </c>
      <c r="B8821" s="83" t="s">
        <v>8993</v>
      </c>
      <c r="C8821" s="174" t="s">
        <v>182</v>
      </c>
      <c r="D8821" s="175">
        <v>0</v>
      </c>
    </row>
    <row r="8822" spans="1:4" ht="15.75" customHeight="1" x14ac:dyDescent="0.3">
      <c r="A8822" s="174">
        <v>96987</v>
      </c>
      <c r="B8822" s="83" t="s">
        <v>8994</v>
      </c>
      <c r="C8822" s="174" t="s">
        <v>182</v>
      </c>
      <c r="D8822" s="175">
        <v>143.66</v>
      </c>
    </row>
    <row r="8823" spans="1:4" ht="15.75" customHeight="1" x14ac:dyDescent="0.3">
      <c r="A8823" s="174">
        <v>96989</v>
      </c>
      <c r="B8823" s="83" t="s">
        <v>8995</v>
      </c>
      <c r="C8823" s="174" t="s">
        <v>182</v>
      </c>
      <c r="D8823" s="175">
        <v>146.07</v>
      </c>
    </row>
    <row r="8824" spans="1:4" ht="15.75" customHeight="1" x14ac:dyDescent="0.3">
      <c r="A8824" s="174">
        <v>104749</v>
      </c>
      <c r="B8824" s="83" t="s">
        <v>8996</v>
      </c>
      <c r="C8824" s="174" t="s">
        <v>182</v>
      </c>
      <c r="D8824" s="175">
        <v>21.39</v>
      </c>
    </row>
    <row r="8825" spans="1:4" ht="15.75" customHeight="1" x14ac:dyDescent="0.3">
      <c r="A8825" s="174">
        <v>104750</v>
      </c>
      <c r="B8825" s="83" t="s">
        <v>8997</v>
      </c>
      <c r="C8825" s="174" t="s">
        <v>182</v>
      </c>
      <c r="D8825" s="175">
        <v>18.079999999999998</v>
      </c>
    </row>
    <row r="8826" spans="1:4" ht="15.75" customHeight="1" x14ac:dyDescent="0.3">
      <c r="A8826" s="174">
        <v>104751</v>
      </c>
      <c r="B8826" s="83" t="s">
        <v>8998</v>
      </c>
      <c r="C8826" s="174" t="s">
        <v>182</v>
      </c>
      <c r="D8826" s="175">
        <v>23.76</v>
      </c>
    </row>
    <row r="8827" spans="1:4" ht="15.75" customHeight="1" x14ac:dyDescent="0.3">
      <c r="A8827" s="174">
        <v>104752</v>
      </c>
      <c r="B8827" s="83" t="s">
        <v>8999</v>
      </c>
      <c r="C8827" s="174" t="s">
        <v>182</v>
      </c>
      <c r="D8827" s="175">
        <v>24.07</v>
      </c>
    </row>
    <row r="8828" spans="1:4" ht="15.75" customHeight="1" x14ac:dyDescent="0.3">
      <c r="A8828" s="174">
        <v>104753</v>
      </c>
      <c r="B8828" s="83" t="s">
        <v>9000</v>
      </c>
      <c r="C8828" s="174" t="s">
        <v>182</v>
      </c>
      <c r="D8828" s="175">
        <v>28.66</v>
      </c>
    </row>
    <row r="8829" spans="1:4" ht="15.75" customHeight="1" x14ac:dyDescent="0.3">
      <c r="A8829" s="174">
        <v>104754</v>
      </c>
      <c r="B8829" s="83" t="s">
        <v>9001</v>
      </c>
      <c r="C8829" s="174" t="s">
        <v>182</v>
      </c>
      <c r="D8829" s="175">
        <v>36.53</v>
      </c>
    </row>
    <row r="8830" spans="1:4" ht="15.75" customHeight="1" x14ac:dyDescent="0.3">
      <c r="A8830" s="174">
        <v>104755</v>
      </c>
      <c r="B8830" s="83" t="s">
        <v>9002</v>
      </c>
      <c r="C8830" s="174" t="s">
        <v>182</v>
      </c>
      <c r="D8830" s="175">
        <v>48.73</v>
      </c>
    </row>
    <row r="8831" spans="1:4" ht="15.75" customHeight="1" x14ac:dyDescent="0.3">
      <c r="A8831" s="174">
        <v>96982</v>
      </c>
      <c r="B8831" s="83" t="s">
        <v>9003</v>
      </c>
      <c r="C8831" s="174" t="s">
        <v>182</v>
      </c>
      <c r="D8831" s="175">
        <v>0</v>
      </c>
    </row>
    <row r="8832" spans="1:4" ht="15.75" customHeight="1" x14ac:dyDescent="0.3">
      <c r="A8832" s="174">
        <v>96993</v>
      </c>
      <c r="B8832" s="83" t="s">
        <v>9004</v>
      </c>
      <c r="C8832" s="174" t="s">
        <v>182</v>
      </c>
      <c r="D8832" s="175">
        <v>0</v>
      </c>
    </row>
    <row r="8833" spans="1:4" ht="15.75" customHeight="1" x14ac:dyDescent="0.3">
      <c r="A8833" s="174">
        <v>96990</v>
      </c>
      <c r="B8833" s="83" t="s">
        <v>9005</v>
      </c>
      <c r="C8833" s="174" t="s">
        <v>182</v>
      </c>
      <c r="D8833" s="175">
        <v>0</v>
      </c>
    </row>
    <row r="8834" spans="1:4" ht="15.75" customHeight="1" x14ac:dyDescent="0.3">
      <c r="A8834" s="174">
        <v>96991</v>
      </c>
      <c r="B8834" s="83" t="s">
        <v>9006</v>
      </c>
      <c r="C8834" s="174" t="s">
        <v>182</v>
      </c>
      <c r="D8834" s="175">
        <v>0</v>
      </c>
    </row>
    <row r="8835" spans="1:4" ht="15.75" customHeight="1" x14ac:dyDescent="0.3">
      <c r="A8835" s="174">
        <v>96992</v>
      </c>
      <c r="B8835" s="83" t="s">
        <v>9007</v>
      </c>
      <c r="C8835" s="174" t="s">
        <v>182</v>
      </c>
      <c r="D8835" s="175">
        <v>0</v>
      </c>
    </row>
    <row r="8836" spans="1:4" ht="15.75" customHeight="1" x14ac:dyDescent="0.3">
      <c r="A8836" s="174">
        <v>96994</v>
      </c>
      <c r="B8836" s="83" t="s">
        <v>9008</v>
      </c>
      <c r="C8836" s="174" t="s">
        <v>182</v>
      </c>
      <c r="D8836" s="175">
        <v>0</v>
      </c>
    </row>
    <row r="8837" spans="1:4" ht="15.75" customHeight="1" x14ac:dyDescent="0.3">
      <c r="A8837" s="174">
        <v>96973</v>
      </c>
      <c r="B8837" s="83" t="s">
        <v>9009</v>
      </c>
      <c r="C8837" s="174" t="s">
        <v>224</v>
      </c>
      <c r="D8837" s="175">
        <v>76.319999999999993</v>
      </c>
    </row>
    <row r="8838" spans="1:4" ht="15.75" customHeight="1" x14ac:dyDescent="0.3">
      <c r="A8838" s="174">
        <v>104743</v>
      </c>
      <c r="B8838" s="83" t="s">
        <v>9010</v>
      </c>
      <c r="C8838" s="174" t="s">
        <v>224</v>
      </c>
      <c r="D8838" s="175">
        <v>0</v>
      </c>
    </row>
    <row r="8839" spans="1:4" ht="15.75" customHeight="1" x14ac:dyDescent="0.3">
      <c r="A8839" s="174">
        <v>96977</v>
      </c>
      <c r="B8839" s="83" t="s">
        <v>9011</v>
      </c>
      <c r="C8839" s="174" t="s">
        <v>224</v>
      </c>
      <c r="D8839" s="175">
        <v>57.3</v>
      </c>
    </row>
    <row r="8840" spans="1:4" ht="15.75" customHeight="1" x14ac:dyDescent="0.3">
      <c r="A8840" s="174">
        <v>96974</v>
      </c>
      <c r="B8840" s="83" t="s">
        <v>9012</v>
      </c>
      <c r="C8840" s="174" t="s">
        <v>224</v>
      </c>
      <c r="D8840" s="175">
        <v>97.53</v>
      </c>
    </row>
    <row r="8841" spans="1:4" ht="15.75" customHeight="1" x14ac:dyDescent="0.3">
      <c r="A8841" s="174">
        <v>104744</v>
      </c>
      <c r="B8841" s="83" t="s">
        <v>9013</v>
      </c>
      <c r="C8841" s="174" t="s">
        <v>224</v>
      </c>
      <c r="D8841" s="175">
        <v>0</v>
      </c>
    </row>
    <row r="8842" spans="1:4" ht="15.75" customHeight="1" x14ac:dyDescent="0.3">
      <c r="A8842" s="174">
        <v>96978</v>
      </c>
      <c r="B8842" s="83" t="s">
        <v>9014</v>
      </c>
      <c r="C8842" s="174" t="s">
        <v>224</v>
      </c>
      <c r="D8842" s="175">
        <v>75.45</v>
      </c>
    </row>
    <row r="8843" spans="1:4" ht="15.75" customHeight="1" x14ac:dyDescent="0.3">
      <c r="A8843" s="174">
        <v>96975</v>
      </c>
      <c r="B8843" s="83" t="s">
        <v>9015</v>
      </c>
      <c r="C8843" s="174" t="s">
        <v>224</v>
      </c>
      <c r="D8843" s="175">
        <v>119.72</v>
      </c>
    </row>
    <row r="8844" spans="1:4" ht="15.75" customHeight="1" x14ac:dyDescent="0.3">
      <c r="A8844" s="174">
        <v>104745</v>
      </c>
      <c r="B8844" s="83" t="s">
        <v>9016</v>
      </c>
      <c r="C8844" s="174" t="s">
        <v>224</v>
      </c>
      <c r="D8844" s="175">
        <v>0</v>
      </c>
    </row>
    <row r="8845" spans="1:4" ht="15.75" customHeight="1" x14ac:dyDescent="0.3">
      <c r="A8845" s="174">
        <v>96979</v>
      </c>
      <c r="B8845" s="83" t="s">
        <v>9017</v>
      </c>
      <c r="C8845" s="174" t="s">
        <v>224</v>
      </c>
      <c r="D8845" s="175">
        <v>107.75</v>
      </c>
    </row>
    <row r="8846" spans="1:4" ht="15.75" customHeight="1" x14ac:dyDescent="0.3">
      <c r="A8846" s="174">
        <v>96976</v>
      </c>
      <c r="B8846" s="83" t="s">
        <v>9018</v>
      </c>
      <c r="C8846" s="174" t="s">
        <v>224</v>
      </c>
      <c r="D8846" s="175">
        <v>155.72</v>
      </c>
    </row>
    <row r="8847" spans="1:4" ht="15.75" customHeight="1" x14ac:dyDescent="0.3">
      <c r="A8847" s="174">
        <v>96984</v>
      </c>
      <c r="B8847" s="83" t="s">
        <v>9019</v>
      </c>
      <c r="C8847" s="174" t="s">
        <v>182</v>
      </c>
      <c r="D8847" s="175">
        <v>78.88</v>
      </c>
    </row>
    <row r="8848" spans="1:4" ht="15.75" customHeight="1" x14ac:dyDescent="0.3">
      <c r="A8848" s="174">
        <v>96980</v>
      </c>
      <c r="B8848" s="83" t="s">
        <v>9020</v>
      </c>
      <c r="C8848" s="174" t="s">
        <v>224</v>
      </c>
      <c r="D8848" s="175">
        <v>0</v>
      </c>
    </row>
    <row r="8849" spans="1:4" ht="15.75" customHeight="1" x14ac:dyDescent="0.3">
      <c r="A8849" s="174">
        <v>96986</v>
      </c>
      <c r="B8849" s="83" t="s">
        <v>9021</v>
      </c>
      <c r="C8849" s="174" t="s">
        <v>182</v>
      </c>
      <c r="D8849" s="175">
        <v>110.57</v>
      </c>
    </row>
    <row r="8850" spans="1:4" ht="15.75" customHeight="1" x14ac:dyDescent="0.3">
      <c r="A8850" s="174">
        <v>96985</v>
      </c>
      <c r="B8850" s="83" t="s">
        <v>9022</v>
      </c>
      <c r="C8850" s="174" t="s">
        <v>182</v>
      </c>
      <c r="D8850" s="175">
        <v>73.78</v>
      </c>
    </row>
    <row r="8851" spans="1:4" ht="15.75" customHeight="1" x14ac:dyDescent="0.3">
      <c r="A8851" s="174">
        <v>96988</v>
      </c>
      <c r="B8851" s="83" t="s">
        <v>9023</v>
      </c>
      <c r="C8851" s="174" t="s">
        <v>182</v>
      </c>
      <c r="D8851" s="175">
        <v>174.58</v>
      </c>
    </row>
    <row r="8852" spans="1:4" ht="15.75" customHeight="1" x14ac:dyDescent="0.3">
      <c r="A8852" s="174">
        <v>104746</v>
      </c>
      <c r="B8852" s="83" t="s">
        <v>9024</v>
      </c>
      <c r="C8852" s="174" t="s">
        <v>182</v>
      </c>
      <c r="D8852" s="175">
        <v>30.52</v>
      </c>
    </row>
    <row r="8853" spans="1:4" ht="15.75" customHeight="1" x14ac:dyDescent="0.3">
      <c r="A8853" s="174">
        <v>104747</v>
      </c>
      <c r="B8853" s="83" t="s">
        <v>9025</v>
      </c>
      <c r="C8853" s="174" t="s">
        <v>182</v>
      </c>
      <c r="D8853" s="175">
        <v>0</v>
      </c>
    </row>
    <row r="8854" spans="1:4" ht="15.75" customHeight="1" x14ac:dyDescent="0.3">
      <c r="A8854" s="174">
        <v>96983</v>
      </c>
      <c r="B8854" s="83" t="s">
        <v>9026</v>
      </c>
      <c r="C8854" s="174" t="s">
        <v>182</v>
      </c>
      <c r="D8854" s="175">
        <v>0</v>
      </c>
    </row>
    <row r="8855" spans="1:4" ht="15.75" customHeight="1" x14ac:dyDescent="0.3">
      <c r="A8855" s="174">
        <v>104748</v>
      </c>
      <c r="B8855" s="83" t="s">
        <v>9027</v>
      </c>
      <c r="C8855" s="174" t="s">
        <v>182</v>
      </c>
      <c r="D8855" s="175">
        <v>0</v>
      </c>
    </row>
    <row r="8856" spans="1:4" ht="15.75" customHeight="1" x14ac:dyDescent="0.3">
      <c r="A8856" s="174">
        <v>98463</v>
      </c>
      <c r="B8856" s="83" t="s">
        <v>9028</v>
      </c>
      <c r="C8856" s="174" t="s">
        <v>182</v>
      </c>
      <c r="D8856" s="175">
        <v>31.12</v>
      </c>
    </row>
    <row r="8857" spans="1:4" ht="15.75" customHeight="1" x14ac:dyDescent="0.3">
      <c r="A8857" s="174">
        <v>104827</v>
      </c>
      <c r="B8857" s="83" t="s">
        <v>9029</v>
      </c>
      <c r="C8857" s="174" t="s">
        <v>182</v>
      </c>
      <c r="D8857" s="175">
        <v>0</v>
      </c>
    </row>
    <row r="8858" spans="1:4" ht="15.75" customHeight="1" x14ac:dyDescent="0.3">
      <c r="A8858" s="174">
        <v>104828</v>
      </c>
      <c r="B8858" s="83" t="s">
        <v>9030</v>
      </c>
      <c r="C8858" s="174" t="s">
        <v>182</v>
      </c>
      <c r="D8858" s="175">
        <v>0</v>
      </c>
    </row>
    <row r="8859" spans="1:4" ht="15.75" customHeight="1" x14ac:dyDescent="0.3">
      <c r="A8859" s="174">
        <v>104824</v>
      </c>
      <c r="B8859" s="83" t="s">
        <v>9031</v>
      </c>
      <c r="C8859" s="174" t="s">
        <v>182</v>
      </c>
      <c r="D8859" s="175">
        <v>0</v>
      </c>
    </row>
    <row r="8860" spans="1:4" ht="15.75" customHeight="1" x14ac:dyDescent="0.3">
      <c r="A8860" s="174">
        <v>104826</v>
      </c>
      <c r="B8860" s="83" t="s">
        <v>9032</v>
      </c>
      <c r="C8860" s="174" t="s">
        <v>182</v>
      </c>
      <c r="D8860" s="175">
        <v>0</v>
      </c>
    </row>
    <row r="8861" spans="1:4" ht="15.75" customHeight="1" x14ac:dyDescent="0.3">
      <c r="A8861" s="174">
        <v>104825</v>
      </c>
      <c r="B8861" s="83" t="s">
        <v>9033</v>
      </c>
      <c r="C8861" s="174" t="s">
        <v>182</v>
      </c>
      <c r="D8861" s="175">
        <v>0</v>
      </c>
    </row>
    <row r="8862" spans="1:4" ht="15.75" customHeight="1" x14ac:dyDescent="0.3">
      <c r="A8862" s="174">
        <v>104993</v>
      </c>
      <c r="B8862" s="83" t="s">
        <v>9034</v>
      </c>
      <c r="C8862" s="174" t="s">
        <v>182</v>
      </c>
      <c r="D8862" s="175">
        <v>0</v>
      </c>
    </row>
    <row r="8863" spans="1:4" ht="15.75" customHeight="1" x14ac:dyDescent="0.3">
      <c r="A8863" s="174">
        <v>104994</v>
      </c>
      <c r="B8863" s="83" t="s">
        <v>9035</v>
      </c>
      <c r="C8863" s="174" t="s">
        <v>182</v>
      </c>
      <c r="D8863" s="175">
        <v>0</v>
      </c>
    </row>
    <row r="8864" spans="1:4" ht="15.75" customHeight="1" x14ac:dyDescent="0.3">
      <c r="A8864" s="174">
        <v>104995</v>
      </c>
      <c r="B8864" s="83" t="s">
        <v>9036</v>
      </c>
      <c r="C8864" s="174" t="s">
        <v>182</v>
      </c>
      <c r="D8864" s="175">
        <v>0</v>
      </c>
    </row>
    <row r="8865" spans="1:4" ht="15.75" customHeight="1" x14ac:dyDescent="0.3">
      <c r="A8865" s="174">
        <v>104996</v>
      </c>
      <c r="B8865" s="83" t="s">
        <v>9037</v>
      </c>
      <c r="C8865" s="174" t="s">
        <v>182</v>
      </c>
      <c r="D8865" s="175">
        <v>0</v>
      </c>
    </row>
    <row r="8866" spans="1:4" ht="15.75" customHeight="1" x14ac:dyDescent="0.3">
      <c r="A8866" s="174">
        <v>95676</v>
      </c>
      <c r="B8866" s="83" t="s">
        <v>9038</v>
      </c>
      <c r="C8866" s="174" t="s">
        <v>182</v>
      </c>
      <c r="D8866" s="175">
        <v>132.13</v>
      </c>
    </row>
    <row r="8867" spans="1:4" ht="15.75" customHeight="1" x14ac:dyDescent="0.3">
      <c r="A8867" s="174">
        <v>95677</v>
      </c>
      <c r="B8867" s="83" t="s">
        <v>9039</v>
      </c>
      <c r="C8867" s="174" t="s">
        <v>182</v>
      </c>
      <c r="D8867" s="175">
        <v>0</v>
      </c>
    </row>
    <row r="8868" spans="1:4" ht="15.75" customHeight="1" x14ac:dyDescent="0.3">
      <c r="A8868" s="174">
        <v>105135</v>
      </c>
      <c r="B8868" s="83" t="s">
        <v>9040</v>
      </c>
      <c r="C8868" s="174" t="s">
        <v>182</v>
      </c>
      <c r="D8868" s="175">
        <v>858.37</v>
      </c>
    </row>
    <row r="8869" spans="1:4" ht="15.75" customHeight="1" x14ac:dyDescent="0.3">
      <c r="A8869" s="174">
        <v>104998</v>
      </c>
      <c r="B8869" s="83" t="s">
        <v>9041</v>
      </c>
      <c r="C8869" s="174" t="s">
        <v>182</v>
      </c>
      <c r="D8869" s="175">
        <v>529.48</v>
      </c>
    </row>
    <row r="8870" spans="1:4" ht="15.75" customHeight="1" x14ac:dyDescent="0.3">
      <c r="A8870" s="174">
        <v>104997</v>
      </c>
      <c r="B8870" s="83" t="s">
        <v>9042</v>
      </c>
      <c r="C8870" s="174" t="s">
        <v>182</v>
      </c>
      <c r="D8870" s="175">
        <v>399.29</v>
      </c>
    </row>
    <row r="8871" spans="1:4" ht="15.75" customHeight="1" x14ac:dyDescent="0.3">
      <c r="A8871" s="174">
        <v>95673</v>
      </c>
      <c r="B8871" s="83" t="s">
        <v>9043</v>
      </c>
      <c r="C8871" s="174" t="s">
        <v>182</v>
      </c>
      <c r="D8871" s="175">
        <v>121.8</v>
      </c>
    </row>
    <row r="8872" spans="1:4" ht="15.75" customHeight="1" x14ac:dyDescent="0.3">
      <c r="A8872" s="174">
        <v>95674</v>
      </c>
      <c r="B8872" s="83" t="s">
        <v>9044</v>
      </c>
      <c r="C8872" s="174" t="s">
        <v>182</v>
      </c>
      <c r="D8872" s="175">
        <v>128.65</v>
      </c>
    </row>
    <row r="8873" spans="1:4" ht="15.75" customHeight="1" x14ac:dyDescent="0.3">
      <c r="A8873" s="174">
        <v>104992</v>
      </c>
      <c r="B8873" s="83" t="s">
        <v>9045</v>
      </c>
      <c r="C8873" s="174" t="s">
        <v>182</v>
      </c>
      <c r="D8873" s="175">
        <v>1194.1300000000001</v>
      </c>
    </row>
    <row r="8874" spans="1:4" ht="15.75" customHeight="1" x14ac:dyDescent="0.3">
      <c r="A8874" s="174">
        <v>95675</v>
      </c>
      <c r="B8874" s="83" t="s">
        <v>9046</v>
      </c>
      <c r="C8874" s="174" t="s">
        <v>182</v>
      </c>
      <c r="D8874" s="175">
        <v>158.76</v>
      </c>
    </row>
    <row r="8875" spans="1:4" ht="15.75" customHeight="1" x14ac:dyDescent="0.3">
      <c r="A8875" s="174">
        <v>95648</v>
      </c>
      <c r="B8875" s="83" t="s">
        <v>9047</v>
      </c>
      <c r="C8875" s="174" t="s">
        <v>182</v>
      </c>
      <c r="D8875" s="175">
        <v>665.42</v>
      </c>
    </row>
    <row r="8876" spans="1:4" ht="15.75" customHeight="1" x14ac:dyDescent="0.3">
      <c r="A8876" s="174">
        <v>95649</v>
      </c>
      <c r="B8876" s="83" t="s">
        <v>9048</v>
      </c>
      <c r="C8876" s="174" t="s">
        <v>182</v>
      </c>
      <c r="D8876" s="175">
        <v>1148.5999999999999</v>
      </c>
    </row>
    <row r="8877" spans="1:4" ht="15.75" customHeight="1" x14ac:dyDescent="0.3">
      <c r="A8877" s="174">
        <v>95650</v>
      </c>
      <c r="B8877" s="83" t="s">
        <v>9049</v>
      </c>
      <c r="C8877" s="174" t="s">
        <v>182</v>
      </c>
      <c r="D8877" s="175">
        <v>1678.2</v>
      </c>
    </row>
    <row r="8878" spans="1:4" ht="15.75" customHeight="1" x14ac:dyDescent="0.3">
      <c r="A8878" s="174">
        <v>95651</v>
      </c>
      <c r="B8878" s="83" t="s">
        <v>9050</v>
      </c>
      <c r="C8878" s="174" t="s">
        <v>182</v>
      </c>
      <c r="D8878" s="175">
        <v>2180.0500000000002</v>
      </c>
    </row>
    <row r="8879" spans="1:4" ht="15.75" customHeight="1" x14ac:dyDescent="0.3">
      <c r="A8879" s="174">
        <v>95652</v>
      </c>
      <c r="B8879" s="83" t="s">
        <v>9051</v>
      </c>
      <c r="C8879" s="174" t="s">
        <v>182</v>
      </c>
      <c r="D8879" s="175">
        <v>820.01</v>
      </c>
    </row>
    <row r="8880" spans="1:4" ht="15.75" customHeight="1" x14ac:dyDescent="0.3">
      <c r="A8880" s="174">
        <v>95653</v>
      </c>
      <c r="B8880" s="83" t="s">
        <v>9052</v>
      </c>
      <c r="C8880" s="174" t="s">
        <v>182</v>
      </c>
      <c r="D8880" s="175">
        <v>1455.71</v>
      </c>
    </row>
    <row r="8881" spans="1:4" ht="15.75" customHeight="1" x14ac:dyDescent="0.3">
      <c r="A8881" s="174">
        <v>95654</v>
      </c>
      <c r="B8881" s="83" t="s">
        <v>9053</v>
      </c>
      <c r="C8881" s="174" t="s">
        <v>182</v>
      </c>
      <c r="D8881" s="175">
        <v>2144.13</v>
      </c>
    </row>
    <row r="8882" spans="1:4" ht="15.75" customHeight="1" x14ac:dyDescent="0.3">
      <c r="A8882" s="174">
        <v>95655</v>
      </c>
      <c r="B8882" s="83" t="s">
        <v>9054</v>
      </c>
      <c r="C8882" s="174" t="s">
        <v>182</v>
      </c>
      <c r="D8882" s="175">
        <v>2797.08</v>
      </c>
    </row>
    <row r="8883" spans="1:4" ht="15.75" customHeight="1" x14ac:dyDescent="0.3">
      <c r="A8883" s="174">
        <v>95657</v>
      </c>
      <c r="B8883" s="83" t="s">
        <v>9055</v>
      </c>
      <c r="C8883" s="174" t="s">
        <v>182</v>
      </c>
      <c r="D8883" s="175">
        <v>384.37</v>
      </c>
    </row>
    <row r="8884" spans="1:4" ht="15.75" customHeight="1" x14ac:dyDescent="0.3">
      <c r="A8884" s="174">
        <v>95658</v>
      </c>
      <c r="B8884" s="83" t="s">
        <v>9056</v>
      </c>
      <c r="C8884" s="174" t="s">
        <v>182</v>
      </c>
      <c r="D8884" s="175">
        <v>697.86</v>
      </c>
    </row>
    <row r="8885" spans="1:4" ht="15.75" customHeight="1" x14ac:dyDescent="0.3">
      <c r="A8885" s="174">
        <v>95659</v>
      </c>
      <c r="B8885" s="83" t="s">
        <v>9057</v>
      </c>
      <c r="C8885" s="174" t="s">
        <v>182</v>
      </c>
      <c r="D8885" s="175">
        <v>1038.24</v>
      </c>
    </row>
    <row r="8886" spans="1:4" ht="15.75" customHeight="1" x14ac:dyDescent="0.3">
      <c r="A8886" s="174">
        <v>95660</v>
      </c>
      <c r="B8886" s="83" t="s">
        <v>9058</v>
      </c>
      <c r="C8886" s="174" t="s">
        <v>182</v>
      </c>
      <c r="D8886" s="175">
        <v>1360.19</v>
      </c>
    </row>
    <row r="8887" spans="1:4" ht="15.75" customHeight="1" x14ac:dyDescent="0.3">
      <c r="A8887" s="174">
        <v>95661</v>
      </c>
      <c r="B8887" s="83" t="s">
        <v>9059</v>
      </c>
      <c r="C8887" s="174" t="s">
        <v>182</v>
      </c>
      <c r="D8887" s="175">
        <v>473.14</v>
      </c>
    </row>
    <row r="8888" spans="1:4" ht="15.75" customHeight="1" x14ac:dyDescent="0.3">
      <c r="A8888" s="174">
        <v>95662</v>
      </c>
      <c r="B8888" s="83" t="s">
        <v>9060</v>
      </c>
      <c r="C8888" s="174" t="s">
        <v>182</v>
      </c>
      <c r="D8888" s="175">
        <v>873.64</v>
      </c>
    </row>
    <row r="8889" spans="1:4" ht="15.75" customHeight="1" x14ac:dyDescent="0.3">
      <c r="A8889" s="174">
        <v>95663</v>
      </c>
      <c r="B8889" s="83" t="s">
        <v>9061</v>
      </c>
      <c r="C8889" s="174" t="s">
        <v>182</v>
      </c>
      <c r="D8889" s="175">
        <v>1306.3499999999999</v>
      </c>
    </row>
    <row r="8890" spans="1:4" ht="15.75" customHeight="1" x14ac:dyDescent="0.3">
      <c r="A8890" s="174">
        <v>95664</v>
      </c>
      <c r="B8890" s="83" t="s">
        <v>9062</v>
      </c>
      <c r="C8890" s="174" t="s">
        <v>182</v>
      </c>
      <c r="D8890" s="175">
        <v>1714.1</v>
      </c>
    </row>
    <row r="8891" spans="1:4" ht="15.75" customHeight="1" x14ac:dyDescent="0.3">
      <c r="A8891" s="174">
        <v>95665</v>
      </c>
      <c r="B8891" s="83" t="s">
        <v>9063</v>
      </c>
      <c r="C8891" s="174" t="s">
        <v>182</v>
      </c>
      <c r="D8891" s="175">
        <v>426.43</v>
      </c>
    </row>
    <row r="8892" spans="1:4" ht="15.75" customHeight="1" x14ac:dyDescent="0.3">
      <c r="A8892" s="174">
        <v>95666</v>
      </c>
      <c r="B8892" s="83" t="s">
        <v>9064</v>
      </c>
      <c r="C8892" s="174" t="s">
        <v>182</v>
      </c>
      <c r="D8892" s="175">
        <v>752.46</v>
      </c>
    </row>
    <row r="8893" spans="1:4" ht="15.75" customHeight="1" x14ac:dyDescent="0.3">
      <c r="A8893" s="174">
        <v>95667</v>
      </c>
      <c r="B8893" s="83" t="s">
        <v>9065</v>
      </c>
      <c r="C8893" s="174" t="s">
        <v>182</v>
      </c>
      <c r="D8893" s="175">
        <v>1113.8699999999999</v>
      </c>
    </row>
    <row r="8894" spans="1:4" ht="15.75" customHeight="1" x14ac:dyDescent="0.3">
      <c r="A8894" s="174">
        <v>95668</v>
      </c>
      <c r="B8894" s="83" t="s">
        <v>9066</v>
      </c>
      <c r="C8894" s="174" t="s">
        <v>182</v>
      </c>
      <c r="D8894" s="175">
        <v>1454.3</v>
      </c>
    </row>
    <row r="8895" spans="1:4" ht="15.75" customHeight="1" x14ac:dyDescent="0.3">
      <c r="A8895" s="174">
        <v>95669</v>
      </c>
      <c r="B8895" s="83" t="s">
        <v>9067</v>
      </c>
      <c r="C8895" s="174" t="s">
        <v>182</v>
      </c>
      <c r="D8895" s="175">
        <v>510.34</v>
      </c>
    </row>
    <row r="8896" spans="1:4" ht="15.75" customHeight="1" x14ac:dyDescent="0.3">
      <c r="A8896" s="174">
        <v>95670</v>
      </c>
      <c r="B8896" s="83" t="s">
        <v>9068</v>
      </c>
      <c r="C8896" s="174" t="s">
        <v>182</v>
      </c>
      <c r="D8896" s="175">
        <v>918.73</v>
      </c>
    </row>
    <row r="8897" spans="1:4" ht="15.75" customHeight="1" x14ac:dyDescent="0.3">
      <c r="A8897" s="174">
        <v>95671</v>
      </c>
      <c r="B8897" s="83" t="s">
        <v>9069</v>
      </c>
      <c r="C8897" s="174" t="s">
        <v>182</v>
      </c>
      <c r="D8897" s="175">
        <v>1367.1</v>
      </c>
    </row>
    <row r="8898" spans="1:4" ht="15.75" customHeight="1" x14ac:dyDescent="0.3">
      <c r="A8898" s="174">
        <v>95672</v>
      </c>
      <c r="B8898" s="83" t="s">
        <v>9070</v>
      </c>
      <c r="C8898" s="174" t="s">
        <v>182</v>
      </c>
      <c r="D8898" s="175">
        <v>1788.88</v>
      </c>
    </row>
    <row r="8899" spans="1:4" ht="15.75" customHeight="1" x14ac:dyDescent="0.3">
      <c r="A8899" s="174">
        <v>97741</v>
      </c>
      <c r="B8899" s="83" t="s">
        <v>9071</v>
      </c>
      <c r="C8899" s="174" t="s">
        <v>182</v>
      </c>
      <c r="D8899" s="175">
        <v>189.78</v>
      </c>
    </row>
    <row r="8900" spans="1:4" ht="15.75" customHeight="1" x14ac:dyDescent="0.3">
      <c r="A8900" s="174">
        <v>95641</v>
      </c>
      <c r="B8900" s="83" t="s">
        <v>9072</v>
      </c>
      <c r="C8900" s="174" t="s">
        <v>182</v>
      </c>
      <c r="D8900" s="175">
        <v>338.23</v>
      </c>
    </row>
    <row r="8901" spans="1:4" ht="15.75" customHeight="1" x14ac:dyDescent="0.3">
      <c r="A8901" s="174">
        <v>95642</v>
      </c>
      <c r="B8901" s="83" t="s">
        <v>9073</v>
      </c>
      <c r="C8901" s="174" t="s">
        <v>182</v>
      </c>
      <c r="D8901" s="175">
        <v>500.41</v>
      </c>
    </row>
    <row r="8902" spans="1:4" ht="15.75" customHeight="1" x14ac:dyDescent="0.3">
      <c r="A8902" s="174">
        <v>95643</v>
      </c>
      <c r="B8902" s="83" t="s">
        <v>9074</v>
      </c>
      <c r="C8902" s="174" t="s">
        <v>182</v>
      </c>
      <c r="D8902" s="175">
        <v>654.14</v>
      </c>
    </row>
    <row r="8903" spans="1:4" ht="15.75" customHeight="1" x14ac:dyDescent="0.3">
      <c r="A8903" s="174">
        <v>95644</v>
      </c>
      <c r="B8903" s="83" t="s">
        <v>9075</v>
      </c>
      <c r="C8903" s="174" t="s">
        <v>182</v>
      </c>
      <c r="D8903" s="175">
        <v>242.75</v>
      </c>
    </row>
    <row r="8904" spans="1:4" ht="15.75" customHeight="1" x14ac:dyDescent="0.3">
      <c r="A8904" s="174">
        <v>95645</v>
      </c>
      <c r="B8904" s="83" t="s">
        <v>9076</v>
      </c>
      <c r="C8904" s="174" t="s">
        <v>182</v>
      </c>
      <c r="D8904" s="175">
        <v>443.15</v>
      </c>
    </row>
    <row r="8905" spans="1:4" ht="15.75" customHeight="1" x14ac:dyDescent="0.3">
      <c r="A8905" s="174">
        <v>95646</v>
      </c>
      <c r="B8905" s="83" t="s">
        <v>9077</v>
      </c>
      <c r="C8905" s="174" t="s">
        <v>182</v>
      </c>
      <c r="D8905" s="175">
        <v>660.35</v>
      </c>
    </row>
    <row r="8906" spans="1:4" ht="15.75" customHeight="1" x14ac:dyDescent="0.3">
      <c r="A8906" s="174">
        <v>95647</v>
      </c>
      <c r="B8906" s="83" t="s">
        <v>9078</v>
      </c>
      <c r="C8906" s="174" t="s">
        <v>182</v>
      </c>
      <c r="D8906" s="175">
        <v>865.36</v>
      </c>
    </row>
    <row r="8907" spans="1:4" ht="15.75" customHeight="1" x14ac:dyDescent="0.3">
      <c r="A8907" s="174">
        <v>95636</v>
      </c>
      <c r="B8907" s="83" t="s">
        <v>9079</v>
      </c>
      <c r="C8907" s="174" t="s">
        <v>182</v>
      </c>
      <c r="D8907" s="175">
        <v>461.12</v>
      </c>
    </row>
    <row r="8908" spans="1:4" ht="15.75" customHeight="1" x14ac:dyDescent="0.3">
      <c r="A8908" s="174">
        <v>95637</v>
      </c>
      <c r="B8908" s="83" t="s">
        <v>9080</v>
      </c>
      <c r="C8908" s="174" t="s">
        <v>182</v>
      </c>
      <c r="D8908" s="175">
        <v>606.66</v>
      </c>
    </row>
    <row r="8909" spans="1:4" ht="15.75" customHeight="1" x14ac:dyDescent="0.3">
      <c r="A8909" s="174">
        <v>95638</v>
      </c>
      <c r="B8909" s="83" t="s">
        <v>9081</v>
      </c>
      <c r="C8909" s="174" t="s">
        <v>182</v>
      </c>
      <c r="D8909" s="175">
        <v>747.24</v>
      </c>
    </row>
    <row r="8910" spans="1:4" ht="15.75" customHeight="1" x14ac:dyDescent="0.3">
      <c r="A8910" s="174">
        <v>95639</v>
      </c>
      <c r="B8910" s="83" t="s">
        <v>9082</v>
      </c>
      <c r="C8910" s="174" t="s">
        <v>182</v>
      </c>
      <c r="D8910" s="175">
        <v>1016.58</v>
      </c>
    </row>
    <row r="8911" spans="1:4" ht="15.75" customHeight="1" x14ac:dyDescent="0.3">
      <c r="A8911" s="174">
        <v>95634</v>
      </c>
      <c r="B8911" s="83" t="s">
        <v>9083</v>
      </c>
      <c r="C8911" s="174" t="s">
        <v>182</v>
      </c>
      <c r="D8911" s="175">
        <v>215.04</v>
      </c>
    </row>
    <row r="8912" spans="1:4" ht="15.75" customHeight="1" x14ac:dyDescent="0.3">
      <c r="A8912" s="174">
        <v>95635</v>
      </c>
      <c r="B8912" s="83" t="s">
        <v>9084</v>
      </c>
      <c r="C8912" s="174" t="s">
        <v>182</v>
      </c>
      <c r="D8912" s="175">
        <v>228.95</v>
      </c>
    </row>
    <row r="8913" spans="1:4" ht="15.75" customHeight="1" x14ac:dyDescent="0.3">
      <c r="A8913" s="174">
        <v>98751</v>
      </c>
      <c r="B8913" s="83" t="s">
        <v>9085</v>
      </c>
      <c r="C8913" s="174" t="s">
        <v>224</v>
      </c>
      <c r="D8913" s="175">
        <v>165.04</v>
      </c>
    </row>
    <row r="8914" spans="1:4" ht="15.75" customHeight="1" x14ac:dyDescent="0.3">
      <c r="A8914" s="174">
        <v>98746</v>
      </c>
      <c r="B8914" s="83" t="s">
        <v>9086</v>
      </c>
      <c r="C8914" s="174" t="s">
        <v>224</v>
      </c>
      <c r="D8914" s="175">
        <v>84.05</v>
      </c>
    </row>
    <row r="8915" spans="1:4" ht="15.75" customHeight="1" x14ac:dyDescent="0.3">
      <c r="A8915" s="174">
        <v>98753</v>
      </c>
      <c r="B8915" s="83" t="s">
        <v>9087</v>
      </c>
      <c r="C8915" s="174" t="s">
        <v>224</v>
      </c>
      <c r="D8915" s="175">
        <v>293.05</v>
      </c>
    </row>
    <row r="8916" spans="1:4" ht="15.75" customHeight="1" x14ac:dyDescent="0.3">
      <c r="A8916" s="174">
        <v>98750</v>
      </c>
      <c r="B8916" s="83" t="s">
        <v>9088</v>
      </c>
      <c r="C8916" s="174" t="s">
        <v>224</v>
      </c>
      <c r="D8916" s="175">
        <v>117.46</v>
      </c>
    </row>
    <row r="8917" spans="1:4" ht="15.75" customHeight="1" x14ac:dyDescent="0.3">
      <c r="A8917" s="174">
        <v>98749</v>
      </c>
      <c r="B8917" s="83" t="s">
        <v>9089</v>
      </c>
      <c r="C8917" s="174" t="s">
        <v>224</v>
      </c>
      <c r="D8917" s="175">
        <v>99.22</v>
      </c>
    </row>
    <row r="8918" spans="1:4" ht="15.75" customHeight="1" x14ac:dyDescent="0.3">
      <c r="A8918" s="174">
        <v>98752</v>
      </c>
      <c r="B8918" s="83" t="s">
        <v>9090</v>
      </c>
      <c r="C8918" s="174" t="s">
        <v>224</v>
      </c>
      <c r="D8918" s="175">
        <v>222.16</v>
      </c>
    </row>
    <row r="8919" spans="1:4" ht="15.75" customHeight="1" x14ac:dyDescent="0.3">
      <c r="A8919" s="174">
        <v>98529</v>
      </c>
      <c r="B8919" s="83" t="s">
        <v>9091</v>
      </c>
      <c r="C8919" s="174" t="s">
        <v>182</v>
      </c>
      <c r="D8919" s="175">
        <v>96.7</v>
      </c>
    </row>
    <row r="8920" spans="1:4" ht="15.75" customHeight="1" x14ac:dyDescent="0.3">
      <c r="A8920" s="174">
        <v>98530</v>
      </c>
      <c r="B8920" s="83" t="s">
        <v>9092</v>
      </c>
      <c r="C8920" s="174" t="s">
        <v>182</v>
      </c>
      <c r="D8920" s="175">
        <v>189.81</v>
      </c>
    </row>
    <row r="8921" spans="1:4" ht="15.75" customHeight="1" x14ac:dyDescent="0.3">
      <c r="A8921" s="174">
        <v>98531</v>
      </c>
      <c r="B8921" s="83" t="s">
        <v>9093</v>
      </c>
      <c r="C8921" s="174" t="s">
        <v>182</v>
      </c>
      <c r="D8921" s="175">
        <v>465.31</v>
      </c>
    </row>
    <row r="8922" spans="1:4" ht="15.75" customHeight="1" x14ac:dyDescent="0.3">
      <c r="A8922" s="174">
        <v>98524</v>
      </c>
      <c r="B8922" s="83" t="s">
        <v>9094</v>
      </c>
      <c r="C8922" s="174" t="s">
        <v>216</v>
      </c>
      <c r="D8922" s="175">
        <v>6.12</v>
      </c>
    </row>
    <row r="8923" spans="1:4" ht="15.75" customHeight="1" x14ac:dyDescent="0.3">
      <c r="A8923" s="174">
        <v>98525</v>
      </c>
      <c r="B8923" s="83" t="s">
        <v>9095</v>
      </c>
      <c r="C8923" s="174" t="s">
        <v>216</v>
      </c>
      <c r="D8923" s="175">
        <v>0.71</v>
      </c>
    </row>
    <row r="8924" spans="1:4" ht="15.75" customHeight="1" x14ac:dyDescent="0.3">
      <c r="A8924" s="174">
        <v>98533</v>
      </c>
      <c r="B8924" s="83" t="s">
        <v>9096</v>
      </c>
      <c r="C8924" s="174" t="s">
        <v>182</v>
      </c>
      <c r="D8924" s="175">
        <v>136.38</v>
      </c>
    </row>
    <row r="8925" spans="1:4" ht="15.75" customHeight="1" x14ac:dyDescent="0.3">
      <c r="A8925" s="174">
        <v>98534</v>
      </c>
      <c r="B8925" s="83" t="s">
        <v>9097</v>
      </c>
      <c r="C8925" s="174" t="s">
        <v>182</v>
      </c>
      <c r="D8925" s="175">
        <v>376.32</v>
      </c>
    </row>
    <row r="8926" spans="1:4" ht="15.75" customHeight="1" x14ac:dyDescent="0.3">
      <c r="A8926" s="174">
        <v>98535</v>
      </c>
      <c r="B8926" s="83" t="s">
        <v>9098</v>
      </c>
      <c r="C8926" s="174" t="s">
        <v>182</v>
      </c>
      <c r="D8926" s="175">
        <v>797.5</v>
      </c>
    </row>
    <row r="8927" spans="1:4" ht="15.75" customHeight="1" x14ac:dyDescent="0.3">
      <c r="A8927" s="174">
        <v>98532</v>
      </c>
      <c r="B8927" s="83" t="s">
        <v>9099</v>
      </c>
      <c r="C8927" s="174" t="s">
        <v>182</v>
      </c>
      <c r="D8927" s="175">
        <v>35.22</v>
      </c>
    </row>
    <row r="8928" spans="1:4" ht="15.75" customHeight="1" x14ac:dyDescent="0.3">
      <c r="A8928" s="174">
        <v>98526</v>
      </c>
      <c r="B8928" s="83" t="s">
        <v>9100</v>
      </c>
      <c r="C8928" s="174" t="s">
        <v>182</v>
      </c>
      <c r="D8928" s="175">
        <v>155.31</v>
      </c>
    </row>
    <row r="8929" spans="1:4" ht="15.75" customHeight="1" x14ac:dyDescent="0.3">
      <c r="A8929" s="174">
        <v>98527</v>
      </c>
      <c r="B8929" s="83" t="s">
        <v>9101</v>
      </c>
      <c r="C8929" s="174" t="s">
        <v>182</v>
      </c>
      <c r="D8929" s="175">
        <v>257.76</v>
      </c>
    </row>
    <row r="8930" spans="1:4" ht="15.75" customHeight="1" x14ac:dyDescent="0.3">
      <c r="A8930" s="174">
        <v>98528</v>
      </c>
      <c r="B8930" s="83" t="s">
        <v>9102</v>
      </c>
      <c r="C8930" s="174" t="s">
        <v>182</v>
      </c>
      <c r="D8930" s="175">
        <v>339.72</v>
      </c>
    </row>
    <row r="8931" spans="1:4" ht="15.75" customHeight="1" x14ac:dyDescent="0.3">
      <c r="A8931" s="174">
        <v>94232</v>
      </c>
      <c r="B8931" s="83" t="s">
        <v>9103</v>
      </c>
      <c r="C8931" s="174" t="s">
        <v>182</v>
      </c>
      <c r="D8931" s="175">
        <v>3.86</v>
      </c>
    </row>
    <row r="8932" spans="1:4" ht="15.75" customHeight="1" x14ac:dyDescent="0.3">
      <c r="A8932" s="174">
        <v>100434</v>
      </c>
      <c r="B8932" s="83" t="s">
        <v>9104</v>
      </c>
      <c r="C8932" s="174" t="s">
        <v>224</v>
      </c>
      <c r="D8932" s="175">
        <v>178.24</v>
      </c>
    </row>
    <row r="8933" spans="1:4" ht="15.75" customHeight="1" x14ac:dyDescent="0.3">
      <c r="A8933" s="174">
        <v>94229</v>
      </c>
      <c r="B8933" s="83" t="s">
        <v>9105</v>
      </c>
      <c r="C8933" s="174" t="s">
        <v>224</v>
      </c>
      <c r="D8933" s="175">
        <v>168.26</v>
      </c>
    </row>
    <row r="8934" spans="1:4" ht="15.75" customHeight="1" x14ac:dyDescent="0.3">
      <c r="A8934" s="174">
        <v>94227</v>
      </c>
      <c r="B8934" s="83" t="s">
        <v>9106</v>
      </c>
      <c r="C8934" s="174" t="s">
        <v>224</v>
      </c>
      <c r="D8934" s="175">
        <v>64.040000000000006</v>
      </c>
    </row>
    <row r="8935" spans="1:4" ht="15.75" customHeight="1" x14ac:dyDescent="0.3">
      <c r="A8935" s="174">
        <v>94228</v>
      </c>
      <c r="B8935" s="83" t="s">
        <v>9107</v>
      </c>
      <c r="C8935" s="174" t="s">
        <v>224</v>
      </c>
      <c r="D8935" s="175">
        <v>87.49</v>
      </c>
    </row>
    <row r="8936" spans="1:4" ht="15.75" customHeight="1" x14ac:dyDescent="0.3">
      <c r="A8936" s="174">
        <v>94219</v>
      </c>
      <c r="B8936" s="83" t="s">
        <v>9108</v>
      </c>
      <c r="C8936" s="174" t="s">
        <v>224</v>
      </c>
      <c r="D8936" s="175">
        <v>40.049999999999997</v>
      </c>
    </row>
    <row r="8937" spans="1:4" ht="15.75" customHeight="1" x14ac:dyDescent="0.3">
      <c r="A8937" s="174">
        <v>94220</v>
      </c>
      <c r="B8937" s="83" t="s">
        <v>9109</v>
      </c>
      <c r="C8937" s="174" t="s">
        <v>224</v>
      </c>
      <c r="D8937" s="175">
        <v>55.47</v>
      </c>
    </row>
    <row r="8938" spans="1:4" ht="15.75" customHeight="1" x14ac:dyDescent="0.3">
      <c r="A8938" s="174">
        <v>100326</v>
      </c>
      <c r="B8938" s="83" t="s">
        <v>9110</v>
      </c>
      <c r="C8938" s="174" t="s">
        <v>224</v>
      </c>
      <c r="D8938" s="175">
        <v>0</v>
      </c>
    </row>
    <row r="8939" spans="1:4" ht="15.75" customHeight="1" x14ac:dyDescent="0.3">
      <c r="A8939" s="174">
        <v>94221</v>
      </c>
      <c r="B8939" s="83" t="s">
        <v>9111</v>
      </c>
      <c r="C8939" s="174" t="s">
        <v>224</v>
      </c>
      <c r="D8939" s="175">
        <v>30.92</v>
      </c>
    </row>
    <row r="8940" spans="1:4" ht="15.75" customHeight="1" x14ac:dyDescent="0.3">
      <c r="A8940" s="174">
        <v>94222</v>
      </c>
      <c r="B8940" s="83" t="s">
        <v>9112</v>
      </c>
      <c r="C8940" s="174" t="s">
        <v>224</v>
      </c>
      <c r="D8940" s="175">
        <v>46.34</v>
      </c>
    </row>
    <row r="8941" spans="1:4" ht="15.75" customHeight="1" x14ac:dyDescent="0.3">
      <c r="A8941" s="174">
        <v>94451</v>
      </c>
      <c r="B8941" s="83" t="s">
        <v>9113</v>
      </c>
      <c r="C8941" s="174" t="s">
        <v>224</v>
      </c>
      <c r="D8941" s="175">
        <v>85.02</v>
      </c>
    </row>
    <row r="8942" spans="1:4" ht="15.75" customHeight="1" x14ac:dyDescent="0.3">
      <c r="A8942" s="174">
        <v>94223</v>
      </c>
      <c r="B8942" s="83" t="s">
        <v>9114</v>
      </c>
      <c r="C8942" s="174" t="s">
        <v>224</v>
      </c>
      <c r="D8942" s="175">
        <v>75.86</v>
      </c>
    </row>
    <row r="8943" spans="1:4" ht="15.75" customHeight="1" x14ac:dyDescent="0.3">
      <c r="A8943" s="174">
        <v>100325</v>
      </c>
      <c r="B8943" s="83" t="s">
        <v>9115</v>
      </c>
      <c r="C8943" s="174" t="s">
        <v>224</v>
      </c>
      <c r="D8943" s="175">
        <v>82.14</v>
      </c>
    </row>
    <row r="8944" spans="1:4" ht="15.75" customHeight="1" x14ac:dyDescent="0.3">
      <c r="A8944" s="174">
        <v>94224</v>
      </c>
      <c r="B8944" s="83" t="s">
        <v>9116</v>
      </c>
      <c r="C8944" s="174" t="s">
        <v>224</v>
      </c>
      <c r="D8944" s="175">
        <v>33.270000000000003</v>
      </c>
    </row>
    <row r="8945" spans="1:4" ht="15.75" customHeight="1" x14ac:dyDescent="0.3">
      <c r="A8945" s="174">
        <v>102653</v>
      </c>
      <c r="B8945" s="83" t="s">
        <v>9117</v>
      </c>
      <c r="C8945" s="174" t="s">
        <v>216</v>
      </c>
      <c r="D8945" s="175">
        <v>0</v>
      </c>
    </row>
    <row r="8946" spans="1:4" ht="15.75" customHeight="1" x14ac:dyDescent="0.3">
      <c r="A8946" s="174">
        <v>100330</v>
      </c>
      <c r="B8946" s="83" t="s">
        <v>9118</v>
      </c>
      <c r="C8946" s="174" t="s">
        <v>216</v>
      </c>
      <c r="D8946" s="175">
        <v>23.93</v>
      </c>
    </row>
    <row r="8947" spans="1:4" ht="15.75" customHeight="1" x14ac:dyDescent="0.3">
      <c r="A8947" s="174">
        <v>100331</v>
      </c>
      <c r="B8947" s="83" t="s">
        <v>9119</v>
      </c>
      <c r="C8947" s="174" t="s">
        <v>216</v>
      </c>
      <c r="D8947" s="175">
        <v>31.84</v>
      </c>
    </row>
    <row r="8948" spans="1:4" ht="15.75" customHeight="1" x14ac:dyDescent="0.3">
      <c r="A8948" s="174">
        <v>100328</v>
      </c>
      <c r="B8948" s="83" t="s">
        <v>9120</v>
      </c>
      <c r="C8948" s="174" t="s">
        <v>216</v>
      </c>
      <c r="D8948" s="175">
        <v>17.66</v>
      </c>
    </row>
    <row r="8949" spans="1:4" ht="15.75" customHeight="1" x14ac:dyDescent="0.3">
      <c r="A8949" s="174">
        <v>100329</v>
      </c>
      <c r="B8949" s="83" t="s">
        <v>9121</v>
      </c>
      <c r="C8949" s="174" t="s">
        <v>216</v>
      </c>
      <c r="D8949" s="175">
        <v>22.3</v>
      </c>
    </row>
    <row r="8950" spans="1:4" ht="15.75" customHeight="1" x14ac:dyDescent="0.3">
      <c r="A8950" s="174">
        <v>94231</v>
      </c>
      <c r="B8950" s="83" t="s">
        <v>9122</v>
      </c>
      <c r="C8950" s="174" t="s">
        <v>224</v>
      </c>
      <c r="D8950" s="175">
        <v>51.78</v>
      </c>
    </row>
    <row r="8951" spans="1:4" ht="15.75" customHeight="1" x14ac:dyDescent="0.3">
      <c r="A8951" s="174">
        <v>100435</v>
      </c>
      <c r="B8951" s="83" t="s">
        <v>9123</v>
      </c>
      <c r="C8951" s="174" t="s">
        <v>224</v>
      </c>
      <c r="D8951" s="175">
        <v>63.03</v>
      </c>
    </row>
    <row r="8952" spans="1:4" ht="15.75" customHeight="1" x14ac:dyDescent="0.3">
      <c r="A8952" s="174">
        <v>100327</v>
      </c>
      <c r="B8952" s="83" t="s">
        <v>9124</v>
      </c>
      <c r="C8952" s="174" t="s">
        <v>224</v>
      </c>
      <c r="D8952" s="175">
        <v>59.01</v>
      </c>
    </row>
    <row r="8953" spans="1:4" ht="15.75" customHeight="1" x14ac:dyDescent="0.3">
      <c r="A8953" s="174">
        <v>94226</v>
      </c>
      <c r="B8953" s="83" t="s">
        <v>9125</v>
      </c>
      <c r="C8953" s="174" t="s">
        <v>216</v>
      </c>
      <c r="D8953" s="175">
        <v>20.25</v>
      </c>
    </row>
    <row r="8954" spans="1:4" ht="15.75" customHeight="1" x14ac:dyDescent="0.3">
      <c r="A8954" s="174">
        <v>94201</v>
      </c>
      <c r="B8954" s="83" t="s">
        <v>9126</v>
      </c>
      <c r="C8954" s="174" t="s">
        <v>216</v>
      </c>
      <c r="D8954" s="175">
        <v>62.09</v>
      </c>
    </row>
    <row r="8955" spans="1:4" ht="15.75" customHeight="1" x14ac:dyDescent="0.3">
      <c r="A8955" s="174">
        <v>94204</v>
      </c>
      <c r="B8955" s="83" t="s">
        <v>9127</v>
      </c>
      <c r="C8955" s="174" t="s">
        <v>216</v>
      </c>
      <c r="D8955" s="175">
        <v>69.95</v>
      </c>
    </row>
    <row r="8956" spans="1:4" ht="15.75" customHeight="1" x14ac:dyDescent="0.3">
      <c r="A8956" s="174">
        <v>94447</v>
      </c>
      <c r="B8956" s="83" t="s">
        <v>9128</v>
      </c>
      <c r="C8956" s="174" t="s">
        <v>216</v>
      </c>
      <c r="D8956" s="175">
        <v>62.09</v>
      </c>
    </row>
    <row r="8957" spans="1:4" ht="15.75" customHeight="1" x14ac:dyDescent="0.3">
      <c r="A8957" s="174">
        <v>94448</v>
      </c>
      <c r="B8957" s="83" t="s">
        <v>9129</v>
      </c>
      <c r="C8957" s="174" t="s">
        <v>216</v>
      </c>
      <c r="D8957" s="175">
        <v>69.95</v>
      </c>
    </row>
    <row r="8958" spans="1:4" ht="15.75" customHeight="1" x14ac:dyDescent="0.3">
      <c r="A8958" s="174">
        <v>94445</v>
      </c>
      <c r="B8958" s="83" t="s">
        <v>9130</v>
      </c>
      <c r="C8958" s="174" t="s">
        <v>216</v>
      </c>
      <c r="D8958" s="175">
        <v>62.09</v>
      </c>
    </row>
    <row r="8959" spans="1:4" ht="15.75" customHeight="1" x14ac:dyDescent="0.3">
      <c r="A8959" s="174">
        <v>94446</v>
      </c>
      <c r="B8959" s="83" t="s">
        <v>9131</v>
      </c>
      <c r="C8959" s="174" t="s">
        <v>216</v>
      </c>
      <c r="D8959" s="175">
        <v>69.95</v>
      </c>
    </row>
    <row r="8960" spans="1:4" ht="15.75" customHeight="1" x14ac:dyDescent="0.3">
      <c r="A8960" s="174">
        <v>94440</v>
      </c>
      <c r="B8960" s="83" t="s">
        <v>9132</v>
      </c>
      <c r="C8960" s="174" t="s">
        <v>216</v>
      </c>
      <c r="D8960" s="175">
        <v>43.28</v>
      </c>
    </row>
    <row r="8961" spans="1:4" ht="15.75" customHeight="1" x14ac:dyDescent="0.3">
      <c r="A8961" s="174">
        <v>94441</v>
      </c>
      <c r="B8961" s="83" t="s">
        <v>9133</v>
      </c>
      <c r="C8961" s="174" t="s">
        <v>216</v>
      </c>
      <c r="D8961" s="175">
        <v>47.91</v>
      </c>
    </row>
    <row r="8962" spans="1:4" ht="15.75" customHeight="1" x14ac:dyDescent="0.3">
      <c r="A8962" s="174">
        <v>94195</v>
      </c>
      <c r="B8962" s="83" t="s">
        <v>9134</v>
      </c>
      <c r="C8962" s="174" t="s">
        <v>216</v>
      </c>
      <c r="D8962" s="175">
        <v>43.28</v>
      </c>
    </row>
    <row r="8963" spans="1:4" ht="15.75" customHeight="1" x14ac:dyDescent="0.3">
      <c r="A8963" s="174">
        <v>94198</v>
      </c>
      <c r="B8963" s="83" t="s">
        <v>9135</v>
      </c>
      <c r="C8963" s="174" t="s">
        <v>216</v>
      </c>
      <c r="D8963" s="175">
        <v>47.91</v>
      </c>
    </row>
    <row r="8964" spans="1:4" ht="15.75" customHeight="1" x14ac:dyDescent="0.3">
      <c r="A8964" s="174">
        <v>94442</v>
      </c>
      <c r="B8964" s="83" t="s">
        <v>9136</v>
      </c>
      <c r="C8964" s="174" t="s">
        <v>216</v>
      </c>
      <c r="D8964" s="175">
        <v>43.28</v>
      </c>
    </row>
    <row r="8965" spans="1:4" ht="15.75" customHeight="1" x14ac:dyDescent="0.3">
      <c r="A8965" s="174">
        <v>94443</v>
      </c>
      <c r="B8965" s="83" t="s">
        <v>9137</v>
      </c>
      <c r="C8965" s="174" t="s">
        <v>216</v>
      </c>
      <c r="D8965" s="175">
        <v>47.91</v>
      </c>
    </row>
    <row r="8966" spans="1:4" ht="15.75" customHeight="1" x14ac:dyDescent="0.3">
      <c r="A8966" s="174">
        <v>94213</v>
      </c>
      <c r="B8966" s="83" t="s">
        <v>9138</v>
      </c>
      <c r="C8966" s="174" t="s">
        <v>216</v>
      </c>
      <c r="D8966" s="175">
        <v>70.5</v>
      </c>
    </row>
    <row r="8967" spans="1:4" ht="15.75" customHeight="1" x14ac:dyDescent="0.3">
      <c r="A8967" s="174">
        <v>94189</v>
      </c>
      <c r="B8967" s="83" t="s">
        <v>9139</v>
      </c>
      <c r="C8967" s="174" t="s">
        <v>216</v>
      </c>
      <c r="D8967" s="175">
        <v>36.35</v>
      </c>
    </row>
    <row r="8968" spans="1:4" ht="15.75" customHeight="1" x14ac:dyDescent="0.3">
      <c r="A8968" s="174">
        <v>94192</v>
      </c>
      <c r="B8968" s="83" t="s">
        <v>9140</v>
      </c>
      <c r="C8968" s="174" t="s">
        <v>216</v>
      </c>
      <c r="D8968" s="175">
        <v>39.85</v>
      </c>
    </row>
    <row r="8969" spans="1:4" ht="15.75" customHeight="1" x14ac:dyDescent="0.3">
      <c r="A8969" s="174">
        <v>94444</v>
      </c>
      <c r="B8969" s="83" t="s">
        <v>9141</v>
      </c>
      <c r="C8969" s="174" t="s">
        <v>216</v>
      </c>
      <c r="D8969" s="175">
        <v>577.88</v>
      </c>
    </row>
    <row r="8970" spans="1:4" ht="15.75" customHeight="1" x14ac:dyDescent="0.3">
      <c r="A8970" s="174">
        <v>94218</v>
      </c>
      <c r="B8970" s="83" t="s">
        <v>9142</v>
      </c>
      <c r="C8970" s="174" t="s">
        <v>216</v>
      </c>
      <c r="D8970" s="175">
        <v>120.43</v>
      </c>
    </row>
    <row r="8971" spans="1:4" ht="15.75" customHeight="1" x14ac:dyDescent="0.3">
      <c r="A8971" s="174">
        <v>94216</v>
      </c>
      <c r="B8971" s="83" t="s">
        <v>9143</v>
      </c>
      <c r="C8971" s="174" t="s">
        <v>216</v>
      </c>
      <c r="D8971" s="175">
        <v>202.07</v>
      </c>
    </row>
    <row r="8972" spans="1:4" ht="15.75" customHeight="1" x14ac:dyDescent="0.3">
      <c r="A8972" s="174">
        <v>94449</v>
      </c>
      <c r="B8972" s="83" t="s">
        <v>9144</v>
      </c>
      <c r="C8972" s="174" t="s">
        <v>216</v>
      </c>
      <c r="D8972" s="175">
        <v>76.319999999999993</v>
      </c>
    </row>
    <row r="8973" spans="1:4" ht="15.75" customHeight="1" x14ac:dyDescent="0.3">
      <c r="A8973" s="174">
        <v>94210</v>
      </c>
      <c r="B8973" s="83" t="s">
        <v>9145</v>
      </c>
      <c r="C8973" s="174" t="s">
        <v>216</v>
      </c>
      <c r="D8973" s="175">
        <v>50.22</v>
      </c>
    </row>
    <row r="8974" spans="1:4" ht="15.75" customHeight="1" x14ac:dyDescent="0.3">
      <c r="A8974" s="174">
        <v>94207</v>
      </c>
      <c r="B8974" s="83" t="s">
        <v>9146</v>
      </c>
      <c r="C8974" s="174" t="s">
        <v>216</v>
      </c>
      <c r="D8974" s="175">
        <v>47.08</v>
      </c>
    </row>
    <row r="8975" spans="1:4" ht="15.75" customHeight="1" x14ac:dyDescent="0.3">
      <c r="A8975" s="174">
        <v>102109</v>
      </c>
      <c r="B8975" s="83" t="s">
        <v>9147</v>
      </c>
      <c r="C8975" s="174" t="s">
        <v>182</v>
      </c>
      <c r="D8975" s="175">
        <v>59.46</v>
      </c>
    </row>
    <row r="8976" spans="1:4" ht="15.75" customHeight="1" x14ac:dyDescent="0.3">
      <c r="A8976" s="174">
        <v>102110</v>
      </c>
      <c r="B8976" s="83" t="s">
        <v>9148</v>
      </c>
      <c r="C8976" s="174" t="s">
        <v>182</v>
      </c>
      <c r="D8976" s="175">
        <v>157.68</v>
      </c>
    </row>
    <row r="8977" spans="1:4" ht="15.75" customHeight="1" x14ac:dyDescent="0.3">
      <c r="A8977" s="174">
        <v>103656</v>
      </c>
      <c r="B8977" s="83" t="s">
        <v>9149</v>
      </c>
      <c r="C8977" s="174" t="s">
        <v>182</v>
      </c>
      <c r="D8977" s="175">
        <v>129176.73</v>
      </c>
    </row>
    <row r="8978" spans="1:4" ht="15.75" customHeight="1" x14ac:dyDescent="0.3">
      <c r="A8978" s="174">
        <v>102105</v>
      </c>
      <c r="B8978" s="83" t="s">
        <v>9150</v>
      </c>
      <c r="C8978" s="174" t="s">
        <v>182</v>
      </c>
      <c r="D8978" s="175">
        <v>20521.22</v>
      </c>
    </row>
    <row r="8979" spans="1:4" ht="15.75" customHeight="1" x14ac:dyDescent="0.3">
      <c r="A8979" s="174">
        <v>102106</v>
      </c>
      <c r="B8979" s="83" t="s">
        <v>9151</v>
      </c>
      <c r="C8979" s="174" t="s">
        <v>182</v>
      </c>
      <c r="D8979" s="175">
        <v>25712.9</v>
      </c>
    </row>
    <row r="8980" spans="1:4" ht="15.75" customHeight="1" x14ac:dyDescent="0.3">
      <c r="A8980" s="174">
        <v>102107</v>
      </c>
      <c r="B8980" s="83" t="s">
        <v>9152</v>
      </c>
      <c r="C8980" s="174" t="s">
        <v>182</v>
      </c>
      <c r="D8980" s="175">
        <v>35838.46</v>
      </c>
    </row>
    <row r="8981" spans="1:4" ht="15.75" customHeight="1" x14ac:dyDescent="0.3">
      <c r="A8981" s="174">
        <v>102102</v>
      </c>
      <c r="B8981" s="83" t="s">
        <v>9153</v>
      </c>
      <c r="C8981" s="174" t="s">
        <v>182</v>
      </c>
      <c r="D8981" s="175">
        <v>11739.15</v>
      </c>
    </row>
    <row r="8982" spans="1:4" ht="15.75" customHeight="1" x14ac:dyDescent="0.3">
      <c r="A8982" s="174">
        <v>102108</v>
      </c>
      <c r="B8982" s="83" t="s">
        <v>9154</v>
      </c>
      <c r="C8982" s="174" t="s">
        <v>182</v>
      </c>
      <c r="D8982" s="175">
        <v>41717.24</v>
      </c>
    </row>
    <row r="8983" spans="1:4" ht="15.75" customHeight="1" x14ac:dyDescent="0.3">
      <c r="A8983" s="174">
        <v>102103</v>
      </c>
      <c r="B8983" s="83" t="s">
        <v>9155</v>
      </c>
      <c r="C8983" s="174" t="s">
        <v>182</v>
      </c>
      <c r="D8983" s="175">
        <v>13053.35</v>
      </c>
    </row>
    <row r="8984" spans="1:4" ht="15.75" customHeight="1" x14ac:dyDescent="0.3">
      <c r="A8984" s="174">
        <v>103654</v>
      </c>
      <c r="B8984" s="83" t="s">
        <v>9156</v>
      </c>
      <c r="C8984" s="174" t="s">
        <v>182</v>
      </c>
      <c r="D8984" s="175">
        <v>67483.94</v>
      </c>
    </row>
    <row r="8985" spans="1:4" ht="15.75" customHeight="1" x14ac:dyDescent="0.3">
      <c r="A8985" s="174">
        <v>102104</v>
      </c>
      <c r="B8985" s="83" t="s">
        <v>9157</v>
      </c>
      <c r="C8985" s="174" t="s">
        <v>182</v>
      </c>
      <c r="D8985" s="175">
        <v>16715.849999999999</v>
      </c>
    </row>
    <row r="8986" spans="1:4" ht="15.75" customHeight="1" x14ac:dyDescent="0.3">
      <c r="A8986" s="174">
        <v>103655</v>
      </c>
      <c r="B8986" s="83" t="s">
        <v>9158</v>
      </c>
      <c r="C8986" s="174" t="s">
        <v>182</v>
      </c>
      <c r="D8986" s="175">
        <v>92418.77</v>
      </c>
    </row>
    <row r="8987" spans="1:4" ht="15.75" customHeight="1" x14ac:dyDescent="0.3">
      <c r="A8987" s="174">
        <v>105473</v>
      </c>
      <c r="B8987" s="83" t="s">
        <v>9159</v>
      </c>
      <c r="C8987" s="174" t="s">
        <v>9160</v>
      </c>
      <c r="D8987" s="175">
        <v>0</v>
      </c>
    </row>
    <row r="8988" spans="1:4" ht="15.75" customHeight="1" x14ac:dyDescent="0.3">
      <c r="A8988" s="174">
        <v>105414</v>
      </c>
      <c r="B8988" s="83" t="s">
        <v>9161</v>
      </c>
      <c r="C8988" s="174" t="s">
        <v>9160</v>
      </c>
      <c r="D8988" s="175">
        <v>0</v>
      </c>
    </row>
    <row r="8989" spans="1:4" ht="15.75" customHeight="1" x14ac:dyDescent="0.3">
      <c r="A8989" s="174">
        <v>105424</v>
      </c>
      <c r="B8989" s="83" t="s">
        <v>9162</v>
      </c>
      <c r="C8989" s="174" t="s">
        <v>9160</v>
      </c>
      <c r="D8989" s="175">
        <v>0</v>
      </c>
    </row>
    <row r="8990" spans="1:4" ht="15.75" customHeight="1" x14ac:dyDescent="0.3">
      <c r="A8990" s="174">
        <v>105448</v>
      </c>
      <c r="B8990" s="83" t="s">
        <v>9163</v>
      </c>
      <c r="C8990" s="174" t="s">
        <v>9160</v>
      </c>
      <c r="D8990" s="175">
        <v>0</v>
      </c>
    </row>
    <row r="8991" spans="1:4" ht="15.75" customHeight="1" x14ac:dyDescent="0.3">
      <c r="A8991" s="174">
        <v>105409</v>
      </c>
      <c r="B8991" s="83" t="s">
        <v>9164</v>
      </c>
      <c r="C8991" s="174" t="s">
        <v>9160</v>
      </c>
      <c r="D8991" s="175">
        <v>0</v>
      </c>
    </row>
    <row r="8992" spans="1:4" ht="15.75" customHeight="1" x14ac:dyDescent="0.3">
      <c r="A8992" s="174">
        <v>105415</v>
      </c>
      <c r="B8992" s="83" t="s">
        <v>9165</v>
      </c>
      <c r="C8992" s="174" t="s">
        <v>9160</v>
      </c>
      <c r="D8992" s="175">
        <v>0</v>
      </c>
    </row>
    <row r="8993" spans="1:4" ht="15.75" customHeight="1" x14ac:dyDescent="0.3">
      <c r="A8993" s="174">
        <v>105487</v>
      </c>
      <c r="B8993" s="83" t="s">
        <v>9166</v>
      </c>
      <c r="C8993" s="174" t="s">
        <v>9160</v>
      </c>
      <c r="D8993" s="175">
        <v>0</v>
      </c>
    </row>
    <row r="8994" spans="1:4" ht="15.75" customHeight="1" x14ac:dyDescent="0.3">
      <c r="A8994" s="174">
        <v>105451</v>
      </c>
      <c r="B8994" s="83" t="s">
        <v>9167</v>
      </c>
      <c r="C8994" s="174" t="s">
        <v>9160</v>
      </c>
      <c r="D8994" s="175">
        <v>0</v>
      </c>
    </row>
    <row r="8995" spans="1:4" ht="15.75" customHeight="1" x14ac:dyDescent="0.3">
      <c r="A8995" s="174">
        <v>105454</v>
      </c>
      <c r="B8995" s="83" t="s">
        <v>9168</v>
      </c>
      <c r="C8995" s="174" t="s">
        <v>9160</v>
      </c>
      <c r="D8995" s="175">
        <v>0</v>
      </c>
    </row>
    <row r="8996" spans="1:4" ht="15.75" customHeight="1" x14ac:dyDescent="0.3">
      <c r="A8996" s="174">
        <v>105411</v>
      </c>
      <c r="B8996" s="83" t="s">
        <v>9169</v>
      </c>
      <c r="C8996" s="174" t="s">
        <v>9160</v>
      </c>
      <c r="D8996" s="175">
        <v>0</v>
      </c>
    </row>
    <row r="8997" spans="1:4" ht="15.75" customHeight="1" x14ac:dyDescent="0.3">
      <c r="A8997" s="174">
        <v>105419</v>
      </c>
      <c r="B8997" s="83" t="s">
        <v>9170</v>
      </c>
      <c r="C8997" s="174" t="s">
        <v>9160</v>
      </c>
      <c r="D8997" s="175">
        <v>0</v>
      </c>
    </row>
    <row r="8998" spans="1:4" ht="15.75" customHeight="1" x14ac:dyDescent="0.3">
      <c r="A8998" s="174">
        <v>105443</v>
      </c>
      <c r="B8998" s="83" t="s">
        <v>9171</v>
      </c>
      <c r="C8998" s="174" t="s">
        <v>9160</v>
      </c>
      <c r="D8998" s="175">
        <v>0</v>
      </c>
    </row>
    <row r="8999" spans="1:4" ht="15.75" customHeight="1" x14ac:dyDescent="0.3">
      <c r="A8999" s="174">
        <v>105455</v>
      </c>
      <c r="B8999" s="83" t="s">
        <v>9172</v>
      </c>
      <c r="C8999" s="174" t="s">
        <v>9160</v>
      </c>
      <c r="D8999" s="175">
        <v>0</v>
      </c>
    </row>
    <row r="9000" spans="1:4" ht="15.75" customHeight="1" x14ac:dyDescent="0.3">
      <c r="A9000" s="174">
        <v>105412</v>
      </c>
      <c r="B9000" s="83" t="s">
        <v>9173</v>
      </c>
      <c r="C9000" s="174" t="s">
        <v>9160</v>
      </c>
      <c r="D9000" s="175">
        <v>0</v>
      </c>
    </row>
    <row r="9001" spans="1:4" ht="15.75" customHeight="1" x14ac:dyDescent="0.3">
      <c r="A9001" s="174">
        <v>105420</v>
      </c>
      <c r="B9001" s="83" t="s">
        <v>9174</v>
      </c>
      <c r="C9001" s="174" t="s">
        <v>9160</v>
      </c>
      <c r="D9001" s="175">
        <v>0</v>
      </c>
    </row>
    <row r="9002" spans="1:4" ht="15.75" customHeight="1" x14ac:dyDescent="0.3">
      <c r="A9002" s="174">
        <v>105444</v>
      </c>
      <c r="B9002" s="83" t="s">
        <v>9175</v>
      </c>
      <c r="C9002" s="174" t="s">
        <v>9160</v>
      </c>
      <c r="D9002" s="175">
        <v>0</v>
      </c>
    </row>
    <row r="9003" spans="1:4" ht="15.75" customHeight="1" x14ac:dyDescent="0.3">
      <c r="A9003" s="174">
        <v>105456</v>
      </c>
      <c r="B9003" s="83" t="s">
        <v>9176</v>
      </c>
      <c r="C9003" s="174" t="s">
        <v>9160</v>
      </c>
      <c r="D9003" s="175">
        <v>0</v>
      </c>
    </row>
    <row r="9004" spans="1:4" ht="15.75" customHeight="1" x14ac:dyDescent="0.3">
      <c r="A9004" s="174">
        <v>105478</v>
      </c>
      <c r="B9004" s="83" t="s">
        <v>9177</v>
      </c>
      <c r="C9004" s="174" t="s">
        <v>9160</v>
      </c>
      <c r="D9004" s="175">
        <v>0</v>
      </c>
    </row>
    <row r="9005" spans="1:4" ht="15.75" customHeight="1" x14ac:dyDescent="0.3">
      <c r="A9005" s="174">
        <v>105421</v>
      </c>
      <c r="B9005" s="83" t="s">
        <v>9178</v>
      </c>
      <c r="C9005" s="174" t="s">
        <v>9160</v>
      </c>
      <c r="D9005" s="175">
        <v>0</v>
      </c>
    </row>
    <row r="9006" spans="1:4" ht="15.75" customHeight="1" x14ac:dyDescent="0.3">
      <c r="A9006" s="174">
        <v>105445</v>
      </c>
      <c r="B9006" s="83" t="s">
        <v>9179</v>
      </c>
      <c r="C9006" s="174" t="s">
        <v>9160</v>
      </c>
      <c r="D9006" s="175">
        <v>0</v>
      </c>
    </row>
    <row r="9007" spans="1:4" ht="15.75" customHeight="1" x14ac:dyDescent="0.3">
      <c r="A9007" s="174">
        <v>105453</v>
      </c>
      <c r="B9007" s="83" t="s">
        <v>9180</v>
      </c>
      <c r="C9007" s="174" t="s">
        <v>9160</v>
      </c>
      <c r="D9007" s="175">
        <v>0</v>
      </c>
    </row>
    <row r="9008" spans="1:4" ht="15.75" customHeight="1" x14ac:dyDescent="0.3">
      <c r="A9008" s="174">
        <v>105497</v>
      </c>
      <c r="B9008" s="83" t="s">
        <v>9181</v>
      </c>
      <c r="C9008" s="174" t="s">
        <v>9160</v>
      </c>
      <c r="D9008" s="175">
        <v>0</v>
      </c>
    </row>
    <row r="9009" spans="1:4" ht="15.75" customHeight="1" x14ac:dyDescent="0.3">
      <c r="A9009" s="174">
        <v>105418</v>
      </c>
      <c r="B9009" s="83" t="s">
        <v>9182</v>
      </c>
      <c r="C9009" s="174" t="s">
        <v>9160</v>
      </c>
      <c r="D9009" s="175">
        <v>0</v>
      </c>
    </row>
    <row r="9010" spans="1:4" ht="15.75" customHeight="1" x14ac:dyDescent="0.3">
      <c r="A9010" s="174">
        <v>105442</v>
      </c>
      <c r="B9010" s="83" t="s">
        <v>9183</v>
      </c>
      <c r="C9010" s="174" t="s">
        <v>9160</v>
      </c>
      <c r="D9010" s="175">
        <v>0</v>
      </c>
    </row>
    <row r="9011" spans="1:4" ht="15.75" customHeight="1" x14ac:dyDescent="0.3">
      <c r="A9011" s="174">
        <v>105410</v>
      </c>
      <c r="B9011" s="83" t="s">
        <v>9184</v>
      </c>
      <c r="C9011" s="174" t="s">
        <v>9160</v>
      </c>
      <c r="D9011" s="175">
        <v>0</v>
      </c>
    </row>
    <row r="9012" spans="1:4" ht="15.75" customHeight="1" x14ac:dyDescent="0.3">
      <c r="A9012" s="174">
        <v>105416</v>
      </c>
      <c r="B9012" s="83" t="s">
        <v>9185</v>
      </c>
      <c r="C9012" s="174" t="s">
        <v>9160</v>
      </c>
      <c r="D9012" s="175">
        <v>0</v>
      </c>
    </row>
    <row r="9013" spans="1:4" ht="15.75" customHeight="1" x14ac:dyDescent="0.3">
      <c r="A9013" s="174">
        <v>105488</v>
      </c>
      <c r="B9013" s="83" t="s">
        <v>9186</v>
      </c>
      <c r="C9013" s="174" t="s">
        <v>9160</v>
      </c>
      <c r="D9013" s="175">
        <v>0</v>
      </c>
    </row>
    <row r="9014" spans="1:4" ht="15.75" customHeight="1" x14ac:dyDescent="0.3">
      <c r="A9014" s="174">
        <v>105452</v>
      </c>
      <c r="B9014" s="83" t="s">
        <v>9187</v>
      </c>
      <c r="C9014" s="174" t="s">
        <v>9160</v>
      </c>
      <c r="D9014" s="175">
        <v>0</v>
      </c>
    </row>
    <row r="9015" spans="1:4" ht="15.75" customHeight="1" x14ac:dyDescent="0.3">
      <c r="A9015" s="174">
        <v>105475</v>
      </c>
      <c r="B9015" s="83" t="s">
        <v>9188</v>
      </c>
      <c r="C9015" s="174" t="s">
        <v>9160</v>
      </c>
      <c r="D9015" s="175">
        <v>0</v>
      </c>
    </row>
    <row r="9016" spans="1:4" ht="15.75" customHeight="1" x14ac:dyDescent="0.3">
      <c r="A9016" s="174">
        <v>105498</v>
      </c>
      <c r="B9016" s="83" t="s">
        <v>9189</v>
      </c>
      <c r="C9016" s="174" t="s">
        <v>9160</v>
      </c>
      <c r="D9016" s="175">
        <v>0</v>
      </c>
    </row>
    <row r="9017" spans="1:4" ht="15.75" customHeight="1" x14ac:dyDescent="0.3">
      <c r="A9017" s="174">
        <v>105486</v>
      </c>
      <c r="B9017" s="83" t="s">
        <v>9190</v>
      </c>
      <c r="C9017" s="174" t="s">
        <v>9160</v>
      </c>
      <c r="D9017" s="175">
        <v>0</v>
      </c>
    </row>
    <row r="9018" spans="1:4" ht="15.75" customHeight="1" x14ac:dyDescent="0.3">
      <c r="A9018" s="174">
        <v>105450</v>
      </c>
      <c r="B9018" s="83" t="s">
        <v>9191</v>
      </c>
      <c r="C9018" s="174" t="s">
        <v>9160</v>
      </c>
      <c r="D9018" s="175">
        <v>0</v>
      </c>
    </row>
    <row r="9019" spans="1:4" ht="15.75" customHeight="1" x14ac:dyDescent="0.3">
      <c r="A9019" s="174">
        <v>105438</v>
      </c>
      <c r="B9019" s="83" t="s">
        <v>9192</v>
      </c>
      <c r="C9019" s="174" t="s">
        <v>9160</v>
      </c>
      <c r="D9019" s="175">
        <v>0</v>
      </c>
    </row>
    <row r="9020" spans="1:4" ht="15.75" customHeight="1" x14ac:dyDescent="0.3">
      <c r="A9020" s="174">
        <v>105463</v>
      </c>
      <c r="B9020" s="83" t="s">
        <v>9193</v>
      </c>
      <c r="C9020" s="174" t="s">
        <v>9160</v>
      </c>
      <c r="D9020" s="175">
        <v>0</v>
      </c>
    </row>
    <row r="9021" spans="1:4" ht="15.75" customHeight="1" x14ac:dyDescent="0.3">
      <c r="A9021" s="174">
        <v>105485</v>
      </c>
      <c r="B9021" s="83" t="s">
        <v>9194</v>
      </c>
      <c r="C9021" s="174" t="s">
        <v>9160</v>
      </c>
      <c r="D9021" s="175">
        <v>0</v>
      </c>
    </row>
    <row r="9022" spans="1:4" ht="15.75" customHeight="1" x14ac:dyDescent="0.3">
      <c r="A9022" s="174">
        <v>105428</v>
      </c>
      <c r="B9022" s="83" t="s">
        <v>9195</v>
      </c>
      <c r="C9022" s="174" t="s">
        <v>9160</v>
      </c>
      <c r="D9022" s="175">
        <v>0</v>
      </c>
    </row>
    <row r="9023" spans="1:4" ht="15.75" customHeight="1" x14ac:dyDescent="0.3">
      <c r="A9023" s="174">
        <v>105426</v>
      </c>
      <c r="B9023" s="83" t="s">
        <v>9196</v>
      </c>
      <c r="C9023" s="174" t="s">
        <v>9160</v>
      </c>
      <c r="D9023" s="175">
        <v>0</v>
      </c>
    </row>
    <row r="9024" spans="1:4" ht="15.75" customHeight="1" x14ac:dyDescent="0.3">
      <c r="A9024" s="174">
        <v>105491</v>
      </c>
      <c r="B9024" s="83" t="s">
        <v>9197</v>
      </c>
      <c r="C9024" s="174" t="s">
        <v>9160</v>
      </c>
      <c r="D9024" s="175">
        <v>0</v>
      </c>
    </row>
    <row r="9025" spans="1:4" ht="15.75" customHeight="1" x14ac:dyDescent="0.3">
      <c r="A9025" s="174">
        <v>105495</v>
      </c>
      <c r="B9025" s="83" t="s">
        <v>9198</v>
      </c>
      <c r="C9025" s="174" t="s">
        <v>9160</v>
      </c>
      <c r="D9025" s="175">
        <v>0</v>
      </c>
    </row>
    <row r="9026" spans="1:4" ht="15.75" customHeight="1" x14ac:dyDescent="0.3">
      <c r="A9026" s="174">
        <v>105407</v>
      </c>
      <c r="B9026" s="83" t="s">
        <v>9199</v>
      </c>
      <c r="C9026" s="174" t="s">
        <v>9160</v>
      </c>
      <c r="D9026" s="175">
        <v>0</v>
      </c>
    </row>
    <row r="9027" spans="1:4" ht="15.75" customHeight="1" x14ac:dyDescent="0.3">
      <c r="A9027" s="174">
        <v>105427</v>
      </c>
      <c r="B9027" s="83" t="s">
        <v>9200</v>
      </c>
      <c r="C9027" s="174" t="s">
        <v>9160</v>
      </c>
      <c r="D9027" s="175">
        <v>0</v>
      </c>
    </row>
    <row r="9028" spans="1:4" ht="15.75" customHeight="1" x14ac:dyDescent="0.3">
      <c r="A9028" s="174">
        <v>105492</v>
      </c>
      <c r="B9028" s="83" t="s">
        <v>9201</v>
      </c>
      <c r="C9028" s="174" t="s">
        <v>9160</v>
      </c>
      <c r="D9028" s="175">
        <v>0</v>
      </c>
    </row>
    <row r="9029" spans="1:4" ht="15.75" customHeight="1" x14ac:dyDescent="0.3">
      <c r="A9029" s="174">
        <v>105496</v>
      </c>
      <c r="B9029" s="83" t="s">
        <v>9202</v>
      </c>
      <c r="C9029" s="174" t="s">
        <v>9160</v>
      </c>
      <c r="D9029" s="175">
        <v>0</v>
      </c>
    </row>
    <row r="9030" spans="1:4" ht="15.75" customHeight="1" x14ac:dyDescent="0.3">
      <c r="A9030" s="174">
        <v>105425</v>
      </c>
      <c r="B9030" s="83" t="s">
        <v>9203</v>
      </c>
      <c r="C9030" s="174" t="s">
        <v>9160</v>
      </c>
      <c r="D9030" s="175">
        <v>0</v>
      </c>
    </row>
    <row r="9031" spans="1:4" ht="15.75" customHeight="1" x14ac:dyDescent="0.3">
      <c r="A9031" s="174">
        <v>105477</v>
      </c>
      <c r="B9031" s="83" t="s">
        <v>9204</v>
      </c>
      <c r="C9031" s="174" t="s">
        <v>9160</v>
      </c>
      <c r="D9031" s="175">
        <v>0</v>
      </c>
    </row>
    <row r="9032" spans="1:4" ht="15.75" customHeight="1" x14ac:dyDescent="0.3">
      <c r="A9032" s="174">
        <v>105490</v>
      </c>
      <c r="B9032" s="83" t="s">
        <v>9205</v>
      </c>
      <c r="C9032" s="174" t="s">
        <v>9160</v>
      </c>
      <c r="D9032" s="175">
        <v>0</v>
      </c>
    </row>
    <row r="9033" spans="1:4" ht="15.75" customHeight="1" x14ac:dyDescent="0.3">
      <c r="A9033" s="174">
        <v>105494</v>
      </c>
      <c r="B9033" s="83" t="s">
        <v>9206</v>
      </c>
      <c r="C9033" s="174" t="s">
        <v>9160</v>
      </c>
      <c r="D9033" s="175">
        <v>0</v>
      </c>
    </row>
    <row r="9034" spans="1:4" ht="15.75" customHeight="1" x14ac:dyDescent="0.3">
      <c r="A9034" s="174">
        <v>105417</v>
      </c>
      <c r="B9034" s="83" t="s">
        <v>9207</v>
      </c>
      <c r="C9034" s="174" t="s">
        <v>9160</v>
      </c>
      <c r="D9034" s="175">
        <v>0</v>
      </c>
    </row>
    <row r="9035" spans="1:4" ht="15.75" customHeight="1" x14ac:dyDescent="0.3">
      <c r="A9035" s="174">
        <v>105461</v>
      </c>
      <c r="B9035" s="83" t="s">
        <v>9208</v>
      </c>
      <c r="C9035" s="174" t="s">
        <v>9160</v>
      </c>
      <c r="D9035" s="175">
        <v>0</v>
      </c>
    </row>
    <row r="9036" spans="1:4" ht="15.75" customHeight="1" x14ac:dyDescent="0.3">
      <c r="A9036" s="174">
        <v>105436</v>
      </c>
      <c r="B9036" s="83" t="s">
        <v>9209</v>
      </c>
      <c r="C9036" s="174" t="s">
        <v>9160</v>
      </c>
      <c r="D9036" s="175">
        <v>0</v>
      </c>
    </row>
    <row r="9037" spans="1:4" ht="15.75" customHeight="1" x14ac:dyDescent="0.3">
      <c r="A9037" s="174">
        <v>105483</v>
      </c>
      <c r="B9037" s="83" t="s">
        <v>9210</v>
      </c>
      <c r="C9037" s="174" t="s">
        <v>9160</v>
      </c>
      <c r="D9037" s="175">
        <v>0</v>
      </c>
    </row>
    <row r="9038" spans="1:4" ht="15.75" customHeight="1" x14ac:dyDescent="0.3">
      <c r="A9038" s="174">
        <v>105505</v>
      </c>
      <c r="B9038" s="83" t="s">
        <v>9211</v>
      </c>
      <c r="C9038" s="174" t="s">
        <v>9160</v>
      </c>
      <c r="D9038" s="175">
        <v>0</v>
      </c>
    </row>
    <row r="9039" spans="1:4" ht="15.75" customHeight="1" x14ac:dyDescent="0.3">
      <c r="A9039" s="174">
        <v>105435</v>
      </c>
      <c r="B9039" s="83" t="s">
        <v>9212</v>
      </c>
      <c r="C9039" s="174" t="s">
        <v>9160</v>
      </c>
      <c r="D9039" s="175">
        <v>0</v>
      </c>
    </row>
    <row r="9040" spans="1:4" ht="15.75" customHeight="1" x14ac:dyDescent="0.3">
      <c r="A9040" s="174">
        <v>105460</v>
      </c>
      <c r="B9040" s="83" t="s">
        <v>9213</v>
      </c>
      <c r="C9040" s="174" t="s">
        <v>9160</v>
      </c>
      <c r="D9040" s="175">
        <v>0</v>
      </c>
    </row>
    <row r="9041" spans="1:4" ht="15.75" customHeight="1" x14ac:dyDescent="0.3">
      <c r="A9041" s="174">
        <v>105470</v>
      </c>
      <c r="B9041" s="83" t="s">
        <v>9214</v>
      </c>
      <c r="C9041" s="174" t="s">
        <v>9160</v>
      </c>
      <c r="D9041" s="175">
        <v>0</v>
      </c>
    </row>
    <row r="9042" spans="1:4" ht="15.75" customHeight="1" x14ac:dyDescent="0.3">
      <c r="A9042" s="174">
        <v>105504</v>
      </c>
      <c r="B9042" s="83" t="s">
        <v>9215</v>
      </c>
      <c r="C9042" s="174" t="s">
        <v>9160</v>
      </c>
      <c r="D9042" s="175">
        <v>0</v>
      </c>
    </row>
    <row r="9043" spans="1:4" ht="15.75" customHeight="1" x14ac:dyDescent="0.3">
      <c r="A9043" s="174">
        <v>105476</v>
      </c>
      <c r="B9043" s="83" t="s">
        <v>9216</v>
      </c>
      <c r="C9043" s="174" t="s">
        <v>9160</v>
      </c>
      <c r="D9043" s="175">
        <v>0</v>
      </c>
    </row>
    <row r="9044" spans="1:4" ht="15.75" customHeight="1" x14ac:dyDescent="0.3">
      <c r="A9044" s="174">
        <v>105471</v>
      </c>
      <c r="B9044" s="83" t="s">
        <v>9217</v>
      </c>
      <c r="C9044" s="174" t="s">
        <v>9160</v>
      </c>
      <c r="D9044" s="175">
        <v>0</v>
      </c>
    </row>
    <row r="9045" spans="1:4" ht="15.75" customHeight="1" x14ac:dyDescent="0.3">
      <c r="A9045" s="174">
        <v>105493</v>
      </c>
      <c r="B9045" s="83" t="s">
        <v>9218</v>
      </c>
      <c r="C9045" s="174" t="s">
        <v>9160</v>
      </c>
      <c r="D9045" s="175">
        <v>0</v>
      </c>
    </row>
    <row r="9046" spans="1:4" ht="15.75" customHeight="1" x14ac:dyDescent="0.3">
      <c r="A9046" s="174">
        <v>105482</v>
      </c>
      <c r="B9046" s="83" t="s">
        <v>9219</v>
      </c>
      <c r="C9046" s="174" t="s">
        <v>9160</v>
      </c>
      <c r="D9046" s="175">
        <v>0</v>
      </c>
    </row>
    <row r="9047" spans="1:4" ht="15.75" customHeight="1" x14ac:dyDescent="0.3">
      <c r="A9047" s="174">
        <v>105430</v>
      </c>
      <c r="B9047" s="83" t="s">
        <v>9220</v>
      </c>
      <c r="C9047" s="174" t="s">
        <v>9160</v>
      </c>
      <c r="D9047" s="175">
        <v>0</v>
      </c>
    </row>
    <row r="9048" spans="1:4" ht="15.75" customHeight="1" x14ac:dyDescent="0.3">
      <c r="A9048" s="174">
        <v>105440</v>
      </c>
      <c r="B9048" s="83" t="s">
        <v>9221</v>
      </c>
      <c r="C9048" s="174" t="s">
        <v>9160</v>
      </c>
      <c r="D9048" s="175">
        <v>0</v>
      </c>
    </row>
    <row r="9049" spans="1:4" ht="15.75" customHeight="1" x14ac:dyDescent="0.3">
      <c r="A9049" s="174">
        <v>105465</v>
      </c>
      <c r="B9049" s="83" t="s">
        <v>9222</v>
      </c>
      <c r="C9049" s="174" t="s">
        <v>9160</v>
      </c>
      <c r="D9049" s="175">
        <v>0</v>
      </c>
    </row>
    <row r="9050" spans="1:4" ht="15.75" customHeight="1" x14ac:dyDescent="0.3">
      <c r="A9050" s="174">
        <v>105499</v>
      </c>
      <c r="B9050" s="83" t="s">
        <v>9223</v>
      </c>
      <c r="C9050" s="174" t="s">
        <v>9160</v>
      </c>
      <c r="D9050" s="175">
        <v>0</v>
      </c>
    </row>
    <row r="9051" spans="1:4" ht="15.75" customHeight="1" x14ac:dyDescent="0.3">
      <c r="A9051" s="174">
        <v>105431</v>
      </c>
      <c r="B9051" s="83" t="s">
        <v>9224</v>
      </c>
      <c r="C9051" s="174" t="s">
        <v>9160</v>
      </c>
      <c r="D9051" s="175">
        <v>0</v>
      </c>
    </row>
    <row r="9052" spans="1:4" ht="15.75" customHeight="1" x14ac:dyDescent="0.3">
      <c r="A9052" s="174">
        <v>105441</v>
      </c>
      <c r="B9052" s="83" t="s">
        <v>9225</v>
      </c>
      <c r="C9052" s="174" t="s">
        <v>9160</v>
      </c>
      <c r="D9052" s="175">
        <v>0</v>
      </c>
    </row>
    <row r="9053" spans="1:4" ht="15.75" customHeight="1" x14ac:dyDescent="0.3">
      <c r="A9053" s="174">
        <v>105466</v>
      </c>
      <c r="B9053" s="83" t="s">
        <v>9226</v>
      </c>
      <c r="C9053" s="174" t="s">
        <v>9160</v>
      </c>
      <c r="D9053" s="175">
        <v>0</v>
      </c>
    </row>
    <row r="9054" spans="1:4" ht="15.75" customHeight="1" x14ac:dyDescent="0.3">
      <c r="A9054" s="174">
        <v>105500</v>
      </c>
      <c r="B9054" s="83" t="s">
        <v>9227</v>
      </c>
      <c r="C9054" s="174" t="s">
        <v>9160</v>
      </c>
      <c r="D9054" s="175">
        <v>0</v>
      </c>
    </row>
    <row r="9055" spans="1:4" ht="15.75" customHeight="1" x14ac:dyDescent="0.3">
      <c r="A9055" s="174">
        <v>105429</v>
      </c>
      <c r="B9055" s="83" t="s">
        <v>9228</v>
      </c>
      <c r="C9055" s="174" t="s">
        <v>9160</v>
      </c>
      <c r="D9055" s="175">
        <v>0</v>
      </c>
    </row>
    <row r="9056" spans="1:4" ht="15.75" customHeight="1" x14ac:dyDescent="0.3">
      <c r="A9056" s="174">
        <v>105439</v>
      </c>
      <c r="B9056" s="83" t="s">
        <v>9229</v>
      </c>
      <c r="C9056" s="174" t="s">
        <v>9160</v>
      </c>
      <c r="D9056" s="175">
        <v>0</v>
      </c>
    </row>
    <row r="9057" spans="1:4" ht="15.75" customHeight="1" x14ac:dyDescent="0.3">
      <c r="A9057" s="174">
        <v>105464</v>
      </c>
      <c r="B9057" s="83" t="s">
        <v>9230</v>
      </c>
      <c r="C9057" s="174" t="s">
        <v>9160</v>
      </c>
      <c r="D9057" s="175">
        <v>0</v>
      </c>
    </row>
    <row r="9058" spans="1:4" ht="15.75" customHeight="1" x14ac:dyDescent="0.3">
      <c r="A9058" s="174">
        <v>105489</v>
      </c>
      <c r="B9058" s="83" t="s">
        <v>9231</v>
      </c>
      <c r="C9058" s="174" t="s">
        <v>9160</v>
      </c>
      <c r="D9058" s="175">
        <v>0</v>
      </c>
    </row>
    <row r="9059" spans="1:4" ht="15.75" customHeight="1" x14ac:dyDescent="0.3">
      <c r="A9059" s="174">
        <v>105437</v>
      </c>
      <c r="B9059" s="83" t="s">
        <v>9232</v>
      </c>
      <c r="C9059" s="174" t="s">
        <v>9160</v>
      </c>
      <c r="D9059" s="175">
        <v>0</v>
      </c>
    </row>
    <row r="9060" spans="1:4" ht="15.75" customHeight="1" x14ac:dyDescent="0.3">
      <c r="A9060" s="174">
        <v>105462</v>
      </c>
      <c r="B9060" s="83" t="s">
        <v>9233</v>
      </c>
      <c r="C9060" s="174" t="s">
        <v>9160</v>
      </c>
      <c r="D9060" s="175">
        <v>0</v>
      </c>
    </row>
    <row r="9061" spans="1:4" ht="15.75" customHeight="1" x14ac:dyDescent="0.3">
      <c r="A9061" s="174">
        <v>105484</v>
      </c>
      <c r="B9061" s="83" t="s">
        <v>9234</v>
      </c>
      <c r="C9061" s="174" t="s">
        <v>9160</v>
      </c>
      <c r="D9061" s="175">
        <v>0</v>
      </c>
    </row>
    <row r="9062" spans="1:4" ht="15.75" customHeight="1" x14ac:dyDescent="0.3">
      <c r="A9062" s="174">
        <v>105506</v>
      </c>
      <c r="B9062" s="83" t="s">
        <v>9235</v>
      </c>
      <c r="C9062" s="174" t="s">
        <v>9160</v>
      </c>
      <c r="D9062" s="175">
        <v>0</v>
      </c>
    </row>
    <row r="9063" spans="1:4" ht="15.75" customHeight="1" x14ac:dyDescent="0.3">
      <c r="A9063" s="174">
        <v>105432</v>
      </c>
      <c r="B9063" s="83" t="s">
        <v>9236</v>
      </c>
      <c r="C9063" s="174" t="s">
        <v>9160</v>
      </c>
      <c r="D9063" s="175">
        <v>0</v>
      </c>
    </row>
    <row r="9064" spans="1:4" ht="15.75" customHeight="1" x14ac:dyDescent="0.3">
      <c r="A9064" s="174">
        <v>105457</v>
      </c>
      <c r="B9064" s="83" t="s">
        <v>9237</v>
      </c>
      <c r="C9064" s="174" t="s">
        <v>9160</v>
      </c>
      <c r="D9064" s="175">
        <v>0</v>
      </c>
    </row>
    <row r="9065" spans="1:4" ht="15.75" customHeight="1" x14ac:dyDescent="0.3">
      <c r="A9065" s="174">
        <v>105467</v>
      </c>
      <c r="B9065" s="83" t="s">
        <v>9238</v>
      </c>
      <c r="C9065" s="174" t="s">
        <v>9160</v>
      </c>
      <c r="D9065" s="175">
        <v>0</v>
      </c>
    </row>
    <row r="9066" spans="1:4" ht="15.75" customHeight="1" x14ac:dyDescent="0.3">
      <c r="A9066" s="174">
        <v>105501</v>
      </c>
      <c r="B9066" s="83" t="s">
        <v>9239</v>
      </c>
      <c r="C9066" s="174" t="s">
        <v>9160</v>
      </c>
      <c r="D9066" s="175">
        <v>0</v>
      </c>
    </row>
    <row r="9067" spans="1:4" ht="15.75" customHeight="1" x14ac:dyDescent="0.3">
      <c r="A9067" s="174">
        <v>105433</v>
      </c>
      <c r="B9067" s="83" t="s">
        <v>9240</v>
      </c>
      <c r="C9067" s="174" t="s">
        <v>9160</v>
      </c>
      <c r="D9067" s="175">
        <v>0</v>
      </c>
    </row>
    <row r="9068" spans="1:4" ht="15.75" customHeight="1" x14ac:dyDescent="0.3">
      <c r="A9068" s="174">
        <v>105458</v>
      </c>
      <c r="B9068" s="83" t="s">
        <v>9241</v>
      </c>
      <c r="C9068" s="174" t="s">
        <v>9160</v>
      </c>
      <c r="D9068" s="175">
        <v>0</v>
      </c>
    </row>
    <row r="9069" spans="1:4" ht="15.75" customHeight="1" x14ac:dyDescent="0.3">
      <c r="A9069" s="174">
        <v>105468</v>
      </c>
      <c r="B9069" s="83" t="s">
        <v>9242</v>
      </c>
      <c r="C9069" s="174" t="s">
        <v>9160</v>
      </c>
      <c r="D9069" s="175">
        <v>0</v>
      </c>
    </row>
    <row r="9070" spans="1:4" ht="15.75" customHeight="1" x14ac:dyDescent="0.3">
      <c r="A9070" s="174">
        <v>105502</v>
      </c>
      <c r="B9070" s="83" t="s">
        <v>9243</v>
      </c>
      <c r="C9070" s="174" t="s">
        <v>9160</v>
      </c>
      <c r="D9070" s="175">
        <v>0</v>
      </c>
    </row>
    <row r="9071" spans="1:4" ht="15.75" customHeight="1" x14ac:dyDescent="0.3">
      <c r="A9071" s="174">
        <v>105434</v>
      </c>
      <c r="B9071" s="83" t="s">
        <v>9244</v>
      </c>
      <c r="C9071" s="174" t="s">
        <v>9160</v>
      </c>
      <c r="D9071" s="175">
        <v>0</v>
      </c>
    </row>
    <row r="9072" spans="1:4" ht="15.75" customHeight="1" x14ac:dyDescent="0.3">
      <c r="A9072" s="174">
        <v>105459</v>
      </c>
      <c r="B9072" s="83" t="s">
        <v>9245</v>
      </c>
      <c r="C9072" s="174" t="s">
        <v>9160</v>
      </c>
      <c r="D9072" s="175">
        <v>0</v>
      </c>
    </row>
    <row r="9073" spans="1:4" ht="15.75" customHeight="1" x14ac:dyDescent="0.3">
      <c r="A9073" s="174">
        <v>105469</v>
      </c>
      <c r="B9073" s="83" t="s">
        <v>9246</v>
      </c>
      <c r="C9073" s="174" t="s">
        <v>9160</v>
      </c>
      <c r="D9073" s="175">
        <v>0</v>
      </c>
    </row>
    <row r="9074" spans="1:4" ht="15.75" customHeight="1" x14ac:dyDescent="0.3">
      <c r="A9074" s="174">
        <v>105503</v>
      </c>
      <c r="B9074" s="83" t="s">
        <v>9247</v>
      </c>
      <c r="C9074" s="174" t="s">
        <v>9160</v>
      </c>
      <c r="D9074" s="175">
        <v>0</v>
      </c>
    </row>
    <row r="9075" spans="1:4" ht="15.75" customHeight="1" x14ac:dyDescent="0.3">
      <c r="A9075" s="174">
        <v>105472</v>
      </c>
      <c r="B9075" s="83" t="s">
        <v>9248</v>
      </c>
      <c r="C9075" s="174" t="s">
        <v>9160</v>
      </c>
      <c r="D9075" s="175">
        <v>0</v>
      </c>
    </row>
    <row r="9076" spans="1:4" ht="15.75" customHeight="1" x14ac:dyDescent="0.3">
      <c r="A9076" s="174">
        <v>105413</v>
      </c>
      <c r="B9076" s="83" t="s">
        <v>9249</v>
      </c>
      <c r="C9076" s="174" t="s">
        <v>9160</v>
      </c>
      <c r="D9076" s="175">
        <v>0</v>
      </c>
    </row>
    <row r="9077" spans="1:4" ht="15.75" customHeight="1" x14ac:dyDescent="0.3">
      <c r="A9077" s="174">
        <v>105423</v>
      </c>
      <c r="B9077" s="83" t="s">
        <v>9250</v>
      </c>
      <c r="C9077" s="174" t="s">
        <v>9160</v>
      </c>
      <c r="D9077" s="175">
        <v>0</v>
      </c>
    </row>
    <row r="9078" spans="1:4" ht="15.75" customHeight="1" x14ac:dyDescent="0.3">
      <c r="A9078" s="174">
        <v>105447</v>
      </c>
      <c r="B9078" s="83" t="s">
        <v>9251</v>
      </c>
      <c r="C9078" s="174" t="s">
        <v>9160</v>
      </c>
      <c r="D9078" s="175">
        <v>0</v>
      </c>
    </row>
    <row r="9079" spans="1:4" ht="15.75" customHeight="1" x14ac:dyDescent="0.3">
      <c r="A9079" s="174">
        <v>105408</v>
      </c>
      <c r="B9079" s="83" t="s">
        <v>9252</v>
      </c>
      <c r="C9079" s="174" t="s">
        <v>9160</v>
      </c>
      <c r="D9079" s="175">
        <v>0</v>
      </c>
    </row>
    <row r="9080" spans="1:4" ht="15.75" customHeight="1" x14ac:dyDescent="0.3">
      <c r="A9080" s="174">
        <v>105479</v>
      </c>
      <c r="B9080" s="83" t="s">
        <v>9253</v>
      </c>
      <c r="C9080" s="174" t="s">
        <v>9160</v>
      </c>
      <c r="D9080" s="175">
        <v>0</v>
      </c>
    </row>
    <row r="9081" spans="1:4" ht="15.75" customHeight="1" x14ac:dyDescent="0.3">
      <c r="A9081" s="174">
        <v>105422</v>
      </c>
      <c r="B9081" s="83" t="s">
        <v>9254</v>
      </c>
      <c r="C9081" s="174" t="s">
        <v>9160</v>
      </c>
      <c r="D9081" s="175">
        <v>0</v>
      </c>
    </row>
    <row r="9082" spans="1:4" ht="15.75" customHeight="1" x14ac:dyDescent="0.3">
      <c r="A9082" s="174">
        <v>105446</v>
      </c>
      <c r="B9082" s="83" t="s">
        <v>9255</v>
      </c>
      <c r="C9082" s="174" t="s">
        <v>9160</v>
      </c>
      <c r="D9082" s="175">
        <v>0</v>
      </c>
    </row>
    <row r="9083" spans="1:4" ht="15.75" customHeight="1" x14ac:dyDescent="0.3">
      <c r="A9083" s="174">
        <v>105474</v>
      </c>
      <c r="B9083" s="83" t="s">
        <v>9256</v>
      </c>
      <c r="C9083" s="174" t="s">
        <v>9160</v>
      </c>
      <c r="D9083" s="175">
        <v>0</v>
      </c>
    </row>
    <row r="9084" spans="1:4" ht="15.75" customHeight="1" x14ac:dyDescent="0.3">
      <c r="A9084" s="174">
        <v>105480</v>
      </c>
      <c r="B9084" s="83" t="s">
        <v>9257</v>
      </c>
      <c r="C9084" s="174" t="s">
        <v>9160</v>
      </c>
      <c r="D9084" s="175">
        <v>0</v>
      </c>
    </row>
    <row r="9085" spans="1:4" ht="15.75" customHeight="1" x14ac:dyDescent="0.3">
      <c r="A9085" s="174">
        <v>105481</v>
      </c>
      <c r="B9085" s="83" t="s">
        <v>9258</v>
      </c>
      <c r="C9085" s="174" t="s">
        <v>9160</v>
      </c>
      <c r="D9085" s="175">
        <v>0</v>
      </c>
    </row>
    <row r="9086" spans="1:4" ht="15.75" customHeight="1" x14ac:dyDescent="0.3">
      <c r="A9086" s="174">
        <v>105449</v>
      </c>
      <c r="B9086" s="83" t="s">
        <v>9259</v>
      </c>
      <c r="C9086" s="174" t="s">
        <v>9160</v>
      </c>
      <c r="D9086" s="175">
        <v>0</v>
      </c>
    </row>
    <row r="9087" spans="1:4" ht="15.75" customHeight="1" x14ac:dyDescent="0.3">
      <c r="A9087" s="174">
        <v>105511</v>
      </c>
      <c r="B9087" s="83" t="s">
        <v>9260</v>
      </c>
      <c r="C9087" s="174" t="s">
        <v>9261</v>
      </c>
      <c r="D9087" s="175">
        <v>0</v>
      </c>
    </row>
    <row r="9088" spans="1:4" ht="15.75" customHeight="1" x14ac:dyDescent="0.3">
      <c r="A9088" s="174">
        <v>105507</v>
      </c>
      <c r="B9088" s="83" t="s">
        <v>9262</v>
      </c>
      <c r="C9088" s="174" t="s">
        <v>9261</v>
      </c>
      <c r="D9088" s="175">
        <v>0</v>
      </c>
    </row>
    <row r="9089" spans="1:4" ht="15.75" customHeight="1" x14ac:dyDescent="0.3">
      <c r="A9089" s="174">
        <v>105512</v>
      </c>
      <c r="B9089" s="83" t="s">
        <v>9263</v>
      </c>
      <c r="C9089" s="174" t="s">
        <v>9261</v>
      </c>
      <c r="D9089" s="175">
        <v>0</v>
      </c>
    </row>
    <row r="9090" spans="1:4" ht="15.75" customHeight="1" x14ac:dyDescent="0.3">
      <c r="A9090" s="174">
        <v>105508</v>
      </c>
      <c r="B9090" s="83" t="s">
        <v>9264</v>
      </c>
      <c r="C9090" s="174" t="s">
        <v>9261</v>
      </c>
      <c r="D9090" s="175">
        <v>0</v>
      </c>
    </row>
    <row r="9091" spans="1:4" ht="15.75" customHeight="1" x14ac:dyDescent="0.3">
      <c r="A9091" s="174">
        <v>105513</v>
      </c>
      <c r="B9091" s="83" t="s">
        <v>9265</v>
      </c>
      <c r="C9091" s="174" t="s">
        <v>9261</v>
      </c>
      <c r="D9091" s="175">
        <v>0</v>
      </c>
    </row>
    <row r="9092" spans="1:4" ht="15.75" customHeight="1" x14ac:dyDescent="0.3">
      <c r="A9092" s="174">
        <v>105509</v>
      </c>
      <c r="B9092" s="83" t="s">
        <v>9266</v>
      </c>
      <c r="C9092" s="174" t="s">
        <v>9261</v>
      </c>
      <c r="D9092" s="175">
        <v>0</v>
      </c>
    </row>
    <row r="9093" spans="1:4" ht="15.75" customHeight="1" x14ac:dyDescent="0.3">
      <c r="A9093" s="174">
        <v>105514</v>
      </c>
      <c r="B9093" s="83" t="s">
        <v>9267</v>
      </c>
      <c r="C9093" s="174" t="s">
        <v>9261</v>
      </c>
      <c r="D9093" s="175">
        <v>0</v>
      </c>
    </row>
    <row r="9094" spans="1:4" ht="15.75" customHeight="1" x14ac:dyDescent="0.3">
      <c r="A9094" s="174">
        <v>105510</v>
      </c>
      <c r="B9094" s="83" t="s">
        <v>9268</v>
      </c>
      <c r="C9094" s="174" t="s">
        <v>9261</v>
      </c>
      <c r="D9094" s="175">
        <v>0</v>
      </c>
    </row>
    <row r="9095" spans="1:4" ht="15.75" customHeight="1" x14ac:dyDescent="0.3">
      <c r="A9095" s="174">
        <v>100207</v>
      </c>
      <c r="B9095" s="83" t="s">
        <v>9269</v>
      </c>
      <c r="C9095" s="174" t="s">
        <v>9270</v>
      </c>
      <c r="D9095" s="175">
        <v>550.27</v>
      </c>
    </row>
    <row r="9096" spans="1:4" ht="15.75" customHeight="1" x14ac:dyDescent="0.3">
      <c r="A9096" s="174">
        <v>100211</v>
      </c>
      <c r="B9096" s="83" t="s">
        <v>9271</v>
      </c>
      <c r="C9096" s="174" t="s">
        <v>9272</v>
      </c>
      <c r="D9096" s="175">
        <v>9.2200000000000006</v>
      </c>
    </row>
    <row r="9097" spans="1:4" ht="15.75" customHeight="1" x14ac:dyDescent="0.3">
      <c r="A9097" s="174">
        <v>100210</v>
      </c>
      <c r="B9097" s="83" t="s">
        <v>9273</v>
      </c>
      <c r="C9097" s="174" t="s">
        <v>9272</v>
      </c>
      <c r="D9097" s="175">
        <v>23.9</v>
      </c>
    </row>
    <row r="9098" spans="1:4" ht="15.75" customHeight="1" x14ac:dyDescent="0.3">
      <c r="A9098" s="174">
        <v>100221</v>
      </c>
      <c r="B9098" s="83" t="s">
        <v>9274</v>
      </c>
      <c r="C9098" s="174" t="s">
        <v>9275</v>
      </c>
      <c r="D9098" s="175">
        <v>42.24</v>
      </c>
    </row>
    <row r="9099" spans="1:4" ht="15.75" customHeight="1" x14ac:dyDescent="0.3">
      <c r="A9099" s="174">
        <v>100203</v>
      </c>
      <c r="B9099" s="83" t="s">
        <v>9276</v>
      </c>
      <c r="C9099" s="174" t="s">
        <v>9277</v>
      </c>
      <c r="D9099" s="175">
        <v>1.48</v>
      </c>
    </row>
    <row r="9100" spans="1:4" ht="15.75" customHeight="1" x14ac:dyDescent="0.3">
      <c r="A9100" s="174">
        <v>100202</v>
      </c>
      <c r="B9100" s="83" t="s">
        <v>9278</v>
      </c>
      <c r="C9100" s="174" t="s">
        <v>9277</v>
      </c>
      <c r="D9100" s="175">
        <v>1.25</v>
      </c>
    </row>
    <row r="9101" spans="1:4" ht="15.75" customHeight="1" x14ac:dyDescent="0.3">
      <c r="A9101" s="174">
        <v>100201</v>
      </c>
      <c r="B9101" s="83" t="s">
        <v>9279</v>
      </c>
      <c r="C9101" s="174" t="s">
        <v>9277</v>
      </c>
      <c r="D9101" s="175">
        <v>1.07</v>
      </c>
    </row>
    <row r="9102" spans="1:4" ht="15.75" customHeight="1" x14ac:dyDescent="0.3">
      <c r="A9102" s="174">
        <v>100216</v>
      </c>
      <c r="B9102" s="83" t="s">
        <v>9280</v>
      </c>
      <c r="C9102" s="174" t="s">
        <v>9272</v>
      </c>
      <c r="D9102" s="175">
        <v>1.29</v>
      </c>
    </row>
    <row r="9103" spans="1:4" ht="15.75" customHeight="1" x14ac:dyDescent="0.3">
      <c r="A9103" s="174">
        <v>100215</v>
      </c>
      <c r="B9103" s="83" t="s">
        <v>9281</v>
      </c>
      <c r="C9103" s="174" t="s">
        <v>9272</v>
      </c>
      <c r="D9103" s="175">
        <v>4.8099999999999996</v>
      </c>
    </row>
    <row r="9104" spans="1:4" ht="15.75" customHeight="1" x14ac:dyDescent="0.3">
      <c r="A9104" s="174">
        <v>100214</v>
      </c>
      <c r="B9104" s="83" t="s">
        <v>9282</v>
      </c>
      <c r="C9104" s="174" t="s">
        <v>9272</v>
      </c>
      <c r="D9104" s="175">
        <v>5.61</v>
      </c>
    </row>
    <row r="9105" spans="1:4" ht="15.75" customHeight="1" x14ac:dyDescent="0.3">
      <c r="A9105" s="174">
        <v>100223</v>
      </c>
      <c r="B9105" s="83" t="s">
        <v>9283</v>
      </c>
      <c r="C9105" s="174" t="s">
        <v>9275</v>
      </c>
      <c r="D9105" s="175">
        <v>7.49</v>
      </c>
    </row>
    <row r="9106" spans="1:4" ht="15.75" customHeight="1" x14ac:dyDescent="0.3">
      <c r="A9106" s="174">
        <v>100280</v>
      </c>
      <c r="B9106" s="83" t="s">
        <v>9284</v>
      </c>
      <c r="C9106" s="174" t="s">
        <v>9272</v>
      </c>
      <c r="D9106" s="175">
        <v>24.56</v>
      </c>
    </row>
    <row r="9107" spans="1:4" ht="15.75" customHeight="1" x14ac:dyDescent="0.3">
      <c r="A9107" s="174">
        <v>100270</v>
      </c>
      <c r="B9107" s="83" t="s">
        <v>9285</v>
      </c>
      <c r="C9107" s="174" t="s">
        <v>9272</v>
      </c>
      <c r="D9107" s="175">
        <v>83.81</v>
      </c>
    </row>
    <row r="9108" spans="1:4" ht="15.75" customHeight="1" x14ac:dyDescent="0.3">
      <c r="A9108" s="174">
        <v>100286</v>
      </c>
      <c r="B9108" s="83" t="s">
        <v>9286</v>
      </c>
      <c r="C9108" s="174" t="s">
        <v>9287</v>
      </c>
      <c r="D9108" s="175">
        <v>18.34</v>
      </c>
    </row>
    <row r="9109" spans="1:4" ht="15.75" customHeight="1" x14ac:dyDescent="0.3">
      <c r="A9109" s="174">
        <v>100213</v>
      </c>
      <c r="B9109" s="83" t="s">
        <v>9288</v>
      </c>
      <c r="C9109" s="174" t="s">
        <v>9272</v>
      </c>
      <c r="D9109" s="175">
        <v>3.66</v>
      </c>
    </row>
    <row r="9110" spans="1:4" ht="15.75" customHeight="1" x14ac:dyDescent="0.3">
      <c r="A9110" s="174">
        <v>100212</v>
      </c>
      <c r="B9110" s="83" t="s">
        <v>9289</v>
      </c>
      <c r="C9110" s="174" t="s">
        <v>9272</v>
      </c>
      <c r="D9110" s="175">
        <v>10.18</v>
      </c>
    </row>
    <row r="9111" spans="1:4" ht="15.75" customHeight="1" x14ac:dyDescent="0.3">
      <c r="A9111" s="174">
        <v>100222</v>
      </c>
      <c r="B9111" s="83" t="s">
        <v>9290</v>
      </c>
      <c r="C9111" s="174" t="s">
        <v>9275</v>
      </c>
      <c r="D9111" s="175">
        <v>16</v>
      </c>
    </row>
    <row r="9112" spans="1:4" ht="15.75" customHeight="1" x14ac:dyDescent="0.3">
      <c r="A9112" s="174">
        <v>100226</v>
      </c>
      <c r="B9112" s="83" t="s">
        <v>9291</v>
      </c>
      <c r="C9112" s="174" t="s">
        <v>9292</v>
      </c>
      <c r="D9112" s="175">
        <v>0.92</v>
      </c>
    </row>
    <row r="9113" spans="1:4" ht="15.75" customHeight="1" x14ac:dyDescent="0.3">
      <c r="A9113" s="174">
        <v>100200</v>
      </c>
      <c r="B9113" s="83" t="s">
        <v>9293</v>
      </c>
      <c r="C9113" s="174" t="s">
        <v>9277</v>
      </c>
      <c r="D9113" s="175">
        <v>0.53</v>
      </c>
    </row>
    <row r="9114" spans="1:4" ht="15.75" customHeight="1" x14ac:dyDescent="0.3">
      <c r="A9114" s="174">
        <v>100199</v>
      </c>
      <c r="B9114" s="83" t="s">
        <v>9294</v>
      </c>
      <c r="C9114" s="174" t="s">
        <v>9277</v>
      </c>
      <c r="D9114" s="175">
        <v>0.44</v>
      </c>
    </row>
    <row r="9115" spans="1:4" ht="15.75" customHeight="1" x14ac:dyDescent="0.3">
      <c r="A9115" s="174">
        <v>100198</v>
      </c>
      <c r="B9115" s="83" t="s">
        <v>9295</v>
      </c>
      <c r="C9115" s="174" t="s">
        <v>9277</v>
      </c>
      <c r="D9115" s="175">
        <v>0.36</v>
      </c>
    </row>
    <row r="9116" spans="1:4" ht="15.75" customHeight="1" x14ac:dyDescent="0.3">
      <c r="A9116" s="174">
        <v>100283</v>
      </c>
      <c r="B9116" s="83" t="s">
        <v>9296</v>
      </c>
      <c r="C9116" s="174" t="s">
        <v>9275</v>
      </c>
      <c r="D9116" s="175">
        <v>33.840000000000003</v>
      </c>
    </row>
    <row r="9117" spans="1:4" ht="15.75" customHeight="1" x14ac:dyDescent="0.3">
      <c r="A9117" s="174">
        <v>100227</v>
      </c>
      <c r="B9117" s="83" t="s">
        <v>9297</v>
      </c>
      <c r="C9117" s="174" t="s">
        <v>9292</v>
      </c>
      <c r="D9117" s="175">
        <v>1.36</v>
      </c>
    </row>
    <row r="9118" spans="1:4" ht="15.75" customHeight="1" x14ac:dyDescent="0.3">
      <c r="A9118" s="174">
        <v>100205</v>
      </c>
      <c r="B9118" s="83" t="s">
        <v>9298</v>
      </c>
      <c r="C9118" s="174" t="s">
        <v>9270</v>
      </c>
      <c r="D9118" s="175">
        <v>1961.07</v>
      </c>
    </row>
    <row r="9119" spans="1:4" ht="15.75" customHeight="1" x14ac:dyDescent="0.3">
      <c r="A9119" s="174">
        <v>100206</v>
      </c>
      <c r="B9119" s="83" t="s">
        <v>9299</v>
      </c>
      <c r="C9119" s="174" t="s">
        <v>9270</v>
      </c>
      <c r="D9119" s="175">
        <v>1417.52</v>
      </c>
    </row>
    <row r="9120" spans="1:4" ht="15.75" customHeight="1" x14ac:dyDescent="0.3">
      <c r="A9120" s="174">
        <v>100281</v>
      </c>
      <c r="B9120" s="83" t="s">
        <v>9300</v>
      </c>
      <c r="C9120" s="174" t="s">
        <v>9272</v>
      </c>
      <c r="D9120" s="175">
        <v>4.49</v>
      </c>
    </row>
    <row r="9121" spans="1:4" ht="15.75" customHeight="1" x14ac:dyDescent="0.3">
      <c r="A9121" s="174">
        <v>100219</v>
      </c>
      <c r="B9121" s="83" t="s">
        <v>9301</v>
      </c>
      <c r="C9121" s="174" t="s">
        <v>9272</v>
      </c>
      <c r="D9121" s="175">
        <v>0.56000000000000005</v>
      </c>
    </row>
    <row r="9122" spans="1:4" ht="15.75" customHeight="1" x14ac:dyDescent="0.3">
      <c r="A9122" s="174">
        <v>100218</v>
      </c>
      <c r="B9122" s="83" t="s">
        <v>9302</v>
      </c>
      <c r="C9122" s="174" t="s">
        <v>9272</v>
      </c>
      <c r="D9122" s="175">
        <v>2.5099999999999998</v>
      </c>
    </row>
    <row r="9123" spans="1:4" ht="15.75" customHeight="1" x14ac:dyDescent="0.3">
      <c r="A9123" s="174">
        <v>100217</v>
      </c>
      <c r="B9123" s="83" t="s">
        <v>9303</v>
      </c>
      <c r="C9123" s="174" t="s">
        <v>9272</v>
      </c>
      <c r="D9123" s="175">
        <v>3.67</v>
      </c>
    </row>
    <row r="9124" spans="1:4" ht="15.75" customHeight="1" x14ac:dyDescent="0.3">
      <c r="A9124" s="174">
        <v>100224</v>
      </c>
      <c r="B9124" s="83" t="s">
        <v>9304</v>
      </c>
      <c r="C9124" s="174" t="s">
        <v>9275</v>
      </c>
      <c r="D9124" s="175">
        <v>3.67</v>
      </c>
    </row>
    <row r="9125" spans="1:4" ht="15.75" customHeight="1" x14ac:dyDescent="0.3">
      <c r="A9125" s="174">
        <v>100228</v>
      </c>
      <c r="B9125" s="83" t="s">
        <v>9305</v>
      </c>
      <c r="C9125" s="174" t="s">
        <v>9292</v>
      </c>
      <c r="D9125" s="175">
        <v>0.36</v>
      </c>
    </row>
    <row r="9126" spans="1:4" ht="15.75" customHeight="1" x14ac:dyDescent="0.3">
      <c r="A9126" s="174">
        <v>100204</v>
      </c>
      <c r="B9126" s="83" t="s">
        <v>9306</v>
      </c>
      <c r="C9126" s="174" t="s">
        <v>9277</v>
      </c>
      <c r="D9126" s="175">
        <v>0.14000000000000001</v>
      </c>
    </row>
    <row r="9127" spans="1:4" ht="15.75" customHeight="1" x14ac:dyDescent="0.3">
      <c r="A9127" s="174">
        <v>100284</v>
      </c>
      <c r="B9127" s="83" t="s">
        <v>9307</v>
      </c>
      <c r="C9127" s="174" t="s">
        <v>9275</v>
      </c>
      <c r="D9127" s="175">
        <v>13.14</v>
      </c>
    </row>
    <row r="9128" spans="1:4" ht="15.75" customHeight="1" x14ac:dyDescent="0.3">
      <c r="A9128" s="174">
        <v>100277</v>
      </c>
      <c r="B9128" s="83" t="s">
        <v>9308</v>
      </c>
      <c r="C9128" s="174" t="s">
        <v>9275</v>
      </c>
      <c r="D9128" s="175">
        <v>2.35</v>
      </c>
    </row>
    <row r="9129" spans="1:4" ht="15.75" customHeight="1" x14ac:dyDescent="0.3">
      <c r="A9129" s="174">
        <v>100278</v>
      </c>
      <c r="B9129" s="83" t="s">
        <v>9309</v>
      </c>
      <c r="C9129" s="174" t="s">
        <v>9272</v>
      </c>
      <c r="D9129" s="175">
        <v>53.49</v>
      </c>
    </row>
    <row r="9130" spans="1:4" ht="15.75" customHeight="1" x14ac:dyDescent="0.3">
      <c r="A9130" s="174">
        <v>100268</v>
      </c>
      <c r="B9130" s="83" t="s">
        <v>9310</v>
      </c>
      <c r="C9130" s="174" t="s">
        <v>9272</v>
      </c>
      <c r="D9130" s="175">
        <v>111.81</v>
      </c>
    </row>
    <row r="9131" spans="1:4" ht="15.75" customHeight="1" x14ac:dyDescent="0.3">
      <c r="A9131" s="174">
        <v>100285</v>
      </c>
      <c r="B9131" s="83" t="s">
        <v>9311</v>
      </c>
      <c r="C9131" s="174" t="s">
        <v>9287</v>
      </c>
      <c r="D9131" s="175">
        <v>56.28</v>
      </c>
    </row>
    <row r="9132" spans="1:4" ht="15.75" customHeight="1" x14ac:dyDescent="0.3">
      <c r="A9132" s="174">
        <v>100209</v>
      </c>
      <c r="B9132" s="83" t="s">
        <v>9312</v>
      </c>
      <c r="C9132" s="174" t="s">
        <v>9272</v>
      </c>
      <c r="D9132" s="175">
        <v>12.97</v>
      </c>
    </row>
    <row r="9133" spans="1:4" ht="15.75" customHeight="1" x14ac:dyDescent="0.3">
      <c r="A9133" s="174">
        <v>100208</v>
      </c>
      <c r="B9133" s="83" t="s">
        <v>9313</v>
      </c>
      <c r="C9133" s="174" t="s">
        <v>9272</v>
      </c>
      <c r="D9133" s="175">
        <v>25.94</v>
      </c>
    </row>
    <row r="9134" spans="1:4" ht="15.75" customHeight="1" x14ac:dyDescent="0.3">
      <c r="A9134" s="174">
        <v>100256</v>
      </c>
      <c r="B9134" s="83" t="s">
        <v>9314</v>
      </c>
      <c r="C9134" s="174" t="s">
        <v>9287</v>
      </c>
      <c r="D9134" s="175">
        <v>11.88</v>
      </c>
    </row>
    <row r="9135" spans="1:4" ht="15.75" customHeight="1" x14ac:dyDescent="0.3">
      <c r="A9135" s="174">
        <v>100220</v>
      </c>
      <c r="B9135" s="83" t="s">
        <v>9315</v>
      </c>
      <c r="C9135" s="174" t="s">
        <v>9275</v>
      </c>
      <c r="D9135" s="175">
        <v>37.270000000000003</v>
      </c>
    </row>
    <row r="9136" spans="1:4" ht="15.75" customHeight="1" x14ac:dyDescent="0.3">
      <c r="A9136" s="174">
        <v>100287</v>
      </c>
      <c r="B9136" s="83" t="s">
        <v>9316</v>
      </c>
      <c r="C9136" s="174" t="s">
        <v>9287</v>
      </c>
      <c r="D9136" s="175">
        <v>17.559999999999999</v>
      </c>
    </row>
    <row r="9137" spans="1:4" ht="15.75" customHeight="1" x14ac:dyDescent="0.3">
      <c r="A9137" s="174">
        <v>100274</v>
      </c>
      <c r="B9137" s="83" t="s">
        <v>9317</v>
      </c>
      <c r="C9137" s="174" t="s">
        <v>9275</v>
      </c>
      <c r="D9137" s="175">
        <v>37.29</v>
      </c>
    </row>
    <row r="9138" spans="1:4" ht="15.75" customHeight="1" x14ac:dyDescent="0.3">
      <c r="A9138" s="174">
        <v>100264</v>
      </c>
      <c r="B9138" s="83" t="s">
        <v>9318</v>
      </c>
      <c r="C9138" s="174" t="s">
        <v>9275</v>
      </c>
      <c r="D9138" s="175">
        <v>52.61</v>
      </c>
    </row>
    <row r="9139" spans="1:4" ht="15.75" customHeight="1" x14ac:dyDescent="0.3">
      <c r="A9139" s="174">
        <v>100225</v>
      </c>
      <c r="B9139" s="83" t="s">
        <v>9319</v>
      </c>
      <c r="C9139" s="174" t="s">
        <v>9292</v>
      </c>
      <c r="D9139" s="175">
        <v>2.92</v>
      </c>
    </row>
    <row r="9140" spans="1:4" ht="15.75" customHeight="1" x14ac:dyDescent="0.3">
      <c r="A9140" s="174">
        <v>100266</v>
      </c>
      <c r="B9140" s="83" t="s">
        <v>9320</v>
      </c>
      <c r="C9140" s="174" t="s">
        <v>9272</v>
      </c>
      <c r="D9140" s="175">
        <v>111.81</v>
      </c>
    </row>
    <row r="9141" spans="1:4" ht="15.75" customHeight="1" x14ac:dyDescent="0.3">
      <c r="A9141" s="174">
        <v>100257</v>
      </c>
      <c r="B9141" s="83" t="s">
        <v>9321</v>
      </c>
      <c r="C9141" s="174" t="s">
        <v>9287</v>
      </c>
      <c r="D9141" s="175">
        <v>7.13</v>
      </c>
    </row>
    <row r="9142" spans="1:4" ht="15.75" customHeight="1" x14ac:dyDescent="0.3">
      <c r="A9142" s="174">
        <v>100197</v>
      </c>
      <c r="B9142" s="83" t="s">
        <v>9322</v>
      </c>
      <c r="C9142" s="174" t="s">
        <v>9277</v>
      </c>
      <c r="D9142" s="175">
        <v>2.63</v>
      </c>
    </row>
    <row r="9143" spans="1:4" ht="15.75" customHeight="1" x14ac:dyDescent="0.3">
      <c r="A9143" s="174">
        <v>100196</v>
      </c>
      <c r="B9143" s="83" t="s">
        <v>9323</v>
      </c>
      <c r="C9143" s="174" t="s">
        <v>9277</v>
      </c>
      <c r="D9143" s="175">
        <v>1.75</v>
      </c>
    </row>
    <row r="9144" spans="1:4" ht="15.75" customHeight="1" x14ac:dyDescent="0.3">
      <c r="A9144" s="174">
        <v>100195</v>
      </c>
      <c r="B9144" s="83" t="s">
        <v>9324</v>
      </c>
      <c r="C9144" s="174" t="s">
        <v>9277</v>
      </c>
      <c r="D9144" s="175">
        <v>1.05</v>
      </c>
    </row>
    <row r="9145" spans="1:4" ht="15.75" customHeight="1" x14ac:dyDescent="0.3">
      <c r="A9145" s="174">
        <v>100273</v>
      </c>
      <c r="B9145" s="83" t="s">
        <v>9325</v>
      </c>
      <c r="C9145" s="174" t="s">
        <v>9277</v>
      </c>
      <c r="D9145" s="175">
        <v>4.37</v>
      </c>
    </row>
    <row r="9146" spans="1:4" ht="15.75" customHeight="1" x14ac:dyDescent="0.3">
      <c r="A9146" s="174">
        <v>100282</v>
      </c>
      <c r="B9146" s="83" t="s">
        <v>9326</v>
      </c>
      <c r="C9146" s="174" t="s">
        <v>9275</v>
      </c>
      <c r="D9146" s="175">
        <v>209.48</v>
      </c>
    </row>
    <row r="9147" spans="1:4" ht="15.75" customHeight="1" x14ac:dyDescent="0.3">
      <c r="A9147" s="174">
        <v>100276</v>
      </c>
      <c r="B9147" s="83" t="s">
        <v>9327</v>
      </c>
      <c r="C9147" s="174" t="s">
        <v>9275</v>
      </c>
      <c r="D9147" s="175">
        <v>43.99</v>
      </c>
    </row>
    <row r="9148" spans="1:4" ht="15.75" customHeight="1" x14ac:dyDescent="0.3">
      <c r="A9148" s="174">
        <v>100275</v>
      </c>
      <c r="B9148" s="83" t="s">
        <v>9328</v>
      </c>
      <c r="C9148" s="174" t="s">
        <v>9275</v>
      </c>
      <c r="D9148" s="175">
        <v>24.11</v>
      </c>
    </row>
    <row r="9149" spans="1:4" ht="15.75" customHeight="1" x14ac:dyDescent="0.3">
      <c r="A9149" s="174">
        <v>100254</v>
      </c>
      <c r="B9149" s="83" t="s">
        <v>9329</v>
      </c>
      <c r="C9149" s="174" t="s">
        <v>9287</v>
      </c>
      <c r="D9149" s="175">
        <v>52.69</v>
      </c>
    </row>
    <row r="9150" spans="1:4" ht="15.75" customHeight="1" x14ac:dyDescent="0.3">
      <c r="A9150" s="174">
        <v>100250</v>
      </c>
      <c r="B9150" s="83" t="s">
        <v>9330</v>
      </c>
      <c r="C9150" s="174" t="s">
        <v>9287</v>
      </c>
      <c r="D9150" s="175">
        <v>5.94</v>
      </c>
    </row>
    <row r="9151" spans="1:4" ht="15.75" customHeight="1" x14ac:dyDescent="0.3">
      <c r="A9151" s="174">
        <v>100251</v>
      </c>
      <c r="B9151" s="83" t="s">
        <v>9331</v>
      </c>
      <c r="C9151" s="174" t="s">
        <v>9287</v>
      </c>
      <c r="D9151" s="175">
        <v>17.559999999999999</v>
      </c>
    </row>
    <row r="9152" spans="1:4" ht="15.75" customHeight="1" x14ac:dyDescent="0.3">
      <c r="A9152" s="174">
        <v>100252</v>
      </c>
      <c r="B9152" s="83" t="s">
        <v>9332</v>
      </c>
      <c r="C9152" s="174" t="s">
        <v>9287</v>
      </c>
      <c r="D9152" s="175">
        <v>26.34</v>
      </c>
    </row>
    <row r="9153" spans="1:4" ht="15.75" customHeight="1" x14ac:dyDescent="0.3">
      <c r="A9153" s="174">
        <v>100253</v>
      </c>
      <c r="B9153" s="83" t="s">
        <v>9333</v>
      </c>
      <c r="C9153" s="174" t="s">
        <v>9287</v>
      </c>
      <c r="D9153" s="175">
        <v>35.119999999999997</v>
      </c>
    </row>
    <row r="9154" spans="1:4" ht="15.75" customHeight="1" x14ac:dyDescent="0.3">
      <c r="A9154" s="174">
        <v>100249</v>
      </c>
      <c r="B9154" s="83" t="s">
        <v>9334</v>
      </c>
      <c r="C9154" s="174" t="s">
        <v>9287</v>
      </c>
      <c r="D9154" s="175">
        <v>3.56</v>
      </c>
    </row>
    <row r="9155" spans="1:4" ht="15.75" customHeight="1" x14ac:dyDescent="0.3">
      <c r="A9155" s="174">
        <v>100244</v>
      </c>
      <c r="B9155" s="83" t="s">
        <v>9335</v>
      </c>
      <c r="C9155" s="174" t="s">
        <v>9287</v>
      </c>
      <c r="D9155" s="175">
        <v>5.34</v>
      </c>
    </row>
    <row r="9156" spans="1:4" ht="15.75" customHeight="1" x14ac:dyDescent="0.3">
      <c r="A9156" s="174">
        <v>100245</v>
      </c>
      <c r="B9156" s="83" t="s">
        <v>9336</v>
      </c>
      <c r="C9156" s="174" t="s">
        <v>9287</v>
      </c>
      <c r="D9156" s="175">
        <v>10.7</v>
      </c>
    </row>
    <row r="9157" spans="1:4" ht="15.75" customHeight="1" x14ac:dyDescent="0.3">
      <c r="A9157" s="174">
        <v>100243</v>
      </c>
      <c r="B9157" s="83" t="s">
        <v>9337</v>
      </c>
      <c r="C9157" s="174" t="s">
        <v>9287</v>
      </c>
      <c r="D9157" s="175">
        <v>4.28</v>
      </c>
    </row>
    <row r="9158" spans="1:4" ht="15.75" customHeight="1" x14ac:dyDescent="0.3">
      <c r="A9158" s="174">
        <v>100239</v>
      </c>
      <c r="B9158" s="83" t="s">
        <v>9338</v>
      </c>
      <c r="C9158" s="174" t="s">
        <v>9287</v>
      </c>
      <c r="D9158" s="175">
        <v>8.91</v>
      </c>
    </row>
    <row r="9159" spans="1:4" ht="15.75" customHeight="1" x14ac:dyDescent="0.3">
      <c r="A9159" s="174">
        <v>100238</v>
      </c>
      <c r="B9159" s="83" t="s">
        <v>9339</v>
      </c>
      <c r="C9159" s="174" t="s">
        <v>9287</v>
      </c>
      <c r="D9159" s="175">
        <v>7.13</v>
      </c>
    </row>
    <row r="9160" spans="1:4" ht="15.75" customHeight="1" x14ac:dyDescent="0.3">
      <c r="A9160" s="174">
        <v>100241</v>
      </c>
      <c r="B9160" s="83" t="s">
        <v>9340</v>
      </c>
      <c r="C9160" s="174" t="s">
        <v>9287</v>
      </c>
      <c r="D9160" s="175">
        <v>8.91</v>
      </c>
    </row>
    <row r="9161" spans="1:4" ht="15.75" customHeight="1" x14ac:dyDescent="0.3">
      <c r="A9161" s="174">
        <v>100242</v>
      </c>
      <c r="B9161" s="83" t="s">
        <v>9341</v>
      </c>
      <c r="C9161" s="174" t="s">
        <v>9287</v>
      </c>
      <c r="D9161" s="175">
        <v>26.34</v>
      </c>
    </row>
    <row r="9162" spans="1:4" ht="15.75" customHeight="1" x14ac:dyDescent="0.3">
      <c r="A9162" s="174">
        <v>100240</v>
      </c>
      <c r="B9162" s="83" t="s">
        <v>9342</v>
      </c>
      <c r="C9162" s="174" t="s">
        <v>9287</v>
      </c>
      <c r="D9162" s="175">
        <v>5.34</v>
      </c>
    </row>
    <row r="9163" spans="1:4" ht="15.75" customHeight="1" x14ac:dyDescent="0.3">
      <c r="A9163" s="174">
        <v>100237</v>
      </c>
      <c r="B9163" s="83" t="s">
        <v>9343</v>
      </c>
      <c r="C9163" s="174" t="s">
        <v>9287</v>
      </c>
      <c r="D9163" s="175">
        <v>4.45</v>
      </c>
    </row>
    <row r="9164" spans="1:4" ht="15.75" customHeight="1" x14ac:dyDescent="0.3">
      <c r="A9164" s="174">
        <v>100236</v>
      </c>
      <c r="B9164" s="83" t="s">
        <v>9344</v>
      </c>
      <c r="C9164" s="174" t="s">
        <v>9287</v>
      </c>
      <c r="D9164" s="175">
        <v>3.71</v>
      </c>
    </row>
    <row r="9165" spans="1:4" ht="15.75" customHeight="1" x14ac:dyDescent="0.3">
      <c r="A9165" s="174">
        <v>100248</v>
      </c>
      <c r="B9165" s="83" t="s">
        <v>9345</v>
      </c>
      <c r="C9165" s="174" t="s">
        <v>9287</v>
      </c>
      <c r="D9165" s="175">
        <v>17.559999999999999</v>
      </c>
    </row>
    <row r="9166" spans="1:4" ht="15.75" customHeight="1" x14ac:dyDescent="0.3">
      <c r="A9166" s="174">
        <v>100247</v>
      </c>
      <c r="B9166" s="83" t="s">
        <v>9346</v>
      </c>
      <c r="C9166" s="174" t="s">
        <v>9287</v>
      </c>
      <c r="D9166" s="175">
        <v>4.45</v>
      </c>
    </row>
    <row r="9167" spans="1:4" ht="15.75" customHeight="1" x14ac:dyDescent="0.3">
      <c r="A9167" s="174">
        <v>100246</v>
      </c>
      <c r="B9167" s="83" t="s">
        <v>9347</v>
      </c>
      <c r="C9167" s="174" t="s">
        <v>9287</v>
      </c>
      <c r="D9167" s="175">
        <v>3.56</v>
      </c>
    </row>
    <row r="9168" spans="1:4" ht="15.75" customHeight="1" x14ac:dyDescent="0.3">
      <c r="A9168" s="174">
        <v>100255</v>
      </c>
      <c r="B9168" s="83" t="s">
        <v>9348</v>
      </c>
      <c r="C9168" s="174" t="s">
        <v>9287</v>
      </c>
      <c r="D9168" s="175">
        <v>17.829999999999998</v>
      </c>
    </row>
    <row r="9169" spans="1:4" ht="15.75" customHeight="1" x14ac:dyDescent="0.3">
      <c r="A9169" s="174">
        <v>100263</v>
      </c>
      <c r="B9169" s="83" t="s">
        <v>9349</v>
      </c>
      <c r="C9169" s="174" t="s">
        <v>9277</v>
      </c>
      <c r="D9169" s="175">
        <v>2.89</v>
      </c>
    </row>
    <row r="9170" spans="1:4" ht="15.75" customHeight="1" x14ac:dyDescent="0.3">
      <c r="A9170" s="174">
        <v>100260</v>
      </c>
      <c r="B9170" s="83" t="s">
        <v>9350</v>
      </c>
      <c r="C9170" s="174" t="s">
        <v>9277</v>
      </c>
      <c r="D9170" s="175">
        <v>11.57</v>
      </c>
    </row>
    <row r="9171" spans="1:4" ht="15.75" customHeight="1" x14ac:dyDescent="0.3">
      <c r="A9171" s="174">
        <v>100261</v>
      </c>
      <c r="B9171" s="83" t="s">
        <v>9351</v>
      </c>
      <c r="C9171" s="174" t="s">
        <v>9277</v>
      </c>
      <c r="D9171" s="175">
        <v>7.27</v>
      </c>
    </row>
    <row r="9172" spans="1:4" ht="15.75" customHeight="1" x14ac:dyDescent="0.3">
      <c r="A9172" s="174">
        <v>100262</v>
      </c>
      <c r="B9172" s="83" t="s">
        <v>9352</v>
      </c>
      <c r="C9172" s="174" t="s">
        <v>9277</v>
      </c>
      <c r="D9172" s="175">
        <v>4.51</v>
      </c>
    </row>
    <row r="9173" spans="1:4" ht="15.75" customHeight="1" x14ac:dyDescent="0.3">
      <c r="A9173" s="174">
        <v>100271</v>
      </c>
      <c r="B9173" s="83" t="s">
        <v>9353</v>
      </c>
      <c r="C9173" s="174" t="s">
        <v>9275</v>
      </c>
      <c r="D9173" s="175">
        <v>83.86</v>
      </c>
    </row>
    <row r="9174" spans="1:4" ht="15.75" customHeight="1" x14ac:dyDescent="0.3">
      <c r="A9174" s="174">
        <v>100258</v>
      </c>
      <c r="B9174" s="83" t="s">
        <v>9354</v>
      </c>
      <c r="C9174" s="174" t="s">
        <v>9287</v>
      </c>
      <c r="D9174" s="175">
        <v>17.829999999999998</v>
      </c>
    </row>
    <row r="9175" spans="1:4" ht="15.75" customHeight="1" x14ac:dyDescent="0.3">
      <c r="A9175" s="174">
        <v>100259</v>
      </c>
      <c r="B9175" s="83" t="s">
        <v>9355</v>
      </c>
      <c r="C9175" s="174" t="s">
        <v>9287</v>
      </c>
      <c r="D9175" s="175">
        <v>35.119999999999997</v>
      </c>
    </row>
    <row r="9176" spans="1:4" ht="15.75" customHeight="1" x14ac:dyDescent="0.3">
      <c r="A9176" s="174">
        <v>100279</v>
      </c>
      <c r="B9176" s="83" t="s">
        <v>9356</v>
      </c>
      <c r="C9176" s="174" t="s">
        <v>182</v>
      </c>
      <c r="D9176" s="175">
        <v>1.03</v>
      </c>
    </row>
    <row r="9177" spans="1:4" ht="15.75" customHeight="1" x14ac:dyDescent="0.3">
      <c r="A9177" s="174">
        <v>100233</v>
      </c>
      <c r="B9177" s="83" t="s">
        <v>9357</v>
      </c>
      <c r="C9177" s="174" t="s">
        <v>182</v>
      </c>
      <c r="D9177" s="175">
        <v>0.24</v>
      </c>
    </row>
    <row r="9178" spans="1:4" ht="15.75" customHeight="1" x14ac:dyDescent="0.3">
      <c r="A9178" s="174">
        <v>100232</v>
      </c>
      <c r="B9178" s="83" t="s">
        <v>9358</v>
      </c>
      <c r="C9178" s="174" t="s">
        <v>182</v>
      </c>
      <c r="D9178" s="175">
        <v>0.49</v>
      </c>
    </row>
    <row r="9179" spans="1:4" ht="15.75" customHeight="1" x14ac:dyDescent="0.3">
      <c r="A9179" s="174">
        <v>100234</v>
      </c>
      <c r="B9179" s="83" t="s">
        <v>9359</v>
      </c>
      <c r="C9179" s="174" t="s">
        <v>216</v>
      </c>
      <c r="D9179" s="175">
        <v>0.73</v>
      </c>
    </row>
    <row r="9180" spans="1:4" ht="15.75" customHeight="1" x14ac:dyDescent="0.3">
      <c r="A9180" s="174">
        <v>100265</v>
      </c>
      <c r="B9180" s="83" t="s">
        <v>9360</v>
      </c>
      <c r="C9180" s="174" t="s">
        <v>216</v>
      </c>
      <c r="D9180" s="175">
        <v>1.1000000000000001</v>
      </c>
    </row>
    <row r="9181" spans="1:4" ht="15.75" customHeight="1" x14ac:dyDescent="0.3">
      <c r="A9181" s="174">
        <v>100235</v>
      </c>
      <c r="B9181" s="83" t="s">
        <v>9361</v>
      </c>
      <c r="C9181" s="174" t="s">
        <v>9362</v>
      </c>
      <c r="D9181" s="175">
        <v>0.05</v>
      </c>
    </row>
    <row r="9182" spans="1:4" ht="15.75" customHeight="1" x14ac:dyDescent="0.3">
      <c r="A9182" s="174">
        <v>100267</v>
      </c>
      <c r="B9182" s="83" t="s">
        <v>9363</v>
      </c>
      <c r="C9182" s="174" t="s">
        <v>182</v>
      </c>
      <c r="D9182" s="175">
        <v>2.21</v>
      </c>
    </row>
    <row r="9183" spans="1:4" ht="15.75" customHeight="1" x14ac:dyDescent="0.3">
      <c r="A9183" s="174">
        <v>100231</v>
      </c>
      <c r="B9183" s="83" t="s">
        <v>9364</v>
      </c>
      <c r="C9183" s="174" t="s">
        <v>482</v>
      </c>
      <c r="D9183" s="175">
        <v>0.05</v>
      </c>
    </row>
    <row r="9184" spans="1:4" ht="15.75" customHeight="1" x14ac:dyDescent="0.3">
      <c r="A9184" s="174">
        <v>100230</v>
      </c>
      <c r="B9184" s="83" t="s">
        <v>9365</v>
      </c>
      <c r="C9184" s="174" t="s">
        <v>482</v>
      </c>
      <c r="D9184" s="175">
        <v>0.03</v>
      </c>
    </row>
    <row r="9185" spans="1:4" ht="15.75" customHeight="1" x14ac:dyDescent="0.3">
      <c r="A9185" s="174">
        <v>100229</v>
      </c>
      <c r="B9185" s="83" t="s">
        <v>9366</v>
      </c>
      <c r="C9185" s="174" t="s">
        <v>482</v>
      </c>
      <c r="D9185" s="175">
        <v>0.02</v>
      </c>
    </row>
    <row r="9186" spans="1:4" ht="15.75" customHeight="1" x14ac:dyDescent="0.3">
      <c r="A9186" s="174">
        <v>100272</v>
      </c>
      <c r="B9186" s="83" t="s">
        <v>9367</v>
      </c>
      <c r="C9186" s="174" t="s">
        <v>216</v>
      </c>
      <c r="D9186" s="175">
        <v>1.66</v>
      </c>
    </row>
    <row r="9187" spans="1:4" ht="15.75" customHeight="1" x14ac:dyDescent="0.3">
      <c r="A9187" s="174">
        <v>100269</v>
      </c>
      <c r="B9187" s="83" t="s">
        <v>9368</v>
      </c>
      <c r="C9187" s="174" t="s">
        <v>182</v>
      </c>
      <c r="D9187" s="175">
        <v>2.21</v>
      </c>
    </row>
    <row r="9188" spans="1:4" ht="15.75" customHeight="1" x14ac:dyDescent="0.3">
      <c r="A9188" s="174">
        <v>100986</v>
      </c>
      <c r="B9188" s="83" t="s">
        <v>9369</v>
      </c>
      <c r="C9188" s="174" t="s">
        <v>303</v>
      </c>
      <c r="D9188" s="175">
        <v>9.42</v>
      </c>
    </row>
    <row r="9189" spans="1:4" ht="15.75" customHeight="1" x14ac:dyDescent="0.3">
      <c r="A9189" s="174">
        <v>101002</v>
      </c>
      <c r="B9189" s="83" t="s">
        <v>9370</v>
      </c>
      <c r="C9189" s="174" t="s">
        <v>9160</v>
      </c>
      <c r="D9189" s="175">
        <v>6.27</v>
      </c>
    </row>
    <row r="9190" spans="1:4" ht="15.75" customHeight="1" x14ac:dyDescent="0.3">
      <c r="A9190" s="174">
        <v>100987</v>
      </c>
      <c r="B9190" s="83" t="s">
        <v>9371</v>
      </c>
      <c r="C9190" s="174" t="s">
        <v>303</v>
      </c>
      <c r="D9190" s="175">
        <v>10.55</v>
      </c>
    </row>
    <row r="9191" spans="1:4" ht="15.75" customHeight="1" x14ac:dyDescent="0.3">
      <c r="A9191" s="174">
        <v>101003</v>
      </c>
      <c r="B9191" s="83" t="s">
        <v>9372</v>
      </c>
      <c r="C9191" s="174" t="s">
        <v>9160</v>
      </c>
      <c r="D9191" s="175">
        <v>7.02</v>
      </c>
    </row>
    <row r="9192" spans="1:4" ht="15.75" customHeight="1" x14ac:dyDescent="0.3">
      <c r="A9192" s="174">
        <v>100988</v>
      </c>
      <c r="B9192" s="83" t="s">
        <v>9373</v>
      </c>
      <c r="C9192" s="174" t="s">
        <v>303</v>
      </c>
      <c r="D9192" s="175">
        <v>11.14</v>
      </c>
    </row>
    <row r="9193" spans="1:4" ht="15.75" customHeight="1" x14ac:dyDescent="0.3">
      <c r="A9193" s="174">
        <v>101004</v>
      </c>
      <c r="B9193" s="83" t="s">
        <v>9374</v>
      </c>
      <c r="C9193" s="174" t="s">
        <v>9160</v>
      </c>
      <c r="D9193" s="175">
        <v>7.43</v>
      </c>
    </row>
    <row r="9194" spans="1:4" ht="15.75" customHeight="1" x14ac:dyDescent="0.3">
      <c r="A9194" s="174">
        <v>100985</v>
      </c>
      <c r="B9194" s="83" t="s">
        <v>9375</v>
      </c>
      <c r="C9194" s="174" t="s">
        <v>303</v>
      </c>
      <c r="D9194" s="175">
        <v>7.96</v>
      </c>
    </row>
    <row r="9195" spans="1:4" ht="15.75" customHeight="1" x14ac:dyDescent="0.3">
      <c r="A9195" s="174">
        <v>101001</v>
      </c>
      <c r="B9195" s="83" t="s">
        <v>9376</v>
      </c>
      <c r="C9195" s="174" t="s">
        <v>9160</v>
      </c>
      <c r="D9195" s="175">
        <v>5.31</v>
      </c>
    </row>
    <row r="9196" spans="1:4" ht="15.75" customHeight="1" x14ac:dyDescent="0.3">
      <c r="A9196" s="174">
        <v>101008</v>
      </c>
      <c r="B9196" s="83" t="s">
        <v>9377</v>
      </c>
      <c r="C9196" s="174" t="s">
        <v>303</v>
      </c>
      <c r="D9196" s="175">
        <v>5.68</v>
      </c>
    </row>
    <row r="9197" spans="1:4" ht="15.75" customHeight="1" x14ac:dyDescent="0.3">
      <c r="A9197" s="174">
        <v>101007</v>
      </c>
      <c r="B9197" s="83" t="s">
        <v>9378</v>
      </c>
      <c r="C9197" s="174" t="s">
        <v>303</v>
      </c>
      <c r="D9197" s="175">
        <v>5.64</v>
      </c>
    </row>
    <row r="9198" spans="1:4" ht="15.75" customHeight="1" x14ac:dyDescent="0.3">
      <c r="A9198" s="174">
        <v>100982</v>
      </c>
      <c r="B9198" s="83" t="s">
        <v>9379</v>
      </c>
      <c r="C9198" s="174" t="s">
        <v>303</v>
      </c>
      <c r="D9198" s="175">
        <v>9.49</v>
      </c>
    </row>
    <row r="9199" spans="1:4" ht="15.75" customHeight="1" x14ac:dyDescent="0.3">
      <c r="A9199" s="174">
        <v>100998</v>
      </c>
      <c r="B9199" s="83" t="s">
        <v>9380</v>
      </c>
      <c r="C9199" s="174" t="s">
        <v>9160</v>
      </c>
      <c r="D9199" s="175">
        <v>6.34</v>
      </c>
    </row>
    <row r="9200" spans="1:4" ht="15.75" customHeight="1" x14ac:dyDescent="0.3">
      <c r="A9200" s="174">
        <v>100983</v>
      </c>
      <c r="B9200" s="83" t="s">
        <v>9381</v>
      </c>
      <c r="C9200" s="174" t="s">
        <v>303</v>
      </c>
      <c r="D9200" s="175">
        <v>9.33</v>
      </c>
    </row>
    <row r="9201" spans="1:4" ht="15.75" customHeight="1" x14ac:dyDescent="0.3">
      <c r="A9201" s="174">
        <v>100999</v>
      </c>
      <c r="B9201" s="83" t="s">
        <v>9382</v>
      </c>
      <c r="C9201" s="174" t="s">
        <v>9160</v>
      </c>
      <c r="D9201" s="175">
        <v>6.25</v>
      </c>
    </row>
    <row r="9202" spans="1:4" ht="15.75" customHeight="1" x14ac:dyDescent="0.3">
      <c r="A9202" s="174">
        <v>100984</v>
      </c>
      <c r="B9202" s="83" t="s">
        <v>9383</v>
      </c>
      <c r="C9202" s="174" t="s">
        <v>303</v>
      </c>
      <c r="D9202" s="175">
        <v>9.11</v>
      </c>
    </row>
    <row r="9203" spans="1:4" ht="15.75" customHeight="1" x14ac:dyDescent="0.3">
      <c r="A9203" s="174">
        <v>101000</v>
      </c>
      <c r="B9203" s="83" t="s">
        <v>9384</v>
      </c>
      <c r="C9203" s="174" t="s">
        <v>9160</v>
      </c>
      <c r="D9203" s="175">
        <v>6.08</v>
      </c>
    </row>
    <row r="9204" spans="1:4" ht="15.75" customHeight="1" x14ac:dyDescent="0.3">
      <c r="A9204" s="174">
        <v>100981</v>
      </c>
      <c r="B9204" s="83" t="s">
        <v>9385</v>
      </c>
      <c r="C9204" s="174" t="s">
        <v>303</v>
      </c>
      <c r="D9204" s="175">
        <v>10.029999999999999</v>
      </c>
    </row>
    <row r="9205" spans="1:4" ht="15.75" customHeight="1" x14ac:dyDescent="0.3">
      <c r="A9205" s="174">
        <v>100997</v>
      </c>
      <c r="B9205" s="83" t="s">
        <v>9386</v>
      </c>
      <c r="C9205" s="174" t="s">
        <v>9160</v>
      </c>
      <c r="D9205" s="175">
        <v>6.7</v>
      </c>
    </row>
    <row r="9206" spans="1:4" ht="15.75" customHeight="1" x14ac:dyDescent="0.3">
      <c r="A9206" s="174">
        <v>101010</v>
      </c>
      <c r="B9206" s="83" t="s">
        <v>9387</v>
      </c>
      <c r="C9206" s="174" t="s">
        <v>9160</v>
      </c>
      <c r="D9206" s="175">
        <v>28.37</v>
      </c>
    </row>
    <row r="9207" spans="1:4" ht="15.75" customHeight="1" x14ac:dyDescent="0.3">
      <c r="A9207" s="174">
        <v>101009</v>
      </c>
      <c r="B9207" s="83" t="s">
        <v>9388</v>
      </c>
      <c r="C9207" s="174" t="s">
        <v>9160</v>
      </c>
      <c r="D9207" s="175">
        <v>45.05</v>
      </c>
    </row>
    <row r="9208" spans="1:4" ht="15.75" customHeight="1" x14ac:dyDescent="0.3">
      <c r="A9208" s="174">
        <v>100978</v>
      </c>
      <c r="B9208" s="83" t="s">
        <v>9389</v>
      </c>
      <c r="C9208" s="174" t="s">
        <v>303</v>
      </c>
      <c r="D9208" s="175">
        <v>7.37</v>
      </c>
    </row>
    <row r="9209" spans="1:4" ht="15.75" customHeight="1" x14ac:dyDescent="0.3">
      <c r="A9209" s="174">
        <v>100994</v>
      </c>
      <c r="B9209" s="83" t="s">
        <v>9390</v>
      </c>
      <c r="C9209" s="174" t="s">
        <v>9160</v>
      </c>
      <c r="D9209" s="175">
        <v>4.88</v>
      </c>
    </row>
    <row r="9210" spans="1:4" ht="15.75" customHeight="1" x14ac:dyDescent="0.3">
      <c r="A9210" s="174">
        <v>100974</v>
      </c>
      <c r="B9210" s="83" t="s">
        <v>9391</v>
      </c>
      <c r="C9210" s="174" t="s">
        <v>303</v>
      </c>
      <c r="D9210" s="175">
        <v>9.19</v>
      </c>
    </row>
    <row r="9211" spans="1:4" ht="15.75" customHeight="1" x14ac:dyDescent="0.3">
      <c r="A9211" s="174">
        <v>100990</v>
      </c>
      <c r="B9211" s="83" t="s">
        <v>9392</v>
      </c>
      <c r="C9211" s="174" t="s">
        <v>9160</v>
      </c>
      <c r="D9211" s="175">
        <v>6.13</v>
      </c>
    </row>
    <row r="9212" spans="1:4" ht="15.75" customHeight="1" x14ac:dyDescent="0.3">
      <c r="A9212" s="174">
        <v>100979</v>
      </c>
      <c r="B9212" s="83" t="s">
        <v>9393</v>
      </c>
      <c r="C9212" s="174" t="s">
        <v>303</v>
      </c>
      <c r="D9212" s="175">
        <v>6.92</v>
      </c>
    </row>
    <row r="9213" spans="1:4" ht="15.75" customHeight="1" x14ac:dyDescent="0.3">
      <c r="A9213" s="174">
        <v>100995</v>
      </c>
      <c r="B9213" s="83" t="s">
        <v>9394</v>
      </c>
      <c r="C9213" s="174" t="s">
        <v>9160</v>
      </c>
      <c r="D9213" s="175">
        <v>4.6100000000000003</v>
      </c>
    </row>
    <row r="9214" spans="1:4" ht="15.75" customHeight="1" x14ac:dyDescent="0.3">
      <c r="A9214" s="174">
        <v>100975</v>
      </c>
      <c r="B9214" s="83" t="s">
        <v>9395</v>
      </c>
      <c r="C9214" s="174" t="s">
        <v>303</v>
      </c>
      <c r="D9214" s="175">
        <v>9.0399999999999991</v>
      </c>
    </row>
    <row r="9215" spans="1:4" ht="15.75" customHeight="1" x14ac:dyDescent="0.3">
      <c r="A9215" s="174">
        <v>100991</v>
      </c>
      <c r="B9215" s="83" t="s">
        <v>9396</v>
      </c>
      <c r="C9215" s="174" t="s">
        <v>9160</v>
      </c>
      <c r="D9215" s="175">
        <v>6.05</v>
      </c>
    </row>
    <row r="9216" spans="1:4" ht="15.75" customHeight="1" x14ac:dyDescent="0.3">
      <c r="A9216" s="174">
        <v>100980</v>
      </c>
      <c r="B9216" s="83" t="s">
        <v>9397</v>
      </c>
      <c r="C9216" s="174" t="s">
        <v>303</v>
      </c>
      <c r="D9216" s="175">
        <v>6.52</v>
      </c>
    </row>
    <row r="9217" spans="1:4" ht="15.75" customHeight="1" x14ac:dyDescent="0.3">
      <c r="A9217" s="174">
        <v>100996</v>
      </c>
      <c r="B9217" s="83" t="s">
        <v>9398</v>
      </c>
      <c r="C9217" s="174" t="s">
        <v>9160</v>
      </c>
      <c r="D9217" s="175">
        <v>4.33</v>
      </c>
    </row>
    <row r="9218" spans="1:4" ht="15.75" customHeight="1" x14ac:dyDescent="0.3">
      <c r="A9218" s="174">
        <v>100976</v>
      </c>
      <c r="B9218" s="83" t="s">
        <v>9399</v>
      </c>
      <c r="C9218" s="174" t="s">
        <v>303</v>
      </c>
      <c r="D9218" s="175">
        <v>8.83</v>
      </c>
    </row>
    <row r="9219" spans="1:4" ht="15.75" customHeight="1" x14ac:dyDescent="0.3">
      <c r="A9219" s="174">
        <v>100992</v>
      </c>
      <c r="B9219" s="83" t="s">
        <v>9400</v>
      </c>
      <c r="C9219" s="174" t="s">
        <v>9160</v>
      </c>
      <c r="D9219" s="175">
        <v>5.89</v>
      </c>
    </row>
    <row r="9220" spans="1:4" ht="15.75" customHeight="1" x14ac:dyDescent="0.3">
      <c r="A9220" s="174">
        <v>100977</v>
      </c>
      <c r="B9220" s="83" t="s">
        <v>9401</v>
      </c>
      <c r="C9220" s="174" t="s">
        <v>303</v>
      </c>
      <c r="D9220" s="175">
        <v>8.27</v>
      </c>
    </row>
    <row r="9221" spans="1:4" ht="15.75" customHeight="1" x14ac:dyDescent="0.3">
      <c r="A9221" s="174">
        <v>100993</v>
      </c>
      <c r="B9221" s="83" t="s">
        <v>9402</v>
      </c>
      <c r="C9221" s="174" t="s">
        <v>9160</v>
      </c>
      <c r="D9221" s="175">
        <v>5.5</v>
      </c>
    </row>
    <row r="9222" spans="1:4" ht="15.75" customHeight="1" x14ac:dyDescent="0.3">
      <c r="A9222" s="174">
        <v>100973</v>
      </c>
      <c r="B9222" s="83" t="s">
        <v>9403</v>
      </c>
      <c r="C9222" s="174" t="s">
        <v>303</v>
      </c>
      <c r="D9222" s="175">
        <v>9.6999999999999993</v>
      </c>
    </row>
    <row r="9223" spans="1:4" ht="15.75" customHeight="1" x14ac:dyDescent="0.3">
      <c r="A9223" s="174">
        <v>100989</v>
      </c>
      <c r="B9223" s="83" t="s">
        <v>9404</v>
      </c>
      <c r="C9223" s="174" t="s">
        <v>9160</v>
      </c>
      <c r="D9223" s="175">
        <v>6.47</v>
      </c>
    </row>
    <row r="9224" spans="1:4" ht="15.75" customHeight="1" x14ac:dyDescent="0.3">
      <c r="A9224" s="174">
        <v>101467</v>
      </c>
      <c r="B9224" s="83" t="s">
        <v>9405</v>
      </c>
      <c r="C9224" s="174" t="s">
        <v>9160</v>
      </c>
      <c r="D9224" s="175">
        <v>19.82</v>
      </c>
    </row>
    <row r="9225" spans="1:4" ht="15.75" customHeight="1" x14ac:dyDescent="0.3">
      <c r="A9225" s="174">
        <v>101468</v>
      </c>
      <c r="B9225" s="83" t="s">
        <v>9406</v>
      </c>
      <c r="C9225" s="174" t="s">
        <v>9160</v>
      </c>
      <c r="D9225" s="175">
        <v>18.14</v>
      </c>
    </row>
    <row r="9226" spans="1:4" ht="15.75" customHeight="1" x14ac:dyDescent="0.3">
      <c r="A9226" s="174">
        <v>101014</v>
      </c>
      <c r="B9226" s="83" t="s">
        <v>9407</v>
      </c>
      <c r="C9226" s="174" t="s">
        <v>9160</v>
      </c>
      <c r="D9226" s="175">
        <v>45.29</v>
      </c>
    </row>
    <row r="9227" spans="1:4" ht="15.75" customHeight="1" x14ac:dyDescent="0.3">
      <c r="A9227" s="174">
        <v>101015</v>
      </c>
      <c r="B9227" s="83" t="s">
        <v>9408</v>
      </c>
      <c r="C9227" s="174" t="s">
        <v>9160</v>
      </c>
      <c r="D9227" s="175">
        <v>37.22</v>
      </c>
    </row>
    <row r="9228" spans="1:4" ht="15.75" customHeight="1" x14ac:dyDescent="0.3">
      <c r="A9228" s="174">
        <v>101463</v>
      </c>
      <c r="B9228" s="83" t="s">
        <v>9409</v>
      </c>
      <c r="C9228" s="174" t="s">
        <v>9160</v>
      </c>
      <c r="D9228" s="175">
        <v>49.59</v>
      </c>
    </row>
    <row r="9229" spans="1:4" ht="15.75" customHeight="1" x14ac:dyDescent="0.3">
      <c r="A9229" s="174">
        <v>101464</v>
      </c>
      <c r="B9229" s="83" t="s">
        <v>9410</v>
      </c>
      <c r="C9229" s="174" t="s">
        <v>9160</v>
      </c>
      <c r="D9229" s="175">
        <v>38.08</v>
      </c>
    </row>
    <row r="9230" spans="1:4" ht="15.75" customHeight="1" x14ac:dyDescent="0.3">
      <c r="A9230" s="174">
        <v>101465</v>
      </c>
      <c r="B9230" s="83" t="s">
        <v>9411</v>
      </c>
      <c r="C9230" s="174" t="s">
        <v>9160</v>
      </c>
      <c r="D9230" s="175">
        <v>29.12</v>
      </c>
    </row>
    <row r="9231" spans="1:4" ht="15.75" customHeight="1" x14ac:dyDescent="0.3">
      <c r="A9231" s="174">
        <v>101466</v>
      </c>
      <c r="B9231" s="83" t="s">
        <v>9412</v>
      </c>
      <c r="C9231" s="174" t="s">
        <v>9160</v>
      </c>
      <c r="D9231" s="175">
        <v>23.69</v>
      </c>
    </row>
    <row r="9232" spans="1:4" ht="15.75" customHeight="1" x14ac:dyDescent="0.3">
      <c r="A9232" s="174">
        <v>101013</v>
      </c>
      <c r="B9232" s="83" t="s">
        <v>9413</v>
      </c>
      <c r="C9232" s="174" t="s">
        <v>9160</v>
      </c>
      <c r="D9232" s="175">
        <v>49.43</v>
      </c>
    </row>
    <row r="9233" spans="1:4" ht="15.75" customHeight="1" x14ac:dyDescent="0.3">
      <c r="A9233" s="174">
        <v>101477</v>
      </c>
      <c r="B9233" s="83" t="s">
        <v>9414</v>
      </c>
      <c r="C9233" s="174" t="s">
        <v>9160</v>
      </c>
      <c r="D9233" s="175">
        <v>14.35</v>
      </c>
    </row>
    <row r="9234" spans="1:4" ht="15.75" customHeight="1" x14ac:dyDescent="0.3">
      <c r="A9234" s="174">
        <v>101478</v>
      </c>
      <c r="B9234" s="83" t="s">
        <v>9415</v>
      </c>
      <c r="C9234" s="174" t="s">
        <v>9160</v>
      </c>
      <c r="D9234" s="175">
        <v>12.21</v>
      </c>
    </row>
    <row r="9235" spans="1:4" ht="15.75" customHeight="1" x14ac:dyDescent="0.3">
      <c r="A9235" s="174">
        <v>101017</v>
      </c>
      <c r="B9235" s="83" t="s">
        <v>9416</v>
      </c>
      <c r="C9235" s="174" t="s">
        <v>9160</v>
      </c>
      <c r="D9235" s="175">
        <v>32.659999999999997</v>
      </c>
    </row>
    <row r="9236" spans="1:4" ht="15.75" customHeight="1" x14ac:dyDescent="0.3">
      <c r="A9236" s="174">
        <v>101018</v>
      </c>
      <c r="B9236" s="83" t="s">
        <v>9417</v>
      </c>
      <c r="C9236" s="174" t="s">
        <v>9160</v>
      </c>
      <c r="D9236" s="175">
        <v>26.82</v>
      </c>
    </row>
    <row r="9237" spans="1:4" ht="15.75" customHeight="1" x14ac:dyDescent="0.3">
      <c r="A9237" s="174">
        <v>101469</v>
      </c>
      <c r="B9237" s="83" t="s">
        <v>9418</v>
      </c>
      <c r="C9237" s="174" t="s">
        <v>9160</v>
      </c>
      <c r="D9237" s="175">
        <v>40.57</v>
      </c>
    </row>
    <row r="9238" spans="1:4" ht="15.75" customHeight="1" x14ac:dyDescent="0.3">
      <c r="A9238" s="174">
        <v>101470</v>
      </c>
      <c r="B9238" s="83" t="s">
        <v>9419</v>
      </c>
      <c r="C9238" s="174" t="s">
        <v>9160</v>
      </c>
      <c r="D9238" s="175">
        <v>32.22</v>
      </c>
    </row>
    <row r="9239" spans="1:4" ht="15.75" customHeight="1" x14ac:dyDescent="0.3">
      <c r="A9239" s="174">
        <v>101471</v>
      </c>
      <c r="B9239" s="83" t="s">
        <v>9420</v>
      </c>
      <c r="C9239" s="174" t="s">
        <v>9160</v>
      </c>
      <c r="D9239" s="175">
        <v>27.63</v>
      </c>
    </row>
    <row r="9240" spans="1:4" ht="15.75" customHeight="1" x14ac:dyDescent="0.3">
      <c r="A9240" s="174">
        <v>101472</v>
      </c>
      <c r="B9240" s="83" t="s">
        <v>9421</v>
      </c>
      <c r="C9240" s="174" t="s">
        <v>9160</v>
      </c>
      <c r="D9240" s="175">
        <v>21.5</v>
      </c>
    </row>
    <row r="9241" spans="1:4" ht="15.75" customHeight="1" x14ac:dyDescent="0.3">
      <c r="A9241" s="174">
        <v>101473</v>
      </c>
      <c r="B9241" s="83" t="s">
        <v>9422</v>
      </c>
      <c r="C9241" s="174" t="s">
        <v>9160</v>
      </c>
      <c r="D9241" s="175">
        <v>30.96</v>
      </c>
    </row>
    <row r="9242" spans="1:4" ht="15.75" customHeight="1" x14ac:dyDescent="0.3">
      <c r="A9242" s="174">
        <v>101474</v>
      </c>
      <c r="B9242" s="83" t="s">
        <v>9423</v>
      </c>
      <c r="C9242" s="174" t="s">
        <v>9160</v>
      </c>
      <c r="D9242" s="175">
        <v>22.16</v>
      </c>
    </row>
    <row r="9243" spans="1:4" ht="15.75" customHeight="1" x14ac:dyDescent="0.3">
      <c r="A9243" s="174">
        <v>101475</v>
      </c>
      <c r="B9243" s="83" t="s">
        <v>9424</v>
      </c>
      <c r="C9243" s="174" t="s">
        <v>9160</v>
      </c>
      <c r="D9243" s="175">
        <v>19.649999999999999</v>
      </c>
    </row>
    <row r="9244" spans="1:4" ht="15.75" customHeight="1" x14ac:dyDescent="0.3">
      <c r="A9244" s="174">
        <v>101476</v>
      </c>
      <c r="B9244" s="83" t="s">
        <v>9425</v>
      </c>
      <c r="C9244" s="174" t="s">
        <v>9160</v>
      </c>
      <c r="D9244" s="175">
        <v>17.53</v>
      </c>
    </row>
    <row r="9245" spans="1:4" ht="15.75" customHeight="1" x14ac:dyDescent="0.3">
      <c r="A9245" s="174">
        <v>101016</v>
      </c>
      <c r="B9245" s="83" t="s">
        <v>9426</v>
      </c>
      <c r="C9245" s="174" t="s">
        <v>9160</v>
      </c>
      <c r="D9245" s="175">
        <v>43.07</v>
      </c>
    </row>
    <row r="9246" spans="1:4" ht="15.75" customHeight="1" x14ac:dyDescent="0.3">
      <c r="A9246" s="174">
        <v>101487</v>
      </c>
      <c r="B9246" s="83" t="s">
        <v>9427</v>
      </c>
      <c r="C9246" s="174" t="s">
        <v>9160</v>
      </c>
      <c r="D9246" s="175">
        <v>106.69</v>
      </c>
    </row>
    <row r="9247" spans="1:4" ht="15.75" customHeight="1" x14ac:dyDescent="0.3">
      <c r="A9247" s="174">
        <v>101488</v>
      </c>
      <c r="B9247" s="83" t="s">
        <v>9428</v>
      </c>
      <c r="C9247" s="174" t="s">
        <v>9160</v>
      </c>
      <c r="D9247" s="175">
        <v>92.32</v>
      </c>
    </row>
    <row r="9248" spans="1:4" ht="15.75" customHeight="1" x14ac:dyDescent="0.3">
      <c r="A9248" s="174">
        <v>101480</v>
      </c>
      <c r="B9248" s="83" t="s">
        <v>9429</v>
      </c>
      <c r="C9248" s="174" t="s">
        <v>9160</v>
      </c>
      <c r="D9248" s="175">
        <v>72.569999999999993</v>
      </c>
    </row>
    <row r="9249" spans="1:4" ht="15.75" customHeight="1" x14ac:dyDescent="0.3">
      <c r="A9249" s="174">
        <v>101481</v>
      </c>
      <c r="B9249" s="83" t="s">
        <v>9430</v>
      </c>
      <c r="C9249" s="174" t="s">
        <v>9160</v>
      </c>
      <c r="D9249" s="175">
        <v>52.41</v>
      </c>
    </row>
    <row r="9250" spans="1:4" ht="15.75" customHeight="1" x14ac:dyDescent="0.3">
      <c r="A9250" s="174">
        <v>101482</v>
      </c>
      <c r="B9250" s="83" t="s">
        <v>9431</v>
      </c>
      <c r="C9250" s="174" t="s">
        <v>9160</v>
      </c>
      <c r="D9250" s="175">
        <v>39.18</v>
      </c>
    </row>
    <row r="9251" spans="1:4" ht="15.75" customHeight="1" x14ac:dyDescent="0.3">
      <c r="A9251" s="174">
        <v>101483</v>
      </c>
      <c r="B9251" s="83" t="s">
        <v>9432</v>
      </c>
      <c r="C9251" s="174" t="s">
        <v>9160</v>
      </c>
      <c r="D9251" s="175">
        <v>40.659999999999997</v>
      </c>
    </row>
    <row r="9252" spans="1:4" ht="15.75" customHeight="1" x14ac:dyDescent="0.3">
      <c r="A9252" s="174">
        <v>101484</v>
      </c>
      <c r="B9252" s="83" t="s">
        <v>9433</v>
      </c>
      <c r="C9252" s="174" t="s">
        <v>9160</v>
      </c>
      <c r="D9252" s="175">
        <v>210.72</v>
      </c>
    </row>
    <row r="9253" spans="1:4" ht="15.75" customHeight="1" x14ac:dyDescent="0.3">
      <c r="A9253" s="174">
        <v>101485</v>
      </c>
      <c r="B9253" s="83" t="s">
        <v>9434</v>
      </c>
      <c r="C9253" s="174" t="s">
        <v>9160</v>
      </c>
      <c r="D9253" s="175">
        <v>161.75</v>
      </c>
    </row>
    <row r="9254" spans="1:4" ht="15.75" customHeight="1" x14ac:dyDescent="0.3">
      <c r="A9254" s="174">
        <v>101486</v>
      </c>
      <c r="B9254" s="83" t="s">
        <v>9435</v>
      </c>
      <c r="C9254" s="174" t="s">
        <v>9160</v>
      </c>
      <c r="D9254" s="175">
        <v>145.71</v>
      </c>
    </row>
    <row r="9255" spans="1:4" ht="15.75" customHeight="1" x14ac:dyDescent="0.3">
      <c r="A9255" s="174">
        <v>101006</v>
      </c>
      <c r="B9255" s="83" t="s">
        <v>9436</v>
      </c>
      <c r="C9255" s="174" t="s">
        <v>303</v>
      </c>
      <c r="D9255" s="175">
        <v>21.48</v>
      </c>
    </row>
    <row r="9256" spans="1:4" ht="15.75" customHeight="1" x14ac:dyDescent="0.3">
      <c r="A9256" s="174">
        <v>101005</v>
      </c>
      <c r="B9256" s="83" t="s">
        <v>9437</v>
      </c>
      <c r="C9256" s="174" t="s">
        <v>303</v>
      </c>
      <c r="D9256" s="175">
        <v>19.45</v>
      </c>
    </row>
    <row r="9257" spans="1:4" ht="15.75" customHeight="1" x14ac:dyDescent="0.3">
      <c r="A9257" s="174">
        <v>102568</v>
      </c>
      <c r="B9257" s="83" t="s">
        <v>9438</v>
      </c>
      <c r="C9257" s="174" t="s">
        <v>9160</v>
      </c>
      <c r="D9257" s="175">
        <v>320.47000000000003</v>
      </c>
    </row>
    <row r="9258" spans="1:4" ht="15.75" customHeight="1" x14ac:dyDescent="0.3">
      <c r="A9258" s="174">
        <v>101479</v>
      </c>
      <c r="B9258" s="83" t="s">
        <v>9439</v>
      </c>
      <c r="C9258" s="174" t="s">
        <v>9160</v>
      </c>
      <c r="D9258" s="175">
        <v>188.12</v>
      </c>
    </row>
    <row r="9259" spans="1:4" ht="15.75" customHeight="1" x14ac:dyDescent="0.3">
      <c r="A9259" s="174">
        <v>101019</v>
      </c>
      <c r="B9259" s="83" t="s">
        <v>9440</v>
      </c>
      <c r="C9259" s="174" t="s">
        <v>9160</v>
      </c>
      <c r="D9259" s="175">
        <v>645.66999999999996</v>
      </c>
    </row>
    <row r="9260" spans="1:4" ht="15.75" customHeight="1" x14ac:dyDescent="0.3">
      <c r="A9260" s="174">
        <v>100938</v>
      </c>
      <c r="B9260" s="83" t="s">
        <v>9441</v>
      </c>
      <c r="C9260" s="174" t="s">
        <v>9270</v>
      </c>
      <c r="D9260" s="175">
        <v>7.75</v>
      </c>
    </row>
    <row r="9261" spans="1:4" ht="15.75" customHeight="1" x14ac:dyDescent="0.3">
      <c r="A9261" s="174">
        <v>100942</v>
      </c>
      <c r="B9261" s="83" t="s">
        <v>9442</v>
      </c>
      <c r="C9261" s="174" t="s">
        <v>9261</v>
      </c>
      <c r="D9261" s="175">
        <v>5.17</v>
      </c>
    </row>
    <row r="9262" spans="1:4" ht="15.75" customHeight="1" x14ac:dyDescent="0.3">
      <c r="A9262" s="174">
        <v>93588</v>
      </c>
      <c r="B9262" s="83" t="s">
        <v>9443</v>
      </c>
      <c r="C9262" s="174" t="s">
        <v>9270</v>
      </c>
      <c r="D9262" s="175">
        <v>3.25</v>
      </c>
    </row>
    <row r="9263" spans="1:4" ht="15.75" customHeight="1" x14ac:dyDescent="0.3">
      <c r="A9263" s="174">
        <v>93594</v>
      </c>
      <c r="B9263" s="83" t="s">
        <v>9444</v>
      </c>
      <c r="C9263" s="174" t="s">
        <v>9261</v>
      </c>
      <c r="D9263" s="175">
        <v>2.16</v>
      </c>
    </row>
    <row r="9264" spans="1:4" ht="15.75" customHeight="1" x14ac:dyDescent="0.3">
      <c r="A9264" s="174">
        <v>93589</v>
      </c>
      <c r="B9264" s="83" t="s">
        <v>9445</v>
      </c>
      <c r="C9264" s="174" t="s">
        <v>9270</v>
      </c>
      <c r="D9264" s="175">
        <v>2.78</v>
      </c>
    </row>
    <row r="9265" spans="1:4" ht="15.75" customHeight="1" x14ac:dyDescent="0.3">
      <c r="A9265" s="174">
        <v>93595</v>
      </c>
      <c r="B9265" s="83" t="s">
        <v>9446</v>
      </c>
      <c r="C9265" s="174" t="s">
        <v>9261</v>
      </c>
      <c r="D9265" s="175">
        <v>1.88</v>
      </c>
    </row>
    <row r="9266" spans="1:4" ht="15.75" customHeight="1" x14ac:dyDescent="0.3">
      <c r="A9266" s="174">
        <v>93590</v>
      </c>
      <c r="B9266" s="83" t="s">
        <v>9447</v>
      </c>
      <c r="C9266" s="174" t="s">
        <v>9270</v>
      </c>
      <c r="D9266" s="175">
        <v>1.01</v>
      </c>
    </row>
    <row r="9267" spans="1:4" ht="15.75" customHeight="1" x14ac:dyDescent="0.3">
      <c r="A9267" s="174">
        <v>93596</v>
      </c>
      <c r="B9267" s="83" t="s">
        <v>9448</v>
      </c>
      <c r="C9267" s="174" t="s">
        <v>9261</v>
      </c>
      <c r="D9267" s="175">
        <v>0.68</v>
      </c>
    </row>
    <row r="9268" spans="1:4" ht="15.75" customHeight="1" x14ac:dyDescent="0.3">
      <c r="A9268" s="174">
        <v>95875</v>
      </c>
      <c r="B9268" s="83" t="s">
        <v>9449</v>
      </c>
      <c r="C9268" s="174" t="s">
        <v>9270</v>
      </c>
      <c r="D9268" s="175">
        <v>2.57</v>
      </c>
    </row>
    <row r="9269" spans="1:4" ht="15.75" customHeight="1" x14ac:dyDescent="0.3">
      <c r="A9269" s="174">
        <v>95878</v>
      </c>
      <c r="B9269" s="83" t="s">
        <v>9450</v>
      </c>
      <c r="C9269" s="174" t="s">
        <v>9261</v>
      </c>
      <c r="D9269" s="175">
        <v>1.73</v>
      </c>
    </row>
    <row r="9270" spans="1:4" ht="15.75" customHeight="1" x14ac:dyDescent="0.3">
      <c r="A9270" s="174">
        <v>100943</v>
      </c>
      <c r="B9270" s="83" t="s">
        <v>9451</v>
      </c>
      <c r="C9270" s="174" t="s">
        <v>9261</v>
      </c>
      <c r="D9270" s="175">
        <v>4.41</v>
      </c>
    </row>
    <row r="9271" spans="1:4" ht="15.75" customHeight="1" x14ac:dyDescent="0.3">
      <c r="A9271" s="174">
        <v>100939</v>
      </c>
      <c r="B9271" s="83" t="s">
        <v>9452</v>
      </c>
      <c r="C9271" s="174" t="s">
        <v>9270</v>
      </c>
      <c r="D9271" s="175">
        <v>6.64</v>
      </c>
    </row>
    <row r="9272" spans="1:4" ht="15.75" customHeight="1" x14ac:dyDescent="0.3">
      <c r="A9272" s="174">
        <v>93591</v>
      </c>
      <c r="B9272" s="83" t="s">
        <v>9453</v>
      </c>
      <c r="C9272" s="174" t="s">
        <v>9270</v>
      </c>
      <c r="D9272" s="175">
        <v>2.77</v>
      </c>
    </row>
    <row r="9273" spans="1:4" ht="15.75" customHeight="1" x14ac:dyDescent="0.3">
      <c r="A9273" s="174">
        <v>93597</v>
      </c>
      <c r="B9273" s="83" t="s">
        <v>9454</v>
      </c>
      <c r="C9273" s="174" t="s">
        <v>9261</v>
      </c>
      <c r="D9273" s="175">
        <v>1.84</v>
      </c>
    </row>
    <row r="9274" spans="1:4" ht="15.75" customHeight="1" x14ac:dyDescent="0.3">
      <c r="A9274" s="174">
        <v>93592</v>
      </c>
      <c r="B9274" s="83" t="s">
        <v>9455</v>
      </c>
      <c r="C9274" s="174" t="s">
        <v>9270</v>
      </c>
      <c r="D9274" s="175">
        <v>2.4</v>
      </c>
    </row>
    <row r="9275" spans="1:4" ht="15.75" customHeight="1" x14ac:dyDescent="0.3">
      <c r="A9275" s="174">
        <v>93598</v>
      </c>
      <c r="B9275" s="83" t="s">
        <v>9456</v>
      </c>
      <c r="C9275" s="174" t="s">
        <v>9261</v>
      </c>
      <c r="D9275" s="175">
        <v>1.59</v>
      </c>
    </row>
    <row r="9276" spans="1:4" ht="15.75" customHeight="1" x14ac:dyDescent="0.3">
      <c r="A9276" s="174">
        <v>93593</v>
      </c>
      <c r="B9276" s="83" t="s">
        <v>9457</v>
      </c>
      <c r="C9276" s="174" t="s">
        <v>9270</v>
      </c>
      <c r="D9276" s="175">
        <v>0.88</v>
      </c>
    </row>
    <row r="9277" spans="1:4" ht="15.75" customHeight="1" x14ac:dyDescent="0.3">
      <c r="A9277" s="174">
        <v>93599</v>
      </c>
      <c r="B9277" s="83" t="s">
        <v>9458</v>
      </c>
      <c r="C9277" s="174" t="s">
        <v>9261</v>
      </c>
      <c r="D9277" s="175">
        <v>0.59</v>
      </c>
    </row>
    <row r="9278" spans="1:4" ht="15.75" customHeight="1" x14ac:dyDescent="0.3">
      <c r="A9278" s="174">
        <v>95876</v>
      </c>
      <c r="B9278" s="83" t="s">
        <v>9459</v>
      </c>
      <c r="C9278" s="174" t="s">
        <v>9270</v>
      </c>
      <c r="D9278" s="175">
        <v>2.1800000000000002</v>
      </c>
    </row>
    <row r="9279" spans="1:4" ht="15.75" customHeight="1" x14ac:dyDescent="0.3">
      <c r="A9279" s="174">
        <v>95879</v>
      </c>
      <c r="B9279" s="83" t="s">
        <v>9460</v>
      </c>
      <c r="C9279" s="174" t="s">
        <v>9261</v>
      </c>
      <c r="D9279" s="175">
        <v>1.47</v>
      </c>
    </row>
    <row r="9280" spans="1:4" ht="15.75" customHeight="1" x14ac:dyDescent="0.3">
      <c r="A9280" s="174">
        <v>100940</v>
      </c>
      <c r="B9280" s="83" t="s">
        <v>9461</v>
      </c>
      <c r="C9280" s="174" t="s">
        <v>9270</v>
      </c>
      <c r="D9280" s="175">
        <v>5.65</v>
      </c>
    </row>
    <row r="9281" spans="1:4" ht="15.75" customHeight="1" x14ac:dyDescent="0.3">
      <c r="A9281" s="174">
        <v>100944</v>
      </c>
      <c r="B9281" s="83" t="s">
        <v>9462</v>
      </c>
      <c r="C9281" s="174" t="s">
        <v>9261</v>
      </c>
      <c r="D9281" s="175">
        <v>3.78</v>
      </c>
    </row>
    <row r="9282" spans="1:4" ht="15.75" customHeight="1" x14ac:dyDescent="0.3">
      <c r="A9282" s="174">
        <v>95425</v>
      </c>
      <c r="B9282" s="83" t="s">
        <v>9463</v>
      </c>
      <c r="C9282" s="174" t="s">
        <v>9270</v>
      </c>
      <c r="D9282" s="175">
        <v>2.35</v>
      </c>
    </row>
    <row r="9283" spans="1:4" ht="15.75" customHeight="1" x14ac:dyDescent="0.3">
      <c r="A9283" s="174">
        <v>95428</v>
      </c>
      <c r="B9283" s="83" t="s">
        <v>9464</v>
      </c>
      <c r="C9283" s="174" t="s">
        <v>9261</v>
      </c>
      <c r="D9283" s="175">
        <v>1.58</v>
      </c>
    </row>
    <row r="9284" spans="1:4" ht="15.75" customHeight="1" x14ac:dyDescent="0.3">
      <c r="A9284" s="174">
        <v>95426</v>
      </c>
      <c r="B9284" s="83" t="s">
        <v>9465</v>
      </c>
      <c r="C9284" s="174" t="s">
        <v>9270</v>
      </c>
      <c r="D9284" s="175">
        <v>2.0299999999999998</v>
      </c>
    </row>
    <row r="9285" spans="1:4" ht="15.75" customHeight="1" x14ac:dyDescent="0.3">
      <c r="A9285" s="174">
        <v>95429</v>
      </c>
      <c r="B9285" s="83" t="s">
        <v>9466</v>
      </c>
      <c r="C9285" s="174" t="s">
        <v>9261</v>
      </c>
      <c r="D9285" s="175">
        <v>1.37</v>
      </c>
    </row>
    <row r="9286" spans="1:4" ht="15.75" customHeight="1" x14ac:dyDescent="0.3">
      <c r="A9286" s="174">
        <v>95427</v>
      </c>
      <c r="B9286" s="83" t="s">
        <v>9467</v>
      </c>
      <c r="C9286" s="174" t="s">
        <v>9270</v>
      </c>
      <c r="D9286" s="175">
        <v>0.76</v>
      </c>
    </row>
    <row r="9287" spans="1:4" ht="15.75" customHeight="1" x14ac:dyDescent="0.3">
      <c r="A9287" s="174">
        <v>95430</v>
      </c>
      <c r="B9287" s="83" t="s">
        <v>9468</v>
      </c>
      <c r="C9287" s="174" t="s">
        <v>9261</v>
      </c>
      <c r="D9287" s="175">
        <v>0.47</v>
      </c>
    </row>
    <row r="9288" spans="1:4" ht="15.75" customHeight="1" x14ac:dyDescent="0.3">
      <c r="A9288" s="174">
        <v>95877</v>
      </c>
      <c r="B9288" s="83" t="s">
        <v>9469</v>
      </c>
      <c r="C9288" s="174" t="s">
        <v>9270</v>
      </c>
      <c r="D9288" s="175">
        <v>1.87</v>
      </c>
    </row>
    <row r="9289" spans="1:4" ht="15.75" customHeight="1" x14ac:dyDescent="0.3">
      <c r="A9289" s="174">
        <v>95880</v>
      </c>
      <c r="B9289" s="83" t="s">
        <v>9470</v>
      </c>
      <c r="C9289" s="174" t="s">
        <v>9261</v>
      </c>
      <c r="D9289" s="175">
        <v>1.25</v>
      </c>
    </row>
    <row r="9290" spans="1:4" ht="15.75" customHeight="1" x14ac:dyDescent="0.3">
      <c r="A9290" s="174">
        <v>100937</v>
      </c>
      <c r="B9290" s="83" t="s">
        <v>9471</v>
      </c>
      <c r="C9290" s="174" t="s">
        <v>9270</v>
      </c>
      <c r="D9290" s="175">
        <v>9.4</v>
      </c>
    </row>
    <row r="9291" spans="1:4" ht="15.75" customHeight="1" x14ac:dyDescent="0.3">
      <c r="A9291" s="174">
        <v>100941</v>
      </c>
      <c r="B9291" s="83" t="s">
        <v>9472</v>
      </c>
      <c r="C9291" s="174" t="s">
        <v>9261</v>
      </c>
      <c r="D9291" s="175">
        <v>6.27</v>
      </c>
    </row>
    <row r="9292" spans="1:4" ht="15.75" customHeight="1" x14ac:dyDescent="0.3">
      <c r="A9292" s="174">
        <v>97912</v>
      </c>
      <c r="B9292" s="83" t="s">
        <v>9473</v>
      </c>
      <c r="C9292" s="174" t="s">
        <v>9270</v>
      </c>
      <c r="D9292" s="175">
        <v>3.94</v>
      </c>
    </row>
    <row r="9293" spans="1:4" ht="15.75" customHeight="1" x14ac:dyDescent="0.3">
      <c r="A9293" s="174">
        <v>97916</v>
      </c>
      <c r="B9293" s="83" t="s">
        <v>9474</v>
      </c>
      <c r="C9293" s="174" t="s">
        <v>9261</v>
      </c>
      <c r="D9293" s="175">
        <v>2.63</v>
      </c>
    </row>
    <row r="9294" spans="1:4" ht="15.75" customHeight="1" x14ac:dyDescent="0.3">
      <c r="A9294" s="174">
        <v>97913</v>
      </c>
      <c r="B9294" s="83" t="s">
        <v>9475</v>
      </c>
      <c r="C9294" s="174" t="s">
        <v>9270</v>
      </c>
      <c r="D9294" s="175">
        <v>3.41</v>
      </c>
    </row>
    <row r="9295" spans="1:4" ht="15.75" customHeight="1" x14ac:dyDescent="0.3">
      <c r="A9295" s="174">
        <v>97917</v>
      </c>
      <c r="B9295" s="83" t="s">
        <v>9476</v>
      </c>
      <c r="C9295" s="174" t="s">
        <v>9261</v>
      </c>
      <c r="D9295" s="175">
        <v>2.27</v>
      </c>
    </row>
    <row r="9296" spans="1:4" ht="15.75" customHeight="1" x14ac:dyDescent="0.3">
      <c r="A9296" s="174">
        <v>97915</v>
      </c>
      <c r="B9296" s="83" t="s">
        <v>9477</v>
      </c>
      <c r="C9296" s="174" t="s">
        <v>9270</v>
      </c>
      <c r="D9296" s="175">
        <v>1.25</v>
      </c>
    </row>
    <row r="9297" spans="1:4" ht="15.75" customHeight="1" x14ac:dyDescent="0.3">
      <c r="A9297" s="174">
        <v>97919</v>
      </c>
      <c r="B9297" s="83" t="s">
        <v>9478</v>
      </c>
      <c r="C9297" s="174" t="s">
        <v>9261</v>
      </c>
      <c r="D9297" s="175">
        <v>0.83</v>
      </c>
    </row>
    <row r="9298" spans="1:4" ht="15.75" customHeight="1" x14ac:dyDescent="0.3">
      <c r="A9298" s="174">
        <v>97914</v>
      </c>
      <c r="B9298" s="83" t="s">
        <v>9479</v>
      </c>
      <c r="C9298" s="174" t="s">
        <v>9270</v>
      </c>
      <c r="D9298" s="175">
        <v>3.13</v>
      </c>
    </row>
    <row r="9299" spans="1:4" ht="15.75" customHeight="1" x14ac:dyDescent="0.3">
      <c r="A9299" s="174">
        <v>97918</v>
      </c>
      <c r="B9299" s="83" t="s">
        <v>9480</v>
      </c>
      <c r="C9299" s="174" t="s">
        <v>9261</v>
      </c>
      <c r="D9299" s="175">
        <v>2.09</v>
      </c>
    </row>
    <row r="9300" spans="1:4" ht="15.75" customHeight="1" x14ac:dyDescent="0.3">
      <c r="A9300" s="174">
        <v>100949</v>
      </c>
      <c r="B9300" s="83" t="s">
        <v>9481</v>
      </c>
      <c r="C9300" s="174" t="s">
        <v>9261</v>
      </c>
      <c r="D9300" s="175">
        <v>7.03</v>
      </c>
    </row>
    <row r="9301" spans="1:4" ht="15.75" customHeight="1" x14ac:dyDescent="0.3">
      <c r="A9301" s="174">
        <v>100945</v>
      </c>
      <c r="B9301" s="83" t="s">
        <v>9482</v>
      </c>
      <c r="C9301" s="174" t="s">
        <v>9261</v>
      </c>
      <c r="D9301" s="175">
        <v>2.95</v>
      </c>
    </row>
    <row r="9302" spans="1:4" ht="15.75" customHeight="1" x14ac:dyDescent="0.3">
      <c r="A9302" s="174">
        <v>100946</v>
      </c>
      <c r="B9302" s="83" t="s">
        <v>9483</v>
      </c>
      <c r="C9302" s="174" t="s">
        <v>9261</v>
      </c>
      <c r="D9302" s="175">
        <v>2.54</v>
      </c>
    </row>
    <row r="9303" spans="1:4" ht="15.75" customHeight="1" x14ac:dyDescent="0.3">
      <c r="A9303" s="174">
        <v>100948</v>
      </c>
      <c r="B9303" s="83" t="s">
        <v>9484</v>
      </c>
      <c r="C9303" s="174" t="s">
        <v>9261</v>
      </c>
      <c r="D9303" s="175">
        <v>0.93</v>
      </c>
    </row>
    <row r="9304" spans="1:4" ht="15.75" customHeight="1" x14ac:dyDescent="0.3">
      <c r="A9304" s="174">
        <v>100947</v>
      </c>
      <c r="B9304" s="83" t="s">
        <v>9485</v>
      </c>
      <c r="C9304" s="174" t="s">
        <v>9261</v>
      </c>
      <c r="D9304" s="175">
        <v>2.34</v>
      </c>
    </row>
    <row r="9305" spans="1:4" ht="15.75" customHeight="1" x14ac:dyDescent="0.3">
      <c r="A9305" s="174">
        <v>100954</v>
      </c>
      <c r="B9305" s="83" t="s">
        <v>9486</v>
      </c>
      <c r="C9305" s="174" t="s">
        <v>9261</v>
      </c>
      <c r="D9305" s="175">
        <v>8.89</v>
      </c>
    </row>
    <row r="9306" spans="1:4" ht="15.75" customHeight="1" x14ac:dyDescent="0.3">
      <c r="A9306" s="174">
        <v>100950</v>
      </c>
      <c r="B9306" s="83" t="s">
        <v>9487</v>
      </c>
      <c r="C9306" s="174" t="s">
        <v>9261</v>
      </c>
      <c r="D9306" s="175">
        <v>3.73</v>
      </c>
    </row>
    <row r="9307" spans="1:4" ht="15.75" customHeight="1" x14ac:dyDescent="0.3">
      <c r="A9307" s="174">
        <v>100951</v>
      </c>
      <c r="B9307" s="83" t="s">
        <v>9488</v>
      </c>
      <c r="C9307" s="174" t="s">
        <v>9261</v>
      </c>
      <c r="D9307" s="175">
        <v>3.22</v>
      </c>
    </row>
    <row r="9308" spans="1:4" ht="15.75" customHeight="1" x14ac:dyDescent="0.3">
      <c r="A9308" s="174">
        <v>100953</v>
      </c>
      <c r="B9308" s="83" t="s">
        <v>9489</v>
      </c>
      <c r="C9308" s="174" t="s">
        <v>9261</v>
      </c>
      <c r="D9308" s="175">
        <v>1.18</v>
      </c>
    </row>
    <row r="9309" spans="1:4" ht="15.75" customHeight="1" x14ac:dyDescent="0.3">
      <c r="A9309" s="174">
        <v>100952</v>
      </c>
      <c r="B9309" s="83" t="s">
        <v>9490</v>
      </c>
      <c r="C9309" s="174" t="s">
        <v>9261</v>
      </c>
      <c r="D9309" s="175">
        <v>2.97</v>
      </c>
    </row>
    <row r="9310" spans="1:4" ht="15.75" customHeight="1" x14ac:dyDescent="0.3">
      <c r="A9310" s="174">
        <v>100964</v>
      </c>
      <c r="B9310" s="83" t="s">
        <v>9491</v>
      </c>
      <c r="C9310" s="174" t="s">
        <v>9270</v>
      </c>
      <c r="D9310" s="175">
        <v>9.06</v>
      </c>
    </row>
    <row r="9311" spans="1:4" ht="15.75" customHeight="1" x14ac:dyDescent="0.3">
      <c r="A9311" s="174">
        <v>100960</v>
      </c>
      <c r="B9311" s="83" t="s">
        <v>9492</v>
      </c>
      <c r="C9311" s="174" t="s">
        <v>9270</v>
      </c>
      <c r="D9311" s="175">
        <v>3.77</v>
      </c>
    </row>
    <row r="9312" spans="1:4" ht="15.75" customHeight="1" x14ac:dyDescent="0.3">
      <c r="A9312" s="174">
        <v>100961</v>
      </c>
      <c r="B9312" s="83" t="s">
        <v>9493</v>
      </c>
      <c r="C9312" s="174" t="s">
        <v>9270</v>
      </c>
      <c r="D9312" s="175">
        <v>3.26</v>
      </c>
    </row>
    <row r="9313" spans="1:4" ht="15.75" customHeight="1" x14ac:dyDescent="0.3">
      <c r="A9313" s="174">
        <v>100963</v>
      </c>
      <c r="B9313" s="83" t="s">
        <v>9494</v>
      </c>
      <c r="C9313" s="174" t="s">
        <v>9270</v>
      </c>
      <c r="D9313" s="175">
        <v>1.18</v>
      </c>
    </row>
    <row r="9314" spans="1:4" ht="15.75" customHeight="1" x14ac:dyDescent="0.3">
      <c r="A9314" s="174">
        <v>100962</v>
      </c>
      <c r="B9314" s="83" t="s">
        <v>9495</v>
      </c>
      <c r="C9314" s="174" t="s">
        <v>9270</v>
      </c>
      <c r="D9314" s="175">
        <v>2.98</v>
      </c>
    </row>
    <row r="9315" spans="1:4" ht="15.75" customHeight="1" x14ac:dyDescent="0.3">
      <c r="A9315" s="174">
        <v>100959</v>
      </c>
      <c r="B9315" s="83" t="s">
        <v>9496</v>
      </c>
      <c r="C9315" s="174" t="s">
        <v>9270</v>
      </c>
      <c r="D9315" s="175">
        <v>12.19</v>
      </c>
    </row>
    <row r="9316" spans="1:4" ht="15.75" customHeight="1" x14ac:dyDescent="0.3">
      <c r="A9316" s="174">
        <v>100955</v>
      </c>
      <c r="B9316" s="83" t="s">
        <v>9497</v>
      </c>
      <c r="C9316" s="174" t="s">
        <v>9270</v>
      </c>
      <c r="D9316" s="175">
        <v>5.1100000000000003</v>
      </c>
    </row>
    <row r="9317" spans="1:4" ht="15.75" customHeight="1" x14ac:dyDescent="0.3">
      <c r="A9317" s="174">
        <v>100956</v>
      </c>
      <c r="B9317" s="83" t="s">
        <v>9498</v>
      </c>
      <c r="C9317" s="174" t="s">
        <v>9270</v>
      </c>
      <c r="D9317" s="175">
        <v>4.4400000000000004</v>
      </c>
    </row>
    <row r="9318" spans="1:4" ht="15.75" customHeight="1" x14ac:dyDescent="0.3">
      <c r="A9318" s="174">
        <v>100958</v>
      </c>
      <c r="B9318" s="83" t="s">
        <v>9499</v>
      </c>
      <c r="C9318" s="174" t="s">
        <v>9270</v>
      </c>
      <c r="D9318" s="175">
        <v>1.63</v>
      </c>
    </row>
    <row r="9319" spans="1:4" ht="15.75" customHeight="1" x14ac:dyDescent="0.3">
      <c r="A9319" s="174">
        <v>100957</v>
      </c>
      <c r="B9319" s="83" t="s">
        <v>9500</v>
      </c>
      <c r="C9319" s="174" t="s">
        <v>9270</v>
      </c>
      <c r="D9319" s="175">
        <v>4.0599999999999996</v>
      </c>
    </row>
    <row r="9320" spans="1:4" ht="15.75" customHeight="1" x14ac:dyDescent="0.3">
      <c r="A9320" s="174">
        <v>100970</v>
      </c>
      <c r="B9320" s="83" t="s">
        <v>9501</v>
      </c>
      <c r="C9320" s="174" t="s">
        <v>9261</v>
      </c>
      <c r="D9320" s="175">
        <v>2.0099999999999998</v>
      </c>
    </row>
    <row r="9321" spans="1:4" ht="15.75" customHeight="1" x14ac:dyDescent="0.3">
      <c r="A9321" s="174">
        <v>100969</v>
      </c>
      <c r="B9321" s="83" t="s">
        <v>9502</v>
      </c>
      <c r="C9321" s="174" t="s">
        <v>9261</v>
      </c>
      <c r="D9321" s="175">
        <v>2.39</v>
      </c>
    </row>
    <row r="9322" spans="1:4" ht="15.75" customHeight="1" x14ac:dyDescent="0.3">
      <c r="A9322" s="174">
        <v>102333</v>
      </c>
      <c r="B9322" s="83" t="s">
        <v>9503</v>
      </c>
      <c r="C9322" s="174" t="s">
        <v>9261</v>
      </c>
      <c r="D9322" s="175">
        <v>0.76</v>
      </c>
    </row>
    <row r="9323" spans="1:4" ht="15.75" customHeight="1" x14ac:dyDescent="0.3">
      <c r="A9323" s="174">
        <v>102332</v>
      </c>
      <c r="B9323" s="83" t="s">
        <v>9504</v>
      </c>
      <c r="C9323" s="174" t="s">
        <v>9261</v>
      </c>
      <c r="D9323" s="175">
        <v>1.88</v>
      </c>
    </row>
    <row r="9324" spans="1:4" ht="15.75" customHeight="1" x14ac:dyDescent="0.3">
      <c r="A9324" s="174">
        <v>100965</v>
      </c>
      <c r="B9324" s="83" t="s">
        <v>9505</v>
      </c>
      <c r="C9324" s="174" t="s">
        <v>9261</v>
      </c>
      <c r="D9324" s="175">
        <v>1.8</v>
      </c>
    </row>
    <row r="9325" spans="1:4" ht="15.75" customHeight="1" x14ac:dyDescent="0.3">
      <c r="A9325" s="174">
        <v>100966</v>
      </c>
      <c r="B9325" s="83" t="s">
        <v>9506</v>
      </c>
      <c r="C9325" s="174" t="s">
        <v>9261</v>
      </c>
      <c r="D9325" s="175">
        <v>1.55</v>
      </c>
    </row>
    <row r="9326" spans="1:4" ht="15.75" customHeight="1" x14ac:dyDescent="0.3">
      <c r="A9326" s="174">
        <v>102331</v>
      </c>
      <c r="B9326" s="83" t="s">
        <v>9507</v>
      </c>
      <c r="C9326" s="174" t="s">
        <v>9261</v>
      </c>
      <c r="D9326" s="175">
        <v>0.56999999999999995</v>
      </c>
    </row>
    <row r="9327" spans="1:4" ht="15.75" customHeight="1" x14ac:dyDescent="0.3">
      <c r="A9327" s="174">
        <v>102330</v>
      </c>
      <c r="B9327" s="83" t="s">
        <v>9508</v>
      </c>
      <c r="C9327" s="174" t="s">
        <v>9261</v>
      </c>
      <c r="D9327" s="175">
        <v>1.44</v>
      </c>
    </row>
    <row r="9328" spans="1:4" ht="15.75" customHeight="1" x14ac:dyDescent="0.3">
      <c r="A9328" s="174">
        <v>97804</v>
      </c>
      <c r="B9328" s="83" t="s">
        <v>9509</v>
      </c>
      <c r="C9328" s="174" t="s">
        <v>216</v>
      </c>
      <c r="D9328" s="175">
        <v>0</v>
      </c>
    </row>
    <row r="9329" spans="1:4" ht="15.75" customHeight="1" x14ac:dyDescent="0.3">
      <c r="A9329" s="174">
        <v>104378</v>
      </c>
      <c r="B9329" s="83" t="s">
        <v>9510</v>
      </c>
      <c r="C9329" s="174" t="s">
        <v>216</v>
      </c>
      <c r="D9329" s="175">
        <v>0</v>
      </c>
    </row>
    <row r="9330" spans="1:4" ht="15.75" customHeight="1" x14ac:dyDescent="0.3">
      <c r="A9330" s="174">
        <v>104379</v>
      </c>
      <c r="B9330" s="83" t="s">
        <v>9511</v>
      </c>
      <c r="C9330" s="174" t="s">
        <v>216</v>
      </c>
      <c r="D9330" s="175">
        <v>0</v>
      </c>
    </row>
    <row r="9331" spans="1:4" ht="15.75" customHeight="1" x14ac:dyDescent="0.3">
      <c r="A9331" s="174">
        <v>104389</v>
      </c>
      <c r="B9331" s="83" t="s">
        <v>9512</v>
      </c>
      <c r="C9331" s="174" t="s">
        <v>216</v>
      </c>
      <c r="D9331" s="175">
        <v>0</v>
      </c>
    </row>
    <row r="9332" spans="1:4" ht="15.75" customHeight="1" x14ac:dyDescent="0.3">
      <c r="A9332" s="174">
        <v>97801</v>
      </c>
      <c r="B9332" s="83" t="s">
        <v>9513</v>
      </c>
      <c r="C9332" s="174" t="s">
        <v>216</v>
      </c>
      <c r="D9332" s="175">
        <v>0</v>
      </c>
    </row>
    <row r="9333" spans="1:4" ht="15.75" customHeight="1" x14ac:dyDescent="0.3">
      <c r="A9333" s="174">
        <v>104377</v>
      </c>
      <c r="B9333" s="83" t="s">
        <v>9514</v>
      </c>
      <c r="C9333" s="174" t="s">
        <v>216</v>
      </c>
      <c r="D9333" s="175">
        <v>0</v>
      </c>
    </row>
    <row r="9334" spans="1:4" ht="15.75" customHeight="1" x14ac:dyDescent="0.3">
      <c r="A9334" s="174">
        <v>104376</v>
      </c>
      <c r="B9334" s="83" t="s">
        <v>9515</v>
      </c>
      <c r="C9334" s="174" t="s">
        <v>216</v>
      </c>
      <c r="D9334" s="175">
        <v>0</v>
      </c>
    </row>
    <row r="9335" spans="1:4" ht="15.75" customHeight="1" x14ac:dyDescent="0.3">
      <c r="A9335" s="174">
        <v>97808</v>
      </c>
      <c r="B9335" s="83" t="s">
        <v>9516</v>
      </c>
      <c r="C9335" s="174" t="s">
        <v>216</v>
      </c>
      <c r="D9335" s="175">
        <v>0</v>
      </c>
    </row>
    <row r="9336" spans="1:4" ht="15.75" customHeight="1" x14ac:dyDescent="0.3">
      <c r="A9336" s="174">
        <v>104381</v>
      </c>
      <c r="B9336" s="83" t="s">
        <v>9517</v>
      </c>
      <c r="C9336" s="174" t="s">
        <v>216</v>
      </c>
      <c r="D9336" s="175">
        <v>0</v>
      </c>
    </row>
    <row r="9337" spans="1:4" ht="15.75" customHeight="1" x14ac:dyDescent="0.3">
      <c r="A9337" s="174">
        <v>104382</v>
      </c>
      <c r="B9337" s="83" t="s">
        <v>9518</v>
      </c>
      <c r="C9337" s="174" t="s">
        <v>216</v>
      </c>
      <c r="D9337" s="175">
        <v>0</v>
      </c>
    </row>
    <row r="9338" spans="1:4" ht="15.75" customHeight="1" x14ac:dyDescent="0.3">
      <c r="A9338" s="174">
        <v>104380</v>
      </c>
      <c r="B9338" s="83" t="s">
        <v>9519</v>
      </c>
      <c r="C9338" s="174" t="s">
        <v>216</v>
      </c>
      <c r="D9338" s="175">
        <v>0</v>
      </c>
    </row>
    <row r="9339" spans="1:4" ht="15.75" customHeight="1" x14ac:dyDescent="0.3">
      <c r="A9339" s="174">
        <v>103138</v>
      </c>
      <c r="B9339" s="83" t="s">
        <v>9520</v>
      </c>
      <c r="C9339" s="174" t="s">
        <v>182</v>
      </c>
      <c r="D9339" s="175">
        <v>42.67</v>
      </c>
    </row>
    <row r="9340" spans="1:4" ht="15.75" customHeight="1" x14ac:dyDescent="0.3">
      <c r="A9340" s="174">
        <v>103151</v>
      </c>
      <c r="B9340" s="83" t="s">
        <v>9521</v>
      </c>
      <c r="C9340" s="174" t="s">
        <v>182</v>
      </c>
      <c r="D9340" s="175">
        <v>418.99</v>
      </c>
    </row>
    <row r="9341" spans="1:4" ht="15.75" customHeight="1" x14ac:dyDescent="0.3">
      <c r="A9341" s="174">
        <v>103152</v>
      </c>
      <c r="B9341" s="83" t="s">
        <v>9522</v>
      </c>
      <c r="C9341" s="174" t="s">
        <v>182</v>
      </c>
      <c r="D9341" s="175">
        <v>499.74</v>
      </c>
    </row>
    <row r="9342" spans="1:4" ht="15.75" customHeight="1" x14ac:dyDescent="0.3">
      <c r="A9342" s="174">
        <v>103139</v>
      </c>
      <c r="B9342" s="83" t="s">
        <v>9523</v>
      </c>
      <c r="C9342" s="174" t="s">
        <v>182</v>
      </c>
      <c r="D9342" s="175">
        <v>56.41</v>
      </c>
    </row>
    <row r="9343" spans="1:4" ht="15.75" customHeight="1" x14ac:dyDescent="0.3">
      <c r="A9343" s="174">
        <v>103140</v>
      </c>
      <c r="B9343" s="83" t="s">
        <v>9524</v>
      </c>
      <c r="C9343" s="174" t="s">
        <v>182</v>
      </c>
      <c r="D9343" s="175">
        <v>70.14</v>
      </c>
    </row>
    <row r="9344" spans="1:4" ht="15.75" customHeight="1" x14ac:dyDescent="0.3">
      <c r="A9344" s="174">
        <v>103141</v>
      </c>
      <c r="B9344" s="83" t="s">
        <v>9525</v>
      </c>
      <c r="C9344" s="174" t="s">
        <v>182</v>
      </c>
      <c r="D9344" s="175">
        <v>109.71</v>
      </c>
    </row>
    <row r="9345" spans="1:4" ht="15.75" customHeight="1" x14ac:dyDescent="0.3">
      <c r="A9345" s="174">
        <v>103142</v>
      </c>
      <c r="B9345" s="83" t="s">
        <v>9526</v>
      </c>
      <c r="C9345" s="174" t="s">
        <v>182</v>
      </c>
      <c r="D9345" s="175">
        <v>123.42</v>
      </c>
    </row>
    <row r="9346" spans="1:4" ht="15.75" customHeight="1" x14ac:dyDescent="0.3">
      <c r="A9346" s="174">
        <v>103143</v>
      </c>
      <c r="B9346" s="83" t="s">
        <v>9527</v>
      </c>
      <c r="C9346" s="174" t="s">
        <v>182</v>
      </c>
      <c r="D9346" s="175">
        <v>162.97999999999999</v>
      </c>
    </row>
    <row r="9347" spans="1:4" ht="15.75" customHeight="1" x14ac:dyDescent="0.3">
      <c r="A9347" s="174">
        <v>103144</v>
      </c>
      <c r="B9347" s="83" t="s">
        <v>9528</v>
      </c>
      <c r="C9347" s="174" t="s">
        <v>182</v>
      </c>
      <c r="D9347" s="175">
        <v>176.71</v>
      </c>
    </row>
    <row r="9348" spans="1:4" ht="15.75" customHeight="1" x14ac:dyDescent="0.3">
      <c r="A9348" s="174">
        <v>103145</v>
      </c>
      <c r="B9348" s="83" t="s">
        <v>9529</v>
      </c>
      <c r="C9348" s="174" t="s">
        <v>182</v>
      </c>
      <c r="D9348" s="175">
        <v>216.27</v>
      </c>
    </row>
    <row r="9349" spans="1:4" ht="15.75" customHeight="1" x14ac:dyDescent="0.3">
      <c r="A9349" s="174">
        <v>103146</v>
      </c>
      <c r="B9349" s="83" t="s">
        <v>9530</v>
      </c>
      <c r="C9349" s="174" t="s">
        <v>182</v>
      </c>
      <c r="D9349" s="175">
        <v>229.98</v>
      </c>
    </row>
    <row r="9350" spans="1:4" ht="15.75" customHeight="1" x14ac:dyDescent="0.3">
      <c r="A9350" s="174">
        <v>103147</v>
      </c>
      <c r="B9350" s="83" t="s">
        <v>9531</v>
      </c>
      <c r="C9350" s="174" t="s">
        <v>182</v>
      </c>
      <c r="D9350" s="175">
        <v>257.47000000000003</v>
      </c>
    </row>
    <row r="9351" spans="1:4" ht="15.75" customHeight="1" x14ac:dyDescent="0.3">
      <c r="A9351" s="174">
        <v>103148</v>
      </c>
      <c r="B9351" s="83" t="s">
        <v>9532</v>
      </c>
      <c r="C9351" s="174" t="s">
        <v>182</v>
      </c>
      <c r="D9351" s="175">
        <v>310.75</v>
      </c>
    </row>
    <row r="9352" spans="1:4" ht="15.75" customHeight="1" x14ac:dyDescent="0.3">
      <c r="A9352" s="174">
        <v>103137</v>
      </c>
      <c r="B9352" s="83" t="s">
        <v>9533</v>
      </c>
      <c r="C9352" s="174" t="s">
        <v>182</v>
      </c>
      <c r="D9352" s="175">
        <v>37.18</v>
      </c>
    </row>
    <row r="9353" spans="1:4" ht="15.75" customHeight="1" x14ac:dyDescent="0.3">
      <c r="A9353" s="174">
        <v>103149</v>
      </c>
      <c r="B9353" s="83" t="s">
        <v>9534</v>
      </c>
      <c r="C9353" s="174" t="s">
        <v>182</v>
      </c>
      <c r="D9353" s="175">
        <v>338.23</v>
      </c>
    </row>
    <row r="9354" spans="1:4" ht="15.75" customHeight="1" x14ac:dyDescent="0.3">
      <c r="A9354" s="174">
        <v>103150</v>
      </c>
      <c r="B9354" s="83" t="s">
        <v>9535</v>
      </c>
      <c r="C9354" s="174" t="s">
        <v>182</v>
      </c>
      <c r="D9354" s="175">
        <v>391.46</v>
      </c>
    </row>
    <row r="9355" spans="1:4" ht="15.75" customHeight="1" x14ac:dyDescent="0.3">
      <c r="A9355" s="174">
        <v>103106</v>
      </c>
      <c r="B9355" s="83" t="s">
        <v>9536</v>
      </c>
      <c r="C9355" s="174" t="s">
        <v>182</v>
      </c>
      <c r="D9355" s="175">
        <v>65.94</v>
      </c>
    </row>
    <row r="9356" spans="1:4" ht="15.75" customHeight="1" x14ac:dyDescent="0.3">
      <c r="A9356" s="174">
        <v>103119</v>
      </c>
      <c r="B9356" s="83" t="s">
        <v>9537</v>
      </c>
      <c r="C9356" s="174" t="s">
        <v>182</v>
      </c>
      <c r="D9356" s="175">
        <v>818.58</v>
      </c>
    </row>
    <row r="9357" spans="1:4" ht="15.75" customHeight="1" x14ac:dyDescent="0.3">
      <c r="A9357" s="174">
        <v>103120</v>
      </c>
      <c r="B9357" s="83" t="s">
        <v>9538</v>
      </c>
      <c r="C9357" s="174" t="s">
        <v>182</v>
      </c>
      <c r="D9357" s="175">
        <v>980.1</v>
      </c>
    </row>
    <row r="9358" spans="1:4" ht="15.75" customHeight="1" x14ac:dyDescent="0.3">
      <c r="A9358" s="174">
        <v>103107</v>
      </c>
      <c r="B9358" s="83" t="s">
        <v>9539</v>
      </c>
      <c r="C9358" s="174" t="s">
        <v>182</v>
      </c>
      <c r="D9358" s="175">
        <v>93.42</v>
      </c>
    </row>
    <row r="9359" spans="1:4" ht="15.75" customHeight="1" x14ac:dyDescent="0.3">
      <c r="A9359" s="174">
        <v>103108</v>
      </c>
      <c r="B9359" s="83" t="s">
        <v>9540</v>
      </c>
      <c r="C9359" s="174" t="s">
        <v>182</v>
      </c>
      <c r="D9359" s="175">
        <v>120.88</v>
      </c>
    </row>
    <row r="9360" spans="1:4" ht="15.75" customHeight="1" x14ac:dyDescent="0.3">
      <c r="A9360" s="174">
        <v>103109</v>
      </c>
      <c r="B9360" s="83" t="s">
        <v>9541</v>
      </c>
      <c r="C9360" s="174" t="s">
        <v>182</v>
      </c>
      <c r="D9360" s="175">
        <v>199.99</v>
      </c>
    </row>
    <row r="9361" spans="1:4" ht="15.75" customHeight="1" x14ac:dyDescent="0.3">
      <c r="A9361" s="174">
        <v>103110</v>
      </c>
      <c r="B9361" s="83" t="s">
        <v>9542</v>
      </c>
      <c r="C9361" s="174" t="s">
        <v>182</v>
      </c>
      <c r="D9361" s="175">
        <v>227.46</v>
      </c>
    </row>
    <row r="9362" spans="1:4" ht="15.75" customHeight="1" x14ac:dyDescent="0.3">
      <c r="A9362" s="174">
        <v>103111</v>
      </c>
      <c r="B9362" s="83" t="s">
        <v>9543</v>
      </c>
      <c r="C9362" s="174" t="s">
        <v>182</v>
      </c>
      <c r="D9362" s="175">
        <v>306.55</v>
      </c>
    </row>
    <row r="9363" spans="1:4" ht="15.75" customHeight="1" x14ac:dyDescent="0.3">
      <c r="A9363" s="174">
        <v>103112</v>
      </c>
      <c r="B9363" s="83" t="s">
        <v>9544</v>
      </c>
      <c r="C9363" s="174" t="s">
        <v>182</v>
      </c>
      <c r="D9363" s="175">
        <v>334.03</v>
      </c>
    </row>
    <row r="9364" spans="1:4" ht="15.75" customHeight="1" x14ac:dyDescent="0.3">
      <c r="A9364" s="174">
        <v>103113</v>
      </c>
      <c r="B9364" s="83" t="s">
        <v>9545</v>
      </c>
      <c r="C9364" s="174" t="s">
        <v>182</v>
      </c>
      <c r="D9364" s="175">
        <v>413.13</v>
      </c>
    </row>
    <row r="9365" spans="1:4" ht="15.75" customHeight="1" x14ac:dyDescent="0.3">
      <c r="A9365" s="174">
        <v>103114</v>
      </c>
      <c r="B9365" s="83" t="s">
        <v>9546</v>
      </c>
      <c r="C9365" s="174" t="s">
        <v>182</v>
      </c>
      <c r="D9365" s="175">
        <v>440.6</v>
      </c>
    </row>
    <row r="9366" spans="1:4" ht="15.75" customHeight="1" x14ac:dyDescent="0.3">
      <c r="A9366" s="174">
        <v>103115</v>
      </c>
      <c r="B9366" s="83" t="s">
        <v>9547</v>
      </c>
      <c r="C9366" s="174" t="s">
        <v>182</v>
      </c>
      <c r="D9366" s="175">
        <v>495.55</v>
      </c>
    </row>
    <row r="9367" spans="1:4" ht="15.75" customHeight="1" x14ac:dyDescent="0.3">
      <c r="A9367" s="174">
        <v>103116</v>
      </c>
      <c r="B9367" s="83" t="s">
        <v>9548</v>
      </c>
      <c r="C9367" s="174" t="s">
        <v>182</v>
      </c>
      <c r="D9367" s="175">
        <v>602.12</v>
      </c>
    </row>
    <row r="9368" spans="1:4" ht="15.75" customHeight="1" x14ac:dyDescent="0.3">
      <c r="A9368" s="174">
        <v>103105</v>
      </c>
      <c r="B9368" s="83" t="s">
        <v>9549</v>
      </c>
      <c r="C9368" s="174" t="s">
        <v>182</v>
      </c>
      <c r="D9368" s="175">
        <v>54.95</v>
      </c>
    </row>
    <row r="9369" spans="1:4" ht="15.75" customHeight="1" x14ac:dyDescent="0.3">
      <c r="A9369" s="174">
        <v>103117</v>
      </c>
      <c r="B9369" s="83" t="s">
        <v>9550</v>
      </c>
      <c r="C9369" s="174" t="s">
        <v>182</v>
      </c>
      <c r="D9369" s="175">
        <v>657.07</v>
      </c>
    </row>
    <row r="9370" spans="1:4" ht="15.75" customHeight="1" x14ac:dyDescent="0.3">
      <c r="A9370" s="174">
        <v>103118</v>
      </c>
      <c r="B9370" s="83" t="s">
        <v>9551</v>
      </c>
      <c r="C9370" s="174" t="s">
        <v>182</v>
      </c>
      <c r="D9370" s="175">
        <v>763.64</v>
      </c>
    </row>
    <row r="9371" spans="1:4" ht="15.75" customHeight="1" x14ac:dyDescent="0.3">
      <c r="A9371" s="174">
        <v>103122</v>
      </c>
      <c r="B9371" s="83" t="s">
        <v>9552</v>
      </c>
      <c r="C9371" s="174" t="s">
        <v>182</v>
      </c>
      <c r="D9371" s="175">
        <v>89.22</v>
      </c>
    </row>
    <row r="9372" spans="1:4" ht="15.75" customHeight="1" x14ac:dyDescent="0.3">
      <c r="A9372" s="174">
        <v>103135</v>
      </c>
      <c r="B9372" s="83" t="s">
        <v>9553</v>
      </c>
      <c r="C9372" s="174" t="s">
        <v>182</v>
      </c>
      <c r="D9372" s="175">
        <v>1218.19</v>
      </c>
    </row>
    <row r="9373" spans="1:4" ht="15.75" customHeight="1" x14ac:dyDescent="0.3">
      <c r="A9373" s="174">
        <v>103136</v>
      </c>
      <c r="B9373" s="83" t="s">
        <v>9554</v>
      </c>
      <c r="C9373" s="174" t="s">
        <v>182</v>
      </c>
      <c r="D9373" s="175">
        <v>1460.46</v>
      </c>
    </row>
    <row r="9374" spans="1:4" ht="15.75" customHeight="1" x14ac:dyDescent="0.3">
      <c r="A9374" s="174">
        <v>103123</v>
      </c>
      <c r="B9374" s="83" t="s">
        <v>9555</v>
      </c>
      <c r="C9374" s="174" t="s">
        <v>182</v>
      </c>
      <c r="D9374" s="175">
        <v>130.44</v>
      </c>
    </row>
    <row r="9375" spans="1:4" ht="15.75" customHeight="1" x14ac:dyDescent="0.3">
      <c r="A9375" s="174">
        <v>103124</v>
      </c>
      <c r="B9375" s="83" t="s">
        <v>9556</v>
      </c>
      <c r="C9375" s="174" t="s">
        <v>182</v>
      </c>
      <c r="D9375" s="175">
        <v>171.64</v>
      </c>
    </row>
    <row r="9376" spans="1:4" ht="15.75" customHeight="1" x14ac:dyDescent="0.3">
      <c r="A9376" s="174">
        <v>103125</v>
      </c>
      <c r="B9376" s="83" t="s">
        <v>9557</v>
      </c>
      <c r="C9376" s="174" t="s">
        <v>182</v>
      </c>
      <c r="D9376" s="175">
        <v>290.3</v>
      </c>
    </row>
    <row r="9377" spans="1:4" ht="15.75" customHeight="1" x14ac:dyDescent="0.3">
      <c r="A9377" s="174">
        <v>103126</v>
      </c>
      <c r="B9377" s="83" t="s">
        <v>9558</v>
      </c>
      <c r="C9377" s="174" t="s">
        <v>182</v>
      </c>
      <c r="D9377" s="175">
        <v>331.49</v>
      </c>
    </row>
    <row r="9378" spans="1:4" ht="15.75" customHeight="1" x14ac:dyDescent="0.3">
      <c r="A9378" s="174">
        <v>103127</v>
      </c>
      <c r="B9378" s="83" t="s">
        <v>9559</v>
      </c>
      <c r="C9378" s="174" t="s">
        <v>182</v>
      </c>
      <c r="D9378" s="175">
        <v>450.15</v>
      </c>
    </row>
    <row r="9379" spans="1:4" ht="15.75" customHeight="1" x14ac:dyDescent="0.3">
      <c r="A9379" s="174">
        <v>103128</v>
      </c>
      <c r="B9379" s="83" t="s">
        <v>9560</v>
      </c>
      <c r="C9379" s="174" t="s">
        <v>182</v>
      </c>
      <c r="D9379" s="175">
        <v>491.36</v>
      </c>
    </row>
    <row r="9380" spans="1:4" ht="15.75" customHeight="1" x14ac:dyDescent="0.3">
      <c r="A9380" s="174">
        <v>103129</v>
      </c>
      <c r="B9380" s="83" t="s">
        <v>9561</v>
      </c>
      <c r="C9380" s="174" t="s">
        <v>182</v>
      </c>
      <c r="D9380" s="175">
        <v>610.01</v>
      </c>
    </row>
    <row r="9381" spans="1:4" ht="15.75" customHeight="1" x14ac:dyDescent="0.3">
      <c r="A9381" s="174">
        <v>103130</v>
      </c>
      <c r="B9381" s="83" t="s">
        <v>9562</v>
      </c>
      <c r="C9381" s="174" t="s">
        <v>182</v>
      </c>
      <c r="D9381" s="175">
        <v>651.20000000000005</v>
      </c>
    </row>
    <row r="9382" spans="1:4" ht="15.75" customHeight="1" x14ac:dyDescent="0.3">
      <c r="A9382" s="174">
        <v>103131</v>
      </c>
      <c r="B9382" s="83" t="s">
        <v>9563</v>
      </c>
      <c r="C9382" s="174" t="s">
        <v>182</v>
      </c>
      <c r="D9382" s="175">
        <v>733.63</v>
      </c>
    </row>
    <row r="9383" spans="1:4" ht="15.75" customHeight="1" x14ac:dyDescent="0.3">
      <c r="A9383" s="174">
        <v>103132</v>
      </c>
      <c r="B9383" s="83" t="s">
        <v>9564</v>
      </c>
      <c r="C9383" s="174" t="s">
        <v>182</v>
      </c>
      <c r="D9383" s="175">
        <v>893.48</v>
      </c>
    </row>
    <row r="9384" spans="1:4" ht="15.75" customHeight="1" x14ac:dyDescent="0.3">
      <c r="A9384" s="174">
        <v>103121</v>
      </c>
      <c r="B9384" s="83" t="s">
        <v>9565</v>
      </c>
      <c r="C9384" s="174" t="s">
        <v>182</v>
      </c>
      <c r="D9384" s="175">
        <v>72.739999999999995</v>
      </c>
    </row>
    <row r="9385" spans="1:4" ht="15.75" customHeight="1" x14ac:dyDescent="0.3">
      <c r="A9385" s="174">
        <v>103133</v>
      </c>
      <c r="B9385" s="83" t="s">
        <v>9566</v>
      </c>
      <c r="C9385" s="174" t="s">
        <v>182</v>
      </c>
      <c r="D9385" s="175">
        <v>975.91</v>
      </c>
    </row>
    <row r="9386" spans="1:4" ht="15.75" customHeight="1" x14ac:dyDescent="0.3">
      <c r="A9386" s="174">
        <v>103134</v>
      </c>
      <c r="B9386" s="83" t="s">
        <v>9567</v>
      </c>
      <c r="C9386" s="174" t="s">
        <v>182</v>
      </c>
      <c r="D9386" s="175">
        <v>1135.76</v>
      </c>
    </row>
    <row r="9387" spans="1:4" ht="15.75" customHeight="1" x14ac:dyDescent="0.3">
      <c r="A9387" s="174">
        <v>103090</v>
      </c>
      <c r="B9387" s="83" t="s">
        <v>9568</v>
      </c>
      <c r="C9387" s="174" t="s">
        <v>224</v>
      </c>
      <c r="D9387" s="175">
        <v>16.100000000000001</v>
      </c>
    </row>
    <row r="9388" spans="1:4" ht="15.75" customHeight="1" x14ac:dyDescent="0.3">
      <c r="A9388" s="174">
        <v>103103</v>
      </c>
      <c r="B9388" s="83" t="s">
        <v>9569</v>
      </c>
      <c r="C9388" s="174" t="s">
        <v>224</v>
      </c>
      <c r="D9388" s="175">
        <v>159.69999999999999</v>
      </c>
    </row>
    <row r="9389" spans="1:4" ht="15.75" customHeight="1" x14ac:dyDescent="0.3">
      <c r="A9389" s="174">
        <v>103104</v>
      </c>
      <c r="B9389" s="83" t="s">
        <v>9570</v>
      </c>
      <c r="C9389" s="174" t="s">
        <v>224</v>
      </c>
      <c r="D9389" s="175">
        <v>191.04</v>
      </c>
    </row>
    <row r="9390" spans="1:4" ht="15.75" customHeight="1" x14ac:dyDescent="0.3">
      <c r="A9390" s="174">
        <v>103091</v>
      </c>
      <c r="B9390" s="83" t="s">
        <v>9571</v>
      </c>
      <c r="C9390" s="174" t="s">
        <v>224</v>
      </c>
      <c r="D9390" s="175">
        <v>22.71</v>
      </c>
    </row>
    <row r="9391" spans="1:4" ht="15.75" customHeight="1" x14ac:dyDescent="0.3">
      <c r="A9391" s="174">
        <v>103092</v>
      </c>
      <c r="B9391" s="83" t="s">
        <v>9572</v>
      </c>
      <c r="C9391" s="174" t="s">
        <v>224</v>
      </c>
      <c r="D9391" s="175">
        <v>29.34</v>
      </c>
    </row>
    <row r="9392" spans="1:4" ht="15.75" customHeight="1" x14ac:dyDescent="0.3">
      <c r="A9392" s="174">
        <v>103093</v>
      </c>
      <c r="B9392" s="83" t="s">
        <v>9573</v>
      </c>
      <c r="C9392" s="174" t="s">
        <v>224</v>
      </c>
      <c r="D9392" s="175">
        <v>44.87</v>
      </c>
    </row>
    <row r="9393" spans="1:4" ht="15.75" customHeight="1" x14ac:dyDescent="0.3">
      <c r="A9393" s="174">
        <v>103094</v>
      </c>
      <c r="B9393" s="83" t="s">
        <v>9574</v>
      </c>
      <c r="C9393" s="174" t="s">
        <v>224</v>
      </c>
      <c r="D9393" s="175">
        <v>51.53</v>
      </c>
    </row>
    <row r="9394" spans="1:4" ht="15.75" customHeight="1" x14ac:dyDescent="0.3">
      <c r="A9394" s="174">
        <v>103095</v>
      </c>
      <c r="B9394" s="83" t="s">
        <v>9575</v>
      </c>
      <c r="C9394" s="174" t="s">
        <v>224</v>
      </c>
      <c r="D9394" s="175">
        <v>67.040000000000006</v>
      </c>
    </row>
    <row r="9395" spans="1:4" ht="15.75" customHeight="1" x14ac:dyDescent="0.3">
      <c r="A9395" s="174">
        <v>103096</v>
      </c>
      <c r="B9395" s="83" t="s">
        <v>9576</v>
      </c>
      <c r="C9395" s="174" t="s">
        <v>224</v>
      </c>
      <c r="D9395" s="175">
        <v>73.69</v>
      </c>
    </row>
    <row r="9396" spans="1:4" ht="15.75" customHeight="1" x14ac:dyDescent="0.3">
      <c r="A9396" s="174">
        <v>103097</v>
      </c>
      <c r="B9396" s="83" t="s">
        <v>9577</v>
      </c>
      <c r="C9396" s="174" t="s">
        <v>224</v>
      </c>
      <c r="D9396" s="175">
        <v>89.21</v>
      </c>
    </row>
    <row r="9397" spans="1:4" ht="15.75" customHeight="1" x14ac:dyDescent="0.3">
      <c r="A9397" s="174">
        <v>103098</v>
      </c>
      <c r="B9397" s="83" t="s">
        <v>9578</v>
      </c>
      <c r="C9397" s="174" t="s">
        <v>224</v>
      </c>
      <c r="D9397" s="175">
        <v>95.85</v>
      </c>
    </row>
    <row r="9398" spans="1:4" ht="15.75" customHeight="1" x14ac:dyDescent="0.3">
      <c r="A9398" s="174">
        <v>103099</v>
      </c>
      <c r="B9398" s="83" t="s">
        <v>9579</v>
      </c>
      <c r="C9398" s="174" t="s">
        <v>224</v>
      </c>
      <c r="D9398" s="175">
        <v>109.11</v>
      </c>
    </row>
    <row r="9399" spans="1:4" ht="15.75" customHeight="1" x14ac:dyDescent="0.3">
      <c r="A9399" s="174">
        <v>103100</v>
      </c>
      <c r="B9399" s="83" t="s">
        <v>9580</v>
      </c>
      <c r="C9399" s="174" t="s">
        <v>224</v>
      </c>
      <c r="D9399" s="175">
        <v>116.51</v>
      </c>
    </row>
    <row r="9400" spans="1:4" ht="15.75" customHeight="1" x14ac:dyDescent="0.3">
      <c r="A9400" s="174">
        <v>103089</v>
      </c>
      <c r="B9400" s="83" t="s">
        <v>9581</v>
      </c>
      <c r="C9400" s="174" t="s">
        <v>224</v>
      </c>
      <c r="D9400" s="175">
        <v>13.45</v>
      </c>
    </row>
    <row r="9401" spans="1:4" ht="15.75" customHeight="1" x14ac:dyDescent="0.3">
      <c r="A9401" s="174">
        <v>103101</v>
      </c>
      <c r="B9401" s="83" t="s">
        <v>9582</v>
      </c>
      <c r="C9401" s="174" t="s">
        <v>224</v>
      </c>
      <c r="D9401" s="175">
        <v>128.38</v>
      </c>
    </row>
    <row r="9402" spans="1:4" ht="15.75" customHeight="1" x14ac:dyDescent="0.3">
      <c r="A9402" s="174">
        <v>103102</v>
      </c>
      <c r="B9402" s="83" t="s">
        <v>9583</v>
      </c>
      <c r="C9402" s="174" t="s">
        <v>224</v>
      </c>
      <c r="D9402" s="175">
        <v>147.84</v>
      </c>
    </row>
    <row r="9403" spans="1:4" ht="15.75" customHeight="1" x14ac:dyDescent="0.3">
      <c r="A9403" s="174">
        <v>101112</v>
      </c>
      <c r="B9403" s="83" t="s">
        <v>9584</v>
      </c>
      <c r="C9403" s="174" t="s">
        <v>303</v>
      </c>
      <c r="D9403" s="175">
        <v>955.34</v>
      </c>
    </row>
    <row r="9404" spans="1:4" ht="15.75" customHeight="1" x14ac:dyDescent="0.3">
      <c r="A9404" s="174">
        <v>101113</v>
      </c>
      <c r="B9404" s="83" t="s">
        <v>9585</v>
      </c>
      <c r="C9404" s="174" t="s">
        <v>303</v>
      </c>
      <c r="D9404" s="175">
        <v>940.1</v>
      </c>
    </row>
    <row r="9405" spans="1:4" ht="15.75" customHeight="1" x14ac:dyDescent="0.3">
      <c r="A9405" s="174">
        <v>101098</v>
      </c>
      <c r="B9405" s="83" t="s">
        <v>9586</v>
      </c>
      <c r="C9405" s="174" t="s">
        <v>303</v>
      </c>
      <c r="D9405" s="175">
        <v>1172.24</v>
      </c>
    </row>
    <row r="9406" spans="1:4" ht="15.75" customHeight="1" x14ac:dyDescent="0.3">
      <c r="A9406" s="174">
        <v>101106</v>
      </c>
      <c r="B9406" s="83" t="s">
        <v>9587</v>
      </c>
      <c r="C9406" s="174" t="s">
        <v>303</v>
      </c>
      <c r="D9406" s="175">
        <v>1153.3599999999999</v>
      </c>
    </row>
    <row r="9407" spans="1:4" ht="15.75" customHeight="1" x14ac:dyDescent="0.3">
      <c r="A9407" s="174">
        <v>101102</v>
      </c>
      <c r="B9407" s="83" t="s">
        <v>9588</v>
      </c>
      <c r="C9407" s="174" t="s">
        <v>303</v>
      </c>
      <c r="D9407" s="175">
        <v>881.48</v>
      </c>
    </row>
    <row r="9408" spans="1:4" ht="15.75" customHeight="1" x14ac:dyDescent="0.3">
      <c r="A9408" s="174">
        <v>101110</v>
      </c>
      <c r="B9408" s="83" t="s">
        <v>9589</v>
      </c>
      <c r="C9408" s="174" t="s">
        <v>303</v>
      </c>
      <c r="D9408" s="175">
        <v>856.93</v>
      </c>
    </row>
    <row r="9409" spans="1:4" ht="15.75" customHeight="1" x14ac:dyDescent="0.3">
      <c r="A9409" s="174">
        <v>101099</v>
      </c>
      <c r="B9409" s="83" t="s">
        <v>9590</v>
      </c>
      <c r="C9409" s="174" t="s">
        <v>303</v>
      </c>
      <c r="D9409" s="175">
        <v>1068.78</v>
      </c>
    </row>
    <row r="9410" spans="1:4" ht="15.75" customHeight="1" x14ac:dyDescent="0.3">
      <c r="A9410" s="174">
        <v>101107</v>
      </c>
      <c r="B9410" s="83" t="s">
        <v>9591</v>
      </c>
      <c r="C9410" s="174" t="s">
        <v>303</v>
      </c>
      <c r="D9410" s="175">
        <v>1051.1400000000001</v>
      </c>
    </row>
    <row r="9411" spans="1:4" ht="15.75" customHeight="1" x14ac:dyDescent="0.3">
      <c r="A9411" s="174">
        <v>101103</v>
      </c>
      <c r="B9411" s="83" t="s">
        <v>9592</v>
      </c>
      <c r="C9411" s="174" t="s">
        <v>303</v>
      </c>
      <c r="D9411" s="175">
        <v>829.19</v>
      </c>
    </row>
    <row r="9412" spans="1:4" ht="15.75" customHeight="1" x14ac:dyDescent="0.3">
      <c r="A9412" s="174">
        <v>101111</v>
      </c>
      <c r="B9412" s="83" t="s">
        <v>9593</v>
      </c>
      <c r="C9412" s="174" t="s">
        <v>303</v>
      </c>
      <c r="D9412" s="175">
        <v>806.65</v>
      </c>
    </row>
    <row r="9413" spans="1:4" ht="15.75" customHeight="1" x14ac:dyDescent="0.3">
      <c r="A9413" s="174">
        <v>101096</v>
      </c>
      <c r="B9413" s="83" t="s">
        <v>9594</v>
      </c>
      <c r="C9413" s="174" t="s">
        <v>303</v>
      </c>
      <c r="D9413" s="175">
        <v>1360.75</v>
      </c>
    </row>
    <row r="9414" spans="1:4" ht="15.75" customHeight="1" x14ac:dyDescent="0.3">
      <c r="A9414" s="174">
        <v>101104</v>
      </c>
      <c r="B9414" s="83" t="s">
        <v>9595</v>
      </c>
      <c r="C9414" s="174" t="s">
        <v>303</v>
      </c>
      <c r="D9414" s="175">
        <v>1339.75</v>
      </c>
    </row>
    <row r="9415" spans="1:4" ht="15.75" customHeight="1" x14ac:dyDescent="0.3">
      <c r="A9415" s="174">
        <v>101100</v>
      </c>
      <c r="B9415" s="83" t="s">
        <v>9596</v>
      </c>
      <c r="C9415" s="174" t="s">
        <v>303</v>
      </c>
      <c r="D9415" s="175">
        <v>933.99</v>
      </c>
    </row>
    <row r="9416" spans="1:4" ht="15.75" customHeight="1" x14ac:dyDescent="0.3">
      <c r="A9416" s="174">
        <v>101108</v>
      </c>
      <c r="B9416" s="83" t="s">
        <v>9597</v>
      </c>
      <c r="C9416" s="174" t="s">
        <v>303</v>
      </c>
      <c r="D9416" s="175">
        <v>906.2</v>
      </c>
    </row>
    <row r="9417" spans="1:4" ht="15.75" customHeight="1" x14ac:dyDescent="0.3">
      <c r="A9417" s="174">
        <v>101097</v>
      </c>
      <c r="B9417" s="83" t="s">
        <v>9598</v>
      </c>
      <c r="C9417" s="174" t="s">
        <v>303</v>
      </c>
      <c r="D9417" s="175">
        <v>1279.0999999999999</v>
      </c>
    </row>
    <row r="9418" spans="1:4" ht="15.75" customHeight="1" x14ac:dyDescent="0.3">
      <c r="A9418" s="174">
        <v>101105</v>
      </c>
      <c r="B9418" s="83" t="s">
        <v>9599</v>
      </c>
      <c r="C9418" s="174" t="s">
        <v>303</v>
      </c>
      <c r="D9418" s="175">
        <v>1258.7</v>
      </c>
    </row>
    <row r="9419" spans="1:4" ht="15.75" customHeight="1" x14ac:dyDescent="0.3">
      <c r="A9419" s="174">
        <v>101101</v>
      </c>
      <c r="B9419" s="83" t="s">
        <v>9600</v>
      </c>
      <c r="C9419" s="174" t="s">
        <v>303</v>
      </c>
      <c r="D9419" s="175">
        <v>909.54</v>
      </c>
    </row>
    <row r="9420" spans="1:4" ht="15.75" customHeight="1" x14ac:dyDescent="0.3">
      <c r="A9420" s="174">
        <v>101109</v>
      </c>
      <c r="B9420" s="83" t="s">
        <v>9601</v>
      </c>
      <c r="C9420" s="174" t="s">
        <v>303</v>
      </c>
      <c r="D9420" s="175">
        <v>882.71</v>
      </c>
    </row>
    <row r="9421" spans="1:4" ht="15.75" customHeight="1" x14ac:dyDescent="0.3">
      <c r="A9421" s="174">
        <v>96393</v>
      </c>
      <c r="B9421" s="83" t="s">
        <v>9602</v>
      </c>
      <c r="C9421" s="174" t="s">
        <v>303</v>
      </c>
      <c r="D9421" s="175">
        <v>104.36</v>
      </c>
    </row>
    <row r="9422" spans="1:4" ht="15.75" customHeight="1" x14ac:dyDescent="0.3">
      <c r="A9422" s="174">
        <v>96394</v>
      </c>
      <c r="B9422" s="83" t="s">
        <v>9603</v>
      </c>
      <c r="C9422" s="174" t="s">
        <v>303</v>
      </c>
      <c r="D9422" s="175">
        <v>159.46</v>
      </c>
    </row>
    <row r="9423" spans="1:4" ht="15.75" customHeight="1" x14ac:dyDescent="0.3">
      <c r="A9423" s="174">
        <v>104363</v>
      </c>
      <c r="B9423" s="83" t="s">
        <v>9604</v>
      </c>
      <c r="C9423" s="174" t="s">
        <v>9160</v>
      </c>
      <c r="D9423" s="175">
        <v>0</v>
      </c>
    </row>
    <row r="9424" spans="1:4" ht="15.75" customHeight="1" x14ac:dyDescent="0.3">
      <c r="A9424" s="174">
        <v>104360</v>
      </c>
      <c r="B9424" s="83" t="s">
        <v>9605</v>
      </c>
      <c r="C9424" s="174" t="s">
        <v>9160</v>
      </c>
      <c r="D9424" s="175">
        <v>0</v>
      </c>
    </row>
    <row r="9425" spans="1:4" ht="15.75" customHeight="1" x14ac:dyDescent="0.3">
      <c r="A9425" s="174">
        <v>104358</v>
      </c>
      <c r="B9425" s="83" t="s">
        <v>9606</v>
      </c>
      <c r="C9425" s="174" t="s">
        <v>9160</v>
      </c>
      <c r="D9425" s="175">
        <v>0</v>
      </c>
    </row>
    <row r="9426" spans="1:4" ht="15.75" customHeight="1" x14ac:dyDescent="0.3">
      <c r="A9426" s="174">
        <v>104362</v>
      </c>
      <c r="B9426" s="83" t="s">
        <v>9607</v>
      </c>
      <c r="C9426" s="174" t="s">
        <v>9160</v>
      </c>
      <c r="D9426" s="175">
        <v>0</v>
      </c>
    </row>
    <row r="9427" spans="1:4" ht="15.75" customHeight="1" x14ac:dyDescent="0.3">
      <c r="A9427" s="174">
        <v>104361</v>
      </c>
      <c r="B9427" s="83" t="s">
        <v>9608</v>
      </c>
      <c r="C9427" s="174" t="s">
        <v>9160</v>
      </c>
      <c r="D9427" s="175">
        <v>0</v>
      </c>
    </row>
    <row r="9428" spans="1:4" ht="15.75" customHeight="1" x14ac:dyDescent="0.3">
      <c r="A9428" s="174">
        <v>104359</v>
      </c>
      <c r="B9428" s="83" t="s">
        <v>9609</v>
      </c>
      <c r="C9428" s="174" t="s">
        <v>9160</v>
      </c>
      <c r="D9428" s="175">
        <v>0</v>
      </c>
    </row>
    <row r="9429" spans="1:4" ht="15.75" customHeight="1" x14ac:dyDescent="0.3">
      <c r="A9429" s="174">
        <v>96395</v>
      </c>
      <c r="B9429" s="83" t="s">
        <v>9610</v>
      </c>
      <c r="C9429" s="174" t="s">
        <v>303</v>
      </c>
      <c r="D9429" s="175">
        <v>235.72</v>
      </c>
    </row>
    <row r="9430" spans="1:4" ht="15.75" customHeight="1" x14ac:dyDescent="0.3">
      <c r="A9430" s="174">
        <v>104373</v>
      </c>
      <c r="B9430" s="83" t="s">
        <v>9611</v>
      </c>
      <c r="C9430" s="174" t="s">
        <v>9160</v>
      </c>
      <c r="D9430" s="175">
        <v>0</v>
      </c>
    </row>
    <row r="9431" spans="1:4" ht="15.75" customHeight="1" x14ac:dyDescent="0.3">
      <c r="A9431" s="174">
        <v>104374</v>
      </c>
      <c r="B9431" s="83" t="s">
        <v>9612</v>
      </c>
      <c r="C9431" s="174" t="s">
        <v>9160</v>
      </c>
      <c r="D9431" s="175">
        <v>0</v>
      </c>
    </row>
    <row r="9432" spans="1:4" ht="15.75" customHeight="1" x14ac:dyDescent="0.3">
      <c r="A9432" s="174">
        <v>105034</v>
      </c>
      <c r="B9432" s="83" t="s">
        <v>9613</v>
      </c>
      <c r="C9432" s="174" t="s">
        <v>224</v>
      </c>
      <c r="D9432" s="175">
        <v>41.45</v>
      </c>
    </row>
    <row r="9433" spans="1:4" ht="15.75" customHeight="1" x14ac:dyDescent="0.3">
      <c r="A9433" s="174">
        <v>105033</v>
      </c>
      <c r="B9433" s="83" t="s">
        <v>9614</v>
      </c>
      <c r="C9433" s="174" t="s">
        <v>224</v>
      </c>
      <c r="D9433" s="175">
        <v>57.32</v>
      </c>
    </row>
    <row r="9434" spans="1:4" ht="15.75" customHeight="1" x14ac:dyDescent="0.3">
      <c r="A9434" s="174">
        <v>93205</v>
      </c>
      <c r="B9434" s="83" t="s">
        <v>9615</v>
      </c>
      <c r="C9434" s="174" t="s">
        <v>224</v>
      </c>
      <c r="D9434" s="175">
        <v>69.099999999999994</v>
      </c>
    </row>
    <row r="9435" spans="1:4" ht="15.75" customHeight="1" x14ac:dyDescent="0.3">
      <c r="A9435" s="174">
        <v>105032</v>
      </c>
      <c r="B9435" s="83" t="s">
        <v>9616</v>
      </c>
      <c r="C9435" s="174" t="s">
        <v>224</v>
      </c>
      <c r="D9435" s="175">
        <v>31.07</v>
      </c>
    </row>
    <row r="9436" spans="1:4" ht="15.75" customHeight="1" x14ac:dyDescent="0.3">
      <c r="A9436" s="174">
        <v>105031</v>
      </c>
      <c r="B9436" s="83" t="s">
        <v>9617</v>
      </c>
      <c r="C9436" s="174" t="s">
        <v>224</v>
      </c>
      <c r="D9436" s="175">
        <v>45.42</v>
      </c>
    </row>
    <row r="9437" spans="1:4" ht="15.75" customHeight="1" x14ac:dyDescent="0.3">
      <c r="A9437" s="174">
        <v>93199</v>
      </c>
      <c r="B9437" s="83" t="s">
        <v>9618</v>
      </c>
      <c r="C9437" s="174" t="s">
        <v>224</v>
      </c>
      <c r="D9437" s="175">
        <v>49.41</v>
      </c>
    </row>
    <row r="9438" spans="1:4" ht="15.75" customHeight="1" x14ac:dyDescent="0.3">
      <c r="A9438" s="174">
        <v>105030</v>
      </c>
      <c r="B9438" s="83" t="s">
        <v>9619</v>
      </c>
      <c r="C9438" s="174" t="s">
        <v>224</v>
      </c>
      <c r="D9438" s="175">
        <v>44.35</v>
      </c>
    </row>
    <row r="9439" spans="1:4" ht="15.75" customHeight="1" x14ac:dyDescent="0.3">
      <c r="A9439" s="174">
        <v>105029</v>
      </c>
      <c r="B9439" s="83" t="s">
        <v>9620</v>
      </c>
      <c r="C9439" s="174" t="s">
        <v>224</v>
      </c>
      <c r="D9439" s="175">
        <v>52.58</v>
      </c>
    </row>
    <row r="9440" spans="1:4" ht="15.75" customHeight="1" x14ac:dyDescent="0.3">
      <c r="A9440" s="174">
        <v>93197</v>
      </c>
      <c r="B9440" s="83" t="s">
        <v>9621</v>
      </c>
      <c r="C9440" s="174" t="s">
        <v>224</v>
      </c>
      <c r="D9440" s="175">
        <v>60.84</v>
      </c>
    </row>
    <row r="9441" spans="1:4" ht="15.75" customHeight="1" x14ac:dyDescent="0.3">
      <c r="A9441" s="174">
        <v>105040</v>
      </c>
      <c r="B9441" s="83" t="s">
        <v>9622</v>
      </c>
      <c r="C9441" s="174" t="s">
        <v>224</v>
      </c>
      <c r="D9441" s="175">
        <v>37.619999999999997</v>
      </c>
    </row>
    <row r="9442" spans="1:4" ht="15.75" customHeight="1" x14ac:dyDescent="0.3">
      <c r="A9442" s="174">
        <v>105039</v>
      </c>
      <c r="B9442" s="83" t="s">
        <v>9623</v>
      </c>
      <c r="C9442" s="174" t="s">
        <v>224</v>
      </c>
      <c r="D9442" s="175">
        <v>55.59</v>
      </c>
    </row>
    <row r="9443" spans="1:4" ht="15.75" customHeight="1" x14ac:dyDescent="0.3">
      <c r="A9443" s="174">
        <v>105038</v>
      </c>
      <c r="B9443" s="83" t="s">
        <v>9624</v>
      </c>
      <c r="C9443" s="174" t="s">
        <v>224</v>
      </c>
      <c r="D9443" s="175">
        <v>77.2</v>
      </c>
    </row>
    <row r="9444" spans="1:4" ht="15.75" customHeight="1" x14ac:dyDescent="0.3">
      <c r="A9444" s="174">
        <v>105028</v>
      </c>
      <c r="B9444" s="83" t="s">
        <v>9625</v>
      </c>
      <c r="C9444" s="174" t="s">
        <v>224</v>
      </c>
      <c r="D9444" s="175">
        <v>22.5</v>
      </c>
    </row>
    <row r="9445" spans="1:4" ht="15.75" customHeight="1" x14ac:dyDescent="0.3">
      <c r="A9445" s="174">
        <v>105027</v>
      </c>
      <c r="B9445" s="83" t="s">
        <v>9626</v>
      </c>
      <c r="C9445" s="174" t="s">
        <v>224</v>
      </c>
      <c r="D9445" s="175">
        <v>25.51</v>
      </c>
    </row>
    <row r="9446" spans="1:4" ht="15.75" customHeight="1" x14ac:dyDescent="0.3">
      <c r="A9446" s="174">
        <v>93194</v>
      </c>
      <c r="B9446" s="83" t="s">
        <v>9627</v>
      </c>
      <c r="C9446" s="174" t="s">
        <v>224</v>
      </c>
      <c r="D9446" s="175">
        <v>28.86</v>
      </c>
    </row>
    <row r="9447" spans="1:4" ht="15.75" customHeight="1" x14ac:dyDescent="0.3">
      <c r="A9447" s="174">
        <v>93200</v>
      </c>
      <c r="B9447" s="83" t="s">
        <v>9628</v>
      </c>
      <c r="C9447" s="174" t="s">
        <v>224</v>
      </c>
      <c r="D9447" s="175">
        <v>14.46</v>
      </c>
    </row>
    <row r="9448" spans="1:4" ht="15.75" customHeight="1" x14ac:dyDescent="0.3">
      <c r="A9448" s="174">
        <v>93203</v>
      </c>
      <c r="B9448" s="83" t="s">
        <v>9629</v>
      </c>
      <c r="C9448" s="174" t="s">
        <v>224</v>
      </c>
      <c r="D9448" s="175">
        <v>13.41</v>
      </c>
    </row>
    <row r="9449" spans="1:4" ht="15.75" customHeight="1" x14ac:dyDescent="0.3">
      <c r="A9449" s="174">
        <v>93202</v>
      </c>
      <c r="B9449" s="83" t="s">
        <v>9630</v>
      </c>
      <c r="C9449" s="174" t="s">
        <v>224</v>
      </c>
      <c r="D9449" s="175">
        <v>32.75</v>
      </c>
    </row>
    <row r="9450" spans="1:4" ht="15.75" customHeight="1" x14ac:dyDescent="0.3">
      <c r="A9450" s="174">
        <v>105026</v>
      </c>
      <c r="B9450" s="83" t="s">
        <v>9631</v>
      </c>
      <c r="C9450" s="174" t="s">
        <v>224</v>
      </c>
      <c r="D9450" s="175">
        <v>41.21</v>
      </c>
    </row>
    <row r="9451" spans="1:4" ht="15.75" customHeight="1" x14ac:dyDescent="0.3">
      <c r="A9451" s="174">
        <v>105025</v>
      </c>
      <c r="B9451" s="83" t="s">
        <v>9632</v>
      </c>
      <c r="C9451" s="174" t="s">
        <v>224</v>
      </c>
      <c r="D9451" s="175">
        <v>58.1</v>
      </c>
    </row>
    <row r="9452" spans="1:4" ht="15.75" customHeight="1" x14ac:dyDescent="0.3">
      <c r="A9452" s="174">
        <v>93191</v>
      </c>
      <c r="B9452" s="83" t="s">
        <v>9633</v>
      </c>
      <c r="C9452" s="174" t="s">
        <v>224</v>
      </c>
      <c r="D9452" s="175">
        <v>70.430000000000007</v>
      </c>
    </row>
    <row r="9453" spans="1:4" ht="15.75" customHeight="1" x14ac:dyDescent="0.3">
      <c r="A9453" s="174">
        <v>105024</v>
      </c>
      <c r="B9453" s="83" t="s">
        <v>9634</v>
      </c>
      <c r="C9453" s="174" t="s">
        <v>224</v>
      </c>
      <c r="D9453" s="175">
        <v>58.27</v>
      </c>
    </row>
    <row r="9454" spans="1:4" ht="15.75" customHeight="1" x14ac:dyDescent="0.3">
      <c r="A9454" s="174">
        <v>105023</v>
      </c>
      <c r="B9454" s="83" t="s">
        <v>9635</v>
      </c>
      <c r="C9454" s="174" t="s">
        <v>224</v>
      </c>
      <c r="D9454" s="175">
        <v>71.02</v>
      </c>
    </row>
    <row r="9455" spans="1:4" ht="15.75" customHeight="1" x14ac:dyDescent="0.3">
      <c r="A9455" s="174">
        <v>93187</v>
      </c>
      <c r="B9455" s="83" t="s">
        <v>9636</v>
      </c>
      <c r="C9455" s="174" t="s">
        <v>224</v>
      </c>
      <c r="D9455" s="175">
        <v>83.74</v>
      </c>
    </row>
    <row r="9456" spans="1:4" ht="15.75" customHeight="1" x14ac:dyDescent="0.3">
      <c r="A9456" s="174">
        <v>105037</v>
      </c>
      <c r="B9456" s="83" t="s">
        <v>9637</v>
      </c>
      <c r="C9456" s="174" t="s">
        <v>224</v>
      </c>
      <c r="D9456" s="175">
        <v>37.83</v>
      </c>
    </row>
    <row r="9457" spans="1:4" ht="15.75" customHeight="1" x14ac:dyDescent="0.3">
      <c r="A9457" s="174">
        <v>105036</v>
      </c>
      <c r="B9457" s="83" t="s">
        <v>9638</v>
      </c>
      <c r="C9457" s="174" t="s">
        <v>224</v>
      </c>
      <c r="D9457" s="175">
        <v>55.85</v>
      </c>
    </row>
    <row r="9458" spans="1:4" ht="15.75" customHeight="1" x14ac:dyDescent="0.3">
      <c r="A9458" s="174">
        <v>105035</v>
      </c>
      <c r="B9458" s="83" t="s">
        <v>9639</v>
      </c>
      <c r="C9458" s="174" t="s">
        <v>224</v>
      </c>
      <c r="D9458" s="175">
        <v>77.44</v>
      </c>
    </row>
    <row r="9459" spans="1:4" ht="15.75" customHeight="1" x14ac:dyDescent="0.3">
      <c r="A9459" s="174">
        <v>105022</v>
      </c>
      <c r="B9459" s="83" t="s">
        <v>9640</v>
      </c>
      <c r="C9459" s="174" t="s">
        <v>224</v>
      </c>
      <c r="D9459" s="175">
        <v>22.9</v>
      </c>
    </row>
    <row r="9460" spans="1:4" ht="15.75" customHeight="1" x14ac:dyDescent="0.3">
      <c r="A9460" s="174">
        <v>105021</v>
      </c>
      <c r="B9460" s="83" t="s">
        <v>9641</v>
      </c>
      <c r="C9460" s="174" t="s">
        <v>224</v>
      </c>
      <c r="D9460" s="175">
        <v>25.94</v>
      </c>
    </row>
    <row r="9461" spans="1:4" ht="15.75" customHeight="1" x14ac:dyDescent="0.3">
      <c r="A9461" s="174">
        <v>93184</v>
      </c>
      <c r="B9461" s="83" t="s">
        <v>9642</v>
      </c>
      <c r="C9461" s="174" t="s">
        <v>224</v>
      </c>
      <c r="D9461" s="175">
        <v>29.71</v>
      </c>
    </row>
    <row r="9462" spans="1:4" ht="15.75" customHeight="1" x14ac:dyDescent="0.3">
      <c r="A9462" s="174">
        <v>102149</v>
      </c>
      <c r="B9462" s="83" t="s">
        <v>9643</v>
      </c>
      <c r="C9462" s="174" t="s">
        <v>216</v>
      </c>
      <c r="D9462" s="175">
        <v>0</v>
      </c>
    </row>
    <row r="9463" spans="1:4" ht="15.75" customHeight="1" x14ac:dyDescent="0.3">
      <c r="A9463" s="174">
        <v>102150</v>
      </c>
      <c r="B9463" s="83" t="s">
        <v>9644</v>
      </c>
      <c r="C9463" s="174" t="s">
        <v>216</v>
      </c>
      <c r="D9463" s="175">
        <v>0</v>
      </c>
    </row>
    <row r="9464" spans="1:4" ht="15.75" customHeight="1" x14ac:dyDescent="0.3">
      <c r="A9464" s="174">
        <v>102145</v>
      </c>
      <c r="B9464" s="83" t="s">
        <v>9645</v>
      </c>
      <c r="C9464" s="174" t="s">
        <v>216</v>
      </c>
      <c r="D9464" s="175">
        <v>0</v>
      </c>
    </row>
    <row r="9465" spans="1:4" ht="15.75" customHeight="1" x14ac:dyDescent="0.3">
      <c r="A9465" s="174">
        <v>102146</v>
      </c>
      <c r="B9465" s="83" t="s">
        <v>9646</v>
      </c>
      <c r="C9465" s="174" t="s">
        <v>216</v>
      </c>
      <c r="D9465" s="175">
        <v>0</v>
      </c>
    </row>
    <row r="9466" spans="1:4" ht="15.75" customHeight="1" x14ac:dyDescent="0.3">
      <c r="A9466" s="174">
        <v>102147</v>
      </c>
      <c r="B9466" s="83" t="s">
        <v>9647</v>
      </c>
      <c r="C9466" s="174" t="s">
        <v>216</v>
      </c>
      <c r="D9466" s="175">
        <v>0</v>
      </c>
    </row>
    <row r="9467" spans="1:4" ht="15.75" customHeight="1" x14ac:dyDescent="0.3">
      <c r="A9467" s="174">
        <v>102148</v>
      </c>
      <c r="B9467" s="83" t="s">
        <v>9648</v>
      </c>
      <c r="C9467" s="174" t="s">
        <v>216</v>
      </c>
      <c r="D9467" s="175">
        <v>0</v>
      </c>
    </row>
    <row r="9468" spans="1:4" ht="15.75" customHeight="1" x14ac:dyDescent="0.3">
      <c r="A9468" s="174">
        <v>102143</v>
      </c>
      <c r="B9468" s="83" t="s">
        <v>9649</v>
      </c>
      <c r="C9468" s="174" t="s">
        <v>216</v>
      </c>
      <c r="D9468" s="175">
        <v>0</v>
      </c>
    </row>
    <row r="9469" spans="1:4" ht="15.75" customHeight="1" x14ac:dyDescent="0.3">
      <c r="A9469" s="174">
        <v>102144</v>
      </c>
      <c r="B9469" s="83" t="s">
        <v>9650</v>
      </c>
      <c r="C9469" s="174" t="s">
        <v>216</v>
      </c>
      <c r="D9469" s="175">
        <v>0</v>
      </c>
    </row>
    <row r="9470" spans="1:4" ht="15.75" customHeight="1" x14ac:dyDescent="0.3">
      <c r="A9470" s="174">
        <v>102171</v>
      </c>
      <c r="B9470" s="83" t="s">
        <v>9651</v>
      </c>
      <c r="C9470" s="174" t="s">
        <v>216</v>
      </c>
      <c r="D9470" s="175">
        <v>510.84</v>
      </c>
    </row>
    <row r="9471" spans="1:4" ht="15.75" customHeight="1" x14ac:dyDescent="0.3">
      <c r="A9471" s="174">
        <v>102172</v>
      </c>
      <c r="B9471" s="83" t="s">
        <v>9652</v>
      </c>
      <c r="C9471" s="174" t="s">
        <v>216</v>
      </c>
      <c r="D9471" s="175">
        <v>492.29</v>
      </c>
    </row>
    <row r="9472" spans="1:4" ht="15.75" customHeight="1" x14ac:dyDescent="0.3">
      <c r="A9472" s="174">
        <v>102170</v>
      </c>
      <c r="B9472" s="83" t="s">
        <v>9653</v>
      </c>
      <c r="C9472" s="174" t="s">
        <v>216</v>
      </c>
      <c r="D9472" s="175">
        <v>292.33999999999997</v>
      </c>
    </row>
    <row r="9473" spans="1:4" ht="15.75" customHeight="1" x14ac:dyDescent="0.3">
      <c r="A9473" s="174">
        <v>102160</v>
      </c>
      <c r="B9473" s="83" t="s">
        <v>9654</v>
      </c>
      <c r="C9473" s="174" t="s">
        <v>216</v>
      </c>
      <c r="D9473" s="175">
        <v>180.45</v>
      </c>
    </row>
    <row r="9474" spans="1:4" ht="15.75" customHeight="1" x14ac:dyDescent="0.3">
      <c r="A9474" s="174">
        <v>102177</v>
      </c>
      <c r="B9474" s="83" t="s">
        <v>9655</v>
      </c>
      <c r="C9474" s="174" t="s">
        <v>216</v>
      </c>
      <c r="D9474" s="175">
        <v>1815.65</v>
      </c>
    </row>
    <row r="9475" spans="1:4" ht="15.75" customHeight="1" x14ac:dyDescent="0.3">
      <c r="A9475" s="174">
        <v>102174</v>
      </c>
      <c r="B9475" s="83" t="s">
        <v>9656</v>
      </c>
      <c r="C9475" s="174" t="s">
        <v>216</v>
      </c>
      <c r="D9475" s="175">
        <v>0</v>
      </c>
    </row>
    <row r="9476" spans="1:4" ht="15.75" customHeight="1" x14ac:dyDescent="0.3">
      <c r="A9476" s="174">
        <v>102178</v>
      </c>
      <c r="B9476" s="83" t="s">
        <v>9657</v>
      </c>
      <c r="C9476" s="174" t="s">
        <v>216</v>
      </c>
      <c r="D9476" s="175">
        <v>2072.38</v>
      </c>
    </row>
    <row r="9477" spans="1:4" ht="15.75" customHeight="1" x14ac:dyDescent="0.3">
      <c r="A9477" s="174">
        <v>102175</v>
      </c>
      <c r="B9477" s="83" t="s">
        <v>9658</v>
      </c>
      <c r="C9477" s="174" t="s">
        <v>216</v>
      </c>
      <c r="D9477" s="175">
        <v>0</v>
      </c>
    </row>
    <row r="9478" spans="1:4" ht="15.75" customHeight="1" x14ac:dyDescent="0.3">
      <c r="A9478" s="174">
        <v>102176</v>
      </c>
      <c r="B9478" s="83" t="s">
        <v>9659</v>
      </c>
      <c r="C9478" s="174" t="s">
        <v>216</v>
      </c>
      <c r="D9478" s="175">
        <v>932.28</v>
      </c>
    </row>
    <row r="9479" spans="1:4" ht="15.75" customHeight="1" x14ac:dyDescent="0.3">
      <c r="A9479" s="174">
        <v>102173</v>
      </c>
      <c r="B9479" s="83" t="s">
        <v>9660</v>
      </c>
      <c r="C9479" s="174" t="s">
        <v>216</v>
      </c>
      <c r="D9479" s="175">
        <v>0</v>
      </c>
    </row>
    <row r="9480" spans="1:4" ht="15.75" customHeight="1" x14ac:dyDescent="0.3">
      <c r="A9480" s="174">
        <v>102163</v>
      </c>
      <c r="B9480" s="83" t="s">
        <v>9661</v>
      </c>
      <c r="C9480" s="174" t="s">
        <v>216</v>
      </c>
      <c r="D9480" s="175">
        <v>367.34</v>
      </c>
    </row>
    <row r="9481" spans="1:4" ht="15.75" customHeight="1" x14ac:dyDescent="0.3">
      <c r="A9481" s="174">
        <v>102153</v>
      </c>
      <c r="B9481" s="83" t="s">
        <v>9662</v>
      </c>
      <c r="C9481" s="174" t="s">
        <v>216</v>
      </c>
      <c r="D9481" s="175">
        <v>255.45</v>
      </c>
    </row>
    <row r="9482" spans="1:4" ht="15.75" customHeight="1" x14ac:dyDescent="0.3">
      <c r="A9482" s="174">
        <v>102165</v>
      </c>
      <c r="B9482" s="83" t="s">
        <v>9663</v>
      </c>
      <c r="C9482" s="174" t="s">
        <v>216</v>
      </c>
      <c r="D9482" s="175">
        <v>351.73</v>
      </c>
    </row>
    <row r="9483" spans="1:4" ht="15.75" customHeight="1" x14ac:dyDescent="0.3">
      <c r="A9483" s="174">
        <v>102155</v>
      </c>
      <c r="B9483" s="83" t="s">
        <v>9664</v>
      </c>
      <c r="C9483" s="174" t="s">
        <v>216</v>
      </c>
      <c r="D9483" s="175">
        <v>260.44</v>
      </c>
    </row>
    <row r="9484" spans="1:4" ht="15.75" customHeight="1" x14ac:dyDescent="0.3">
      <c r="A9484" s="174">
        <v>102167</v>
      </c>
      <c r="B9484" s="83" t="s">
        <v>9665</v>
      </c>
      <c r="C9484" s="174" t="s">
        <v>216</v>
      </c>
      <c r="D9484" s="175">
        <v>404.8</v>
      </c>
    </row>
    <row r="9485" spans="1:4" ht="15.75" customHeight="1" x14ac:dyDescent="0.3">
      <c r="A9485" s="174">
        <v>102157</v>
      </c>
      <c r="B9485" s="83" t="s">
        <v>9666</v>
      </c>
      <c r="C9485" s="174" t="s">
        <v>216</v>
      </c>
      <c r="D9485" s="175">
        <v>334.12</v>
      </c>
    </row>
    <row r="9486" spans="1:4" ht="15.75" customHeight="1" x14ac:dyDescent="0.3">
      <c r="A9486" s="174">
        <v>102169</v>
      </c>
      <c r="B9486" s="83" t="s">
        <v>9667</v>
      </c>
      <c r="C9486" s="174" t="s">
        <v>216</v>
      </c>
      <c r="D9486" s="175">
        <v>442.81</v>
      </c>
    </row>
    <row r="9487" spans="1:4" ht="15.75" customHeight="1" x14ac:dyDescent="0.3">
      <c r="A9487" s="174">
        <v>102159</v>
      </c>
      <c r="B9487" s="83" t="s">
        <v>9668</v>
      </c>
      <c r="C9487" s="174" t="s">
        <v>216</v>
      </c>
      <c r="D9487" s="175">
        <v>397.2</v>
      </c>
    </row>
    <row r="9488" spans="1:4" ht="15.75" customHeight="1" x14ac:dyDescent="0.3">
      <c r="A9488" s="174">
        <v>102161</v>
      </c>
      <c r="B9488" s="83" t="s">
        <v>9669</v>
      </c>
      <c r="C9488" s="174" t="s">
        <v>216</v>
      </c>
      <c r="D9488" s="175">
        <v>298.60000000000002</v>
      </c>
    </row>
    <row r="9489" spans="1:4" ht="15.75" customHeight="1" x14ac:dyDescent="0.3">
      <c r="A9489" s="174">
        <v>102151</v>
      </c>
      <c r="B9489" s="83" t="s">
        <v>9670</v>
      </c>
      <c r="C9489" s="174" t="s">
        <v>216</v>
      </c>
      <c r="D9489" s="175">
        <v>186.71</v>
      </c>
    </row>
    <row r="9490" spans="1:4" ht="15.75" customHeight="1" x14ac:dyDescent="0.3">
      <c r="A9490" s="174">
        <v>102162</v>
      </c>
      <c r="B9490" s="83" t="s">
        <v>9671</v>
      </c>
      <c r="C9490" s="174" t="s">
        <v>216</v>
      </c>
      <c r="D9490" s="175">
        <v>317.35000000000002</v>
      </c>
    </row>
    <row r="9491" spans="1:4" ht="15.75" customHeight="1" x14ac:dyDescent="0.3">
      <c r="A9491" s="174">
        <v>102164</v>
      </c>
      <c r="B9491" s="83" t="s">
        <v>9672</v>
      </c>
      <c r="C9491" s="174" t="s">
        <v>216</v>
      </c>
      <c r="D9491" s="175">
        <v>310.83999999999997</v>
      </c>
    </row>
    <row r="9492" spans="1:4" ht="15.75" customHeight="1" x14ac:dyDescent="0.3">
      <c r="A9492" s="174">
        <v>102154</v>
      </c>
      <c r="B9492" s="83" t="s">
        <v>9673</v>
      </c>
      <c r="C9492" s="174" t="s">
        <v>216</v>
      </c>
      <c r="D9492" s="175">
        <v>219.55</v>
      </c>
    </row>
    <row r="9493" spans="1:4" ht="15.75" customHeight="1" x14ac:dyDescent="0.3">
      <c r="A9493" s="174">
        <v>102166</v>
      </c>
      <c r="B9493" s="83" t="s">
        <v>9674</v>
      </c>
      <c r="C9493" s="174" t="s">
        <v>216</v>
      </c>
      <c r="D9493" s="175">
        <v>317.3</v>
      </c>
    </row>
    <row r="9494" spans="1:4" ht="15.75" customHeight="1" x14ac:dyDescent="0.3">
      <c r="A9494" s="174">
        <v>102156</v>
      </c>
      <c r="B9494" s="83" t="s">
        <v>9675</v>
      </c>
      <c r="C9494" s="174" t="s">
        <v>216</v>
      </c>
      <c r="D9494" s="175">
        <v>246.62</v>
      </c>
    </row>
    <row r="9495" spans="1:4" ht="15.75" customHeight="1" x14ac:dyDescent="0.3">
      <c r="A9495" s="174">
        <v>102168</v>
      </c>
      <c r="B9495" s="83" t="s">
        <v>9676</v>
      </c>
      <c r="C9495" s="174" t="s">
        <v>216</v>
      </c>
      <c r="D9495" s="175">
        <v>387.73</v>
      </c>
    </row>
    <row r="9496" spans="1:4" ht="15.75" customHeight="1" x14ac:dyDescent="0.3">
      <c r="A9496" s="174">
        <v>102158</v>
      </c>
      <c r="B9496" s="83" t="s">
        <v>9677</v>
      </c>
      <c r="C9496" s="174" t="s">
        <v>216</v>
      </c>
      <c r="D9496" s="175">
        <v>335.36</v>
      </c>
    </row>
    <row r="9497" spans="1:4" ht="15.75" customHeight="1" x14ac:dyDescent="0.3">
      <c r="A9497" s="174">
        <v>102152</v>
      </c>
      <c r="B9497" s="83" t="s">
        <v>9678</v>
      </c>
      <c r="C9497" s="174" t="s">
        <v>216</v>
      </c>
      <c r="D9497" s="175">
        <v>205.46</v>
      </c>
    </row>
    <row r="9498" spans="1:4" ht="15.75" customHeight="1" x14ac:dyDescent="0.3">
      <c r="A9498" s="174">
        <v>102181</v>
      </c>
      <c r="B9498" s="83" t="s">
        <v>9679</v>
      </c>
      <c r="C9498" s="174" t="s">
        <v>216</v>
      </c>
      <c r="D9498" s="175">
        <v>618.51</v>
      </c>
    </row>
    <row r="9499" spans="1:4" ht="15.75" customHeight="1" x14ac:dyDescent="0.3">
      <c r="A9499" s="174">
        <v>102179</v>
      </c>
      <c r="B9499" s="83" t="s">
        <v>9680</v>
      </c>
      <c r="C9499" s="174" t="s">
        <v>216</v>
      </c>
      <c r="D9499" s="175">
        <v>451.31</v>
      </c>
    </row>
    <row r="9500" spans="1:4" ht="15.75" customHeight="1" x14ac:dyDescent="0.3">
      <c r="A9500" s="174">
        <v>102180</v>
      </c>
      <c r="B9500" s="83" t="s">
        <v>9681</v>
      </c>
      <c r="C9500" s="174" t="s">
        <v>216</v>
      </c>
      <c r="D9500" s="175">
        <v>522.61</v>
      </c>
    </row>
    <row r="9501" spans="1:4" ht="15.75" customHeight="1" x14ac:dyDescent="0.3">
      <c r="A9501" s="174">
        <v>102189</v>
      </c>
      <c r="B9501" s="83" t="s">
        <v>9682</v>
      </c>
      <c r="C9501" s="174" t="s">
        <v>182</v>
      </c>
      <c r="D9501" s="175">
        <v>305.36</v>
      </c>
    </row>
    <row r="9502" spans="1:4" ht="15.75" customHeight="1" x14ac:dyDescent="0.3">
      <c r="A9502" s="174">
        <v>102188</v>
      </c>
      <c r="B9502" s="83" t="s">
        <v>9683</v>
      </c>
      <c r="C9502" s="174" t="s">
        <v>182</v>
      </c>
      <c r="D9502" s="175">
        <v>1056.05</v>
      </c>
    </row>
    <row r="9503" spans="1:4" ht="15.75" customHeight="1" x14ac:dyDescent="0.3">
      <c r="A9503" s="174">
        <v>102185</v>
      </c>
      <c r="B9503" s="83" t="s">
        <v>9684</v>
      </c>
      <c r="C9503" s="174" t="s">
        <v>182</v>
      </c>
      <c r="D9503" s="175">
        <v>4594.93</v>
      </c>
    </row>
    <row r="9504" spans="1:4" ht="15.75" customHeight="1" x14ac:dyDescent="0.3">
      <c r="A9504" s="174">
        <v>102184</v>
      </c>
      <c r="B9504" s="83" t="s">
        <v>9685</v>
      </c>
      <c r="C9504" s="174" t="s">
        <v>182</v>
      </c>
      <c r="D9504" s="175">
        <v>2289.21</v>
      </c>
    </row>
    <row r="9505" spans="1:4" ht="15.75" customHeight="1" x14ac:dyDescent="0.3">
      <c r="A9505" s="174">
        <v>102187</v>
      </c>
      <c r="B9505" s="83" t="s">
        <v>9686</v>
      </c>
      <c r="C9505" s="174" t="s">
        <v>182</v>
      </c>
      <c r="D9505" s="175">
        <v>0</v>
      </c>
    </row>
    <row r="9506" spans="1:4" ht="15.75" customHeight="1" x14ac:dyDescent="0.3">
      <c r="A9506" s="174">
        <v>102186</v>
      </c>
      <c r="B9506" s="83" t="s">
        <v>9687</v>
      </c>
      <c r="C9506" s="174" t="s">
        <v>182</v>
      </c>
      <c r="D9506" s="175">
        <v>0</v>
      </c>
    </row>
    <row r="9507" spans="1:4" ht="15.75" customHeight="1" x14ac:dyDescent="0.3">
      <c r="A9507" s="174">
        <v>102183</v>
      </c>
      <c r="B9507" s="83" t="s">
        <v>9688</v>
      </c>
      <c r="C9507" s="174" t="s">
        <v>182</v>
      </c>
      <c r="D9507" s="175">
        <v>2546.4</v>
      </c>
    </row>
    <row r="9508" spans="1:4" ht="15.75" customHeight="1" x14ac:dyDescent="0.3">
      <c r="A9508" s="174">
        <v>102182</v>
      </c>
      <c r="B9508" s="83" t="s">
        <v>9689</v>
      </c>
      <c r="C9508" s="174" t="s">
        <v>182</v>
      </c>
      <c r="D9508" s="175">
        <v>1264.72</v>
      </c>
    </row>
    <row r="9509" spans="1:4" ht="15.75" customHeight="1" x14ac:dyDescent="0.3">
      <c r="A9509" s="174">
        <v>102191</v>
      </c>
      <c r="B9509" s="83" t="s">
        <v>9690</v>
      </c>
      <c r="C9509" s="174" t="s">
        <v>216</v>
      </c>
      <c r="D9509" s="175">
        <v>31.69</v>
      </c>
    </row>
    <row r="9510" spans="1:4" ht="15.75" customHeight="1" x14ac:dyDescent="0.3">
      <c r="A9510" s="174">
        <v>102190</v>
      </c>
      <c r="B9510" s="83" t="s">
        <v>9691</v>
      </c>
      <c r="C9510" s="174" t="s">
        <v>216</v>
      </c>
      <c r="D9510" s="175">
        <v>26.08</v>
      </c>
    </row>
    <row r="9511" spans="1:4" ht="15.75" customHeight="1" x14ac:dyDescent="0.3">
      <c r="A9511" s="174">
        <v>102192</v>
      </c>
      <c r="B9511" s="83" t="s">
        <v>9692</v>
      </c>
      <c r="C9511" s="174" t="s">
        <v>216</v>
      </c>
      <c r="D9511" s="175">
        <v>22.62</v>
      </c>
    </row>
    <row r="9512" spans="1:4" ht="15.75" customHeight="1" x14ac:dyDescent="0.3">
      <c r="A9512" s="174">
        <v>89354</v>
      </c>
      <c r="B9512" s="83" t="s">
        <v>9693</v>
      </c>
      <c r="C9512" s="174" t="s">
        <v>182</v>
      </c>
      <c r="D9512" s="175">
        <v>537.03</v>
      </c>
    </row>
    <row r="9513" spans="1:4" ht="15.75" customHeight="1" x14ac:dyDescent="0.3">
      <c r="A9513" s="174">
        <v>103041</v>
      </c>
      <c r="B9513" s="83" t="s">
        <v>9694</v>
      </c>
      <c r="C9513" s="174" t="s">
        <v>182</v>
      </c>
      <c r="D9513" s="175">
        <v>24.37</v>
      </c>
    </row>
    <row r="9514" spans="1:4" ht="15.75" customHeight="1" x14ac:dyDescent="0.3">
      <c r="A9514" s="174">
        <v>103042</v>
      </c>
      <c r="B9514" s="83" t="s">
        <v>9695</v>
      </c>
      <c r="C9514" s="174" t="s">
        <v>182</v>
      </c>
      <c r="D9514" s="175">
        <v>30.34</v>
      </c>
    </row>
    <row r="9515" spans="1:4" ht="15.75" customHeight="1" x14ac:dyDescent="0.3">
      <c r="A9515" s="174">
        <v>103043</v>
      </c>
      <c r="B9515" s="83" t="s">
        <v>9696</v>
      </c>
      <c r="C9515" s="174" t="s">
        <v>182</v>
      </c>
      <c r="D9515" s="175">
        <v>28.02</v>
      </c>
    </row>
    <row r="9516" spans="1:4" ht="15.75" customHeight="1" x14ac:dyDescent="0.3">
      <c r="A9516" s="174">
        <v>103044</v>
      </c>
      <c r="B9516" s="83" t="s">
        <v>9697</v>
      </c>
      <c r="C9516" s="174" t="s">
        <v>182</v>
      </c>
      <c r="D9516" s="175">
        <v>37.94</v>
      </c>
    </row>
    <row r="9517" spans="1:4" ht="15.75" customHeight="1" x14ac:dyDescent="0.3">
      <c r="A9517" s="174">
        <v>103039</v>
      </c>
      <c r="B9517" s="83" t="s">
        <v>9698</v>
      </c>
      <c r="C9517" s="174" t="s">
        <v>182</v>
      </c>
      <c r="D9517" s="175">
        <v>84.04</v>
      </c>
    </row>
    <row r="9518" spans="1:4" ht="15.75" customHeight="1" x14ac:dyDescent="0.3">
      <c r="A9518" s="174">
        <v>103038</v>
      </c>
      <c r="B9518" s="83" t="s">
        <v>9699</v>
      </c>
      <c r="C9518" s="174" t="s">
        <v>182</v>
      </c>
      <c r="D9518" s="175">
        <v>76.790000000000006</v>
      </c>
    </row>
    <row r="9519" spans="1:4" ht="15.75" customHeight="1" x14ac:dyDescent="0.3">
      <c r="A9519" s="174">
        <v>103037</v>
      </c>
      <c r="B9519" s="83" t="s">
        <v>9700</v>
      </c>
      <c r="C9519" s="174" t="s">
        <v>182</v>
      </c>
      <c r="D9519" s="175">
        <v>57.34</v>
      </c>
    </row>
    <row r="9520" spans="1:4" ht="15.75" customHeight="1" x14ac:dyDescent="0.3">
      <c r="A9520" s="174">
        <v>103036</v>
      </c>
      <c r="B9520" s="83" t="s">
        <v>9701</v>
      </c>
      <c r="C9520" s="174" t="s">
        <v>182</v>
      </c>
      <c r="D9520" s="175">
        <v>29.08</v>
      </c>
    </row>
    <row r="9521" spans="1:4" ht="15.75" customHeight="1" x14ac:dyDescent="0.3">
      <c r="A9521" s="174">
        <v>103040</v>
      </c>
      <c r="B9521" s="83" t="s">
        <v>9702</v>
      </c>
      <c r="C9521" s="174" t="s">
        <v>182</v>
      </c>
      <c r="D9521" s="175">
        <v>124.37</v>
      </c>
    </row>
    <row r="9522" spans="1:4" ht="15.75" customHeight="1" x14ac:dyDescent="0.3">
      <c r="A9522" s="174">
        <v>90371</v>
      </c>
      <c r="B9522" s="83" t="s">
        <v>9703</v>
      </c>
      <c r="C9522" s="174" t="s">
        <v>182</v>
      </c>
      <c r="D9522" s="175">
        <v>36.44</v>
      </c>
    </row>
    <row r="9523" spans="1:4" ht="15.75" customHeight="1" x14ac:dyDescent="0.3">
      <c r="A9523" s="174">
        <v>103047</v>
      </c>
      <c r="B9523" s="83" t="s">
        <v>9704</v>
      </c>
      <c r="C9523" s="174" t="s">
        <v>182</v>
      </c>
      <c r="D9523" s="175">
        <v>29.81</v>
      </c>
    </row>
    <row r="9524" spans="1:4" ht="15.75" customHeight="1" x14ac:dyDescent="0.3">
      <c r="A9524" s="174">
        <v>94489</v>
      </c>
      <c r="B9524" s="83" t="s">
        <v>9705</v>
      </c>
      <c r="C9524" s="174" t="s">
        <v>182</v>
      </c>
      <c r="D9524" s="175">
        <v>36.46</v>
      </c>
    </row>
    <row r="9525" spans="1:4" ht="15.75" customHeight="1" x14ac:dyDescent="0.3">
      <c r="A9525" s="174">
        <v>94490</v>
      </c>
      <c r="B9525" s="83" t="s">
        <v>9706</v>
      </c>
      <c r="C9525" s="174" t="s">
        <v>182</v>
      </c>
      <c r="D9525" s="175">
        <v>53.74</v>
      </c>
    </row>
    <row r="9526" spans="1:4" ht="15.75" customHeight="1" x14ac:dyDescent="0.3">
      <c r="A9526" s="174">
        <v>94491</v>
      </c>
      <c r="B9526" s="83" t="s">
        <v>9707</v>
      </c>
      <c r="C9526" s="174" t="s">
        <v>182</v>
      </c>
      <c r="D9526" s="175">
        <v>73.260000000000005</v>
      </c>
    </row>
    <row r="9527" spans="1:4" ht="15.75" customHeight="1" x14ac:dyDescent="0.3">
      <c r="A9527" s="174">
        <v>94492</v>
      </c>
      <c r="B9527" s="83" t="s">
        <v>9708</v>
      </c>
      <c r="C9527" s="174" t="s">
        <v>182</v>
      </c>
      <c r="D9527" s="175">
        <v>75.31</v>
      </c>
    </row>
    <row r="9528" spans="1:4" ht="15.75" customHeight="1" x14ac:dyDescent="0.3">
      <c r="A9528" s="174">
        <v>94493</v>
      </c>
      <c r="B9528" s="83" t="s">
        <v>9709</v>
      </c>
      <c r="C9528" s="174" t="s">
        <v>182</v>
      </c>
      <c r="D9528" s="175">
        <v>137.65</v>
      </c>
    </row>
    <row r="9529" spans="1:4" ht="15.75" customHeight="1" x14ac:dyDescent="0.3">
      <c r="A9529" s="174">
        <v>94497</v>
      </c>
      <c r="B9529" s="83" t="s">
        <v>9710</v>
      </c>
      <c r="C9529" s="174" t="s">
        <v>182</v>
      </c>
      <c r="D9529" s="175">
        <v>109.98</v>
      </c>
    </row>
    <row r="9530" spans="1:4" ht="15.75" customHeight="1" x14ac:dyDescent="0.3">
      <c r="A9530" s="174">
        <v>94794</v>
      </c>
      <c r="B9530" s="83" t="s">
        <v>9711</v>
      </c>
      <c r="C9530" s="174" t="s">
        <v>182</v>
      </c>
      <c r="D9530" s="175">
        <v>172.57</v>
      </c>
    </row>
    <row r="9531" spans="1:4" ht="15.75" customHeight="1" x14ac:dyDescent="0.3">
      <c r="A9531" s="174">
        <v>94496</v>
      </c>
      <c r="B9531" s="83" t="s">
        <v>9712</v>
      </c>
      <c r="C9531" s="174" t="s">
        <v>182</v>
      </c>
      <c r="D9531" s="175">
        <v>86.7</v>
      </c>
    </row>
    <row r="9532" spans="1:4" ht="15.75" customHeight="1" x14ac:dyDescent="0.3">
      <c r="A9532" s="174">
        <v>94793</v>
      </c>
      <c r="B9532" s="83" t="s">
        <v>9713</v>
      </c>
      <c r="C9532" s="174" t="s">
        <v>182</v>
      </c>
      <c r="D9532" s="175">
        <v>162.01</v>
      </c>
    </row>
    <row r="9533" spans="1:4" ht="15.75" customHeight="1" x14ac:dyDescent="0.3">
      <c r="A9533" s="174">
        <v>94495</v>
      </c>
      <c r="B9533" s="83" t="s">
        <v>9714</v>
      </c>
      <c r="C9533" s="174" t="s">
        <v>182</v>
      </c>
      <c r="D9533" s="175">
        <v>63.66</v>
      </c>
    </row>
    <row r="9534" spans="1:4" ht="15.75" customHeight="1" x14ac:dyDescent="0.3">
      <c r="A9534" s="174">
        <v>94792</v>
      </c>
      <c r="B9534" s="83" t="s">
        <v>9715</v>
      </c>
      <c r="C9534" s="174" t="s">
        <v>182</v>
      </c>
      <c r="D9534" s="175">
        <v>118.81</v>
      </c>
    </row>
    <row r="9535" spans="1:4" ht="15.75" customHeight="1" x14ac:dyDescent="0.3">
      <c r="A9535" s="174">
        <v>89352</v>
      </c>
      <c r="B9535" s="83" t="s">
        <v>9716</v>
      </c>
      <c r="C9535" s="174" t="s">
        <v>182</v>
      </c>
      <c r="D9535" s="175">
        <v>37.090000000000003</v>
      </c>
    </row>
    <row r="9536" spans="1:4" ht="15.75" customHeight="1" x14ac:dyDescent="0.3">
      <c r="A9536" s="174">
        <v>89986</v>
      </c>
      <c r="B9536" s="83" t="s">
        <v>9717</v>
      </c>
      <c r="C9536" s="174" t="s">
        <v>182</v>
      </c>
      <c r="D9536" s="175">
        <v>85.68</v>
      </c>
    </row>
    <row r="9537" spans="1:4" ht="15.75" customHeight="1" x14ac:dyDescent="0.3">
      <c r="A9537" s="174">
        <v>94499</v>
      </c>
      <c r="B9537" s="83" t="s">
        <v>9718</v>
      </c>
      <c r="C9537" s="174" t="s">
        <v>182</v>
      </c>
      <c r="D9537" s="175">
        <v>297.08999999999997</v>
      </c>
    </row>
    <row r="9538" spans="1:4" ht="15.75" customHeight="1" x14ac:dyDescent="0.3">
      <c r="A9538" s="174">
        <v>94498</v>
      </c>
      <c r="B9538" s="83" t="s">
        <v>9719</v>
      </c>
      <c r="C9538" s="174" t="s">
        <v>182</v>
      </c>
      <c r="D9538" s="175">
        <v>151.37</v>
      </c>
    </row>
    <row r="9539" spans="1:4" ht="15.75" customHeight="1" x14ac:dyDescent="0.3">
      <c r="A9539" s="174">
        <v>94500</v>
      </c>
      <c r="B9539" s="83" t="s">
        <v>9720</v>
      </c>
      <c r="C9539" s="174" t="s">
        <v>182</v>
      </c>
      <c r="D9539" s="175">
        <v>360.92</v>
      </c>
    </row>
    <row r="9540" spans="1:4" ht="15.75" customHeight="1" x14ac:dyDescent="0.3">
      <c r="A9540" s="174">
        <v>89353</v>
      </c>
      <c r="B9540" s="83" t="s">
        <v>9721</v>
      </c>
      <c r="C9540" s="174" t="s">
        <v>182</v>
      </c>
      <c r="D9540" s="175">
        <v>41.42</v>
      </c>
    </row>
    <row r="9541" spans="1:4" ht="15.75" customHeight="1" x14ac:dyDescent="0.3">
      <c r="A9541" s="174">
        <v>89987</v>
      </c>
      <c r="B9541" s="83" t="s">
        <v>9722</v>
      </c>
      <c r="C9541" s="174" t="s">
        <v>182</v>
      </c>
      <c r="D9541" s="175">
        <v>97.66</v>
      </c>
    </row>
    <row r="9542" spans="1:4" ht="15.75" customHeight="1" x14ac:dyDescent="0.3">
      <c r="A9542" s="174">
        <v>94501</v>
      </c>
      <c r="B9542" s="83" t="s">
        <v>9723</v>
      </c>
      <c r="C9542" s="174" t="s">
        <v>182</v>
      </c>
      <c r="D9542" s="175">
        <v>720.95</v>
      </c>
    </row>
    <row r="9543" spans="1:4" ht="15.75" customHeight="1" x14ac:dyDescent="0.3">
      <c r="A9543" s="174">
        <v>89351</v>
      </c>
      <c r="B9543" s="83" t="s">
        <v>9724</v>
      </c>
      <c r="C9543" s="174" t="s">
        <v>182</v>
      </c>
      <c r="D9543" s="175">
        <v>34.69</v>
      </c>
    </row>
    <row r="9544" spans="1:4" ht="15.75" customHeight="1" x14ac:dyDescent="0.3">
      <c r="A9544" s="174">
        <v>89349</v>
      </c>
      <c r="B9544" s="83" t="s">
        <v>9725</v>
      </c>
      <c r="C9544" s="174" t="s">
        <v>182</v>
      </c>
      <c r="D9544" s="175">
        <v>27.71</v>
      </c>
    </row>
    <row r="9545" spans="1:4" ht="15.75" customHeight="1" x14ac:dyDescent="0.3">
      <c r="A9545" s="174">
        <v>89984</v>
      </c>
      <c r="B9545" s="83" t="s">
        <v>9726</v>
      </c>
      <c r="C9545" s="174" t="s">
        <v>182</v>
      </c>
      <c r="D9545" s="175">
        <v>87.83</v>
      </c>
    </row>
    <row r="9546" spans="1:4" ht="15.75" customHeight="1" x14ac:dyDescent="0.3">
      <c r="A9546" s="174">
        <v>89985</v>
      </c>
      <c r="B9546" s="83" t="s">
        <v>9727</v>
      </c>
      <c r="C9546" s="174" t="s">
        <v>182</v>
      </c>
      <c r="D9546" s="175">
        <v>92.95</v>
      </c>
    </row>
    <row r="9547" spans="1:4" ht="15.75" customHeight="1" x14ac:dyDescent="0.3">
      <c r="A9547" s="174">
        <v>103045</v>
      </c>
      <c r="B9547" s="83" t="s">
        <v>9728</v>
      </c>
      <c r="C9547" s="174" t="s">
        <v>182</v>
      </c>
      <c r="D9547" s="175">
        <v>12.37</v>
      </c>
    </row>
    <row r="9548" spans="1:4" ht="15.75" customHeight="1" x14ac:dyDescent="0.3">
      <c r="A9548" s="174">
        <v>103046</v>
      </c>
      <c r="B9548" s="83" t="s">
        <v>9729</v>
      </c>
      <c r="C9548" s="174" t="s">
        <v>182</v>
      </c>
      <c r="D9548" s="175">
        <v>28.81</v>
      </c>
    </row>
    <row r="9549" spans="1:4" ht="15.75" customHeight="1" x14ac:dyDescent="0.3">
      <c r="A9549" s="174">
        <v>103048</v>
      </c>
      <c r="B9549" s="83" t="s">
        <v>9730</v>
      </c>
      <c r="C9549" s="174" t="s">
        <v>182</v>
      </c>
      <c r="D9549" s="175">
        <v>22.56</v>
      </c>
    </row>
    <row r="9550" spans="1:4" ht="15.75" customHeight="1" x14ac:dyDescent="0.3">
      <c r="A9550" s="174">
        <v>103049</v>
      </c>
      <c r="B9550" s="83" t="s">
        <v>9731</v>
      </c>
      <c r="C9550" s="174" t="s">
        <v>182</v>
      </c>
      <c r="D9550" s="175">
        <v>24.38</v>
      </c>
    </row>
    <row r="9551" spans="1:4" ht="15.75" customHeight="1" x14ac:dyDescent="0.3">
      <c r="A9551" s="174">
        <v>103029</v>
      </c>
      <c r="B9551" s="83" t="s">
        <v>9732</v>
      </c>
      <c r="C9551" s="174" t="s">
        <v>182</v>
      </c>
      <c r="D9551" s="175">
        <v>47.03</v>
      </c>
    </row>
    <row r="9552" spans="1:4" ht="15.75" customHeight="1" x14ac:dyDescent="0.3">
      <c r="A9552" s="174">
        <v>103019</v>
      </c>
      <c r="B9552" s="83" t="s">
        <v>9733</v>
      </c>
      <c r="C9552" s="174" t="s">
        <v>182</v>
      </c>
      <c r="D9552" s="175">
        <v>285.5</v>
      </c>
    </row>
    <row r="9553" spans="1:4" ht="15.75" customHeight="1" x14ac:dyDescent="0.3">
      <c r="A9553" s="174">
        <v>103050</v>
      </c>
      <c r="B9553" s="83" t="s">
        <v>9734</v>
      </c>
      <c r="C9553" s="174" t="s">
        <v>182</v>
      </c>
      <c r="D9553" s="175">
        <v>31.29</v>
      </c>
    </row>
    <row r="9554" spans="1:4" ht="15.75" customHeight="1" x14ac:dyDescent="0.3">
      <c r="A9554" s="174">
        <v>103051</v>
      </c>
      <c r="B9554" s="83" t="s">
        <v>9735</v>
      </c>
      <c r="C9554" s="174" t="s">
        <v>182</v>
      </c>
      <c r="D9554" s="175">
        <v>37.94</v>
      </c>
    </row>
    <row r="9555" spans="1:4" ht="15.75" customHeight="1" x14ac:dyDescent="0.3">
      <c r="A9555" s="174">
        <v>103052</v>
      </c>
      <c r="B9555" s="83" t="s">
        <v>9736</v>
      </c>
      <c r="C9555" s="174" t="s">
        <v>182</v>
      </c>
      <c r="D9555" s="175">
        <v>49.97</v>
      </c>
    </row>
    <row r="9556" spans="1:4" ht="15.75" customHeight="1" x14ac:dyDescent="0.3">
      <c r="A9556" s="174">
        <v>94799</v>
      </c>
      <c r="B9556" s="83" t="s">
        <v>9737</v>
      </c>
      <c r="C9556" s="174" t="s">
        <v>182</v>
      </c>
      <c r="D9556" s="175">
        <v>190.28</v>
      </c>
    </row>
    <row r="9557" spans="1:4" ht="15.75" customHeight="1" x14ac:dyDescent="0.3">
      <c r="A9557" s="174">
        <v>94798</v>
      </c>
      <c r="B9557" s="83" t="s">
        <v>9738</v>
      </c>
      <c r="C9557" s="174" t="s">
        <v>182</v>
      </c>
      <c r="D9557" s="175">
        <v>154.53</v>
      </c>
    </row>
    <row r="9558" spans="1:4" ht="15.75" customHeight="1" x14ac:dyDescent="0.3">
      <c r="A9558" s="174">
        <v>94797</v>
      </c>
      <c r="B9558" s="83" t="s">
        <v>9739</v>
      </c>
      <c r="C9558" s="174" t="s">
        <v>182</v>
      </c>
      <c r="D9558" s="175">
        <v>94.15</v>
      </c>
    </row>
    <row r="9559" spans="1:4" ht="15.75" customHeight="1" x14ac:dyDescent="0.3">
      <c r="A9559" s="174">
        <v>94795</v>
      </c>
      <c r="B9559" s="83" t="s">
        <v>9740</v>
      </c>
      <c r="C9559" s="174" t="s">
        <v>182</v>
      </c>
      <c r="D9559" s="175">
        <v>40.01</v>
      </c>
    </row>
    <row r="9560" spans="1:4" ht="15.75" customHeight="1" x14ac:dyDescent="0.3">
      <c r="A9560" s="174">
        <v>94800</v>
      </c>
      <c r="B9560" s="83" t="s">
        <v>9741</v>
      </c>
      <c r="C9560" s="174" t="s">
        <v>182</v>
      </c>
      <c r="D9560" s="175">
        <v>244.36</v>
      </c>
    </row>
    <row r="9561" spans="1:4" ht="15.75" customHeight="1" x14ac:dyDescent="0.3">
      <c r="A9561" s="174">
        <v>94796</v>
      </c>
      <c r="B9561" s="83" t="s">
        <v>9742</v>
      </c>
      <c r="C9561" s="174" t="s">
        <v>182</v>
      </c>
      <c r="D9561" s="175">
        <v>46.91</v>
      </c>
    </row>
    <row r="9562" spans="1:4" ht="15.75" customHeight="1" x14ac:dyDescent="0.3">
      <c r="A9562" s="174">
        <v>99635</v>
      </c>
      <c r="B9562" s="83" t="s">
        <v>9743</v>
      </c>
      <c r="C9562" s="174" t="s">
        <v>182</v>
      </c>
      <c r="D9562" s="175">
        <v>399.34</v>
      </c>
    </row>
    <row r="9563" spans="1:4" ht="15.75" customHeight="1" x14ac:dyDescent="0.3">
      <c r="A9563" s="174">
        <v>103018</v>
      </c>
      <c r="B9563" s="83" t="s">
        <v>9744</v>
      </c>
      <c r="C9563" s="174" t="s">
        <v>182</v>
      </c>
      <c r="D9563" s="175">
        <v>327.02999999999997</v>
      </c>
    </row>
    <row r="9564" spans="1:4" ht="15.75" customHeight="1" x14ac:dyDescent="0.3">
      <c r="A9564" s="174">
        <v>95252</v>
      </c>
      <c r="B9564" s="83" t="s">
        <v>9745</v>
      </c>
      <c r="C9564" s="174" t="s">
        <v>182</v>
      </c>
      <c r="D9564" s="175">
        <v>152.85</v>
      </c>
    </row>
    <row r="9565" spans="1:4" ht="15.75" customHeight="1" x14ac:dyDescent="0.3">
      <c r="A9565" s="174">
        <v>95251</v>
      </c>
      <c r="B9565" s="83" t="s">
        <v>9746</v>
      </c>
      <c r="C9565" s="174" t="s">
        <v>182</v>
      </c>
      <c r="D9565" s="175">
        <v>125.76</v>
      </c>
    </row>
    <row r="9566" spans="1:4" ht="15.75" customHeight="1" x14ac:dyDescent="0.3">
      <c r="A9566" s="174">
        <v>95250</v>
      </c>
      <c r="B9566" s="83" t="s">
        <v>9747</v>
      </c>
      <c r="C9566" s="174" t="s">
        <v>182</v>
      </c>
      <c r="D9566" s="175">
        <v>85.27</v>
      </c>
    </row>
    <row r="9567" spans="1:4" ht="15.75" customHeight="1" x14ac:dyDescent="0.3">
      <c r="A9567" s="174">
        <v>95248</v>
      </c>
      <c r="B9567" s="83" t="s">
        <v>9748</v>
      </c>
      <c r="C9567" s="174" t="s">
        <v>182</v>
      </c>
      <c r="D9567" s="175">
        <v>53.17</v>
      </c>
    </row>
    <row r="9568" spans="1:4" ht="15.75" customHeight="1" x14ac:dyDescent="0.3">
      <c r="A9568" s="174">
        <v>95253</v>
      </c>
      <c r="B9568" s="83" t="s">
        <v>9749</v>
      </c>
      <c r="C9568" s="174" t="s">
        <v>182</v>
      </c>
      <c r="D9568" s="175">
        <v>231.23</v>
      </c>
    </row>
    <row r="9569" spans="1:4" ht="15.75" customHeight="1" x14ac:dyDescent="0.3">
      <c r="A9569" s="174">
        <v>95249</v>
      </c>
      <c r="B9569" s="83" t="s">
        <v>9750</v>
      </c>
      <c r="C9569" s="174" t="s">
        <v>182</v>
      </c>
      <c r="D9569" s="175">
        <v>63.18</v>
      </c>
    </row>
    <row r="9570" spans="1:4" ht="15.75" customHeight="1" x14ac:dyDescent="0.3">
      <c r="A9570" s="174">
        <v>99622</v>
      </c>
      <c r="B9570" s="83" t="s">
        <v>9751</v>
      </c>
      <c r="C9570" s="174" t="s">
        <v>182</v>
      </c>
      <c r="D9570" s="175">
        <v>283.69</v>
      </c>
    </row>
    <row r="9571" spans="1:4" ht="15.75" customHeight="1" x14ac:dyDescent="0.3">
      <c r="A9571" s="174">
        <v>99621</v>
      </c>
      <c r="B9571" s="83" t="s">
        <v>9752</v>
      </c>
      <c r="C9571" s="174" t="s">
        <v>182</v>
      </c>
      <c r="D9571" s="175">
        <v>251.62</v>
      </c>
    </row>
    <row r="9572" spans="1:4" ht="15.75" customHeight="1" x14ac:dyDescent="0.3">
      <c r="A9572" s="174">
        <v>99620</v>
      </c>
      <c r="B9572" s="83" t="s">
        <v>9753</v>
      </c>
      <c r="C9572" s="174" t="s">
        <v>182</v>
      </c>
      <c r="D9572" s="175">
        <v>169.01</v>
      </c>
    </row>
    <row r="9573" spans="1:4" ht="15.75" customHeight="1" x14ac:dyDescent="0.3">
      <c r="A9573" s="174">
        <v>103008</v>
      </c>
      <c r="B9573" s="83" t="s">
        <v>9754</v>
      </c>
      <c r="C9573" s="174" t="s">
        <v>182</v>
      </c>
      <c r="D9573" s="175">
        <v>101.41</v>
      </c>
    </row>
    <row r="9574" spans="1:4" ht="15.75" customHeight="1" x14ac:dyDescent="0.3">
      <c r="A9574" s="174">
        <v>99624</v>
      </c>
      <c r="B9574" s="83" t="s">
        <v>9755</v>
      </c>
      <c r="C9574" s="174" t="s">
        <v>182</v>
      </c>
      <c r="D9574" s="175">
        <v>563.44000000000005</v>
      </c>
    </row>
    <row r="9575" spans="1:4" ht="15.75" customHeight="1" x14ac:dyDescent="0.3">
      <c r="A9575" s="174">
        <v>99623</v>
      </c>
      <c r="B9575" s="83" t="s">
        <v>9756</v>
      </c>
      <c r="C9575" s="174" t="s">
        <v>182</v>
      </c>
      <c r="D9575" s="175">
        <v>395.49</v>
      </c>
    </row>
    <row r="9576" spans="1:4" ht="15.75" customHeight="1" x14ac:dyDescent="0.3">
      <c r="A9576" s="174">
        <v>99625</v>
      </c>
      <c r="B9576" s="83" t="s">
        <v>9757</v>
      </c>
      <c r="C9576" s="174" t="s">
        <v>182</v>
      </c>
      <c r="D9576" s="175">
        <v>774.25</v>
      </c>
    </row>
    <row r="9577" spans="1:4" ht="15.75" customHeight="1" x14ac:dyDescent="0.3">
      <c r="A9577" s="174">
        <v>99619</v>
      </c>
      <c r="B9577" s="83" t="s">
        <v>9758</v>
      </c>
      <c r="C9577" s="174" t="s">
        <v>182</v>
      </c>
      <c r="D9577" s="175">
        <v>124.42</v>
      </c>
    </row>
    <row r="9578" spans="1:4" ht="15.75" customHeight="1" x14ac:dyDescent="0.3">
      <c r="A9578" s="174">
        <v>99626</v>
      </c>
      <c r="B9578" s="83" t="s">
        <v>9759</v>
      </c>
      <c r="C9578" s="174" t="s">
        <v>182</v>
      </c>
      <c r="D9578" s="175">
        <v>1190.1199999999999</v>
      </c>
    </row>
    <row r="9579" spans="1:4" ht="15.75" customHeight="1" x14ac:dyDescent="0.3">
      <c r="A9579" s="174">
        <v>99631</v>
      </c>
      <c r="B9579" s="83" t="s">
        <v>9760</v>
      </c>
      <c r="C9579" s="174" t="s">
        <v>182</v>
      </c>
      <c r="D9579" s="175">
        <v>159.30000000000001</v>
      </c>
    </row>
    <row r="9580" spans="1:4" ht="15.75" customHeight="1" x14ac:dyDescent="0.3">
      <c r="A9580" s="174">
        <v>99630</v>
      </c>
      <c r="B9580" s="83" t="s">
        <v>9761</v>
      </c>
      <c r="C9580" s="174" t="s">
        <v>182</v>
      </c>
      <c r="D9580" s="175">
        <v>136.52000000000001</v>
      </c>
    </row>
    <row r="9581" spans="1:4" ht="15.75" customHeight="1" x14ac:dyDescent="0.3">
      <c r="A9581" s="174">
        <v>99629</v>
      </c>
      <c r="B9581" s="83" t="s">
        <v>9762</v>
      </c>
      <c r="C9581" s="174" t="s">
        <v>182</v>
      </c>
      <c r="D9581" s="175">
        <v>91.95</v>
      </c>
    </row>
    <row r="9582" spans="1:4" ht="15.75" customHeight="1" x14ac:dyDescent="0.3">
      <c r="A9582" s="174">
        <v>99627</v>
      </c>
      <c r="B9582" s="83" t="s">
        <v>9763</v>
      </c>
      <c r="C9582" s="174" t="s">
        <v>182</v>
      </c>
      <c r="D9582" s="175">
        <v>75.150000000000006</v>
      </c>
    </row>
    <row r="9583" spans="1:4" ht="15.75" customHeight="1" x14ac:dyDescent="0.3">
      <c r="A9583" s="174">
        <v>103009</v>
      </c>
      <c r="B9583" s="83" t="s">
        <v>9764</v>
      </c>
      <c r="C9583" s="174" t="s">
        <v>182</v>
      </c>
      <c r="D9583" s="175">
        <v>361.14</v>
      </c>
    </row>
    <row r="9584" spans="1:4" ht="15.75" customHeight="1" x14ac:dyDescent="0.3">
      <c r="A9584" s="174">
        <v>99632</v>
      </c>
      <c r="B9584" s="83" t="s">
        <v>9765</v>
      </c>
      <c r="C9584" s="174" t="s">
        <v>182</v>
      </c>
      <c r="D9584" s="175">
        <v>229.16</v>
      </c>
    </row>
    <row r="9585" spans="1:4" ht="15.75" customHeight="1" x14ac:dyDescent="0.3">
      <c r="A9585" s="174">
        <v>99633</v>
      </c>
      <c r="B9585" s="83" t="s">
        <v>9766</v>
      </c>
      <c r="C9585" s="174" t="s">
        <v>182</v>
      </c>
      <c r="D9585" s="175">
        <v>489.67</v>
      </c>
    </row>
    <row r="9586" spans="1:4" ht="15.75" customHeight="1" x14ac:dyDescent="0.3">
      <c r="A9586" s="174">
        <v>99628</v>
      </c>
      <c r="B9586" s="83" t="s">
        <v>9767</v>
      </c>
      <c r="C9586" s="174" t="s">
        <v>182</v>
      </c>
      <c r="D9586" s="175">
        <v>82.43</v>
      </c>
    </row>
    <row r="9587" spans="1:4" ht="15.75" customHeight="1" x14ac:dyDescent="0.3">
      <c r="A9587" s="174">
        <v>99634</v>
      </c>
      <c r="B9587" s="83" t="s">
        <v>9768</v>
      </c>
      <c r="C9587" s="174" t="s">
        <v>182</v>
      </c>
      <c r="D9587" s="175">
        <v>832.05</v>
      </c>
    </row>
    <row r="9588" spans="1:4" ht="15.75" customHeight="1" x14ac:dyDescent="0.3">
      <c r="A9588" s="174">
        <v>103013</v>
      </c>
      <c r="B9588" s="83" t="s">
        <v>9769</v>
      </c>
      <c r="C9588" s="174" t="s">
        <v>182</v>
      </c>
      <c r="D9588" s="175">
        <v>145.93</v>
      </c>
    </row>
    <row r="9589" spans="1:4" ht="15.75" customHeight="1" x14ac:dyDescent="0.3">
      <c r="A9589" s="174">
        <v>103012</v>
      </c>
      <c r="B9589" s="83" t="s">
        <v>9770</v>
      </c>
      <c r="C9589" s="174" t="s">
        <v>182</v>
      </c>
      <c r="D9589" s="175">
        <v>135.27000000000001</v>
      </c>
    </row>
    <row r="9590" spans="1:4" ht="15.75" customHeight="1" x14ac:dyDescent="0.3">
      <c r="A9590" s="174">
        <v>103011</v>
      </c>
      <c r="B9590" s="83" t="s">
        <v>9771</v>
      </c>
      <c r="C9590" s="174" t="s">
        <v>182</v>
      </c>
      <c r="D9590" s="175">
        <v>85.93</v>
      </c>
    </row>
    <row r="9591" spans="1:4" ht="15.75" customHeight="1" x14ac:dyDescent="0.3">
      <c r="A9591" s="174">
        <v>103015</v>
      </c>
      <c r="B9591" s="83" t="s">
        <v>9772</v>
      </c>
      <c r="C9591" s="174" t="s">
        <v>182</v>
      </c>
      <c r="D9591" s="175">
        <v>386.35</v>
      </c>
    </row>
    <row r="9592" spans="1:4" ht="15.75" customHeight="1" x14ac:dyDescent="0.3">
      <c r="A9592" s="174">
        <v>103014</v>
      </c>
      <c r="B9592" s="83" t="s">
        <v>9773</v>
      </c>
      <c r="C9592" s="174" t="s">
        <v>182</v>
      </c>
      <c r="D9592" s="175">
        <v>219.07</v>
      </c>
    </row>
    <row r="9593" spans="1:4" ht="15.75" customHeight="1" x14ac:dyDescent="0.3">
      <c r="A9593" s="174">
        <v>103016</v>
      </c>
      <c r="B9593" s="83" t="s">
        <v>9774</v>
      </c>
      <c r="C9593" s="174" t="s">
        <v>182</v>
      </c>
      <c r="D9593" s="175">
        <v>527.83000000000004</v>
      </c>
    </row>
    <row r="9594" spans="1:4" ht="15.75" customHeight="1" x14ac:dyDescent="0.3">
      <c r="A9594" s="174">
        <v>103010</v>
      </c>
      <c r="B9594" s="83" t="s">
        <v>9775</v>
      </c>
      <c r="C9594" s="174" t="s">
        <v>182</v>
      </c>
      <c r="D9594" s="175">
        <v>76.900000000000006</v>
      </c>
    </row>
    <row r="9595" spans="1:4" ht="15.75" customHeight="1" x14ac:dyDescent="0.3">
      <c r="A9595" s="174">
        <v>103017</v>
      </c>
      <c r="B9595" s="83" t="s">
        <v>9776</v>
      </c>
      <c r="C9595" s="174" t="s">
        <v>182</v>
      </c>
      <c r="D9595" s="175">
        <v>919.56</v>
      </c>
    </row>
    <row r="9596" spans="1:4" ht="15.75" customHeight="1" x14ac:dyDescent="0.3">
      <c r="A9596" s="174">
        <v>103033</v>
      </c>
      <c r="B9596" s="83" t="s">
        <v>9777</v>
      </c>
      <c r="C9596" s="174" t="s">
        <v>182</v>
      </c>
      <c r="D9596" s="175">
        <v>0</v>
      </c>
    </row>
    <row r="9597" spans="1:4" ht="15.75" customHeight="1" x14ac:dyDescent="0.3">
      <c r="A9597" s="174">
        <v>103032</v>
      </c>
      <c r="B9597" s="83" t="s">
        <v>9778</v>
      </c>
      <c r="C9597" s="174" t="s">
        <v>182</v>
      </c>
      <c r="D9597" s="175">
        <v>0</v>
      </c>
    </row>
    <row r="9598" spans="1:4" ht="15.75" customHeight="1" x14ac:dyDescent="0.3">
      <c r="A9598" s="174">
        <v>103030</v>
      </c>
      <c r="B9598" s="83" t="s">
        <v>9779</v>
      </c>
      <c r="C9598" s="174" t="s">
        <v>182</v>
      </c>
      <c r="D9598" s="175">
        <v>0</v>
      </c>
    </row>
    <row r="9599" spans="1:4" ht="15.75" customHeight="1" x14ac:dyDescent="0.3">
      <c r="A9599" s="174">
        <v>103031</v>
      </c>
      <c r="B9599" s="83" t="s">
        <v>9780</v>
      </c>
      <c r="C9599" s="174" t="s">
        <v>182</v>
      </c>
      <c r="D9599" s="175">
        <v>0</v>
      </c>
    </row>
    <row r="9600" spans="1:4" ht="15.75" customHeight="1" x14ac:dyDescent="0.3">
      <c r="A9600" s="174">
        <v>103035</v>
      </c>
      <c r="B9600" s="83" t="s">
        <v>9781</v>
      </c>
      <c r="C9600" s="174" t="s">
        <v>182</v>
      </c>
      <c r="D9600" s="175">
        <v>0</v>
      </c>
    </row>
    <row r="9601" spans="1:4" ht="15.75" customHeight="1" x14ac:dyDescent="0.3">
      <c r="A9601" s="174">
        <v>103034</v>
      </c>
      <c r="B9601" s="83" t="s">
        <v>9782</v>
      </c>
      <c r="C9601" s="174" t="s">
        <v>182</v>
      </c>
      <c r="D9601" s="175">
        <v>0</v>
      </c>
    </row>
    <row r="9602" spans="1:4" ht="15.75" customHeight="1" x14ac:dyDescent="0.3">
      <c r="A9602" s="174">
        <v>103024</v>
      </c>
      <c r="B9602" s="83" t="s">
        <v>9783</v>
      </c>
      <c r="C9602" s="174" t="s">
        <v>182</v>
      </c>
      <c r="D9602" s="175">
        <v>0</v>
      </c>
    </row>
    <row r="9603" spans="1:4" ht="15.75" customHeight="1" x14ac:dyDescent="0.3">
      <c r="A9603" s="174">
        <v>103023</v>
      </c>
      <c r="B9603" s="83" t="s">
        <v>9784</v>
      </c>
      <c r="C9603" s="174" t="s">
        <v>182</v>
      </c>
      <c r="D9603" s="175">
        <v>0</v>
      </c>
    </row>
    <row r="9604" spans="1:4" ht="15.75" customHeight="1" x14ac:dyDescent="0.3">
      <c r="A9604" s="174">
        <v>103022</v>
      </c>
      <c r="B9604" s="83" t="s">
        <v>9785</v>
      </c>
      <c r="C9604" s="174" t="s">
        <v>182</v>
      </c>
      <c r="D9604" s="175">
        <v>0</v>
      </c>
    </row>
    <row r="9605" spans="1:4" ht="15.75" customHeight="1" x14ac:dyDescent="0.3">
      <c r="A9605" s="174">
        <v>103020</v>
      </c>
      <c r="B9605" s="83" t="s">
        <v>9786</v>
      </c>
      <c r="C9605" s="174" t="s">
        <v>182</v>
      </c>
      <c r="D9605" s="175">
        <v>0</v>
      </c>
    </row>
    <row r="9606" spans="1:4" ht="15.75" customHeight="1" x14ac:dyDescent="0.3">
      <c r="A9606" s="174">
        <v>103026</v>
      </c>
      <c r="B9606" s="83" t="s">
        <v>9787</v>
      </c>
      <c r="C9606" s="174" t="s">
        <v>182</v>
      </c>
      <c r="D9606" s="175">
        <v>0</v>
      </c>
    </row>
    <row r="9607" spans="1:4" ht="15.75" customHeight="1" x14ac:dyDescent="0.3">
      <c r="A9607" s="174">
        <v>103025</v>
      </c>
      <c r="B9607" s="83" t="s">
        <v>9788</v>
      </c>
      <c r="C9607" s="174" t="s">
        <v>182</v>
      </c>
      <c r="D9607" s="175">
        <v>0</v>
      </c>
    </row>
    <row r="9608" spans="1:4" ht="15.75" customHeight="1" x14ac:dyDescent="0.3">
      <c r="A9608" s="174">
        <v>103021</v>
      </c>
      <c r="B9608" s="83" t="s">
        <v>9789</v>
      </c>
      <c r="C9608" s="174" t="s">
        <v>182</v>
      </c>
      <c r="D9608" s="175">
        <v>0</v>
      </c>
    </row>
    <row r="9609" spans="1:4" ht="15.75" customHeight="1" x14ac:dyDescent="0.3">
      <c r="A9609" s="174">
        <v>103027</v>
      </c>
      <c r="B9609" s="83" t="s">
        <v>9790</v>
      </c>
      <c r="C9609" s="174" t="s">
        <v>182</v>
      </c>
      <c r="D9609" s="175">
        <v>0</v>
      </c>
    </row>
    <row r="9610" spans="1:4" ht="15.75" customHeight="1" x14ac:dyDescent="0.3">
      <c r="A9610" s="174">
        <v>103028</v>
      </c>
      <c r="B9610" s="83" t="s">
        <v>9791</v>
      </c>
      <c r="C9610" s="174" t="s">
        <v>182</v>
      </c>
      <c r="D9610" s="175">
        <v>0</v>
      </c>
    </row>
    <row r="9611" spans="1:4" ht="15.75" customHeight="1" x14ac:dyDescent="0.3">
      <c r="A9611" s="174">
        <v>103563</v>
      </c>
      <c r="B9611" s="83" t="s">
        <v>9792</v>
      </c>
      <c r="C9611" s="174" t="s">
        <v>182</v>
      </c>
      <c r="D9611" s="175">
        <v>0</v>
      </c>
    </row>
    <row r="9612" spans="1:4" ht="15.75" customHeight="1" x14ac:dyDescent="0.3">
      <c r="A9612" s="174">
        <v>103564</v>
      </c>
      <c r="B9612" s="83" t="s">
        <v>9793</v>
      </c>
      <c r="C9612" s="174" t="s">
        <v>182</v>
      </c>
      <c r="D9612" s="175">
        <v>0</v>
      </c>
    </row>
    <row r="9613" spans="1:4" ht="15.75" customHeight="1" x14ac:dyDescent="0.3">
      <c r="A9613" s="174">
        <v>103565</v>
      </c>
      <c r="B9613" s="83" t="s">
        <v>9794</v>
      </c>
      <c r="C9613" s="174" t="s">
        <v>182</v>
      </c>
      <c r="D9613" s="175">
        <v>0</v>
      </c>
    </row>
    <row r="9614" spans="1:4" ht="15.75" customHeight="1" x14ac:dyDescent="0.3">
      <c r="A9614" s="174">
        <v>103566</v>
      </c>
      <c r="B9614" s="83" t="s">
        <v>9795</v>
      </c>
      <c r="C9614" s="174" t="s">
        <v>182</v>
      </c>
      <c r="D9614" s="175">
        <v>0</v>
      </c>
    </row>
    <row r="9615" spans="1:4" ht="15.75" customHeight="1" x14ac:dyDescent="0.3">
      <c r="A9615" s="174">
        <v>103567</v>
      </c>
      <c r="B9615" s="83" t="s">
        <v>9796</v>
      </c>
      <c r="C9615" s="174" t="s">
        <v>182</v>
      </c>
      <c r="D9615" s="175">
        <v>0</v>
      </c>
    </row>
    <row r="9616" spans="1:4" ht="15.75" customHeight="1" x14ac:dyDescent="0.3">
      <c r="A9616" s="174">
        <v>103568</v>
      </c>
      <c r="B9616" s="83" t="s">
        <v>9797</v>
      </c>
      <c r="C9616" s="174" t="s">
        <v>182</v>
      </c>
      <c r="D9616" s="175">
        <v>0</v>
      </c>
    </row>
    <row r="9617" spans="1:4" ht="15.75" customHeight="1" x14ac:dyDescent="0.3">
      <c r="A9617" s="174">
        <v>103569</v>
      </c>
      <c r="B9617" s="83" t="s">
        <v>9798</v>
      </c>
      <c r="C9617" s="174" t="s">
        <v>182</v>
      </c>
      <c r="D9617" s="175">
        <v>0</v>
      </c>
    </row>
    <row r="9618" spans="1:4" ht="15.75" customHeight="1" x14ac:dyDescent="0.3">
      <c r="A9618" s="174">
        <v>103570</v>
      </c>
      <c r="B9618" s="83" t="s">
        <v>9799</v>
      </c>
      <c r="C9618" s="174" t="s">
        <v>182</v>
      </c>
      <c r="D9618" s="175">
        <v>0</v>
      </c>
    </row>
    <row r="9619" spans="1:4" ht="15.75" customHeight="1" x14ac:dyDescent="0.3">
      <c r="A9619" s="174">
        <v>103571</v>
      </c>
      <c r="B9619" s="83" t="s">
        <v>9800</v>
      </c>
      <c r="C9619" s="174" t="s">
        <v>182</v>
      </c>
      <c r="D9619" s="175">
        <v>0</v>
      </c>
    </row>
    <row r="9620" spans="1:4" ht="15.75" customHeight="1" x14ac:dyDescent="0.3">
      <c r="A9620" s="174">
        <v>103562</v>
      </c>
      <c r="B9620" s="83" t="s">
        <v>9801</v>
      </c>
      <c r="C9620" s="174" t="s">
        <v>182</v>
      </c>
      <c r="D9620" s="175">
        <v>0</v>
      </c>
    </row>
    <row r="9621" spans="1:4" ht="15.75" customHeight="1" x14ac:dyDescent="0.3">
      <c r="A9621" s="174">
        <v>103573</v>
      </c>
      <c r="B9621" s="83" t="s">
        <v>9802</v>
      </c>
      <c r="C9621" s="174" t="s">
        <v>182</v>
      </c>
      <c r="D9621" s="175">
        <v>0</v>
      </c>
    </row>
    <row r="9622" spans="1:4" ht="15.75" customHeight="1" x14ac:dyDescent="0.3">
      <c r="A9622" s="174">
        <v>103585</v>
      </c>
      <c r="B9622" s="83" t="s">
        <v>9803</v>
      </c>
      <c r="C9622" s="174" t="s">
        <v>182</v>
      </c>
      <c r="D9622" s="175">
        <v>0</v>
      </c>
    </row>
    <row r="9623" spans="1:4" ht="15.75" customHeight="1" x14ac:dyDescent="0.3">
      <c r="A9623" s="174">
        <v>103586</v>
      </c>
      <c r="B9623" s="83" t="s">
        <v>9804</v>
      </c>
      <c r="C9623" s="174" t="s">
        <v>182</v>
      </c>
      <c r="D9623" s="175">
        <v>0</v>
      </c>
    </row>
    <row r="9624" spans="1:4" ht="15.75" customHeight="1" x14ac:dyDescent="0.3">
      <c r="A9624" s="174">
        <v>103574</v>
      </c>
      <c r="B9624" s="83" t="s">
        <v>9805</v>
      </c>
      <c r="C9624" s="174" t="s">
        <v>182</v>
      </c>
      <c r="D9624" s="175">
        <v>0</v>
      </c>
    </row>
    <row r="9625" spans="1:4" ht="15.75" customHeight="1" x14ac:dyDescent="0.3">
      <c r="A9625" s="174">
        <v>103575</v>
      </c>
      <c r="B9625" s="83" t="s">
        <v>9806</v>
      </c>
      <c r="C9625" s="174" t="s">
        <v>182</v>
      </c>
      <c r="D9625" s="175">
        <v>0</v>
      </c>
    </row>
    <row r="9626" spans="1:4" ht="15.75" customHeight="1" x14ac:dyDescent="0.3">
      <c r="A9626" s="174">
        <v>103576</v>
      </c>
      <c r="B9626" s="83" t="s">
        <v>9807</v>
      </c>
      <c r="C9626" s="174" t="s">
        <v>182</v>
      </c>
      <c r="D9626" s="175">
        <v>0</v>
      </c>
    </row>
    <row r="9627" spans="1:4" ht="15.75" customHeight="1" x14ac:dyDescent="0.3">
      <c r="A9627" s="174">
        <v>103577</v>
      </c>
      <c r="B9627" s="83" t="s">
        <v>9808</v>
      </c>
      <c r="C9627" s="174" t="s">
        <v>182</v>
      </c>
      <c r="D9627" s="175">
        <v>0</v>
      </c>
    </row>
    <row r="9628" spans="1:4" ht="15.75" customHeight="1" x14ac:dyDescent="0.3">
      <c r="A9628" s="174">
        <v>103578</v>
      </c>
      <c r="B9628" s="83" t="s">
        <v>9809</v>
      </c>
      <c r="C9628" s="174" t="s">
        <v>182</v>
      </c>
      <c r="D9628" s="175">
        <v>0</v>
      </c>
    </row>
    <row r="9629" spans="1:4" ht="15.75" customHeight="1" x14ac:dyDescent="0.3">
      <c r="A9629" s="174">
        <v>103579</v>
      </c>
      <c r="B9629" s="83" t="s">
        <v>9810</v>
      </c>
      <c r="C9629" s="174" t="s">
        <v>182</v>
      </c>
      <c r="D9629" s="175">
        <v>0</v>
      </c>
    </row>
    <row r="9630" spans="1:4" ht="15.75" customHeight="1" x14ac:dyDescent="0.3">
      <c r="A9630" s="174">
        <v>103580</v>
      </c>
      <c r="B9630" s="83" t="s">
        <v>9811</v>
      </c>
      <c r="C9630" s="174" t="s">
        <v>182</v>
      </c>
      <c r="D9630" s="175">
        <v>0</v>
      </c>
    </row>
    <row r="9631" spans="1:4" ht="15.75" customHeight="1" x14ac:dyDescent="0.3">
      <c r="A9631" s="174">
        <v>103581</v>
      </c>
      <c r="B9631" s="83" t="s">
        <v>9812</v>
      </c>
      <c r="C9631" s="174" t="s">
        <v>182</v>
      </c>
      <c r="D9631" s="175">
        <v>0</v>
      </c>
    </row>
    <row r="9632" spans="1:4" ht="15.75" customHeight="1" x14ac:dyDescent="0.3">
      <c r="A9632" s="174">
        <v>103582</v>
      </c>
      <c r="B9632" s="83" t="s">
        <v>9813</v>
      </c>
      <c r="C9632" s="174" t="s">
        <v>182</v>
      </c>
      <c r="D9632" s="175">
        <v>0</v>
      </c>
    </row>
    <row r="9633" spans="1:4" ht="15.75" customHeight="1" x14ac:dyDescent="0.3">
      <c r="A9633" s="174">
        <v>103572</v>
      </c>
      <c r="B9633" s="83" t="s">
        <v>9814</v>
      </c>
      <c r="C9633" s="174" t="s">
        <v>182</v>
      </c>
      <c r="D9633" s="175">
        <v>0</v>
      </c>
    </row>
    <row r="9634" spans="1:4" ht="15.75" customHeight="1" x14ac:dyDescent="0.3">
      <c r="A9634" s="174">
        <v>103583</v>
      </c>
      <c r="B9634" s="83" t="s">
        <v>9815</v>
      </c>
      <c r="C9634" s="174" t="s">
        <v>182</v>
      </c>
      <c r="D9634" s="175">
        <v>0</v>
      </c>
    </row>
    <row r="9635" spans="1:4" ht="15.75" customHeight="1" x14ac:dyDescent="0.3">
      <c r="A9635" s="174">
        <v>103584</v>
      </c>
      <c r="B9635" s="83" t="s">
        <v>9816</v>
      </c>
      <c r="C9635" s="174" t="s">
        <v>182</v>
      </c>
      <c r="D9635" s="175">
        <v>0</v>
      </c>
    </row>
    <row r="9636" spans="1:4" ht="15.75" customHeight="1" x14ac:dyDescent="0.3">
      <c r="A9636" s="174">
        <v>103557</v>
      </c>
      <c r="B9636" s="83" t="s">
        <v>9817</v>
      </c>
      <c r="C9636" s="174" t="s">
        <v>182</v>
      </c>
      <c r="D9636" s="175">
        <v>0</v>
      </c>
    </row>
    <row r="9637" spans="1:4" ht="15.75" customHeight="1" x14ac:dyDescent="0.3">
      <c r="A9637" s="174">
        <v>103558</v>
      </c>
      <c r="B9637" s="83" t="s">
        <v>9818</v>
      </c>
      <c r="C9637" s="174" t="s">
        <v>182</v>
      </c>
      <c r="D9637" s="175">
        <v>0</v>
      </c>
    </row>
    <row r="9638" spans="1:4" ht="15.75" customHeight="1" x14ac:dyDescent="0.3">
      <c r="A9638" s="174">
        <v>103559</v>
      </c>
      <c r="B9638" s="83" t="s">
        <v>9819</v>
      </c>
      <c r="C9638" s="174" t="s">
        <v>182</v>
      </c>
      <c r="D9638" s="175">
        <v>0</v>
      </c>
    </row>
    <row r="9639" spans="1:4" ht="15.75" customHeight="1" x14ac:dyDescent="0.3">
      <c r="A9639" s="174">
        <v>103560</v>
      </c>
      <c r="B9639" s="83" t="s">
        <v>9820</v>
      </c>
      <c r="C9639" s="174" t="s">
        <v>182</v>
      </c>
      <c r="D9639" s="175">
        <v>0</v>
      </c>
    </row>
    <row r="9640" spans="1:4" ht="15.75" customHeight="1" x14ac:dyDescent="0.3">
      <c r="A9640" s="174">
        <v>103561</v>
      </c>
      <c r="B9640" s="83" t="s">
        <v>9821</v>
      </c>
      <c r="C9640" s="174" t="s">
        <v>182</v>
      </c>
      <c r="D9640" s="175">
        <v>0</v>
      </c>
    </row>
    <row r="9641" spans="1:4" ht="15.75" customHeight="1" x14ac:dyDescent="0.3">
      <c r="A9641" s="174">
        <v>103529</v>
      </c>
      <c r="B9641" s="83" t="s">
        <v>9822</v>
      </c>
      <c r="C9641" s="174" t="s">
        <v>182</v>
      </c>
      <c r="D9641" s="175">
        <v>0</v>
      </c>
    </row>
    <row r="9642" spans="1:4" ht="15.75" customHeight="1" x14ac:dyDescent="0.3">
      <c r="A9642" s="174">
        <v>103530</v>
      </c>
      <c r="B9642" s="83" t="s">
        <v>9823</v>
      </c>
      <c r="C9642" s="174" t="s">
        <v>182</v>
      </c>
      <c r="D9642" s="175">
        <v>0</v>
      </c>
    </row>
    <row r="9643" spans="1:4" ht="15.75" customHeight="1" x14ac:dyDescent="0.3">
      <c r="A9643" s="174">
        <v>103531</v>
      </c>
      <c r="B9643" s="83" t="s">
        <v>9824</v>
      </c>
      <c r="C9643" s="174" t="s">
        <v>182</v>
      </c>
      <c r="D9643" s="175">
        <v>0</v>
      </c>
    </row>
    <row r="9644" spans="1:4" ht="15.75" customHeight="1" x14ac:dyDescent="0.3">
      <c r="A9644" s="174">
        <v>103532</v>
      </c>
      <c r="B9644" s="83" t="s">
        <v>9825</v>
      </c>
      <c r="C9644" s="174" t="s">
        <v>182</v>
      </c>
      <c r="D9644" s="175">
        <v>0</v>
      </c>
    </row>
    <row r="9645" spans="1:4" ht="15.75" customHeight="1" x14ac:dyDescent="0.3">
      <c r="A9645" s="174">
        <v>103533</v>
      </c>
      <c r="B9645" s="83" t="s">
        <v>9826</v>
      </c>
      <c r="C9645" s="174" t="s">
        <v>182</v>
      </c>
      <c r="D9645" s="175">
        <v>0</v>
      </c>
    </row>
    <row r="9646" spans="1:4" ht="15.75" customHeight="1" x14ac:dyDescent="0.3">
      <c r="A9646" s="174">
        <v>103534</v>
      </c>
      <c r="B9646" s="83" t="s">
        <v>9827</v>
      </c>
      <c r="C9646" s="174" t="s">
        <v>182</v>
      </c>
      <c r="D9646" s="175">
        <v>0</v>
      </c>
    </row>
    <row r="9647" spans="1:4" ht="15.75" customHeight="1" x14ac:dyDescent="0.3">
      <c r="A9647" s="174">
        <v>103535</v>
      </c>
      <c r="B9647" s="83" t="s">
        <v>9828</v>
      </c>
      <c r="C9647" s="174" t="s">
        <v>182</v>
      </c>
      <c r="D9647" s="175">
        <v>0</v>
      </c>
    </row>
    <row r="9648" spans="1:4" ht="15.75" customHeight="1" x14ac:dyDescent="0.3">
      <c r="A9648" s="174">
        <v>103527</v>
      </c>
      <c r="B9648" s="83" t="s">
        <v>9829</v>
      </c>
      <c r="C9648" s="174" t="s">
        <v>182</v>
      </c>
      <c r="D9648" s="175">
        <v>0</v>
      </c>
    </row>
    <row r="9649" spans="1:4" ht="15.75" customHeight="1" x14ac:dyDescent="0.3">
      <c r="A9649" s="174">
        <v>103536</v>
      </c>
      <c r="B9649" s="83" t="s">
        <v>9830</v>
      </c>
      <c r="C9649" s="174" t="s">
        <v>182</v>
      </c>
      <c r="D9649" s="175">
        <v>0</v>
      </c>
    </row>
    <row r="9650" spans="1:4" ht="15.75" customHeight="1" x14ac:dyDescent="0.3">
      <c r="A9650" s="174">
        <v>103528</v>
      </c>
      <c r="B9650" s="83" t="s">
        <v>9831</v>
      </c>
      <c r="C9650" s="174" t="s">
        <v>182</v>
      </c>
      <c r="D9650" s="175">
        <v>0</v>
      </c>
    </row>
    <row r="9651" spans="1:4" ht="15.75" customHeight="1" x14ac:dyDescent="0.3">
      <c r="A9651" s="174">
        <v>103541</v>
      </c>
      <c r="B9651" s="83" t="s">
        <v>9832</v>
      </c>
      <c r="C9651" s="174" t="s">
        <v>182</v>
      </c>
      <c r="D9651" s="175">
        <v>0</v>
      </c>
    </row>
    <row r="9652" spans="1:4" ht="15.75" customHeight="1" x14ac:dyDescent="0.3">
      <c r="A9652" s="174">
        <v>103539</v>
      </c>
      <c r="B9652" s="83" t="s">
        <v>9833</v>
      </c>
      <c r="C9652" s="174" t="s">
        <v>182</v>
      </c>
      <c r="D9652" s="175">
        <v>0</v>
      </c>
    </row>
    <row r="9653" spans="1:4" ht="15.75" customHeight="1" x14ac:dyDescent="0.3">
      <c r="A9653" s="174">
        <v>103540</v>
      </c>
      <c r="B9653" s="83" t="s">
        <v>9834</v>
      </c>
      <c r="C9653" s="174" t="s">
        <v>182</v>
      </c>
      <c r="D9653" s="175">
        <v>0</v>
      </c>
    </row>
    <row r="9654" spans="1:4" ht="15.75" customHeight="1" x14ac:dyDescent="0.3">
      <c r="A9654" s="174">
        <v>103542</v>
      </c>
      <c r="B9654" s="83" t="s">
        <v>9835</v>
      </c>
      <c r="C9654" s="174" t="s">
        <v>182</v>
      </c>
      <c r="D9654" s="175">
        <v>0</v>
      </c>
    </row>
    <row r="9655" spans="1:4" ht="15.75" customHeight="1" x14ac:dyDescent="0.3">
      <c r="A9655" s="174">
        <v>103543</v>
      </c>
      <c r="B9655" s="83" t="s">
        <v>9836</v>
      </c>
      <c r="C9655" s="174" t="s">
        <v>182</v>
      </c>
      <c r="D9655" s="175">
        <v>0</v>
      </c>
    </row>
    <row r="9656" spans="1:4" ht="15.75" customHeight="1" x14ac:dyDescent="0.3">
      <c r="A9656" s="174">
        <v>103544</v>
      </c>
      <c r="B9656" s="83" t="s">
        <v>9837</v>
      </c>
      <c r="C9656" s="174" t="s">
        <v>182</v>
      </c>
      <c r="D9656" s="175">
        <v>0</v>
      </c>
    </row>
    <row r="9657" spans="1:4" ht="15.75" customHeight="1" x14ac:dyDescent="0.3">
      <c r="A9657" s="174">
        <v>103545</v>
      </c>
      <c r="B9657" s="83" t="s">
        <v>9838</v>
      </c>
      <c r="C9657" s="174" t="s">
        <v>182</v>
      </c>
      <c r="D9657" s="175">
        <v>0</v>
      </c>
    </row>
    <row r="9658" spans="1:4" ht="15.75" customHeight="1" x14ac:dyDescent="0.3">
      <c r="A9658" s="174">
        <v>103537</v>
      </c>
      <c r="B9658" s="83" t="s">
        <v>9839</v>
      </c>
      <c r="C9658" s="174" t="s">
        <v>182</v>
      </c>
      <c r="D9658" s="175">
        <v>0</v>
      </c>
    </row>
    <row r="9659" spans="1:4" ht="15.75" customHeight="1" x14ac:dyDescent="0.3">
      <c r="A9659" s="174">
        <v>103546</v>
      </c>
      <c r="B9659" s="83" t="s">
        <v>9840</v>
      </c>
      <c r="C9659" s="174" t="s">
        <v>182</v>
      </c>
      <c r="D9659" s="175">
        <v>0</v>
      </c>
    </row>
    <row r="9660" spans="1:4" ht="15.75" customHeight="1" x14ac:dyDescent="0.3">
      <c r="A9660" s="174">
        <v>103538</v>
      </c>
      <c r="B9660" s="83" t="s">
        <v>9841</v>
      </c>
      <c r="C9660" s="174" t="s">
        <v>182</v>
      </c>
      <c r="D9660" s="175">
        <v>0</v>
      </c>
    </row>
    <row r="9661" spans="1:4" ht="15.75" customHeight="1" x14ac:dyDescent="0.3">
      <c r="A9661" s="174">
        <v>103549</v>
      </c>
      <c r="B9661" s="83" t="s">
        <v>9842</v>
      </c>
      <c r="C9661" s="174" t="s">
        <v>182</v>
      </c>
      <c r="D9661" s="175">
        <v>0</v>
      </c>
    </row>
    <row r="9662" spans="1:4" ht="15.75" customHeight="1" x14ac:dyDescent="0.3">
      <c r="A9662" s="174">
        <v>103550</v>
      </c>
      <c r="B9662" s="83" t="s">
        <v>9843</v>
      </c>
      <c r="C9662" s="174" t="s">
        <v>182</v>
      </c>
      <c r="D9662" s="175">
        <v>0</v>
      </c>
    </row>
    <row r="9663" spans="1:4" ht="15.75" customHeight="1" x14ac:dyDescent="0.3">
      <c r="A9663" s="174">
        <v>103551</v>
      </c>
      <c r="B9663" s="83" t="s">
        <v>9844</v>
      </c>
      <c r="C9663" s="174" t="s">
        <v>182</v>
      </c>
      <c r="D9663" s="175">
        <v>0</v>
      </c>
    </row>
    <row r="9664" spans="1:4" ht="15.75" customHeight="1" x14ac:dyDescent="0.3">
      <c r="A9664" s="174">
        <v>103552</v>
      </c>
      <c r="B9664" s="83" t="s">
        <v>9845</v>
      </c>
      <c r="C9664" s="174" t="s">
        <v>182</v>
      </c>
      <c r="D9664" s="175">
        <v>0</v>
      </c>
    </row>
    <row r="9665" spans="1:4" ht="15.75" customHeight="1" x14ac:dyDescent="0.3">
      <c r="A9665" s="174">
        <v>103553</v>
      </c>
      <c r="B9665" s="83" t="s">
        <v>9846</v>
      </c>
      <c r="C9665" s="174" t="s">
        <v>182</v>
      </c>
      <c r="D9665" s="175">
        <v>0</v>
      </c>
    </row>
    <row r="9666" spans="1:4" ht="15.75" customHeight="1" x14ac:dyDescent="0.3">
      <c r="A9666" s="174">
        <v>103554</v>
      </c>
      <c r="B9666" s="83" t="s">
        <v>9847</v>
      </c>
      <c r="C9666" s="174" t="s">
        <v>182</v>
      </c>
      <c r="D9666" s="175">
        <v>0</v>
      </c>
    </row>
    <row r="9667" spans="1:4" ht="15.75" customHeight="1" x14ac:dyDescent="0.3">
      <c r="A9667" s="174">
        <v>103555</v>
      </c>
      <c r="B9667" s="83" t="s">
        <v>9848</v>
      </c>
      <c r="C9667" s="174" t="s">
        <v>182</v>
      </c>
      <c r="D9667" s="175">
        <v>0</v>
      </c>
    </row>
    <row r="9668" spans="1:4" ht="15.75" customHeight="1" x14ac:dyDescent="0.3">
      <c r="A9668" s="174">
        <v>103547</v>
      </c>
      <c r="B9668" s="83" t="s">
        <v>9849</v>
      </c>
      <c r="C9668" s="174" t="s">
        <v>182</v>
      </c>
      <c r="D9668" s="175">
        <v>0</v>
      </c>
    </row>
    <row r="9669" spans="1:4" ht="15.75" customHeight="1" x14ac:dyDescent="0.3">
      <c r="A9669" s="174">
        <v>103556</v>
      </c>
      <c r="B9669" s="83" t="s">
        <v>9850</v>
      </c>
      <c r="C9669" s="174" t="s">
        <v>182</v>
      </c>
      <c r="D9669" s="175">
        <v>0</v>
      </c>
    </row>
    <row r="9670" spans="1:4" ht="15.75" customHeight="1" x14ac:dyDescent="0.3">
      <c r="A9670" s="174">
        <v>103548</v>
      </c>
      <c r="B9670" s="83" t="s">
        <v>9851</v>
      </c>
      <c r="C9670" s="174" t="s">
        <v>182</v>
      </c>
      <c r="D9670" s="175">
        <v>0</v>
      </c>
    </row>
    <row r="9671" spans="1:4" ht="15.75" customHeight="1" x14ac:dyDescent="0.3">
      <c r="A9671" s="51">
        <v>11270</v>
      </c>
      <c r="B9671" s="51" t="s">
        <v>9852</v>
      </c>
      <c r="C9671" s="51" t="s">
        <v>182</v>
      </c>
      <c r="D9671" s="51">
        <v>2.23</v>
      </c>
    </row>
    <row r="9672" spans="1:4" ht="15.75" customHeight="1" x14ac:dyDescent="0.3">
      <c r="A9672" s="51">
        <v>412</v>
      </c>
      <c r="B9672" s="51" t="s">
        <v>9853</v>
      </c>
      <c r="C9672" s="51" t="s">
        <v>182</v>
      </c>
      <c r="D9672" s="51">
        <v>1.02</v>
      </c>
    </row>
    <row r="9673" spans="1:4" ht="15.75" customHeight="1" x14ac:dyDescent="0.3">
      <c r="A9673" s="51">
        <v>414</v>
      </c>
      <c r="B9673" s="51" t="s">
        <v>9854</v>
      </c>
      <c r="C9673" s="51" t="s">
        <v>182</v>
      </c>
      <c r="D9673" s="51">
        <v>0.06</v>
      </c>
    </row>
    <row r="9674" spans="1:4" ht="15.75" customHeight="1" x14ac:dyDescent="0.3">
      <c r="A9674" s="51">
        <v>410</v>
      </c>
      <c r="B9674" s="51" t="s">
        <v>9855</v>
      </c>
      <c r="C9674" s="51" t="s">
        <v>182</v>
      </c>
      <c r="D9674" s="51">
        <v>0.15</v>
      </c>
    </row>
    <row r="9675" spans="1:4" ht="15.75" customHeight="1" x14ac:dyDescent="0.3">
      <c r="A9675" s="51">
        <v>411</v>
      </c>
      <c r="B9675" s="51" t="s">
        <v>9856</v>
      </c>
      <c r="C9675" s="51" t="s">
        <v>182</v>
      </c>
      <c r="D9675" s="51">
        <v>0.2</v>
      </c>
    </row>
    <row r="9676" spans="1:4" ht="15.75" customHeight="1" x14ac:dyDescent="0.3">
      <c r="A9676" s="51">
        <v>408</v>
      </c>
      <c r="B9676" s="51" t="s">
        <v>9857</v>
      </c>
      <c r="C9676" s="51" t="s">
        <v>182</v>
      </c>
      <c r="D9676" s="51">
        <v>0.99</v>
      </c>
    </row>
    <row r="9677" spans="1:4" ht="15.75" customHeight="1" x14ac:dyDescent="0.3">
      <c r="A9677" s="51">
        <v>39131</v>
      </c>
      <c r="B9677" s="51" t="s">
        <v>9858</v>
      </c>
      <c r="C9677" s="51" t="s">
        <v>182</v>
      </c>
      <c r="D9677" s="51">
        <v>4.59</v>
      </c>
    </row>
    <row r="9678" spans="1:4" ht="15.75" customHeight="1" x14ac:dyDescent="0.3">
      <c r="A9678" s="51">
        <v>394</v>
      </c>
      <c r="B9678" s="51" t="s">
        <v>9859</v>
      </c>
      <c r="C9678" s="51" t="s">
        <v>182</v>
      </c>
      <c r="D9678" s="51">
        <v>4.6500000000000004</v>
      </c>
    </row>
    <row r="9679" spans="1:4" ht="15.75" customHeight="1" x14ac:dyDescent="0.3">
      <c r="A9679" s="51">
        <v>39130</v>
      </c>
      <c r="B9679" s="51" t="s">
        <v>9860</v>
      </c>
      <c r="C9679" s="51" t="s">
        <v>182</v>
      </c>
      <c r="D9679" s="51">
        <v>4.1900000000000004</v>
      </c>
    </row>
    <row r="9680" spans="1:4" ht="15.75" customHeight="1" x14ac:dyDescent="0.3">
      <c r="A9680" s="51">
        <v>395</v>
      </c>
      <c r="B9680" s="51" t="s">
        <v>9861</v>
      </c>
      <c r="C9680" s="51" t="s">
        <v>182</v>
      </c>
      <c r="D9680" s="51">
        <v>4.4800000000000004</v>
      </c>
    </row>
    <row r="9681" spans="1:4" ht="15.75" customHeight="1" x14ac:dyDescent="0.3">
      <c r="A9681" s="51">
        <v>39129</v>
      </c>
      <c r="B9681" s="51" t="s">
        <v>9862</v>
      </c>
      <c r="C9681" s="51" t="s">
        <v>182</v>
      </c>
      <c r="D9681" s="51">
        <v>2.58</v>
      </c>
    </row>
    <row r="9682" spans="1:4" ht="15.75" customHeight="1" x14ac:dyDescent="0.3">
      <c r="A9682" s="51">
        <v>393</v>
      </c>
      <c r="B9682" s="51" t="s">
        <v>9863</v>
      </c>
      <c r="C9682" s="51" t="s">
        <v>182</v>
      </c>
      <c r="D9682" s="51">
        <v>2.7</v>
      </c>
    </row>
    <row r="9683" spans="1:4" ht="15.75" customHeight="1" x14ac:dyDescent="0.3">
      <c r="A9683" s="51">
        <v>39127</v>
      </c>
      <c r="B9683" s="51" t="s">
        <v>9864</v>
      </c>
      <c r="C9683" s="51" t="s">
        <v>182</v>
      </c>
      <c r="D9683" s="51">
        <v>2.21</v>
      </c>
    </row>
    <row r="9684" spans="1:4" ht="15.75" customHeight="1" x14ac:dyDescent="0.3">
      <c r="A9684" s="51">
        <v>392</v>
      </c>
      <c r="B9684" s="51" t="s">
        <v>9865</v>
      </c>
      <c r="C9684" s="51" t="s">
        <v>182</v>
      </c>
      <c r="D9684" s="51">
        <v>2.2599999999999998</v>
      </c>
    </row>
    <row r="9685" spans="1:4" ht="15.75" customHeight="1" x14ac:dyDescent="0.3">
      <c r="A9685" s="51">
        <v>39133</v>
      </c>
      <c r="B9685" s="51" t="s">
        <v>9866</v>
      </c>
      <c r="C9685" s="51" t="s">
        <v>182</v>
      </c>
      <c r="D9685" s="51">
        <v>6.03</v>
      </c>
    </row>
    <row r="9686" spans="1:4" ht="15.75" customHeight="1" x14ac:dyDescent="0.3">
      <c r="A9686" s="51">
        <v>397</v>
      </c>
      <c r="B9686" s="51" t="s">
        <v>9867</v>
      </c>
      <c r="C9686" s="51" t="s">
        <v>182</v>
      </c>
      <c r="D9686" s="51">
        <v>6.66</v>
      </c>
    </row>
    <row r="9687" spans="1:4" ht="15.75" customHeight="1" x14ac:dyDescent="0.3">
      <c r="A9687" s="51">
        <v>39132</v>
      </c>
      <c r="B9687" s="51" t="s">
        <v>9868</v>
      </c>
      <c r="C9687" s="51" t="s">
        <v>182</v>
      </c>
      <c r="D9687" s="51">
        <v>4.82</v>
      </c>
    </row>
    <row r="9688" spans="1:4" ht="15.75" customHeight="1" x14ac:dyDescent="0.3">
      <c r="A9688" s="51">
        <v>396</v>
      </c>
      <c r="B9688" s="51" t="s">
        <v>9869</v>
      </c>
      <c r="C9688" s="51" t="s">
        <v>182</v>
      </c>
      <c r="D9688" s="51">
        <v>5.17</v>
      </c>
    </row>
    <row r="9689" spans="1:4" ht="15.75" customHeight="1" x14ac:dyDescent="0.3">
      <c r="A9689" s="51">
        <v>39135</v>
      </c>
      <c r="B9689" s="51" t="s">
        <v>9870</v>
      </c>
      <c r="C9689" s="51" t="s">
        <v>182</v>
      </c>
      <c r="D9689" s="51">
        <v>9.65</v>
      </c>
    </row>
    <row r="9690" spans="1:4" ht="15.75" customHeight="1" x14ac:dyDescent="0.3">
      <c r="A9690" s="51">
        <v>39134</v>
      </c>
      <c r="B9690" s="51" t="s">
        <v>9871</v>
      </c>
      <c r="C9690" s="51" t="s">
        <v>182</v>
      </c>
      <c r="D9690" s="51">
        <v>8.0399999999999991</v>
      </c>
    </row>
    <row r="9691" spans="1:4" ht="15.75" customHeight="1" x14ac:dyDescent="0.3">
      <c r="A9691" s="51">
        <v>398</v>
      </c>
      <c r="B9691" s="51" t="s">
        <v>9872</v>
      </c>
      <c r="C9691" s="51" t="s">
        <v>182</v>
      </c>
      <c r="D9691" s="51">
        <v>7.41</v>
      </c>
    </row>
    <row r="9692" spans="1:4" ht="15.75" customHeight="1" x14ac:dyDescent="0.3">
      <c r="A9692" s="51">
        <v>39128</v>
      </c>
      <c r="B9692" s="51" t="s">
        <v>9873</v>
      </c>
      <c r="C9692" s="51" t="s">
        <v>182</v>
      </c>
      <c r="D9692" s="51">
        <v>2.41</v>
      </c>
    </row>
    <row r="9693" spans="1:4" ht="15.75" customHeight="1" x14ac:dyDescent="0.3">
      <c r="A9693" s="51">
        <v>400</v>
      </c>
      <c r="B9693" s="51" t="s">
        <v>9874</v>
      </c>
      <c r="C9693" s="51" t="s">
        <v>182</v>
      </c>
      <c r="D9693" s="51">
        <v>2.35</v>
      </c>
    </row>
    <row r="9694" spans="1:4" ht="15.75" customHeight="1" x14ac:dyDescent="0.3">
      <c r="A9694" s="51">
        <v>39125</v>
      </c>
      <c r="B9694" s="51" t="s">
        <v>9875</v>
      </c>
      <c r="C9694" s="51" t="s">
        <v>182</v>
      </c>
      <c r="D9694" s="51">
        <v>2.41</v>
      </c>
    </row>
    <row r="9695" spans="1:4" ht="15.75" customHeight="1" x14ac:dyDescent="0.3">
      <c r="A9695" s="51">
        <v>39126</v>
      </c>
      <c r="B9695" s="51" t="s">
        <v>9876</v>
      </c>
      <c r="C9695" s="51" t="s">
        <v>182</v>
      </c>
      <c r="D9695" s="51">
        <v>10.85</v>
      </c>
    </row>
    <row r="9696" spans="1:4" ht="15.75" customHeight="1" x14ac:dyDescent="0.3">
      <c r="A9696" s="51">
        <v>399</v>
      </c>
      <c r="B9696" s="51" t="s">
        <v>9877</v>
      </c>
      <c r="C9696" s="51" t="s">
        <v>182</v>
      </c>
      <c r="D9696" s="51">
        <v>9.56</v>
      </c>
    </row>
    <row r="9697" spans="1:4" ht="15.75" customHeight="1" x14ac:dyDescent="0.3">
      <c r="A9697" s="51">
        <v>39158</v>
      </c>
      <c r="B9697" s="51" t="s">
        <v>9878</v>
      </c>
      <c r="C9697" s="51" t="s">
        <v>182</v>
      </c>
      <c r="D9697" s="51">
        <v>25.67</v>
      </c>
    </row>
    <row r="9698" spans="1:4" ht="15.75" customHeight="1" x14ac:dyDescent="0.3">
      <c r="A9698" s="51">
        <v>39141</v>
      </c>
      <c r="B9698" s="51" t="s">
        <v>9879</v>
      </c>
      <c r="C9698" s="51" t="s">
        <v>182</v>
      </c>
      <c r="D9698" s="51">
        <v>1.86</v>
      </c>
    </row>
    <row r="9699" spans="1:4" ht="15.75" customHeight="1" x14ac:dyDescent="0.3">
      <c r="A9699" s="51">
        <v>39140</v>
      </c>
      <c r="B9699" s="51" t="s">
        <v>9880</v>
      </c>
      <c r="C9699" s="51" t="s">
        <v>182</v>
      </c>
      <c r="D9699" s="51">
        <v>1.69</v>
      </c>
    </row>
    <row r="9700" spans="1:4" ht="15.75" customHeight="1" x14ac:dyDescent="0.3">
      <c r="A9700" s="51">
        <v>39139</v>
      </c>
      <c r="B9700" s="51" t="s">
        <v>9881</v>
      </c>
      <c r="C9700" s="51" t="s">
        <v>182</v>
      </c>
      <c r="D9700" s="51">
        <v>1.4</v>
      </c>
    </row>
    <row r="9701" spans="1:4" ht="15.75" customHeight="1" x14ac:dyDescent="0.3">
      <c r="A9701" s="51">
        <v>39137</v>
      </c>
      <c r="B9701" s="51" t="s">
        <v>9882</v>
      </c>
      <c r="C9701" s="51" t="s">
        <v>182</v>
      </c>
      <c r="D9701" s="51">
        <v>0.97</v>
      </c>
    </row>
    <row r="9702" spans="1:4" ht="15.75" customHeight="1" x14ac:dyDescent="0.3">
      <c r="A9702" s="51">
        <v>39143</v>
      </c>
      <c r="B9702" s="51" t="s">
        <v>9883</v>
      </c>
      <c r="C9702" s="51" t="s">
        <v>182</v>
      </c>
      <c r="D9702" s="51">
        <v>3.84</v>
      </c>
    </row>
    <row r="9703" spans="1:4" ht="15.75" customHeight="1" x14ac:dyDescent="0.3">
      <c r="A9703" s="51">
        <v>39142</v>
      </c>
      <c r="B9703" s="51" t="s">
        <v>9884</v>
      </c>
      <c r="C9703" s="51" t="s">
        <v>182</v>
      </c>
      <c r="D9703" s="51">
        <v>2.75</v>
      </c>
    </row>
    <row r="9704" spans="1:4" ht="15.75" customHeight="1" x14ac:dyDescent="0.3">
      <c r="A9704" s="51">
        <v>39144</v>
      </c>
      <c r="B9704" s="51" t="s">
        <v>9885</v>
      </c>
      <c r="C9704" s="51" t="s">
        <v>182</v>
      </c>
      <c r="D9704" s="51">
        <v>4.4800000000000004</v>
      </c>
    </row>
    <row r="9705" spans="1:4" ht="15.75" customHeight="1" x14ac:dyDescent="0.3">
      <c r="A9705" s="51">
        <v>39138</v>
      </c>
      <c r="B9705" s="51" t="s">
        <v>9886</v>
      </c>
      <c r="C9705" s="51" t="s">
        <v>182</v>
      </c>
      <c r="D9705" s="51">
        <v>1.03</v>
      </c>
    </row>
    <row r="9706" spans="1:4" ht="15.75" customHeight="1" x14ac:dyDescent="0.3">
      <c r="A9706" s="51">
        <v>39136</v>
      </c>
      <c r="B9706" s="51" t="s">
        <v>9887</v>
      </c>
      <c r="C9706" s="51" t="s">
        <v>182</v>
      </c>
      <c r="D9706" s="51">
        <v>0.68</v>
      </c>
    </row>
    <row r="9707" spans="1:4" ht="15.75" customHeight="1" x14ac:dyDescent="0.3">
      <c r="A9707" s="51">
        <v>39145</v>
      </c>
      <c r="B9707" s="51" t="s">
        <v>9888</v>
      </c>
      <c r="C9707" s="51" t="s">
        <v>182</v>
      </c>
      <c r="D9707" s="51">
        <v>7.38</v>
      </c>
    </row>
    <row r="9708" spans="1:4" ht="15.75" customHeight="1" x14ac:dyDescent="0.3">
      <c r="A9708" s="51">
        <v>12615</v>
      </c>
      <c r="B9708" s="51" t="s">
        <v>9889</v>
      </c>
      <c r="C9708" s="51" t="s">
        <v>182</v>
      </c>
      <c r="D9708" s="51">
        <v>13.63</v>
      </c>
    </row>
    <row r="9709" spans="1:4" ht="15.75" customHeight="1" x14ac:dyDescent="0.3">
      <c r="A9709" s="51">
        <v>11927</v>
      </c>
      <c r="B9709" s="51" t="s">
        <v>9890</v>
      </c>
      <c r="C9709" s="51" t="s">
        <v>182</v>
      </c>
      <c r="D9709" s="51">
        <v>6.66</v>
      </c>
    </row>
    <row r="9710" spans="1:4" ht="15.75" customHeight="1" x14ac:dyDescent="0.3">
      <c r="A9710" s="51">
        <v>11928</v>
      </c>
      <c r="B9710" s="51" t="s">
        <v>9891</v>
      </c>
      <c r="C9710" s="51" t="s">
        <v>182</v>
      </c>
      <c r="D9710" s="51">
        <v>7.63</v>
      </c>
    </row>
    <row r="9711" spans="1:4" ht="15.75" customHeight="1" x14ac:dyDescent="0.3">
      <c r="A9711" s="51">
        <v>11929</v>
      </c>
      <c r="B9711" s="51" t="s">
        <v>9892</v>
      </c>
      <c r="C9711" s="51" t="s">
        <v>182</v>
      </c>
      <c r="D9711" s="51">
        <v>11.8</v>
      </c>
    </row>
    <row r="9712" spans="1:4" ht="15.75" customHeight="1" x14ac:dyDescent="0.3">
      <c r="A9712" s="51">
        <v>36801</v>
      </c>
      <c r="B9712" s="51" t="s">
        <v>9893</v>
      </c>
      <c r="C9712" s="51" t="s">
        <v>182</v>
      </c>
      <c r="D9712" s="51">
        <v>33.64</v>
      </c>
    </row>
    <row r="9713" spans="1:4" ht="15.75" customHeight="1" x14ac:dyDescent="0.3">
      <c r="A9713" s="51">
        <v>36246</v>
      </c>
      <c r="B9713" s="51" t="s">
        <v>9894</v>
      </c>
      <c r="C9713" s="51" t="s">
        <v>224</v>
      </c>
      <c r="D9713" s="51">
        <v>4.9000000000000004</v>
      </c>
    </row>
    <row r="9714" spans="1:4" ht="15.75" customHeight="1" x14ac:dyDescent="0.3">
      <c r="A9714" s="51">
        <v>37600</v>
      </c>
      <c r="B9714" s="51" t="s">
        <v>9895</v>
      </c>
      <c r="C9714" s="51" t="s">
        <v>182</v>
      </c>
    </row>
    <row r="9715" spans="1:4" ht="15.75" customHeight="1" x14ac:dyDescent="0.3">
      <c r="A9715" s="51">
        <v>37599</v>
      </c>
      <c r="B9715" s="51" t="s">
        <v>9896</v>
      </c>
      <c r="C9715" s="51" t="s">
        <v>182</v>
      </c>
    </row>
    <row r="9716" spans="1:4" ht="15.75" customHeight="1" x14ac:dyDescent="0.3">
      <c r="A9716" s="51">
        <v>1</v>
      </c>
      <c r="B9716" s="51" t="s">
        <v>9897</v>
      </c>
      <c r="C9716" s="51" t="s">
        <v>482</v>
      </c>
      <c r="D9716" s="51">
        <v>100</v>
      </c>
    </row>
    <row r="9717" spans="1:4" ht="15.75" customHeight="1" x14ac:dyDescent="0.3">
      <c r="A9717" s="51">
        <v>3</v>
      </c>
      <c r="B9717" s="51" t="s">
        <v>9898</v>
      </c>
      <c r="C9717" s="51" t="s">
        <v>9362</v>
      </c>
      <c r="D9717" s="51">
        <v>14.81</v>
      </c>
    </row>
    <row r="9718" spans="1:4" ht="15.75" customHeight="1" x14ac:dyDescent="0.3">
      <c r="A9718" s="51">
        <v>43054</v>
      </c>
      <c r="B9718" s="51" t="s">
        <v>9899</v>
      </c>
      <c r="C9718" s="51" t="s">
        <v>482</v>
      </c>
      <c r="D9718" s="51">
        <v>8.3000000000000007</v>
      </c>
    </row>
    <row r="9719" spans="1:4" ht="15.75" customHeight="1" x14ac:dyDescent="0.3">
      <c r="A9719" s="51">
        <v>42402</v>
      </c>
      <c r="B9719" s="51" t="s">
        <v>9900</v>
      </c>
      <c r="C9719" s="51" t="s">
        <v>482</v>
      </c>
      <c r="D9719" s="51">
        <v>7.93</v>
      </c>
    </row>
    <row r="9720" spans="1:4" ht="15.75" customHeight="1" x14ac:dyDescent="0.3">
      <c r="A9720" s="51">
        <v>42403</v>
      </c>
      <c r="B9720" s="51" t="s">
        <v>9901</v>
      </c>
      <c r="C9720" s="51" t="s">
        <v>482</v>
      </c>
      <c r="D9720" s="51">
        <v>10.17</v>
      </c>
    </row>
    <row r="9721" spans="1:4" ht="15.75" customHeight="1" x14ac:dyDescent="0.3">
      <c r="A9721" s="51">
        <v>42404</v>
      </c>
      <c r="B9721" s="51" t="s">
        <v>9902</v>
      </c>
      <c r="C9721" s="51" t="s">
        <v>482</v>
      </c>
      <c r="D9721" s="51">
        <v>10.11</v>
      </c>
    </row>
    <row r="9722" spans="1:4" ht="15.75" customHeight="1" x14ac:dyDescent="0.3">
      <c r="A9722" s="51">
        <v>42405</v>
      </c>
      <c r="B9722" s="51" t="s">
        <v>9903</v>
      </c>
      <c r="C9722" s="51" t="s">
        <v>482</v>
      </c>
      <c r="D9722" s="51">
        <v>10.77</v>
      </c>
    </row>
    <row r="9723" spans="1:4" ht="15.75" customHeight="1" x14ac:dyDescent="0.3">
      <c r="A9723" s="51">
        <v>34341</v>
      </c>
      <c r="B9723" s="51" t="s">
        <v>9904</v>
      </c>
      <c r="C9723" s="51" t="s">
        <v>482</v>
      </c>
      <c r="D9723" s="51">
        <v>9.35</v>
      </c>
    </row>
    <row r="9724" spans="1:4" ht="15.75" customHeight="1" x14ac:dyDescent="0.3">
      <c r="A9724" s="51">
        <v>43053</v>
      </c>
      <c r="B9724" s="51" t="s">
        <v>9905</v>
      </c>
      <c r="C9724" s="51" t="s">
        <v>482</v>
      </c>
      <c r="D9724" s="51">
        <v>7.41</v>
      </c>
    </row>
    <row r="9725" spans="1:4" ht="15.75" customHeight="1" x14ac:dyDescent="0.3">
      <c r="A9725" s="51">
        <v>43058</v>
      </c>
      <c r="B9725" s="51" t="s">
        <v>9906</v>
      </c>
      <c r="C9725" s="51" t="s">
        <v>482</v>
      </c>
      <c r="D9725" s="51">
        <v>7.68</v>
      </c>
    </row>
    <row r="9726" spans="1:4" ht="15.75" customHeight="1" x14ac:dyDescent="0.3">
      <c r="A9726" s="51">
        <v>34</v>
      </c>
      <c r="B9726" s="51" t="s">
        <v>9907</v>
      </c>
      <c r="C9726" s="51" t="s">
        <v>482</v>
      </c>
      <c r="D9726" s="51">
        <v>7.72</v>
      </c>
    </row>
    <row r="9727" spans="1:4" ht="15.75" customHeight="1" x14ac:dyDescent="0.3">
      <c r="A9727" s="51">
        <v>43055</v>
      </c>
      <c r="B9727" s="51" t="s">
        <v>9908</v>
      </c>
      <c r="C9727" s="51" t="s">
        <v>482</v>
      </c>
      <c r="D9727" s="51">
        <v>6.69</v>
      </c>
    </row>
    <row r="9728" spans="1:4" ht="15.75" customHeight="1" x14ac:dyDescent="0.3">
      <c r="A9728" s="51">
        <v>43056</v>
      </c>
      <c r="B9728" s="51" t="s">
        <v>9909</v>
      </c>
      <c r="C9728" s="51" t="s">
        <v>482</v>
      </c>
      <c r="D9728" s="51">
        <v>7.71</v>
      </c>
    </row>
    <row r="9729" spans="1:4" ht="15.75" customHeight="1" x14ac:dyDescent="0.3">
      <c r="A9729" s="51">
        <v>43057</v>
      </c>
      <c r="B9729" s="51" t="s">
        <v>9910</v>
      </c>
      <c r="C9729" s="51" t="s">
        <v>482</v>
      </c>
      <c r="D9729" s="51">
        <v>8.48</v>
      </c>
    </row>
    <row r="9730" spans="1:4" ht="15.75" customHeight="1" x14ac:dyDescent="0.3">
      <c r="A9730" s="51">
        <v>34449</v>
      </c>
      <c r="B9730" s="51" t="s">
        <v>9911</v>
      </c>
      <c r="C9730" s="51" t="s">
        <v>482</v>
      </c>
      <c r="D9730" s="51">
        <v>9.06</v>
      </c>
    </row>
    <row r="9731" spans="1:4" ht="15.75" customHeight="1" x14ac:dyDescent="0.3">
      <c r="A9731" s="51">
        <v>32</v>
      </c>
      <c r="B9731" s="51" t="s">
        <v>9912</v>
      </c>
      <c r="C9731" s="51" t="s">
        <v>482</v>
      </c>
      <c r="D9731" s="51">
        <v>8.15</v>
      </c>
    </row>
    <row r="9732" spans="1:4" ht="15.75" customHeight="1" x14ac:dyDescent="0.3">
      <c r="A9732" s="51">
        <v>33</v>
      </c>
      <c r="B9732" s="51" t="s">
        <v>9913</v>
      </c>
      <c r="C9732" s="51" t="s">
        <v>482</v>
      </c>
      <c r="D9732" s="51">
        <v>8.19</v>
      </c>
    </row>
    <row r="9733" spans="1:4" ht="15.75" customHeight="1" x14ac:dyDescent="0.3">
      <c r="A9733" s="51">
        <v>43061</v>
      </c>
      <c r="B9733" s="51" t="s">
        <v>9914</v>
      </c>
      <c r="C9733" s="51" t="s">
        <v>482</v>
      </c>
      <c r="D9733" s="51">
        <v>7.66</v>
      </c>
    </row>
    <row r="9734" spans="1:4" ht="15.75" customHeight="1" x14ac:dyDescent="0.3">
      <c r="A9734" s="51">
        <v>43059</v>
      </c>
      <c r="B9734" s="51" t="s">
        <v>9915</v>
      </c>
      <c r="C9734" s="51" t="s">
        <v>482</v>
      </c>
      <c r="D9734" s="51">
        <v>7.31</v>
      </c>
    </row>
    <row r="9735" spans="1:4" ht="15.75" customHeight="1" x14ac:dyDescent="0.3">
      <c r="A9735" s="51">
        <v>43062</v>
      </c>
      <c r="B9735" s="51" t="s">
        <v>9916</v>
      </c>
      <c r="C9735" s="51" t="s">
        <v>482</v>
      </c>
      <c r="D9735" s="51">
        <v>8.1</v>
      </c>
    </row>
    <row r="9736" spans="1:4" ht="15.75" customHeight="1" x14ac:dyDescent="0.3">
      <c r="A9736" s="51">
        <v>43060</v>
      </c>
      <c r="B9736" s="51" t="s">
        <v>9917</v>
      </c>
      <c r="C9736" s="51" t="s">
        <v>482</v>
      </c>
      <c r="D9736" s="51">
        <v>6.36</v>
      </c>
    </row>
    <row r="9737" spans="1:4" ht="15.75" customHeight="1" x14ac:dyDescent="0.3">
      <c r="A9737" s="51">
        <v>40410</v>
      </c>
      <c r="B9737" s="51" t="s">
        <v>9918</v>
      </c>
      <c r="C9737" s="51" t="s">
        <v>182</v>
      </c>
    </row>
    <row r="9738" spans="1:4" ht="15.75" customHeight="1" x14ac:dyDescent="0.3">
      <c r="A9738" s="51">
        <v>40411</v>
      </c>
      <c r="B9738" s="51" t="s">
        <v>9919</v>
      </c>
      <c r="C9738" s="51" t="s">
        <v>182</v>
      </c>
    </row>
    <row r="9739" spans="1:4" ht="15.75" customHeight="1" x14ac:dyDescent="0.3">
      <c r="A9739" s="51">
        <v>40412</v>
      </c>
      <c r="B9739" s="51" t="s">
        <v>9920</v>
      </c>
      <c r="C9739" s="51" t="s">
        <v>182</v>
      </c>
    </row>
    <row r="9740" spans="1:4" ht="15.75" customHeight="1" x14ac:dyDescent="0.3">
      <c r="A9740" s="51">
        <v>44254</v>
      </c>
      <c r="B9740" s="51" t="s">
        <v>9921</v>
      </c>
      <c r="C9740" s="51" t="s">
        <v>182</v>
      </c>
      <c r="D9740" s="51">
        <v>32.090000000000003</v>
      </c>
    </row>
    <row r="9741" spans="1:4" ht="15.75" customHeight="1" x14ac:dyDescent="0.3">
      <c r="A9741" s="51">
        <v>44255</v>
      </c>
      <c r="B9741" s="51" t="s">
        <v>9922</v>
      </c>
      <c r="C9741" s="51" t="s">
        <v>182</v>
      </c>
      <c r="D9741" s="51">
        <v>35.57</v>
      </c>
    </row>
    <row r="9742" spans="1:4" ht="15.75" customHeight="1" x14ac:dyDescent="0.3">
      <c r="A9742" s="51">
        <v>44256</v>
      </c>
      <c r="B9742" s="51" t="s">
        <v>9923</v>
      </c>
      <c r="C9742" s="51" t="s">
        <v>182</v>
      </c>
      <c r="D9742" s="51">
        <v>40.18</v>
      </c>
    </row>
    <row r="9743" spans="1:4" ht="15.75" customHeight="1" x14ac:dyDescent="0.3">
      <c r="A9743" s="51">
        <v>44257</v>
      </c>
      <c r="B9743" s="51" t="s">
        <v>9924</v>
      </c>
      <c r="C9743" s="51" t="s">
        <v>182</v>
      </c>
      <c r="D9743" s="51">
        <v>63.56</v>
      </c>
    </row>
    <row r="9744" spans="1:4" ht="15.75" customHeight="1" x14ac:dyDescent="0.3">
      <c r="A9744" s="51">
        <v>44258</v>
      </c>
      <c r="B9744" s="51" t="s">
        <v>9925</v>
      </c>
      <c r="C9744" s="51" t="s">
        <v>182</v>
      </c>
      <c r="D9744" s="51">
        <v>72.64</v>
      </c>
    </row>
    <row r="9745" spans="1:4" ht="15.75" customHeight="1" x14ac:dyDescent="0.3">
      <c r="A9745" s="51">
        <v>44259</v>
      </c>
      <c r="B9745" s="51" t="s">
        <v>9926</v>
      </c>
      <c r="C9745" s="51" t="s">
        <v>182</v>
      </c>
      <c r="D9745" s="51">
        <v>99.71</v>
      </c>
    </row>
    <row r="9746" spans="1:4" ht="15.75" customHeight="1" x14ac:dyDescent="0.3">
      <c r="A9746" s="51">
        <v>37997</v>
      </c>
      <c r="B9746" s="51" t="s">
        <v>9927</v>
      </c>
      <c r="C9746" s="51" t="s">
        <v>182</v>
      </c>
      <c r="D9746" s="51">
        <v>19.12</v>
      </c>
    </row>
    <row r="9747" spans="1:4" ht="15.75" customHeight="1" x14ac:dyDescent="0.3">
      <c r="A9747" s="51">
        <v>37998</v>
      </c>
      <c r="B9747" s="51" t="s">
        <v>9928</v>
      </c>
      <c r="C9747" s="51" t="s">
        <v>182</v>
      </c>
      <c r="D9747" s="51">
        <v>25.59</v>
      </c>
    </row>
    <row r="9748" spans="1:4" ht="15.75" customHeight="1" x14ac:dyDescent="0.3">
      <c r="A9748" s="51">
        <v>55</v>
      </c>
      <c r="B9748" s="51" t="s">
        <v>9929</v>
      </c>
      <c r="C9748" s="51" t="s">
        <v>182</v>
      </c>
    </row>
    <row r="9749" spans="1:4" ht="15.75" customHeight="1" x14ac:dyDescent="0.3">
      <c r="A9749" s="51">
        <v>61</v>
      </c>
      <c r="B9749" s="51" t="s">
        <v>9930</v>
      </c>
      <c r="C9749" s="51" t="s">
        <v>182</v>
      </c>
    </row>
    <row r="9750" spans="1:4" ht="15.75" customHeight="1" x14ac:dyDescent="0.3">
      <c r="A9750" s="51">
        <v>62</v>
      </c>
      <c r="B9750" s="51" t="s">
        <v>9931</v>
      </c>
      <c r="C9750" s="51" t="s">
        <v>182</v>
      </c>
    </row>
    <row r="9751" spans="1:4" ht="15.75" customHeight="1" x14ac:dyDescent="0.3">
      <c r="A9751" s="51">
        <v>10899</v>
      </c>
      <c r="B9751" s="51" t="s">
        <v>9932</v>
      </c>
      <c r="C9751" s="51" t="s">
        <v>182</v>
      </c>
      <c r="D9751" s="51">
        <v>111.71</v>
      </c>
    </row>
    <row r="9752" spans="1:4" ht="15.75" customHeight="1" x14ac:dyDescent="0.3">
      <c r="A9752" s="51">
        <v>10900</v>
      </c>
      <c r="B9752" s="51" t="s">
        <v>9933</v>
      </c>
      <c r="C9752" s="51" t="s">
        <v>182</v>
      </c>
      <c r="D9752" s="51">
        <v>87.42</v>
      </c>
    </row>
    <row r="9753" spans="1:4" ht="15.75" customHeight="1" x14ac:dyDescent="0.3">
      <c r="A9753" s="51">
        <v>47</v>
      </c>
      <c r="B9753" s="51" t="s">
        <v>9934</v>
      </c>
      <c r="C9753" s="51" t="s">
        <v>182</v>
      </c>
    </row>
    <row r="9754" spans="1:4" ht="15.75" customHeight="1" x14ac:dyDescent="0.3">
      <c r="A9754" s="51">
        <v>48</v>
      </c>
      <c r="B9754" s="51" t="s">
        <v>9935</v>
      </c>
      <c r="C9754" s="51" t="s">
        <v>182</v>
      </c>
    </row>
    <row r="9755" spans="1:4" ht="15.75" customHeight="1" x14ac:dyDescent="0.3">
      <c r="A9755" s="51">
        <v>46</v>
      </c>
      <c r="B9755" s="51" t="s">
        <v>9936</v>
      </c>
      <c r="C9755" s="51" t="s">
        <v>182</v>
      </c>
    </row>
    <row r="9756" spans="1:4" ht="15.75" customHeight="1" x14ac:dyDescent="0.3">
      <c r="A9756" s="51">
        <v>52</v>
      </c>
      <c r="B9756" s="51" t="s">
        <v>9937</v>
      </c>
      <c r="C9756" s="51" t="s">
        <v>182</v>
      </c>
    </row>
    <row r="9757" spans="1:4" ht="15.75" customHeight="1" x14ac:dyDescent="0.3">
      <c r="A9757" s="51">
        <v>43</v>
      </c>
      <c r="B9757" s="51" t="s">
        <v>9938</v>
      </c>
      <c r="C9757" s="51" t="s">
        <v>182</v>
      </c>
    </row>
    <row r="9758" spans="1:4" ht="15.75" customHeight="1" x14ac:dyDescent="0.3">
      <c r="A9758" s="51">
        <v>103</v>
      </c>
      <c r="B9758" s="51" t="s">
        <v>9939</v>
      </c>
      <c r="C9758" s="51" t="s">
        <v>182</v>
      </c>
      <c r="D9758" s="51">
        <v>40.1</v>
      </c>
    </row>
    <row r="9759" spans="1:4" ht="15.75" customHeight="1" x14ac:dyDescent="0.3">
      <c r="A9759" s="51">
        <v>107</v>
      </c>
      <c r="B9759" s="51" t="s">
        <v>9940</v>
      </c>
      <c r="C9759" s="51" t="s">
        <v>182</v>
      </c>
      <c r="D9759" s="51">
        <v>0.75</v>
      </c>
    </row>
    <row r="9760" spans="1:4" ht="15.75" customHeight="1" x14ac:dyDescent="0.3">
      <c r="A9760" s="51">
        <v>65</v>
      </c>
      <c r="B9760" s="51" t="s">
        <v>9941</v>
      </c>
      <c r="C9760" s="51" t="s">
        <v>182</v>
      </c>
      <c r="D9760" s="51">
        <v>0.82</v>
      </c>
    </row>
    <row r="9761" spans="1:4" ht="15.75" customHeight="1" x14ac:dyDescent="0.3">
      <c r="A9761" s="51">
        <v>108</v>
      </c>
      <c r="B9761" s="51" t="s">
        <v>9942</v>
      </c>
      <c r="C9761" s="51" t="s">
        <v>182</v>
      </c>
      <c r="D9761" s="51">
        <v>1.66</v>
      </c>
    </row>
    <row r="9762" spans="1:4" ht="15.75" customHeight="1" x14ac:dyDescent="0.3">
      <c r="A9762" s="51">
        <v>110</v>
      </c>
      <c r="B9762" s="51" t="s">
        <v>9943</v>
      </c>
      <c r="C9762" s="51" t="s">
        <v>182</v>
      </c>
      <c r="D9762" s="51">
        <v>5.77</v>
      </c>
    </row>
    <row r="9763" spans="1:4" ht="15.75" customHeight="1" x14ac:dyDescent="0.3">
      <c r="A9763" s="51">
        <v>109</v>
      </c>
      <c r="B9763" s="51" t="s">
        <v>9944</v>
      </c>
      <c r="C9763" s="51" t="s">
        <v>182</v>
      </c>
      <c r="D9763" s="51">
        <v>3.43</v>
      </c>
    </row>
    <row r="9764" spans="1:4" ht="15.75" customHeight="1" x14ac:dyDescent="0.3">
      <c r="A9764" s="51">
        <v>111</v>
      </c>
      <c r="B9764" s="51" t="s">
        <v>9945</v>
      </c>
      <c r="C9764" s="51" t="s">
        <v>182</v>
      </c>
      <c r="D9764" s="51">
        <v>7.8</v>
      </c>
    </row>
    <row r="9765" spans="1:4" ht="15.75" customHeight="1" x14ac:dyDescent="0.3">
      <c r="A9765" s="51">
        <v>112</v>
      </c>
      <c r="B9765" s="51" t="s">
        <v>9946</v>
      </c>
      <c r="C9765" s="51" t="s">
        <v>182</v>
      </c>
      <c r="D9765" s="51">
        <v>4.13</v>
      </c>
    </row>
    <row r="9766" spans="1:4" ht="15.75" customHeight="1" x14ac:dyDescent="0.3">
      <c r="A9766" s="51">
        <v>113</v>
      </c>
      <c r="B9766" s="51" t="s">
        <v>9947</v>
      </c>
      <c r="C9766" s="51" t="s">
        <v>182</v>
      </c>
      <c r="D9766" s="51">
        <v>10.35</v>
      </c>
    </row>
    <row r="9767" spans="1:4" ht="15.75" customHeight="1" x14ac:dyDescent="0.3">
      <c r="A9767" s="51">
        <v>104</v>
      </c>
      <c r="B9767" s="51" t="s">
        <v>9948</v>
      </c>
      <c r="C9767" s="51" t="s">
        <v>182</v>
      </c>
      <c r="D9767" s="51">
        <v>18.02</v>
      </c>
    </row>
    <row r="9768" spans="1:4" ht="15.75" customHeight="1" x14ac:dyDescent="0.3">
      <c r="A9768" s="51">
        <v>102</v>
      </c>
      <c r="B9768" s="51" t="s">
        <v>9949</v>
      </c>
      <c r="C9768" s="51" t="s">
        <v>182</v>
      </c>
      <c r="D9768" s="51">
        <v>24.85</v>
      </c>
    </row>
    <row r="9769" spans="1:4" ht="15.75" customHeight="1" x14ac:dyDescent="0.3">
      <c r="A9769" s="51">
        <v>95</v>
      </c>
      <c r="B9769" s="51" t="s">
        <v>9950</v>
      </c>
      <c r="C9769" s="51" t="s">
        <v>182</v>
      </c>
      <c r="D9769" s="51">
        <v>10.5</v>
      </c>
    </row>
    <row r="9770" spans="1:4" ht="15.75" customHeight="1" x14ac:dyDescent="0.3">
      <c r="A9770" s="51">
        <v>96</v>
      </c>
      <c r="B9770" s="51" t="s">
        <v>9951</v>
      </c>
      <c r="C9770" s="51" t="s">
        <v>182</v>
      </c>
      <c r="D9770" s="51">
        <v>11.42</v>
      </c>
    </row>
    <row r="9771" spans="1:4" ht="15.75" customHeight="1" x14ac:dyDescent="0.3">
      <c r="A9771" s="51">
        <v>97</v>
      </c>
      <c r="B9771" s="51" t="s">
        <v>9952</v>
      </c>
      <c r="C9771" s="51" t="s">
        <v>182</v>
      </c>
      <c r="D9771" s="51">
        <v>17.18</v>
      </c>
    </row>
    <row r="9772" spans="1:4" ht="15.75" customHeight="1" x14ac:dyDescent="0.3">
      <c r="A9772" s="51">
        <v>98</v>
      </c>
      <c r="B9772" s="51" t="s">
        <v>9953</v>
      </c>
      <c r="C9772" s="51" t="s">
        <v>182</v>
      </c>
      <c r="D9772" s="51">
        <v>25.72</v>
      </c>
    </row>
    <row r="9773" spans="1:4" ht="15.75" customHeight="1" x14ac:dyDescent="0.3">
      <c r="A9773" s="51">
        <v>99</v>
      </c>
      <c r="B9773" s="51" t="s">
        <v>9954</v>
      </c>
      <c r="C9773" s="51" t="s">
        <v>182</v>
      </c>
      <c r="D9773" s="51">
        <v>24.31</v>
      </c>
    </row>
    <row r="9774" spans="1:4" ht="15.75" customHeight="1" x14ac:dyDescent="0.3">
      <c r="A9774" s="51">
        <v>60</v>
      </c>
      <c r="B9774" s="51" t="s">
        <v>9955</v>
      </c>
      <c r="C9774" s="51" t="s">
        <v>182</v>
      </c>
    </row>
    <row r="9775" spans="1:4" ht="15.75" customHeight="1" x14ac:dyDescent="0.3">
      <c r="A9775" s="51">
        <v>72</v>
      </c>
      <c r="B9775" s="51" t="s">
        <v>9956</v>
      </c>
      <c r="C9775" s="51" t="s">
        <v>182</v>
      </c>
      <c r="D9775" s="51">
        <v>46.62</v>
      </c>
    </row>
    <row r="9776" spans="1:4" ht="15.75" customHeight="1" x14ac:dyDescent="0.3">
      <c r="A9776" s="51">
        <v>71</v>
      </c>
      <c r="B9776" s="51" t="s">
        <v>9957</v>
      </c>
      <c r="C9776" s="51" t="s">
        <v>182</v>
      </c>
      <c r="D9776" s="51">
        <v>28.79</v>
      </c>
    </row>
    <row r="9777" spans="1:4" ht="15.75" customHeight="1" x14ac:dyDescent="0.3">
      <c r="A9777" s="51">
        <v>67</v>
      </c>
      <c r="B9777" s="51" t="s">
        <v>9958</v>
      </c>
      <c r="C9777" s="51" t="s">
        <v>182</v>
      </c>
      <c r="D9777" s="51">
        <v>15.07</v>
      </c>
    </row>
    <row r="9778" spans="1:4" ht="15.75" customHeight="1" x14ac:dyDescent="0.3">
      <c r="A9778" s="51">
        <v>73</v>
      </c>
      <c r="B9778" s="51" t="s">
        <v>9959</v>
      </c>
      <c r="C9778" s="51" t="s">
        <v>182</v>
      </c>
      <c r="D9778" s="51">
        <v>14.42</v>
      </c>
    </row>
    <row r="9779" spans="1:4" ht="15.75" customHeight="1" x14ac:dyDescent="0.3">
      <c r="A9779" s="51">
        <v>100</v>
      </c>
      <c r="B9779" s="51" t="s">
        <v>9960</v>
      </c>
      <c r="C9779" s="51" t="s">
        <v>182</v>
      </c>
      <c r="D9779" s="51">
        <v>42.47</v>
      </c>
    </row>
    <row r="9780" spans="1:4" ht="15.75" customHeight="1" x14ac:dyDescent="0.3">
      <c r="A9780" s="51">
        <v>75</v>
      </c>
      <c r="B9780" s="51" t="s">
        <v>9961</v>
      </c>
      <c r="C9780" s="51" t="s">
        <v>182</v>
      </c>
      <c r="D9780" s="51">
        <v>247.63</v>
      </c>
    </row>
    <row r="9781" spans="1:4" ht="15.75" customHeight="1" x14ac:dyDescent="0.3">
      <c r="A9781" s="51">
        <v>83</v>
      </c>
      <c r="B9781" s="51" t="s">
        <v>9962</v>
      </c>
      <c r="C9781" s="51" t="s">
        <v>182</v>
      </c>
      <c r="D9781" s="51">
        <v>197.97</v>
      </c>
    </row>
    <row r="9782" spans="1:4" ht="15.75" customHeight="1" x14ac:dyDescent="0.3">
      <c r="A9782" s="51">
        <v>74</v>
      </c>
      <c r="B9782" s="51" t="s">
        <v>9963</v>
      </c>
      <c r="C9782" s="51" t="s">
        <v>182</v>
      </c>
      <c r="D9782" s="51">
        <v>283.05</v>
      </c>
    </row>
    <row r="9783" spans="1:4" ht="15.75" customHeight="1" x14ac:dyDescent="0.3">
      <c r="A9783" s="51">
        <v>106</v>
      </c>
      <c r="B9783" s="51" t="s">
        <v>9964</v>
      </c>
      <c r="C9783" s="51" t="s">
        <v>182</v>
      </c>
      <c r="D9783" s="51">
        <v>357.93</v>
      </c>
    </row>
    <row r="9784" spans="1:4" ht="15.75" customHeight="1" x14ac:dyDescent="0.3">
      <c r="A9784" s="51">
        <v>88</v>
      </c>
      <c r="B9784" s="51" t="s">
        <v>9965</v>
      </c>
      <c r="C9784" s="51" t="s">
        <v>182</v>
      </c>
      <c r="D9784" s="51">
        <v>10.06</v>
      </c>
    </row>
    <row r="9785" spans="1:4" ht="15.75" customHeight="1" x14ac:dyDescent="0.3">
      <c r="A9785" s="51">
        <v>82</v>
      </c>
      <c r="B9785" s="51" t="s">
        <v>9966</v>
      </c>
      <c r="C9785" s="51" t="s">
        <v>182</v>
      </c>
      <c r="D9785" s="51">
        <v>188.36</v>
      </c>
    </row>
    <row r="9786" spans="1:4" ht="15.75" customHeight="1" x14ac:dyDescent="0.3">
      <c r="A9786" s="51">
        <v>105</v>
      </c>
      <c r="B9786" s="51" t="s">
        <v>9967</v>
      </c>
      <c r="C9786" s="51" t="s">
        <v>182</v>
      </c>
      <c r="D9786" s="51">
        <v>266.89999999999998</v>
      </c>
    </row>
    <row r="9787" spans="1:4" ht="15.75" customHeight="1" x14ac:dyDescent="0.3">
      <c r="A9787" s="51">
        <v>39719</v>
      </c>
      <c r="B9787" s="51" t="s">
        <v>9968</v>
      </c>
      <c r="C9787" s="51" t="s">
        <v>9362</v>
      </c>
      <c r="D9787" s="51">
        <v>199.15</v>
      </c>
    </row>
    <row r="9788" spans="1:4" ht="15.75" customHeight="1" x14ac:dyDescent="0.3">
      <c r="A9788" s="51">
        <v>3410</v>
      </c>
      <c r="B9788" s="51" t="s">
        <v>9969</v>
      </c>
      <c r="C9788" s="51" t="s">
        <v>482</v>
      </c>
      <c r="D9788" s="51">
        <v>44.8</v>
      </c>
    </row>
    <row r="9789" spans="1:4" ht="15.75" customHeight="1" x14ac:dyDescent="0.3">
      <c r="A9789" s="51">
        <v>4791</v>
      </c>
      <c r="B9789" s="51" t="s">
        <v>9970</v>
      </c>
      <c r="C9789" s="51" t="s">
        <v>482</v>
      </c>
      <c r="D9789" s="51">
        <v>38.04</v>
      </c>
    </row>
    <row r="9790" spans="1:4" ht="15.75" customHeight="1" x14ac:dyDescent="0.3">
      <c r="A9790" s="51">
        <v>157</v>
      </c>
      <c r="B9790" s="51" t="s">
        <v>9971</v>
      </c>
      <c r="C9790" s="51" t="s">
        <v>482</v>
      </c>
      <c r="D9790" s="51">
        <v>149.04</v>
      </c>
    </row>
    <row r="9791" spans="1:4" ht="15.75" customHeight="1" x14ac:dyDescent="0.3">
      <c r="A9791" s="51">
        <v>156</v>
      </c>
      <c r="B9791" s="51" t="s">
        <v>9972</v>
      </c>
      <c r="C9791" s="51" t="s">
        <v>482</v>
      </c>
      <c r="D9791" s="51">
        <v>53.06</v>
      </c>
    </row>
    <row r="9792" spans="1:4" ht="15.75" customHeight="1" x14ac:dyDescent="0.3">
      <c r="A9792" s="51">
        <v>131</v>
      </c>
      <c r="B9792" s="51" t="s">
        <v>9973</v>
      </c>
      <c r="C9792" s="51" t="s">
        <v>482</v>
      </c>
      <c r="D9792" s="51">
        <v>45.38</v>
      </c>
    </row>
    <row r="9793" spans="1:4" ht="15.75" customHeight="1" x14ac:dyDescent="0.3">
      <c r="A9793" s="51">
        <v>21114</v>
      </c>
      <c r="B9793" s="51" t="s">
        <v>9974</v>
      </c>
      <c r="C9793" s="51" t="s">
        <v>182</v>
      </c>
      <c r="D9793" s="51">
        <v>39.26</v>
      </c>
    </row>
    <row r="9794" spans="1:4" ht="15.75" customHeight="1" x14ac:dyDescent="0.3">
      <c r="A9794" s="51">
        <v>119</v>
      </c>
      <c r="B9794" s="51" t="s">
        <v>9975</v>
      </c>
      <c r="C9794" s="51" t="s">
        <v>182</v>
      </c>
      <c r="D9794" s="51">
        <v>9.9499999999999993</v>
      </c>
    </row>
    <row r="9795" spans="1:4" ht="15.75" customHeight="1" x14ac:dyDescent="0.3">
      <c r="A9795" s="51">
        <v>122</v>
      </c>
      <c r="B9795" s="51" t="s">
        <v>9976</v>
      </c>
      <c r="C9795" s="51" t="s">
        <v>182</v>
      </c>
      <c r="D9795" s="51">
        <v>76.56</v>
      </c>
    </row>
    <row r="9796" spans="1:4" ht="15.75" customHeight="1" x14ac:dyDescent="0.3">
      <c r="A9796" s="51">
        <v>20080</v>
      </c>
      <c r="B9796" s="51" t="s">
        <v>9977</v>
      </c>
      <c r="C9796" s="51" t="s">
        <v>182</v>
      </c>
      <c r="D9796" s="51">
        <v>24.98</v>
      </c>
    </row>
    <row r="9797" spans="1:4" ht="15.75" customHeight="1" x14ac:dyDescent="0.3">
      <c r="A9797" s="51">
        <v>124</v>
      </c>
      <c r="B9797" s="51" t="s">
        <v>9978</v>
      </c>
      <c r="C9797" s="51" t="s">
        <v>9362</v>
      </c>
      <c r="D9797" s="51">
        <v>17.5</v>
      </c>
    </row>
    <row r="9798" spans="1:4" ht="15.75" customHeight="1" x14ac:dyDescent="0.3">
      <c r="A9798" s="51">
        <v>7334</v>
      </c>
      <c r="B9798" s="51" t="s">
        <v>9979</v>
      </c>
      <c r="C9798" s="51" t="s">
        <v>9362</v>
      </c>
      <c r="D9798" s="51">
        <v>15.01</v>
      </c>
    </row>
    <row r="9799" spans="1:4" ht="15.75" customHeight="1" x14ac:dyDescent="0.3">
      <c r="A9799" s="51">
        <v>45146</v>
      </c>
      <c r="B9799" s="51" t="s">
        <v>9980</v>
      </c>
      <c r="C9799" s="51" t="s">
        <v>482</v>
      </c>
      <c r="D9799" s="51">
        <v>33.56</v>
      </c>
    </row>
    <row r="9800" spans="1:4" ht="15.75" customHeight="1" x14ac:dyDescent="0.3">
      <c r="A9800" s="51">
        <v>123</v>
      </c>
      <c r="B9800" s="51" t="s">
        <v>9981</v>
      </c>
      <c r="C9800" s="51" t="s">
        <v>9362</v>
      </c>
      <c r="D9800" s="51">
        <v>7.16</v>
      </c>
    </row>
    <row r="9801" spans="1:4" ht="15.75" customHeight="1" x14ac:dyDescent="0.3">
      <c r="A9801" s="51">
        <v>127</v>
      </c>
      <c r="B9801" s="51" t="s">
        <v>9982</v>
      </c>
      <c r="C9801" s="51" t="s">
        <v>9362</v>
      </c>
      <c r="D9801" s="51">
        <v>17.09</v>
      </c>
    </row>
    <row r="9802" spans="1:4" ht="15.75" customHeight="1" x14ac:dyDescent="0.3">
      <c r="A9802" s="51">
        <v>133</v>
      </c>
      <c r="B9802" s="51" t="s">
        <v>9983</v>
      </c>
      <c r="C9802" s="51" t="s">
        <v>9362</v>
      </c>
      <c r="D9802" s="51">
        <v>7.1</v>
      </c>
    </row>
    <row r="9803" spans="1:4" ht="15.75" customHeight="1" x14ac:dyDescent="0.3">
      <c r="A9803" s="51">
        <v>43617</v>
      </c>
      <c r="B9803" s="51" t="s">
        <v>9984</v>
      </c>
      <c r="C9803" s="51" t="s">
        <v>9362</v>
      </c>
      <c r="D9803" s="51">
        <v>7.93</v>
      </c>
    </row>
    <row r="9804" spans="1:4" ht="15.75" customHeight="1" x14ac:dyDescent="0.3">
      <c r="A9804" s="51">
        <v>132</v>
      </c>
      <c r="B9804" s="51" t="s">
        <v>9985</v>
      </c>
      <c r="C9804" s="51" t="s">
        <v>9362</v>
      </c>
      <c r="D9804" s="51">
        <v>7.36</v>
      </c>
    </row>
    <row r="9805" spans="1:4" ht="15.75" customHeight="1" x14ac:dyDescent="0.3">
      <c r="A9805" s="51">
        <v>43618</v>
      </c>
      <c r="B9805" s="51" t="s">
        <v>9986</v>
      </c>
      <c r="C9805" s="51" t="s">
        <v>482</v>
      </c>
      <c r="D9805" s="51">
        <v>18.53</v>
      </c>
    </row>
    <row r="9806" spans="1:4" ht="15.75" customHeight="1" x14ac:dyDescent="0.3">
      <c r="A9806" s="51">
        <v>37476</v>
      </c>
      <c r="B9806" s="51" t="s">
        <v>9987</v>
      </c>
      <c r="C9806" s="51" t="s">
        <v>182</v>
      </c>
    </row>
    <row r="9807" spans="1:4" ht="15.75" customHeight="1" x14ac:dyDescent="0.3">
      <c r="A9807" s="51">
        <v>37478</v>
      </c>
      <c r="B9807" s="51" t="s">
        <v>9988</v>
      </c>
      <c r="C9807" s="51" t="s">
        <v>182</v>
      </c>
    </row>
    <row r="9808" spans="1:4" ht="15.75" customHeight="1" x14ac:dyDescent="0.3">
      <c r="A9808" s="51">
        <v>37477</v>
      </c>
      <c r="B9808" s="51" t="s">
        <v>9989</v>
      </c>
      <c r="C9808" s="51" t="s">
        <v>182</v>
      </c>
    </row>
    <row r="9809" spans="1:4" ht="15.75" customHeight="1" x14ac:dyDescent="0.3">
      <c r="A9809" s="51">
        <v>37479</v>
      </c>
      <c r="B9809" s="51" t="s">
        <v>9990</v>
      </c>
      <c r="C9809" s="51" t="s">
        <v>182</v>
      </c>
    </row>
    <row r="9810" spans="1:4" ht="15.75" customHeight="1" x14ac:dyDescent="0.3">
      <c r="A9810" s="51">
        <v>4319</v>
      </c>
      <c r="B9810" s="51" t="s">
        <v>9991</v>
      </c>
      <c r="C9810" s="51" t="s">
        <v>182</v>
      </c>
      <c r="D9810" s="51">
        <v>1.28</v>
      </c>
    </row>
    <row r="9811" spans="1:4" ht="15.75" customHeight="1" x14ac:dyDescent="0.3">
      <c r="A9811" s="51">
        <v>42409</v>
      </c>
      <c r="B9811" s="51" t="s">
        <v>9992</v>
      </c>
      <c r="C9811" s="51" t="s">
        <v>482</v>
      </c>
      <c r="D9811" s="51">
        <v>11.67</v>
      </c>
    </row>
    <row r="9812" spans="1:4" ht="15.75" customHeight="1" x14ac:dyDescent="0.3">
      <c r="A9812" s="51">
        <v>40553</v>
      </c>
      <c r="B9812" s="51" t="s">
        <v>9993</v>
      </c>
      <c r="C9812" s="51" t="s">
        <v>303</v>
      </c>
      <c r="D9812" s="51">
        <v>39</v>
      </c>
    </row>
    <row r="9813" spans="1:4" ht="15.75" customHeight="1" x14ac:dyDescent="0.3">
      <c r="A9813" s="51">
        <v>6114</v>
      </c>
      <c r="B9813" s="51" t="s">
        <v>9994</v>
      </c>
      <c r="C9813" s="51" t="s">
        <v>2092</v>
      </c>
      <c r="D9813" s="51">
        <v>20.72</v>
      </c>
    </row>
    <row r="9814" spans="1:4" ht="15.75" customHeight="1" x14ac:dyDescent="0.3">
      <c r="A9814" s="51">
        <v>40912</v>
      </c>
      <c r="B9814" s="51" t="s">
        <v>9995</v>
      </c>
      <c r="C9814" s="51" t="s">
        <v>6963</v>
      </c>
      <c r="D9814" s="51">
        <v>3637.57</v>
      </c>
    </row>
    <row r="9815" spans="1:4" ht="15.75" customHeight="1" x14ac:dyDescent="0.3">
      <c r="A9815" s="51">
        <v>247</v>
      </c>
      <c r="B9815" s="51" t="s">
        <v>9996</v>
      </c>
      <c r="C9815" s="51" t="s">
        <v>2092</v>
      </c>
      <c r="D9815" s="51">
        <v>20.72</v>
      </c>
    </row>
    <row r="9816" spans="1:4" ht="15.75" customHeight="1" x14ac:dyDescent="0.3">
      <c r="A9816" s="51">
        <v>40919</v>
      </c>
      <c r="B9816" s="51" t="s">
        <v>9997</v>
      </c>
      <c r="C9816" s="51" t="s">
        <v>6963</v>
      </c>
      <c r="D9816" s="51">
        <v>3637.57</v>
      </c>
    </row>
    <row r="9817" spans="1:4" ht="15.75" customHeight="1" x14ac:dyDescent="0.3">
      <c r="A9817" s="51">
        <v>44499</v>
      </c>
      <c r="B9817" s="51" t="s">
        <v>9998</v>
      </c>
      <c r="C9817" s="51" t="s">
        <v>2092</v>
      </c>
      <c r="D9817" s="51">
        <v>20.72</v>
      </c>
    </row>
    <row r="9818" spans="1:4" ht="15.75" customHeight="1" x14ac:dyDescent="0.3">
      <c r="A9818" s="51">
        <v>40984</v>
      </c>
      <c r="B9818" s="51" t="s">
        <v>9999</v>
      </c>
      <c r="C9818" s="51" t="s">
        <v>6963</v>
      </c>
      <c r="D9818" s="51">
        <v>3637.57</v>
      </c>
    </row>
    <row r="9819" spans="1:4" ht="15.75" customHeight="1" x14ac:dyDescent="0.3">
      <c r="A9819" s="51">
        <v>248</v>
      </c>
      <c r="B9819" s="51" t="s">
        <v>10000</v>
      </c>
      <c r="C9819" s="51" t="s">
        <v>2092</v>
      </c>
      <c r="D9819" s="51">
        <v>20.36</v>
      </c>
    </row>
    <row r="9820" spans="1:4" ht="15.75" customHeight="1" x14ac:dyDescent="0.3">
      <c r="A9820" s="51">
        <v>41086</v>
      </c>
      <c r="B9820" s="51" t="s">
        <v>10001</v>
      </c>
      <c r="C9820" s="51" t="s">
        <v>6963</v>
      </c>
      <c r="D9820" s="51">
        <v>3571.12</v>
      </c>
    </row>
    <row r="9821" spans="1:4" ht="15.75" customHeight="1" x14ac:dyDescent="0.3">
      <c r="A9821" s="51">
        <v>34466</v>
      </c>
      <c r="B9821" s="51" t="s">
        <v>10002</v>
      </c>
      <c r="C9821" s="51" t="s">
        <v>2092</v>
      </c>
      <c r="D9821" s="51">
        <v>20.72</v>
      </c>
    </row>
    <row r="9822" spans="1:4" ht="15.75" customHeight="1" x14ac:dyDescent="0.3">
      <c r="A9822" s="51">
        <v>41083</v>
      </c>
      <c r="B9822" s="51" t="s">
        <v>10003</v>
      </c>
      <c r="C9822" s="51" t="s">
        <v>6963</v>
      </c>
      <c r="D9822" s="51">
        <v>3637.57</v>
      </c>
    </row>
    <row r="9823" spans="1:4" ht="15.75" customHeight="1" x14ac:dyDescent="0.3">
      <c r="A9823" s="51">
        <v>252</v>
      </c>
      <c r="B9823" s="51" t="s">
        <v>10004</v>
      </c>
      <c r="C9823" s="51" t="s">
        <v>2092</v>
      </c>
      <c r="D9823" s="51">
        <v>20.72</v>
      </c>
    </row>
    <row r="9824" spans="1:4" ht="15.75" customHeight="1" x14ac:dyDescent="0.3">
      <c r="A9824" s="51">
        <v>40909</v>
      </c>
      <c r="B9824" s="51" t="s">
        <v>10005</v>
      </c>
      <c r="C9824" s="51" t="s">
        <v>6963</v>
      </c>
      <c r="D9824" s="51">
        <v>3637.57</v>
      </c>
    </row>
    <row r="9825" spans="1:4" ht="15.75" customHeight="1" x14ac:dyDescent="0.3">
      <c r="A9825" s="51">
        <v>242</v>
      </c>
      <c r="B9825" s="51" t="s">
        <v>10006</v>
      </c>
      <c r="C9825" s="51" t="s">
        <v>2092</v>
      </c>
      <c r="D9825" s="51">
        <v>20.36</v>
      </c>
    </row>
    <row r="9826" spans="1:4" ht="15.75" customHeight="1" x14ac:dyDescent="0.3">
      <c r="A9826" s="51">
        <v>41085</v>
      </c>
      <c r="B9826" s="51" t="s">
        <v>10007</v>
      </c>
      <c r="C9826" s="51" t="s">
        <v>6963</v>
      </c>
      <c r="D9826" s="51">
        <v>3571.12</v>
      </c>
    </row>
    <row r="9827" spans="1:4" ht="15.75" customHeight="1" x14ac:dyDescent="0.3">
      <c r="A9827" s="51">
        <v>427</v>
      </c>
      <c r="B9827" s="51" t="s">
        <v>10008</v>
      </c>
      <c r="C9827" s="51" t="s">
        <v>182</v>
      </c>
      <c r="D9827" s="51">
        <v>5.9</v>
      </c>
    </row>
    <row r="9828" spans="1:4" ht="15.75" customHeight="1" x14ac:dyDescent="0.3">
      <c r="A9828" s="51">
        <v>417</v>
      </c>
      <c r="B9828" s="51" t="s">
        <v>10009</v>
      </c>
      <c r="C9828" s="51" t="s">
        <v>182</v>
      </c>
      <c r="D9828" s="51">
        <v>2.78</v>
      </c>
    </row>
    <row r="9829" spans="1:4" ht="15.75" customHeight="1" x14ac:dyDescent="0.3">
      <c r="A9829" s="51">
        <v>11273</v>
      </c>
      <c r="B9829" s="51" t="s">
        <v>10010</v>
      </c>
      <c r="C9829" s="51" t="s">
        <v>182</v>
      </c>
      <c r="D9829" s="51">
        <v>8.64</v>
      </c>
    </row>
    <row r="9830" spans="1:4" ht="15.75" customHeight="1" x14ac:dyDescent="0.3">
      <c r="A9830" s="51">
        <v>11272</v>
      </c>
      <c r="B9830" s="51" t="s">
        <v>10011</v>
      </c>
      <c r="C9830" s="51" t="s">
        <v>182</v>
      </c>
      <c r="D9830" s="51">
        <v>5.21</v>
      </c>
    </row>
    <row r="9831" spans="1:4" ht="15.75" customHeight="1" x14ac:dyDescent="0.3">
      <c r="A9831" s="51">
        <v>11275</v>
      </c>
      <c r="B9831" s="51" t="s">
        <v>10012</v>
      </c>
      <c r="C9831" s="51" t="s">
        <v>182</v>
      </c>
      <c r="D9831" s="51">
        <v>2.09</v>
      </c>
    </row>
    <row r="9832" spans="1:4" ht="15.75" customHeight="1" x14ac:dyDescent="0.3">
      <c r="A9832" s="51">
        <v>11274</v>
      </c>
      <c r="B9832" s="51" t="s">
        <v>10013</v>
      </c>
      <c r="C9832" s="51" t="s">
        <v>182</v>
      </c>
      <c r="D9832" s="51">
        <v>1.59</v>
      </c>
    </row>
    <row r="9833" spans="1:4" ht="15.75" customHeight="1" x14ac:dyDescent="0.3">
      <c r="A9833" s="51">
        <v>38470</v>
      </c>
      <c r="B9833" s="51" t="s">
        <v>10014</v>
      </c>
      <c r="C9833" s="51" t="s">
        <v>182</v>
      </c>
      <c r="D9833" s="51">
        <v>37.369999999999997</v>
      </c>
    </row>
    <row r="9834" spans="1:4" ht="15.75" customHeight="1" x14ac:dyDescent="0.3">
      <c r="A9834" s="51">
        <v>38547</v>
      </c>
      <c r="B9834" s="51" t="s">
        <v>10015</v>
      </c>
      <c r="C9834" s="51" t="s">
        <v>182</v>
      </c>
      <c r="D9834" s="51">
        <v>101.97</v>
      </c>
    </row>
    <row r="9835" spans="1:4" ht="15.75" customHeight="1" x14ac:dyDescent="0.3">
      <c r="A9835" s="51">
        <v>38467</v>
      </c>
      <c r="B9835" s="51" t="s">
        <v>10016</v>
      </c>
      <c r="C9835" s="51" t="s">
        <v>182</v>
      </c>
      <c r="D9835" s="51">
        <v>61.7</v>
      </c>
    </row>
    <row r="9836" spans="1:4" ht="15.75" customHeight="1" x14ac:dyDescent="0.3">
      <c r="A9836" s="51">
        <v>38468</v>
      </c>
      <c r="B9836" s="51" t="s">
        <v>10017</v>
      </c>
      <c r="C9836" s="51" t="s">
        <v>182</v>
      </c>
      <c r="D9836" s="51">
        <v>67.89</v>
      </c>
    </row>
    <row r="9837" spans="1:4" ht="15.75" customHeight="1" x14ac:dyDescent="0.3">
      <c r="A9837" s="51">
        <v>38469</v>
      </c>
      <c r="B9837" s="51" t="s">
        <v>10018</v>
      </c>
      <c r="C9837" s="51" t="s">
        <v>182</v>
      </c>
      <c r="D9837" s="51">
        <v>109.65</v>
      </c>
    </row>
    <row r="9838" spans="1:4" ht="15.75" customHeight="1" x14ac:dyDescent="0.3">
      <c r="A9838" s="51">
        <v>38471</v>
      </c>
      <c r="B9838" s="51" t="s">
        <v>10019</v>
      </c>
      <c r="C9838" s="51" t="s">
        <v>182</v>
      </c>
      <c r="D9838" s="51">
        <v>88.17</v>
      </c>
    </row>
    <row r="9839" spans="1:4" ht="15.75" customHeight="1" x14ac:dyDescent="0.3">
      <c r="A9839" s="51">
        <v>37370</v>
      </c>
      <c r="B9839" s="51" t="s">
        <v>10020</v>
      </c>
      <c r="C9839" s="51" t="s">
        <v>2092</v>
      </c>
      <c r="D9839" s="51">
        <v>4.76</v>
      </c>
    </row>
    <row r="9840" spans="1:4" ht="15.75" customHeight="1" x14ac:dyDescent="0.3">
      <c r="A9840" s="51">
        <v>40862</v>
      </c>
      <c r="B9840" s="51" t="s">
        <v>10021</v>
      </c>
      <c r="C9840" s="51" t="s">
        <v>6963</v>
      </c>
      <c r="D9840" s="51">
        <v>897.94</v>
      </c>
    </row>
    <row r="9841" spans="1:4" ht="15.75" customHeight="1" x14ac:dyDescent="0.3">
      <c r="A9841" s="51">
        <v>10658</v>
      </c>
      <c r="B9841" s="51" t="s">
        <v>10022</v>
      </c>
      <c r="C9841" s="51" t="s">
        <v>182</v>
      </c>
    </row>
    <row r="9842" spans="1:4" ht="15.75" customHeight="1" x14ac:dyDescent="0.3">
      <c r="A9842" s="51">
        <v>253</v>
      </c>
      <c r="B9842" s="51" t="s">
        <v>10023</v>
      </c>
      <c r="C9842" s="51" t="s">
        <v>2092</v>
      </c>
      <c r="D9842" s="51">
        <v>27.06</v>
      </c>
    </row>
    <row r="9843" spans="1:4" ht="15.75" customHeight="1" x14ac:dyDescent="0.3">
      <c r="A9843" s="51">
        <v>40809</v>
      </c>
      <c r="B9843" s="51" t="s">
        <v>10024</v>
      </c>
      <c r="C9843" s="51" t="s">
        <v>6963</v>
      </c>
      <c r="D9843" s="51">
        <v>4747.54</v>
      </c>
    </row>
    <row r="9844" spans="1:4" ht="15.75" customHeight="1" x14ac:dyDescent="0.3">
      <c r="A9844" s="51">
        <v>42428</v>
      </c>
      <c r="B9844" s="51" t="s">
        <v>10025</v>
      </c>
      <c r="C9844" s="51" t="s">
        <v>182</v>
      </c>
    </row>
    <row r="9845" spans="1:4" ht="15.75" customHeight="1" x14ac:dyDescent="0.3">
      <c r="A9845" s="51">
        <v>301</v>
      </c>
      <c r="B9845" s="51" t="s">
        <v>10026</v>
      </c>
      <c r="C9845" s="51" t="s">
        <v>182</v>
      </c>
      <c r="D9845" s="51">
        <v>2.67</v>
      </c>
    </row>
    <row r="9846" spans="1:4" ht="15.75" customHeight="1" x14ac:dyDescent="0.3">
      <c r="A9846" s="51">
        <v>296</v>
      </c>
      <c r="B9846" s="51" t="s">
        <v>10027</v>
      </c>
      <c r="C9846" s="51" t="s">
        <v>182</v>
      </c>
      <c r="D9846" s="51">
        <v>1.51</v>
      </c>
    </row>
    <row r="9847" spans="1:4" ht="15.75" customHeight="1" x14ac:dyDescent="0.3">
      <c r="A9847" s="51">
        <v>297</v>
      </c>
      <c r="B9847" s="51" t="s">
        <v>10028</v>
      </c>
      <c r="C9847" s="51" t="s">
        <v>182</v>
      </c>
      <c r="D9847" s="51">
        <v>2.21</v>
      </c>
    </row>
    <row r="9848" spans="1:4" ht="15.75" customHeight="1" x14ac:dyDescent="0.3">
      <c r="A9848" s="51">
        <v>299</v>
      </c>
      <c r="B9848" s="51" t="s">
        <v>10029</v>
      </c>
      <c r="C9848" s="51" t="s">
        <v>182</v>
      </c>
      <c r="D9848" s="51">
        <v>3.13</v>
      </c>
    </row>
    <row r="9849" spans="1:4" ht="15.75" customHeight="1" x14ac:dyDescent="0.3">
      <c r="A9849" s="51">
        <v>300</v>
      </c>
      <c r="B9849" s="51" t="s">
        <v>10030</v>
      </c>
      <c r="C9849" s="51" t="s">
        <v>182</v>
      </c>
      <c r="D9849" s="51">
        <v>10.84</v>
      </c>
    </row>
    <row r="9850" spans="1:4" ht="15.75" customHeight="1" x14ac:dyDescent="0.3">
      <c r="A9850" s="51">
        <v>20085</v>
      </c>
      <c r="B9850" s="51" t="s">
        <v>10031</v>
      </c>
      <c r="C9850" s="51" t="s">
        <v>182</v>
      </c>
      <c r="D9850" s="51">
        <v>1.98</v>
      </c>
    </row>
    <row r="9851" spans="1:4" ht="15.75" customHeight="1" x14ac:dyDescent="0.3">
      <c r="A9851" s="51">
        <v>298</v>
      </c>
      <c r="B9851" s="51" t="s">
        <v>10032</v>
      </c>
      <c r="C9851" s="51" t="s">
        <v>182</v>
      </c>
      <c r="D9851" s="51">
        <v>2.41</v>
      </c>
    </row>
    <row r="9852" spans="1:4" ht="15.75" customHeight="1" x14ac:dyDescent="0.3">
      <c r="A9852" s="51">
        <v>311</v>
      </c>
      <c r="B9852" s="51" t="s">
        <v>10033</v>
      </c>
      <c r="C9852" s="51" t="s">
        <v>182</v>
      </c>
      <c r="D9852" s="51">
        <v>8.94</v>
      </c>
    </row>
    <row r="9853" spans="1:4" ht="15.75" customHeight="1" x14ac:dyDescent="0.3">
      <c r="A9853" s="51">
        <v>318</v>
      </c>
      <c r="B9853" s="51" t="s">
        <v>10034</v>
      </c>
      <c r="C9853" s="51" t="s">
        <v>182</v>
      </c>
      <c r="D9853" s="51">
        <v>18</v>
      </c>
    </row>
    <row r="9854" spans="1:4" ht="15.75" customHeight="1" x14ac:dyDescent="0.3">
      <c r="A9854" s="51">
        <v>319</v>
      </c>
      <c r="B9854" s="51" t="s">
        <v>10035</v>
      </c>
      <c r="C9854" s="51" t="s">
        <v>182</v>
      </c>
      <c r="D9854" s="51">
        <v>28.22</v>
      </c>
    </row>
    <row r="9855" spans="1:4" ht="15.75" customHeight="1" x14ac:dyDescent="0.3">
      <c r="A9855" s="51">
        <v>303</v>
      </c>
      <c r="B9855" s="51" t="s">
        <v>10036</v>
      </c>
      <c r="C9855" s="51" t="s">
        <v>182</v>
      </c>
      <c r="D9855" s="51">
        <v>2.95</v>
      </c>
    </row>
    <row r="9856" spans="1:4" ht="15.75" customHeight="1" x14ac:dyDescent="0.3">
      <c r="A9856" s="51">
        <v>305</v>
      </c>
      <c r="B9856" s="51" t="s">
        <v>10037</v>
      </c>
      <c r="C9856" s="51" t="s">
        <v>182</v>
      </c>
      <c r="D9856" s="51">
        <v>9.3000000000000007</v>
      </c>
    </row>
    <row r="9857" spans="1:4" ht="15.75" customHeight="1" x14ac:dyDescent="0.3">
      <c r="A9857" s="51">
        <v>306</v>
      </c>
      <c r="B9857" s="51" t="s">
        <v>10038</v>
      </c>
      <c r="C9857" s="51" t="s">
        <v>182</v>
      </c>
      <c r="D9857" s="51">
        <v>14.11</v>
      </c>
    </row>
    <row r="9858" spans="1:4" ht="15.75" customHeight="1" x14ac:dyDescent="0.3">
      <c r="A9858" s="51">
        <v>307</v>
      </c>
      <c r="B9858" s="51" t="s">
        <v>10039</v>
      </c>
      <c r="C9858" s="51" t="s">
        <v>182</v>
      </c>
      <c r="D9858" s="51">
        <v>35.65</v>
      </c>
    </row>
    <row r="9859" spans="1:4" ht="15.75" customHeight="1" x14ac:dyDescent="0.3">
      <c r="A9859" s="51">
        <v>309</v>
      </c>
      <c r="B9859" s="51" t="s">
        <v>10040</v>
      </c>
      <c r="C9859" s="51" t="s">
        <v>182</v>
      </c>
      <c r="D9859" s="51">
        <v>58.4</v>
      </c>
    </row>
    <row r="9860" spans="1:4" ht="15.75" customHeight="1" x14ac:dyDescent="0.3">
      <c r="A9860" s="51">
        <v>310</v>
      </c>
      <c r="B9860" s="51" t="s">
        <v>10041</v>
      </c>
      <c r="C9860" s="51" t="s">
        <v>182</v>
      </c>
      <c r="D9860" s="51">
        <v>80.94</v>
      </c>
    </row>
    <row r="9861" spans="1:4" ht="15.75" customHeight="1" x14ac:dyDescent="0.3">
      <c r="A9861" s="51">
        <v>308</v>
      </c>
      <c r="B9861" s="51" t="s">
        <v>10042</v>
      </c>
      <c r="C9861" s="51" t="s">
        <v>182</v>
      </c>
      <c r="D9861" s="51">
        <v>79.569999999999993</v>
      </c>
    </row>
    <row r="9862" spans="1:4" ht="15.75" customHeight="1" x14ac:dyDescent="0.3">
      <c r="A9862" s="51">
        <v>328</v>
      </c>
      <c r="B9862" s="51" t="s">
        <v>10043</v>
      </c>
      <c r="C9862" s="51" t="s">
        <v>182</v>
      </c>
      <c r="D9862" s="51">
        <v>7.07</v>
      </c>
    </row>
    <row r="9863" spans="1:4" ht="15.75" customHeight="1" x14ac:dyDescent="0.3">
      <c r="A9863" s="51">
        <v>325</v>
      </c>
      <c r="B9863" s="51" t="s">
        <v>10044</v>
      </c>
      <c r="C9863" s="51" t="s">
        <v>182</v>
      </c>
      <c r="D9863" s="51">
        <v>2.09</v>
      </c>
    </row>
    <row r="9864" spans="1:4" ht="15.75" customHeight="1" x14ac:dyDescent="0.3">
      <c r="A9864" s="51">
        <v>20326</v>
      </c>
      <c r="B9864" s="51" t="s">
        <v>10045</v>
      </c>
      <c r="C9864" s="51" t="s">
        <v>182</v>
      </c>
      <c r="D9864" s="51">
        <v>3.82</v>
      </c>
    </row>
    <row r="9865" spans="1:4" ht="15.75" customHeight="1" x14ac:dyDescent="0.3">
      <c r="A9865" s="51">
        <v>329</v>
      </c>
      <c r="B9865" s="51" t="s">
        <v>10046</v>
      </c>
      <c r="C9865" s="51" t="s">
        <v>182</v>
      </c>
      <c r="D9865" s="51">
        <v>5.91</v>
      </c>
    </row>
    <row r="9866" spans="1:4" ht="15.75" customHeight="1" x14ac:dyDescent="0.3">
      <c r="A9866" s="51">
        <v>39642</v>
      </c>
      <c r="B9866" s="51" t="s">
        <v>10047</v>
      </c>
      <c r="C9866" s="51" t="s">
        <v>182</v>
      </c>
      <c r="D9866" s="51">
        <v>2.62</v>
      </c>
    </row>
    <row r="9867" spans="1:4" ht="15.75" customHeight="1" x14ac:dyDescent="0.3">
      <c r="A9867" s="51">
        <v>39641</v>
      </c>
      <c r="B9867" s="51" t="s">
        <v>10048</v>
      </c>
      <c r="C9867" s="51" t="s">
        <v>182</v>
      </c>
      <c r="D9867" s="51">
        <v>2.2999999999999998</v>
      </c>
    </row>
    <row r="9868" spans="1:4" ht="15.75" customHeight="1" x14ac:dyDescent="0.3">
      <c r="A9868" s="51">
        <v>39643</v>
      </c>
      <c r="B9868" s="51" t="s">
        <v>10049</v>
      </c>
      <c r="C9868" s="51" t="s">
        <v>182</v>
      </c>
      <c r="D9868" s="51">
        <v>3.08</v>
      </c>
    </row>
    <row r="9869" spans="1:4" ht="15.75" customHeight="1" x14ac:dyDescent="0.3">
      <c r="A9869" s="51">
        <v>39644</v>
      </c>
      <c r="B9869" s="51" t="s">
        <v>10050</v>
      </c>
      <c r="C9869" s="51" t="s">
        <v>182</v>
      </c>
      <c r="D9869" s="51">
        <v>4.7699999999999996</v>
      </c>
    </row>
    <row r="9870" spans="1:4" ht="15.75" customHeight="1" x14ac:dyDescent="0.3">
      <c r="A9870" s="51">
        <v>39645</v>
      </c>
      <c r="B9870" s="51" t="s">
        <v>10051</v>
      </c>
      <c r="C9870" s="51" t="s">
        <v>182</v>
      </c>
      <c r="D9870" s="51">
        <v>5.23</v>
      </c>
    </row>
    <row r="9871" spans="1:4" ht="15.75" customHeight="1" x14ac:dyDescent="0.3">
      <c r="A9871" s="51">
        <v>41610</v>
      </c>
      <c r="B9871" s="51" t="s">
        <v>10052</v>
      </c>
      <c r="C9871" s="51" t="s">
        <v>182</v>
      </c>
    </row>
    <row r="9872" spans="1:4" ht="15.75" customHeight="1" x14ac:dyDescent="0.3">
      <c r="A9872" s="51">
        <v>41611</v>
      </c>
      <c r="B9872" s="51" t="s">
        <v>10053</v>
      </c>
      <c r="C9872" s="51" t="s">
        <v>182</v>
      </c>
    </row>
    <row r="9873" spans="1:4" ht="15.75" customHeight="1" x14ac:dyDescent="0.3">
      <c r="A9873" s="51">
        <v>41612</v>
      </c>
      <c r="B9873" s="51" t="s">
        <v>10054</v>
      </c>
      <c r="C9873" s="51" t="s">
        <v>182</v>
      </c>
    </row>
    <row r="9874" spans="1:4" ht="15.75" customHeight="1" x14ac:dyDescent="0.3">
      <c r="A9874" s="51">
        <v>41637</v>
      </c>
      <c r="B9874" s="51" t="s">
        <v>10055</v>
      </c>
      <c r="C9874" s="51" t="s">
        <v>182</v>
      </c>
    </row>
    <row r="9875" spans="1:4" ht="15.75" customHeight="1" x14ac:dyDescent="0.3">
      <c r="A9875" s="51">
        <v>41638</v>
      </c>
      <c r="B9875" s="51" t="s">
        <v>10056</v>
      </c>
      <c r="C9875" s="51" t="s">
        <v>182</v>
      </c>
    </row>
    <row r="9876" spans="1:4" ht="15.75" customHeight="1" x14ac:dyDescent="0.3">
      <c r="A9876" s="51">
        <v>41639</v>
      </c>
      <c r="B9876" s="51" t="s">
        <v>10057</v>
      </c>
      <c r="C9876" s="51" t="s">
        <v>182</v>
      </c>
    </row>
    <row r="9877" spans="1:4" ht="15.75" customHeight="1" x14ac:dyDescent="0.3">
      <c r="A9877" s="51">
        <v>11789</v>
      </c>
      <c r="B9877" s="51" t="s">
        <v>10058</v>
      </c>
      <c r="C9877" s="51" t="s">
        <v>182</v>
      </c>
      <c r="D9877" s="51">
        <v>0.78</v>
      </c>
    </row>
    <row r="9878" spans="1:4" ht="15.75" customHeight="1" x14ac:dyDescent="0.3">
      <c r="A9878" s="51">
        <v>20975</v>
      </c>
      <c r="B9878" s="51" t="s">
        <v>10059</v>
      </c>
      <c r="C9878" s="51" t="s">
        <v>182</v>
      </c>
      <c r="D9878" s="51">
        <v>17.52</v>
      </c>
    </row>
    <row r="9879" spans="1:4" ht="15.75" customHeight="1" x14ac:dyDescent="0.3">
      <c r="A9879" s="51">
        <v>20976</v>
      </c>
      <c r="B9879" s="51" t="s">
        <v>10060</v>
      </c>
      <c r="C9879" s="51" t="s">
        <v>182</v>
      </c>
      <c r="D9879" s="51">
        <v>26.47</v>
      </c>
    </row>
    <row r="9880" spans="1:4" ht="15.75" customHeight="1" x14ac:dyDescent="0.3">
      <c r="A9880" s="51">
        <v>6138</v>
      </c>
      <c r="B9880" s="51" t="s">
        <v>10061</v>
      </c>
      <c r="C9880" s="51" t="s">
        <v>182</v>
      </c>
      <c r="D9880" s="51">
        <v>11.14</v>
      </c>
    </row>
    <row r="9881" spans="1:4" ht="15.75" customHeight="1" x14ac:dyDescent="0.3">
      <c r="A9881" s="51">
        <v>40340</v>
      </c>
      <c r="B9881" s="51" t="s">
        <v>10062</v>
      </c>
      <c r="C9881" s="51" t="s">
        <v>182</v>
      </c>
      <c r="D9881" s="51">
        <v>19.64</v>
      </c>
    </row>
    <row r="9882" spans="1:4" ht="15.75" customHeight="1" x14ac:dyDescent="0.3">
      <c r="A9882" s="51">
        <v>40341</v>
      </c>
      <c r="B9882" s="51" t="s">
        <v>10063</v>
      </c>
      <c r="C9882" s="51" t="s">
        <v>182</v>
      </c>
      <c r="D9882" s="51">
        <v>23.44</v>
      </c>
    </row>
    <row r="9883" spans="1:4" ht="15.75" customHeight="1" x14ac:dyDescent="0.3">
      <c r="A9883" s="51">
        <v>40342</v>
      </c>
      <c r="B9883" s="51" t="s">
        <v>10064</v>
      </c>
      <c r="C9883" s="51" t="s">
        <v>182</v>
      </c>
      <c r="D9883" s="51">
        <v>27.95</v>
      </c>
    </row>
    <row r="9884" spans="1:4" ht="15.75" customHeight="1" x14ac:dyDescent="0.3">
      <c r="A9884" s="51">
        <v>40343</v>
      </c>
      <c r="B9884" s="51" t="s">
        <v>10065</v>
      </c>
      <c r="C9884" s="51" t="s">
        <v>182</v>
      </c>
      <c r="D9884" s="51">
        <v>33.159999999999997</v>
      </c>
    </row>
    <row r="9885" spans="1:4" ht="15.75" customHeight="1" x14ac:dyDescent="0.3">
      <c r="A9885" s="51">
        <v>40344</v>
      </c>
      <c r="B9885" s="51" t="s">
        <v>10066</v>
      </c>
      <c r="C9885" s="51" t="s">
        <v>182</v>
      </c>
      <c r="D9885" s="51">
        <v>45.2</v>
      </c>
    </row>
    <row r="9886" spans="1:4" ht="15.75" customHeight="1" x14ac:dyDescent="0.3">
      <c r="A9886" s="51">
        <v>40345</v>
      </c>
      <c r="B9886" s="51" t="s">
        <v>10067</v>
      </c>
      <c r="C9886" s="51" t="s">
        <v>182</v>
      </c>
      <c r="D9886" s="51">
        <v>55.7</v>
      </c>
    </row>
    <row r="9887" spans="1:4" ht="15.75" customHeight="1" x14ac:dyDescent="0.3">
      <c r="A9887" s="51">
        <v>40346</v>
      </c>
      <c r="B9887" s="51" t="s">
        <v>10068</v>
      </c>
      <c r="C9887" s="51" t="s">
        <v>182</v>
      </c>
      <c r="D9887" s="51">
        <v>64.61</v>
      </c>
    </row>
    <row r="9888" spans="1:4" ht="15.75" customHeight="1" x14ac:dyDescent="0.3">
      <c r="A9888" s="51">
        <v>40347</v>
      </c>
      <c r="B9888" s="51" t="s">
        <v>10069</v>
      </c>
      <c r="C9888" s="51" t="s">
        <v>182</v>
      </c>
      <c r="D9888" s="51">
        <v>81.180000000000007</v>
      </c>
    </row>
    <row r="9889" spans="1:3" ht="15.75" customHeight="1" x14ac:dyDescent="0.3">
      <c r="A9889" s="51">
        <v>43424</v>
      </c>
      <c r="B9889" s="51" t="s">
        <v>10070</v>
      </c>
      <c r="C9889" s="51" t="s">
        <v>182</v>
      </c>
    </row>
    <row r="9890" spans="1:3" ht="15.75" customHeight="1" x14ac:dyDescent="0.3">
      <c r="A9890" s="51">
        <v>43426</v>
      </c>
      <c r="B9890" s="51" t="s">
        <v>10071</v>
      </c>
      <c r="C9890" s="51" t="s">
        <v>182</v>
      </c>
    </row>
    <row r="9891" spans="1:3" ht="15.75" customHeight="1" x14ac:dyDescent="0.3">
      <c r="A9891" s="51">
        <v>12565</v>
      </c>
      <c r="B9891" s="51" t="s">
        <v>10072</v>
      </c>
      <c r="C9891" s="51" t="s">
        <v>182</v>
      </c>
    </row>
    <row r="9892" spans="1:3" ht="15.75" customHeight="1" x14ac:dyDescent="0.3">
      <c r="A9892" s="51">
        <v>12567</v>
      </c>
      <c r="B9892" s="51" t="s">
        <v>10073</v>
      </c>
      <c r="C9892" s="51" t="s">
        <v>182</v>
      </c>
    </row>
    <row r="9893" spans="1:3" ht="15.75" customHeight="1" x14ac:dyDescent="0.3">
      <c r="A9893" s="51">
        <v>12568</v>
      </c>
      <c r="B9893" s="51" t="s">
        <v>10074</v>
      </c>
      <c r="C9893" s="51" t="s">
        <v>182</v>
      </c>
    </row>
    <row r="9894" spans="1:3" ht="15.75" customHeight="1" x14ac:dyDescent="0.3">
      <c r="A9894" s="51">
        <v>43441</v>
      </c>
      <c r="B9894" s="51" t="s">
        <v>10075</v>
      </c>
      <c r="C9894" s="51" t="s">
        <v>182</v>
      </c>
    </row>
    <row r="9895" spans="1:3" ht="15.75" customHeight="1" x14ac:dyDescent="0.3">
      <c r="A9895" s="51">
        <v>43423</v>
      </c>
      <c r="B9895" s="51" t="s">
        <v>10076</v>
      </c>
      <c r="C9895" s="51" t="s">
        <v>182</v>
      </c>
    </row>
    <row r="9896" spans="1:3" ht="15.75" customHeight="1" x14ac:dyDescent="0.3">
      <c r="A9896" s="51">
        <v>12532</v>
      </c>
      <c r="B9896" s="51" t="s">
        <v>10077</v>
      </c>
      <c r="C9896" s="51" t="s">
        <v>182</v>
      </c>
    </row>
    <row r="9897" spans="1:3" ht="15.75" customHeight="1" x14ac:dyDescent="0.3">
      <c r="A9897" s="51">
        <v>43444</v>
      </c>
      <c r="B9897" s="51" t="s">
        <v>10078</v>
      </c>
      <c r="C9897" s="51" t="s">
        <v>182</v>
      </c>
    </row>
    <row r="9898" spans="1:3" ht="15.75" customHeight="1" x14ac:dyDescent="0.3">
      <c r="A9898" s="51">
        <v>12551</v>
      </c>
      <c r="B9898" s="51" t="s">
        <v>10079</v>
      </c>
      <c r="C9898" s="51" t="s">
        <v>182</v>
      </c>
    </row>
    <row r="9899" spans="1:3" ht="15.75" customHeight="1" x14ac:dyDescent="0.3">
      <c r="A9899" s="51">
        <v>43442</v>
      </c>
      <c r="B9899" s="51" t="s">
        <v>10080</v>
      </c>
      <c r="C9899" s="51" t="s">
        <v>182</v>
      </c>
    </row>
    <row r="9900" spans="1:3" ht="15.75" customHeight="1" x14ac:dyDescent="0.3">
      <c r="A9900" s="51">
        <v>43443</v>
      </c>
      <c r="B9900" s="51" t="s">
        <v>10081</v>
      </c>
      <c r="C9900" s="51" t="s">
        <v>182</v>
      </c>
    </row>
    <row r="9901" spans="1:3" ht="15.75" customHeight="1" x14ac:dyDescent="0.3">
      <c r="A9901" s="51">
        <v>12544</v>
      </c>
      <c r="B9901" s="51" t="s">
        <v>10082</v>
      </c>
      <c r="C9901" s="51" t="s">
        <v>182</v>
      </c>
    </row>
    <row r="9902" spans="1:3" ht="15.75" customHeight="1" x14ac:dyDescent="0.3">
      <c r="A9902" s="51">
        <v>12547</v>
      </c>
      <c r="B9902" s="51" t="s">
        <v>10083</v>
      </c>
      <c r="C9902" s="51" t="s">
        <v>182</v>
      </c>
    </row>
    <row r="9903" spans="1:3" ht="15.75" customHeight="1" x14ac:dyDescent="0.3">
      <c r="A9903" s="51">
        <v>43445</v>
      </c>
      <c r="B9903" s="51" t="s">
        <v>10084</v>
      </c>
      <c r="C9903" s="51" t="s">
        <v>182</v>
      </c>
    </row>
    <row r="9904" spans="1:3" ht="15.75" customHeight="1" x14ac:dyDescent="0.3">
      <c r="A9904" s="51">
        <v>12563</v>
      </c>
      <c r="B9904" s="51" t="s">
        <v>10085</v>
      </c>
      <c r="C9904" s="51" t="s">
        <v>182</v>
      </c>
    </row>
    <row r="9905" spans="1:4" ht="15.75" customHeight="1" x14ac:dyDescent="0.3">
      <c r="A9905" s="51">
        <v>43425</v>
      </c>
      <c r="B9905" s="51" t="s">
        <v>10086</v>
      </c>
      <c r="C9905" s="51" t="s">
        <v>182</v>
      </c>
    </row>
    <row r="9906" spans="1:4" ht="15.75" customHeight="1" x14ac:dyDescent="0.3">
      <c r="A9906" s="51">
        <v>43446</v>
      </c>
      <c r="B9906" s="51" t="s">
        <v>10087</v>
      </c>
      <c r="C9906" s="51" t="s">
        <v>182</v>
      </c>
    </row>
    <row r="9907" spans="1:4" ht="15.75" customHeight="1" x14ac:dyDescent="0.3">
      <c r="A9907" s="51">
        <v>43447</v>
      </c>
      <c r="B9907" s="51" t="s">
        <v>10088</v>
      </c>
      <c r="C9907" s="51" t="s">
        <v>182</v>
      </c>
    </row>
    <row r="9908" spans="1:4" ht="15.75" customHeight="1" x14ac:dyDescent="0.3">
      <c r="A9908" s="51">
        <v>43448</v>
      </c>
      <c r="B9908" s="51" t="s">
        <v>10089</v>
      </c>
      <c r="C9908" s="51" t="s">
        <v>182</v>
      </c>
    </row>
    <row r="9909" spans="1:4" ht="15.75" customHeight="1" x14ac:dyDescent="0.3">
      <c r="A9909" s="51">
        <v>13761</v>
      </c>
      <c r="B9909" s="51" t="s">
        <v>10090</v>
      </c>
      <c r="C9909" s="51" t="s">
        <v>182</v>
      </c>
      <c r="D9909" s="51">
        <v>2592.4499999999998</v>
      </c>
    </row>
    <row r="9910" spans="1:4" ht="15.75" customHeight="1" x14ac:dyDescent="0.3">
      <c r="A9910" s="51">
        <v>4814</v>
      </c>
      <c r="B9910" s="51" t="s">
        <v>10091</v>
      </c>
      <c r="C9910" s="51" t="s">
        <v>182</v>
      </c>
      <c r="D9910" s="51">
        <v>59.47</v>
      </c>
    </row>
    <row r="9911" spans="1:4" ht="15.75" customHeight="1" x14ac:dyDescent="0.3">
      <c r="A9911" s="51">
        <v>44473</v>
      </c>
      <c r="B9911" s="51" t="s">
        <v>10092</v>
      </c>
      <c r="C9911" s="51" t="s">
        <v>182</v>
      </c>
    </row>
    <row r="9912" spans="1:4" ht="15.75" customHeight="1" x14ac:dyDescent="0.3">
      <c r="A9912" s="51">
        <v>6122</v>
      </c>
      <c r="B9912" s="51" t="s">
        <v>10093</v>
      </c>
      <c r="C9912" s="51" t="s">
        <v>2092</v>
      </c>
      <c r="D9912" s="51">
        <v>23.86</v>
      </c>
    </row>
    <row r="9913" spans="1:4" ht="15.75" customHeight="1" x14ac:dyDescent="0.3">
      <c r="A9913" s="51">
        <v>40810</v>
      </c>
      <c r="B9913" s="51" t="s">
        <v>10094</v>
      </c>
      <c r="C9913" s="51" t="s">
        <v>6963</v>
      </c>
      <c r="D9913" s="51">
        <v>4189.66</v>
      </c>
    </row>
    <row r="9914" spans="1:4" ht="15.75" customHeight="1" x14ac:dyDescent="0.3">
      <c r="A9914" s="51">
        <v>21100</v>
      </c>
      <c r="B9914" s="51" t="s">
        <v>10095</v>
      </c>
      <c r="C9914" s="51" t="s">
        <v>182</v>
      </c>
      <c r="D9914" s="51">
        <v>3845.1</v>
      </c>
    </row>
    <row r="9915" spans="1:4" ht="15.75" customHeight="1" x14ac:dyDescent="0.3">
      <c r="A9915" s="51">
        <v>11811</v>
      </c>
      <c r="B9915" s="51" t="s">
        <v>10096</v>
      </c>
      <c r="C9915" s="51" t="s">
        <v>182</v>
      </c>
      <c r="D9915" s="51">
        <v>5550.48</v>
      </c>
    </row>
    <row r="9916" spans="1:4" ht="15.75" customHeight="1" x14ac:dyDescent="0.3">
      <c r="A9916" s="51">
        <v>11816</v>
      </c>
      <c r="B9916" s="51" t="s">
        <v>10097</v>
      </c>
      <c r="C9916" s="51" t="s">
        <v>182</v>
      </c>
      <c r="D9916" s="51">
        <v>4100</v>
      </c>
    </row>
    <row r="9917" spans="1:4" ht="15.75" customHeight="1" x14ac:dyDescent="0.3">
      <c r="A9917" s="51">
        <v>11814</v>
      </c>
      <c r="B9917" s="51" t="s">
        <v>10098</v>
      </c>
      <c r="C9917" s="51" t="s">
        <v>182</v>
      </c>
      <c r="D9917" s="51">
        <v>8924.67</v>
      </c>
    </row>
    <row r="9918" spans="1:4" ht="15.75" customHeight="1" x14ac:dyDescent="0.3">
      <c r="A9918" s="51">
        <v>14186</v>
      </c>
      <c r="B9918" s="51" t="s">
        <v>10099</v>
      </c>
      <c r="C9918" s="51" t="s">
        <v>182</v>
      </c>
      <c r="D9918" s="51">
        <v>11206.13</v>
      </c>
    </row>
    <row r="9919" spans="1:4" ht="15.75" customHeight="1" x14ac:dyDescent="0.3">
      <c r="A9919" s="51">
        <v>14185</v>
      </c>
      <c r="B9919" s="51" t="s">
        <v>10100</v>
      </c>
      <c r="C9919" s="51" t="s">
        <v>182</v>
      </c>
      <c r="D9919" s="51">
        <v>14516.3</v>
      </c>
    </row>
    <row r="9920" spans="1:4" ht="15.75" customHeight="1" x14ac:dyDescent="0.3">
      <c r="A9920" s="51">
        <v>44498</v>
      </c>
      <c r="B9920" s="51" t="s">
        <v>10101</v>
      </c>
      <c r="C9920" s="51" t="s">
        <v>182</v>
      </c>
    </row>
    <row r="9921" spans="1:4" ht="15.75" customHeight="1" x14ac:dyDescent="0.3">
      <c r="A9921" s="51">
        <v>34469</v>
      </c>
      <c r="B9921" s="51" t="s">
        <v>10102</v>
      </c>
      <c r="C9921" s="51" t="s">
        <v>182</v>
      </c>
    </row>
    <row r="9922" spans="1:4" ht="15.75" customHeight="1" x14ac:dyDescent="0.3">
      <c r="A9922" s="51">
        <v>34476</v>
      </c>
      <c r="B9922" s="51" t="s">
        <v>10103</v>
      </c>
      <c r="C9922" s="51" t="s">
        <v>182</v>
      </c>
    </row>
    <row r="9923" spans="1:4" ht="15.75" customHeight="1" x14ac:dyDescent="0.3">
      <c r="A9923" s="51">
        <v>34477</v>
      </c>
      <c r="B9923" s="51" t="s">
        <v>10104</v>
      </c>
      <c r="C9923" s="51" t="s">
        <v>182</v>
      </c>
    </row>
    <row r="9924" spans="1:4" ht="15.75" customHeight="1" x14ac:dyDescent="0.3">
      <c r="A9924" s="51">
        <v>34482</v>
      </c>
      <c r="B9924" s="51" t="s">
        <v>10105</v>
      </c>
      <c r="C9924" s="51" t="s">
        <v>182</v>
      </c>
    </row>
    <row r="9925" spans="1:4" ht="15.75" customHeight="1" x14ac:dyDescent="0.3">
      <c r="A9925" s="51">
        <v>34472</v>
      </c>
      <c r="B9925" s="51" t="s">
        <v>10106</v>
      </c>
      <c r="C9925" s="51" t="s">
        <v>182</v>
      </c>
    </row>
    <row r="9926" spans="1:4" ht="15.75" customHeight="1" x14ac:dyDescent="0.3">
      <c r="A9926" s="51">
        <v>42425</v>
      </c>
      <c r="B9926" s="51" t="s">
        <v>10107</v>
      </c>
      <c r="C9926" s="51" t="s">
        <v>182</v>
      </c>
      <c r="D9926" s="51">
        <v>2850.8</v>
      </c>
    </row>
    <row r="9927" spans="1:4" ht="15.75" customHeight="1" x14ac:dyDescent="0.3">
      <c r="A9927" s="51">
        <v>42422</v>
      </c>
      <c r="B9927" s="51" t="s">
        <v>10108</v>
      </c>
      <c r="C9927" s="51" t="s">
        <v>182</v>
      </c>
      <c r="D9927" s="51">
        <v>4232.1099999999997</v>
      </c>
    </row>
    <row r="9928" spans="1:4" ht="15.75" customHeight="1" x14ac:dyDescent="0.3">
      <c r="A9928" s="51">
        <v>43184</v>
      </c>
      <c r="B9928" s="51" t="s">
        <v>10109</v>
      </c>
      <c r="C9928" s="51" t="s">
        <v>182</v>
      </c>
      <c r="D9928" s="51">
        <v>5849.18</v>
      </c>
    </row>
    <row r="9929" spans="1:4" ht="15.75" customHeight="1" x14ac:dyDescent="0.3">
      <c r="A9929" s="51">
        <v>42424</v>
      </c>
      <c r="B9929" s="51" t="s">
        <v>10110</v>
      </c>
      <c r="C9929" s="51" t="s">
        <v>182</v>
      </c>
      <c r="D9929" s="51">
        <v>2546.0100000000002</v>
      </c>
    </row>
    <row r="9930" spans="1:4" ht="15.75" customHeight="1" x14ac:dyDescent="0.3">
      <c r="A9930" s="51">
        <v>42416</v>
      </c>
      <c r="B9930" s="51" t="s">
        <v>10111</v>
      </c>
      <c r="C9930" s="51" t="s">
        <v>182</v>
      </c>
      <c r="D9930" s="51">
        <v>10975.57</v>
      </c>
    </row>
    <row r="9931" spans="1:4" ht="15.75" customHeight="1" x14ac:dyDescent="0.3">
      <c r="A9931" s="51">
        <v>42417</v>
      </c>
      <c r="B9931" s="51" t="s">
        <v>10112</v>
      </c>
      <c r="C9931" s="51" t="s">
        <v>182</v>
      </c>
      <c r="D9931" s="51">
        <v>12304.51</v>
      </c>
    </row>
    <row r="9932" spans="1:4" ht="15.75" customHeight="1" x14ac:dyDescent="0.3">
      <c r="A9932" s="51">
        <v>42419</v>
      </c>
      <c r="B9932" s="51" t="s">
        <v>10113</v>
      </c>
      <c r="C9932" s="51" t="s">
        <v>182</v>
      </c>
      <c r="D9932" s="51">
        <v>13901.49</v>
      </c>
    </row>
    <row r="9933" spans="1:4" ht="15.75" customHeight="1" x14ac:dyDescent="0.3">
      <c r="A9933" s="51">
        <v>42420</v>
      </c>
      <c r="B9933" s="51" t="s">
        <v>10114</v>
      </c>
      <c r="C9933" s="51" t="s">
        <v>182</v>
      </c>
      <c r="D9933" s="51">
        <v>19106.57</v>
      </c>
    </row>
    <row r="9934" spans="1:4" ht="15.75" customHeight="1" x14ac:dyDescent="0.3">
      <c r="A9934" s="51">
        <v>42421</v>
      </c>
      <c r="B9934" s="51" t="s">
        <v>10115</v>
      </c>
      <c r="C9934" s="51" t="s">
        <v>182</v>
      </c>
      <c r="D9934" s="51">
        <v>23181.18</v>
      </c>
    </row>
    <row r="9935" spans="1:4" ht="15.75" customHeight="1" x14ac:dyDescent="0.3">
      <c r="A9935" s="51">
        <v>39556</v>
      </c>
      <c r="B9935" s="51" t="s">
        <v>10116</v>
      </c>
      <c r="C9935" s="51" t="s">
        <v>182</v>
      </c>
      <c r="D9935" s="51">
        <v>8050.3</v>
      </c>
    </row>
    <row r="9936" spans="1:4" ht="15.75" customHeight="1" x14ac:dyDescent="0.3">
      <c r="A9936" s="51">
        <v>39557</v>
      </c>
      <c r="B9936" s="51" t="s">
        <v>10117</v>
      </c>
      <c r="C9936" s="51" t="s">
        <v>182</v>
      </c>
      <c r="D9936" s="51">
        <v>8668.42</v>
      </c>
    </row>
    <row r="9937" spans="1:4" ht="15.75" customHeight="1" x14ac:dyDescent="0.3">
      <c r="A9937" s="51">
        <v>39559</v>
      </c>
      <c r="B9937" s="51" t="s">
        <v>10118</v>
      </c>
      <c r="C9937" s="51" t="s">
        <v>182</v>
      </c>
      <c r="D9937" s="51">
        <v>12810.26</v>
      </c>
    </row>
    <row r="9938" spans="1:4" ht="15.75" customHeight="1" x14ac:dyDescent="0.3">
      <c r="A9938" s="51">
        <v>39560</v>
      </c>
      <c r="B9938" s="51" t="s">
        <v>10119</v>
      </c>
      <c r="C9938" s="51" t="s">
        <v>182</v>
      </c>
      <c r="D9938" s="51">
        <v>14820.22</v>
      </c>
    </row>
    <row r="9939" spans="1:4" ht="15.75" customHeight="1" x14ac:dyDescent="0.3">
      <c r="A9939" s="51">
        <v>39561</v>
      </c>
      <c r="B9939" s="51" t="s">
        <v>10120</v>
      </c>
      <c r="C9939" s="51" t="s">
        <v>182</v>
      </c>
      <c r="D9939" s="51">
        <v>15503.84</v>
      </c>
    </row>
    <row r="9940" spans="1:4" ht="15.75" customHeight="1" x14ac:dyDescent="0.3">
      <c r="A9940" s="51">
        <v>43195</v>
      </c>
      <c r="B9940" s="51" t="s">
        <v>10121</v>
      </c>
      <c r="C9940" s="51" t="s">
        <v>182</v>
      </c>
      <c r="D9940" s="51">
        <v>6727.69</v>
      </c>
    </row>
    <row r="9941" spans="1:4" ht="15.75" customHeight="1" x14ac:dyDescent="0.3">
      <c r="A9941" s="51">
        <v>43196</v>
      </c>
      <c r="B9941" s="51" t="s">
        <v>10122</v>
      </c>
      <c r="C9941" s="51" t="s">
        <v>182</v>
      </c>
      <c r="D9941" s="51">
        <v>8338.01</v>
      </c>
    </row>
    <row r="9942" spans="1:4" ht="15.75" customHeight="1" x14ac:dyDescent="0.3">
      <c r="A9942" s="51">
        <v>43198</v>
      </c>
      <c r="B9942" s="51" t="s">
        <v>10123</v>
      </c>
      <c r="C9942" s="51" t="s">
        <v>182</v>
      </c>
      <c r="D9942" s="51">
        <v>12390.09</v>
      </c>
    </row>
    <row r="9943" spans="1:4" ht="15.75" customHeight="1" x14ac:dyDescent="0.3">
      <c r="A9943" s="51">
        <v>43199</v>
      </c>
      <c r="B9943" s="51" t="s">
        <v>10124</v>
      </c>
      <c r="C9943" s="51" t="s">
        <v>182</v>
      </c>
      <c r="D9943" s="51">
        <v>12844.1</v>
      </c>
    </row>
    <row r="9944" spans="1:4" ht="15.75" customHeight="1" x14ac:dyDescent="0.3">
      <c r="A9944" s="51">
        <v>43200</v>
      </c>
      <c r="B9944" s="51" t="s">
        <v>10125</v>
      </c>
      <c r="C9944" s="51" t="s">
        <v>182</v>
      </c>
      <c r="D9944" s="51">
        <v>14739.54</v>
      </c>
    </row>
    <row r="9945" spans="1:4" ht="15.75" customHeight="1" x14ac:dyDescent="0.3">
      <c r="A9945" s="51">
        <v>43190</v>
      </c>
      <c r="B9945" s="51" t="s">
        <v>10126</v>
      </c>
      <c r="C9945" s="51" t="s">
        <v>182</v>
      </c>
      <c r="D9945" s="51">
        <v>2287.9499999999998</v>
      </c>
    </row>
    <row r="9946" spans="1:4" ht="15.75" customHeight="1" x14ac:dyDescent="0.3">
      <c r="A9946" s="51">
        <v>39555</v>
      </c>
      <c r="B9946" s="51" t="s">
        <v>10127</v>
      </c>
      <c r="C9946" s="51" t="s">
        <v>182</v>
      </c>
      <c r="D9946" s="51">
        <v>2474.98</v>
      </c>
    </row>
    <row r="9947" spans="1:4" ht="15.75" customHeight="1" x14ac:dyDescent="0.3">
      <c r="A9947" s="51">
        <v>43191</v>
      </c>
      <c r="B9947" s="51" t="s">
        <v>10128</v>
      </c>
      <c r="C9947" s="51" t="s">
        <v>182</v>
      </c>
      <c r="D9947" s="51">
        <v>3292.06</v>
      </c>
    </row>
    <row r="9948" spans="1:4" ht="15.75" customHeight="1" x14ac:dyDescent="0.3">
      <c r="A9948" s="51">
        <v>39548</v>
      </c>
      <c r="B9948" s="51" t="s">
        <v>10129</v>
      </c>
      <c r="C9948" s="51" t="s">
        <v>182</v>
      </c>
      <c r="D9948" s="51">
        <v>3671.16</v>
      </c>
    </row>
    <row r="9949" spans="1:4" ht="15.75" customHeight="1" x14ac:dyDescent="0.3">
      <c r="A9949" s="51">
        <v>43192</v>
      </c>
      <c r="B9949" s="51" t="s">
        <v>10130</v>
      </c>
      <c r="C9949" s="51" t="s">
        <v>182</v>
      </c>
      <c r="D9949" s="51">
        <v>4312.3100000000004</v>
      </c>
    </row>
    <row r="9950" spans="1:4" ht="15.75" customHeight="1" x14ac:dyDescent="0.3">
      <c r="A9950" s="51">
        <v>39554</v>
      </c>
      <c r="B9950" s="51" t="s">
        <v>10131</v>
      </c>
      <c r="C9950" s="51" t="s">
        <v>182</v>
      </c>
      <c r="D9950" s="51">
        <v>4854.5600000000004</v>
      </c>
    </row>
    <row r="9951" spans="1:4" ht="15.75" customHeight="1" x14ac:dyDescent="0.3">
      <c r="A9951" s="51">
        <v>43194</v>
      </c>
      <c r="B9951" s="51" t="s">
        <v>10132</v>
      </c>
      <c r="C9951" s="51" t="s">
        <v>182</v>
      </c>
      <c r="D9951" s="51">
        <v>1960.02</v>
      </c>
    </row>
    <row r="9952" spans="1:4" ht="15.75" customHeight="1" x14ac:dyDescent="0.3">
      <c r="A9952" s="51">
        <v>39551</v>
      </c>
      <c r="B9952" s="51" t="s">
        <v>10133</v>
      </c>
      <c r="C9952" s="51" t="s">
        <v>182</v>
      </c>
      <c r="D9952" s="51">
        <v>2158.1999999999998</v>
      </c>
    </row>
    <row r="9953" spans="1:4" ht="15.75" customHeight="1" x14ac:dyDescent="0.3">
      <c r="A9953" s="51">
        <v>43185</v>
      </c>
      <c r="B9953" s="51" t="s">
        <v>10134</v>
      </c>
      <c r="C9953" s="51" t="s">
        <v>182</v>
      </c>
      <c r="D9953" s="51">
        <v>6133.2</v>
      </c>
    </row>
    <row r="9954" spans="1:4" ht="15.75" customHeight="1" x14ac:dyDescent="0.3">
      <c r="A9954" s="51">
        <v>43186</v>
      </c>
      <c r="B9954" s="51" t="s">
        <v>10135</v>
      </c>
      <c r="C9954" s="51" t="s">
        <v>182</v>
      </c>
      <c r="D9954" s="51">
        <v>6469.29</v>
      </c>
    </row>
    <row r="9955" spans="1:4" ht="15.75" customHeight="1" x14ac:dyDescent="0.3">
      <c r="A9955" s="51">
        <v>43187</v>
      </c>
      <c r="B9955" s="51" t="s">
        <v>10136</v>
      </c>
      <c r="C9955" s="51" t="s">
        <v>182</v>
      </c>
      <c r="D9955" s="51">
        <v>8584.81</v>
      </c>
    </row>
    <row r="9956" spans="1:4" ht="15.75" customHeight="1" x14ac:dyDescent="0.3">
      <c r="A9956" s="51">
        <v>43188</v>
      </c>
      <c r="B9956" s="51" t="s">
        <v>10137</v>
      </c>
      <c r="C9956" s="51" t="s">
        <v>182</v>
      </c>
      <c r="D9956" s="51">
        <v>10401.64</v>
      </c>
    </row>
    <row r="9957" spans="1:4" ht="15.75" customHeight="1" x14ac:dyDescent="0.3">
      <c r="A9957" s="51">
        <v>43189</v>
      </c>
      <c r="B9957" s="51" t="s">
        <v>10138</v>
      </c>
      <c r="C9957" s="51" t="s">
        <v>182</v>
      </c>
      <c r="D9957" s="51">
        <v>11700.11</v>
      </c>
    </row>
    <row r="9958" spans="1:4" ht="15.75" customHeight="1" x14ac:dyDescent="0.3">
      <c r="A9958" s="51">
        <v>39580</v>
      </c>
      <c r="B9958" s="51" t="s">
        <v>10139</v>
      </c>
      <c r="C9958" s="51" t="s">
        <v>182</v>
      </c>
      <c r="D9958" s="51">
        <v>92201.68</v>
      </c>
    </row>
    <row r="9959" spans="1:4" ht="15.75" customHeight="1" x14ac:dyDescent="0.3">
      <c r="A9959" s="51">
        <v>39577</v>
      </c>
      <c r="B9959" s="51" t="s">
        <v>10140</v>
      </c>
      <c r="C9959" s="51" t="s">
        <v>182</v>
      </c>
      <c r="D9959" s="51">
        <v>28858.93</v>
      </c>
    </row>
    <row r="9960" spans="1:4" ht="15.75" customHeight="1" x14ac:dyDescent="0.3">
      <c r="A9960" s="51">
        <v>39578</v>
      </c>
      <c r="B9960" s="51" t="s">
        <v>10141</v>
      </c>
      <c r="C9960" s="51" t="s">
        <v>182</v>
      </c>
      <c r="D9960" s="51">
        <v>37243.019999999997</v>
      </c>
    </row>
    <row r="9961" spans="1:4" ht="15.75" customHeight="1" x14ac:dyDescent="0.3">
      <c r="A9961" s="51">
        <v>39579</v>
      </c>
      <c r="B9961" s="51" t="s">
        <v>10142</v>
      </c>
      <c r="C9961" s="51" t="s">
        <v>182</v>
      </c>
      <c r="D9961" s="51">
        <v>54185.67</v>
      </c>
    </row>
    <row r="9962" spans="1:4" ht="15.75" customHeight="1" x14ac:dyDescent="0.3">
      <c r="A9962" s="51">
        <v>39826</v>
      </c>
      <c r="B9962" s="51" t="s">
        <v>10143</v>
      </c>
      <c r="C9962" s="51" t="s">
        <v>182</v>
      </c>
      <c r="D9962" s="51">
        <v>6654.99</v>
      </c>
    </row>
    <row r="9963" spans="1:4" ht="15.75" customHeight="1" x14ac:dyDescent="0.3">
      <c r="A9963" s="51">
        <v>10700</v>
      </c>
      <c r="B9963" s="51" t="s">
        <v>10144</v>
      </c>
      <c r="C9963" s="51" t="s">
        <v>182</v>
      </c>
    </row>
    <row r="9964" spans="1:4" ht="15.75" customHeight="1" x14ac:dyDescent="0.3">
      <c r="A9964" s="51">
        <v>346</v>
      </c>
      <c r="B9964" s="51" t="s">
        <v>10145</v>
      </c>
      <c r="C9964" s="51" t="s">
        <v>482</v>
      </c>
      <c r="D9964" s="51">
        <v>31.33</v>
      </c>
    </row>
    <row r="9965" spans="1:4" ht="15.75" customHeight="1" x14ac:dyDescent="0.3">
      <c r="A9965" s="51">
        <v>3312</v>
      </c>
      <c r="B9965" s="51" t="s">
        <v>10146</v>
      </c>
      <c r="C9965" s="51" t="s">
        <v>482</v>
      </c>
      <c r="D9965" s="51">
        <v>27.75</v>
      </c>
    </row>
    <row r="9966" spans="1:4" ht="15.75" customHeight="1" x14ac:dyDescent="0.3">
      <c r="A9966" s="51">
        <v>339</v>
      </c>
      <c r="B9966" s="51" t="s">
        <v>10147</v>
      </c>
      <c r="C9966" s="51" t="s">
        <v>224</v>
      </c>
      <c r="D9966" s="51">
        <v>1.61</v>
      </c>
    </row>
    <row r="9967" spans="1:4" ht="15.75" customHeight="1" x14ac:dyDescent="0.3">
      <c r="A9967" s="51">
        <v>340</v>
      </c>
      <c r="B9967" s="51" t="s">
        <v>10148</v>
      </c>
      <c r="C9967" s="51" t="s">
        <v>224</v>
      </c>
      <c r="D9967" s="51">
        <v>1.46</v>
      </c>
    </row>
    <row r="9968" spans="1:4" ht="15.75" customHeight="1" x14ac:dyDescent="0.3">
      <c r="A9968" s="51">
        <v>43130</v>
      </c>
      <c r="B9968" s="51" t="s">
        <v>10149</v>
      </c>
      <c r="C9968" s="51" t="s">
        <v>482</v>
      </c>
      <c r="D9968" s="51">
        <v>26.45</v>
      </c>
    </row>
    <row r="9969" spans="1:4" ht="15.75" customHeight="1" x14ac:dyDescent="0.3">
      <c r="A9969" s="51">
        <v>344</v>
      </c>
      <c r="B9969" s="51" t="s">
        <v>10150</v>
      </c>
      <c r="C9969" s="51" t="s">
        <v>482</v>
      </c>
      <c r="D9969" s="51">
        <v>34.770000000000003</v>
      </c>
    </row>
    <row r="9970" spans="1:4" ht="15.75" customHeight="1" x14ac:dyDescent="0.3">
      <c r="A9970" s="51">
        <v>345</v>
      </c>
      <c r="B9970" s="51" t="s">
        <v>10151</v>
      </c>
      <c r="C9970" s="51" t="s">
        <v>482</v>
      </c>
      <c r="D9970" s="51">
        <v>37.729999999999997</v>
      </c>
    </row>
    <row r="9971" spans="1:4" ht="15.75" customHeight="1" x14ac:dyDescent="0.3">
      <c r="A9971" s="51">
        <v>43131</v>
      </c>
      <c r="B9971" s="51" t="s">
        <v>10152</v>
      </c>
      <c r="C9971" s="51" t="s">
        <v>482</v>
      </c>
      <c r="D9971" s="51">
        <v>30.72</v>
      </c>
    </row>
    <row r="9972" spans="1:4" ht="15.75" customHeight="1" x14ac:dyDescent="0.3">
      <c r="A9972" s="51">
        <v>3313</v>
      </c>
      <c r="B9972" s="51" t="s">
        <v>10153</v>
      </c>
      <c r="C9972" s="51" t="s">
        <v>482</v>
      </c>
      <c r="D9972" s="51">
        <v>35.71</v>
      </c>
    </row>
    <row r="9973" spans="1:4" ht="15.75" customHeight="1" x14ac:dyDescent="0.3">
      <c r="A9973" s="51">
        <v>43132</v>
      </c>
      <c r="B9973" s="51" t="s">
        <v>10154</v>
      </c>
      <c r="C9973" s="51" t="s">
        <v>482</v>
      </c>
      <c r="D9973" s="51">
        <v>26.45</v>
      </c>
    </row>
    <row r="9974" spans="1:4" ht="15.75" customHeight="1" x14ac:dyDescent="0.3">
      <c r="A9974" s="51">
        <v>366</v>
      </c>
      <c r="B9974" s="51" t="s">
        <v>10155</v>
      </c>
      <c r="C9974" s="51" t="s">
        <v>303</v>
      </c>
      <c r="D9974" s="51">
        <v>119.08</v>
      </c>
    </row>
    <row r="9975" spans="1:4" ht="15.75" customHeight="1" x14ac:dyDescent="0.3">
      <c r="A9975" s="51">
        <v>367</v>
      </c>
      <c r="B9975" s="51" t="s">
        <v>10156</v>
      </c>
      <c r="C9975" s="51" t="s">
        <v>303</v>
      </c>
      <c r="D9975" s="51">
        <v>120.63</v>
      </c>
    </row>
    <row r="9976" spans="1:4" ht="15.75" customHeight="1" x14ac:dyDescent="0.3">
      <c r="A9976" s="51">
        <v>370</v>
      </c>
      <c r="B9976" s="51" t="s">
        <v>10157</v>
      </c>
      <c r="C9976" s="51" t="s">
        <v>303</v>
      </c>
      <c r="D9976" s="51">
        <v>119.08</v>
      </c>
    </row>
    <row r="9977" spans="1:4" ht="15.75" customHeight="1" x14ac:dyDescent="0.3">
      <c r="A9977" s="51">
        <v>368</v>
      </c>
      <c r="B9977" s="51" t="s">
        <v>10158</v>
      </c>
      <c r="C9977" s="51" t="s">
        <v>303</v>
      </c>
      <c r="D9977" s="51">
        <v>59.54</v>
      </c>
    </row>
    <row r="9978" spans="1:4" ht="15.75" customHeight="1" x14ac:dyDescent="0.3">
      <c r="A9978" s="51">
        <v>11075</v>
      </c>
      <c r="B9978" s="51" t="s">
        <v>10159</v>
      </c>
      <c r="C9978" s="51" t="s">
        <v>303</v>
      </c>
      <c r="D9978" s="51">
        <v>1366.67</v>
      </c>
    </row>
    <row r="9979" spans="1:4" ht="15.75" customHeight="1" x14ac:dyDescent="0.3">
      <c r="A9979" s="51">
        <v>1381</v>
      </c>
      <c r="B9979" s="51" t="s">
        <v>10160</v>
      </c>
      <c r="C9979" s="51" t="s">
        <v>482</v>
      </c>
      <c r="D9979" s="51">
        <v>0.75</v>
      </c>
    </row>
    <row r="9980" spans="1:4" ht="15.75" customHeight="1" x14ac:dyDescent="0.3">
      <c r="A9980" s="51">
        <v>34353</v>
      </c>
      <c r="B9980" s="51" t="s">
        <v>10161</v>
      </c>
      <c r="C9980" s="51" t="s">
        <v>482</v>
      </c>
      <c r="D9980" s="51">
        <v>1.39</v>
      </c>
    </row>
    <row r="9981" spans="1:4" ht="15.75" customHeight="1" x14ac:dyDescent="0.3">
      <c r="A9981" s="51">
        <v>37595</v>
      </c>
      <c r="B9981" s="51" t="s">
        <v>10162</v>
      </c>
      <c r="C9981" s="51" t="s">
        <v>482</v>
      </c>
      <c r="D9981" s="51">
        <v>2.2999999999999998</v>
      </c>
    </row>
    <row r="9982" spans="1:4" ht="15.75" customHeight="1" x14ac:dyDescent="0.3">
      <c r="A9982" s="51">
        <v>37596</v>
      </c>
      <c r="B9982" s="51" t="s">
        <v>10163</v>
      </c>
      <c r="C9982" s="51" t="s">
        <v>482</v>
      </c>
      <c r="D9982" s="51">
        <v>2.64</v>
      </c>
    </row>
    <row r="9983" spans="1:4" ht="15.75" customHeight="1" x14ac:dyDescent="0.3">
      <c r="A9983" s="51">
        <v>371</v>
      </c>
      <c r="B9983" s="51" t="s">
        <v>10164</v>
      </c>
      <c r="C9983" s="51" t="s">
        <v>482</v>
      </c>
      <c r="D9983" s="51">
        <v>0.81</v>
      </c>
    </row>
    <row r="9984" spans="1:4" ht="15.75" customHeight="1" x14ac:dyDescent="0.3">
      <c r="A9984" s="51">
        <v>37553</v>
      </c>
      <c r="B9984" s="51" t="s">
        <v>10165</v>
      </c>
      <c r="C9984" s="51" t="s">
        <v>482</v>
      </c>
      <c r="D9984" s="51">
        <v>1.53</v>
      </c>
    </row>
    <row r="9985" spans="1:4" ht="15.75" customHeight="1" x14ac:dyDescent="0.3">
      <c r="A9985" s="51">
        <v>37552</v>
      </c>
      <c r="B9985" s="51" t="s">
        <v>10166</v>
      </c>
      <c r="C9985" s="51" t="s">
        <v>482</v>
      </c>
      <c r="D9985" s="51">
        <v>2.46</v>
      </c>
    </row>
    <row r="9986" spans="1:4" ht="15.75" customHeight="1" x14ac:dyDescent="0.3">
      <c r="A9986" s="51">
        <v>36880</v>
      </c>
      <c r="B9986" s="51" t="s">
        <v>10167</v>
      </c>
      <c r="C9986" s="51" t="s">
        <v>482</v>
      </c>
      <c r="D9986" s="51">
        <v>2.5</v>
      </c>
    </row>
    <row r="9987" spans="1:4" ht="15.75" customHeight="1" x14ac:dyDescent="0.3">
      <c r="A9987" s="51">
        <v>34355</v>
      </c>
      <c r="B9987" s="51" t="s">
        <v>10168</v>
      </c>
      <c r="C9987" s="51" t="s">
        <v>482</v>
      </c>
      <c r="D9987" s="51">
        <v>2.15</v>
      </c>
    </row>
    <row r="9988" spans="1:4" ht="15.75" customHeight="1" x14ac:dyDescent="0.3">
      <c r="A9988" s="51">
        <v>130</v>
      </c>
      <c r="B9988" s="51" t="s">
        <v>10169</v>
      </c>
      <c r="C9988" s="51" t="s">
        <v>482</v>
      </c>
      <c r="D9988" s="51">
        <v>4.08</v>
      </c>
    </row>
    <row r="9989" spans="1:4" ht="15.75" customHeight="1" x14ac:dyDescent="0.3">
      <c r="A9989" s="51">
        <v>135</v>
      </c>
      <c r="B9989" s="51" t="s">
        <v>10170</v>
      </c>
      <c r="C9989" s="51" t="s">
        <v>482</v>
      </c>
      <c r="D9989" s="51">
        <v>3.28</v>
      </c>
    </row>
    <row r="9990" spans="1:4" ht="15.75" customHeight="1" x14ac:dyDescent="0.3">
      <c r="A9990" s="51">
        <v>36886</v>
      </c>
      <c r="B9990" s="51" t="s">
        <v>10171</v>
      </c>
      <c r="C9990" s="51" t="s">
        <v>482</v>
      </c>
      <c r="D9990" s="51">
        <v>0.77</v>
      </c>
    </row>
    <row r="9991" spans="1:4" ht="15.75" customHeight="1" x14ac:dyDescent="0.3">
      <c r="A9991" s="51">
        <v>38546</v>
      </c>
      <c r="B9991" s="51" t="s">
        <v>10172</v>
      </c>
      <c r="C9991" s="51" t="s">
        <v>303</v>
      </c>
      <c r="D9991" s="51">
        <v>491.92</v>
      </c>
    </row>
    <row r="9992" spans="1:4" ht="15.75" customHeight="1" x14ac:dyDescent="0.3">
      <c r="A9992" s="51">
        <v>34549</v>
      </c>
      <c r="B9992" s="51" t="s">
        <v>10173</v>
      </c>
      <c r="C9992" s="51" t="s">
        <v>303</v>
      </c>
    </row>
    <row r="9993" spans="1:4" ht="15.75" customHeight="1" x14ac:dyDescent="0.3">
      <c r="A9993" s="51">
        <v>6081</v>
      </c>
      <c r="B9993" s="51" t="s">
        <v>10174</v>
      </c>
      <c r="C9993" s="51" t="s">
        <v>303</v>
      </c>
    </row>
    <row r="9994" spans="1:4" ht="15.75" customHeight="1" x14ac:dyDescent="0.3">
      <c r="A9994" s="51">
        <v>6077</v>
      </c>
      <c r="B9994" s="51" t="s">
        <v>10175</v>
      </c>
      <c r="C9994" s="51" t="s">
        <v>303</v>
      </c>
    </row>
    <row r="9995" spans="1:4" ht="15.75" customHeight="1" x14ac:dyDescent="0.3">
      <c r="A9995" s="51">
        <v>6079</v>
      </c>
      <c r="B9995" s="51" t="s">
        <v>10176</v>
      </c>
      <c r="C9995" s="51" t="s">
        <v>303</v>
      </c>
    </row>
    <row r="9996" spans="1:4" ht="15.75" customHeight="1" x14ac:dyDescent="0.3">
      <c r="A9996" s="51">
        <v>1091</v>
      </c>
      <c r="B9996" s="51" t="s">
        <v>10177</v>
      </c>
      <c r="C9996" s="51" t="s">
        <v>182</v>
      </c>
      <c r="D9996" s="51">
        <v>23.52</v>
      </c>
    </row>
    <row r="9997" spans="1:4" ht="15.75" customHeight="1" x14ac:dyDescent="0.3">
      <c r="A9997" s="51">
        <v>1094</v>
      </c>
      <c r="B9997" s="51" t="s">
        <v>10178</v>
      </c>
      <c r="C9997" s="51" t="s">
        <v>182</v>
      </c>
      <c r="D9997" s="51">
        <v>16.45</v>
      </c>
    </row>
    <row r="9998" spans="1:4" ht="15.75" customHeight="1" x14ac:dyDescent="0.3">
      <c r="A9998" s="51">
        <v>1095</v>
      </c>
      <c r="B9998" s="51" t="s">
        <v>10179</v>
      </c>
      <c r="C9998" s="51" t="s">
        <v>182</v>
      </c>
      <c r="D9998" s="51">
        <v>34.97</v>
      </c>
    </row>
    <row r="9999" spans="1:4" ht="15.75" customHeight="1" x14ac:dyDescent="0.3">
      <c r="A9999" s="51">
        <v>1092</v>
      </c>
      <c r="B9999" s="51" t="s">
        <v>10180</v>
      </c>
      <c r="C9999" s="51" t="s">
        <v>182</v>
      </c>
      <c r="D9999" s="51">
        <v>27.06</v>
      </c>
    </row>
    <row r="10000" spans="1:4" ht="15.75" customHeight="1" x14ac:dyDescent="0.3">
      <c r="A10000" s="51">
        <v>1093</v>
      </c>
      <c r="B10000" s="51" t="s">
        <v>10181</v>
      </c>
      <c r="C10000" s="51" t="s">
        <v>182</v>
      </c>
      <c r="D10000" s="51">
        <v>63.19</v>
      </c>
    </row>
    <row r="10001" spans="1:4" ht="15.75" customHeight="1" x14ac:dyDescent="0.3">
      <c r="A10001" s="51">
        <v>1090</v>
      </c>
      <c r="B10001" s="51" t="s">
        <v>10182</v>
      </c>
      <c r="C10001" s="51" t="s">
        <v>182</v>
      </c>
      <c r="D10001" s="51">
        <v>45.24</v>
      </c>
    </row>
    <row r="10002" spans="1:4" ht="15.75" customHeight="1" x14ac:dyDescent="0.3">
      <c r="A10002" s="51">
        <v>1096</v>
      </c>
      <c r="B10002" s="51" t="s">
        <v>10183</v>
      </c>
      <c r="C10002" s="51" t="s">
        <v>182</v>
      </c>
      <c r="D10002" s="51">
        <v>81.42</v>
      </c>
    </row>
    <row r="10003" spans="1:4" ht="15.75" customHeight="1" x14ac:dyDescent="0.3">
      <c r="A10003" s="51">
        <v>1097</v>
      </c>
      <c r="B10003" s="51" t="s">
        <v>10184</v>
      </c>
      <c r="C10003" s="51" t="s">
        <v>182</v>
      </c>
      <c r="D10003" s="51">
        <v>69.12</v>
      </c>
    </row>
    <row r="10004" spans="1:4" ht="15.75" customHeight="1" x14ac:dyDescent="0.3">
      <c r="A10004" s="51">
        <v>378</v>
      </c>
      <c r="B10004" s="51" t="s">
        <v>10185</v>
      </c>
      <c r="C10004" s="51" t="s">
        <v>2092</v>
      </c>
      <c r="D10004" s="51">
        <v>27.06</v>
      </c>
    </row>
    <row r="10005" spans="1:4" ht="15.75" customHeight="1" x14ac:dyDescent="0.3">
      <c r="A10005" s="51">
        <v>40911</v>
      </c>
      <c r="B10005" s="51" t="s">
        <v>10186</v>
      </c>
      <c r="C10005" s="51" t="s">
        <v>6963</v>
      </c>
      <c r="D10005" s="51">
        <v>4747.54</v>
      </c>
    </row>
    <row r="10006" spans="1:4" ht="15.75" customHeight="1" x14ac:dyDescent="0.3">
      <c r="A10006" s="51">
        <v>33939</v>
      </c>
      <c r="B10006" s="51" t="s">
        <v>10187</v>
      </c>
      <c r="C10006" s="51" t="s">
        <v>2092</v>
      </c>
      <c r="D10006" s="51">
        <v>124.54</v>
      </c>
    </row>
    <row r="10007" spans="1:4" ht="15.75" customHeight="1" x14ac:dyDescent="0.3">
      <c r="A10007" s="51">
        <v>40815</v>
      </c>
      <c r="B10007" s="51" t="s">
        <v>10188</v>
      </c>
      <c r="C10007" s="51" t="s">
        <v>6963</v>
      </c>
      <c r="D10007" s="51">
        <v>21846.29</v>
      </c>
    </row>
    <row r="10008" spans="1:4" ht="15.75" customHeight="1" x14ac:dyDescent="0.3">
      <c r="A10008" s="51">
        <v>33952</v>
      </c>
      <c r="B10008" s="51" t="s">
        <v>10189</v>
      </c>
      <c r="C10008" s="51" t="s">
        <v>2092</v>
      </c>
      <c r="D10008" s="51">
        <v>131.94</v>
      </c>
    </row>
    <row r="10009" spans="1:4" ht="15.75" customHeight="1" x14ac:dyDescent="0.3">
      <c r="A10009" s="51">
        <v>40816</v>
      </c>
      <c r="B10009" s="51" t="s">
        <v>10190</v>
      </c>
      <c r="C10009" s="51" t="s">
        <v>6963</v>
      </c>
      <c r="D10009" s="51">
        <v>23144.04</v>
      </c>
    </row>
    <row r="10010" spans="1:4" ht="15.75" customHeight="1" x14ac:dyDescent="0.3">
      <c r="A10010" s="51">
        <v>33953</v>
      </c>
      <c r="B10010" s="51" t="s">
        <v>10191</v>
      </c>
      <c r="C10010" s="51" t="s">
        <v>2092</v>
      </c>
      <c r="D10010" s="51">
        <v>138.28</v>
      </c>
    </row>
    <row r="10011" spans="1:4" ht="15.75" customHeight="1" x14ac:dyDescent="0.3">
      <c r="A10011" s="51">
        <v>40817</v>
      </c>
      <c r="B10011" s="51" t="s">
        <v>10192</v>
      </c>
      <c r="C10011" s="51" t="s">
        <v>6963</v>
      </c>
      <c r="D10011" s="51">
        <v>24255.7</v>
      </c>
    </row>
    <row r="10012" spans="1:4" ht="15.75" customHeight="1" x14ac:dyDescent="0.3">
      <c r="A10012" s="51">
        <v>13348</v>
      </c>
      <c r="B10012" s="51" t="s">
        <v>10193</v>
      </c>
      <c r="C10012" s="51" t="s">
        <v>182</v>
      </c>
    </row>
    <row r="10013" spans="1:4" ht="15.75" customHeight="1" x14ac:dyDescent="0.3">
      <c r="A10013" s="51">
        <v>39212</v>
      </c>
      <c r="B10013" s="51" t="s">
        <v>10194</v>
      </c>
      <c r="C10013" s="51" t="s">
        <v>182</v>
      </c>
      <c r="D10013" s="51">
        <v>2.2999999999999998</v>
      </c>
    </row>
    <row r="10014" spans="1:4" ht="15.75" customHeight="1" x14ac:dyDescent="0.3">
      <c r="A10014" s="51">
        <v>39211</v>
      </c>
      <c r="B10014" s="51" t="s">
        <v>10195</v>
      </c>
      <c r="C10014" s="51" t="s">
        <v>182</v>
      </c>
      <c r="D10014" s="51">
        <v>2.0699999999999998</v>
      </c>
    </row>
    <row r="10015" spans="1:4" ht="15.75" customHeight="1" x14ac:dyDescent="0.3">
      <c r="A10015" s="51">
        <v>39210</v>
      </c>
      <c r="B10015" s="51" t="s">
        <v>10196</v>
      </c>
      <c r="C10015" s="51" t="s">
        <v>182</v>
      </c>
      <c r="D10015" s="51">
        <v>1.1599999999999999</v>
      </c>
    </row>
    <row r="10016" spans="1:4" ht="15.75" customHeight="1" x14ac:dyDescent="0.3">
      <c r="A10016" s="51">
        <v>39208</v>
      </c>
      <c r="B10016" s="51" t="s">
        <v>10197</v>
      </c>
      <c r="C10016" s="51" t="s">
        <v>182</v>
      </c>
      <c r="D10016" s="51">
        <v>0.63</v>
      </c>
    </row>
    <row r="10017" spans="1:4" ht="15.75" customHeight="1" x14ac:dyDescent="0.3">
      <c r="A10017" s="51">
        <v>39214</v>
      </c>
      <c r="B10017" s="51" t="s">
        <v>10198</v>
      </c>
      <c r="C10017" s="51" t="s">
        <v>182</v>
      </c>
      <c r="D10017" s="51">
        <v>4.2699999999999996</v>
      </c>
    </row>
    <row r="10018" spans="1:4" ht="15.75" customHeight="1" x14ac:dyDescent="0.3">
      <c r="A10018" s="51">
        <v>39213</v>
      </c>
      <c r="B10018" s="51" t="s">
        <v>10199</v>
      </c>
      <c r="C10018" s="51" t="s">
        <v>182</v>
      </c>
      <c r="D10018" s="51">
        <v>3.02</v>
      </c>
    </row>
    <row r="10019" spans="1:4" ht="15.75" customHeight="1" x14ac:dyDescent="0.3">
      <c r="A10019" s="51">
        <v>39215</v>
      </c>
      <c r="B10019" s="51" t="s">
        <v>10200</v>
      </c>
      <c r="C10019" s="51" t="s">
        <v>182</v>
      </c>
      <c r="D10019" s="51">
        <v>7.78</v>
      </c>
    </row>
    <row r="10020" spans="1:4" ht="15.75" customHeight="1" x14ac:dyDescent="0.3">
      <c r="A10020" s="51">
        <v>39209</v>
      </c>
      <c r="B10020" s="51" t="s">
        <v>10201</v>
      </c>
      <c r="C10020" s="51" t="s">
        <v>182</v>
      </c>
      <c r="D10020" s="51">
        <v>0.75</v>
      </c>
    </row>
    <row r="10021" spans="1:4" ht="15.75" customHeight="1" x14ac:dyDescent="0.3">
      <c r="A10021" s="51">
        <v>39207</v>
      </c>
      <c r="B10021" s="51" t="s">
        <v>10202</v>
      </c>
      <c r="C10021" s="51" t="s">
        <v>182</v>
      </c>
      <c r="D10021" s="51">
        <v>1.1599999999999999</v>
      </c>
    </row>
    <row r="10022" spans="1:4" ht="15.75" customHeight="1" x14ac:dyDescent="0.3">
      <c r="A10022" s="51">
        <v>39216</v>
      </c>
      <c r="B10022" s="51" t="s">
        <v>10203</v>
      </c>
      <c r="C10022" s="51" t="s">
        <v>182</v>
      </c>
      <c r="D10022" s="51">
        <v>10.85</v>
      </c>
    </row>
    <row r="10023" spans="1:4" ht="15.75" customHeight="1" x14ac:dyDescent="0.3">
      <c r="A10023" s="51">
        <v>11267</v>
      </c>
      <c r="B10023" s="51" t="s">
        <v>10204</v>
      </c>
      <c r="C10023" s="51" t="s">
        <v>182</v>
      </c>
    </row>
    <row r="10024" spans="1:4" ht="15.75" customHeight="1" x14ac:dyDescent="0.3">
      <c r="A10024" s="51">
        <v>379</v>
      </c>
      <c r="B10024" s="51" t="s">
        <v>10205</v>
      </c>
      <c r="C10024" s="51" t="s">
        <v>182</v>
      </c>
    </row>
    <row r="10025" spans="1:4" ht="15.75" customHeight="1" x14ac:dyDescent="0.3">
      <c r="A10025" s="51">
        <v>510</v>
      </c>
      <c r="B10025" s="51" t="s">
        <v>10206</v>
      </c>
      <c r="C10025" s="51" t="s">
        <v>482</v>
      </c>
      <c r="D10025" s="51">
        <v>13.31</v>
      </c>
    </row>
    <row r="10026" spans="1:4" ht="15.75" customHeight="1" x14ac:dyDescent="0.3">
      <c r="A10026" s="51">
        <v>516</v>
      </c>
      <c r="B10026" s="51" t="s">
        <v>10207</v>
      </c>
      <c r="C10026" s="51" t="s">
        <v>482</v>
      </c>
      <c r="D10026" s="51">
        <v>15.77</v>
      </c>
    </row>
    <row r="10027" spans="1:4" ht="15.75" customHeight="1" x14ac:dyDescent="0.3">
      <c r="A10027" s="51">
        <v>509</v>
      </c>
      <c r="B10027" s="51" t="s">
        <v>10208</v>
      </c>
      <c r="C10027" s="51" t="s">
        <v>482</v>
      </c>
      <c r="D10027" s="51">
        <v>17.690000000000001</v>
      </c>
    </row>
    <row r="10028" spans="1:4" ht="15.75" customHeight="1" x14ac:dyDescent="0.3">
      <c r="A10028" s="51">
        <v>40331</v>
      </c>
      <c r="B10028" s="51" t="s">
        <v>10209</v>
      </c>
      <c r="C10028" s="51" t="s">
        <v>2092</v>
      </c>
      <c r="D10028" s="51">
        <v>14.06</v>
      </c>
    </row>
    <row r="10029" spans="1:4" ht="15.75" customHeight="1" x14ac:dyDescent="0.3">
      <c r="A10029" s="51">
        <v>40930</v>
      </c>
      <c r="B10029" s="51" t="s">
        <v>10210</v>
      </c>
      <c r="C10029" s="51" t="s">
        <v>6963</v>
      </c>
      <c r="D10029" s="51">
        <v>2467.16</v>
      </c>
    </row>
    <row r="10030" spans="1:4" ht="15.75" customHeight="1" x14ac:dyDescent="0.3">
      <c r="A10030" s="51">
        <v>377</v>
      </c>
      <c r="B10030" s="51" t="s">
        <v>10211</v>
      </c>
      <c r="C10030" s="51" t="s">
        <v>182</v>
      </c>
      <c r="D10030" s="51">
        <v>38.9</v>
      </c>
    </row>
    <row r="10031" spans="1:4" ht="15.75" customHeight="1" x14ac:dyDescent="0.3">
      <c r="A10031" s="51">
        <v>11761</v>
      </c>
      <c r="B10031" s="51" t="s">
        <v>10212</v>
      </c>
      <c r="C10031" s="51" t="s">
        <v>182</v>
      </c>
      <c r="D10031" s="51">
        <v>82.78</v>
      </c>
    </row>
    <row r="10032" spans="1:4" ht="15.75" customHeight="1" x14ac:dyDescent="0.3">
      <c r="A10032" s="51">
        <v>7588</v>
      </c>
      <c r="B10032" s="51" t="s">
        <v>10213</v>
      </c>
      <c r="C10032" s="51" t="s">
        <v>182</v>
      </c>
      <c r="D10032" s="51">
        <v>46.16</v>
      </c>
    </row>
    <row r="10033" spans="1:4" ht="15.75" customHeight="1" x14ac:dyDescent="0.3">
      <c r="A10033" s="51">
        <v>34551</v>
      </c>
      <c r="B10033" s="51" t="s">
        <v>10214</v>
      </c>
      <c r="C10033" s="51" t="s">
        <v>2092</v>
      </c>
      <c r="D10033" s="51">
        <v>19.100000000000001</v>
      </c>
    </row>
    <row r="10034" spans="1:4" ht="15.75" customHeight="1" x14ac:dyDescent="0.3">
      <c r="A10034" s="51">
        <v>41078</v>
      </c>
      <c r="B10034" s="51" t="s">
        <v>10215</v>
      </c>
      <c r="C10034" s="51" t="s">
        <v>6963</v>
      </c>
      <c r="D10034" s="51">
        <v>3351.51</v>
      </c>
    </row>
    <row r="10035" spans="1:4" ht="15.75" customHeight="1" x14ac:dyDescent="0.3">
      <c r="A10035" s="51">
        <v>246</v>
      </c>
      <c r="B10035" s="51" t="s">
        <v>10216</v>
      </c>
      <c r="C10035" s="51" t="s">
        <v>2092</v>
      </c>
      <c r="D10035" s="51">
        <v>20.72</v>
      </c>
    </row>
    <row r="10036" spans="1:4" ht="15.75" customHeight="1" x14ac:dyDescent="0.3">
      <c r="A10036" s="51">
        <v>40927</v>
      </c>
      <c r="B10036" s="51" t="s">
        <v>10217</v>
      </c>
      <c r="C10036" s="51" t="s">
        <v>6963</v>
      </c>
      <c r="D10036" s="51">
        <v>3637.57</v>
      </c>
    </row>
    <row r="10037" spans="1:4" ht="15.75" customHeight="1" x14ac:dyDescent="0.3">
      <c r="A10037" s="51">
        <v>2350</v>
      </c>
      <c r="B10037" s="51" t="s">
        <v>10218</v>
      </c>
      <c r="C10037" s="51" t="s">
        <v>2092</v>
      </c>
      <c r="D10037" s="51">
        <v>21.68</v>
      </c>
    </row>
    <row r="10038" spans="1:4" ht="15.75" customHeight="1" x14ac:dyDescent="0.3">
      <c r="A10038" s="51">
        <v>40812</v>
      </c>
      <c r="B10038" s="51" t="s">
        <v>10219</v>
      </c>
      <c r="C10038" s="51" t="s">
        <v>6963</v>
      </c>
      <c r="D10038" s="51">
        <v>3803.71</v>
      </c>
    </row>
    <row r="10039" spans="1:4" ht="15.75" customHeight="1" x14ac:dyDescent="0.3">
      <c r="A10039" s="51">
        <v>245</v>
      </c>
      <c r="B10039" s="51" t="s">
        <v>10220</v>
      </c>
      <c r="C10039" s="51" t="s">
        <v>2092</v>
      </c>
      <c r="D10039" s="51">
        <v>28.9</v>
      </c>
    </row>
    <row r="10040" spans="1:4" ht="15.75" customHeight="1" x14ac:dyDescent="0.3">
      <c r="A10040" s="51">
        <v>41090</v>
      </c>
      <c r="B10040" s="51" t="s">
        <v>10221</v>
      </c>
      <c r="C10040" s="51" t="s">
        <v>6963</v>
      </c>
      <c r="D10040" s="51">
        <v>5071.62</v>
      </c>
    </row>
    <row r="10041" spans="1:4" ht="15.75" customHeight="1" x14ac:dyDescent="0.3">
      <c r="A10041" s="51">
        <v>251</v>
      </c>
      <c r="B10041" s="51" t="s">
        <v>10222</v>
      </c>
      <c r="C10041" s="51" t="s">
        <v>2092</v>
      </c>
      <c r="D10041" s="51">
        <v>20.72</v>
      </c>
    </row>
    <row r="10042" spans="1:4" ht="15.75" customHeight="1" x14ac:dyDescent="0.3">
      <c r="A10042" s="51">
        <v>40975</v>
      </c>
      <c r="B10042" s="51" t="s">
        <v>10223</v>
      </c>
      <c r="C10042" s="51" t="s">
        <v>6963</v>
      </c>
      <c r="D10042" s="51">
        <v>3637.57</v>
      </c>
    </row>
    <row r="10043" spans="1:4" ht="15.75" customHeight="1" x14ac:dyDescent="0.3">
      <c r="A10043" s="51">
        <v>6127</v>
      </c>
      <c r="B10043" s="51" t="s">
        <v>10224</v>
      </c>
      <c r="C10043" s="51" t="s">
        <v>2092</v>
      </c>
      <c r="D10043" s="51">
        <v>20.72</v>
      </c>
    </row>
    <row r="10044" spans="1:4" ht="15.75" customHeight="1" x14ac:dyDescent="0.3">
      <c r="A10044" s="51">
        <v>41072</v>
      </c>
      <c r="B10044" s="51" t="s">
        <v>10225</v>
      </c>
      <c r="C10044" s="51" t="s">
        <v>6963</v>
      </c>
      <c r="D10044" s="51">
        <v>3637.57</v>
      </c>
    </row>
    <row r="10045" spans="1:4" ht="15.75" customHeight="1" x14ac:dyDescent="0.3">
      <c r="A10045" s="51">
        <v>6121</v>
      </c>
      <c r="B10045" s="51" t="s">
        <v>10226</v>
      </c>
      <c r="C10045" s="51" t="s">
        <v>2092</v>
      </c>
      <c r="D10045" s="51">
        <v>19.12</v>
      </c>
    </row>
    <row r="10046" spans="1:4" ht="15.75" customHeight="1" x14ac:dyDescent="0.3">
      <c r="A10046" s="51">
        <v>41071</v>
      </c>
      <c r="B10046" s="51" t="s">
        <v>10227</v>
      </c>
      <c r="C10046" s="51" t="s">
        <v>6963</v>
      </c>
      <c r="D10046" s="51">
        <v>3354.78</v>
      </c>
    </row>
    <row r="10047" spans="1:4" ht="15.75" customHeight="1" x14ac:dyDescent="0.3">
      <c r="A10047" s="51">
        <v>244</v>
      </c>
      <c r="B10047" s="51" t="s">
        <v>10228</v>
      </c>
      <c r="C10047" s="51" t="s">
        <v>2092</v>
      </c>
      <c r="D10047" s="51">
        <v>12.15</v>
      </c>
    </row>
    <row r="10048" spans="1:4" ht="15.75" customHeight="1" x14ac:dyDescent="0.3">
      <c r="A10048" s="51">
        <v>41093</v>
      </c>
      <c r="B10048" s="51" t="s">
        <v>10229</v>
      </c>
      <c r="C10048" s="51" t="s">
        <v>6963</v>
      </c>
      <c r="D10048" s="51">
        <v>2136.5300000000002</v>
      </c>
    </row>
    <row r="10049" spans="1:4" ht="15.75" customHeight="1" x14ac:dyDescent="0.3">
      <c r="A10049" s="51">
        <v>532</v>
      </c>
      <c r="B10049" s="51" t="s">
        <v>10230</v>
      </c>
      <c r="C10049" s="51" t="s">
        <v>2092</v>
      </c>
      <c r="D10049" s="51">
        <v>44.89</v>
      </c>
    </row>
    <row r="10050" spans="1:4" ht="15.75" customHeight="1" x14ac:dyDescent="0.3">
      <c r="A10050" s="51">
        <v>40931</v>
      </c>
      <c r="B10050" s="51" t="s">
        <v>10231</v>
      </c>
      <c r="C10050" s="51" t="s">
        <v>6963</v>
      </c>
      <c r="D10050" s="51">
        <v>7877.38</v>
      </c>
    </row>
    <row r="10051" spans="1:4" ht="15.75" customHeight="1" x14ac:dyDescent="0.3">
      <c r="A10051" s="51">
        <v>36150</v>
      </c>
      <c r="B10051" s="51" t="s">
        <v>10232</v>
      </c>
      <c r="C10051" s="51" t="s">
        <v>182</v>
      </c>
      <c r="D10051" s="51">
        <v>44.55</v>
      </c>
    </row>
    <row r="10052" spans="1:4" ht="15.75" customHeight="1" x14ac:dyDescent="0.3">
      <c r="A10052" s="51">
        <v>4760</v>
      </c>
      <c r="B10052" s="51" t="s">
        <v>10233</v>
      </c>
      <c r="C10052" s="51" t="s">
        <v>2092</v>
      </c>
      <c r="D10052" s="51">
        <v>27.06</v>
      </c>
    </row>
    <row r="10053" spans="1:4" ht="15.75" customHeight="1" x14ac:dyDescent="0.3">
      <c r="A10053" s="51">
        <v>41069</v>
      </c>
      <c r="B10053" s="51" t="s">
        <v>10234</v>
      </c>
      <c r="C10053" s="51" t="s">
        <v>6963</v>
      </c>
      <c r="D10053" s="51">
        <v>4747.54</v>
      </c>
    </row>
    <row r="10054" spans="1:4" ht="15.75" customHeight="1" x14ac:dyDescent="0.3">
      <c r="A10054" s="51">
        <v>10422</v>
      </c>
      <c r="B10054" s="51" t="s">
        <v>10235</v>
      </c>
      <c r="C10054" s="51" t="s">
        <v>182</v>
      </c>
      <c r="D10054" s="51">
        <v>457.77</v>
      </c>
    </row>
    <row r="10055" spans="1:4" ht="15.75" customHeight="1" x14ac:dyDescent="0.3">
      <c r="A10055" s="51">
        <v>44019</v>
      </c>
      <c r="B10055" s="51" t="s">
        <v>10236</v>
      </c>
      <c r="C10055" s="51" t="s">
        <v>182</v>
      </c>
      <c r="D10055" s="51">
        <v>633.66</v>
      </c>
    </row>
    <row r="10056" spans="1:4" ht="15.75" customHeight="1" x14ac:dyDescent="0.3">
      <c r="A10056" s="51">
        <v>36520</v>
      </c>
      <c r="B10056" s="51" t="s">
        <v>10237</v>
      </c>
      <c r="C10056" s="51" t="s">
        <v>182</v>
      </c>
      <c r="D10056" s="51">
        <v>770.46</v>
      </c>
    </row>
    <row r="10057" spans="1:4" ht="15.75" customHeight="1" x14ac:dyDescent="0.3">
      <c r="A10057" s="51">
        <v>42319</v>
      </c>
      <c r="B10057" s="51" t="s">
        <v>10238</v>
      </c>
      <c r="C10057" s="51" t="s">
        <v>182</v>
      </c>
      <c r="D10057" s="51">
        <v>690.38</v>
      </c>
    </row>
    <row r="10058" spans="1:4" ht="15.75" customHeight="1" x14ac:dyDescent="0.3">
      <c r="A10058" s="51">
        <v>10420</v>
      </c>
      <c r="B10058" s="51" t="s">
        <v>10239</v>
      </c>
      <c r="C10058" s="51" t="s">
        <v>182</v>
      </c>
      <c r="D10058" s="51">
        <v>244.9</v>
      </c>
    </row>
    <row r="10059" spans="1:4" ht="15.75" customHeight="1" x14ac:dyDescent="0.3">
      <c r="A10059" s="51">
        <v>10421</v>
      </c>
      <c r="B10059" s="51" t="s">
        <v>10240</v>
      </c>
      <c r="C10059" s="51" t="s">
        <v>182</v>
      </c>
      <c r="D10059" s="51">
        <v>269.11</v>
      </c>
    </row>
    <row r="10060" spans="1:4" ht="15.75" customHeight="1" x14ac:dyDescent="0.3">
      <c r="A10060" s="51">
        <v>11786</v>
      </c>
      <c r="B10060" s="51" t="s">
        <v>10241</v>
      </c>
      <c r="C10060" s="51" t="s">
        <v>182</v>
      </c>
      <c r="D10060" s="51">
        <v>542.64</v>
      </c>
    </row>
    <row r="10061" spans="1:4" ht="15.75" customHeight="1" x14ac:dyDescent="0.3">
      <c r="A10061" s="51">
        <v>4815</v>
      </c>
      <c r="B10061" s="51" t="s">
        <v>10242</v>
      </c>
      <c r="C10061" s="51" t="s">
        <v>182</v>
      </c>
      <c r="D10061" s="51">
        <v>6.3</v>
      </c>
    </row>
    <row r="10062" spans="1:4" ht="15.75" customHeight="1" x14ac:dyDescent="0.3">
      <c r="A10062" s="51">
        <v>541</v>
      </c>
      <c r="B10062" s="51" t="s">
        <v>10243</v>
      </c>
      <c r="C10062" s="51" t="s">
        <v>182</v>
      </c>
      <c r="D10062" s="51">
        <v>239</v>
      </c>
    </row>
    <row r="10063" spans="1:4" ht="15.75" customHeight="1" x14ac:dyDescent="0.3">
      <c r="A10063" s="51">
        <v>542</v>
      </c>
      <c r="B10063" s="51" t="s">
        <v>10244</v>
      </c>
      <c r="C10063" s="51" t="s">
        <v>182</v>
      </c>
      <c r="D10063" s="51">
        <v>299.58999999999997</v>
      </c>
    </row>
    <row r="10064" spans="1:4" ht="15.75" customHeight="1" x14ac:dyDescent="0.3">
      <c r="A10064" s="51">
        <v>540</v>
      </c>
      <c r="B10064" s="51" t="s">
        <v>10245</v>
      </c>
      <c r="C10064" s="51" t="s">
        <v>182</v>
      </c>
      <c r="D10064" s="51">
        <v>675.12</v>
      </c>
    </row>
    <row r="10065" spans="1:4" ht="15.75" customHeight="1" x14ac:dyDescent="0.3">
      <c r="A10065" s="51">
        <v>38364</v>
      </c>
      <c r="B10065" s="51" t="s">
        <v>10246</v>
      </c>
      <c r="C10065" s="51" t="s">
        <v>182</v>
      </c>
      <c r="D10065" s="51">
        <v>943.39</v>
      </c>
    </row>
    <row r="10066" spans="1:4" ht="15.75" customHeight="1" x14ac:dyDescent="0.3">
      <c r="A10066" s="51">
        <v>11692</v>
      </c>
      <c r="B10066" s="51" t="s">
        <v>10247</v>
      </c>
      <c r="C10066" s="51" t="s">
        <v>216</v>
      </c>
      <c r="D10066" s="51">
        <v>517.22</v>
      </c>
    </row>
    <row r="10067" spans="1:4" ht="15.75" customHeight="1" x14ac:dyDescent="0.3">
      <c r="A10067" s="51">
        <v>1746</v>
      </c>
      <c r="B10067" s="51" t="s">
        <v>10248</v>
      </c>
      <c r="C10067" s="51" t="s">
        <v>182</v>
      </c>
      <c r="D10067" s="51">
        <v>289.89999999999998</v>
      </c>
    </row>
    <row r="10068" spans="1:4" ht="15.75" customHeight="1" x14ac:dyDescent="0.3">
      <c r="A10068" s="51">
        <v>1748</v>
      </c>
      <c r="B10068" s="51" t="s">
        <v>10249</v>
      </c>
      <c r="C10068" s="51" t="s">
        <v>182</v>
      </c>
      <c r="D10068" s="51">
        <v>385.5</v>
      </c>
    </row>
    <row r="10069" spans="1:4" ht="15.75" customHeight="1" x14ac:dyDescent="0.3">
      <c r="A10069" s="51">
        <v>1749</v>
      </c>
      <c r="B10069" s="51" t="s">
        <v>10250</v>
      </c>
      <c r="C10069" s="51" t="s">
        <v>182</v>
      </c>
      <c r="D10069" s="51">
        <v>558.51</v>
      </c>
    </row>
    <row r="10070" spans="1:4" ht="15.75" customHeight="1" x14ac:dyDescent="0.3">
      <c r="A10070" s="51">
        <v>37412</v>
      </c>
      <c r="B10070" s="51" t="s">
        <v>10251</v>
      </c>
      <c r="C10070" s="51" t="s">
        <v>182</v>
      </c>
      <c r="D10070" s="51">
        <v>283.38</v>
      </c>
    </row>
    <row r="10071" spans="1:4" ht="15.75" customHeight="1" x14ac:dyDescent="0.3">
      <c r="A10071" s="51">
        <v>1745</v>
      </c>
      <c r="B10071" s="51" t="s">
        <v>10252</v>
      </c>
      <c r="C10071" s="51" t="s">
        <v>182</v>
      </c>
      <c r="D10071" s="51">
        <v>336.97</v>
      </c>
    </row>
    <row r="10072" spans="1:4" ht="15.75" customHeight="1" x14ac:dyDescent="0.3">
      <c r="A10072" s="51">
        <v>1750</v>
      </c>
      <c r="B10072" s="51" t="s">
        <v>10253</v>
      </c>
      <c r="C10072" s="51" t="s">
        <v>182</v>
      </c>
      <c r="D10072" s="51">
        <v>787.45</v>
      </c>
    </row>
    <row r="10073" spans="1:4" ht="15.75" customHeight="1" x14ac:dyDescent="0.3">
      <c r="A10073" s="51">
        <v>11687</v>
      </c>
      <c r="B10073" s="51" t="s">
        <v>10254</v>
      </c>
      <c r="C10073" s="51" t="s">
        <v>224</v>
      </c>
      <c r="D10073" s="51">
        <v>1254.6500000000001</v>
      </c>
    </row>
    <row r="10074" spans="1:4" ht="15.75" customHeight="1" x14ac:dyDescent="0.3">
      <c r="A10074" s="51">
        <v>11689</v>
      </c>
      <c r="B10074" s="51" t="s">
        <v>10255</v>
      </c>
      <c r="C10074" s="51" t="s">
        <v>224</v>
      </c>
      <c r="D10074" s="51">
        <v>1572.01</v>
      </c>
    </row>
    <row r="10075" spans="1:4" ht="15.75" customHeight="1" x14ac:dyDescent="0.3">
      <c r="A10075" s="51">
        <v>11693</v>
      </c>
      <c r="B10075" s="51" t="s">
        <v>10256</v>
      </c>
      <c r="C10075" s="51" t="s">
        <v>216</v>
      </c>
      <c r="D10075" s="51">
        <v>265</v>
      </c>
    </row>
    <row r="10076" spans="1:4" ht="15.75" customHeight="1" x14ac:dyDescent="0.3">
      <c r="A10076" s="51">
        <v>36215</v>
      </c>
      <c r="B10076" s="51" t="s">
        <v>10257</v>
      </c>
      <c r="C10076" s="51" t="s">
        <v>182</v>
      </c>
      <c r="D10076" s="51">
        <v>614.91999999999996</v>
      </c>
    </row>
    <row r="10077" spans="1:4" ht="15.75" customHeight="1" x14ac:dyDescent="0.3">
      <c r="A10077" s="51">
        <v>42439</v>
      </c>
      <c r="B10077" s="51" t="s">
        <v>10258</v>
      </c>
      <c r="C10077" s="51" t="s">
        <v>182</v>
      </c>
    </row>
    <row r="10078" spans="1:4" ht="15.75" customHeight="1" x14ac:dyDescent="0.3">
      <c r="A10078" s="51">
        <v>38381</v>
      </c>
      <c r="B10078" s="51" t="s">
        <v>10259</v>
      </c>
      <c r="C10078" s="51" t="s">
        <v>182</v>
      </c>
      <c r="D10078" s="51">
        <v>9.1</v>
      </c>
    </row>
    <row r="10079" spans="1:4" ht="15.75" customHeight="1" x14ac:dyDescent="0.3">
      <c r="A10079" s="51">
        <v>39621</v>
      </c>
      <c r="B10079" s="51" t="s">
        <v>10260</v>
      </c>
      <c r="C10079" s="51" t="s">
        <v>10261</v>
      </c>
      <c r="D10079" s="51">
        <v>1311.55</v>
      </c>
    </row>
    <row r="10080" spans="1:4" ht="15.75" customHeight="1" x14ac:dyDescent="0.3">
      <c r="A10080" s="51">
        <v>39624</v>
      </c>
      <c r="B10080" s="51" t="s">
        <v>10262</v>
      </c>
      <c r="C10080" s="51" t="s">
        <v>10261</v>
      </c>
      <c r="D10080" s="51">
        <v>1446.78</v>
      </c>
    </row>
    <row r="10081" spans="1:4" ht="15.75" customHeight="1" x14ac:dyDescent="0.3">
      <c r="A10081" s="51">
        <v>39615</v>
      </c>
      <c r="B10081" s="51" t="s">
        <v>10263</v>
      </c>
      <c r="C10081" s="51" t="s">
        <v>182</v>
      </c>
      <c r="D10081" s="51">
        <v>584.63</v>
      </c>
    </row>
    <row r="10082" spans="1:4" ht="15.75" customHeight="1" x14ac:dyDescent="0.3">
      <c r="A10082" s="51">
        <v>39620</v>
      </c>
      <c r="B10082" s="51" t="s">
        <v>10264</v>
      </c>
      <c r="C10082" s="51" t="s">
        <v>182</v>
      </c>
      <c r="D10082" s="51">
        <v>892.9</v>
      </c>
    </row>
    <row r="10083" spans="1:4" ht="15.75" customHeight="1" x14ac:dyDescent="0.3">
      <c r="A10083" s="51">
        <v>39623</v>
      </c>
      <c r="B10083" s="51" t="s">
        <v>10265</v>
      </c>
      <c r="C10083" s="51" t="s">
        <v>182</v>
      </c>
      <c r="D10083" s="51">
        <v>956.37</v>
      </c>
    </row>
    <row r="10084" spans="1:4" ht="15.75" customHeight="1" x14ac:dyDescent="0.3">
      <c r="A10084" s="51">
        <v>546</v>
      </c>
      <c r="B10084" s="51" t="s">
        <v>10266</v>
      </c>
      <c r="C10084" s="51" t="s">
        <v>482</v>
      </c>
      <c r="D10084" s="51">
        <v>9.73</v>
      </c>
    </row>
    <row r="10085" spans="1:4" ht="15.75" customHeight="1" x14ac:dyDescent="0.3">
      <c r="A10085" s="51">
        <v>566</v>
      </c>
      <c r="B10085" s="51" t="s">
        <v>10267</v>
      </c>
      <c r="C10085" s="51" t="s">
        <v>224</v>
      </c>
      <c r="D10085" s="51">
        <v>4.6100000000000003</v>
      </c>
    </row>
    <row r="10086" spans="1:4" ht="15.75" customHeight="1" x14ac:dyDescent="0.3">
      <c r="A10086" s="51">
        <v>565</v>
      </c>
      <c r="B10086" s="51" t="s">
        <v>10268</v>
      </c>
      <c r="C10086" s="51" t="s">
        <v>224</v>
      </c>
      <c r="D10086" s="51">
        <v>16.829999999999998</v>
      </c>
    </row>
    <row r="10087" spans="1:4" ht="15.75" customHeight="1" x14ac:dyDescent="0.3">
      <c r="A10087" s="51">
        <v>555</v>
      </c>
      <c r="B10087" s="51" t="s">
        <v>10269</v>
      </c>
      <c r="C10087" s="51" t="s">
        <v>224</v>
      </c>
      <c r="D10087" s="51">
        <v>11.93</v>
      </c>
    </row>
    <row r="10088" spans="1:4" ht="15.75" customHeight="1" x14ac:dyDescent="0.3">
      <c r="A10088" s="51">
        <v>557</v>
      </c>
      <c r="B10088" s="51" t="s">
        <v>10270</v>
      </c>
      <c r="C10088" s="51" t="s">
        <v>224</v>
      </c>
      <c r="D10088" s="51">
        <v>37.44</v>
      </c>
    </row>
    <row r="10089" spans="1:4" ht="15.75" customHeight="1" x14ac:dyDescent="0.3">
      <c r="A10089" s="51">
        <v>552</v>
      </c>
      <c r="B10089" s="51" t="s">
        <v>10271</v>
      </c>
      <c r="C10089" s="51" t="s">
        <v>224</v>
      </c>
      <c r="D10089" s="51">
        <v>18.57</v>
      </c>
    </row>
    <row r="10090" spans="1:4" ht="15.75" customHeight="1" x14ac:dyDescent="0.3">
      <c r="A10090" s="51">
        <v>563</v>
      </c>
      <c r="B10090" s="51" t="s">
        <v>10272</v>
      </c>
      <c r="C10090" s="51" t="s">
        <v>224</v>
      </c>
      <c r="D10090" s="51">
        <v>27.91</v>
      </c>
    </row>
    <row r="10091" spans="1:4" ht="15.75" customHeight="1" x14ac:dyDescent="0.3">
      <c r="A10091" s="51">
        <v>549</v>
      </c>
      <c r="B10091" s="51" t="s">
        <v>10273</v>
      </c>
      <c r="C10091" s="51" t="s">
        <v>224</v>
      </c>
      <c r="D10091" s="51">
        <v>50.23</v>
      </c>
    </row>
    <row r="10092" spans="1:4" ht="15.75" customHeight="1" x14ac:dyDescent="0.3">
      <c r="A10092" s="51">
        <v>551</v>
      </c>
      <c r="B10092" s="51" t="s">
        <v>10274</v>
      </c>
      <c r="C10092" s="51" t="s">
        <v>224</v>
      </c>
      <c r="D10092" s="51">
        <v>99.47</v>
      </c>
    </row>
    <row r="10093" spans="1:4" ht="15.75" customHeight="1" x14ac:dyDescent="0.3">
      <c r="A10093" s="51">
        <v>559</v>
      </c>
      <c r="B10093" s="51" t="s">
        <v>10275</v>
      </c>
      <c r="C10093" s="51" t="s">
        <v>224</v>
      </c>
      <c r="D10093" s="51">
        <v>24.86</v>
      </c>
    </row>
    <row r="10094" spans="1:4" ht="15.75" customHeight="1" x14ac:dyDescent="0.3">
      <c r="A10094" s="51">
        <v>560</v>
      </c>
      <c r="B10094" s="51" t="s">
        <v>10276</v>
      </c>
      <c r="C10094" s="51" t="s">
        <v>224</v>
      </c>
      <c r="D10094" s="51">
        <v>31.11</v>
      </c>
    </row>
    <row r="10095" spans="1:4" ht="15.75" customHeight="1" x14ac:dyDescent="0.3">
      <c r="A10095" s="51">
        <v>547</v>
      </c>
      <c r="B10095" s="51" t="s">
        <v>10277</v>
      </c>
      <c r="C10095" s="51" t="s">
        <v>224</v>
      </c>
      <c r="D10095" s="51">
        <v>37.25</v>
      </c>
    </row>
    <row r="10096" spans="1:4" ht="15.75" customHeight="1" x14ac:dyDescent="0.3">
      <c r="A10096" s="51">
        <v>36207</v>
      </c>
      <c r="B10096" s="51" t="s">
        <v>10278</v>
      </c>
      <c r="C10096" s="51" t="s">
        <v>182</v>
      </c>
      <c r="D10096" s="51">
        <v>272.37</v>
      </c>
    </row>
    <row r="10097" spans="1:4" ht="15.75" customHeight="1" x14ac:dyDescent="0.3">
      <c r="A10097" s="51">
        <v>36209</v>
      </c>
      <c r="B10097" s="51" t="s">
        <v>10279</v>
      </c>
      <c r="C10097" s="51" t="s">
        <v>182</v>
      </c>
      <c r="D10097" s="51">
        <v>312.58</v>
      </c>
    </row>
    <row r="10098" spans="1:4" ht="15.75" customHeight="1" x14ac:dyDescent="0.3">
      <c r="A10098" s="51">
        <v>36210</v>
      </c>
      <c r="B10098" s="51" t="s">
        <v>10280</v>
      </c>
      <c r="C10098" s="51" t="s">
        <v>182</v>
      </c>
      <c r="D10098" s="51">
        <v>338.2</v>
      </c>
    </row>
    <row r="10099" spans="1:4" ht="15.75" customHeight="1" x14ac:dyDescent="0.3">
      <c r="A10099" s="51">
        <v>36204</v>
      </c>
      <c r="B10099" s="51" t="s">
        <v>10281</v>
      </c>
      <c r="C10099" s="51" t="s">
        <v>182</v>
      </c>
      <c r="D10099" s="51">
        <v>119.91</v>
      </c>
    </row>
    <row r="10100" spans="1:4" ht="15.75" customHeight="1" x14ac:dyDescent="0.3">
      <c r="A10100" s="51">
        <v>36205</v>
      </c>
      <c r="B10100" s="51" t="s">
        <v>10282</v>
      </c>
      <c r="C10100" s="51" t="s">
        <v>182</v>
      </c>
      <c r="D10100" s="51">
        <v>133.16999999999999</v>
      </c>
    </row>
    <row r="10101" spans="1:4" ht="15.75" customHeight="1" x14ac:dyDescent="0.3">
      <c r="A10101" s="51">
        <v>36081</v>
      </c>
      <c r="B10101" s="51" t="s">
        <v>10283</v>
      </c>
      <c r="C10101" s="51" t="s">
        <v>182</v>
      </c>
      <c r="D10101" s="51">
        <v>142</v>
      </c>
    </row>
    <row r="10102" spans="1:4" ht="15.75" customHeight="1" x14ac:dyDescent="0.3">
      <c r="A10102" s="51">
        <v>36206</v>
      </c>
      <c r="B10102" s="51" t="s">
        <v>10284</v>
      </c>
      <c r="C10102" s="51" t="s">
        <v>182</v>
      </c>
      <c r="D10102" s="51">
        <v>148.77000000000001</v>
      </c>
    </row>
    <row r="10103" spans="1:4" ht="15.75" customHeight="1" x14ac:dyDescent="0.3">
      <c r="A10103" s="51">
        <v>36218</v>
      </c>
      <c r="B10103" s="51" t="s">
        <v>10285</v>
      </c>
      <c r="C10103" s="51" t="s">
        <v>182</v>
      </c>
      <c r="D10103" s="51">
        <v>136.26</v>
      </c>
    </row>
    <row r="10104" spans="1:4" ht="15.75" customHeight="1" x14ac:dyDescent="0.3">
      <c r="A10104" s="51">
        <v>36220</v>
      </c>
      <c r="B10104" s="51" t="s">
        <v>10286</v>
      </c>
      <c r="C10104" s="51" t="s">
        <v>182</v>
      </c>
      <c r="D10104" s="51">
        <v>156.24</v>
      </c>
    </row>
    <row r="10105" spans="1:4" ht="15.75" customHeight="1" x14ac:dyDescent="0.3">
      <c r="A10105" s="51">
        <v>36080</v>
      </c>
      <c r="B10105" s="51" t="s">
        <v>10287</v>
      </c>
      <c r="C10105" s="51" t="s">
        <v>182</v>
      </c>
      <c r="D10105" s="51">
        <v>169</v>
      </c>
    </row>
    <row r="10106" spans="1:4" ht="15.75" customHeight="1" x14ac:dyDescent="0.3">
      <c r="A10106" s="51">
        <v>36223</v>
      </c>
      <c r="B10106" s="51" t="s">
        <v>10288</v>
      </c>
      <c r="C10106" s="51" t="s">
        <v>182</v>
      </c>
      <c r="D10106" s="51">
        <v>176.97</v>
      </c>
    </row>
    <row r="10107" spans="1:4" ht="15.75" customHeight="1" x14ac:dyDescent="0.3">
      <c r="A10107" s="51">
        <v>38127</v>
      </c>
      <c r="B10107" s="51" t="s">
        <v>10289</v>
      </c>
      <c r="C10107" s="51" t="s">
        <v>182</v>
      </c>
      <c r="D10107" s="51">
        <v>428.24</v>
      </c>
    </row>
    <row r="10108" spans="1:4" ht="15.75" customHeight="1" x14ac:dyDescent="0.3">
      <c r="A10108" s="51">
        <v>38060</v>
      </c>
      <c r="B10108" s="51" t="s">
        <v>10290</v>
      </c>
      <c r="C10108" s="51" t="s">
        <v>182</v>
      </c>
    </row>
    <row r="10109" spans="1:4" ht="15.75" customHeight="1" x14ac:dyDescent="0.3">
      <c r="A10109" s="51">
        <v>10956</v>
      </c>
      <c r="B10109" s="51" t="s">
        <v>10291</v>
      </c>
      <c r="C10109" s="51" t="s">
        <v>182</v>
      </c>
    </row>
    <row r="10110" spans="1:4" ht="15.75" customHeight="1" x14ac:dyDescent="0.3">
      <c r="A10110" s="51">
        <v>39380</v>
      </c>
      <c r="B10110" s="51" t="s">
        <v>10292</v>
      </c>
      <c r="C10110" s="51" t="s">
        <v>182</v>
      </c>
    </row>
    <row r="10111" spans="1:4" ht="15.75" customHeight="1" x14ac:dyDescent="0.3">
      <c r="A10111" s="51">
        <v>44172</v>
      </c>
      <c r="B10111" s="51" t="s">
        <v>10293</v>
      </c>
      <c r="C10111" s="51" t="s">
        <v>182</v>
      </c>
      <c r="D10111" s="51">
        <v>7</v>
      </c>
    </row>
    <row r="10112" spans="1:4" ht="15.75" customHeight="1" x14ac:dyDescent="0.3">
      <c r="A10112" s="51">
        <v>37597</v>
      </c>
      <c r="B10112" s="51" t="s">
        <v>10294</v>
      </c>
      <c r="C10112" s="51" t="s">
        <v>182</v>
      </c>
    </row>
    <row r="10113" spans="1:4" ht="15.75" customHeight="1" x14ac:dyDescent="0.3">
      <c r="A10113" s="51">
        <v>183</v>
      </c>
      <c r="B10113" s="51" t="s">
        <v>10295</v>
      </c>
      <c r="C10113" s="51" t="s">
        <v>10296</v>
      </c>
      <c r="D10113" s="51">
        <v>280</v>
      </c>
    </row>
    <row r="10114" spans="1:4" ht="15.75" customHeight="1" x14ac:dyDescent="0.3">
      <c r="A10114" s="51">
        <v>184</v>
      </c>
      <c r="B10114" s="51" t="s">
        <v>10297</v>
      </c>
      <c r="C10114" s="51" t="s">
        <v>10296</v>
      </c>
      <c r="D10114" s="51">
        <v>173.41</v>
      </c>
    </row>
    <row r="10115" spans="1:4" ht="15.75" customHeight="1" x14ac:dyDescent="0.3">
      <c r="A10115" s="51">
        <v>181</v>
      </c>
      <c r="B10115" s="51" t="s">
        <v>10298</v>
      </c>
      <c r="C10115" s="51" t="s">
        <v>10296</v>
      </c>
      <c r="D10115" s="51">
        <v>373.93</v>
      </c>
    </row>
    <row r="10116" spans="1:4" ht="15.75" customHeight="1" x14ac:dyDescent="0.3">
      <c r="A10116" s="51">
        <v>20001</v>
      </c>
      <c r="B10116" s="51" t="s">
        <v>10299</v>
      </c>
      <c r="C10116" s="51" t="s">
        <v>10296</v>
      </c>
      <c r="D10116" s="51">
        <v>216.77</v>
      </c>
    </row>
    <row r="10117" spans="1:4" ht="15.75" customHeight="1" x14ac:dyDescent="0.3">
      <c r="A10117" s="51">
        <v>39837</v>
      </c>
      <c r="B10117" s="51" t="s">
        <v>10300</v>
      </c>
      <c r="C10117" s="51" t="s">
        <v>10296</v>
      </c>
      <c r="D10117" s="51">
        <v>417.08</v>
      </c>
    </row>
    <row r="10118" spans="1:4" ht="15.75" customHeight="1" x14ac:dyDescent="0.3">
      <c r="A10118" s="51">
        <v>43366</v>
      </c>
      <c r="B10118" s="51" t="s">
        <v>10301</v>
      </c>
      <c r="C10118" s="51" t="s">
        <v>482</v>
      </c>
    </row>
    <row r="10119" spans="1:4" ht="15.75" customHeight="1" x14ac:dyDescent="0.3">
      <c r="A10119" s="51">
        <v>10535</v>
      </c>
      <c r="B10119" s="51" t="s">
        <v>10302</v>
      </c>
      <c r="C10119" s="51" t="s">
        <v>182</v>
      </c>
      <c r="D10119" s="51">
        <v>4670</v>
      </c>
    </row>
    <row r="10120" spans="1:4" ht="15.75" customHeight="1" x14ac:dyDescent="0.3">
      <c r="A10120" s="51">
        <v>10537</v>
      </c>
      <c r="B10120" s="51" t="s">
        <v>10303</v>
      </c>
      <c r="C10120" s="51" t="s">
        <v>182</v>
      </c>
      <c r="D10120" s="51">
        <v>6368.61</v>
      </c>
    </row>
    <row r="10121" spans="1:4" ht="15.75" customHeight="1" x14ac:dyDescent="0.3">
      <c r="A10121" s="51">
        <v>13891</v>
      </c>
      <c r="B10121" s="51" t="s">
        <v>10304</v>
      </c>
      <c r="C10121" s="51" t="s">
        <v>182</v>
      </c>
      <c r="D10121" s="51">
        <v>5841.45</v>
      </c>
    </row>
    <row r="10122" spans="1:4" ht="15.75" customHeight="1" x14ac:dyDescent="0.3">
      <c r="A10122" s="51">
        <v>44492</v>
      </c>
      <c r="B10122" s="51" t="s">
        <v>10305</v>
      </c>
      <c r="C10122" s="51" t="s">
        <v>182</v>
      </c>
      <c r="D10122" s="51">
        <v>25407.96</v>
      </c>
    </row>
    <row r="10123" spans="1:4" ht="15.75" customHeight="1" x14ac:dyDescent="0.3">
      <c r="A10123" s="51">
        <v>36396</v>
      </c>
      <c r="B10123" s="51" t="s">
        <v>10306</v>
      </c>
      <c r="C10123" s="51" t="s">
        <v>182</v>
      </c>
      <c r="D10123" s="51">
        <v>5342.79</v>
      </c>
    </row>
    <row r="10124" spans="1:4" ht="15.75" customHeight="1" x14ac:dyDescent="0.3">
      <c r="A10124" s="51">
        <v>36397</v>
      </c>
      <c r="B10124" s="51" t="s">
        <v>10307</v>
      </c>
      <c r="C10124" s="51" t="s">
        <v>182</v>
      </c>
      <c r="D10124" s="51">
        <v>18996.61</v>
      </c>
    </row>
    <row r="10125" spans="1:4" ht="15.75" customHeight="1" x14ac:dyDescent="0.3">
      <c r="A10125" s="51">
        <v>36398</v>
      </c>
      <c r="B10125" s="51" t="s">
        <v>10308</v>
      </c>
      <c r="C10125" s="51" t="s">
        <v>182</v>
      </c>
      <c r="D10125" s="51">
        <v>23088.79</v>
      </c>
    </row>
    <row r="10126" spans="1:4" ht="15.75" customHeight="1" x14ac:dyDescent="0.3">
      <c r="A10126" s="51">
        <v>647</v>
      </c>
      <c r="B10126" s="51" t="s">
        <v>10309</v>
      </c>
      <c r="C10126" s="51" t="s">
        <v>2092</v>
      </c>
      <c r="D10126" s="51">
        <v>29.66</v>
      </c>
    </row>
    <row r="10127" spans="1:4" ht="15.75" customHeight="1" x14ac:dyDescent="0.3">
      <c r="A10127" s="51">
        <v>40920</v>
      </c>
      <c r="B10127" s="51" t="s">
        <v>10310</v>
      </c>
      <c r="C10127" s="51" t="s">
        <v>6963</v>
      </c>
      <c r="D10127" s="51">
        <v>5205.2299999999996</v>
      </c>
    </row>
    <row r="10128" spans="1:4" ht="15.75" customHeight="1" x14ac:dyDescent="0.3">
      <c r="A10128" s="51">
        <v>715</v>
      </c>
      <c r="B10128" s="51" t="s">
        <v>10311</v>
      </c>
      <c r="C10128" s="51" t="s">
        <v>182</v>
      </c>
      <c r="D10128" s="51">
        <v>17.399999999999999</v>
      </c>
    </row>
    <row r="10129" spans="1:4" ht="15.75" customHeight="1" x14ac:dyDescent="0.3">
      <c r="A10129" s="51">
        <v>716</v>
      </c>
      <c r="B10129" s="51" t="s">
        <v>10312</v>
      </c>
      <c r="C10129" s="51" t="s">
        <v>182</v>
      </c>
      <c r="D10129" s="51">
        <v>19.670000000000002</v>
      </c>
    </row>
    <row r="10130" spans="1:4" ht="15.75" customHeight="1" x14ac:dyDescent="0.3">
      <c r="A10130" s="51">
        <v>7270</v>
      </c>
      <c r="B10130" s="51" t="s">
        <v>10313</v>
      </c>
      <c r="C10130" s="51" t="s">
        <v>182</v>
      </c>
      <c r="D10130" s="51">
        <v>0.75</v>
      </c>
    </row>
    <row r="10131" spans="1:4" ht="15.75" customHeight="1" x14ac:dyDescent="0.3">
      <c r="A10131" s="51">
        <v>44460</v>
      </c>
      <c r="B10131" s="51" t="s">
        <v>10314</v>
      </c>
      <c r="C10131" s="51" t="s">
        <v>182</v>
      </c>
      <c r="D10131" s="51">
        <v>1.25</v>
      </c>
    </row>
    <row r="10132" spans="1:4" ht="15.75" customHeight="1" x14ac:dyDescent="0.3">
      <c r="A10132" s="51">
        <v>44461</v>
      </c>
      <c r="B10132" s="51" t="s">
        <v>10315</v>
      </c>
      <c r="C10132" s="51" t="s">
        <v>182</v>
      </c>
      <c r="D10132" s="51">
        <v>1.71</v>
      </c>
    </row>
    <row r="10133" spans="1:4" ht="15.75" customHeight="1" x14ac:dyDescent="0.3">
      <c r="A10133" s="51">
        <v>7267</v>
      </c>
      <c r="B10133" s="51" t="s">
        <v>10316</v>
      </c>
      <c r="C10133" s="51" t="s">
        <v>182</v>
      </c>
      <c r="D10133" s="51">
        <v>0.63</v>
      </c>
    </row>
    <row r="10134" spans="1:4" ht="15.75" customHeight="1" x14ac:dyDescent="0.3">
      <c r="A10134" s="51">
        <v>44458</v>
      </c>
      <c r="B10134" s="51" t="s">
        <v>10317</v>
      </c>
      <c r="C10134" s="51" t="s">
        <v>182</v>
      </c>
      <c r="D10134" s="51">
        <v>0.76</v>
      </c>
    </row>
    <row r="10135" spans="1:4" ht="15.75" customHeight="1" x14ac:dyDescent="0.3">
      <c r="A10135" s="51">
        <v>44457</v>
      </c>
      <c r="B10135" s="51" t="s">
        <v>10318</v>
      </c>
      <c r="C10135" s="51" t="s">
        <v>182</v>
      </c>
      <c r="D10135" s="51">
        <v>1.48</v>
      </c>
    </row>
    <row r="10136" spans="1:4" ht="15.75" customHeight="1" x14ac:dyDescent="0.3">
      <c r="A10136" s="51">
        <v>7271</v>
      </c>
      <c r="B10136" s="51" t="s">
        <v>10319</v>
      </c>
      <c r="C10136" s="51" t="s">
        <v>182</v>
      </c>
      <c r="D10136" s="51">
        <v>0.8</v>
      </c>
    </row>
    <row r="10137" spans="1:4" ht="15.75" customHeight="1" x14ac:dyDescent="0.3">
      <c r="A10137" s="51">
        <v>7268</v>
      </c>
      <c r="B10137" s="51" t="s">
        <v>10320</v>
      </c>
      <c r="C10137" s="51" t="s">
        <v>182</v>
      </c>
      <c r="D10137" s="51">
        <v>1.24</v>
      </c>
    </row>
    <row r="10138" spans="1:4" ht="15.75" customHeight="1" x14ac:dyDescent="0.3">
      <c r="A10138" s="51">
        <v>44459</v>
      </c>
      <c r="B10138" s="51" t="s">
        <v>10321</v>
      </c>
      <c r="C10138" s="51" t="s">
        <v>182</v>
      </c>
      <c r="D10138" s="51">
        <v>0.8</v>
      </c>
    </row>
    <row r="10139" spans="1:4" ht="15.75" customHeight="1" x14ac:dyDescent="0.3">
      <c r="A10139" s="51">
        <v>44462</v>
      </c>
      <c r="B10139" s="51" t="s">
        <v>10322</v>
      </c>
      <c r="C10139" s="51" t="s">
        <v>182</v>
      </c>
      <c r="D10139" s="51">
        <v>1.42</v>
      </c>
    </row>
    <row r="10140" spans="1:4" ht="15.75" customHeight="1" x14ac:dyDescent="0.3">
      <c r="A10140" s="51">
        <v>44463</v>
      </c>
      <c r="B10140" s="51" t="s">
        <v>10323</v>
      </c>
      <c r="C10140" s="51" t="s">
        <v>182</v>
      </c>
      <c r="D10140" s="51">
        <v>1.84</v>
      </c>
    </row>
    <row r="10141" spans="1:4" ht="15.75" customHeight="1" x14ac:dyDescent="0.3">
      <c r="A10141" s="51">
        <v>44464</v>
      </c>
      <c r="B10141" s="51" t="s">
        <v>10324</v>
      </c>
      <c r="C10141" s="51" t="s">
        <v>182</v>
      </c>
      <c r="D10141" s="51">
        <v>1.9</v>
      </c>
    </row>
    <row r="10142" spans="1:4" ht="15.75" customHeight="1" x14ac:dyDescent="0.3">
      <c r="A10142" s="51">
        <v>44465</v>
      </c>
      <c r="B10142" s="51" t="s">
        <v>10325</v>
      </c>
      <c r="C10142" s="51" t="s">
        <v>182</v>
      </c>
      <c r="D10142" s="51">
        <v>2.61</v>
      </c>
    </row>
    <row r="10143" spans="1:4" ht="15.75" customHeight="1" x14ac:dyDescent="0.3">
      <c r="A10143" s="51">
        <v>38783</v>
      </c>
      <c r="B10143" s="51" t="s">
        <v>10326</v>
      </c>
      <c r="C10143" s="51" t="s">
        <v>182</v>
      </c>
      <c r="D10143" s="51">
        <v>0.91</v>
      </c>
    </row>
    <row r="10144" spans="1:4" ht="15.75" customHeight="1" x14ac:dyDescent="0.3">
      <c r="A10144" s="51">
        <v>44466</v>
      </c>
      <c r="B10144" s="51" t="s">
        <v>10327</v>
      </c>
      <c r="C10144" s="51" t="s">
        <v>182</v>
      </c>
      <c r="D10144" s="51">
        <v>1.85</v>
      </c>
    </row>
    <row r="10145" spans="1:4" ht="15.75" customHeight="1" x14ac:dyDescent="0.3">
      <c r="A10145" s="51">
        <v>44467</v>
      </c>
      <c r="B10145" s="51" t="s">
        <v>10328</v>
      </c>
      <c r="C10145" s="51" t="s">
        <v>182</v>
      </c>
      <c r="D10145" s="51">
        <v>2.23</v>
      </c>
    </row>
    <row r="10146" spans="1:4" ht="15.75" customHeight="1" x14ac:dyDescent="0.3">
      <c r="A10146" s="51">
        <v>44468</v>
      </c>
      <c r="B10146" s="51" t="s">
        <v>10329</v>
      </c>
      <c r="C10146" s="51" t="s">
        <v>182</v>
      </c>
      <c r="D10146" s="51">
        <v>1.94</v>
      </c>
    </row>
    <row r="10147" spans="1:4" ht="15.75" customHeight="1" x14ac:dyDescent="0.3">
      <c r="A10147" s="51">
        <v>37593</v>
      </c>
      <c r="B10147" s="51" t="s">
        <v>10330</v>
      </c>
      <c r="C10147" s="51" t="s">
        <v>182</v>
      </c>
      <c r="D10147" s="51">
        <v>2.4900000000000002</v>
      </c>
    </row>
    <row r="10148" spans="1:4" ht="15.75" customHeight="1" x14ac:dyDescent="0.3">
      <c r="A10148" s="51">
        <v>37594</v>
      </c>
      <c r="B10148" s="51" t="s">
        <v>10331</v>
      </c>
      <c r="C10148" s="51" t="s">
        <v>182</v>
      </c>
      <c r="D10148" s="51">
        <v>2.96</v>
      </c>
    </row>
    <row r="10149" spans="1:4" ht="15.75" customHeight="1" x14ac:dyDescent="0.3">
      <c r="A10149" s="51">
        <v>37592</v>
      </c>
      <c r="B10149" s="51" t="s">
        <v>10332</v>
      </c>
      <c r="C10149" s="51" t="s">
        <v>182</v>
      </c>
      <c r="D10149" s="51">
        <v>1.97</v>
      </c>
    </row>
    <row r="10150" spans="1:4" ht="15.75" customHeight="1" x14ac:dyDescent="0.3">
      <c r="A10150" s="51">
        <v>41372</v>
      </c>
      <c r="B10150" s="51" t="s">
        <v>10333</v>
      </c>
      <c r="C10150" s="51" t="s">
        <v>216</v>
      </c>
    </row>
    <row r="10151" spans="1:4" ht="15.75" customHeight="1" x14ac:dyDescent="0.3">
      <c r="A10151" s="51">
        <v>41371</v>
      </c>
      <c r="B10151" s="51" t="s">
        <v>10334</v>
      </c>
      <c r="C10151" s="51" t="s">
        <v>216</v>
      </c>
    </row>
    <row r="10152" spans="1:4" ht="15.75" customHeight="1" x14ac:dyDescent="0.3">
      <c r="A10152" s="51">
        <v>34556</v>
      </c>
      <c r="B10152" s="51" t="s">
        <v>10335</v>
      </c>
      <c r="C10152" s="51" t="s">
        <v>182</v>
      </c>
      <c r="D10152" s="51">
        <v>3.79</v>
      </c>
    </row>
    <row r="10153" spans="1:4" ht="15.75" customHeight="1" x14ac:dyDescent="0.3">
      <c r="A10153" s="51">
        <v>37873</v>
      </c>
      <c r="B10153" s="51" t="s">
        <v>10336</v>
      </c>
      <c r="C10153" s="51" t="s">
        <v>182</v>
      </c>
      <c r="D10153" s="51">
        <v>3.86</v>
      </c>
    </row>
    <row r="10154" spans="1:4" ht="15.75" customHeight="1" x14ac:dyDescent="0.3">
      <c r="A10154" s="51">
        <v>34564</v>
      </c>
      <c r="B10154" s="51" t="s">
        <v>10337</v>
      </c>
      <c r="C10154" s="51" t="s">
        <v>182</v>
      </c>
      <c r="D10154" s="51">
        <v>4.04</v>
      </c>
    </row>
    <row r="10155" spans="1:4" ht="15.75" customHeight="1" x14ac:dyDescent="0.3">
      <c r="A10155" s="51">
        <v>34565</v>
      </c>
      <c r="B10155" s="51" t="s">
        <v>10338</v>
      </c>
      <c r="C10155" s="51" t="s">
        <v>182</v>
      </c>
      <c r="D10155" s="51">
        <v>4.28</v>
      </c>
    </row>
    <row r="10156" spans="1:4" ht="15.75" customHeight="1" x14ac:dyDescent="0.3">
      <c r="A10156" s="51">
        <v>38590</v>
      </c>
      <c r="B10156" s="51" t="s">
        <v>10339</v>
      </c>
      <c r="C10156" s="51" t="s">
        <v>182</v>
      </c>
      <c r="D10156" s="51">
        <v>3.16</v>
      </c>
    </row>
    <row r="10157" spans="1:4" ht="15.75" customHeight="1" x14ac:dyDescent="0.3">
      <c r="A10157" s="51">
        <v>34566</v>
      </c>
      <c r="B10157" s="51" t="s">
        <v>10340</v>
      </c>
      <c r="C10157" s="51" t="s">
        <v>182</v>
      </c>
      <c r="D10157" s="51">
        <v>3.32</v>
      </c>
    </row>
    <row r="10158" spans="1:4" ht="15.75" customHeight="1" x14ac:dyDescent="0.3">
      <c r="A10158" s="51">
        <v>34567</v>
      </c>
      <c r="B10158" s="51" t="s">
        <v>10341</v>
      </c>
      <c r="C10158" s="51" t="s">
        <v>182</v>
      </c>
      <c r="D10158" s="51">
        <v>3.52</v>
      </c>
    </row>
    <row r="10159" spans="1:4" ht="15.75" customHeight="1" x14ac:dyDescent="0.3">
      <c r="A10159" s="51">
        <v>38591</v>
      </c>
      <c r="B10159" s="51" t="s">
        <v>10342</v>
      </c>
      <c r="C10159" s="51" t="s">
        <v>182</v>
      </c>
      <c r="D10159" s="51">
        <v>3.19</v>
      </c>
    </row>
    <row r="10160" spans="1:4" ht="15.75" customHeight="1" x14ac:dyDescent="0.3">
      <c r="A10160" s="51">
        <v>34568</v>
      </c>
      <c r="B10160" s="51" t="s">
        <v>10343</v>
      </c>
      <c r="C10160" s="51" t="s">
        <v>182</v>
      </c>
      <c r="D10160" s="51">
        <v>4.16</v>
      </c>
    </row>
    <row r="10161" spans="1:4" ht="15.75" customHeight="1" x14ac:dyDescent="0.3">
      <c r="A10161" s="51">
        <v>34569</v>
      </c>
      <c r="B10161" s="51" t="s">
        <v>10344</v>
      </c>
      <c r="C10161" s="51" t="s">
        <v>182</v>
      </c>
      <c r="D10161" s="51">
        <v>4.28</v>
      </c>
    </row>
    <row r="10162" spans="1:4" ht="15.75" customHeight="1" x14ac:dyDescent="0.3">
      <c r="A10162" s="51">
        <v>34570</v>
      </c>
      <c r="B10162" s="51" t="s">
        <v>10345</v>
      </c>
      <c r="C10162" s="51" t="s">
        <v>182</v>
      </c>
      <c r="D10162" s="51">
        <v>4.6500000000000004</v>
      </c>
    </row>
    <row r="10163" spans="1:4" ht="15.75" customHeight="1" x14ac:dyDescent="0.3">
      <c r="A10163" s="51">
        <v>25070</v>
      </c>
      <c r="B10163" s="51" t="s">
        <v>10346</v>
      </c>
      <c r="C10163" s="51" t="s">
        <v>182</v>
      </c>
      <c r="D10163" s="51">
        <v>3.49</v>
      </c>
    </row>
    <row r="10164" spans="1:4" ht="15.75" customHeight="1" x14ac:dyDescent="0.3">
      <c r="A10164" s="51">
        <v>34571</v>
      </c>
      <c r="B10164" s="51" t="s">
        <v>10347</v>
      </c>
      <c r="C10164" s="51" t="s">
        <v>182</v>
      </c>
      <c r="D10164" s="51">
        <v>3.53</v>
      </c>
    </row>
    <row r="10165" spans="1:4" ht="15.75" customHeight="1" x14ac:dyDescent="0.3">
      <c r="A10165" s="51">
        <v>34573</v>
      </c>
      <c r="B10165" s="51" t="s">
        <v>10348</v>
      </c>
      <c r="C10165" s="51" t="s">
        <v>182</v>
      </c>
      <c r="D10165" s="51">
        <v>3.71</v>
      </c>
    </row>
    <row r="10166" spans="1:4" ht="15.75" customHeight="1" x14ac:dyDescent="0.3">
      <c r="A10166" s="51">
        <v>37107</v>
      </c>
      <c r="B10166" s="51" t="s">
        <v>10349</v>
      </c>
      <c r="C10166" s="51" t="s">
        <v>182</v>
      </c>
      <c r="D10166" s="51">
        <v>4.9000000000000004</v>
      </c>
    </row>
    <row r="10167" spans="1:4" ht="15.75" customHeight="1" x14ac:dyDescent="0.3">
      <c r="A10167" s="51">
        <v>34576</v>
      </c>
      <c r="B10167" s="51" t="s">
        <v>10350</v>
      </c>
      <c r="C10167" s="51" t="s">
        <v>182</v>
      </c>
      <c r="D10167" s="51">
        <v>5.41</v>
      </c>
    </row>
    <row r="10168" spans="1:4" ht="15.75" customHeight="1" x14ac:dyDescent="0.3">
      <c r="A10168" s="51">
        <v>34577</v>
      </c>
      <c r="B10168" s="51" t="s">
        <v>10351</v>
      </c>
      <c r="C10168" s="51" t="s">
        <v>182</v>
      </c>
      <c r="D10168" s="51">
        <v>5.64</v>
      </c>
    </row>
    <row r="10169" spans="1:4" ht="15.75" customHeight="1" x14ac:dyDescent="0.3">
      <c r="A10169" s="51">
        <v>34578</v>
      </c>
      <c r="B10169" s="51" t="s">
        <v>10352</v>
      </c>
      <c r="C10169" s="51" t="s">
        <v>182</v>
      </c>
      <c r="D10169" s="51">
        <v>6.12</v>
      </c>
    </row>
    <row r="10170" spans="1:4" ht="15.75" customHeight="1" x14ac:dyDescent="0.3">
      <c r="A10170" s="51">
        <v>34579</v>
      </c>
      <c r="B10170" s="51" t="s">
        <v>10353</v>
      </c>
      <c r="C10170" s="51" t="s">
        <v>182</v>
      </c>
      <c r="D10170" s="51">
        <v>6.53</v>
      </c>
    </row>
    <row r="10171" spans="1:4" ht="15.75" customHeight="1" x14ac:dyDescent="0.3">
      <c r="A10171" s="51">
        <v>25067</v>
      </c>
      <c r="B10171" s="51" t="s">
        <v>10354</v>
      </c>
      <c r="C10171" s="51" t="s">
        <v>182</v>
      </c>
      <c r="D10171" s="51">
        <v>4.37</v>
      </c>
    </row>
    <row r="10172" spans="1:4" ht="15.75" customHeight="1" x14ac:dyDescent="0.3">
      <c r="A10172" s="51">
        <v>34580</v>
      </c>
      <c r="B10172" s="51" t="s">
        <v>10355</v>
      </c>
      <c r="C10172" s="51" t="s">
        <v>182</v>
      </c>
      <c r="D10172" s="51">
        <v>4.88</v>
      </c>
    </row>
    <row r="10173" spans="1:4" ht="15.75" customHeight="1" x14ac:dyDescent="0.3">
      <c r="A10173" s="51">
        <v>25071</v>
      </c>
      <c r="B10173" s="51" t="s">
        <v>10356</v>
      </c>
      <c r="C10173" s="51" t="s">
        <v>182</v>
      </c>
      <c r="D10173" s="51">
        <v>2.4300000000000002</v>
      </c>
    </row>
    <row r="10174" spans="1:4" ht="15.75" customHeight="1" x14ac:dyDescent="0.3">
      <c r="A10174" s="51">
        <v>44171</v>
      </c>
      <c r="B10174" s="51" t="s">
        <v>10357</v>
      </c>
      <c r="C10174" s="51" t="s">
        <v>182</v>
      </c>
      <c r="D10174" s="51">
        <v>19.98</v>
      </c>
    </row>
    <row r="10175" spans="1:4" ht="15.75" customHeight="1" x14ac:dyDescent="0.3">
      <c r="A10175" s="51">
        <v>38395</v>
      </c>
      <c r="B10175" s="51" t="s">
        <v>10358</v>
      </c>
      <c r="C10175" s="51" t="s">
        <v>182</v>
      </c>
      <c r="D10175" s="51">
        <v>7.6</v>
      </c>
    </row>
    <row r="10176" spans="1:4" ht="15.75" customHeight="1" x14ac:dyDescent="0.3">
      <c r="A10176" s="51">
        <v>34583</v>
      </c>
      <c r="B10176" s="51" t="s">
        <v>10359</v>
      </c>
      <c r="C10176" s="51" t="s">
        <v>216</v>
      </c>
      <c r="D10176" s="51">
        <v>63.21</v>
      </c>
    </row>
    <row r="10177" spans="1:4" ht="15.75" customHeight="1" x14ac:dyDescent="0.3">
      <c r="A10177" s="51">
        <v>34584</v>
      </c>
      <c r="B10177" s="51" t="s">
        <v>10360</v>
      </c>
      <c r="C10177" s="51" t="s">
        <v>216</v>
      </c>
      <c r="D10177" s="51">
        <v>46.35</v>
      </c>
    </row>
    <row r="10178" spans="1:4" ht="15.75" customHeight="1" x14ac:dyDescent="0.3">
      <c r="A10178" s="51">
        <v>709</v>
      </c>
      <c r="B10178" s="51" t="s">
        <v>10361</v>
      </c>
      <c r="C10178" s="51" t="s">
        <v>216</v>
      </c>
    </row>
    <row r="10179" spans="1:4" ht="15.75" customHeight="1" x14ac:dyDescent="0.3">
      <c r="A10179" s="51">
        <v>34592</v>
      </c>
      <c r="B10179" s="51" t="s">
        <v>10362</v>
      </c>
      <c r="C10179" s="51" t="s">
        <v>182</v>
      </c>
      <c r="D10179" s="51">
        <v>2.78</v>
      </c>
    </row>
    <row r="10180" spans="1:4" ht="15.75" customHeight="1" x14ac:dyDescent="0.3">
      <c r="A10180" s="51">
        <v>34599</v>
      </c>
      <c r="B10180" s="51" t="s">
        <v>10363</v>
      </c>
      <c r="C10180" s="51" t="s">
        <v>182</v>
      </c>
      <c r="D10180" s="51">
        <v>2.5</v>
      </c>
    </row>
    <row r="10181" spans="1:4" ht="15.75" customHeight="1" x14ac:dyDescent="0.3">
      <c r="A10181" s="51">
        <v>651</v>
      </c>
      <c r="B10181" s="51" t="s">
        <v>10364</v>
      </c>
      <c r="C10181" s="51" t="s">
        <v>182</v>
      </c>
      <c r="D10181" s="51">
        <v>3.06</v>
      </c>
    </row>
    <row r="10182" spans="1:4" ht="15.75" customHeight="1" x14ac:dyDescent="0.3">
      <c r="A10182" s="51">
        <v>654</v>
      </c>
      <c r="B10182" s="51" t="s">
        <v>10365</v>
      </c>
      <c r="C10182" s="51" t="s">
        <v>182</v>
      </c>
      <c r="D10182" s="51">
        <v>3.79</v>
      </c>
    </row>
    <row r="10183" spans="1:4" ht="15.75" customHeight="1" x14ac:dyDescent="0.3">
      <c r="A10183" s="51">
        <v>37103</v>
      </c>
      <c r="B10183" s="51" t="s">
        <v>10366</v>
      </c>
      <c r="C10183" s="51" t="s">
        <v>182</v>
      </c>
      <c r="D10183" s="51">
        <v>3.18</v>
      </c>
    </row>
    <row r="10184" spans="1:4" ht="15.75" customHeight="1" x14ac:dyDescent="0.3">
      <c r="A10184" s="51">
        <v>34555</v>
      </c>
      <c r="B10184" s="51" t="s">
        <v>10367</v>
      </c>
      <c r="C10184" s="51" t="s">
        <v>182</v>
      </c>
      <c r="D10184" s="51">
        <v>4.04</v>
      </c>
    </row>
    <row r="10185" spans="1:4" ht="15.75" customHeight="1" x14ac:dyDescent="0.3">
      <c r="A10185" s="51">
        <v>674</v>
      </c>
      <c r="B10185" s="51" t="s">
        <v>10368</v>
      </c>
      <c r="C10185" s="51" t="s">
        <v>216</v>
      </c>
    </row>
    <row r="10186" spans="1:4" ht="15.75" customHeight="1" x14ac:dyDescent="0.3">
      <c r="A10186" s="51">
        <v>34600</v>
      </c>
      <c r="B10186" s="51" t="s">
        <v>10369</v>
      </c>
      <c r="C10186" s="51" t="s">
        <v>216</v>
      </c>
    </row>
    <row r="10187" spans="1:4" ht="15.75" customHeight="1" x14ac:dyDescent="0.3">
      <c r="A10187" s="51">
        <v>652</v>
      </c>
      <c r="B10187" s="51" t="s">
        <v>10370</v>
      </c>
      <c r="C10187" s="51" t="s">
        <v>216</v>
      </c>
    </row>
    <row r="10188" spans="1:4" ht="15.75" customHeight="1" x14ac:dyDescent="0.3">
      <c r="A10188" s="51">
        <v>650</v>
      </c>
      <c r="B10188" s="51" t="s">
        <v>10371</v>
      </c>
      <c r="C10188" s="51" t="s">
        <v>182</v>
      </c>
      <c r="D10188" s="51">
        <v>2.4500000000000002</v>
      </c>
    </row>
    <row r="10189" spans="1:4" ht="15.75" customHeight="1" x14ac:dyDescent="0.3">
      <c r="A10189" s="51">
        <v>718</v>
      </c>
      <c r="B10189" s="51" t="s">
        <v>10372</v>
      </c>
      <c r="C10189" s="51" t="s">
        <v>182</v>
      </c>
      <c r="D10189" s="51">
        <v>17.190000000000001</v>
      </c>
    </row>
    <row r="10190" spans="1:4" ht="15.75" customHeight="1" x14ac:dyDescent="0.3">
      <c r="A10190" s="51">
        <v>11981</v>
      </c>
      <c r="B10190" s="51" t="s">
        <v>10373</v>
      </c>
      <c r="C10190" s="51" t="s">
        <v>182</v>
      </c>
      <c r="D10190" s="51">
        <v>16.7</v>
      </c>
    </row>
    <row r="10191" spans="1:4" ht="15.75" customHeight="1" x14ac:dyDescent="0.3">
      <c r="A10191" s="51">
        <v>34586</v>
      </c>
      <c r="B10191" s="51" t="s">
        <v>10374</v>
      </c>
      <c r="C10191" s="51" t="s">
        <v>182</v>
      </c>
      <c r="D10191" s="51">
        <v>1.97</v>
      </c>
    </row>
    <row r="10192" spans="1:4" ht="15.75" customHeight="1" x14ac:dyDescent="0.3">
      <c r="A10192" s="51">
        <v>38603</v>
      </c>
      <c r="B10192" s="51" t="s">
        <v>10375</v>
      </c>
      <c r="C10192" s="51" t="s">
        <v>182</v>
      </c>
      <c r="D10192" s="51">
        <v>2.34</v>
      </c>
    </row>
    <row r="10193" spans="1:4" ht="15.75" customHeight="1" x14ac:dyDescent="0.3">
      <c r="A10193" s="51">
        <v>34588</v>
      </c>
      <c r="B10193" s="51" t="s">
        <v>10376</v>
      </c>
      <c r="C10193" s="51" t="s">
        <v>182</v>
      </c>
      <c r="D10193" s="51">
        <v>2.66</v>
      </c>
    </row>
    <row r="10194" spans="1:4" ht="15.75" customHeight="1" x14ac:dyDescent="0.3">
      <c r="A10194" s="51">
        <v>34590</v>
      </c>
      <c r="B10194" s="51" t="s">
        <v>10377</v>
      </c>
      <c r="C10194" s="51" t="s">
        <v>182</v>
      </c>
      <c r="D10194" s="51">
        <v>2.64</v>
      </c>
    </row>
    <row r="10195" spans="1:4" ht="15.75" customHeight="1" x14ac:dyDescent="0.3">
      <c r="A10195" s="51">
        <v>34591</v>
      </c>
      <c r="B10195" s="51" t="s">
        <v>10378</v>
      </c>
      <c r="C10195" s="51" t="s">
        <v>182</v>
      </c>
      <c r="D10195" s="51">
        <v>3.22</v>
      </c>
    </row>
    <row r="10196" spans="1:4" ht="15.75" customHeight="1" x14ac:dyDescent="0.3">
      <c r="A10196" s="51">
        <v>40517</v>
      </c>
      <c r="B10196" s="51" t="s">
        <v>10379</v>
      </c>
      <c r="C10196" s="51" t="s">
        <v>216</v>
      </c>
      <c r="D10196" s="51">
        <v>45.78</v>
      </c>
    </row>
    <row r="10197" spans="1:4" ht="15.75" customHeight="1" x14ac:dyDescent="0.3">
      <c r="A10197" s="51">
        <v>40515</v>
      </c>
      <c r="B10197" s="51" t="s">
        <v>10380</v>
      </c>
      <c r="C10197" s="51" t="s">
        <v>216</v>
      </c>
      <c r="D10197" s="51">
        <v>103.02</v>
      </c>
    </row>
    <row r="10198" spans="1:4" ht="15.75" customHeight="1" x14ac:dyDescent="0.3">
      <c r="A10198" s="51">
        <v>40524</v>
      </c>
      <c r="B10198" s="51" t="s">
        <v>10381</v>
      </c>
      <c r="C10198" s="51" t="s">
        <v>216</v>
      </c>
      <c r="D10198" s="51">
        <v>64.39</v>
      </c>
    </row>
    <row r="10199" spans="1:4" ht="15.75" customHeight="1" x14ac:dyDescent="0.3">
      <c r="A10199" s="51">
        <v>40529</v>
      </c>
      <c r="B10199" s="51" t="s">
        <v>10382</v>
      </c>
      <c r="C10199" s="51" t="s">
        <v>216</v>
      </c>
      <c r="D10199" s="51">
        <v>65.819999999999993</v>
      </c>
    </row>
    <row r="10200" spans="1:4" ht="15.75" customHeight="1" x14ac:dyDescent="0.3">
      <c r="A10200" s="51">
        <v>36156</v>
      </c>
      <c r="B10200" s="51" t="s">
        <v>10383</v>
      </c>
      <c r="C10200" s="51" t="s">
        <v>216</v>
      </c>
      <c r="D10200" s="51">
        <v>50.08</v>
      </c>
    </row>
    <row r="10201" spans="1:4" ht="15.75" customHeight="1" x14ac:dyDescent="0.3">
      <c r="A10201" s="51">
        <v>36155</v>
      </c>
      <c r="B10201" s="51" t="s">
        <v>10384</v>
      </c>
      <c r="C10201" s="51" t="s">
        <v>216</v>
      </c>
      <c r="D10201" s="51">
        <v>43.23</v>
      </c>
    </row>
    <row r="10202" spans="1:4" ht="15.75" customHeight="1" x14ac:dyDescent="0.3">
      <c r="A10202" s="51">
        <v>36154</v>
      </c>
      <c r="B10202" s="51" t="s">
        <v>10385</v>
      </c>
      <c r="C10202" s="51" t="s">
        <v>216</v>
      </c>
      <c r="D10202" s="51">
        <v>60.09</v>
      </c>
    </row>
    <row r="10203" spans="1:4" ht="15.75" customHeight="1" x14ac:dyDescent="0.3">
      <c r="A10203" s="51">
        <v>36170</v>
      </c>
      <c r="B10203" s="51" t="s">
        <v>10386</v>
      </c>
      <c r="C10203" s="51" t="s">
        <v>216</v>
      </c>
      <c r="D10203" s="51">
        <v>54.61</v>
      </c>
    </row>
    <row r="10204" spans="1:4" ht="15.75" customHeight="1" x14ac:dyDescent="0.3">
      <c r="A10204" s="51">
        <v>695</v>
      </c>
      <c r="B10204" s="51" t="s">
        <v>10387</v>
      </c>
      <c r="C10204" s="51" t="s">
        <v>216</v>
      </c>
      <c r="D10204" s="51">
        <v>44.14</v>
      </c>
    </row>
    <row r="10205" spans="1:4" ht="15.75" customHeight="1" x14ac:dyDescent="0.3">
      <c r="A10205" s="51">
        <v>679</v>
      </c>
      <c r="B10205" s="51" t="s">
        <v>10388</v>
      </c>
      <c r="C10205" s="51" t="s">
        <v>216</v>
      </c>
      <c r="D10205" s="51">
        <v>65.819999999999993</v>
      </c>
    </row>
    <row r="10206" spans="1:4" ht="15.75" customHeight="1" x14ac:dyDescent="0.3">
      <c r="A10206" s="51">
        <v>711</v>
      </c>
      <c r="B10206" s="51" t="s">
        <v>10389</v>
      </c>
      <c r="C10206" s="51" t="s">
        <v>216</v>
      </c>
      <c r="D10206" s="51">
        <v>43.54</v>
      </c>
    </row>
    <row r="10207" spans="1:4" ht="15.75" customHeight="1" x14ac:dyDescent="0.3">
      <c r="A10207" s="51">
        <v>712</v>
      </c>
      <c r="B10207" s="51" t="s">
        <v>10390</v>
      </c>
      <c r="C10207" s="51" t="s">
        <v>216</v>
      </c>
      <c r="D10207" s="51">
        <v>54.84</v>
      </c>
    </row>
    <row r="10208" spans="1:4" ht="15.75" customHeight="1" x14ac:dyDescent="0.3">
      <c r="A10208" s="51">
        <v>12614</v>
      </c>
      <c r="B10208" s="51" t="s">
        <v>10391</v>
      </c>
      <c r="C10208" s="51" t="s">
        <v>182</v>
      </c>
      <c r="D10208" s="51">
        <v>58.79</v>
      </c>
    </row>
    <row r="10209" spans="1:4" ht="15.75" customHeight="1" x14ac:dyDescent="0.3">
      <c r="A10209" s="51">
        <v>6140</v>
      </c>
      <c r="B10209" s="51" t="s">
        <v>10392</v>
      </c>
      <c r="C10209" s="51" t="s">
        <v>182</v>
      </c>
      <c r="D10209" s="51">
        <v>4.1900000000000004</v>
      </c>
    </row>
    <row r="10210" spans="1:4" ht="15.75" customHeight="1" x14ac:dyDescent="0.3">
      <c r="A10210" s="51">
        <v>38399</v>
      </c>
      <c r="B10210" s="51" t="s">
        <v>10393</v>
      </c>
      <c r="C10210" s="51" t="s">
        <v>182</v>
      </c>
      <c r="D10210" s="51">
        <v>185.23</v>
      </c>
    </row>
    <row r="10211" spans="1:4" ht="15.75" customHeight="1" x14ac:dyDescent="0.3">
      <c r="A10211" s="51">
        <v>729</v>
      </c>
      <c r="B10211" s="51" t="s">
        <v>10394</v>
      </c>
      <c r="C10211" s="51" t="s">
        <v>182</v>
      </c>
      <c r="D10211" s="51">
        <v>830.88</v>
      </c>
    </row>
    <row r="10212" spans="1:4" ht="15.75" customHeight="1" x14ac:dyDescent="0.3">
      <c r="A10212" s="51">
        <v>39925</v>
      </c>
      <c r="B10212" s="51" t="s">
        <v>10395</v>
      </c>
      <c r="C10212" s="51" t="s">
        <v>182</v>
      </c>
      <c r="D10212" s="51">
        <v>12006.14</v>
      </c>
    </row>
    <row r="10213" spans="1:4" ht="15.75" customHeight="1" x14ac:dyDescent="0.3">
      <c r="A10213" s="51">
        <v>731</v>
      </c>
      <c r="B10213" s="51" t="s">
        <v>10396</v>
      </c>
      <c r="C10213" s="51" t="s">
        <v>182</v>
      </c>
      <c r="D10213" s="51">
        <v>808.65</v>
      </c>
    </row>
    <row r="10214" spans="1:4" ht="15.75" customHeight="1" x14ac:dyDescent="0.3">
      <c r="A10214" s="51">
        <v>10575</v>
      </c>
      <c r="B10214" s="51" t="s">
        <v>10397</v>
      </c>
      <c r="C10214" s="51" t="s">
        <v>182</v>
      </c>
      <c r="D10214" s="51">
        <v>1261.96</v>
      </c>
    </row>
    <row r="10215" spans="1:4" ht="15.75" customHeight="1" x14ac:dyDescent="0.3">
      <c r="A10215" s="51">
        <v>733</v>
      </c>
      <c r="B10215" s="51" t="s">
        <v>10398</v>
      </c>
      <c r="C10215" s="51" t="s">
        <v>182</v>
      </c>
      <c r="D10215" s="51">
        <v>1381.69</v>
      </c>
    </row>
    <row r="10216" spans="1:4" ht="15.75" customHeight="1" x14ac:dyDescent="0.3">
      <c r="A10216" s="51">
        <v>732</v>
      </c>
      <c r="B10216" s="51" t="s">
        <v>10399</v>
      </c>
      <c r="C10216" s="51" t="s">
        <v>182</v>
      </c>
      <c r="D10216" s="51">
        <v>1363.12</v>
      </c>
    </row>
    <row r="10217" spans="1:4" ht="15.75" customHeight="1" x14ac:dyDescent="0.3">
      <c r="A10217" s="51">
        <v>735</v>
      </c>
      <c r="B10217" s="51" t="s">
        <v>10400</v>
      </c>
      <c r="C10217" s="51" t="s">
        <v>182</v>
      </c>
      <c r="D10217" s="51">
        <v>2424.91</v>
      </c>
    </row>
    <row r="10218" spans="1:4" ht="15.75" customHeight="1" x14ac:dyDescent="0.3">
      <c r="A10218" s="51">
        <v>737</v>
      </c>
      <c r="B10218" s="51" t="s">
        <v>10401</v>
      </c>
      <c r="C10218" s="51" t="s">
        <v>182</v>
      </c>
      <c r="D10218" s="51">
        <v>7643.96</v>
      </c>
    </row>
    <row r="10219" spans="1:4" ht="15.75" customHeight="1" x14ac:dyDescent="0.3">
      <c r="A10219" s="51">
        <v>736</v>
      </c>
      <c r="B10219" s="51" t="s">
        <v>10402</v>
      </c>
      <c r="C10219" s="51" t="s">
        <v>182</v>
      </c>
      <c r="D10219" s="51">
        <v>2038.91</v>
      </c>
    </row>
    <row r="10220" spans="1:4" ht="15.75" customHeight="1" x14ac:dyDescent="0.3">
      <c r="A10220" s="51">
        <v>738</v>
      </c>
      <c r="B10220" s="51" t="s">
        <v>10403</v>
      </c>
      <c r="C10220" s="51" t="s">
        <v>182</v>
      </c>
      <c r="D10220" s="51">
        <v>3544.45</v>
      </c>
    </row>
    <row r="10221" spans="1:4" ht="15.75" customHeight="1" x14ac:dyDescent="0.3">
      <c r="A10221" s="51">
        <v>740</v>
      </c>
      <c r="B10221" s="51" t="s">
        <v>10404</v>
      </c>
      <c r="C10221" s="51" t="s">
        <v>182</v>
      </c>
      <c r="D10221" s="51">
        <v>7190.95</v>
      </c>
    </row>
    <row r="10222" spans="1:4" ht="15.75" customHeight="1" x14ac:dyDescent="0.3">
      <c r="A10222" s="51">
        <v>734</v>
      </c>
      <c r="B10222" s="51" t="s">
        <v>10405</v>
      </c>
      <c r="C10222" s="51" t="s">
        <v>182</v>
      </c>
      <c r="D10222" s="51">
        <v>1461.26</v>
      </c>
    </row>
    <row r="10223" spans="1:4" ht="15.75" customHeight="1" x14ac:dyDescent="0.3">
      <c r="A10223" s="51">
        <v>39008</v>
      </c>
      <c r="B10223" s="51" t="s">
        <v>10406</v>
      </c>
      <c r="C10223" s="51" t="s">
        <v>182</v>
      </c>
      <c r="D10223" s="51">
        <v>56928.72</v>
      </c>
    </row>
    <row r="10224" spans="1:4" ht="15.75" customHeight="1" x14ac:dyDescent="0.3">
      <c r="A10224" s="51">
        <v>39009</v>
      </c>
      <c r="B10224" s="51" t="s">
        <v>10407</v>
      </c>
      <c r="C10224" s="51" t="s">
        <v>182</v>
      </c>
      <c r="D10224" s="51">
        <v>60992.07</v>
      </c>
    </row>
    <row r="10225" spans="1:4" ht="15.75" customHeight="1" x14ac:dyDescent="0.3">
      <c r="A10225" s="51">
        <v>10587</v>
      </c>
      <c r="B10225" s="51" t="s">
        <v>10408</v>
      </c>
      <c r="C10225" s="51" t="s">
        <v>182</v>
      </c>
      <c r="D10225" s="51">
        <v>4681.24</v>
      </c>
    </row>
    <row r="10226" spans="1:4" ht="15.75" customHeight="1" x14ac:dyDescent="0.3">
      <c r="A10226" s="51">
        <v>759</v>
      </c>
      <c r="B10226" s="51" t="s">
        <v>10409</v>
      </c>
      <c r="C10226" s="51" t="s">
        <v>182</v>
      </c>
      <c r="D10226" s="51">
        <v>6730.7</v>
      </c>
    </row>
    <row r="10227" spans="1:4" ht="15.75" customHeight="1" x14ac:dyDescent="0.3">
      <c r="A10227" s="51">
        <v>761</v>
      </c>
      <c r="B10227" s="51" t="s">
        <v>10410</v>
      </c>
      <c r="C10227" s="51" t="s">
        <v>182</v>
      </c>
      <c r="D10227" s="51">
        <v>11409.1</v>
      </c>
    </row>
    <row r="10228" spans="1:4" ht="15.75" customHeight="1" x14ac:dyDescent="0.3">
      <c r="A10228" s="51">
        <v>750</v>
      </c>
      <c r="B10228" s="51" t="s">
        <v>10411</v>
      </c>
      <c r="C10228" s="51" t="s">
        <v>182</v>
      </c>
      <c r="D10228" s="51">
        <v>10832.03</v>
      </c>
    </row>
    <row r="10229" spans="1:4" ht="15.75" customHeight="1" x14ac:dyDescent="0.3">
      <c r="A10229" s="51">
        <v>755</v>
      </c>
      <c r="B10229" s="51" t="s">
        <v>10412</v>
      </c>
      <c r="C10229" s="51" t="s">
        <v>182</v>
      </c>
      <c r="D10229" s="51">
        <v>44449.41</v>
      </c>
    </row>
    <row r="10230" spans="1:4" ht="15.75" customHeight="1" x14ac:dyDescent="0.3">
      <c r="A10230" s="51">
        <v>749</v>
      </c>
      <c r="B10230" s="51" t="s">
        <v>10413</v>
      </c>
      <c r="C10230" s="51" t="s">
        <v>182</v>
      </c>
      <c r="D10230" s="51">
        <v>16347.67</v>
      </c>
    </row>
    <row r="10231" spans="1:4" ht="15.75" customHeight="1" x14ac:dyDescent="0.3">
      <c r="A10231" s="51">
        <v>756</v>
      </c>
      <c r="B10231" s="51" t="s">
        <v>10414</v>
      </c>
      <c r="C10231" s="51" t="s">
        <v>182</v>
      </c>
      <c r="D10231" s="51">
        <v>48478.03</v>
      </c>
    </row>
    <row r="10232" spans="1:4" ht="15.75" customHeight="1" x14ac:dyDescent="0.3">
      <c r="A10232" s="51">
        <v>10588</v>
      </c>
      <c r="B10232" s="51" t="s">
        <v>10415</v>
      </c>
      <c r="C10232" s="51" t="s">
        <v>182</v>
      </c>
      <c r="D10232" s="51">
        <v>4859.72</v>
      </c>
    </row>
    <row r="10233" spans="1:4" ht="15.75" customHeight="1" x14ac:dyDescent="0.3">
      <c r="A10233" s="51">
        <v>10592</v>
      </c>
      <c r="B10233" s="51" t="s">
        <v>10416</v>
      </c>
      <c r="C10233" s="51" t="s">
        <v>182</v>
      </c>
      <c r="D10233" s="51">
        <v>5869.9</v>
      </c>
    </row>
    <row r="10234" spans="1:4" ht="15.75" customHeight="1" x14ac:dyDescent="0.3">
      <c r="A10234" s="51">
        <v>10589</v>
      </c>
      <c r="B10234" s="51" t="s">
        <v>10417</v>
      </c>
      <c r="C10234" s="51" t="s">
        <v>182</v>
      </c>
      <c r="D10234" s="51">
        <v>7885.84</v>
      </c>
    </row>
    <row r="10235" spans="1:4" ht="15.75" customHeight="1" x14ac:dyDescent="0.3">
      <c r="A10235" s="51">
        <v>760</v>
      </c>
      <c r="B10235" s="51" t="s">
        <v>10418</v>
      </c>
      <c r="C10235" s="51" t="s">
        <v>182</v>
      </c>
      <c r="D10235" s="51">
        <v>44024.25</v>
      </c>
    </row>
    <row r="10236" spans="1:4" ht="15.75" customHeight="1" x14ac:dyDescent="0.3">
      <c r="A10236" s="51">
        <v>751</v>
      </c>
      <c r="B10236" s="51" t="s">
        <v>10419</v>
      </c>
      <c r="C10236" s="51" t="s">
        <v>182</v>
      </c>
      <c r="D10236" s="51">
        <v>6933.81</v>
      </c>
    </row>
    <row r="10237" spans="1:4" ht="15.75" customHeight="1" x14ac:dyDescent="0.3">
      <c r="A10237" s="51">
        <v>754</v>
      </c>
      <c r="B10237" s="51" t="s">
        <v>10420</v>
      </c>
      <c r="C10237" s="51" t="s">
        <v>182</v>
      </c>
      <c r="D10237" s="51">
        <v>11006.06</v>
      </c>
    </row>
    <row r="10238" spans="1:4" ht="15.75" customHeight="1" x14ac:dyDescent="0.3">
      <c r="A10238" s="51">
        <v>757</v>
      </c>
      <c r="B10238" s="51" t="s">
        <v>10421</v>
      </c>
      <c r="C10238" s="51" t="s">
        <v>182</v>
      </c>
      <c r="D10238" s="51">
        <v>22012.12</v>
      </c>
    </row>
    <row r="10239" spans="1:4" ht="15.75" customHeight="1" x14ac:dyDescent="0.3">
      <c r="A10239" s="51">
        <v>44489</v>
      </c>
      <c r="B10239" s="51" t="s">
        <v>10422</v>
      </c>
      <c r="C10239" s="51" t="s">
        <v>182</v>
      </c>
      <c r="D10239" s="51">
        <v>206556.39</v>
      </c>
    </row>
    <row r="10240" spans="1:4" ht="15.75" customHeight="1" x14ac:dyDescent="0.3">
      <c r="A10240" s="51">
        <v>39917</v>
      </c>
      <c r="B10240" s="51" t="s">
        <v>10423</v>
      </c>
      <c r="C10240" s="51" t="s">
        <v>182</v>
      </c>
      <c r="D10240" s="51">
        <v>87446.63</v>
      </c>
    </row>
    <row r="10241" spans="1:4" ht="15.75" customHeight="1" x14ac:dyDescent="0.3">
      <c r="A10241" s="51">
        <v>38167</v>
      </c>
      <c r="B10241" s="51" t="s">
        <v>10424</v>
      </c>
      <c r="C10241" s="51" t="s">
        <v>10261</v>
      </c>
      <c r="D10241" s="51">
        <v>26.57</v>
      </c>
    </row>
    <row r="10242" spans="1:4" ht="15.75" customHeight="1" x14ac:dyDescent="0.3">
      <c r="A10242" s="51">
        <v>36145</v>
      </c>
      <c r="B10242" s="51" t="s">
        <v>10425</v>
      </c>
      <c r="C10242" s="51" t="s">
        <v>10261</v>
      </c>
      <c r="D10242" s="51">
        <v>43.2</v>
      </c>
    </row>
    <row r="10243" spans="1:4" ht="15.75" customHeight="1" x14ac:dyDescent="0.3">
      <c r="A10243" s="51">
        <v>12893</v>
      </c>
      <c r="B10243" s="51" t="s">
        <v>10426</v>
      </c>
      <c r="C10243" s="51" t="s">
        <v>10261</v>
      </c>
      <c r="D10243" s="51">
        <v>72</v>
      </c>
    </row>
    <row r="10244" spans="1:4" ht="15.75" customHeight="1" x14ac:dyDescent="0.3">
      <c r="A10244" s="51">
        <v>11685</v>
      </c>
      <c r="B10244" s="51" t="s">
        <v>10427</v>
      </c>
      <c r="C10244" s="51" t="s">
        <v>182</v>
      </c>
      <c r="D10244" s="51">
        <v>47.6</v>
      </c>
    </row>
    <row r="10245" spans="1:4" ht="15.75" customHeight="1" x14ac:dyDescent="0.3">
      <c r="A10245" s="51">
        <v>11680</v>
      </c>
      <c r="B10245" s="51" t="s">
        <v>10428</v>
      </c>
      <c r="C10245" s="51" t="s">
        <v>182</v>
      </c>
      <c r="D10245" s="51">
        <v>17.059999999999999</v>
      </c>
    </row>
    <row r="10246" spans="1:4" ht="15.75" customHeight="1" x14ac:dyDescent="0.3">
      <c r="A10246" s="51">
        <v>11679</v>
      </c>
      <c r="B10246" s="51" t="s">
        <v>10429</v>
      </c>
      <c r="C10246" s="51" t="s">
        <v>182</v>
      </c>
      <c r="D10246" s="51">
        <v>23.13</v>
      </c>
    </row>
    <row r="10247" spans="1:4" ht="15.75" customHeight="1" x14ac:dyDescent="0.3">
      <c r="A10247" s="51">
        <v>2512</v>
      </c>
      <c r="B10247" s="51" t="s">
        <v>10430</v>
      </c>
      <c r="C10247" s="51" t="s">
        <v>182</v>
      </c>
    </row>
    <row r="10248" spans="1:4" ht="15.75" customHeight="1" x14ac:dyDescent="0.3">
      <c r="A10248" s="51">
        <v>4374</v>
      </c>
      <c r="B10248" s="51" t="s">
        <v>10431</v>
      </c>
      <c r="C10248" s="51" t="s">
        <v>182</v>
      </c>
      <c r="D10248" s="51">
        <v>0.33</v>
      </c>
    </row>
    <row r="10249" spans="1:4" ht="15.75" customHeight="1" x14ac:dyDescent="0.3">
      <c r="A10249" s="51">
        <v>7568</v>
      </c>
      <c r="B10249" s="51" t="s">
        <v>10432</v>
      </c>
      <c r="C10249" s="51" t="s">
        <v>182</v>
      </c>
      <c r="D10249" s="51">
        <v>0.55000000000000004</v>
      </c>
    </row>
    <row r="10250" spans="1:4" ht="15.75" customHeight="1" x14ac:dyDescent="0.3">
      <c r="A10250" s="51">
        <v>7584</v>
      </c>
      <c r="B10250" s="51" t="s">
        <v>10433</v>
      </c>
      <c r="C10250" s="51" t="s">
        <v>182</v>
      </c>
      <c r="D10250" s="51">
        <v>0.84</v>
      </c>
    </row>
    <row r="10251" spans="1:4" ht="15.75" customHeight="1" x14ac:dyDescent="0.3">
      <c r="A10251" s="51">
        <v>11945</v>
      </c>
      <c r="B10251" s="51" t="s">
        <v>10434</v>
      </c>
      <c r="C10251" s="51" t="s">
        <v>182</v>
      </c>
      <c r="D10251" s="51">
        <v>0.05</v>
      </c>
    </row>
    <row r="10252" spans="1:4" ht="15.75" customHeight="1" x14ac:dyDescent="0.3">
      <c r="A10252" s="51">
        <v>11946</v>
      </c>
      <c r="B10252" s="51" t="s">
        <v>10435</v>
      </c>
      <c r="C10252" s="51" t="s">
        <v>182</v>
      </c>
      <c r="D10252" s="51">
        <v>0.06</v>
      </c>
    </row>
    <row r="10253" spans="1:4" ht="15.75" customHeight="1" x14ac:dyDescent="0.3">
      <c r="A10253" s="51">
        <v>4375</v>
      </c>
      <c r="B10253" s="51" t="s">
        <v>10436</v>
      </c>
      <c r="C10253" s="51" t="s">
        <v>182</v>
      </c>
      <c r="D10253" s="51">
        <v>0.09</v>
      </c>
    </row>
    <row r="10254" spans="1:4" ht="15.75" customHeight="1" x14ac:dyDescent="0.3">
      <c r="A10254" s="51">
        <v>11950</v>
      </c>
      <c r="B10254" s="51" t="s">
        <v>10437</v>
      </c>
      <c r="C10254" s="51" t="s">
        <v>182</v>
      </c>
      <c r="D10254" s="51">
        <v>0.18</v>
      </c>
    </row>
    <row r="10255" spans="1:4" ht="15.75" customHeight="1" x14ac:dyDescent="0.3">
      <c r="A10255" s="51">
        <v>4376</v>
      </c>
      <c r="B10255" s="51" t="s">
        <v>10438</v>
      </c>
      <c r="C10255" s="51" t="s">
        <v>182</v>
      </c>
      <c r="D10255" s="51">
        <v>0.17</v>
      </c>
    </row>
    <row r="10256" spans="1:4" ht="15.75" customHeight="1" x14ac:dyDescent="0.3">
      <c r="A10256" s="51">
        <v>7583</v>
      </c>
      <c r="B10256" s="51" t="s">
        <v>10439</v>
      </c>
      <c r="C10256" s="51" t="s">
        <v>182</v>
      </c>
      <c r="D10256" s="51">
        <v>0.37</v>
      </c>
    </row>
    <row r="10257" spans="1:4" ht="15.75" customHeight="1" x14ac:dyDescent="0.3">
      <c r="A10257" s="51">
        <v>4350</v>
      </c>
      <c r="B10257" s="51" t="s">
        <v>10440</v>
      </c>
      <c r="C10257" s="51" t="s">
        <v>182</v>
      </c>
      <c r="D10257" s="51">
        <v>0.54</v>
      </c>
    </row>
    <row r="10258" spans="1:4" ht="15.75" customHeight="1" x14ac:dyDescent="0.3">
      <c r="A10258" s="51">
        <v>44400</v>
      </c>
      <c r="B10258" s="51" t="s">
        <v>10441</v>
      </c>
      <c r="C10258" s="51" t="s">
        <v>182</v>
      </c>
      <c r="D10258" s="51">
        <v>35.44</v>
      </c>
    </row>
    <row r="10259" spans="1:4" ht="15.75" customHeight="1" x14ac:dyDescent="0.3">
      <c r="A10259" s="51">
        <v>39886</v>
      </c>
      <c r="B10259" s="51" t="s">
        <v>10442</v>
      </c>
      <c r="C10259" s="51" t="s">
        <v>182</v>
      </c>
    </row>
    <row r="10260" spans="1:4" ht="15.75" customHeight="1" x14ac:dyDescent="0.3">
      <c r="A10260" s="51">
        <v>39887</v>
      </c>
      <c r="B10260" s="51" t="s">
        <v>10443</v>
      </c>
      <c r="C10260" s="51" t="s">
        <v>182</v>
      </c>
    </row>
    <row r="10261" spans="1:4" ht="15.75" customHeight="1" x14ac:dyDescent="0.3">
      <c r="A10261" s="51">
        <v>39888</v>
      </c>
      <c r="B10261" s="51" t="s">
        <v>10444</v>
      </c>
      <c r="C10261" s="51" t="s">
        <v>182</v>
      </c>
    </row>
    <row r="10262" spans="1:4" ht="15.75" customHeight="1" x14ac:dyDescent="0.3">
      <c r="A10262" s="51">
        <v>39890</v>
      </c>
      <c r="B10262" s="51" t="s">
        <v>10445</v>
      </c>
      <c r="C10262" s="51" t="s">
        <v>182</v>
      </c>
    </row>
    <row r="10263" spans="1:4" ht="15.75" customHeight="1" x14ac:dyDescent="0.3">
      <c r="A10263" s="51">
        <v>39891</v>
      </c>
      <c r="B10263" s="51" t="s">
        <v>10446</v>
      </c>
      <c r="C10263" s="51" t="s">
        <v>182</v>
      </c>
    </row>
    <row r="10264" spans="1:4" ht="15.75" customHeight="1" x14ac:dyDescent="0.3">
      <c r="A10264" s="51">
        <v>39892</v>
      </c>
      <c r="B10264" s="51" t="s">
        <v>10447</v>
      </c>
      <c r="C10264" s="51" t="s">
        <v>182</v>
      </c>
    </row>
    <row r="10265" spans="1:4" ht="15.75" customHeight="1" x14ac:dyDescent="0.3">
      <c r="A10265" s="51">
        <v>790</v>
      </c>
      <c r="B10265" s="51" t="s">
        <v>10448</v>
      </c>
      <c r="C10265" s="51" t="s">
        <v>182</v>
      </c>
    </row>
    <row r="10266" spans="1:4" ht="15.75" customHeight="1" x14ac:dyDescent="0.3">
      <c r="A10266" s="51">
        <v>791</v>
      </c>
      <c r="B10266" s="51" t="s">
        <v>10449</v>
      </c>
      <c r="C10266" s="51" t="s">
        <v>182</v>
      </c>
    </row>
    <row r="10267" spans="1:4" ht="15.75" customHeight="1" x14ac:dyDescent="0.3">
      <c r="A10267" s="51">
        <v>766</v>
      </c>
      <c r="B10267" s="51" t="s">
        <v>10450</v>
      </c>
      <c r="C10267" s="51" t="s">
        <v>182</v>
      </c>
    </row>
    <row r="10268" spans="1:4" ht="15.75" customHeight="1" x14ac:dyDescent="0.3">
      <c r="A10268" s="51">
        <v>767</v>
      </c>
      <c r="B10268" s="51" t="s">
        <v>10451</v>
      </c>
      <c r="C10268" s="51" t="s">
        <v>182</v>
      </c>
    </row>
    <row r="10269" spans="1:4" ht="15.75" customHeight="1" x14ac:dyDescent="0.3">
      <c r="A10269" s="51">
        <v>789</v>
      </c>
      <c r="B10269" s="51" t="s">
        <v>10452</v>
      </c>
      <c r="C10269" s="51" t="s">
        <v>182</v>
      </c>
    </row>
    <row r="10270" spans="1:4" ht="15.75" customHeight="1" x14ac:dyDescent="0.3">
      <c r="A10270" s="51">
        <v>768</v>
      </c>
      <c r="B10270" s="51" t="s">
        <v>10453</v>
      </c>
      <c r="C10270" s="51" t="s">
        <v>182</v>
      </c>
    </row>
    <row r="10271" spans="1:4" ht="15.75" customHeight="1" x14ac:dyDescent="0.3">
      <c r="A10271" s="51">
        <v>769</v>
      </c>
      <c r="B10271" s="51" t="s">
        <v>10454</v>
      </c>
      <c r="C10271" s="51" t="s">
        <v>182</v>
      </c>
    </row>
    <row r="10272" spans="1:4" ht="15.75" customHeight="1" x14ac:dyDescent="0.3">
      <c r="A10272" s="51">
        <v>764</v>
      </c>
      <c r="B10272" s="51" t="s">
        <v>10455</v>
      </c>
      <c r="C10272" s="51" t="s">
        <v>182</v>
      </c>
    </row>
    <row r="10273" spans="1:3" ht="15.75" customHeight="1" x14ac:dyDescent="0.3">
      <c r="A10273" s="51">
        <v>765</v>
      </c>
      <c r="B10273" s="51" t="s">
        <v>10456</v>
      </c>
      <c r="C10273" s="51" t="s">
        <v>182</v>
      </c>
    </row>
    <row r="10274" spans="1:3" ht="15.75" customHeight="1" x14ac:dyDescent="0.3">
      <c r="A10274" s="51">
        <v>770</v>
      </c>
      <c r="B10274" s="51" t="s">
        <v>10457</v>
      </c>
      <c r="C10274" s="51" t="s">
        <v>182</v>
      </c>
    </row>
    <row r="10275" spans="1:3" ht="15.75" customHeight="1" x14ac:dyDescent="0.3">
      <c r="A10275" s="51">
        <v>12394</v>
      </c>
      <c r="B10275" s="51" t="s">
        <v>10458</v>
      </c>
      <c r="C10275" s="51" t="s">
        <v>182</v>
      </c>
    </row>
    <row r="10276" spans="1:3" ht="15.75" customHeight="1" x14ac:dyDescent="0.3">
      <c r="A10276" s="51">
        <v>787</v>
      </c>
      <c r="B10276" s="51" t="s">
        <v>10459</v>
      </c>
      <c r="C10276" s="51" t="s">
        <v>182</v>
      </c>
    </row>
    <row r="10277" spans="1:3" ht="15.75" customHeight="1" x14ac:dyDescent="0.3">
      <c r="A10277" s="51">
        <v>774</v>
      </c>
      <c r="B10277" s="51" t="s">
        <v>10460</v>
      </c>
      <c r="C10277" s="51" t="s">
        <v>182</v>
      </c>
    </row>
    <row r="10278" spans="1:3" ht="15.75" customHeight="1" x14ac:dyDescent="0.3">
      <c r="A10278" s="51">
        <v>773</v>
      </c>
      <c r="B10278" s="51" t="s">
        <v>10461</v>
      </c>
      <c r="C10278" s="51" t="s">
        <v>182</v>
      </c>
    </row>
    <row r="10279" spans="1:3" ht="15.75" customHeight="1" x14ac:dyDescent="0.3">
      <c r="A10279" s="51">
        <v>775</v>
      </c>
      <c r="B10279" s="51" t="s">
        <v>10462</v>
      </c>
      <c r="C10279" s="51" t="s">
        <v>182</v>
      </c>
    </row>
    <row r="10280" spans="1:3" ht="15.75" customHeight="1" x14ac:dyDescent="0.3">
      <c r="A10280" s="51">
        <v>788</v>
      </c>
      <c r="B10280" s="51" t="s">
        <v>10463</v>
      </c>
      <c r="C10280" s="51" t="s">
        <v>182</v>
      </c>
    </row>
    <row r="10281" spans="1:3" ht="15.75" customHeight="1" x14ac:dyDescent="0.3">
      <c r="A10281" s="51">
        <v>772</v>
      </c>
      <c r="B10281" s="51" t="s">
        <v>10464</v>
      </c>
      <c r="C10281" s="51" t="s">
        <v>182</v>
      </c>
    </row>
    <row r="10282" spans="1:3" ht="15.75" customHeight="1" x14ac:dyDescent="0.3">
      <c r="A10282" s="51">
        <v>771</v>
      </c>
      <c r="B10282" s="51" t="s">
        <v>10465</v>
      </c>
      <c r="C10282" s="51" t="s">
        <v>182</v>
      </c>
    </row>
    <row r="10283" spans="1:3" ht="15.75" customHeight="1" x14ac:dyDescent="0.3">
      <c r="A10283" s="51">
        <v>776</v>
      </c>
      <c r="B10283" s="51" t="s">
        <v>10466</v>
      </c>
      <c r="C10283" s="51" t="s">
        <v>182</v>
      </c>
    </row>
    <row r="10284" spans="1:3" ht="15.75" customHeight="1" x14ac:dyDescent="0.3">
      <c r="A10284" s="51">
        <v>777</v>
      </c>
      <c r="B10284" s="51" t="s">
        <v>10467</v>
      </c>
      <c r="C10284" s="51" t="s">
        <v>182</v>
      </c>
    </row>
    <row r="10285" spans="1:3" ht="15.75" customHeight="1" x14ac:dyDescent="0.3">
      <c r="A10285" s="51">
        <v>780</v>
      </c>
      <c r="B10285" s="51" t="s">
        <v>10468</v>
      </c>
      <c r="C10285" s="51" t="s">
        <v>182</v>
      </c>
    </row>
    <row r="10286" spans="1:3" ht="15.75" customHeight="1" x14ac:dyDescent="0.3">
      <c r="A10286" s="51">
        <v>778</v>
      </c>
      <c r="B10286" s="51" t="s">
        <v>10469</v>
      </c>
      <c r="C10286" s="51" t="s">
        <v>182</v>
      </c>
    </row>
    <row r="10287" spans="1:3" ht="15.75" customHeight="1" x14ac:dyDescent="0.3">
      <c r="A10287" s="51">
        <v>779</v>
      </c>
      <c r="B10287" s="51" t="s">
        <v>10470</v>
      </c>
      <c r="C10287" s="51" t="s">
        <v>182</v>
      </c>
    </row>
    <row r="10288" spans="1:3" ht="15.75" customHeight="1" x14ac:dyDescent="0.3">
      <c r="A10288" s="51">
        <v>781</v>
      </c>
      <c r="B10288" s="51" t="s">
        <v>10471</v>
      </c>
      <c r="C10288" s="51" t="s">
        <v>182</v>
      </c>
    </row>
    <row r="10289" spans="1:4" ht="15.75" customHeight="1" x14ac:dyDescent="0.3">
      <c r="A10289" s="51">
        <v>786</v>
      </c>
      <c r="B10289" s="51" t="s">
        <v>10472</v>
      </c>
      <c r="C10289" s="51" t="s">
        <v>182</v>
      </c>
    </row>
    <row r="10290" spans="1:4" ht="15.75" customHeight="1" x14ac:dyDescent="0.3">
      <c r="A10290" s="51">
        <v>782</v>
      </c>
      <c r="B10290" s="51" t="s">
        <v>10473</v>
      </c>
      <c r="C10290" s="51" t="s">
        <v>182</v>
      </c>
    </row>
    <row r="10291" spans="1:4" ht="15.75" customHeight="1" x14ac:dyDescent="0.3">
      <c r="A10291" s="51">
        <v>783</v>
      </c>
      <c r="B10291" s="51" t="s">
        <v>10474</v>
      </c>
      <c r="C10291" s="51" t="s">
        <v>182</v>
      </c>
    </row>
    <row r="10292" spans="1:4" ht="15.75" customHeight="1" x14ac:dyDescent="0.3">
      <c r="A10292" s="51">
        <v>785</v>
      </c>
      <c r="B10292" s="51" t="s">
        <v>10475</v>
      </c>
      <c r="C10292" s="51" t="s">
        <v>182</v>
      </c>
    </row>
    <row r="10293" spans="1:4" ht="15.75" customHeight="1" x14ac:dyDescent="0.3">
      <c r="A10293" s="51">
        <v>784</v>
      </c>
      <c r="B10293" s="51" t="s">
        <v>10476</v>
      </c>
      <c r="C10293" s="51" t="s">
        <v>182</v>
      </c>
    </row>
    <row r="10294" spans="1:4" ht="15.75" customHeight="1" x14ac:dyDescent="0.3">
      <c r="A10294" s="51">
        <v>828</v>
      </c>
      <c r="B10294" s="51" t="s">
        <v>10477</v>
      </c>
      <c r="C10294" s="51" t="s">
        <v>182</v>
      </c>
      <c r="D10294" s="51">
        <v>0.55000000000000004</v>
      </c>
    </row>
    <row r="10295" spans="1:4" ht="15.75" customHeight="1" x14ac:dyDescent="0.3">
      <c r="A10295" s="51">
        <v>829</v>
      </c>
      <c r="B10295" s="51" t="s">
        <v>10478</v>
      </c>
      <c r="C10295" s="51" t="s">
        <v>182</v>
      </c>
      <c r="D10295" s="51">
        <v>0.88</v>
      </c>
    </row>
    <row r="10296" spans="1:4" ht="15.75" customHeight="1" x14ac:dyDescent="0.3">
      <c r="A10296" s="51">
        <v>812</v>
      </c>
      <c r="B10296" s="51" t="s">
        <v>10479</v>
      </c>
      <c r="C10296" s="51" t="s">
        <v>182</v>
      </c>
      <c r="D10296" s="51">
        <v>1.95</v>
      </c>
    </row>
    <row r="10297" spans="1:4" ht="15.75" customHeight="1" x14ac:dyDescent="0.3">
      <c r="A10297" s="51">
        <v>819</v>
      </c>
      <c r="B10297" s="51" t="s">
        <v>10480</v>
      </c>
      <c r="C10297" s="51" t="s">
        <v>182</v>
      </c>
      <c r="D10297" s="51">
        <v>3.38</v>
      </c>
    </row>
    <row r="10298" spans="1:4" ht="15.75" customHeight="1" x14ac:dyDescent="0.3">
      <c r="A10298" s="51">
        <v>818</v>
      </c>
      <c r="B10298" s="51" t="s">
        <v>10481</v>
      </c>
      <c r="C10298" s="51" t="s">
        <v>182</v>
      </c>
      <c r="D10298" s="51">
        <v>6.32</v>
      </c>
    </row>
    <row r="10299" spans="1:4" ht="15.75" customHeight="1" x14ac:dyDescent="0.3">
      <c r="A10299" s="51">
        <v>20086</v>
      </c>
      <c r="B10299" s="51" t="s">
        <v>10482</v>
      </c>
      <c r="C10299" s="51" t="s">
        <v>182</v>
      </c>
      <c r="D10299" s="51">
        <v>3.36</v>
      </c>
    </row>
    <row r="10300" spans="1:4" ht="15.75" customHeight="1" x14ac:dyDescent="0.3">
      <c r="A10300" s="51">
        <v>832</v>
      </c>
      <c r="B10300" s="51" t="s">
        <v>10483</v>
      </c>
      <c r="C10300" s="51" t="s">
        <v>182</v>
      </c>
      <c r="D10300" s="51">
        <v>2.61</v>
      </c>
    </row>
    <row r="10301" spans="1:4" ht="15.75" customHeight="1" x14ac:dyDescent="0.3">
      <c r="A10301" s="51">
        <v>834</v>
      </c>
      <c r="B10301" s="51" t="s">
        <v>10484</v>
      </c>
      <c r="C10301" s="51" t="s">
        <v>182</v>
      </c>
      <c r="D10301" s="51">
        <v>3.38</v>
      </c>
    </row>
    <row r="10302" spans="1:4" ht="15.75" customHeight="1" x14ac:dyDescent="0.3">
      <c r="A10302" s="51">
        <v>813</v>
      </c>
      <c r="B10302" s="51" t="s">
        <v>10485</v>
      </c>
      <c r="C10302" s="51" t="s">
        <v>182</v>
      </c>
      <c r="D10302" s="51">
        <v>3.93</v>
      </c>
    </row>
    <row r="10303" spans="1:4" ht="15.75" customHeight="1" x14ac:dyDescent="0.3">
      <c r="A10303" s="51">
        <v>820</v>
      </c>
      <c r="B10303" s="51" t="s">
        <v>10486</v>
      </c>
      <c r="C10303" s="51" t="s">
        <v>182</v>
      </c>
      <c r="D10303" s="51">
        <v>5.29</v>
      </c>
    </row>
    <row r="10304" spans="1:4" ht="15.75" customHeight="1" x14ac:dyDescent="0.3">
      <c r="A10304" s="51">
        <v>816</v>
      </c>
      <c r="B10304" s="51" t="s">
        <v>10487</v>
      </c>
      <c r="C10304" s="51" t="s">
        <v>182</v>
      </c>
      <c r="D10304" s="51">
        <v>9.43</v>
      </c>
    </row>
    <row r="10305" spans="1:4" ht="15.75" customHeight="1" x14ac:dyDescent="0.3">
      <c r="A10305" s="51">
        <v>814</v>
      </c>
      <c r="B10305" s="51" t="s">
        <v>10488</v>
      </c>
      <c r="C10305" s="51" t="s">
        <v>182</v>
      </c>
      <c r="D10305" s="51">
        <v>11.72</v>
      </c>
    </row>
    <row r="10306" spans="1:4" ht="15.75" customHeight="1" x14ac:dyDescent="0.3">
      <c r="A10306" s="51">
        <v>822</v>
      </c>
      <c r="B10306" s="51" t="s">
        <v>10489</v>
      </c>
      <c r="C10306" s="51" t="s">
        <v>182</v>
      </c>
      <c r="D10306" s="51">
        <v>15.3</v>
      </c>
    </row>
    <row r="10307" spans="1:4" ht="15.75" customHeight="1" x14ac:dyDescent="0.3">
      <c r="A10307" s="51">
        <v>821</v>
      </c>
      <c r="B10307" s="51" t="s">
        <v>10490</v>
      </c>
      <c r="C10307" s="51" t="s">
        <v>182</v>
      </c>
      <c r="D10307" s="51">
        <v>17.489999999999998</v>
      </c>
    </row>
    <row r="10308" spans="1:4" ht="15.75" customHeight="1" x14ac:dyDescent="0.3">
      <c r="A10308" s="51">
        <v>39191</v>
      </c>
      <c r="B10308" s="51" t="s">
        <v>10491</v>
      </c>
      <c r="C10308" s="51" t="s">
        <v>182</v>
      </c>
      <c r="D10308" s="51">
        <v>24.24</v>
      </c>
    </row>
    <row r="10309" spans="1:4" ht="15.75" customHeight="1" x14ac:dyDescent="0.3">
      <c r="A10309" s="51">
        <v>39190</v>
      </c>
      <c r="B10309" s="51" t="s">
        <v>10492</v>
      </c>
      <c r="C10309" s="51" t="s">
        <v>182</v>
      </c>
      <c r="D10309" s="51">
        <v>25.32</v>
      </c>
    </row>
    <row r="10310" spans="1:4" ht="15.75" customHeight="1" x14ac:dyDescent="0.3">
      <c r="A10310" s="51">
        <v>39189</v>
      </c>
      <c r="B10310" s="51" t="s">
        <v>10493</v>
      </c>
      <c r="C10310" s="51" t="s">
        <v>182</v>
      </c>
      <c r="D10310" s="51">
        <v>26.8</v>
      </c>
    </row>
    <row r="10311" spans="1:4" ht="15.75" customHeight="1" x14ac:dyDescent="0.3">
      <c r="A10311" s="51">
        <v>39188</v>
      </c>
      <c r="B10311" s="51" t="s">
        <v>10494</v>
      </c>
      <c r="C10311" s="51" t="s">
        <v>182</v>
      </c>
      <c r="D10311" s="51">
        <v>19.73</v>
      </c>
    </row>
    <row r="10312" spans="1:4" ht="15.75" customHeight="1" x14ac:dyDescent="0.3">
      <c r="A10312" s="51">
        <v>39186</v>
      </c>
      <c r="B10312" s="51" t="s">
        <v>10495</v>
      </c>
      <c r="C10312" s="51" t="s">
        <v>182</v>
      </c>
      <c r="D10312" s="51">
        <v>23.98</v>
      </c>
    </row>
    <row r="10313" spans="1:4" ht="15.75" customHeight="1" x14ac:dyDescent="0.3">
      <c r="A10313" s="51">
        <v>39187</v>
      </c>
      <c r="B10313" s="51" t="s">
        <v>10496</v>
      </c>
      <c r="C10313" s="51" t="s">
        <v>182</v>
      </c>
      <c r="D10313" s="51">
        <v>20.68</v>
      </c>
    </row>
    <row r="10314" spans="1:4" ht="15.75" customHeight="1" x14ac:dyDescent="0.3">
      <c r="A10314" s="51">
        <v>39184</v>
      </c>
      <c r="B10314" s="51" t="s">
        <v>10497</v>
      </c>
      <c r="C10314" s="51" t="s">
        <v>182</v>
      </c>
      <c r="D10314" s="51">
        <v>7.78</v>
      </c>
    </row>
    <row r="10315" spans="1:4" ht="15.75" customHeight="1" x14ac:dyDescent="0.3">
      <c r="A10315" s="51">
        <v>39185</v>
      </c>
      <c r="B10315" s="51" t="s">
        <v>10498</v>
      </c>
      <c r="C10315" s="51" t="s">
        <v>182</v>
      </c>
      <c r="D10315" s="51">
        <v>7.09</v>
      </c>
    </row>
    <row r="10316" spans="1:4" ht="15.75" customHeight="1" x14ac:dyDescent="0.3">
      <c r="A10316" s="51">
        <v>39198</v>
      </c>
      <c r="B10316" s="51" t="s">
        <v>10499</v>
      </c>
      <c r="C10316" s="51" t="s">
        <v>182</v>
      </c>
      <c r="D10316" s="51">
        <v>79.52</v>
      </c>
    </row>
    <row r="10317" spans="1:4" ht="15.75" customHeight="1" x14ac:dyDescent="0.3">
      <c r="A10317" s="51">
        <v>39197</v>
      </c>
      <c r="B10317" s="51" t="s">
        <v>10500</v>
      </c>
      <c r="C10317" s="51" t="s">
        <v>182</v>
      </c>
      <c r="D10317" s="51">
        <v>83.07</v>
      </c>
    </row>
    <row r="10318" spans="1:4" ht="15.75" customHeight="1" x14ac:dyDescent="0.3">
      <c r="A10318" s="51">
        <v>39196</v>
      </c>
      <c r="B10318" s="51" t="s">
        <v>10501</v>
      </c>
      <c r="C10318" s="51" t="s">
        <v>182</v>
      </c>
      <c r="D10318" s="51">
        <v>85.67</v>
      </c>
    </row>
    <row r="10319" spans="1:4" ht="15.75" customHeight="1" x14ac:dyDescent="0.3">
      <c r="A10319" s="51">
        <v>39199</v>
      </c>
      <c r="B10319" s="51" t="s">
        <v>10502</v>
      </c>
      <c r="C10319" s="51" t="s">
        <v>182</v>
      </c>
      <c r="D10319" s="51">
        <v>76.53</v>
      </c>
    </row>
    <row r="10320" spans="1:4" ht="15.75" customHeight="1" x14ac:dyDescent="0.3">
      <c r="A10320" s="51">
        <v>39195</v>
      </c>
      <c r="B10320" s="51" t="s">
        <v>10503</v>
      </c>
      <c r="C10320" s="51" t="s">
        <v>182</v>
      </c>
      <c r="D10320" s="51">
        <v>44.17</v>
      </c>
    </row>
    <row r="10321" spans="1:4" ht="15.75" customHeight="1" x14ac:dyDescent="0.3">
      <c r="A10321" s="51">
        <v>39194</v>
      </c>
      <c r="B10321" s="51" t="s">
        <v>10504</v>
      </c>
      <c r="C10321" s="51" t="s">
        <v>182</v>
      </c>
      <c r="D10321" s="51">
        <v>47.27</v>
      </c>
    </row>
    <row r="10322" spans="1:4" ht="15.75" customHeight="1" x14ac:dyDescent="0.3">
      <c r="A10322" s="51">
        <v>39193</v>
      </c>
      <c r="B10322" s="51" t="s">
        <v>10505</v>
      </c>
      <c r="C10322" s="51" t="s">
        <v>182</v>
      </c>
      <c r="D10322" s="51">
        <v>51.81</v>
      </c>
    </row>
    <row r="10323" spans="1:4" ht="15.75" customHeight="1" x14ac:dyDescent="0.3">
      <c r="A10323" s="51">
        <v>39192</v>
      </c>
      <c r="B10323" s="51" t="s">
        <v>10506</v>
      </c>
      <c r="C10323" s="51" t="s">
        <v>182</v>
      </c>
      <c r="D10323" s="51">
        <v>53.89</v>
      </c>
    </row>
    <row r="10324" spans="1:4" ht="15.75" customHeight="1" x14ac:dyDescent="0.3">
      <c r="A10324" s="51">
        <v>39201</v>
      </c>
      <c r="B10324" s="51" t="s">
        <v>10507</v>
      </c>
      <c r="C10324" s="51" t="s">
        <v>182</v>
      </c>
      <c r="D10324" s="51">
        <v>95.08</v>
      </c>
    </row>
    <row r="10325" spans="1:4" ht="15.75" customHeight="1" x14ac:dyDescent="0.3">
      <c r="A10325" s="51">
        <v>39200</v>
      </c>
      <c r="B10325" s="51" t="s">
        <v>10508</v>
      </c>
      <c r="C10325" s="51" t="s">
        <v>182</v>
      </c>
      <c r="D10325" s="51">
        <v>95.84</v>
      </c>
    </row>
    <row r="10326" spans="1:4" ht="15.75" customHeight="1" x14ac:dyDescent="0.3">
      <c r="A10326" s="51">
        <v>39203</v>
      </c>
      <c r="B10326" s="51" t="s">
        <v>10509</v>
      </c>
      <c r="C10326" s="51" t="s">
        <v>182</v>
      </c>
      <c r="D10326" s="51">
        <v>77.39</v>
      </c>
    </row>
    <row r="10327" spans="1:4" ht="15.75" customHeight="1" x14ac:dyDescent="0.3">
      <c r="A10327" s="51">
        <v>39202</v>
      </c>
      <c r="B10327" s="51" t="s">
        <v>10510</v>
      </c>
      <c r="C10327" s="51" t="s">
        <v>182</v>
      </c>
      <c r="D10327" s="51">
        <v>90.91</v>
      </c>
    </row>
    <row r="10328" spans="1:4" ht="15.75" customHeight="1" x14ac:dyDescent="0.3">
      <c r="A10328" s="51">
        <v>39920</v>
      </c>
      <c r="B10328" s="51" t="s">
        <v>10511</v>
      </c>
      <c r="C10328" s="51" t="s">
        <v>182</v>
      </c>
      <c r="D10328" s="51">
        <v>6.52</v>
      </c>
    </row>
    <row r="10329" spans="1:4" ht="15.75" customHeight="1" x14ac:dyDescent="0.3">
      <c r="A10329" s="51">
        <v>39205</v>
      </c>
      <c r="B10329" s="51" t="s">
        <v>10512</v>
      </c>
      <c r="C10329" s="51" t="s">
        <v>182</v>
      </c>
      <c r="D10329" s="51">
        <v>151.66999999999999</v>
      </c>
    </row>
    <row r="10330" spans="1:4" ht="15.75" customHeight="1" x14ac:dyDescent="0.3">
      <c r="A10330" s="51">
        <v>39204</v>
      </c>
      <c r="B10330" s="51" t="s">
        <v>10513</v>
      </c>
      <c r="C10330" s="51" t="s">
        <v>182</v>
      </c>
      <c r="D10330" s="51">
        <v>155.33000000000001</v>
      </c>
    </row>
    <row r="10331" spans="1:4" ht="15.75" customHeight="1" x14ac:dyDescent="0.3">
      <c r="A10331" s="51">
        <v>39206</v>
      </c>
      <c r="B10331" s="51" t="s">
        <v>10514</v>
      </c>
      <c r="C10331" s="51" t="s">
        <v>182</v>
      </c>
      <c r="D10331" s="51">
        <v>147.37</v>
      </c>
    </row>
    <row r="10332" spans="1:4" ht="15.75" customHeight="1" x14ac:dyDescent="0.3">
      <c r="A10332" s="51">
        <v>798</v>
      </c>
      <c r="B10332" s="51" t="s">
        <v>10515</v>
      </c>
      <c r="C10332" s="51" t="s">
        <v>182</v>
      </c>
      <c r="D10332" s="51">
        <v>1.0900000000000001</v>
      </c>
    </row>
    <row r="10333" spans="1:4" ht="15.75" customHeight="1" x14ac:dyDescent="0.3">
      <c r="A10333" s="51">
        <v>797</v>
      </c>
      <c r="B10333" s="51" t="s">
        <v>10516</v>
      </c>
      <c r="C10333" s="51" t="s">
        <v>182</v>
      </c>
      <c r="D10333" s="51">
        <v>7.92</v>
      </c>
    </row>
    <row r="10334" spans="1:4" ht="15.75" customHeight="1" x14ac:dyDescent="0.3">
      <c r="A10334" s="51">
        <v>796</v>
      </c>
      <c r="B10334" s="51" t="s">
        <v>10517</v>
      </c>
      <c r="C10334" s="51" t="s">
        <v>182</v>
      </c>
      <c r="D10334" s="51">
        <v>6.73</v>
      </c>
    </row>
    <row r="10335" spans="1:4" ht="15.75" customHeight="1" x14ac:dyDescent="0.3">
      <c r="A10335" s="51">
        <v>799</v>
      </c>
      <c r="B10335" s="51" t="s">
        <v>10518</v>
      </c>
      <c r="C10335" s="51" t="s">
        <v>182</v>
      </c>
      <c r="D10335" s="51">
        <v>3.25</v>
      </c>
    </row>
    <row r="10336" spans="1:4" ht="15.75" customHeight="1" x14ac:dyDescent="0.3">
      <c r="A10336" s="51">
        <v>792</v>
      </c>
      <c r="B10336" s="51" t="s">
        <v>10519</v>
      </c>
      <c r="C10336" s="51" t="s">
        <v>182</v>
      </c>
      <c r="D10336" s="51">
        <v>3.15</v>
      </c>
    </row>
    <row r="10337" spans="1:4" ht="15.75" customHeight="1" x14ac:dyDescent="0.3">
      <c r="A10337" s="51">
        <v>38001</v>
      </c>
      <c r="B10337" s="51" t="s">
        <v>10520</v>
      </c>
      <c r="C10337" s="51" t="s">
        <v>182</v>
      </c>
      <c r="D10337" s="51">
        <v>1.31</v>
      </c>
    </row>
    <row r="10338" spans="1:4" ht="15.75" customHeight="1" x14ac:dyDescent="0.3">
      <c r="A10338" s="51">
        <v>38002</v>
      </c>
      <c r="B10338" s="51" t="s">
        <v>10521</v>
      </c>
      <c r="C10338" s="51" t="s">
        <v>182</v>
      </c>
      <c r="D10338" s="51">
        <v>4.57</v>
      </c>
    </row>
    <row r="10339" spans="1:4" ht="15.75" customHeight="1" x14ac:dyDescent="0.3">
      <c r="A10339" s="51">
        <v>38003</v>
      </c>
      <c r="B10339" s="51" t="s">
        <v>10522</v>
      </c>
      <c r="C10339" s="51" t="s">
        <v>182</v>
      </c>
      <c r="D10339" s="51">
        <v>31.25</v>
      </c>
    </row>
    <row r="10340" spans="1:4" ht="15.75" customHeight="1" x14ac:dyDescent="0.3">
      <c r="A10340" s="51">
        <v>38004</v>
      </c>
      <c r="B10340" s="51" t="s">
        <v>10523</v>
      </c>
      <c r="C10340" s="51" t="s">
        <v>182</v>
      </c>
      <c r="D10340" s="51">
        <v>35.94</v>
      </c>
    </row>
    <row r="10341" spans="1:4" ht="15.75" customHeight="1" x14ac:dyDescent="0.3">
      <c r="A10341" s="51">
        <v>44263</v>
      </c>
      <c r="B10341" s="51" t="s">
        <v>10524</v>
      </c>
      <c r="C10341" s="51" t="s">
        <v>182</v>
      </c>
      <c r="D10341" s="51">
        <v>64.52</v>
      </c>
    </row>
    <row r="10342" spans="1:4" ht="15.75" customHeight="1" x14ac:dyDescent="0.3">
      <c r="A10342" s="51">
        <v>36327</v>
      </c>
      <c r="B10342" s="51" t="s">
        <v>10525</v>
      </c>
      <c r="C10342" s="51" t="s">
        <v>182</v>
      </c>
      <c r="D10342" s="51">
        <v>5.0599999999999996</v>
      </c>
    </row>
    <row r="10343" spans="1:4" ht="15.75" customHeight="1" x14ac:dyDescent="0.3">
      <c r="A10343" s="51">
        <v>38992</v>
      </c>
      <c r="B10343" s="51" t="s">
        <v>10526</v>
      </c>
      <c r="C10343" s="51" t="s">
        <v>182</v>
      </c>
      <c r="D10343" s="51">
        <v>6.15</v>
      </c>
    </row>
    <row r="10344" spans="1:4" ht="15.75" customHeight="1" x14ac:dyDescent="0.3">
      <c r="A10344" s="51">
        <v>38993</v>
      </c>
      <c r="B10344" s="51" t="s">
        <v>10527</v>
      </c>
      <c r="C10344" s="51" t="s">
        <v>182</v>
      </c>
      <c r="D10344" s="51">
        <v>15.99</v>
      </c>
    </row>
    <row r="10345" spans="1:4" ht="15.75" customHeight="1" x14ac:dyDescent="0.3">
      <c r="A10345" s="51">
        <v>44175</v>
      </c>
      <c r="B10345" s="51" t="s">
        <v>10528</v>
      </c>
      <c r="C10345" s="51" t="s">
        <v>182</v>
      </c>
      <c r="D10345" s="51">
        <v>27.89</v>
      </c>
    </row>
    <row r="10346" spans="1:4" ht="15.75" customHeight="1" x14ac:dyDescent="0.3">
      <c r="A10346" s="51">
        <v>44177</v>
      </c>
      <c r="B10346" s="51" t="s">
        <v>10529</v>
      </c>
      <c r="C10346" s="51" t="s">
        <v>182</v>
      </c>
      <c r="D10346" s="51">
        <v>20.84</v>
      </c>
    </row>
    <row r="10347" spans="1:4" ht="15.75" customHeight="1" x14ac:dyDescent="0.3">
      <c r="A10347" s="51">
        <v>38418</v>
      </c>
      <c r="B10347" s="51" t="s">
        <v>10530</v>
      </c>
      <c r="C10347" s="51" t="s">
        <v>182</v>
      </c>
      <c r="D10347" s="51">
        <v>5.78</v>
      </c>
    </row>
    <row r="10348" spans="1:4" ht="15.75" customHeight="1" x14ac:dyDescent="0.3">
      <c r="A10348" s="51">
        <v>39178</v>
      </c>
      <c r="B10348" s="51" t="s">
        <v>10531</v>
      </c>
      <c r="C10348" s="51" t="s">
        <v>182</v>
      </c>
      <c r="D10348" s="51">
        <v>2.62</v>
      </c>
    </row>
    <row r="10349" spans="1:4" ht="15.75" customHeight="1" x14ac:dyDescent="0.3">
      <c r="A10349" s="51">
        <v>39177</v>
      </c>
      <c r="B10349" s="51" t="s">
        <v>10532</v>
      </c>
      <c r="C10349" s="51" t="s">
        <v>182</v>
      </c>
      <c r="D10349" s="51">
        <v>2.37</v>
      </c>
    </row>
    <row r="10350" spans="1:4" ht="15.75" customHeight="1" x14ac:dyDescent="0.3">
      <c r="A10350" s="51">
        <v>39176</v>
      </c>
      <c r="B10350" s="51" t="s">
        <v>10533</v>
      </c>
      <c r="C10350" s="51" t="s">
        <v>182</v>
      </c>
      <c r="D10350" s="51">
        <v>1.55</v>
      </c>
    </row>
    <row r="10351" spans="1:4" ht="15.75" customHeight="1" x14ac:dyDescent="0.3">
      <c r="A10351" s="51">
        <v>39174</v>
      </c>
      <c r="B10351" s="51" t="s">
        <v>10534</v>
      </c>
      <c r="C10351" s="51" t="s">
        <v>182</v>
      </c>
      <c r="D10351" s="51">
        <v>1.18</v>
      </c>
    </row>
    <row r="10352" spans="1:4" ht="15.75" customHeight="1" x14ac:dyDescent="0.3">
      <c r="A10352" s="51">
        <v>39180</v>
      </c>
      <c r="B10352" s="51" t="s">
        <v>10535</v>
      </c>
      <c r="C10352" s="51" t="s">
        <v>182</v>
      </c>
      <c r="D10352" s="51">
        <v>7.12</v>
      </c>
    </row>
    <row r="10353" spans="1:4" ht="15.75" customHeight="1" x14ac:dyDescent="0.3">
      <c r="A10353" s="51">
        <v>39179</v>
      </c>
      <c r="B10353" s="51" t="s">
        <v>10536</v>
      </c>
      <c r="C10353" s="51" t="s">
        <v>182</v>
      </c>
      <c r="D10353" s="51">
        <v>6.3</v>
      </c>
    </row>
    <row r="10354" spans="1:4" ht="15.75" customHeight="1" x14ac:dyDescent="0.3">
      <c r="A10354" s="51">
        <v>39181</v>
      </c>
      <c r="B10354" s="51" t="s">
        <v>10537</v>
      </c>
      <c r="C10354" s="51" t="s">
        <v>182</v>
      </c>
      <c r="D10354" s="51">
        <v>9.5500000000000007</v>
      </c>
    </row>
    <row r="10355" spans="1:4" ht="15.75" customHeight="1" x14ac:dyDescent="0.3">
      <c r="A10355" s="51">
        <v>39175</v>
      </c>
      <c r="B10355" s="51" t="s">
        <v>10538</v>
      </c>
      <c r="C10355" s="51" t="s">
        <v>182</v>
      </c>
      <c r="D10355" s="51">
        <v>1.45</v>
      </c>
    </row>
    <row r="10356" spans="1:4" ht="15.75" customHeight="1" x14ac:dyDescent="0.3">
      <c r="A10356" s="51">
        <v>39217</v>
      </c>
      <c r="B10356" s="51" t="s">
        <v>10539</v>
      </c>
      <c r="C10356" s="51" t="s">
        <v>182</v>
      </c>
      <c r="D10356" s="51">
        <v>1.1200000000000001</v>
      </c>
    </row>
    <row r="10357" spans="1:4" ht="15.75" customHeight="1" x14ac:dyDescent="0.3">
      <c r="A10357" s="51">
        <v>39182</v>
      </c>
      <c r="B10357" s="51" t="s">
        <v>10540</v>
      </c>
      <c r="C10357" s="51" t="s">
        <v>182</v>
      </c>
      <c r="D10357" s="51">
        <v>13.42</v>
      </c>
    </row>
    <row r="10358" spans="1:4" ht="15.75" customHeight="1" x14ac:dyDescent="0.3">
      <c r="A10358" s="51">
        <v>12616</v>
      </c>
      <c r="B10358" s="51" t="s">
        <v>10541</v>
      </c>
      <c r="C10358" s="51" t="s">
        <v>182</v>
      </c>
      <c r="D10358" s="51">
        <v>17.829999999999998</v>
      </c>
    </row>
    <row r="10359" spans="1:4" ht="15.75" customHeight="1" x14ac:dyDescent="0.3">
      <c r="A10359" s="51">
        <v>1049</v>
      </c>
      <c r="B10359" s="51" t="s">
        <v>10542</v>
      </c>
      <c r="C10359" s="51" t="s">
        <v>182</v>
      </c>
      <c r="D10359" s="51">
        <v>11.23</v>
      </c>
    </row>
    <row r="10360" spans="1:4" ht="15.75" customHeight="1" x14ac:dyDescent="0.3">
      <c r="A10360" s="51">
        <v>1099</v>
      </c>
      <c r="B10360" s="51" t="s">
        <v>10543</v>
      </c>
      <c r="C10360" s="51" t="s">
        <v>182</v>
      </c>
      <c r="D10360" s="51">
        <v>8.6</v>
      </c>
    </row>
    <row r="10361" spans="1:4" ht="15.75" customHeight="1" x14ac:dyDescent="0.3">
      <c r="A10361" s="51">
        <v>1050</v>
      </c>
      <c r="B10361" s="51" t="s">
        <v>10544</v>
      </c>
      <c r="C10361" s="51" t="s">
        <v>182</v>
      </c>
      <c r="D10361" s="51">
        <v>5.88</v>
      </c>
    </row>
    <row r="10362" spans="1:4" ht="15.75" customHeight="1" x14ac:dyDescent="0.3">
      <c r="A10362" s="51">
        <v>39678</v>
      </c>
      <c r="B10362" s="51" t="s">
        <v>10545</v>
      </c>
      <c r="C10362" s="51" t="s">
        <v>182</v>
      </c>
      <c r="D10362" s="51">
        <v>3.46</v>
      </c>
    </row>
    <row r="10363" spans="1:4" ht="15.75" customHeight="1" x14ac:dyDescent="0.3">
      <c r="A10363" s="51">
        <v>1101</v>
      </c>
      <c r="B10363" s="51" t="s">
        <v>10546</v>
      </c>
      <c r="C10363" s="51" t="s">
        <v>182</v>
      </c>
      <c r="D10363" s="51">
        <v>37.06</v>
      </c>
    </row>
    <row r="10364" spans="1:4" ht="15.75" customHeight="1" x14ac:dyDescent="0.3">
      <c r="A10364" s="51">
        <v>1100</v>
      </c>
      <c r="B10364" s="51" t="s">
        <v>10547</v>
      </c>
      <c r="C10364" s="51" t="s">
        <v>182</v>
      </c>
      <c r="D10364" s="51">
        <v>19.12</v>
      </c>
    </row>
    <row r="10365" spans="1:4" ht="15.75" customHeight="1" x14ac:dyDescent="0.3">
      <c r="A10365" s="51">
        <v>39679</v>
      </c>
      <c r="B10365" s="51" t="s">
        <v>10548</v>
      </c>
      <c r="C10365" s="51" t="s">
        <v>182</v>
      </c>
      <c r="D10365" s="51">
        <v>73.87</v>
      </c>
    </row>
    <row r="10366" spans="1:4" ht="15.75" customHeight="1" x14ac:dyDescent="0.3">
      <c r="A10366" s="51">
        <v>1102</v>
      </c>
      <c r="B10366" s="51" t="s">
        <v>10549</v>
      </c>
      <c r="C10366" s="51" t="s">
        <v>182</v>
      </c>
      <c r="D10366" s="51">
        <v>55.27</v>
      </c>
    </row>
    <row r="10367" spans="1:4" ht="15.75" customHeight="1" x14ac:dyDescent="0.3">
      <c r="A10367" s="51">
        <v>1098</v>
      </c>
      <c r="B10367" s="51" t="s">
        <v>10550</v>
      </c>
      <c r="C10367" s="51" t="s">
        <v>182</v>
      </c>
      <c r="D10367" s="51">
        <v>4.59</v>
      </c>
    </row>
    <row r="10368" spans="1:4" ht="15.75" customHeight="1" x14ac:dyDescent="0.3">
      <c r="A10368" s="51">
        <v>1051</v>
      </c>
      <c r="B10368" s="51" t="s">
        <v>10551</v>
      </c>
      <c r="C10368" s="51" t="s">
        <v>182</v>
      </c>
      <c r="D10368" s="51">
        <v>80.33</v>
      </c>
    </row>
    <row r="10369" spans="1:4" ht="15.75" customHeight="1" x14ac:dyDescent="0.3">
      <c r="A10369" s="51">
        <v>37399</v>
      </c>
      <c r="B10369" s="51" t="s">
        <v>10552</v>
      </c>
      <c r="C10369" s="51" t="s">
        <v>182</v>
      </c>
      <c r="D10369" s="51">
        <v>56.72</v>
      </c>
    </row>
    <row r="10370" spans="1:4" ht="15.75" customHeight="1" x14ac:dyDescent="0.3">
      <c r="A10370" s="51">
        <v>43834</v>
      </c>
      <c r="B10370" s="51" t="s">
        <v>10553</v>
      </c>
      <c r="C10370" s="51" t="s">
        <v>224</v>
      </c>
      <c r="D10370" s="51">
        <v>24.48</v>
      </c>
    </row>
    <row r="10371" spans="1:4" ht="15.75" customHeight="1" x14ac:dyDescent="0.3">
      <c r="A10371" s="51">
        <v>43835</v>
      </c>
      <c r="B10371" s="51" t="s">
        <v>10554</v>
      </c>
      <c r="C10371" s="51" t="s">
        <v>224</v>
      </c>
      <c r="D10371" s="51">
        <v>2.19</v>
      </c>
    </row>
    <row r="10372" spans="1:4" ht="15.75" customHeight="1" x14ac:dyDescent="0.3">
      <c r="A10372" s="51">
        <v>43833</v>
      </c>
      <c r="B10372" s="51" t="s">
        <v>10555</v>
      </c>
      <c r="C10372" s="51" t="s">
        <v>224</v>
      </c>
      <c r="D10372" s="51">
        <v>2.2799999999999998</v>
      </c>
    </row>
    <row r="10373" spans="1:4" ht="15.75" customHeight="1" x14ac:dyDescent="0.3">
      <c r="A10373" s="51">
        <v>41955</v>
      </c>
      <c r="B10373" s="51" t="s">
        <v>10556</v>
      </c>
      <c r="C10373" s="51" t="s">
        <v>482</v>
      </c>
      <c r="D10373" s="51">
        <v>88.52</v>
      </c>
    </row>
    <row r="10374" spans="1:4" ht="15.75" customHeight="1" x14ac:dyDescent="0.3">
      <c r="A10374" s="51">
        <v>41953</v>
      </c>
      <c r="B10374" s="51" t="s">
        <v>10557</v>
      </c>
      <c r="C10374" s="51" t="s">
        <v>482</v>
      </c>
      <c r="D10374" s="51">
        <v>84.48</v>
      </c>
    </row>
    <row r="10375" spans="1:4" ht="15.75" customHeight="1" x14ac:dyDescent="0.3">
      <c r="A10375" s="51">
        <v>41954</v>
      </c>
      <c r="B10375" s="51" t="s">
        <v>10558</v>
      </c>
      <c r="C10375" s="51" t="s">
        <v>482</v>
      </c>
      <c r="D10375" s="51">
        <v>83.68</v>
      </c>
    </row>
    <row r="10376" spans="1:4" ht="15.75" customHeight="1" x14ac:dyDescent="0.3">
      <c r="A10376" s="51">
        <v>25004</v>
      </c>
      <c r="B10376" s="51" t="s">
        <v>10559</v>
      </c>
      <c r="C10376" s="51" t="s">
        <v>482</v>
      </c>
      <c r="D10376" s="51">
        <v>48.45</v>
      </c>
    </row>
    <row r="10377" spans="1:4" ht="15.75" customHeight="1" x14ac:dyDescent="0.3">
      <c r="A10377" s="51">
        <v>25002</v>
      </c>
      <c r="B10377" s="51" t="s">
        <v>10560</v>
      </c>
      <c r="C10377" s="51" t="s">
        <v>482</v>
      </c>
      <c r="D10377" s="51">
        <v>48.45</v>
      </c>
    </row>
    <row r="10378" spans="1:4" ht="15.75" customHeight="1" x14ac:dyDescent="0.3">
      <c r="A10378" s="51">
        <v>37409</v>
      </c>
      <c r="B10378" s="51" t="s">
        <v>10561</v>
      </c>
      <c r="C10378" s="51" t="s">
        <v>482</v>
      </c>
      <c r="D10378" s="51">
        <v>48.45</v>
      </c>
    </row>
    <row r="10379" spans="1:4" ht="15.75" customHeight="1" x14ac:dyDescent="0.3">
      <c r="A10379" s="51">
        <v>841</v>
      </c>
      <c r="B10379" s="51" t="s">
        <v>10562</v>
      </c>
      <c r="C10379" s="51" t="s">
        <v>482</v>
      </c>
      <c r="D10379" s="51">
        <v>49.04</v>
      </c>
    </row>
    <row r="10380" spans="1:4" ht="15.75" customHeight="1" x14ac:dyDescent="0.3">
      <c r="A10380" s="51">
        <v>25005</v>
      </c>
      <c r="B10380" s="51" t="s">
        <v>10563</v>
      </c>
      <c r="C10380" s="51" t="s">
        <v>482</v>
      </c>
      <c r="D10380" s="51">
        <v>53.16</v>
      </c>
    </row>
    <row r="10381" spans="1:4" ht="15.75" customHeight="1" x14ac:dyDescent="0.3">
      <c r="A10381" s="51">
        <v>25003</v>
      </c>
      <c r="B10381" s="51" t="s">
        <v>10564</v>
      </c>
      <c r="C10381" s="51" t="s">
        <v>482</v>
      </c>
      <c r="D10381" s="51">
        <v>53.96</v>
      </c>
    </row>
    <row r="10382" spans="1:4" ht="15.75" customHeight="1" x14ac:dyDescent="0.3">
      <c r="A10382" s="51">
        <v>37410</v>
      </c>
      <c r="B10382" s="51" t="s">
        <v>10565</v>
      </c>
      <c r="C10382" s="51" t="s">
        <v>482</v>
      </c>
      <c r="D10382" s="51">
        <v>53.16</v>
      </c>
    </row>
    <row r="10383" spans="1:4" ht="15.75" customHeight="1" x14ac:dyDescent="0.3">
      <c r="A10383" s="51">
        <v>842</v>
      </c>
      <c r="B10383" s="51" t="s">
        <v>10566</v>
      </c>
      <c r="C10383" s="51" t="s">
        <v>482</v>
      </c>
      <c r="D10383" s="51">
        <v>53.92</v>
      </c>
    </row>
    <row r="10384" spans="1:4" ht="15.75" customHeight="1" x14ac:dyDescent="0.3">
      <c r="A10384" s="51">
        <v>44391</v>
      </c>
      <c r="B10384" s="51" t="s">
        <v>10567</v>
      </c>
      <c r="C10384" s="51" t="s">
        <v>224</v>
      </c>
      <c r="D10384" s="51">
        <v>114.89</v>
      </c>
    </row>
    <row r="10385" spans="1:4" ht="15.75" customHeight="1" x14ac:dyDescent="0.3">
      <c r="A10385" s="51">
        <v>44388</v>
      </c>
      <c r="B10385" s="51" t="s">
        <v>10568</v>
      </c>
      <c r="C10385" s="51" t="s">
        <v>224</v>
      </c>
      <c r="D10385" s="51">
        <v>2.4900000000000002</v>
      </c>
    </row>
    <row r="10386" spans="1:4" ht="15.75" customHeight="1" x14ac:dyDescent="0.3">
      <c r="A10386" s="51">
        <v>44392</v>
      </c>
      <c r="B10386" s="51" t="s">
        <v>10569</v>
      </c>
      <c r="C10386" s="51" t="s">
        <v>224</v>
      </c>
      <c r="D10386" s="51">
        <v>228.77</v>
      </c>
    </row>
    <row r="10387" spans="1:4" ht="15.75" customHeight="1" x14ac:dyDescent="0.3">
      <c r="A10387" s="51">
        <v>44390</v>
      </c>
      <c r="B10387" s="51" t="s">
        <v>10570</v>
      </c>
      <c r="C10387" s="51" t="s">
        <v>224</v>
      </c>
      <c r="D10387" s="51">
        <v>48.47</v>
      </c>
    </row>
    <row r="10388" spans="1:4" ht="15.75" customHeight="1" x14ac:dyDescent="0.3">
      <c r="A10388" s="51">
        <v>44389</v>
      </c>
      <c r="B10388" s="51" t="s">
        <v>10571</v>
      </c>
      <c r="C10388" s="51" t="s">
        <v>224</v>
      </c>
      <c r="D10388" s="51">
        <v>5.72</v>
      </c>
    </row>
    <row r="10389" spans="1:4" ht="15.75" customHeight="1" x14ac:dyDescent="0.3">
      <c r="A10389" s="51">
        <v>862</v>
      </c>
      <c r="B10389" s="51" t="s">
        <v>10572</v>
      </c>
      <c r="C10389" s="51" t="s">
        <v>224</v>
      </c>
      <c r="D10389" s="51">
        <v>10.48</v>
      </c>
    </row>
    <row r="10390" spans="1:4" ht="15.75" customHeight="1" x14ac:dyDescent="0.3">
      <c r="A10390" s="51">
        <v>866</v>
      </c>
      <c r="B10390" s="51" t="s">
        <v>10573</v>
      </c>
      <c r="C10390" s="51" t="s">
        <v>224</v>
      </c>
      <c r="D10390" s="51">
        <v>133.21</v>
      </c>
    </row>
    <row r="10391" spans="1:4" ht="15.75" customHeight="1" x14ac:dyDescent="0.3">
      <c r="A10391" s="51">
        <v>892</v>
      </c>
      <c r="B10391" s="51" t="s">
        <v>10574</v>
      </c>
      <c r="C10391" s="51" t="s">
        <v>224</v>
      </c>
      <c r="D10391" s="51">
        <v>161.25</v>
      </c>
    </row>
    <row r="10392" spans="1:4" ht="15.75" customHeight="1" x14ac:dyDescent="0.3">
      <c r="A10392" s="51">
        <v>857</v>
      </c>
      <c r="B10392" s="51" t="s">
        <v>10575</v>
      </c>
      <c r="C10392" s="51" t="s">
        <v>224</v>
      </c>
      <c r="D10392" s="51">
        <v>17.54</v>
      </c>
    </row>
    <row r="10393" spans="1:4" ht="15.75" customHeight="1" x14ac:dyDescent="0.3">
      <c r="A10393" s="51">
        <v>37404</v>
      </c>
      <c r="B10393" s="51" t="s">
        <v>10576</v>
      </c>
      <c r="C10393" s="51" t="s">
        <v>224</v>
      </c>
      <c r="D10393" s="51">
        <v>186.57</v>
      </c>
    </row>
    <row r="10394" spans="1:4" ht="15.75" customHeight="1" x14ac:dyDescent="0.3">
      <c r="A10394" s="51">
        <v>868</v>
      </c>
      <c r="B10394" s="51" t="s">
        <v>10577</v>
      </c>
      <c r="C10394" s="51" t="s">
        <v>224</v>
      </c>
      <c r="D10394" s="51">
        <v>24.99</v>
      </c>
    </row>
    <row r="10395" spans="1:4" ht="15.75" customHeight="1" x14ac:dyDescent="0.3">
      <c r="A10395" s="51">
        <v>863</v>
      </c>
      <c r="B10395" s="51" t="s">
        <v>10578</v>
      </c>
      <c r="C10395" s="51" t="s">
        <v>224</v>
      </c>
      <c r="D10395" s="51">
        <v>36.81</v>
      </c>
    </row>
    <row r="10396" spans="1:4" ht="15.75" customHeight="1" x14ac:dyDescent="0.3">
      <c r="A10396" s="51">
        <v>867</v>
      </c>
      <c r="B10396" s="51" t="s">
        <v>10579</v>
      </c>
      <c r="C10396" s="51" t="s">
        <v>224</v>
      </c>
      <c r="D10396" s="51">
        <v>52.44</v>
      </c>
    </row>
    <row r="10397" spans="1:4" ht="15.75" customHeight="1" x14ac:dyDescent="0.3">
      <c r="A10397" s="51">
        <v>864</v>
      </c>
      <c r="B10397" s="51" t="s">
        <v>10580</v>
      </c>
      <c r="C10397" s="51" t="s">
        <v>224</v>
      </c>
      <c r="D10397" s="51">
        <v>69.27</v>
      </c>
    </row>
    <row r="10398" spans="1:4" ht="15.75" customHeight="1" x14ac:dyDescent="0.3">
      <c r="A10398" s="51">
        <v>865</v>
      </c>
      <c r="B10398" s="51" t="s">
        <v>10581</v>
      </c>
      <c r="C10398" s="51" t="s">
        <v>224</v>
      </c>
      <c r="D10398" s="51">
        <v>99.63</v>
      </c>
    </row>
    <row r="10399" spans="1:4" ht="15.75" customHeight="1" x14ac:dyDescent="0.3">
      <c r="A10399" s="51">
        <v>39251</v>
      </c>
      <c r="B10399" s="51" t="s">
        <v>10582</v>
      </c>
      <c r="C10399" s="51" t="s">
        <v>224</v>
      </c>
      <c r="D10399" s="51">
        <v>0.65</v>
      </c>
    </row>
    <row r="10400" spans="1:4" ht="15.75" customHeight="1" x14ac:dyDescent="0.3">
      <c r="A10400" s="51">
        <v>1011</v>
      </c>
      <c r="B10400" s="51" t="s">
        <v>10583</v>
      </c>
      <c r="C10400" s="51" t="s">
        <v>224</v>
      </c>
      <c r="D10400" s="51">
        <v>0.89</v>
      </c>
    </row>
    <row r="10401" spans="1:4" ht="15.75" customHeight="1" x14ac:dyDescent="0.3">
      <c r="A10401" s="51">
        <v>39252</v>
      </c>
      <c r="B10401" s="51" t="s">
        <v>10584</v>
      </c>
      <c r="C10401" s="51" t="s">
        <v>224</v>
      </c>
      <c r="D10401" s="51">
        <v>1.17</v>
      </c>
    </row>
    <row r="10402" spans="1:4" ht="15.75" customHeight="1" x14ac:dyDescent="0.3">
      <c r="A10402" s="51">
        <v>1013</v>
      </c>
      <c r="B10402" s="51" t="s">
        <v>10585</v>
      </c>
      <c r="C10402" s="51" t="s">
        <v>224</v>
      </c>
      <c r="D10402" s="51">
        <v>1.4</v>
      </c>
    </row>
    <row r="10403" spans="1:4" ht="15.75" customHeight="1" x14ac:dyDescent="0.3">
      <c r="A10403" s="51">
        <v>980</v>
      </c>
      <c r="B10403" s="51" t="s">
        <v>10586</v>
      </c>
      <c r="C10403" s="51" t="s">
        <v>224</v>
      </c>
      <c r="D10403" s="51">
        <v>10.14</v>
      </c>
    </row>
    <row r="10404" spans="1:4" ht="15.75" customHeight="1" x14ac:dyDescent="0.3">
      <c r="A10404" s="51">
        <v>39237</v>
      </c>
      <c r="B10404" s="51" t="s">
        <v>10587</v>
      </c>
      <c r="C10404" s="51" t="s">
        <v>224</v>
      </c>
      <c r="D10404" s="51">
        <v>107.84</v>
      </c>
    </row>
    <row r="10405" spans="1:4" ht="15.75" customHeight="1" x14ac:dyDescent="0.3">
      <c r="A10405" s="51">
        <v>39238</v>
      </c>
      <c r="B10405" s="51" t="s">
        <v>10588</v>
      </c>
      <c r="C10405" s="51" t="s">
        <v>224</v>
      </c>
      <c r="D10405" s="51">
        <v>136.02000000000001</v>
      </c>
    </row>
    <row r="10406" spans="1:4" ht="15.75" customHeight="1" x14ac:dyDescent="0.3">
      <c r="A10406" s="51">
        <v>979</v>
      </c>
      <c r="B10406" s="51" t="s">
        <v>10589</v>
      </c>
      <c r="C10406" s="51" t="s">
        <v>224</v>
      </c>
      <c r="D10406" s="51">
        <v>14.48</v>
      </c>
    </row>
    <row r="10407" spans="1:4" ht="15.75" customHeight="1" x14ac:dyDescent="0.3">
      <c r="A10407" s="51">
        <v>39239</v>
      </c>
      <c r="B10407" s="51" t="s">
        <v>10590</v>
      </c>
      <c r="C10407" s="51" t="s">
        <v>224</v>
      </c>
      <c r="D10407" s="51">
        <v>164.32</v>
      </c>
    </row>
    <row r="10408" spans="1:4" ht="15.75" customHeight="1" x14ac:dyDescent="0.3">
      <c r="A10408" s="51">
        <v>1014</v>
      </c>
      <c r="B10408" s="51" t="s">
        <v>10591</v>
      </c>
      <c r="C10408" s="51" t="s">
        <v>224</v>
      </c>
      <c r="D10408" s="51">
        <v>2.2200000000000002</v>
      </c>
    </row>
    <row r="10409" spans="1:4" ht="15.75" customHeight="1" x14ac:dyDescent="0.3">
      <c r="A10409" s="51">
        <v>39240</v>
      </c>
      <c r="B10409" s="51" t="s">
        <v>10592</v>
      </c>
      <c r="C10409" s="51" t="s">
        <v>224</v>
      </c>
      <c r="D10409" s="51">
        <v>216.12</v>
      </c>
    </row>
    <row r="10410" spans="1:4" ht="15.75" customHeight="1" x14ac:dyDescent="0.3">
      <c r="A10410" s="51">
        <v>39232</v>
      </c>
      <c r="B10410" s="51" t="s">
        <v>10593</v>
      </c>
      <c r="C10410" s="51" t="s">
        <v>224</v>
      </c>
      <c r="D10410" s="51">
        <v>22.68</v>
      </c>
    </row>
    <row r="10411" spans="1:4" ht="15.75" customHeight="1" x14ac:dyDescent="0.3">
      <c r="A10411" s="51">
        <v>39233</v>
      </c>
      <c r="B10411" s="51" t="s">
        <v>10594</v>
      </c>
      <c r="C10411" s="51" t="s">
        <v>224</v>
      </c>
      <c r="D10411" s="51">
        <v>33.06</v>
      </c>
    </row>
    <row r="10412" spans="1:4" ht="15.75" customHeight="1" x14ac:dyDescent="0.3">
      <c r="A10412" s="51">
        <v>981</v>
      </c>
      <c r="B10412" s="51" t="s">
        <v>10595</v>
      </c>
      <c r="C10412" s="51" t="s">
        <v>224</v>
      </c>
      <c r="D10412" s="51">
        <v>3.69</v>
      </c>
    </row>
    <row r="10413" spans="1:4" ht="15.75" customHeight="1" x14ac:dyDescent="0.3">
      <c r="A10413" s="51">
        <v>39234</v>
      </c>
      <c r="B10413" s="51" t="s">
        <v>10596</v>
      </c>
      <c r="C10413" s="51" t="s">
        <v>224</v>
      </c>
      <c r="D10413" s="51">
        <v>46.02</v>
      </c>
    </row>
    <row r="10414" spans="1:4" ht="15.75" customHeight="1" x14ac:dyDescent="0.3">
      <c r="A10414" s="51">
        <v>982</v>
      </c>
      <c r="B10414" s="51" t="s">
        <v>10597</v>
      </c>
      <c r="C10414" s="51" t="s">
        <v>224</v>
      </c>
      <c r="D10414" s="51">
        <v>5.3</v>
      </c>
    </row>
    <row r="10415" spans="1:4" ht="15.75" customHeight="1" x14ac:dyDescent="0.3">
      <c r="A10415" s="51">
        <v>39235</v>
      </c>
      <c r="B10415" s="51" t="s">
        <v>10598</v>
      </c>
      <c r="C10415" s="51" t="s">
        <v>224</v>
      </c>
      <c r="D10415" s="51">
        <v>67.87</v>
      </c>
    </row>
    <row r="10416" spans="1:4" ht="15.75" customHeight="1" x14ac:dyDescent="0.3">
      <c r="A10416" s="51">
        <v>39236</v>
      </c>
      <c r="B10416" s="51" t="s">
        <v>10599</v>
      </c>
      <c r="C10416" s="51" t="s">
        <v>224</v>
      </c>
      <c r="D10416" s="51">
        <v>89.95</v>
      </c>
    </row>
    <row r="10417" spans="1:4" ht="15.75" customHeight="1" x14ac:dyDescent="0.3">
      <c r="A10417" s="51">
        <v>993</v>
      </c>
      <c r="B10417" s="51" t="s">
        <v>10600</v>
      </c>
      <c r="C10417" s="51" t="s">
        <v>224</v>
      </c>
      <c r="D10417" s="51">
        <v>1.89</v>
      </c>
    </row>
    <row r="10418" spans="1:4" ht="15.75" customHeight="1" x14ac:dyDescent="0.3">
      <c r="A10418" s="51">
        <v>1020</v>
      </c>
      <c r="B10418" s="51" t="s">
        <v>10601</v>
      </c>
      <c r="C10418" s="51" t="s">
        <v>224</v>
      </c>
      <c r="D10418" s="51">
        <v>9.66</v>
      </c>
    </row>
    <row r="10419" spans="1:4" ht="15.75" customHeight="1" x14ac:dyDescent="0.3">
      <c r="A10419" s="51">
        <v>1017</v>
      </c>
      <c r="B10419" s="51" t="s">
        <v>10602</v>
      </c>
      <c r="C10419" s="51" t="s">
        <v>224</v>
      </c>
      <c r="D10419" s="51">
        <v>118.46</v>
      </c>
    </row>
    <row r="10420" spans="1:4" ht="15.75" customHeight="1" x14ac:dyDescent="0.3">
      <c r="A10420" s="51">
        <v>999</v>
      </c>
      <c r="B10420" s="51" t="s">
        <v>10603</v>
      </c>
      <c r="C10420" s="51" t="s">
        <v>224</v>
      </c>
      <c r="D10420" s="51">
        <v>143.52000000000001</v>
      </c>
    </row>
    <row r="10421" spans="1:4" ht="15.75" customHeight="1" x14ac:dyDescent="0.3">
      <c r="A10421" s="51">
        <v>995</v>
      </c>
      <c r="B10421" s="51" t="s">
        <v>10604</v>
      </c>
      <c r="C10421" s="51" t="s">
        <v>224</v>
      </c>
      <c r="D10421" s="51">
        <v>15.39</v>
      </c>
    </row>
    <row r="10422" spans="1:4" ht="15.75" customHeight="1" x14ac:dyDescent="0.3">
      <c r="A10422" s="51">
        <v>1000</v>
      </c>
      <c r="B10422" s="51" t="s">
        <v>10605</v>
      </c>
      <c r="C10422" s="51" t="s">
        <v>224</v>
      </c>
      <c r="D10422" s="51">
        <v>176.28</v>
      </c>
    </row>
    <row r="10423" spans="1:4" ht="15.75" customHeight="1" x14ac:dyDescent="0.3">
      <c r="A10423" s="51">
        <v>1022</v>
      </c>
      <c r="B10423" s="51" t="s">
        <v>10606</v>
      </c>
      <c r="C10423" s="51" t="s">
        <v>224</v>
      </c>
      <c r="D10423" s="51">
        <v>2.64</v>
      </c>
    </row>
    <row r="10424" spans="1:4" ht="15.75" customHeight="1" x14ac:dyDescent="0.3">
      <c r="A10424" s="51">
        <v>1015</v>
      </c>
      <c r="B10424" s="51" t="s">
        <v>10607</v>
      </c>
      <c r="C10424" s="51" t="s">
        <v>224</v>
      </c>
      <c r="D10424" s="51">
        <v>234.26</v>
      </c>
    </row>
    <row r="10425" spans="1:4" ht="15.75" customHeight="1" x14ac:dyDescent="0.3">
      <c r="A10425" s="51">
        <v>996</v>
      </c>
      <c r="B10425" s="51" t="s">
        <v>10608</v>
      </c>
      <c r="C10425" s="51" t="s">
        <v>224</v>
      </c>
      <c r="D10425" s="51">
        <v>23.87</v>
      </c>
    </row>
    <row r="10426" spans="1:4" ht="15.75" customHeight="1" x14ac:dyDescent="0.3">
      <c r="A10426" s="51">
        <v>1001</v>
      </c>
      <c r="B10426" s="51" t="s">
        <v>10609</v>
      </c>
      <c r="C10426" s="51" t="s">
        <v>224</v>
      </c>
      <c r="D10426" s="51">
        <v>303.94</v>
      </c>
    </row>
    <row r="10427" spans="1:4" ht="15.75" customHeight="1" x14ac:dyDescent="0.3">
      <c r="A10427" s="51">
        <v>1019</v>
      </c>
      <c r="B10427" s="51" t="s">
        <v>10610</v>
      </c>
      <c r="C10427" s="51" t="s">
        <v>224</v>
      </c>
      <c r="D10427" s="51">
        <v>33.729999999999997</v>
      </c>
    </row>
    <row r="10428" spans="1:4" ht="15.75" customHeight="1" x14ac:dyDescent="0.3">
      <c r="A10428" s="51">
        <v>1021</v>
      </c>
      <c r="B10428" s="51" t="s">
        <v>10611</v>
      </c>
      <c r="C10428" s="51" t="s">
        <v>224</v>
      </c>
      <c r="D10428" s="51">
        <v>4.05</v>
      </c>
    </row>
    <row r="10429" spans="1:4" ht="15.75" customHeight="1" x14ac:dyDescent="0.3">
      <c r="A10429" s="51">
        <v>39249</v>
      </c>
      <c r="B10429" s="51" t="s">
        <v>10612</v>
      </c>
      <c r="C10429" s="51" t="s">
        <v>224</v>
      </c>
      <c r="D10429" s="51">
        <v>408.67</v>
      </c>
    </row>
    <row r="10430" spans="1:4" ht="15.75" customHeight="1" x14ac:dyDescent="0.3">
      <c r="A10430" s="51">
        <v>1018</v>
      </c>
      <c r="B10430" s="51" t="s">
        <v>10613</v>
      </c>
      <c r="C10430" s="51" t="s">
        <v>224</v>
      </c>
      <c r="D10430" s="51">
        <v>49.87</v>
      </c>
    </row>
    <row r="10431" spans="1:4" ht="15.75" customHeight="1" x14ac:dyDescent="0.3">
      <c r="A10431" s="51">
        <v>39250</v>
      </c>
      <c r="B10431" s="51" t="s">
        <v>10614</v>
      </c>
      <c r="C10431" s="51" t="s">
        <v>224</v>
      </c>
      <c r="D10431" s="51">
        <v>488.86</v>
      </c>
    </row>
    <row r="10432" spans="1:4" ht="15.75" customHeight="1" x14ac:dyDescent="0.3">
      <c r="A10432" s="51">
        <v>994</v>
      </c>
      <c r="B10432" s="51" t="s">
        <v>10615</v>
      </c>
      <c r="C10432" s="51" t="s">
        <v>224</v>
      </c>
      <c r="D10432" s="51">
        <v>5.9</v>
      </c>
    </row>
    <row r="10433" spans="1:4" ht="15.75" customHeight="1" x14ac:dyDescent="0.3">
      <c r="A10433" s="51">
        <v>977</v>
      </c>
      <c r="B10433" s="51" t="s">
        <v>10616</v>
      </c>
      <c r="C10433" s="51" t="s">
        <v>224</v>
      </c>
      <c r="D10433" s="51">
        <v>69.77</v>
      </c>
    </row>
    <row r="10434" spans="1:4" ht="15.75" customHeight="1" x14ac:dyDescent="0.3">
      <c r="A10434" s="51">
        <v>998</v>
      </c>
      <c r="B10434" s="51" t="s">
        <v>10617</v>
      </c>
      <c r="C10434" s="51" t="s">
        <v>224</v>
      </c>
      <c r="D10434" s="51">
        <v>90.59</v>
      </c>
    </row>
    <row r="10435" spans="1:4" ht="15.75" customHeight="1" x14ac:dyDescent="0.3">
      <c r="A10435" s="51">
        <v>1006</v>
      </c>
      <c r="B10435" s="51" t="s">
        <v>10618</v>
      </c>
      <c r="C10435" s="51" t="s">
        <v>224</v>
      </c>
      <c r="D10435" s="51">
        <v>120.03</v>
      </c>
    </row>
    <row r="10436" spans="1:4" ht="15.75" customHeight="1" x14ac:dyDescent="0.3">
      <c r="A10436" s="51">
        <v>990</v>
      </c>
      <c r="B10436" s="51" t="s">
        <v>10619</v>
      </c>
      <c r="C10436" s="51" t="s">
        <v>224</v>
      </c>
      <c r="D10436" s="51">
        <v>159.6</v>
      </c>
    </row>
    <row r="10437" spans="1:4" ht="15.75" customHeight="1" x14ac:dyDescent="0.3">
      <c r="A10437" s="51">
        <v>39241</v>
      </c>
      <c r="B10437" s="51" t="s">
        <v>10620</v>
      </c>
      <c r="C10437" s="51" t="s">
        <v>224</v>
      </c>
      <c r="D10437" s="51">
        <v>15.71</v>
      </c>
    </row>
    <row r="10438" spans="1:4" ht="15.75" customHeight="1" x14ac:dyDescent="0.3">
      <c r="A10438" s="51">
        <v>1005</v>
      </c>
      <c r="B10438" s="51" t="s">
        <v>10621</v>
      </c>
      <c r="C10438" s="51" t="s">
        <v>224</v>
      </c>
      <c r="D10438" s="51">
        <v>198.72</v>
      </c>
    </row>
    <row r="10439" spans="1:4" ht="15.75" customHeight="1" x14ac:dyDescent="0.3">
      <c r="A10439" s="51">
        <v>991</v>
      </c>
      <c r="B10439" s="51" t="s">
        <v>10622</v>
      </c>
      <c r="C10439" s="51" t="s">
        <v>224</v>
      </c>
      <c r="D10439" s="51">
        <v>260.27999999999997</v>
      </c>
    </row>
    <row r="10440" spans="1:4" ht="15.75" customHeight="1" x14ac:dyDescent="0.3">
      <c r="A10440" s="51">
        <v>986</v>
      </c>
      <c r="B10440" s="51" t="s">
        <v>10623</v>
      </c>
      <c r="C10440" s="51" t="s">
        <v>224</v>
      </c>
      <c r="D10440" s="51">
        <v>24.82</v>
      </c>
    </row>
    <row r="10441" spans="1:4" ht="15.75" customHeight="1" x14ac:dyDescent="0.3">
      <c r="A10441" s="51">
        <v>987</v>
      </c>
      <c r="B10441" s="51" t="s">
        <v>10624</v>
      </c>
      <c r="C10441" s="51" t="s">
        <v>224</v>
      </c>
      <c r="D10441" s="51">
        <v>33.979999999999997</v>
      </c>
    </row>
    <row r="10442" spans="1:4" ht="15.75" customHeight="1" x14ac:dyDescent="0.3">
      <c r="A10442" s="51">
        <v>1007</v>
      </c>
      <c r="B10442" s="51" t="s">
        <v>10625</v>
      </c>
      <c r="C10442" s="51" t="s">
        <v>224</v>
      </c>
      <c r="D10442" s="51">
        <v>47.04</v>
      </c>
    </row>
    <row r="10443" spans="1:4" ht="15.75" customHeight="1" x14ac:dyDescent="0.3">
      <c r="A10443" s="51">
        <v>1008</v>
      </c>
      <c r="B10443" s="51" t="s">
        <v>10626</v>
      </c>
      <c r="C10443" s="51" t="s">
        <v>224</v>
      </c>
      <c r="D10443" s="51">
        <v>5.97</v>
      </c>
    </row>
    <row r="10444" spans="1:4" ht="15.75" customHeight="1" x14ac:dyDescent="0.3">
      <c r="A10444" s="51">
        <v>988</v>
      </c>
      <c r="B10444" s="51" t="s">
        <v>10627</v>
      </c>
      <c r="C10444" s="51" t="s">
        <v>224</v>
      </c>
      <c r="D10444" s="51">
        <v>64.86</v>
      </c>
    </row>
    <row r="10445" spans="1:4" ht="15.75" customHeight="1" x14ac:dyDescent="0.3">
      <c r="A10445" s="51">
        <v>989</v>
      </c>
      <c r="B10445" s="51" t="s">
        <v>10628</v>
      </c>
      <c r="C10445" s="51" t="s">
        <v>224</v>
      </c>
      <c r="D10445" s="51">
        <v>89.53</v>
      </c>
    </row>
    <row r="10446" spans="1:4" ht="15.75" customHeight="1" x14ac:dyDescent="0.3">
      <c r="A10446" s="51">
        <v>43972</v>
      </c>
      <c r="B10446" s="51" t="s">
        <v>10629</v>
      </c>
      <c r="C10446" s="51" t="s">
        <v>224</v>
      </c>
      <c r="D10446" s="51">
        <v>4.67</v>
      </c>
    </row>
    <row r="10447" spans="1:4" ht="15.75" customHeight="1" x14ac:dyDescent="0.3">
      <c r="A10447" s="51">
        <v>43971</v>
      </c>
      <c r="B10447" s="51" t="s">
        <v>10630</v>
      </c>
      <c r="C10447" s="51" t="s">
        <v>224</v>
      </c>
      <c r="D10447" s="51">
        <v>3.57</v>
      </c>
    </row>
    <row r="10448" spans="1:4" ht="15.75" customHeight="1" x14ac:dyDescent="0.3">
      <c r="A10448" s="51">
        <v>39598</v>
      </c>
      <c r="B10448" s="51" t="s">
        <v>10631</v>
      </c>
      <c r="C10448" s="51" t="s">
        <v>224</v>
      </c>
      <c r="D10448" s="51">
        <v>6.62</v>
      </c>
    </row>
    <row r="10449" spans="1:4" ht="15.75" customHeight="1" x14ac:dyDescent="0.3">
      <c r="A10449" s="51">
        <v>43973</v>
      </c>
      <c r="B10449" s="51" t="s">
        <v>10632</v>
      </c>
      <c r="C10449" s="51" t="s">
        <v>224</v>
      </c>
      <c r="D10449" s="51">
        <v>4.8899999999999997</v>
      </c>
    </row>
    <row r="10450" spans="1:4" ht="15.75" customHeight="1" x14ac:dyDescent="0.3">
      <c r="A10450" s="51">
        <v>39599</v>
      </c>
      <c r="B10450" s="51" t="s">
        <v>10633</v>
      </c>
      <c r="C10450" s="51" t="s">
        <v>224</v>
      </c>
      <c r="D10450" s="51">
        <v>9.52</v>
      </c>
    </row>
    <row r="10451" spans="1:4" ht="15.75" customHeight="1" x14ac:dyDescent="0.3">
      <c r="A10451" s="51">
        <v>43832</v>
      </c>
      <c r="B10451" s="51" t="s">
        <v>10634</v>
      </c>
      <c r="C10451" s="51" t="s">
        <v>224</v>
      </c>
      <c r="D10451" s="51">
        <v>25.08</v>
      </c>
    </row>
    <row r="10452" spans="1:4" ht="15.75" customHeight="1" x14ac:dyDescent="0.3">
      <c r="A10452" s="51">
        <v>34602</v>
      </c>
      <c r="B10452" s="51" t="s">
        <v>10635</v>
      </c>
      <c r="C10452" s="51" t="s">
        <v>224</v>
      </c>
      <c r="D10452" s="51">
        <v>4.1100000000000003</v>
      </c>
    </row>
    <row r="10453" spans="1:4" ht="15.75" customHeight="1" x14ac:dyDescent="0.3">
      <c r="A10453" s="51">
        <v>34607</v>
      </c>
      <c r="B10453" s="51" t="s">
        <v>10636</v>
      </c>
      <c r="C10453" s="51" t="s">
        <v>224</v>
      </c>
      <c r="D10453" s="51">
        <v>10.06</v>
      </c>
    </row>
    <row r="10454" spans="1:4" ht="15.75" customHeight="1" x14ac:dyDescent="0.3">
      <c r="A10454" s="51">
        <v>34609</v>
      </c>
      <c r="B10454" s="51" t="s">
        <v>10637</v>
      </c>
      <c r="C10454" s="51" t="s">
        <v>224</v>
      </c>
      <c r="D10454" s="51">
        <v>14.64</v>
      </c>
    </row>
    <row r="10455" spans="1:4" ht="15.75" customHeight="1" x14ac:dyDescent="0.3">
      <c r="A10455" s="51">
        <v>34618</v>
      </c>
      <c r="B10455" s="51" t="s">
        <v>10638</v>
      </c>
      <c r="C10455" s="51" t="s">
        <v>224</v>
      </c>
      <c r="D10455" s="51">
        <v>5.6</v>
      </c>
    </row>
    <row r="10456" spans="1:4" ht="15.75" customHeight="1" x14ac:dyDescent="0.3">
      <c r="A10456" s="51">
        <v>34621</v>
      </c>
      <c r="B10456" s="51" t="s">
        <v>10639</v>
      </c>
      <c r="C10456" s="51" t="s">
        <v>224</v>
      </c>
      <c r="D10456" s="51">
        <v>13.87</v>
      </c>
    </row>
    <row r="10457" spans="1:4" ht="15.75" customHeight="1" x14ac:dyDescent="0.3">
      <c r="A10457" s="51">
        <v>34622</v>
      </c>
      <c r="B10457" s="51" t="s">
        <v>10640</v>
      </c>
      <c r="C10457" s="51" t="s">
        <v>224</v>
      </c>
      <c r="D10457" s="51">
        <v>20.61</v>
      </c>
    </row>
    <row r="10458" spans="1:4" ht="15.75" customHeight="1" x14ac:dyDescent="0.3">
      <c r="A10458" s="51">
        <v>34624</v>
      </c>
      <c r="B10458" s="51" t="s">
        <v>10641</v>
      </c>
      <c r="C10458" s="51" t="s">
        <v>224</v>
      </c>
      <c r="D10458" s="51">
        <v>7.47</v>
      </c>
    </row>
    <row r="10459" spans="1:4" ht="15.75" customHeight="1" x14ac:dyDescent="0.3">
      <c r="A10459" s="51">
        <v>34627</v>
      </c>
      <c r="B10459" s="51" t="s">
        <v>10642</v>
      </c>
      <c r="C10459" s="51" t="s">
        <v>224</v>
      </c>
      <c r="D10459" s="51">
        <v>18.03</v>
      </c>
    </row>
    <row r="10460" spans="1:4" ht="15.75" customHeight="1" x14ac:dyDescent="0.3">
      <c r="A10460" s="51">
        <v>34629</v>
      </c>
      <c r="B10460" s="51" t="s">
        <v>10643</v>
      </c>
      <c r="C10460" s="51" t="s">
        <v>224</v>
      </c>
      <c r="D10460" s="51">
        <v>27.54</v>
      </c>
    </row>
    <row r="10461" spans="1:4" ht="15.75" customHeight="1" x14ac:dyDescent="0.3">
      <c r="A10461" s="51">
        <v>39257</v>
      </c>
      <c r="B10461" s="51" t="s">
        <v>10644</v>
      </c>
      <c r="C10461" s="51" t="s">
        <v>224</v>
      </c>
      <c r="D10461" s="51">
        <v>5.6</v>
      </c>
    </row>
    <row r="10462" spans="1:4" ht="15.75" customHeight="1" x14ac:dyDescent="0.3">
      <c r="A10462" s="51">
        <v>39261</v>
      </c>
      <c r="B10462" s="51" t="s">
        <v>10645</v>
      </c>
      <c r="C10462" s="51" t="s">
        <v>224</v>
      </c>
      <c r="D10462" s="51">
        <v>32.090000000000003</v>
      </c>
    </row>
    <row r="10463" spans="1:4" ht="15.75" customHeight="1" x14ac:dyDescent="0.3">
      <c r="A10463" s="51">
        <v>39268</v>
      </c>
      <c r="B10463" s="51" t="s">
        <v>10646</v>
      </c>
      <c r="C10463" s="51" t="s">
        <v>224</v>
      </c>
      <c r="D10463" s="51">
        <v>501.55</v>
      </c>
    </row>
    <row r="10464" spans="1:4" ht="15.75" customHeight="1" x14ac:dyDescent="0.3">
      <c r="A10464" s="51">
        <v>39262</v>
      </c>
      <c r="B10464" s="51" t="s">
        <v>10647</v>
      </c>
      <c r="C10464" s="51" t="s">
        <v>224</v>
      </c>
      <c r="D10464" s="51">
        <v>51.1</v>
      </c>
    </row>
    <row r="10465" spans="1:4" ht="15.75" customHeight="1" x14ac:dyDescent="0.3">
      <c r="A10465" s="51">
        <v>39258</v>
      </c>
      <c r="B10465" s="51" t="s">
        <v>10648</v>
      </c>
      <c r="C10465" s="51" t="s">
        <v>224</v>
      </c>
      <c r="D10465" s="51">
        <v>8.4499999999999993</v>
      </c>
    </row>
    <row r="10466" spans="1:4" ht="15.75" customHeight="1" x14ac:dyDescent="0.3">
      <c r="A10466" s="51">
        <v>39263</v>
      </c>
      <c r="B10466" s="51" t="s">
        <v>10649</v>
      </c>
      <c r="C10466" s="51" t="s">
        <v>224</v>
      </c>
      <c r="D10466" s="51">
        <v>88.35</v>
      </c>
    </row>
    <row r="10467" spans="1:4" ht="15.75" customHeight="1" x14ac:dyDescent="0.3">
      <c r="A10467" s="51">
        <v>39264</v>
      </c>
      <c r="B10467" s="51" t="s">
        <v>10650</v>
      </c>
      <c r="C10467" s="51" t="s">
        <v>224</v>
      </c>
      <c r="D10467" s="51">
        <v>122.4</v>
      </c>
    </row>
    <row r="10468" spans="1:4" ht="15.75" customHeight="1" x14ac:dyDescent="0.3">
      <c r="A10468" s="51">
        <v>39259</v>
      </c>
      <c r="B10468" s="51" t="s">
        <v>10651</v>
      </c>
      <c r="C10468" s="51" t="s">
        <v>224</v>
      </c>
      <c r="D10468" s="51">
        <v>13.01</v>
      </c>
    </row>
    <row r="10469" spans="1:4" ht="15.75" customHeight="1" x14ac:dyDescent="0.3">
      <c r="A10469" s="51">
        <v>39265</v>
      </c>
      <c r="B10469" s="51" t="s">
        <v>10652</v>
      </c>
      <c r="C10469" s="51" t="s">
        <v>224</v>
      </c>
      <c r="D10469" s="51">
        <v>166.17</v>
      </c>
    </row>
    <row r="10470" spans="1:4" ht="15.75" customHeight="1" x14ac:dyDescent="0.3">
      <c r="A10470" s="51">
        <v>39260</v>
      </c>
      <c r="B10470" s="51" t="s">
        <v>10653</v>
      </c>
      <c r="C10470" s="51" t="s">
        <v>224</v>
      </c>
      <c r="D10470" s="51">
        <v>19.920000000000002</v>
      </c>
    </row>
    <row r="10471" spans="1:4" ht="15.75" customHeight="1" x14ac:dyDescent="0.3">
      <c r="A10471" s="51">
        <v>39266</v>
      </c>
      <c r="B10471" s="51" t="s">
        <v>10654</v>
      </c>
      <c r="C10471" s="51" t="s">
        <v>224</v>
      </c>
      <c r="D10471" s="51">
        <v>250.75</v>
      </c>
    </row>
    <row r="10472" spans="1:4" ht="15.75" customHeight="1" x14ac:dyDescent="0.3">
      <c r="A10472" s="51">
        <v>39267</v>
      </c>
      <c r="B10472" s="51" t="s">
        <v>10655</v>
      </c>
      <c r="C10472" s="51" t="s">
        <v>224</v>
      </c>
      <c r="D10472" s="51">
        <v>313.51</v>
      </c>
    </row>
    <row r="10473" spans="1:4" ht="15.75" customHeight="1" x14ac:dyDescent="0.3">
      <c r="A10473" s="51">
        <v>11901</v>
      </c>
      <c r="B10473" s="51" t="s">
        <v>10656</v>
      </c>
      <c r="C10473" s="51" t="s">
        <v>224</v>
      </c>
      <c r="D10473" s="51">
        <v>0.86</v>
      </c>
    </row>
    <row r="10474" spans="1:4" ht="15.75" customHeight="1" x14ac:dyDescent="0.3">
      <c r="A10474" s="51">
        <v>11902</v>
      </c>
      <c r="B10474" s="51" t="s">
        <v>10657</v>
      </c>
      <c r="C10474" s="51" t="s">
        <v>224</v>
      </c>
      <c r="D10474" s="51">
        <v>1.64</v>
      </c>
    </row>
    <row r="10475" spans="1:4" ht="15.75" customHeight="1" x14ac:dyDescent="0.3">
      <c r="A10475" s="51">
        <v>11903</v>
      </c>
      <c r="B10475" s="51" t="s">
        <v>10658</v>
      </c>
      <c r="C10475" s="51" t="s">
        <v>224</v>
      </c>
      <c r="D10475" s="51">
        <v>1.74</v>
      </c>
    </row>
    <row r="10476" spans="1:4" ht="15.75" customHeight="1" x14ac:dyDescent="0.3">
      <c r="A10476" s="51">
        <v>11904</v>
      </c>
      <c r="B10476" s="51" t="s">
        <v>10659</v>
      </c>
      <c r="C10476" s="51" t="s">
        <v>224</v>
      </c>
      <c r="D10476" s="51">
        <v>2.63</v>
      </c>
    </row>
    <row r="10477" spans="1:4" ht="15.75" customHeight="1" x14ac:dyDescent="0.3">
      <c r="A10477" s="51">
        <v>11905</v>
      </c>
      <c r="B10477" s="51" t="s">
        <v>10660</v>
      </c>
      <c r="C10477" s="51" t="s">
        <v>224</v>
      </c>
      <c r="D10477" s="51">
        <v>3.21</v>
      </c>
    </row>
    <row r="10478" spans="1:4" ht="15.75" customHeight="1" x14ac:dyDescent="0.3">
      <c r="A10478" s="51">
        <v>11906</v>
      </c>
      <c r="B10478" s="51" t="s">
        <v>10661</v>
      </c>
      <c r="C10478" s="51" t="s">
        <v>224</v>
      </c>
      <c r="D10478" s="51">
        <v>4.09</v>
      </c>
    </row>
    <row r="10479" spans="1:4" ht="15.75" customHeight="1" x14ac:dyDescent="0.3">
      <c r="A10479" s="51">
        <v>11919</v>
      </c>
      <c r="B10479" s="51" t="s">
        <v>10662</v>
      </c>
      <c r="C10479" s="51" t="s">
        <v>224</v>
      </c>
      <c r="D10479" s="51">
        <v>7.49</v>
      </c>
    </row>
    <row r="10480" spans="1:4" ht="15.75" customHeight="1" x14ac:dyDescent="0.3">
      <c r="A10480" s="51">
        <v>11920</v>
      </c>
      <c r="B10480" s="51" t="s">
        <v>10663</v>
      </c>
      <c r="C10480" s="51" t="s">
        <v>224</v>
      </c>
      <c r="D10480" s="51">
        <v>14.23</v>
      </c>
    </row>
    <row r="10481" spans="1:4" ht="15.75" customHeight="1" x14ac:dyDescent="0.3">
      <c r="A10481" s="51">
        <v>11924</v>
      </c>
      <c r="B10481" s="51" t="s">
        <v>10664</v>
      </c>
      <c r="C10481" s="51" t="s">
        <v>224</v>
      </c>
      <c r="D10481" s="51">
        <v>119.43</v>
      </c>
    </row>
    <row r="10482" spans="1:4" ht="15.75" customHeight="1" x14ac:dyDescent="0.3">
      <c r="A10482" s="51">
        <v>11921</v>
      </c>
      <c r="B10482" s="51" t="s">
        <v>10665</v>
      </c>
      <c r="C10482" s="51" t="s">
        <v>224</v>
      </c>
      <c r="D10482" s="51">
        <v>20.82</v>
      </c>
    </row>
    <row r="10483" spans="1:4" ht="15.75" customHeight="1" x14ac:dyDescent="0.3">
      <c r="A10483" s="51">
        <v>11922</v>
      </c>
      <c r="B10483" s="51" t="s">
        <v>10666</v>
      </c>
      <c r="C10483" s="51" t="s">
        <v>224</v>
      </c>
      <c r="D10483" s="51">
        <v>33.659999999999997</v>
      </c>
    </row>
    <row r="10484" spans="1:4" ht="15.75" customHeight="1" x14ac:dyDescent="0.3">
      <c r="A10484" s="51">
        <v>11923</v>
      </c>
      <c r="B10484" s="51" t="s">
        <v>10667</v>
      </c>
      <c r="C10484" s="51" t="s">
        <v>224</v>
      </c>
      <c r="D10484" s="51">
        <v>49.28</v>
      </c>
    </row>
    <row r="10485" spans="1:4" ht="15.75" customHeight="1" x14ac:dyDescent="0.3">
      <c r="A10485" s="51">
        <v>11916</v>
      </c>
      <c r="B10485" s="51" t="s">
        <v>10668</v>
      </c>
      <c r="C10485" s="51" t="s">
        <v>224</v>
      </c>
      <c r="D10485" s="51">
        <v>10.25</v>
      </c>
    </row>
    <row r="10486" spans="1:4" ht="15.75" customHeight="1" x14ac:dyDescent="0.3">
      <c r="A10486" s="51">
        <v>11914</v>
      </c>
      <c r="B10486" s="51" t="s">
        <v>10669</v>
      </c>
      <c r="C10486" s="51" t="s">
        <v>224</v>
      </c>
      <c r="D10486" s="51">
        <v>73.83</v>
      </c>
    </row>
    <row r="10487" spans="1:4" ht="15.75" customHeight="1" x14ac:dyDescent="0.3">
      <c r="A10487" s="51">
        <v>11917</v>
      </c>
      <c r="B10487" s="51" t="s">
        <v>10670</v>
      </c>
      <c r="C10487" s="51" t="s">
        <v>224</v>
      </c>
      <c r="D10487" s="51">
        <v>18.05</v>
      </c>
    </row>
    <row r="10488" spans="1:4" ht="15.75" customHeight="1" x14ac:dyDescent="0.3">
      <c r="A10488" s="51">
        <v>11918</v>
      </c>
      <c r="B10488" s="51" t="s">
        <v>10671</v>
      </c>
      <c r="C10488" s="51" t="s">
        <v>224</v>
      </c>
      <c r="D10488" s="51">
        <v>21.41</v>
      </c>
    </row>
    <row r="10489" spans="1:4" ht="15.75" customHeight="1" x14ac:dyDescent="0.3">
      <c r="A10489" s="51">
        <v>37734</v>
      </c>
      <c r="B10489" s="51" t="s">
        <v>10672</v>
      </c>
      <c r="C10489" s="51" t="s">
        <v>182</v>
      </c>
      <c r="D10489" s="51">
        <v>72890.66</v>
      </c>
    </row>
    <row r="10490" spans="1:4" ht="15.75" customHeight="1" x14ac:dyDescent="0.3">
      <c r="A10490" s="51">
        <v>42251</v>
      </c>
      <c r="B10490" s="51" t="s">
        <v>10673</v>
      </c>
      <c r="C10490" s="51" t="s">
        <v>182</v>
      </c>
      <c r="D10490" s="51">
        <v>82771.789999999994</v>
      </c>
    </row>
    <row r="10491" spans="1:4" ht="15.75" customHeight="1" x14ac:dyDescent="0.3">
      <c r="A10491" s="51">
        <v>37733</v>
      </c>
      <c r="B10491" s="51" t="s">
        <v>10674</v>
      </c>
      <c r="C10491" s="51" t="s">
        <v>182</v>
      </c>
      <c r="D10491" s="51">
        <v>54653.14</v>
      </c>
    </row>
    <row r="10492" spans="1:4" ht="15.75" customHeight="1" x14ac:dyDescent="0.3">
      <c r="A10492" s="51">
        <v>37735</v>
      </c>
      <c r="B10492" s="51" t="s">
        <v>10675</v>
      </c>
      <c r="C10492" s="51" t="s">
        <v>182</v>
      </c>
      <c r="D10492" s="51">
        <v>65857.039999999994</v>
      </c>
    </row>
    <row r="10493" spans="1:4" ht="15.75" customHeight="1" x14ac:dyDescent="0.3">
      <c r="A10493" s="51">
        <v>5090</v>
      </c>
      <c r="B10493" s="51" t="s">
        <v>10676</v>
      </c>
      <c r="C10493" s="51" t="s">
        <v>182</v>
      </c>
      <c r="D10493" s="51">
        <v>19.5</v>
      </c>
    </row>
    <row r="10494" spans="1:4" ht="15.75" customHeight="1" x14ac:dyDescent="0.3">
      <c r="A10494" s="51">
        <v>5085</v>
      </c>
      <c r="B10494" s="51" t="s">
        <v>10677</v>
      </c>
      <c r="C10494" s="51" t="s">
        <v>182</v>
      </c>
      <c r="D10494" s="51">
        <v>29.03</v>
      </c>
    </row>
    <row r="10495" spans="1:4" ht="15.75" customHeight="1" x14ac:dyDescent="0.3">
      <c r="A10495" s="51">
        <v>43603</v>
      </c>
      <c r="B10495" s="51" t="s">
        <v>10678</v>
      </c>
      <c r="C10495" s="51" t="s">
        <v>182</v>
      </c>
      <c r="D10495" s="51">
        <v>41.47</v>
      </c>
    </row>
    <row r="10496" spans="1:4" ht="15.75" customHeight="1" x14ac:dyDescent="0.3">
      <c r="A10496" s="51">
        <v>38374</v>
      </c>
      <c r="B10496" s="51" t="s">
        <v>10679</v>
      </c>
      <c r="C10496" s="51" t="s">
        <v>182</v>
      </c>
      <c r="D10496" s="51">
        <v>1082.92</v>
      </c>
    </row>
    <row r="10497" spans="1:4" ht="15.75" customHeight="1" x14ac:dyDescent="0.3">
      <c r="A10497" s="51">
        <v>4513</v>
      </c>
      <c r="B10497" s="51" t="s">
        <v>10680</v>
      </c>
      <c r="C10497" s="51" t="s">
        <v>224</v>
      </c>
      <c r="D10497" s="51">
        <v>4.92</v>
      </c>
    </row>
    <row r="10498" spans="1:4" ht="15.75" customHeight="1" x14ac:dyDescent="0.3">
      <c r="A10498" s="51">
        <v>20212</v>
      </c>
      <c r="B10498" s="51" t="s">
        <v>10681</v>
      </c>
      <c r="C10498" s="51" t="s">
        <v>224</v>
      </c>
      <c r="D10498" s="51">
        <v>25.25</v>
      </c>
    </row>
    <row r="10499" spans="1:4" ht="15.75" customHeight="1" x14ac:dyDescent="0.3">
      <c r="A10499" s="51">
        <v>20209</v>
      </c>
      <c r="B10499" s="51" t="s">
        <v>10682</v>
      </c>
      <c r="C10499" s="51" t="s">
        <v>224</v>
      </c>
      <c r="D10499" s="51">
        <v>30.16</v>
      </c>
    </row>
    <row r="10500" spans="1:4" ht="15.75" customHeight="1" x14ac:dyDescent="0.3">
      <c r="A10500" s="51">
        <v>4430</v>
      </c>
      <c r="B10500" s="51" t="s">
        <v>10683</v>
      </c>
      <c r="C10500" s="51" t="s">
        <v>224</v>
      </c>
      <c r="D10500" s="51">
        <v>14.78</v>
      </c>
    </row>
    <row r="10501" spans="1:4" ht="15.75" customHeight="1" x14ac:dyDescent="0.3">
      <c r="A10501" s="51">
        <v>4433</v>
      </c>
      <c r="B10501" s="51" t="s">
        <v>10684</v>
      </c>
      <c r="C10501" s="51" t="s">
        <v>224</v>
      </c>
      <c r="D10501" s="51">
        <v>28.9</v>
      </c>
    </row>
    <row r="10502" spans="1:4" ht="15.75" customHeight="1" x14ac:dyDescent="0.3">
      <c r="A10502" s="51">
        <v>4400</v>
      </c>
      <c r="B10502" s="51" t="s">
        <v>10685</v>
      </c>
      <c r="C10502" s="51" t="s">
        <v>224</v>
      </c>
      <c r="D10502" s="51">
        <v>23.52</v>
      </c>
    </row>
    <row r="10503" spans="1:4" ht="15.75" customHeight="1" x14ac:dyDescent="0.3">
      <c r="A10503" s="51">
        <v>2729</v>
      </c>
      <c r="B10503" s="51" t="s">
        <v>10686</v>
      </c>
      <c r="C10503" s="51" t="s">
        <v>182</v>
      </c>
      <c r="D10503" s="51">
        <v>34.24</v>
      </c>
    </row>
    <row r="10504" spans="1:4" ht="15.75" customHeight="1" x14ac:dyDescent="0.3">
      <c r="A10504" s="51">
        <v>37106</v>
      </c>
      <c r="B10504" s="51" t="s">
        <v>10687</v>
      </c>
      <c r="C10504" s="51" t="s">
        <v>182</v>
      </c>
      <c r="D10504" s="51">
        <v>5417.37</v>
      </c>
    </row>
    <row r="10505" spans="1:4" ht="15.75" customHeight="1" x14ac:dyDescent="0.3">
      <c r="A10505" s="51">
        <v>11869</v>
      </c>
      <c r="B10505" s="51" t="s">
        <v>10688</v>
      </c>
      <c r="C10505" s="51" t="s">
        <v>182</v>
      </c>
      <c r="D10505" s="51">
        <v>1083.47</v>
      </c>
    </row>
    <row r="10506" spans="1:4" ht="15.75" customHeight="1" x14ac:dyDescent="0.3">
      <c r="A10506" s="51">
        <v>43981</v>
      </c>
      <c r="B10506" s="51" t="s">
        <v>10689</v>
      </c>
      <c r="C10506" s="51" t="s">
        <v>182</v>
      </c>
      <c r="D10506" s="51">
        <v>8163.93</v>
      </c>
    </row>
    <row r="10507" spans="1:4" ht="15.75" customHeight="1" x14ac:dyDescent="0.3">
      <c r="A10507" s="51">
        <v>37104</v>
      </c>
      <c r="B10507" s="51" t="s">
        <v>10690</v>
      </c>
      <c r="C10507" s="51" t="s">
        <v>182</v>
      </c>
      <c r="D10507" s="51">
        <v>1359.78</v>
      </c>
    </row>
    <row r="10508" spans="1:4" ht="15.75" customHeight="1" x14ac:dyDescent="0.3">
      <c r="A10508" s="51">
        <v>43982</v>
      </c>
      <c r="B10508" s="51" t="s">
        <v>10691</v>
      </c>
      <c r="C10508" s="51" t="s">
        <v>182</v>
      </c>
      <c r="D10508" s="51">
        <v>12896.96</v>
      </c>
    </row>
    <row r="10509" spans="1:4" ht="15.75" customHeight="1" x14ac:dyDescent="0.3">
      <c r="A10509" s="51">
        <v>43978</v>
      </c>
      <c r="B10509" s="51" t="s">
        <v>10692</v>
      </c>
      <c r="C10509" s="51" t="s">
        <v>182</v>
      </c>
      <c r="D10509" s="51">
        <v>2015.17</v>
      </c>
    </row>
    <row r="10510" spans="1:4" ht="15.75" customHeight="1" x14ac:dyDescent="0.3">
      <c r="A10510" s="51">
        <v>11871</v>
      </c>
      <c r="B10510" s="51" t="s">
        <v>10693</v>
      </c>
      <c r="C10510" s="51" t="s">
        <v>182</v>
      </c>
      <c r="D10510" s="51">
        <v>505.06</v>
      </c>
    </row>
    <row r="10511" spans="1:4" ht="15.75" customHeight="1" x14ac:dyDescent="0.3">
      <c r="A10511" s="51">
        <v>37105</v>
      </c>
      <c r="B10511" s="51" t="s">
        <v>10694</v>
      </c>
      <c r="C10511" s="51" t="s">
        <v>182</v>
      </c>
      <c r="D10511" s="51">
        <v>3107.62</v>
      </c>
    </row>
    <row r="10512" spans="1:4" ht="15.75" customHeight="1" x14ac:dyDescent="0.3">
      <c r="A10512" s="51">
        <v>43980</v>
      </c>
      <c r="B10512" s="51" t="s">
        <v>10695</v>
      </c>
      <c r="C10512" s="51" t="s">
        <v>182</v>
      </c>
      <c r="D10512" s="51">
        <v>3870.21</v>
      </c>
    </row>
    <row r="10513" spans="1:4" ht="15.75" customHeight="1" x14ac:dyDescent="0.3">
      <c r="A10513" s="51">
        <v>43979</v>
      </c>
      <c r="B10513" s="51" t="s">
        <v>10696</v>
      </c>
      <c r="C10513" s="51" t="s">
        <v>182</v>
      </c>
      <c r="D10513" s="51">
        <v>727.17</v>
      </c>
    </row>
    <row r="10514" spans="1:4" ht="15.75" customHeight="1" x14ac:dyDescent="0.3">
      <c r="A10514" s="51">
        <v>11868</v>
      </c>
      <c r="B10514" s="51" t="s">
        <v>10697</v>
      </c>
      <c r="C10514" s="51" t="s">
        <v>182</v>
      </c>
      <c r="D10514" s="51">
        <v>703.25</v>
      </c>
    </row>
    <row r="10515" spans="1:4" ht="15.75" customHeight="1" x14ac:dyDescent="0.3">
      <c r="A10515" s="51">
        <v>34636</v>
      </c>
      <c r="B10515" s="51" t="s">
        <v>10698</v>
      </c>
      <c r="C10515" s="51" t="s">
        <v>182</v>
      </c>
      <c r="D10515" s="51">
        <v>499.4</v>
      </c>
    </row>
    <row r="10516" spans="1:4" ht="15.75" customHeight="1" x14ac:dyDescent="0.3">
      <c r="A10516" s="51">
        <v>34639</v>
      </c>
      <c r="B10516" s="51" t="s">
        <v>10699</v>
      </c>
      <c r="C10516" s="51" t="s">
        <v>182</v>
      </c>
      <c r="D10516" s="51">
        <v>1152.7</v>
      </c>
    </row>
    <row r="10517" spans="1:4" ht="15.75" customHeight="1" x14ac:dyDescent="0.3">
      <c r="A10517" s="51">
        <v>34640</v>
      </c>
      <c r="B10517" s="51" t="s">
        <v>10700</v>
      </c>
      <c r="C10517" s="51" t="s">
        <v>182</v>
      </c>
      <c r="D10517" s="51">
        <v>1307.56</v>
      </c>
    </row>
    <row r="10518" spans="1:4" ht="15.75" customHeight="1" x14ac:dyDescent="0.3">
      <c r="A10518" s="51">
        <v>43977</v>
      </c>
      <c r="B10518" s="51" t="s">
        <v>10701</v>
      </c>
      <c r="C10518" s="51" t="s">
        <v>182</v>
      </c>
      <c r="D10518" s="51">
        <v>2254.16</v>
      </c>
    </row>
    <row r="10519" spans="1:4" ht="15.75" customHeight="1" x14ac:dyDescent="0.3">
      <c r="A10519" s="51">
        <v>34637</v>
      </c>
      <c r="B10519" s="51" t="s">
        <v>10702</v>
      </c>
      <c r="C10519" s="51" t="s">
        <v>182</v>
      </c>
      <c r="D10519" s="51">
        <v>302.01</v>
      </c>
    </row>
    <row r="10520" spans="1:4" ht="15.75" customHeight="1" x14ac:dyDescent="0.3">
      <c r="A10520" s="51">
        <v>34638</v>
      </c>
      <c r="B10520" s="51" t="s">
        <v>10703</v>
      </c>
      <c r="C10520" s="51" t="s">
        <v>182</v>
      </c>
      <c r="D10520" s="51">
        <v>467.15</v>
      </c>
    </row>
    <row r="10521" spans="1:4" ht="15.75" customHeight="1" x14ac:dyDescent="0.3">
      <c r="A10521" s="51">
        <v>34641</v>
      </c>
      <c r="B10521" s="51" t="s">
        <v>10704</v>
      </c>
      <c r="C10521" s="51" t="s">
        <v>182</v>
      </c>
    </row>
    <row r="10522" spans="1:4" ht="15.75" customHeight="1" x14ac:dyDescent="0.3">
      <c r="A10522" s="51">
        <v>43434</v>
      </c>
      <c r="B10522" s="51" t="s">
        <v>10705</v>
      </c>
      <c r="C10522" s="51" t="s">
        <v>182</v>
      </c>
    </row>
    <row r="10523" spans="1:4" ht="15.75" customHeight="1" x14ac:dyDescent="0.3">
      <c r="A10523" s="51">
        <v>43435</v>
      </c>
      <c r="B10523" s="51" t="s">
        <v>10706</v>
      </c>
      <c r="C10523" s="51" t="s">
        <v>182</v>
      </c>
    </row>
    <row r="10524" spans="1:4" ht="15.75" customHeight="1" x14ac:dyDescent="0.3">
      <c r="A10524" s="51">
        <v>43436</v>
      </c>
      <c r="B10524" s="51" t="s">
        <v>10707</v>
      </c>
      <c r="C10524" s="51" t="s">
        <v>182</v>
      </c>
    </row>
    <row r="10525" spans="1:4" ht="15.75" customHeight="1" x14ac:dyDescent="0.3">
      <c r="A10525" s="51">
        <v>43437</v>
      </c>
      <c r="B10525" s="51" t="s">
        <v>10708</v>
      </c>
      <c r="C10525" s="51" t="s">
        <v>182</v>
      </c>
    </row>
    <row r="10526" spans="1:4" ht="15.75" customHeight="1" x14ac:dyDescent="0.3">
      <c r="A10526" s="51">
        <v>43438</v>
      </c>
      <c r="B10526" s="51" t="s">
        <v>10709</v>
      </c>
      <c r="C10526" s="51" t="s">
        <v>182</v>
      </c>
    </row>
    <row r="10527" spans="1:4" ht="15.75" customHeight="1" x14ac:dyDescent="0.3">
      <c r="A10527" s="51">
        <v>41627</v>
      </c>
      <c r="B10527" s="51" t="s">
        <v>10710</v>
      </c>
      <c r="C10527" s="51" t="s">
        <v>182</v>
      </c>
    </row>
    <row r="10528" spans="1:4" ht="15.75" customHeight="1" x14ac:dyDescent="0.3">
      <c r="A10528" s="51">
        <v>41628</v>
      </c>
      <c r="B10528" s="51" t="s">
        <v>10711</v>
      </c>
      <c r="C10528" s="51" t="s">
        <v>182</v>
      </c>
    </row>
    <row r="10529" spans="1:4" ht="15.75" customHeight="1" x14ac:dyDescent="0.3">
      <c r="A10529" s="51">
        <v>41629</v>
      </c>
      <c r="B10529" s="51" t="s">
        <v>10712</v>
      </c>
      <c r="C10529" s="51" t="s">
        <v>182</v>
      </c>
    </row>
    <row r="10530" spans="1:4" ht="15.75" customHeight="1" x14ac:dyDescent="0.3">
      <c r="A10530" s="51">
        <v>43429</v>
      </c>
      <c r="B10530" s="51" t="s">
        <v>10713</v>
      </c>
      <c r="C10530" s="51" t="s">
        <v>182</v>
      </c>
    </row>
    <row r="10531" spans="1:4" ht="15.75" customHeight="1" x14ac:dyDescent="0.3">
      <c r="A10531" s="51">
        <v>43430</v>
      </c>
      <c r="B10531" s="51" t="s">
        <v>10714</v>
      </c>
      <c r="C10531" s="51" t="s">
        <v>182</v>
      </c>
    </row>
    <row r="10532" spans="1:4" ht="15.75" customHeight="1" x14ac:dyDescent="0.3">
      <c r="A10532" s="51">
        <v>43431</v>
      </c>
      <c r="B10532" s="51" t="s">
        <v>10715</v>
      </c>
      <c r="C10532" s="51" t="s">
        <v>182</v>
      </c>
    </row>
    <row r="10533" spans="1:4" ht="15.75" customHeight="1" x14ac:dyDescent="0.3">
      <c r="A10533" s="51">
        <v>43432</v>
      </c>
      <c r="B10533" s="51" t="s">
        <v>10716</v>
      </c>
      <c r="C10533" s="51" t="s">
        <v>182</v>
      </c>
    </row>
    <row r="10534" spans="1:4" ht="15.75" customHeight="1" x14ac:dyDescent="0.3">
      <c r="A10534" s="51">
        <v>43433</v>
      </c>
      <c r="B10534" s="51" t="s">
        <v>10717</v>
      </c>
      <c r="C10534" s="51" t="s">
        <v>182</v>
      </c>
    </row>
    <row r="10535" spans="1:4" ht="15.75" customHeight="1" x14ac:dyDescent="0.3">
      <c r="A10535" s="51">
        <v>43094</v>
      </c>
      <c r="B10535" s="51" t="s">
        <v>10718</v>
      </c>
      <c r="C10535" s="51" t="s">
        <v>182</v>
      </c>
      <c r="D10535" s="51">
        <v>400.73</v>
      </c>
    </row>
    <row r="10536" spans="1:4" ht="15.75" customHeight="1" x14ac:dyDescent="0.3">
      <c r="A10536" s="51">
        <v>43093</v>
      </c>
      <c r="B10536" s="51" t="s">
        <v>10719</v>
      </c>
      <c r="C10536" s="51" t="s">
        <v>182</v>
      </c>
      <c r="D10536" s="51">
        <v>425.85</v>
      </c>
    </row>
    <row r="10537" spans="1:4" ht="15.75" customHeight="1" x14ac:dyDescent="0.3">
      <c r="A10537" s="51">
        <v>11694</v>
      </c>
      <c r="B10537" s="51" t="s">
        <v>10720</v>
      </c>
      <c r="C10537" s="51" t="s">
        <v>182</v>
      </c>
      <c r="D10537" s="51">
        <v>1065.03</v>
      </c>
    </row>
    <row r="10538" spans="1:4" ht="15.75" customHeight="1" x14ac:dyDescent="0.3">
      <c r="A10538" s="51">
        <v>1030</v>
      </c>
      <c r="B10538" s="51" t="s">
        <v>10721</v>
      </c>
      <c r="C10538" s="51" t="s">
        <v>182</v>
      </c>
      <c r="D10538" s="51">
        <v>48.18</v>
      </c>
    </row>
    <row r="10539" spans="1:4" ht="15.75" customHeight="1" x14ac:dyDescent="0.3">
      <c r="A10539" s="51">
        <v>11881</v>
      </c>
      <c r="B10539" s="51" t="s">
        <v>10722</v>
      </c>
      <c r="C10539" s="51" t="s">
        <v>182</v>
      </c>
    </row>
    <row r="10540" spans="1:4" ht="15.75" customHeight="1" x14ac:dyDescent="0.3">
      <c r="A10540" s="51">
        <v>35277</v>
      </c>
      <c r="B10540" s="51" t="s">
        <v>10723</v>
      </c>
      <c r="C10540" s="51" t="s">
        <v>182</v>
      </c>
      <c r="D10540" s="51">
        <v>365.8</v>
      </c>
    </row>
    <row r="10541" spans="1:4" ht="15.75" customHeight="1" x14ac:dyDescent="0.3">
      <c r="A10541" s="51">
        <v>10521</v>
      </c>
      <c r="B10541" s="51" t="s">
        <v>10724</v>
      </c>
      <c r="C10541" s="51" t="s">
        <v>182</v>
      </c>
      <c r="D10541" s="51">
        <v>413.79</v>
      </c>
    </row>
    <row r="10542" spans="1:4" ht="15.75" customHeight="1" x14ac:dyDescent="0.3">
      <c r="A10542" s="51">
        <v>10885</v>
      </c>
      <c r="B10542" s="51" t="s">
        <v>10725</v>
      </c>
      <c r="C10542" s="51" t="s">
        <v>182</v>
      </c>
      <c r="D10542" s="51">
        <v>523.4</v>
      </c>
    </row>
    <row r="10543" spans="1:4" ht="15.75" customHeight="1" x14ac:dyDescent="0.3">
      <c r="A10543" s="51">
        <v>20962</v>
      </c>
      <c r="B10543" s="51" t="s">
        <v>10726</v>
      </c>
      <c r="C10543" s="51" t="s">
        <v>182</v>
      </c>
      <c r="D10543" s="51">
        <v>433.5</v>
      </c>
    </row>
    <row r="10544" spans="1:4" ht="15.75" customHeight="1" x14ac:dyDescent="0.3">
      <c r="A10544" s="51">
        <v>20963</v>
      </c>
      <c r="B10544" s="51" t="s">
        <v>10727</v>
      </c>
      <c r="C10544" s="51" t="s">
        <v>182</v>
      </c>
      <c r="D10544" s="51">
        <v>529.54999999999995</v>
      </c>
    </row>
    <row r="10545" spans="1:4" ht="15.75" customHeight="1" x14ac:dyDescent="0.3">
      <c r="A10545" s="51">
        <v>34643</v>
      </c>
      <c r="B10545" s="51" t="s">
        <v>10728</v>
      </c>
      <c r="C10545" s="51" t="s">
        <v>182</v>
      </c>
      <c r="D10545" s="51">
        <v>42.13</v>
      </c>
    </row>
    <row r="10546" spans="1:4" ht="15.75" customHeight="1" x14ac:dyDescent="0.3">
      <c r="A10546" s="51">
        <v>41480</v>
      </c>
      <c r="B10546" s="51" t="s">
        <v>10729</v>
      </c>
      <c r="C10546" s="51" t="s">
        <v>182</v>
      </c>
      <c r="D10546" s="51">
        <v>48.84</v>
      </c>
    </row>
    <row r="10547" spans="1:4" ht="15.75" customHeight="1" x14ac:dyDescent="0.3">
      <c r="A10547" s="51">
        <v>41474</v>
      </c>
      <c r="B10547" s="51" t="s">
        <v>10730</v>
      </c>
      <c r="C10547" s="51" t="s">
        <v>182</v>
      </c>
      <c r="D10547" s="51">
        <v>78.03</v>
      </c>
    </row>
    <row r="10548" spans="1:4" ht="15.75" customHeight="1" x14ac:dyDescent="0.3">
      <c r="A10548" s="51">
        <v>41475</v>
      </c>
      <c r="B10548" s="51" t="s">
        <v>10731</v>
      </c>
      <c r="C10548" s="51" t="s">
        <v>182</v>
      </c>
      <c r="D10548" s="51">
        <v>66.569999999999993</v>
      </c>
    </row>
    <row r="10549" spans="1:4" ht="15.75" customHeight="1" x14ac:dyDescent="0.3">
      <c r="A10549" s="51">
        <v>41476</v>
      </c>
      <c r="B10549" s="51" t="s">
        <v>10732</v>
      </c>
      <c r="C10549" s="51" t="s">
        <v>182</v>
      </c>
      <c r="D10549" s="51">
        <v>145.78</v>
      </c>
    </row>
    <row r="10550" spans="1:4" ht="15.75" customHeight="1" x14ac:dyDescent="0.3">
      <c r="A10550" s="51">
        <v>2555</v>
      </c>
      <c r="B10550" s="51" t="s">
        <v>10733</v>
      </c>
      <c r="C10550" s="51" t="s">
        <v>182</v>
      </c>
    </row>
    <row r="10551" spans="1:4" ht="15.75" customHeight="1" x14ac:dyDescent="0.3">
      <c r="A10551" s="51">
        <v>2556</v>
      </c>
      <c r="B10551" s="51" t="s">
        <v>10734</v>
      </c>
      <c r="C10551" s="51" t="s">
        <v>182</v>
      </c>
    </row>
    <row r="10552" spans="1:4" ht="15.75" customHeight="1" x14ac:dyDescent="0.3">
      <c r="A10552" s="51">
        <v>2557</v>
      </c>
      <c r="B10552" s="51" t="s">
        <v>10735</v>
      </c>
      <c r="C10552" s="51" t="s">
        <v>182</v>
      </c>
    </row>
    <row r="10553" spans="1:4" ht="15.75" customHeight="1" x14ac:dyDescent="0.3">
      <c r="A10553" s="51">
        <v>10569</v>
      </c>
      <c r="B10553" s="51" t="s">
        <v>10736</v>
      </c>
      <c r="C10553" s="51" t="s">
        <v>182</v>
      </c>
    </row>
    <row r="10554" spans="1:4" ht="15.75" customHeight="1" x14ac:dyDescent="0.3">
      <c r="A10554" s="51">
        <v>39810</v>
      </c>
      <c r="B10554" s="51" t="s">
        <v>10737</v>
      </c>
      <c r="C10554" s="51" t="s">
        <v>182</v>
      </c>
      <c r="D10554" s="51">
        <v>54.08</v>
      </c>
    </row>
    <row r="10555" spans="1:4" ht="15.75" customHeight="1" x14ac:dyDescent="0.3">
      <c r="A10555" s="51">
        <v>39811</v>
      </c>
      <c r="B10555" s="51" t="s">
        <v>10738</v>
      </c>
      <c r="C10555" s="51" t="s">
        <v>182</v>
      </c>
      <c r="D10555" s="51">
        <v>66.150000000000006</v>
      </c>
    </row>
    <row r="10556" spans="1:4" ht="15.75" customHeight="1" x14ac:dyDescent="0.3">
      <c r="A10556" s="51">
        <v>39812</v>
      </c>
      <c r="B10556" s="51" t="s">
        <v>10739</v>
      </c>
      <c r="C10556" s="51" t="s">
        <v>182</v>
      </c>
      <c r="D10556" s="51">
        <v>108.76</v>
      </c>
    </row>
    <row r="10557" spans="1:4" ht="15.75" customHeight="1" x14ac:dyDescent="0.3">
      <c r="A10557" s="51">
        <v>43096</v>
      </c>
      <c r="B10557" s="51" t="s">
        <v>10740</v>
      </c>
      <c r="C10557" s="51" t="s">
        <v>182</v>
      </c>
      <c r="D10557" s="51">
        <v>360.53</v>
      </c>
    </row>
    <row r="10558" spans="1:4" ht="15.75" customHeight="1" x14ac:dyDescent="0.3">
      <c r="A10558" s="51">
        <v>43102</v>
      </c>
      <c r="B10558" s="51" t="s">
        <v>10741</v>
      </c>
      <c r="C10558" s="51" t="s">
        <v>182</v>
      </c>
      <c r="D10558" s="51">
        <v>219.22</v>
      </c>
    </row>
    <row r="10559" spans="1:4" ht="15.75" customHeight="1" x14ac:dyDescent="0.3">
      <c r="A10559" s="51">
        <v>43103</v>
      </c>
      <c r="B10559" s="51" t="s">
        <v>10742</v>
      </c>
      <c r="C10559" s="51" t="s">
        <v>182</v>
      </c>
      <c r="D10559" s="51">
        <v>322.81</v>
      </c>
    </row>
    <row r="10560" spans="1:4" ht="15.75" customHeight="1" x14ac:dyDescent="0.3">
      <c r="A10560" s="51">
        <v>43098</v>
      </c>
      <c r="B10560" s="51" t="s">
        <v>10743</v>
      </c>
      <c r="C10560" s="51" t="s">
        <v>182</v>
      </c>
      <c r="D10560" s="51">
        <v>122.12</v>
      </c>
    </row>
    <row r="10561" spans="1:4" ht="15.75" customHeight="1" x14ac:dyDescent="0.3">
      <c r="A10561" s="51">
        <v>43097</v>
      </c>
      <c r="B10561" s="51" t="s">
        <v>10744</v>
      </c>
      <c r="C10561" s="51" t="s">
        <v>182</v>
      </c>
      <c r="D10561" s="51">
        <v>72.349999999999994</v>
      </c>
    </row>
    <row r="10562" spans="1:4" ht="15.75" customHeight="1" x14ac:dyDescent="0.3">
      <c r="A10562" s="51">
        <v>43104</v>
      </c>
      <c r="B10562" s="51" t="s">
        <v>10745</v>
      </c>
      <c r="C10562" s="51" t="s">
        <v>182</v>
      </c>
      <c r="D10562" s="51">
        <v>855.84</v>
      </c>
    </row>
    <row r="10563" spans="1:4" ht="15.75" customHeight="1" x14ac:dyDescent="0.3">
      <c r="A10563" s="51">
        <v>39771</v>
      </c>
      <c r="B10563" s="51" t="s">
        <v>10746</v>
      </c>
      <c r="C10563" s="51" t="s">
        <v>182</v>
      </c>
    </row>
    <row r="10564" spans="1:4" ht="15.75" customHeight="1" x14ac:dyDescent="0.3">
      <c r="A10564" s="51">
        <v>39772</v>
      </c>
      <c r="B10564" s="51" t="s">
        <v>10747</v>
      </c>
      <c r="C10564" s="51" t="s">
        <v>182</v>
      </c>
    </row>
    <row r="10565" spans="1:4" ht="15.75" customHeight="1" x14ac:dyDescent="0.3">
      <c r="A10565" s="51">
        <v>39773</v>
      </c>
      <c r="B10565" s="51" t="s">
        <v>10748</v>
      </c>
      <c r="C10565" s="51" t="s">
        <v>182</v>
      </c>
    </row>
    <row r="10566" spans="1:4" ht="15.75" customHeight="1" x14ac:dyDescent="0.3">
      <c r="A10566" s="51">
        <v>39774</v>
      </c>
      <c r="B10566" s="51" t="s">
        <v>10749</v>
      </c>
      <c r="C10566" s="51" t="s">
        <v>182</v>
      </c>
    </row>
    <row r="10567" spans="1:4" ht="15.75" customHeight="1" x14ac:dyDescent="0.3">
      <c r="A10567" s="51">
        <v>39775</v>
      </c>
      <c r="B10567" s="51" t="s">
        <v>10750</v>
      </c>
      <c r="C10567" s="51" t="s">
        <v>182</v>
      </c>
    </row>
    <row r="10568" spans="1:4" ht="15.75" customHeight="1" x14ac:dyDescent="0.3">
      <c r="A10568" s="51">
        <v>39776</v>
      </c>
      <c r="B10568" s="51" t="s">
        <v>10751</v>
      </c>
      <c r="C10568" s="51" t="s">
        <v>182</v>
      </c>
    </row>
    <row r="10569" spans="1:4" ht="15.75" customHeight="1" x14ac:dyDescent="0.3">
      <c r="A10569" s="51">
        <v>39777</v>
      </c>
      <c r="B10569" s="51" t="s">
        <v>10752</v>
      </c>
      <c r="C10569" s="51" t="s">
        <v>182</v>
      </c>
    </row>
    <row r="10570" spans="1:4" ht="15.75" customHeight="1" x14ac:dyDescent="0.3">
      <c r="A10570" s="51">
        <v>20254</v>
      </c>
      <c r="B10570" s="51" t="s">
        <v>10753</v>
      </c>
      <c r="C10570" s="51" t="s">
        <v>182</v>
      </c>
    </row>
    <row r="10571" spans="1:4" ht="15.75" customHeight="1" x14ac:dyDescent="0.3">
      <c r="A10571" s="51">
        <v>20253</v>
      </c>
      <c r="B10571" s="51" t="s">
        <v>10754</v>
      </c>
      <c r="C10571" s="51" t="s">
        <v>182</v>
      </c>
    </row>
    <row r="10572" spans="1:4" ht="15.75" customHeight="1" x14ac:dyDescent="0.3">
      <c r="A10572" s="51">
        <v>1872</v>
      </c>
      <c r="B10572" s="51" t="s">
        <v>10755</v>
      </c>
      <c r="C10572" s="51" t="s">
        <v>182</v>
      </c>
      <c r="D10572" s="51">
        <v>3.88</v>
      </c>
    </row>
    <row r="10573" spans="1:4" ht="15.75" customHeight="1" x14ac:dyDescent="0.3">
      <c r="A10573" s="51">
        <v>1873</v>
      </c>
      <c r="B10573" s="51" t="s">
        <v>10756</v>
      </c>
      <c r="C10573" s="51" t="s">
        <v>182</v>
      </c>
      <c r="D10573" s="51">
        <v>7.72</v>
      </c>
    </row>
    <row r="10574" spans="1:4" ht="15.75" customHeight="1" x14ac:dyDescent="0.3">
      <c r="A10574" s="51">
        <v>14055</v>
      </c>
      <c r="B10574" s="51" t="s">
        <v>10757</v>
      </c>
      <c r="C10574" s="51" t="s">
        <v>182</v>
      </c>
    </row>
    <row r="10575" spans="1:4" ht="15.75" customHeight="1" x14ac:dyDescent="0.3">
      <c r="A10575" s="51">
        <v>11247</v>
      </c>
      <c r="B10575" s="51" t="s">
        <v>10758</v>
      </c>
      <c r="C10575" s="51" t="s">
        <v>182</v>
      </c>
    </row>
    <row r="10576" spans="1:4" ht="15.75" customHeight="1" x14ac:dyDescent="0.3">
      <c r="A10576" s="51">
        <v>11250</v>
      </c>
      <c r="B10576" s="51" t="s">
        <v>10759</v>
      </c>
      <c r="C10576" s="51" t="s">
        <v>182</v>
      </c>
    </row>
    <row r="10577" spans="1:4" ht="15.75" customHeight="1" x14ac:dyDescent="0.3">
      <c r="A10577" s="51">
        <v>11249</v>
      </c>
      <c r="B10577" s="51" t="s">
        <v>10760</v>
      </c>
      <c r="C10577" s="51" t="s">
        <v>182</v>
      </c>
    </row>
    <row r="10578" spans="1:4" ht="15.75" customHeight="1" x14ac:dyDescent="0.3">
      <c r="A10578" s="51">
        <v>11251</v>
      </c>
      <c r="B10578" s="51" t="s">
        <v>10761</v>
      </c>
      <c r="C10578" s="51" t="s">
        <v>182</v>
      </c>
    </row>
    <row r="10579" spans="1:4" ht="15.75" customHeight="1" x14ac:dyDescent="0.3">
      <c r="A10579" s="51">
        <v>11253</v>
      </c>
      <c r="B10579" s="51" t="s">
        <v>10762</v>
      </c>
      <c r="C10579" s="51" t="s">
        <v>182</v>
      </c>
    </row>
    <row r="10580" spans="1:4" ht="15.75" customHeight="1" x14ac:dyDescent="0.3">
      <c r="A10580" s="51">
        <v>11255</v>
      </c>
      <c r="B10580" s="51" t="s">
        <v>10763</v>
      </c>
      <c r="C10580" s="51" t="s">
        <v>182</v>
      </c>
    </row>
    <row r="10581" spans="1:4" ht="15.75" customHeight="1" x14ac:dyDescent="0.3">
      <c r="A10581" s="51">
        <v>11256</v>
      </c>
      <c r="B10581" s="51" t="s">
        <v>10764</v>
      </c>
      <c r="C10581" s="51" t="s">
        <v>182</v>
      </c>
    </row>
    <row r="10582" spans="1:4" ht="15.75" customHeight="1" x14ac:dyDescent="0.3">
      <c r="A10582" s="51">
        <v>39693</v>
      </c>
      <c r="B10582" s="51" t="s">
        <v>10765</v>
      </c>
      <c r="C10582" s="51" t="s">
        <v>182</v>
      </c>
    </row>
    <row r="10583" spans="1:4" ht="15.75" customHeight="1" x14ac:dyDescent="0.3">
      <c r="A10583" s="51">
        <v>39692</v>
      </c>
      <c r="B10583" s="51" t="s">
        <v>10766</v>
      </c>
      <c r="C10583" s="51" t="s">
        <v>182</v>
      </c>
    </row>
    <row r="10584" spans="1:4" ht="15.75" customHeight="1" x14ac:dyDescent="0.3">
      <c r="A10584" s="51">
        <v>1062</v>
      </c>
      <c r="B10584" s="51" t="s">
        <v>10767</v>
      </c>
      <c r="C10584" s="51" t="s">
        <v>182</v>
      </c>
    </row>
    <row r="10585" spans="1:4" ht="15.75" customHeight="1" x14ac:dyDescent="0.3">
      <c r="A10585" s="51">
        <v>39686</v>
      </c>
      <c r="B10585" s="51" t="s">
        <v>10768</v>
      </c>
      <c r="C10585" s="51" t="s">
        <v>182</v>
      </c>
    </row>
    <row r="10586" spans="1:4" ht="15.75" customHeight="1" x14ac:dyDescent="0.3">
      <c r="A10586" s="51">
        <v>43095</v>
      </c>
      <c r="B10586" s="51" t="s">
        <v>10769</v>
      </c>
      <c r="C10586" s="51" t="s">
        <v>182</v>
      </c>
      <c r="D10586" s="51">
        <v>237.57</v>
      </c>
    </row>
    <row r="10587" spans="1:4" ht="15.75" customHeight="1" x14ac:dyDescent="0.3">
      <c r="A10587" s="51">
        <v>1871</v>
      </c>
      <c r="B10587" s="51" t="s">
        <v>10770</v>
      </c>
      <c r="C10587" s="51" t="s">
        <v>182</v>
      </c>
      <c r="D10587" s="51">
        <v>6.94</v>
      </c>
    </row>
    <row r="10588" spans="1:4" ht="15.75" customHeight="1" x14ac:dyDescent="0.3">
      <c r="A10588" s="51">
        <v>12001</v>
      </c>
      <c r="B10588" s="51" t="s">
        <v>10771</v>
      </c>
      <c r="C10588" s="51" t="s">
        <v>182</v>
      </c>
      <c r="D10588" s="51">
        <v>10.029999999999999</v>
      </c>
    </row>
    <row r="10589" spans="1:4" ht="15.75" customHeight="1" x14ac:dyDescent="0.3">
      <c r="A10589" s="51">
        <v>11882</v>
      </c>
      <c r="B10589" s="51" t="s">
        <v>10772</v>
      </c>
      <c r="C10589" s="51" t="s">
        <v>182</v>
      </c>
    </row>
    <row r="10590" spans="1:4" ht="15.75" customHeight="1" x14ac:dyDescent="0.3">
      <c r="A10590" s="51">
        <v>1068</v>
      </c>
      <c r="B10590" s="51" t="s">
        <v>10773</v>
      </c>
      <c r="C10590" s="51" t="s">
        <v>182</v>
      </c>
    </row>
    <row r="10591" spans="1:4" ht="15.75" customHeight="1" x14ac:dyDescent="0.3">
      <c r="A10591" s="51">
        <v>39690</v>
      </c>
      <c r="B10591" s="51" t="s">
        <v>10774</v>
      </c>
      <c r="C10591" s="51" t="s">
        <v>182</v>
      </c>
    </row>
    <row r="10592" spans="1:4" ht="15.75" customHeight="1" x14ac:dyDescent="0.3">
      <c r="A10592" s="51">
        <v>39691</v>
      </c>
      <c r="B10592" s="51" t="s">
        <v>10775</v>
      </c>
      <c r="C10592" s="51" t="s">
        <v>182</v>
      </c>
    </row>
    <row r="10593" spans="1:4" ht="15.75" customHeight="1" x14ac:dyDescent="0.3">
      <c r="A10593" s="51">
        <v>39808</v>
      </c>
      <c r="B10593" s="51" t="s">
        <v>10776</v>
      </c>
      <c r="C10593" s="51" t="s">
        <v>182</v>
      </c>
      <c r="D10593" s="51">
        <v>124.03</v>
      </c>
    </row>
    <row r="10594" spans="1:4" ht="15.75" customHeight="1" x14ac:dyDescent="0.3">
      <c r="A10594" s="51">
        <v>39809</v>
      </c>
      <c r="B10594" s="51" t="s">
        <v>10777</v>
      </c>
      <c r="C10594" s="51" t="s">
        <v>182</v>
      </c>
      <c r="D10594" s="51">
        <v>294.18</v>
      </c>
    </row>
    <row r="10595" spans="1:4" ht="15.75" customHeight="1" x14ac:dyDescent="0.3">
      <c r="A10595" s="51">
        <v>43439</v>
      </c>
      <c r="B10595" s="51" t="s">
        <v>10778</v>
      </c>
      <c r="C10595" s="51" t="s">
        <v>182</v>
      </c>
    </row>
    <row r="10596" spans="1:4" ht="15.75" customHeight="1" x14ac:dyDescent="0.3">
      <c r="A10596" s="51">
        <v>5103</v>
      </c>
      <c r="B10596" s="51" t="s">
        <v>10779</v>
      </c>
      <c r="C10596" s="51" t="s">
        <v>182</v>
      </c>
      <c r="D10596" s="51">
        <v>23.16</v>
      </c>
    </row>
    <row r="10597" spans="1:4" ht="15.75" customHeight="1" x14ac:dyDescent="0.3">
      <c r="A10597" s="51">
        <v>11880</v>
      </c>
      <c r="B10597" s="51" t="s">
        <v>10780</v>
      </c>
      <c r="C10597" s="51" t="s">
        <v>182</v>
      </c>
      <c r="D10597" s="51">
        <v>97.4</v>
      </c>
    </row>
    <row r="10598" spans="1:4" ht="15.75" customHeight="1" x14ac:dyDescent="0.3">
      <c r="A10598" s="51">
        <v>11714</v>
      </c>
      <c r="B10598" s="51" t="s">
        <v>10781</v>
      </c>
      <c r="C10598" s="51" t="s">
        <v>182</v>
      </c>
      <c r="D10598" s="51">
        <v>66.349999999999994</v>
      </c>
    </row>
    <row r="10599" spans="1:4" ht="15.75" customHeight="1" x14ac:dyDescent="0.3">
      <c r="A10599" s="51">
        <v>11712</v>
      </c>
      <c r="B10599" s="51" t="s">
        <v>10782</v>
      </c>
      <c r="C10599" s="51" t="s">
        <v>182</v>
      </c>
      <c r="D10599" s="51">
        <v>43.33</v>
      </c>
    </row>
    <row r="10600" spans="1:4" ht="15.75" customHeight="1" x14ac:dyDescent="0.3">
      <c r="A10600" s="51">
        <v>11717</v>
      </c>
      <c r="B10600" s="51" t="s">
        <v>10783</v>
      </c>
      <c r="C10600" s="51" t="s">
        <v>182</v>
      </c>
      <c r="D10600" s="51">
        <v>52.23</v>
      </c>
    </row>
    <row r="10601" spans="1:4" ht="15.75" customHeight="1" x14ac:dyDescent="0.3">
      <c r="A10601" s="51">
        <v>1106</v>
      </c>
      <c r="B10601" s="51" t="s">
        <v>10784</v>
      </c>
      <c r="C10601" s="51" t="s">
        <v>482</v>
      </c>
      <c r="D10601" s="51">
        <v>0.83</v>
      </c>
    </row>
    <row r="10602" spans="1:4" ht="15.75" customHeight="1" x14ac:dyDescent="0.3">
      <c r="A10602" s="51">
        <v>11161</v>
      </c>
      <c r="B10602" s="51" t="s">
        <v>10785</v>
      </c>
      <c r="C10602" s="51" t="s">
        <v>482</v>
      </c>
      <c r="D10602" s="51">
        <v>1.38</v>
      </c>
    </row>
    <row r="10603" spans="1:4" ht="15.75" customHeight="1" x14ac:dyDescent="0.3">
      <c r="A10603" s="51">
        <v>1107</v>
      </c>
      <c r="B10603" s="51" t="s">
        <v>10786</v>
      </c>
      <c r="C10603" s="51" t="s">
        <v>482</v>
      </c>
      <c r="D10603" s="51">
        <v>0.7</v>
      </c>
    </row>
    <row r="10604" spans="1:4" ht="15.75" customHeight="1" x14ac:dyDescent="0.3">
      <c r="A10604" s="51">
        <v>44479</v>
      </c>
      <c r="B10604" s="51" t="s">
        <v>10787</v>
      </c>
      <c r="C10604" s="51" t="s">
        <v>482</v>
      </c>
      <c r="D10604" s="51">
        <v>0.09</v>
      </c>
    </row>
    <row r="10605" spans="1:4" ht="15.75" customHeight="1" x14ac:dyDescent="0.3">
      <c r="A10605" s="51">
        <v>4759</v>
      </c>
      <c r="B10605" s="51" t="s">
        <v>10788</v>
      </c>
      <c r="C10605" s="51" t="s">
        <v>2092</v>
      </c>
      <c r="D10605" s="51">
        <v>22.97</v>
      </c>
    </row>
    <row r="10606" spans="1:4" ht="15.75" customHeight="1" x14ac:dyDescent="0.3">
      <c r="A10606" s="51">
        <v>41068</v>
      </c>
      <c r="B10606" s="51" t="s">
        <v>10789</v>
      </c>
      <c r="C10606" s="51" t="s">
        <v>6963</v>
      </c>
      <c r="D10606" s="51">
        <v>4033.53</v>
      </c>
    </row>
    <row r="10607" spans="1:4" ht="15.75" customHeight="1" x14ac:dyDescent="0.3">
      <c r="A10607" s="51">
        <v>12618</v>
      </c>
      <c r="B10607" s="51" t="s">
        <v>10790</v>
      </c>
      <c r="C10607" s="51" t="s">
        <v>182</v>
      </c>
      <c r="D10607" s="51">
        <v>181.95</v>
      </c>
    </row>
    <row r="10608" spans="1:4" ht="15.75" customHeight="1" x14ac:dyDescent="0.3">
      <c r="A10608" s="51">
        <v>1108</v>
      </c>
      <c r="B10608" s="51" t="s">
        <v>10791</v>
      </c>
      <c r="C10608" s="51" t="s">
        <v>224</v>
      </c>
    </row>
    <row r="10609" spans="1:4" ht="15.75" customHeight="1" x14ac:dyDescent="0.3">
      <c r="A10609" s="51">
        <v>1117</v>
      </c>
      <c r="B10609" s="51" t="s">
        <v>10792</v>
      </c>
      <c r="C10609" s="51" t="s">
        <v>224</v>
      </c>
    </row>
    <row r="10610" spans="1:4" ht="15.75" customHeight="1" x14ac:dyDescent="0.3">
      <c r="A10610" s="51">
        <v>1118</v>
      </c>
      <c r="B10610" s="51" t="s">
        <v>10793</v>
      </c>
      <c r="C10610" s="51" t="s">
        <v>224</v>
      </c>
    </row>
    <row r="10611" spans="1:4" ht="15.75" customHeight="1" x14ac:dyDescent="0.3">
      <c r="A10611" s="51">
        <v>1110</v>
      </c>
      <c r="B10611" s="51" t="s">
        <v>10794</v>
      </c>
      <c r="C10611" s="51" t="s">
        <v>224</v>
      </c>
    </row>
    <row r="10612" spans="1:4" ht="15.75" customHeight="1" x14ac:dyDescent="0.3">
      <c r="A10612" s="51">
        <v>40784</v>
      </c>
      <c r="B10612" s="51" t="s">
        <v>10795</v>
      </c>
      <c r="C10612" s="51" t="s">
        <v>224</v>
      </c>
    </row>
    <row r="10613" spans="1:4" ht="15.75" customHeight="1" x14ac:dyDescent="0.3">
      <c r="A10613" s="51">
        <v>40782</v>
      </c>
      <c r="B10613" s="51" t="s">
        <v>10796</v>
      </c>
      <c r="C10613" s="51" t="s">
        <v>224</v>
      </c>
    </row>
    <row r="10614" spans="1:4" ht="15.75" customHeight="1" x14ac:dyDescent="0.3">
      <c r="A10614" s="51">
        <v>40783</v>
      </c>
      <c r="B10614" s="51" t="s">
        <v>10797</v>
      </c>
      <c r="C10614" s="51" t="s">
        <v>224</v>
      </c>
    </row>
    <row r="10615" spans="1:4" ht="15.75" customHeight="1" x14ac:dyDescent="0.3">
      <c r="A10615" s="51">
        <v>1109</v>
      </c>
      <c r="B10615" s="51" t="s">
        <v>10798</v>
      </c>
      <c r="C10615" s="51" t="s">
        <v>224</v>
      </c>
    </row>
    <row r="10616" spans="1:4" ht="15.75" customHeight="1" x14ac:dyDescent="0.3">
      <c r="A10616" s="51">
        <v>1119</v>
      </c>
      <c r="B10616" s="51" t="s">
        <v>10799</v>
      </c>
      <c r="C10616" s="51" t="s">
        <v>224</v>
      </c>
    </row>
    <row r="10617" spans="1:4" ht="15.75" customHeight="1" x14ac:dyDescent="0.3">
      <c r="A10617" s="51">
        <v>13115</v>
      </c>
      <c r="B10617" s="51" t="s">
        <v>10800</v>
      </c>
      <c r="C10617" s="51" t="s">
        <v>224</v>
      </c>
      <c r="D10617" s="51">
        <v>12.77</v>
      </c>
    </row>
    <row r="10618" spans="1:4" ht="15.75" customHeight="1" x14ac:dyDescent="0.3">
      <c r="A10618" s="51">
        <v>10541</v>
      </c>
      <c r="B10618" s="51" t="s">
        <v>10801</v>
      </c>
      <c r="C10618" s="51" t="s">
        <v>224</v>
      </c>
      <c r="D10618" s="51">
        <v>15.6</v>
      </c>
    </row>
    <row r="10619" spans="1:4" ht="15.75" customHeight="1" x14ac:dyDescent="0.3">
      <c r="A10619" s="51">
        <v>10542</v>
      </c>
      <c r="B10619" s="51" t="s">
        <v>10802</v>
      </c>
      <c r="C10619" s="51" t="s">
        <v>224</v>
      </c>
      <c r="D10619" s="51">
        <v>20.399999999999999</v>
      </c>
    </row>
    <row r="10620" spans="1:4" ht="15.75" customHeight="1" x14ac:dyDescent="0.3">
      <c r="A10620" s="51">
        <v>10543</v>
      </c>
      <c r="B10620" s="51" t="s">
        <v>10803</v>
      </c>
      <c r="C10620" s="51" t="s">
        <v>224</v>
      </c>
      <c r="D10620" s="51">
        <v>33.1</v>
      </c>
    </row>
    <row r="10621" spans="1:4" ht="15.75" customHeight="1" x14ac:dyDescent="0.3">
      <c r="A10621" s="51">
        <v>10544</v>
      </c>
      <c r="B10621" s="51" t="s">
        <v>10804</v>
      </c>
      <c r="C10621" s="51" t="s">
        <v>224</v>
      </c>
      <c r="D10621" s="51">
        <v>42.82</v>
      </c>
    </row>
    <row r="10622" spans="1:4" ht="15.75" customHeight="1" x14ac:dyDescent="0.3">
      <c r="A10622" s="51">
        <v>10545</v>
      </c>
      <c r="B10622" s="51" t="s">
        <v>10805</v>
      </c>
      <c r="C10622" s="51" t="s">
        <v>224</v>
      </c>
      <c r="D10622" s="51">
        <v>80.02</v>
      </c>
    </row>
    <row r="10623" spans="1:4" ht="15.75" customHeight="1" x14ac:dyDescent="0.3">
      <c r="A10623" s="51">
        <v>38365</v>
      </c>
      <c r="B10623" s="51" t="s">
        <v>10806</v>
      </c>
      <c r="C10623" s="51" t="s">
        <v>216</v>
      </c>
      <c r="D10623" s="51">
        <v>2.31</v>
      </c>
    </row>
    <row r="10624" spans="1:4" ht="15.75" customHeight="1" x14ac:dyDescent="0.3">
      <c r="A10624" s="51">
        <v>44056</v>
      </c>
      <c r="B10624" s="51" t="s">
        <v>10807</v>
      </c>
      <c r="C10624" s="51" t="s">
        <v>182</v>
      </c>
    </row>
    <row r="10625" spans="1:4" ht="15.75" customHeight="1" x14ac:dyDescent="0.3">
      <c r="A10625" s="51">
        <v>44057</v>
      </c>
      <c r="B10625" s="51" t="s">
        <v>10808</v>
      </c>
      <c r="C10625" s="51" t="s">
        <v>182</v>
      </c>
    </row>
    <row r="10626" spans="1:4" ht="15.75" customHeight="1" x14ac:dyDescent="0.3">
      <c r="A10626" s="51">
        <v>37754</v>
      </c>
      <c r="B10626" s="51" t="s">
        <v>10809</v>
      </c>
      <c r="C10626" s="51" t="s">
        <v>182</v>
      </c>
    </row>
    <row r="10627" spans="1:4" ht="15.75" customHeight="1" x14ac:dyDescent="0.3">
      <c r="A10627" s="51">
        <v>37757</v>
      </c>
      <c r="B10627" s="51" t="s">
        <v>10810</v>
      </c>
      <c r="C10627" s="51" t="s">
        <v>182</v>
      </c>
    </row>
    <row r="10628" spans="1:4" ht="15.75" customHeight="1" x14ac:dyDescent="0.3">
      <c r="A10628" s="51">
        <v>44058</v>
      </c>
      <c r="B10628" s="51" t="s">
        <v>10811</v>
      </c>
      <c r="C10628" s="51" t="s">
        <v>182</v>
      </c>
    </row>
    <row r="10629" spans="1:4" ht="15.75" customHeight="1" x14ac:dyDescent="0.3">
      <c r="A10629" s="51">
        <v>37752</v>
      </c>
      <c r="B10629" s="51" t="s">
        <v>10812</v>
      </c>
      <c r="C10629" s="51" t="s">
        <v>182</v>
      </c>
    </row>
    <row r="10630" spans="1:4" ht="15.75" customHeight="1" x14ac:dyDescent="0.3">
      <c r="A10630" s="51">
        <v>44059</v>
      </c>
      <c r="B10630" s="51" t="s">
        <v>10813</v>
      </c>
      <c r="C10630" s="51" t="s">
        <v>182</v>
      </c>
    </row>
    <row r="10631" spans="1:4" ht="15.75" customHeight="1" x14ac:dyDescent="0.3">
      <c r="A10631" s="51">
        <v>37750</v>
      </c>
      <c r="B10631" s="51" t="s">
        <v>10814</v>
      </c>
      <c r="C10631" s="51" t="s">
        <v>182</v>
      </c>
    </row>
    <row r="10632" spans="1:4" ht="15.75" customHeight="1" x14ac:dyDescent="0.3">
      <c r="A10632" s="51">
        <v>37758</v>
      </c>
      <c r="B10632" s="51" t="s">
        <v>10815</v>
      </c>
      <c r="C10632" s="51" t="s">
        <v>182</v>
      </c>
    </row>
    <row r="10633" spans="1:4" ht="15.75" customHeight="1" x14ac:dyDescent="0.3">
      <c r="A10633" s="51">
        <v>44060</v>
      </c>
      <c r="B10633" s="51" t="s">
        <v>10816</v>
      </c>
      <c r="C10633" s="51" t="s">
        <v>182</v>
      </c>
    </row>
    <row r="10634" spans="1:4" ht="15.75" customHeight="1" x14ac:dyDescent="0.3">
      <c r="A10634" s="51">
        <v>37749</v>
      </c>
      <c r="B10634" s="51" t="s">
        <v>10817</v>
      </c>
      <c r="C10634" s="51" t="s">
        <v>182</v>
      </c>
    </row>
    <row r="10635" spans="1:4" ht="15.75" customHeight="1" x14ac:dyDescent="0.3">
      <c r="A10635" s="51">
        <v>44061</v>
      </c>
      <c r="B10635" s="51" t="s">
        <v>10818</v>
      </c>
      <c r="C10635" s="51" t="s">
        <v>182</v>
      </c>
    </row>
    <row r="10636" spans="1:4" ht="15.75" customHeight="1" x14ac:dyDescent="0.3">
      <c r="A10636" s="51">
        <v>1159</v>
      </c>
      <c r="B10636" s="51" t="s">
        <v>10819</v>
      </c>
      <c r="C10636" s="51" t="s">
        <v>182</v>
      </c>
      <c r="D10636" s="51">
        <v>260919.17</v>
      </c>
    </row>
    <row r="10637" spans="1:4" ht="15.75" customHeight="1" x14ac:dyDescent="0.3">
      <c r="A10637" s="51">
        <v>12114</v>
      </c>
      <c r="B10637" s="51" t="s">
        <v>10820</v>
      </c>
      <c r="C10637" s="51" t="s">
        <v>182</v>
      </c>
      <c r="D10637" s="51">
        <v>150.12</v>
      </c>
    </row>
    <row r="10638" spans="1:4" ht="15.75" customHeight="1" x14ac:dyDescent="0.3">
      <c r="A10638" s="51">
        <v>38106</v>
      </c>
      <c r="B10638" s="51" t="s">
        <v>10821</v>
      </c>
      <c r="C10638" s="51" t="s">
        <v>182</v>
      </c>
      <c r="D10638" s="51">
        <v>20.399999999999999</v>
      </c>
    </row>
    <row r="10639" spans="1:4" ht="15.75" customHeight="1" x14ac:dyDescent="0.3">
      <c r="A10639" s="51">
        <v>38085</v>
      </c>
      <c r="B10639" s="51" t="s">
        <v>10822</v>
      </c>
      <c r="C10639" s="51" t="s">
        <v>182</v>
      </c>
      <c r="D10639" s="51">
        <v>24.1</v>
      </c>
    </row>
    <row r="10640" spans="1:4" ht="15.75" customHeight="1" x14ac:dyDescent="0.3">
      <c r="A10640" s="51">
        <v>659</v>
      </c>
      <c r="B10640" s="51" t="s">
        <v>10823</v>
      </c>
      <c r="C10640" s="51" t="s">
        <v>182</v>
      </c>
      <c r="D10640" s="51">
        <v>2.2599999999999998</v>
      </c>
    </row>
    <row r="10641" spans="1:4" ht="15.75" customHeight="1" x14ac:dyDescent="0.3">
      <c r="A10641" s="51">
        <v>660</v>
      </c>
      <c r="B10641" s="51" t="s">
        <v>10824</v>
      </c>
      <c r="C10641" s="51" t="s">
        <v>182</v>
      </c>
      <c r="D10641" s="51">
        <v>2.71</v>
      </c>
    </row>
    <row r="10642" spans="1:4" ht="15.75" customHeight="1" x14ac:dyDescent="0.3">
      <c r="A10642" s="51">
        <v>658</v>
      </c>
      <c r="B10642" s="51" t="s">
        <v>10825</v>
      </c>
      <c r="C10642" s="51" t="s">
        <v>182</v>
      </c>
      <c r="D10642" s="51">
        <v>1.53</v>
      </c>
    </row>
    <row r="10643" spans="1:4" ht="15.75" customHeight="1" x14ac:dyDescent="0.3">
      <c r="A10643" s="51">
        <v>38599</v>
      </c>
      <c r="B10643" s="51" t="s">
        <v>10826</v>
      </c>
      <c r="C10643" s="51" t="s">
        <v>182</v>
      </c>
      <c r="D10643" s="51">
        <v>4.71</v>
      </c>
    </row>
    <row r="10644" spans="1:4" ht="15.75" customHeight="1" x14ac:dyDescent="0.3">
      <c r="A10644" s="51">
        <v>38596</v>
      </c>
      <c r="B10644" s="51" t="s">
        <v>10827</v>
      </c>
      <c r="C10644" s="51" t="s">
        <v>182</v>
      </c>
      <c r="D10644" s="51">
        <v>3.91</v>
      </c>
    </row>
    <row r="10645" spans="1:4" ht="15.75" customHeight="1" x14ac:dyDescent="0.3">
      <c r="A10645" s="51">
        <v>38600</v>
      </c>
      <c r="B10645" s="51" t="s">
        <v>10828</v>
      </c>
      <c r="C10645" s="51" t="s">
        <v>182</v>
      </c>
      <c r="D10645" s="51">
        <v>4.99</v>
      </c>
    </row>
    <row r="10646" spans="1:4" ht="15.75" customHeight="1" x14ac:dyDescent="0.3">
      <c r="A10646" s="51">
        <v>38597</v>
      </c>
      <c r="B10646" s="51" t="s">
        <v>10829</v>
      </c>
      <c r="C10646" s="51" t="s">
        <v>182</v>
      </c>
      <c r="D10646" s="51">
        <v>3.94</v>
      </c>
    </row>
    <row r="10647" spans="1:4" ht="15.75" customHeight="1" x14ac:dyDescent="0.3">
      <c r="A10647" s="51">
        <v>38548</v>
      </c>
      <c r="B10647" s="51" t="s">
        <v>10830</v>
      </c>
      <c r="C10647" s="51" t="s">
        <v>182</v>
      </c>
      <c r="D10647" s="51">
        <v>1.79</v>
      </c>
    </row>
    <row r="10648" spans="1:4" ht="15.75" customHeight="1" x14ac:dyDescent="0.3">
      <c r="A10648" s="51">
        <v>34649</v>
      </c>
      <c r="B10648" s="51" t="s">
        <v>10831</v>
      </c>
      <c r="C10648" s="51" t="s">
        <v>182</v>
      </c>
      <c r="D10648" s="51">
        <v>2.63</v>
      </c>
    </row>
    <row r="10649" spans="1:4" ht="15.75" customHeight="1" x14ac:dyDescent="0.3">
      <c r="A10649" s="51">
        <v>34655</v>
      </c>
      <c r="B10649" s="51" t="s">
        <v>10832</v>
      </c>
      <c r="C10649" s="51" t="s">
        <v>182</v>
      </c>
      <c r="D10649" s="51">
        <v>3.86</v>
      </c>
    </row>
    <row r="10650" spans="1:4" ht="15.75" customHeight="1" x14ac:dyDescent="0.3">
      <c r="A10650" s="51">
        <v>40607</v>
      </c>
      <c r="B10650" s="51" t="s">
        <v>10833</v>
      </c>
      <c r="C10650" s="51" t="s">
        <v>182</v>
      </c>
      <c r="D10650" s="51">
        <v>9.8000000000000007</v>
      </c>
    </row>
    <row r="10651" spans="1:4" ht="15.75" customHeight="1" x14ac:dyDescent="0.3">
      <c r="A10651" s="51">
        <v>567</v>
      </c>
      <c r="B10651" s="51" t="s">
        <v>10834</v>
      </c>
      <c r="C10651" s="51" t="s">
        <v>224</v>
      </c>
      <c r="D10651" s="51">
        <v>12.34</v>
      </c>
    </row>
    <row r="10652" spans="1:4" ht="15.75" customHeight="1" x14ac:dyDescent="0.3">
      <c r="A10652" s="51">
        <v>574</v>
      </c>
      <c r="B10652" s="51" t="s">
        <v>10835</v>
      </c>
      <c r="C10652" s="51" t="s">
        <v>224</v>
      </c>
      <c r="D10652" s="51">
        <v>32.44</v>
      </c>
    </row>
    <row r="10653" spans="1:4" ht="15.75" customHeight="1" x14ac:dyDescent="0.3">
      <c r="A10653" s="51">
        <v>568</v>
      </c>
      <c r="B10653" s="51" t="s">
        <v>10836</v>
      </c>
      <c r="C10653" s="51" t="s">
        <v>224</v>
      </c>
      <c r="D10653" s="51">
        <v>68.349999999999994</v>
      </c>
    </row>
    <row r="10654" spans="1:4" ht="15.75" customHeight="1" x14ac:dyDescent="0.3">
      <c r="A10654" s="51">
        <v>4777</v>
      </c>
      <c r="B10654" s="51" t="s">
        <v>10837</v>
      </c>
      <c r="C10654" s="51" t="s">
        <v>482</v>
      </c>
    </row>
    <row r="10655" spans="1:4" ht="15.75" customHeight="1" x14ac:dyDescent="0.3">
      <c r="A10655" s="51">
        <v>592</v>
      </c>
      <c r="B10655" s="51" t="s">
        <v>10838</v>
      </c>
      <c r="C10655" s="51" t="s">
        <v>482</v>
      </c>
      <c r="D10655" s="51">
        <v>45.19</v>
      </c>
    </row>
    <row r="10656" spans="1:4" ht="15.75" customHeight="1" x14ac:dyDescent="0.3">
      <c r="A10656" s="51">
        <v>586</v>
      </c>
      <c r="B10656" s="51" t="s">
        <v>10839</v>
      </c>
      <c r="C10656" s="51" t="s">
        <v>224</v>
      </c>
      <c r="D10656" s="51">
        <v>26.57</v>
      </c>
    </row>
    <row r="10657" spans="1:4" ht="15.75" customHeight="1" x14ac:dyDescent="0.3">
      <c r="A10657" s="51">
        <v>588</v>
      </c>
      <c r="B10657" s="51" t="s">
        <v>10840</v>
      </c>
      <c r="C10657" s="51" t="s">
        <v>224</v>
      </c>
      <c r="D10657" s="51">
        <v>42.02</v>
      </c>
    </row>
    <row r="10658" spans="1:4" ht="15.75" customHeight="1" x14ac:dyDescent="0.3">
      <c r="A10658" s="51">
        <v>591</v>
      </c>
      <c r="B10658" s="51" t="s">
        <v>10841</v>
      </c>
      <c r="C10658" s="51" t="s">
        <v>482</v>
      </c>
      <c r="D10658" s="51">
        <v>42.17</v>
      </c>
    </row>
    <row r="10659" spans="1:4" ht="15.75" customHeight="1" x14ac:dyDescent="0.3">
      <c r="A10659" s="51">
        <v>584</v>
      </c>
      <c r="B10659" s="51" t="s">
        <v>10842</v>
      </c>
      <c r="C10659" s="51" t="s">
        <v>224</v>
      </c>
      <c r="D10659" s="51">
        <v>44.88</v>
      </c>
    </row>
    <row r="10660" spans="1:4" ht="15.75" customHeight="1" x14ac:dyDescent="0.3">
      <c r="A10660" s="51">
        <v>589</v>
      </c>
      <c r="B10660" s="51" t="s">
        <v>10843</v>
      </c>
      <c r="C10660" s="51" t="s">
        <v>224</v>
      </c>
      <c r="D10660" s="51">
        <v>71.03</v>
      </c>
    </row>
    <row r="10661" spans="1:4" ht="15.75" customHeight="1" x14ac:dyDescent="0.3">
      <c r="A10661" s="51">
        <v>1165</v>
      </c>
      <c r="B10661" s="51" t="s">
        <v>10844</v>
      </c>
      <c r="C10661" s="51" t="s">
        <v>182</v>
      </c>
    </row>
    <row r="10662" spans="1:4" ht="15.75" customHeight="1" x14ac:dyDescent="0.3">
      <c r="A10662" s="51">
        <v>1164</v>
      </c>
      <c r="B10662" s="51" t="s">
        <v>10845</v>
      </c>
      <c r="C10662" s="51" t="s">
        <v>182</v>
      </c>
    </row>
    <row r="10663" spans="1:4" ht="15.75" customHeight="1" x14ac:dyDescent="0.3">
      <c r="A10663" s="51">
        <v>1170</v>
      </c>
      <c r="B10663" s="51" t="s">
        <v>10846</v>
      </c>
      <c r="C10663" s="51" t="s">
        <v>182</v>
      </c>
    </row>
    <row r="10664" spans="1:4" ht="15.75" customHeight="1" x14ac:dyDescent="0.3">
      <c r="A10664" s="51">
        <v>1162</v>
      </c>
      <c r="B10664" s="51" t="s">
        <v>10847</v>
      </c>
      <c r="C10664" s="51" t="s">
        <v>182</v>
      </c>
    </row>
    <row r="10665" spans="1:4" ht="15.75" customHeight="1" x14ac:dyDescent="0.3">
      <c r="A10665" s="51">
        <v>12395</v>
      </c>
      <c r="B10665" s="51" t="s">
        <v>10848</v>
      </c>
      <c r="C10665" s="51" t="s">
        <v>182</v>
      </c>
    </row>
    <row r="10666" spans="1:4" ht="15.75" customHeight="1" x14ac:dyDescent="0.3">
      <c r="A10666" s="51">
        <v>1169</v>
      </c>
      <c r="B10666" s="51" t="s">
        <v>10849</v>
      </c>
      <c r="C10666" s="51" t="s">
        <v>182</v>
      </c>
    </row>
    <row r="10667" spans="1:4" ht="15.75" customHeight="1" x14ac:dyDescent="0.3">
      <c r="A10667" s="51">
        <v>1166</v>
      </c>
      <c r="B10667" s="51" t="s">
        <v>10850</v>
      </c>
      <c r="C10667" s="51" t="s">
        <v>182</v>
      </c>
    </row>
    <row r="10668" spans="1:4" ht="15.75" customHeight="1" x14ac:dyDescent="0.3">
      <c r="A10668" s="51">
        <v>1168</v>
      </c>
      <c r="B10668" s="51" t="s">
        <v>10851</v>
      </c>
      <c r="C10668" s="51" t="s">
        <v>182</v>
      </c>
    </row>
    <row r="10669" spans="1:4" ht="15.75" customHeight="1" x14ac:dyDescent="0.3">
      <c r="A10669" s="51">
        <v>1163</v>
      </c>
      <c r="B10669" s="51" t="s">
        <v>10852</v>
      </c>
      <c r="C10669" s="51" t="s">
        <v>182</v>
      </c>
    </row>
    <row r="10670" spans="1:4" ht="15.75" customHeight="1" x14ac:dyDescent="0.3">
      <c r="A10670" s="51">
        <v>12396</v>
      </c>
      <c r="B10670" s="51" t="s">
        <v>10853</v>
      </c>
      <c r="C10670" s="51" t="s">
        <v>182</v>
      </c>
    </row>
    <row r="10671" spans="1:4" ht="15.75" customHeight="1" x14ac:dyDescent="0.3">
      <c r="A10671" s="51">
        <v>1167</v>
      </c>
      <c r="B10671" s="51" t="s">
        <v>10854</v>
      </c>
      <c r="C10671" s="51" t="s">
        <v>182</v>
      </c>
    </row>
    <row r="10672" spans="1:4" ht="15.75" customHeight="1" x14ac:dyDescent="0.3">
      <c r="A10672" s="51">
        <v>36331</v>
      </c>
      <c r="B10672" s="51" t="s">
        <v>10855</v>
      </c>
      <c r="C10672" s="51" t="s">
        <v>182</v>
      </c>
      <c r="D10672" s="51">
        <v>2.99</v>
      </c>
    </row>
    <row r="10673" spans="1:4" ht="15.75" customHeight="1" x14ac:dyDescent="0.3">
      <c r="A10673" s="51">
        <v>36346</v>
      </c>
      <c r="B10673" s="51" t="s">
        <v>10856</v>
      </c>
      <c r="C10673" s="51" t="s">
        <v>182</v>
      </c>
      <c r="D10673" s="51">
        <v>4.4800000000000004</v>
      </c>
    </row>
    <row r="10674" spans="1:4" ht="15.75" customHeight="1" x14ac:dyDescent="0.3">
      <c r="A10674" s="51">
        <v>1202</v>
      </c>
      <c r="B10674" s="51" t="s">
        <v>10857</v>
      </c>
      <c r="C10674" s="51" t="s">
        <v>182</v>
      </c>
      <c r="D10674" s="51">
        <v>4.6100000000000003</v>
      </c>
    </row>
    <row r="10675" spans="1:4" ht="15.75" customHeight="1" x14ac:dyDescent="0.3">
      <c r="A10675" s="51">
        <v>1197</v>
      </c>
      <c r="B10675" s="51" t="s">
        <v>10858</v>
      </c>
      <c r="C10675" s="51" t="s">
        <v>182</v>
      </c>
      <c r="D10675" s="51">
        <v>1.62</v>
      </c>
    </row>
    <row r="10676" spans="1:4" ht="15.75" customHeight="1" x14ac:dyDescent="0.3">
      <c r="A10676" s="51">
        <v>1198</v>
      </c>
      <c r="B10676" s="51" t="s">
        <v>10859</v>
      </c>
      <c r="C10676" s="51" t="s">
        <v>182</v>
      </c>
      <c r="D10676" s="51">
        <v>2.13</v>
      </c>
    </row>
    <row r="10677" spans="1:4" ht="15.75" customHeight="1" x14ac:dyDescent="0.3">
      <c r="A10677" s="51">
        <v>20088</v>
      </c>
      <c r="B10677" s="51" t="s">
        <v>10860</v>
      </c>
      <c r="C10677" s="51" t="s">
        <v>182</v>
      </c>
      <c r="D10677" s="51">
        <v>14</v>
      </c>
    </row>
    <row r="10678" spans="1:4" ht="15.75" customHeight="1" x14ac:dyDescent="0.3">
      <c r="A10678" s="51">
        <v>20089</v>
      </c>
      <c r="B10678" s="51" t="s">
        <v>10861</v>
      </c>
      <c r="C10678" s="51" t="s">
        <v>182</v>
      </c>
      <c r="D10678" s="51">
        <v>68.63</v>
      </c>
    </row>
    <row r="10679" spans="1:4" ht="15.75" customHeight="1" x14ac:dyDescent="0.3">
      <c r="A10679" s="51">
        <v>20087</v>
      </c>
      <c r="B10679" s="51" t="s">
        <v>10862</v>
      </c>
      <c r="C10679" s="51" t="s">
        <v>182</v>
      </c>
      <c r="D10679" s="51">
        <v>11.58</v>
      </c>
    </row>
    <row r="10680" spans="1:4" ht="15.75" customHeight="1" x14ac:dyDescent="0.3">
      <c r="A10680" s="51">
        <v>1191</v>
      </c>
      <c r="B10680" s="51" t="s">
        <v>10863</v>
      </c>
      <c r="C10680" s="51" t="s">
        <v>182</v>
      </c>
      <c r="D10680" s="51">
        <v>1.1599999999999999</v>
      </c>
    </row>
    <row r="10681" spans="1:4" ht="15.75" customHeight="1" x14ac:dyDescent="0.3">
      <c r="A10681" s="51">
        <v>1185</v>
      </c>
      <c r="B10681" s="51" t="s">
        <v>10864</v>
      </c>
      <c r="C10681" s="51" t="s">
        <v>182</v>
      </c>
      <c r="D10681" s="51">
        <v>1.1599999999999999</v>
      </c>
    </row>
    <row r="10682" spans="1:4" ht="15.75" customHeight="1" x14ac:dyDescent="0.3">
      <c r="A10682" s="51">
        <v>1189</v>
      </c>
      <c r="B10682" s="51" t="s">
        <v>10865</v>
      </c>
      <c r="C10682" s="51" t="s">
        <v>182</v>
      </c>
      <c r="D10682" s="51">
        <v>1.89</v>
      </c>
    </row>
    <row r="10683" spans="1:4" ht="15.75" customHeight="1" x14ac:dyDescent="0.3">
      <c r="A10683" s="51">
        <v>1193</v>
      </c>
      <c r="B10683" s="51" t="s">
        <v>10866</v>
      </c>
      <c r="C10683" s="51" t="s">
        <v>182</v>
      </c>
      <c r="D10683" s="51">
        <v>3.64</v>
      </c>
    </row>
    <row r="10684" spans="1:4" ht="15.75" customHeight="1" x14ac:dyDescent="0.3">
      <c r="A10684" s="51">
        <v>1194</v>
      </c>
      <c r="B10684" s="51" t="s">
        <v>10867</v>
      </c>
      <c r="C10684" s="51" t="s">
        <v>182</v>
      </c>
      <c r="D10684" s="51">
        <v>6.58</v>
      </c>
    </row>
    <row r="10685" spans="1:4" ht="15.75" customHeight="1" x14ac:dyDescent="0.3">
      <c r="A10685" s="51">
        <v>1195</v>
      </c>
      <c r="B10685" s="51" t="s">
        <v>10868</v>
      </c>
      <c r="C10685" s="51" t="s">
        <v>182</v>
      </c>
      <c r="D10685" s="51">
        <v>11.07</v>
      </c>
    </row>
    <row r="10686" spans="1:4" ht="15.75" customHeight="1" x14ac:dyDescent="0.3">
      <c r="A10686" s="51">
        <v>1204</v>
      </c>
      <c r="B10686" s="51" t="s">
        <v>10869</v>
      </c>
      <c r="C10686" s="51" t="s">
        <v>182</v>
      </c>
      <c r="D10686" s="51">
        <v>19.36</v>
      </c>
    </row>
    <row r="10687" spans="1:4" ht="15.75" customHeight="1" x14ac:dyDescent="0.3">
      <c r="A10687" s="51">
        <v>1200</v>
      </c>
      <c r="B10687" s="51" t="s">
        <v>10870</v>
      </c>
      <c r="C10687" s="51" t="s">
        <v>182</v>
      </c>
      <c r="D10687" s="51">
        <v>10.52</v>
      </c>
    </row>
    <row r="10688" spans="1:4" ht="15.75" customHeight="1" x14ac:dyDescent="0.3">
      <c r="A10688" s="51">
        <v>12909</v>
      </c>
      <c r="B10688" s="51" t="s">
        <v>10871</v>
      </c>
      <c r="C10688" s="51" t="s">
        <v>182</v>
      </c>
      <c r="D10688" s="51">
        <v>4.88</v>
      </c>
    </row>
    <row r="10689" spans="1:4" ht="15.75" customHeight="1" x14ac:dyDescent="0.3">
      <c r="A10689" s="51">
        <v>12910</v>
      </c>
      <c r="B10689" s="51" t="s">
        <v>10872</v>
      </c>
      <c r="C10689" s="51" t="s">
        <v>182</v>
      </c>
      <c r="D10689" s="51">
        <v>8.77</v>
      </c>
    </row>
    <row r="10690" spans="1:4" ht="15.75" customHeight="1" x14ac:dyDescent="0.3">
      <c r="A10690" s="51">
        <v>1207</v>
      </c>
      <c r="B10690" s="51" t="s">
        <v>10873</v>
      </c>
      <c r="C10690" s="51" t="s">
        <v>182</v>
      </c>
    </row>
    <row r="10691" spans="1:4" ht="15.75" customHeight="1" x14ac:dyDescent="0.3">
      <c r="A10691" s="51">
        <v>1206</v>
      </c>
      <c r="B10691" s="51" t="s">
        <v>10874</v>
      </c>
      <c r="C10691" s="51" t="s">
        <v>182</v>
      </c>
    </row>
    <row r="10692" spans="1:4" ht="15.75" customHeight="1" x14ac:dyDescent="0.3">
      <c r="A10692" s="51">
        <v>1183</v>
      </c>
      <c r="B10692" s="51" t="s">
        <v>10875</v>
      </c>
      <c r="C10692" s="51" t="s">
        <v>182</v>
      </c>
    </row>
    <row r="10693" spans="1:4" ht="15.75" customHeight="1" x14ac:dyDescent="0.3">
      <c r="A10693" s="51">
        <v>42685</v>
      </c>
      <c r="B10693" s="51" t="s">
        <v>10876</v>
      </c>
      <c r="C10693" s="51" t="s">
        <v>182</v>
      </c>
      <c r="D10693" s="51">
        <v>71.12</v>
      </c>
    </row>
    <row r="10694" spans="1:4" ht="15.75" customHeight="1" x14ac:dyDescent="0.3">
      <c r="A10694" s="51">
        <v>42686</v>
      </c>
      <c r="B10694" s="51" t="s">
        <v>10877</v>
      </c>
      <c r="C10694" s="51" t="s">
        <v>182</v>
      </c>
      <c r="D10694" s="51">
        <v>78.33</v>
      </c>
    </row>
    <row r="10695" spans="1:4" ht="15.75" customHeight="1" x14ac:dyDescent="0.3">
      <c r="A10695" s="51">
        <v>12894</v>
      </c>
      <c r="B10695" s="51" t="s">
        <v>10878</v>
      </c>
      <c r="C10695" s="51" t="s">
        <v>182</v>
      </c>
      <c r="D10695" s="51">
        <v>19.5</v>
      </c>
    </row>
    <row r="10696" spans="1:4" ht="15.75" customHeight="1" x14ac:dyDescent="0.3">
      <c r="A10696" s="51">
        <v>12895</v>
      </c>
      <c r="B10696" s="51" t="s">
        <v>10879</v>
      </c>
      <c r="C10696" s="51" t="s">
        <v>182</v>
      </c>
      <c r="D10696" s="51">
        <v>15</v>
      </c>
    </row>
    <row r="10697" spans="1:4" ht="15.75" customHeight="1" x14ac:dyDescent="0.3">
      <c r="A10697" s="51">
        <v>1631</v>
      </c>
      <c r="B10697" s="51" t="s">
        <v>10880</v>
      </c>
      <c r="C10697" s="51" t="s">
        <v>182</v>
      </c>
      <c r="D10697" s="51">
        <v>232.59</v>
      </c>
    </row>
    <row r="10698" spans="1:4" ht="15.75" customHeight="1" x14ac:dyDescent="0.3">
      <c r="A10698" s="51">
        <v>1633</v>
      </c>
      <c r="B10698" s="51" t="s">
        <v>10881</v>
      </c>
      <c r="C10698" s="51" t="s">
        <v>182</v>
      </c>
      <c r="D10698" s="51">
        <v>395.19</v>
      </c>
    </row>
    <row r="10699" spans="1:4" ht="15.75" customHeight="1" x14ac:dyDescent="0.3">
      <c r="A10699" s="51">
        <v>10818</v>
      </c>
      <c r="B10699" s="51" t="s">
        <v>10882</v>
      </c>
      <c r="C10699" s="51" t="s">
        <v>482</v>
      </c>
      <c r="D10699" s="51">
        <v>29.4</v>
      </c>
    </row>
    <row r="10700" spans="1:4" ht="15.75" customHeight="1" x14ac:dyDescent="0.3">
      <c r="A10700" s="51">
        <v>41410</v>
      </c>
      <c r="B10700" s="51" t="s">
        <v>10883</v>
      </c>
      <c r="C10700" s="51" t="s">
        <v>182</v>
      </c>
    </row>
    <row r="10701" spans="1:4" ht="15.75" customHeight="1" x14ac:dyDescent="0.3">
      <c r="A10701" s="51">
        <v>41411</v>
      </c>
      <c r="B10701" s="51" t="s">
        <v>10884</v>
      </c>
      <c r="C10701" s="51" t="s">
        <v>182</v>
      </c>
    </row>
    <row r="10702" spans="1:4" ht="15.75" customHeight="1" x14ac:dyDescent="0.3">
      <c r="A10702" s="51">
        <v>41412</v>
      </c>
      <c r="B10702" s="51" t="s">
        <v>10885</v>
      </c>
      <c r="C10702" s="51" t="s">
        <v>182</v>
      </c>
    </row>
    <row r="10703" spans="1:4" ht="15.75" customHeight="1" x14ac:dyDescent="0.3">
      <c r="A10703" s="51">
        <v>41413</v>
      </c>
      <c r="B10703" s="51" t="s">
        <v>10886</v>
      </c>
      <c r="C10703" s="51" t="s">
        <v>182</v>
      </c>
    </row>
    <row r="10704" spans="1:4" ht="15.75" customHeight="1" x14ac:dyDescent="0.3">
      <c r="A10704" s="51">
        <v>39359</v>
      </c>
      <c r="B10704" s="51" t="s">
        <v>10887</v>
      </c>
      <c r="C10704" s="51" t="s">
        <v>182</v>
      </c>
    </row>
    <row r="10705" spans="1:4" ht="15.75" customHeight="1" x14ac:dyDescent="0.3">
      <c r="A10705" s="51">
        <v>39360</v>
      </c>
      <c r="B10705" s="51" t="s">
        <v>10888</v>
      </c>
      <c r="C10705" s="51" t="s">
        <v>182</v>
      </c>
    </row>
    <row r="10706" spans="1:4" ht="15.75" customHeight="1" x14ac:dyDescent="0.3">
      <c r="A10706" s="51">
        <v>10710</v>
      </c>
      <c r="B10706" s="51" t="s">
        <v>10889</v>
      </c>
      <c r="C10706" s="51" t="s">
        <v>216</v>
      </c>
      <c r="D10706" s="51">
        <v>213</v>
      </c>
    </row>
    <row r="10707" spans="1:4" ht="15.75" customHeight="1" x14ac:dyDescent="0.3">
      <c r="A10707" s="51">
        <v>10709</v>
      </c>
      <c r="B10707" s="51" t="s">
        <v>10890</v>
      </c>
      <c r="C10707" s="51" t="s">
        <v>216</v>
      </c>
      <c r="D10707" s="51">
        <v>261.68</v>
      </c>
    </row>
    <row r="10708" spans="1:4" ht="15.75" customHeight="1" x14ac:dyDescent="0.3">
      <c r="A10708" s="51">
        <v>39636</v>
      </c>
      <c r="B10708" s="51" t="s">
        <v>10891</v>
      </c>
      <c r="C10708" s="51" t="s">
        <v>216</v>
      </c>
      <c r="D10708" s="51">
        <v>267.20999999999998</v>
      </c>
    </row>
    <row r="10709" spans="1:4" ht="15.75" customHeight="1" x14ac:dyDescent="0.3">
      <c r="A10709" s="51">
        <v>10708</v>
      </c>
      <c r="B10709" s="51" t="s">
        <v>10892</v>
      </c>
      <c r="C10709" s="51" t="s">
        <v>216</v>
      </c>
      <c r="D10709" s="51">
        <v>82.46</v>
      </c>
    </row>
    <row r="10710" spans="1:4" ht="15.75" customHeight="1" x14ac:dyDescent="0.3">
      <c r="A10710" s="51">
        <v>39635</v>
      </c>
      <c r="B10710" s="51" t="s">
        <v>10893</v>
      </c>
      <c r="C10710" s="51" t="s">
        <v>216</v>
      </c>
      <c r="D10710" s="51">
        <v>140.38</v>
      </c>
    </row>
    <row r="10711" spans="1:4" ht="15.75" customHeight="1" x14ac:dyDescent="0.3">
      <c r="A10711" s="51">
        <v>6117</v>
      </c>
      <c r="B10711" s="51" t="s">
        <v>10894</v>
      </c>
      <c r="C10711" s="51" t="s">
        <v>2092</v>
      </c>
      <c r="D10711" s="51">
        <v>20.72</v>
      </c>
    </row>
    <row r="10712" spans="1:4" ht="15.75" customHeight="1" x14ac:dyDescent="0.3">
      <c r="A10712" s="51">
        <v>40913</v>
      </c>
      <c r="B10712" s="51" t="s">
        <v>10895</v>
      </c>
      <c r="C10712" s="51" t="s">
        <v>6963</v>
      </c>
      <c r="D10712" s="51">
        <v>3637.57</v>
      </c>
    </row>
    <row r="10713" spans="1:4" ht="15.75" customHeight="1" x14ac:dyDescent="0.3">
      <c r="A10713" s="51">
        <v>1214</v>
      </c>
      <c r="B10713" s="51" t="s">
        <v>10896</v>
      </c>
      <c r="C10713" s="51" t="s">
        <v>2092</v>
      </c>
      <c r="D10713" s="51">
        <v>25.48</v>
      </c>
    </row>
    <row r="10714" spans="1:4" ht="15.75" customHeight="1" x14ac:dyDescent="0.3">
      <c r="A10714" s="51">
        <v>40915</v>
      </c>
      <c r="B10714" s="51" t="s">
        <v>10897</v>
      </c>
      <c r="C10714" s="51" t="s">
        <v>6963</v>
      </c>
      <c r="D10714" s="51">
        <v>4470.5200000000004</v>
      </c>
    </row>
    <row r="10715" spans="1:4" ht="15.75" customHeight="1" x14ac:dyDescent="0.3">
      <c r="A10715" s="51">
        <v>40914</v>
      </c>
      <c r="B10715" s="51" t="s">
        <v>10898</v>
      </c>
      <c r="C10715" s="51" t="s">
        <v>6963</v>
      </c>
      <c r="D10715" s="51">
        <v>4747.54</v>
      </c>
    </row>
    <row r="10716" spans="1:4" ht="15.75" customHeight="1" x14ac:dyDescent="0.3">
      <c r="A10716" s="51">
        <v>1213</v>
      </c>
      <c r="B10716" s="51" t="s">
        <v>10899</v>
      </c>
      <c r="C10716" s="51" t="s">
        <v>2092</v>
      </c>
      <c r="D10716" s="51">
        <v>27.06</v>
      </c>
    </row>
    <row r="10717" spans="1:4" ht="15.75" customHeight="1" x14ac:dyDescent="0.3">
      <c r="A10717" s="51">
        <v>5091</v>
      </c>
      <c r="B10717" s="51" t="s">
        <v>10900</v>
      </c>
      <c r="C10717" s="51" t="s">
        <v>182</v>
      </c>
      <c r="D10717" s="51">
        <v>19.04</v>
      </c>
    </row>
    <row r="10718" spans="1:4" ht="15.75" customHeight="1" x14ac:dyDescent="0.3">
      <c r="A10718" s="51">
        <v>14615</v>
      </c>
      <c r="B10718" s="51" t="s">
        <v>10901</v>
      </c>
      <c r="C10718" s="51" t="s">
        <v>182</v>
      </c>
    </row>
    <row r="10719" spans="1:4" ht="15.75" customHeight="1" x14ac:dyDescent="0.3">
      <c r="A10719" s="51">
        <v>2711</v>
      </c>
      <c r="B10719" s="51" t="s">
        <v>10902</v>
      </c>
      <c r="C10719" s="51" t="s">
        <v>182</v>
      </c>
      <c r="D10719" s="51">
        <v>149.9</v>
      </c>
    </row>
    <row r="10720" spans="1:4" ht="15.75" customHeight="1" x14ac:dyDescent="0.3">
      <c r="A10720" s="51">
        <v>37727</v>
      </c>
      <c r="B10720" s="51" t="s">
        <v>10903</v>
      </c>
      <c r="C10720" s="51" t="s">
        <v>182</v>
      </c>
      <c r="D10720" s="51">
        <v>16990</v>
      </c>
    </row>
    <row r="10721" spans="1:4" ht="15.75" customHeight="1" x14ac:dyDescent="0.3">
      <c r="A10721" s="51">
        <v>37728</v>
      </c>
      <c r="B10721" s="51" t="s">
        <v>10904</v>
      </c>
      <c r="C10721" s="51" t="s">
        <v>182</v>
      </c>
      <c r="D10721" s="51">
        <v>23049.37</v>
      </c>
    </row>
    <row r="10722" spans="1:4" ht="15.75" customHeight="1" x14ac:dyDescent="0.3">
      <c r="A10722" s="51">
        <v>37729</v>
      </c>
      <c r="B10722" s="51" t="s">
        <v>10905</v>
      </c>
      <c r="C10722" s="51" t="s">
        <v>182</v>
      </c>
      <c r="D10722" s="51">
        <v>24950.35</v>
      </c>
    </row>
    <row r="10723" spans="1:4" ht="15.75" customHeight="1" x14ac:dyDescent="0.3">
      <c r="A10723" s="51">
        <v>37730</v>
      </c>
      <c r="B10723" s="51" t="s">
        <v>10906</v>
      </c>
      <c r="C10723" s="51" t="s">
        <v>182</v>
      </c>
      <c r="D10723" s="51">
        <v>26851.32</v>
      </c>
    </row>
    <row r="10724" spans="1:4" ht="15.75" customHeight="1" x14ac:dyDescent="0.3">
      <c r="A10724" s="51">
        <v>37731</v>
      </c>
      <c r="B10724" s="51" t="s">
        <v>10907</v>
      </c>
      <c r="C10724" s="51" t="s">
        <v>182</v>
      </c>
      <c r="D10724" s="51">
        <v>28752.3</v>
      </c>
    </row>
    <row r="10725" spans="1:4" ht="15.75" customHeight="1" x14ac:dyDescent="0.3">
      <c r="A10725" s="51">
        <v>37732</v>
      </c>
      <c r="B10725" s="51" t="s">
        <v>10908</v>
      </c>
      <c r="C10725" s="51" t="s">
        <v>182</v>
      </c>
      <c r="D10725" s="51">
        <v>32791.879999999997</v>
      </c>
    </row>
    <row r="10726" spans="1:4" ht="15.75" customHeight="1" x14ac:dyDescent="0.3">
      <c r="A10726" s="51">
        <v>36496</v>
      </c>
      <c r="B10726" s="51" t="s">
        <v>10909</v>
      </c>
      <c r="C10726" s="51" t="s">
        <v>182</v>
      </c>
    </row>
    <row r="10727" spans="1:4" ht="15.75" customHeight="1" x14ac:dyDescent="0.3">
      <c r="A10727" s="51">
        <v>37762</v>
      </c>
      <c r="B10727" s="51" t="s">
        <v>10910</v>
      </c>
      <c r="C10727" s="51" t="s">
        <v>182</v>
      </c>
      <c r="D10727" s="51">
        <v>708321.63</v>
      </c>
    </row>
    <row r="10728" spans="1:4" ht="15.75" customHeight="1" x14ac:dyDescent="0.3">
      <c r="A10728" s="51">
        <v>37763</v>
      </c>
      <c r="B10728" s="51" t="s">
        <v>10911</v>
      </c>
      <c r="C10728" s="51" t="s">
        <v>182</v>
      </c>
      <c r="D10728" s="51">
        <v>716924.61</v>
      </c>
    </row>
    <row r="10729" spans="1:4" ht="15.75" customHeight="1" x14ac:dyDescent="0.3">
      <c r="A10729" s="51">
        <v>41992</v>
      </c>
      <c r="B10729" s="51" t="s">
        <v>10912</v>
      </c>
      <c r="C10729" s="51" t="s">
        <v>182</v>
      </c>
      <c r="D10729" s="51">
        <v>815000</v>
      </c>
    </row>
    <row r="10730" spans="1:4" ht="15.75" customHeight="1" x14ac:dyDescent="0.3">
      <c r="A10730" s="51">
        <v>10630</v>
      </c>
      <c r="B10730" s="51" t="s">
        <v>10913</v>
      </c>
      <c r="C10730" s="51" t="s">
        <v>182</v>
      </c>
      <c r="D10730" s="51">
        <v>825897.12</v>
      </c>
    </row>
    <row r="10731" spans="1:4" ht="15.75" customHeight="1" x14ac:dyDescent="0.3">
      <c r="A10731" s="51">
        <v>13215</v>
      </c>
      <c r="B10731" s="51" t="s">
        <v>10914</v>
      </c>
      <c r="C10731" s="51" t="s">
        <v>182</v>
      </c>
      <c r="D10731" s="51">
        <v>999392.93</v>
      </c>
    </row>
    <row r="10732" spans="1:4" ht="15.75" customHeight="1" x14ac:dyDescent="0.3">
      <c r="A10732" s="51">
        <v>4235</v>
      </c>
      <c r="B10732" s="51" t="s">
        <v>10915</v>
      </c>
      <c r="C10732" s="51" t="s">
        <v>2092</v>
      </c>
      <c r="D10732" s="51">
        <v>21.55</v>
      </c>
    </row>
    <row r="10733" spans="1:4" ht="15.75" customHeight="1" x14ac:dyDescent="0.3">
      <c r="A10733" s="51">
        <v>40976</v>
      </c>
      <c r="B10733" s="51" t="s">
        <v>10916</v>
      </c>
      <c r="C10733" s="51" t="s">
        <v>6963</v>
      </c>
      <c r="D10733" s="51">
        <v>3780.09</v>
      </c>
    </row>
    <row r="10734" spans="1:4" ht="15.75" customHeight="1" x14ac:dyDescent="0.3">
      <c r="A10734" s="51">
        <v>43091</v>
      </c>
      <c r="B10734" s="51" t="s">
        <v>10917</v>
      </c>
      <c r="C10734" s="51" t="s">
        <v>182</v>
      </c>
      <c r="D10734" s="51">
        <v>9922.85</v>
      </c>
    </row>
    <row r="10735" spans="1:4" ht="15.75" customHeight="1" x14ac:dyDescent="0.3">
      <c r="A10735" s="51">
        <v>43092</v>
      </c>
      <c r="B10735" s="51" t="s">
        <v>10918</v>
      </c>
      <c r="C10735" s="51" t="s">
        <v>182</v>
      </c>
      <c r="D10735" s="51">
        <v>13230.47</v>
      </c>
    </row>
    <row r="10736" spans="1:4" ht="15.75" customHeight="1" x14ac:dyDescent="0.3">
      <c r="A10736" s="51">
        <v>43089</v>
      </c>
      <c r="B10736" s="51" t="s">
        <v>10919</v>
      </c>
      <c r="C10736" s="51" t="s">
        <v>182</v>
      </c>
      <c r="D10736" s="51">
        <v>2305.79</v>
      </c>
    </row>
    <row r="10737" spans="1:4" ht="15.75" customHeight="1" x14ac:dyDescent="0.3">
      <c r="A10737" s="51">
        <v>43090</v>
      </c>
      <c r="B10737" s="51" t="s">
        <v>10920</v>
      </c>
      <c r="C10737" s="51" t="s">
        <v>182</v>
      </c>
      <c r="D10737" s="51">
        <v>5088.6400000000003</v>
      </c>
    </row>
    <row r="10738" spans="1:4" ht="15.75" customHeight="1" x14ac:dyDescent="0.3">
      <c r="A10738" s="51">
        <v>41967</v>
      </c>
      <c r="B10738" s="51" t="s">
        <v>10921</v>
      </c>
      <c r="C10738" s="51" t="s">
        <v>9362</v>
      </c>
      <c r="D10738" s="51">
        <v>20.350000000000001</v>
      </c>
    </row>
    <row r="10739" spans="1:4" ht="15.75" customHeight="1" x14ac:dyDescent="0.3">
      <c r="A10739" s="51">
        <v>12760</v>
      </c>
      <c r="B10739" s="51" t="s">
        <v>10922</v>
      </c>
      <c r="C10739" s="51" t="s">
        <v>216</v>
      </c>
      <c r="D10739" s="51">
        <v>1685.76</v>
      </c>
    </row>
    <row r="10740" spans="1:4" ht="15.75" customHeight="1" x14ac:dyDescent="0.3">
      <c r="A10740" s="51">
        <v>12759</v>
      </c>
      <c r="B10740" s="51" t="s">
        <v>10923</v>
      </c>
      <c r="C10740" s="51" t="s">
        <v>216</v>
      </c>
      <c r="D10740" s="51">
        <v>1123.82</v>
      </c>
    </row>
    <row r="10741" spans="1:4" ht="15.75" customHeight="1" x14ac:dyDescent="0.3">
      <c r="A10741" s="51">
        <v>43105</v>
      </c>
      <c r="B10741" s="51" t="s">
        <v>10924</v>
      </c>
      <c r="C10741" s="51" t="s">
        <v>482</v>
      </c>
    </row>
    <row r="10742" spans="1:4" ht="15.75" customHeight="1" x14ac:dyDescent="0.3">
      <c r="A10742" s="51">
        <v>40424</v>
      </c>
      <c r="B10742" s="51" t="s">
        <v>10925</v>
      </c>
      <c r="C10742" s="51" t="s">
        <v>482</v>
      </c>
    </row>
    <row r="10743" spans="1:4" ht="15.75" customHeight="1" x14ac:dyDescent="0.3">
      <c r="A10743" s="51">
        <v>1325</v>
      </c>
      <c r="B10743" s="51" t="s">
        <v>10926</v>
      </c>
      <c r="C10743" s="51" t="s">
        <v>482</v>
      </c>
    </row>
    <row r="10744" spans="1:4" ht="15.75" customHeight="1" x14ac:dyDescent="0.3">
      <c r="A10744" s="51">
        <v>1327</v>
      </c>
      <c r="B10744" s="51" t="s">
        <v>10927</v>
      </c>
      <c r="C10744" s="51" t="s">
        <v>482</v>
      </c>
    </row>
    <row r="10745" spans="1:4" ht="15.75" customHeight="1" x14ac:dyDescent="0.3">
      <c r="A10745" s="51">
        <v>1328</v>
      </c>
      <c r="B10745" s="51" t="s">
        <v>10928</v>
      </c>
      <c r="C10745" s="51" t="s">
        <v>482</v>
      </c>
    </row>
    <row r="10746" spans="1:4" ht="15.75" customHeight="1" x14ac:dyDescent="0.3">
      <c r="A10746" s="51">
        <v>1321</v>
      </c>
      <c r="B10746" s="51" t="s">
        <v>10929</v>
      </c>
      <c r="C10746" s="51" t="s">
        <v>482</v>
      </c>
    </row>
    <row r="10747" spans="1:4" ht="15.75" customHeight="1" x14ac:dyDescent="0.3">
      <c r="A10747" s="51">
        <v>1318</v>
      </c>
      <c r="B10747" s="51" t="s">
        <v>10930</v>
      </c>
      <c r="C10747" s="51" t="s">
        <v>482</v>
      </c>
    </row>
    <row r="10748" spans="1:4" ht="15.75" customHeight="1" x14ac:dyDescent="0.3">
      <c r="A10748" s="51">
        <v>1322</v>
      </c>
      <c r="B10748" s="51" t="s">
        <v>10931</v>
      </c>
      <c r="C10748" s="51" t="s">
        <v>482</v>
      </c>
    </row>
    <row r="10749" spans="1:4" ht="15.75" customHeight="1" x14ac:dyDescent="0.3">
      <c r="A10749" s="51">
        <v>1323</v>
      </c>
      <c r="B10749" s="51" t="s">
        <v>10932</v>
      </c>
      <c r="C10749" s="51" t="s">
        <v>482</v>
      </c>
    </row>
    <row r="10750" spans="1:4" ht="15.75" customHeight="1" x14ac:dyDescent="0.3">
      <c r="A10750" s="51">
        <v>1319</v>
      </c>
      <c r="B10750" s="51" t="s">
        <v>10933</v>
      </c>
      <c r="C10750" s="51" t="s">
        <v>482</v>
      </c>
    </row>
    <row r="10751" spans="1:4" ht="15.75" customHeight="1" x14ac:dyDescent="0.3">
      <c r="A10751" s="51">
        <v>11026</v>
      </c>
      <c r="B10751" s="51" t="s">
        <v>10934</v>
      </c>
      <c r="C10751" s="51" t="s">
        <v>482</v>
      </c>
    </row>
    <row r="10752" spans="1:4" ht="15.75" customHeight="1" x14ac:dyDescent="0.3">
      <c r="A10752" s="51">
        <v>11027</v>
      </c>
      <c r="B10752" s="51" t="s">
        <v>10935</v>
      </c>
      <c r="C10752" s="51" t="s">
        <v>482</v>
      </c>
    </row>
    <row r="10753" spans="1:3" ht="15.75" customHeight="1" x14ac:dyDescent="0.3">
      <c r="A10753" s="51">
        <v>11046</v>
      </c>
      <c r="B10753" s="51" t="s">
        <v>10936</v>
      </c>
      <c r="C10753" s="51" t="s">
        <v>482</v>
      </c>
    </row>
    <row r="10754" spans="1:3" ht="15.75" customHeight="1" x14ac:dyDescent="0.3">
      <c r="A10754" s="51">
        <v>11047</v>
      </c>
      <c r="B10754" s="51" t="s">
        <v>10937</v>
      </c>
      <c r="C10754" s="51" t="s">
        <v>482</v>
      </c>
    </row>
    <row r="10755" spans="1:3" ht="15.75" customHeight="1" x14ac:dyDescent="0.3">
      <c r="A10755" s="51">
        <v>43668</v>
      </c>
      <c r="B10755" s="51" t="s">
        <v>10938</v>
      </c>
      <c r="C10755" s="51" t="s">
        <v>482</v>
      </c>
    </row>
    <row r="10756" spans="1:3" ht="15.75" customHeight="1" x14ac:dyDescent="0.3">
      <c r="A10756" s="51">
        <v>11049</v>
      </c>
      <c r="B10756" s="51" t="s">
        <v>10939</v>
      </c>
      <c r="C10756" s="51" t="s">
        <v>482</v>
      </c>
    </row>
    <row r="10757" spans="1:3" ht="15.75" customHeight="1" x14ac:dyDescent="0.3">
      <c r="A10757" s="51">
        <v>43106</v>
      </c>
      <c r="B10757" s="51" t="s">
        <v>10940</v>
      </c>
      <c r="C10757" s="51" t="s">
        <v>482</v>
      </c>
    </row>
    <row r="10758" spans="1:3" ht="15.75" customHeight="1" x14ac:dyDescent="0.3">
      <c r="A10758" s="51">
        <v>11051</v>
      </c>
      <c r="B10758" s="51" t="s">
        <v>10941</v>
      </c>
      <c r="C10758" s="51" t="s">
        <v>482</v>
      </c>
    </row>
    <row r="10759" spans="1:3" ht="15.75" customHeight="1" x14ac:dyDescent="0.3">
      <c r="A10759" s="51">
        <v>11061</v>
      </c>
      <c r="B10759" s="51" t="s">
        <v>10942</v>
      </c>
      <c r="C10759" s="51" t="s">
        <v>482</v>
      </c>
    </row>
    <row r="10760" spans="1:3" ht="15.75" customHeight="1" x14ac:dyDescent="0.3">
      <c r="A10760" s="51">
        <v>43667</v>
      </c>
      <c r="B10760" s="51" t="s">
        <v>10943</v>
      </c>
      <c r="C10760" s="51" t="s">
        <v>482</v>
      </c>
    </row>
    <row r="10761" spans="1:3" ht="15.75" customHeight="1" x14ac:dyDescent="0.3">
      <c r="A10761" s="51">
        <v>1333</v>
      </c>
      <c r="B10761" s="51" t="s">
        <v>10944</v>
      </c>
      <c r="C10761" s="51" t="s">
        <v>482</v>
      </c>
    </row>
    <row r="10762" spans="1:3" ht="15.75" customHeight="1" x14ac:dyDescent="0.3">
      <c r="A10762" s="51">
        <v>1330</v>
      </c>
      <c r="B10762" s="51" t="s">
        <v>10945</v>
      </c>
      <c r="C10762" s="51" t="s">
        <v>482</v>
      </c>
    </row>
    <row r="10763" spans="1:3" ht="15.75" customHeight="1" x14ac:dyDescent="0.3">
      <c r="A10763" s="51">
        <v>10957</v>
      </c>
      <c r="B10763" s="51" t="s">
        <v>10946</v>
      </c>
      <c r="C10763" s="51" t="s">
        <v>482</v>
      </c>
    </row>
    <row r="10764" spans="1:3" ht="15.75" customHeight="1" x14ac:dyDescent="0.3">
      <c r="A10764" s="51">
        <v>1332</v>
      </c>
      <c r="B10764" s="51" t="s">
        <v>10947</v>
      </c>
      <c r="C10764" s="51" t="s">
        <v>482</v>
      </c>
    </row>
    <row r="10765" spans="1:3" ht="15.75" customHeight="1" x14ac:dyDescent="0.3">
      <c r="A10765" s="51">
        <v>1334</v>
      </c>
      <c r="B10765" s="51" t="s">
        <v>10948</v>
      </c>
      <c r="C10765" s="51" t="s">
        <v>482</v>
      </c>
    </row>
    <row r="10766" spans="1:3" ht="15.75" customHeight="1" x14ac:dyDescent="0.3">
      <c r="A10766" s="51">
        <v>1335</v>
      </c>
      <c r="B10766" s="51" t="s">
        <v>10949</v>
      </c>
      <c r="C10766" s="51" t="s">
        <v>482</v>
      </c>
    </row>
    <row r="10767" spans="1:3" ht="15.75" customHeight="1" x14ac:dyDescent="0.3">
      <c r="A10767" s="51">
        <v>40425</v>
      </c>
      <c r="B10767" s="51" t="s">
        <v>10950</v>
      </c>
      <c r="C10767" s="51" t="s">
        <v>482</v>
      </c>
    </row>
    <row r="10768" spans="1:3" ht="15.75" customHeight="1" x14ac:dyDescent="0.3">
      <c r="A10768" s="51">
        <v>1337</v>
      </c>
      <c r="B10768" s="51" t="s">
        <v>10951</v>
      </c>
      <c r="C10768" s="51" t="s">
        <v>482</v>
      </c>
    </row>
    <row r="10769" spans="1:3" ht="15.75" customHeight="1" x14ac:dyDescent="0.3">
      <c r="A10769" s="51">
        <v>1338</v>
      </c>
      <c r="B10769" s="51" t="s">
        <v>10952</v>
      </c>
      <c r="C10769" s="51" t="s">
        <v>216</v>
      </c>
    </row>
    <row r="10770" spans="1:3" ht="15.75" customHeight="1" x14ac:dyDescent="0.3">
      <c r="A10770" s="51">
        <v>1340</v>
      </c>
      <c r="B10770" s="51" t="s">
        <v>10953</v>
      </c>
      <c r="C10770" s="51" t="s">
        <v>216</v>
      </c>
    </row>
    <row r="10771" spans="1:3" ht="15.75" customHeight="1" x14ac:dyDescent="0.3">
      <c r="A10771" s="51">
        <v>1341</v>
      </c>
      <c r="B10771" s="51" t="s">
        <v>10954</v>
      </c>
      <c r="C10771" s="51" t="s">
        <v>216</v>
      </c>
    </row>
    <row r="10772" spans="1:3" ht="15.75" customHeight="1" x14ac:dyDescent="0.3">
      <c r="A10772" s="51">
        <v>34659</v>
      </c>
      <c r="B10772" s="51" t="s">
        <v>10955</v>
      </c>
      <c r="C10772" s="51" t="s">
        <v>216</v>
      </c>
    </row>
    <row r="10773" spans="1:3" ht="15.75" customHeight="1" x14ac:dyDescent="0.3">
      <c r="A10773" s="51">
        <v>34514</v>
      </c>
      <c r="B10773" s="51" t="s">
        <v>10956</v>
      </c>
      <c r="C10773" s="51" t="s">
        <v>216</v>
      </c>
    </row>
    <row r="10774" spans="1:3" ht="15.75" customHeight="1" x14ac:dyDescent="0.3">
      <c r="A10774" s="51">
        <v>34660</v>
      </c>
      <c r="B10774" s="51" t="s">
        <v>10957</v>
      </c>
      <c r="C10774" s="51" t="s">
        <v>216</v>
      </c>
    </row>
    <row r="10775" spans="1:3" ht="15.75" customHeight="1" x14ac:dyDescent="0.3">
      <c r="A10775" s="51">
        <v>34661</v>
      </c>
      <c r="B10775" s="51" t="s">
        <v>10958</v>
      </c>
      <c r="C10775" s="51" t="s">
        <v>216</v>
      </c>
    </row>
    <row r="10776" spans="1:3" ht="15.75" customHeight="1" x14ac:dyDescent="0.3">
      <c r="A10776" s="51">
        <v>34667</v>
      </c>
      <c r="B10776" s="51" t="s">
        <v>10959</v>
      </c>
      <c r="C10776" s="51" t="s">
        <v>216</v>
      </c>
    </row>
    <row r="10777" spans="1:3" ht="15.75" customHeight="1" x14ac:dyDescent="0.3">
      <c r="A10777" s="51">
        <v>34668</v>
      </c>
      <c r="B10777" s="51" t="s">
        <v>10960</v>
      </c>
      <c r="C10777" s="51" t="s">
        <v>216</v>
      </c>
    </row>
    <row r="10778" spans="1:3" ht="15.75" customHeight="1" x14ac:dyDescent="0.3">
      <c r="A10778" s="51">
        <v>34741</v>
      </c>
      <c r="B10778" s="51" t="s">
        <v>10961</v>
      </c>
      <c r="C10778" s="51" t="s">
        <v>216</v>
      </c>
    </row>
    <row r="10779" spans="1:3" ht="15.75" customHeight="1" x14ac:dyDescent="0.3">
      <c r="A10779" s="51">
        <v>34664</v>
      </c>
      <c r="B10779" s="51" t="s">
        <v>10962</v>
      </c>
      <c r="C10779" s="51" t="s">
        <v>216</v>
      </c>
    </row>
    <row r="10780" spans="1:3" ht="15.75" customHeight="1" x14ac:dyDescent="0.3">
      <c r="A10780" s="51">
        <v>34665</v>
      </c>
      <c r="B10780" s="51" t="s">
        <v>10963</v>
      </c>
      <c r="C10780" s="51" t="s">
        <v>216</v>
      </c>
    </row>
    <row r="10781" spans="1:3" ht="15.75" customHeight="1" x14ac:dyDescent="0.3">
      <c r="A10781" s="51">
        <v>34666</v>
      </c>
      <c r="B10781" s="51" t="s">
        <v>10964</v>
      </c>
      <c r="C10781" s="51" t="s">
        <v>216</v>
      </c>
    </row>
    <row r="10782" spans="1:3" ht="15.75" customHeight="1" x14ac:dyDescent="0.3">
      <c r="A10782" s="51">
        <v>34669</v>
      </c>
      <c r="B10782" s="51" t="s">
        <v>10965</v>
      </c>
      <c r="C10782" s="51" t="s">
        <v>216</v>
      </c>
    </row>
    <row r="10783" spans="1:3" ht="15.75" customHeight="1" x14ac:dyDescent="0.3">
      <c r="A10783" s="51">
        <v>34670</v>
      </c>
      <c r="B10783" s="51" t="s">
        <v>10966</v>
      </c>
      <c r="C10783" s="51" t="s">
        <v>216</v>
      </c>
    </row>
    <row r="10784" spans="1:3" ht="15.75" customHeight="1" x14ac:dyDescent="0.3">
      <c r="A10784" s="51">
        <v>34671</v>
      </c>
      <c r="B10784" s="51" t="s">
        <v>10967</v>
      </c>
      <c r="C10784" s="51" t="s">
        <v>216</v>
      </c>
    </row>
    <row r="10785" spans="1:4" ht="15.75" customHeight="1" x14ac:dyDescent="0.3">
      <c r="A10785" s="51">
        <v>34672</v>
      </c>
      <c r="B10785" s="51" t="s">
        <v>10968</v>
      </c>
      <c r="C10785" s="51" t="s">
        <v>216</v>
      </c>
    </row>
    <row r="10786" spans="1:4" ht="15.75" customHeight="1" x14ac:dyDescent="0.3">
      <c r="A10786" s="51">
        <v>34673</v>
      </c>
      <c r="B10786" s="51" t="s">
        <v>10969</v>
      </c>
      <c r="C10786" s="51" t="s">
        <v>216</v>
      </c>
    </row>
    <row r="10787" spans="1:4" ht="15.75" customHeight="1" x14ac:dyDescent="0.3">
      <c r="A10787" s="51">
        <v>34674</v>
      </c>
      <c r="B10787" s="51" t="s">
        <v>10970</v>
      </c>
      <c r="C10787" s="51" t="s">
        <v>216</v>
      </c>
    </row>
    <row r="10788" spans="1:4" ht="15.75" customHeight="1" x14ac:dyDescent="0.3">
      <c r="A10788" s="51">
        <v>34675</v>
      </c>
      <c r="B10788" s="51" t="s">
        <v>10971</v>
      </c>
      <c r="C10788" s="51" t="s">
        <v>216</v>
      </c>
    </row>
    <row r="10789" spans="1:4" ht="15.75" customHeight="1" x14ac:dyDescent="0.3">
      <c r="A10789" s="51">
        <v>34676</v>
      </c>
      <c r="B10789" s="51" t="s">
        <v>10972</v>
      </c>
      <c r="C10789" s="51" t="s">
        <v>216</v>
      </c>
    </row>
    <row r="10790" spans="1:4" ht="15.75" customHeight="1" x14ac:dyDescent="0.3">
      <c r="A10790" s="51">
        <v>34677</v>
      </c>
      <c r="B10790" s="51" t="s">
        <v>10973</v>
      </c>
      <c r="C10790" s="51" t="s">
        <v>216</v>
      </c>
    </row>
    <row r="10791" spans="1:4" ht="15.75" customHeight="1" x14ac:dyDescent="0.3">
      <c r="A10791" s="51">
        <v>43126</v>
      </c>
      <c r="B10791" s="51" t="s">
        <v>10974</v>
      </c>
      <c r="C10791" s="51" t="s">
        <v>216</v>
      </c>
    </row>
    <row r="10792" spans="1:4" ht="15.75" customHeight="1" x14ac:dyDescent="0.3">
      <c r="A10792" s="51">
        <v>43124</v>
      </c>
      <c r="B10792" s="51" t="s">
        <v>10975</v>
      </c>
      <c r="C10792" s="51" t="s">
        <v>216</v>
      </c>
    </row>
    <row r="10793" spans="1:4" ht="15.75" customHeight="1" x14ac:dyDescent="0.3">
      <c r="A10793" s="51">
        <v>43125</v>
      </c>
      <c r="B10793" s="51" t="s">
        <v>10976</v>
      </c>
      <c r="C10793" s="51" t="s">
        <v>216</v>
      </c>
    </row>
    <row r="10794" spans="1:4" ht="15.75" customHeight="1" x14ac:dyDescent="0.3">
      <c r="A10794" s="51">
        <v>40623</v>
      </c>
      <c r="B10794" s="51" t="s">
        <v>10977</v>
      </c>
      <c r="C10794" s="51" t="s">
        <v>10261</v>
      </c>
    </row>
    <row r="10795" spans="1:4" ht="15.75" customHeight="1" x14ac:dyDescent="0.3">
      <c r="A10795" s="51">
        <v>43701</v>
      </c>
      <c r="B10795" s="51" t="s">
        <v>10978</v>
      </c>
      <c r="C10795" s="51" t="s">
        <v>482</v>
      </c>
    </row>
    <row r="10796" spans="1:4" ht="15.75" customHeight="1" x14ac:dyDescent="0.3">
      <c r="A10796" s="51">
        <v>1345</v>
      </c>
      <c r="B10796" s="51" t="s">
        <v>10979</v>
      </c>
      <c r="C10796" s="51" t="s">
        <v>216</v>
      </c>
      <c r="D10796" s="51">
        <v>69.349999999999994</v>
      </c>
    </row>
    <row r="10797" spans="1:4" ht="15.75" customHeight="1" x14ac:dyDescent="0.3">
      <c r="A10797" s="51">
        <v>1346</v>
      </c>
      <c r="B10797" s="51" t="s">
        <v>10980</v>
      </c>
      <c r="C10797" s="51" t="s">
        <v>216</v>
      </c>
      <c r="D10797" s="51">
        <v>40.340000000000003</v>
      </c>
    </row>
    <row r="10798" spans="1:4" ht="15.75" customHeight="1" x14ac:dyDescent="0.3">
      <c r="A10798" s="51">
        <v>1347</v>
      </c>
      <c r="B10798" s="51" t="s">
        <v>10981</v>
      </c>
      <c r="C10798" s="51" t="s">
        <v>216</v>
      </c>
      <c r="D10798" s="51">
        <v>49.98</v>
      </c>
    </row>
    <row r="10799" spans="1:4" ht="15.75" customHeight="1" x14ac:dyDescent="0.3">
      <c r="A10799" s="51">
        <v>43678</v>
      </c>
      <c r="B10799" s="51" t="s">
        <v>10982</v>
      </c>
      <c r="C10799" s="51" t="s">
        <v>216</v>
      </c>
      <c r="D10799" s="51">
        <v>57.98</v>
      </c>
    </row>
    <row r="10800" spans="1:4" ht="15.75" customHeight="1" x14ac:dyDescent="0.3">
      <c r="A10800" s="51">
        <v>43680</v>
      </c>
      <c r="B10800" s="51" t="s">
        <v>10983</v>
      </c>
      <c r="C10800" s="51" t="s">
        <v>216</v>
      </c>
      <c r="D10800" s="51">
        <v>83.52</v>
      </c>
    </row>
    <row r="10801" spans="1:4" ht="15.75" customHeight="1" x14ac:dyDescent="0.3">
      <c r="A10801" s="51">
        <v>43679</v>
      </c>
      <c r="B10801" s="51" t="s">
        <v>10984</v>
      </c>
      <c r="C10801" s="51" t="s">
        <v>216</v>
      </c>
      <c r="D10801" s="51">
        <v>29.31</v>
      </c>
    </row>
    <row r="10802" spans="1:4" ht="15.75" customHeight="1" x14ac:dyDescent="0.3">
      <c r="A10802" s="51">
        <v>1355</v>
      </c>
      <c r="B10802" s="51" t="s">
        <v>10985</v>
      </c>
      <c r="C10802" s="51" t="s">
        <v>216</v>
      </c>
      <c r="D10802" s="51">
        <v>33.35</v>
      </c>
    </row>
    <row r="10803" spans="1:4" ht="15.75" customHeight="1" x14ac:dyDescent="0.3">
      <c r="A10803" s="51">
        <v>1358</v>
      </c>
      <c r="B10803" s="51" t="s">
        <v>10986</v>
      </c>
      <c r="C10803" s="51" t="s">
        <v>216</v>
      </c>
      <c r="D10803" s="51">
        <v>40.950000000000003</v>
      </c>
    </row>
    <row r="10804" spans="1:4" ht="15.75" customHeight="1" x14ac:dyDescent="0.3">
      <c r="A10804" s="51">
        <v>43677</v>
      </c>
      <c r="B10804" s="51" t="s">
        <v>10987</v>
      </c>
      <c r="C10804" s="51" t="s">
        <v>216</v>
      </c>
      <c r="D10804" s="51">
        <v>50.8</v>
      </c>
    </row>
    <row r="10805" spans="1:4" ht="15.75" customHeight="1" x14ac:dyDescent="0.3">
      <c r="A10805" s="51">
        <v>43682</v>
      </c>
      <c r="B10805" s="51" t="s">
        <v>10988</v>
      </c>
      <c r="C10805" s="51" t="s">
        <v>216</v>
      </c>
      <c r="D10805" s="51">
        <v>15.57</v>
      </c>
    </row>
    <row r="10806" spans="1:4" ht="15.75" customHeight="1" x14ac:dyDescent="0.3">
      <c r="A10806" s="51">
        <v>43681</v>
      </c>
      <c r="B10806" s="51" t="s">
        <v>10989</v>
      </c>
      <c r="C10806" s="51" t="s">
        <v>216</v>
      </c>
      <c r="D10806" s="51">
        <v>25.8</v>
      </c>
    </row>
    <row r="10807" spans="1:4" ht="15.75" customHeight="1" x14ac:dyDescent="0.3">
      <c r="A10807" s="51">
        <v>20971</v>
      </c>
      <c r="B10807" s="51" t="s">
        <v>10990</v>
      </c>
      <c r="C10807" s="51" t="s">
        <v>182</v>
      </c>
      <c r="D10807" s="51">
        <v>24.28</v>
      </c>
    </row>
    <row r="10808" spans="1:4" ht="15.75" customHeight="1" x14ac:dyDescent="0.3">
      <c r="A10808" s="51">
        <v>39746</v>
      </c>
      <c r="B10808" s="51" t="s">
        <v>10991</v>
      </c>
      <c r="C10808" s="51" t="s">
        <v>182</v>
      </c>
      <c r="D10808" s="51">
        <v>70.260000000000005</v>
      </c>
    </row>
    <row r="10809" spans="1:4" ht="15.75" customHeight="1" x14ac:dyDescent="0.3">
      <c r="A10809" s="51">
        <v>13279</v>
      </c>
      <c r="B10809" s="51" t="s">
        <v>10992</v>
      </c>
      <c r="C10809" s="51" t="s">
        <v>482</v>
      </c>
      <c r="D10809" s="51">
        <v>17.79</v>
      </c>
    </row>
    <row r="10810" spans="1:4" ht="15.75" customHeight="1" x14ac:dyDescent="0.3">
      <c r="A10810" s="51">
        <v>11977</v>
      </c>
      <c r="B10810" s="51" t="s">
        <v>10993</v>
      </c>
      <c r="C10810" s="51" t="s">
        <v>182</v>
      </c>
      <c r="D10810" s="51">
        <v>9.2100000000000009</v>
      </c>
    </row>
    <row r="10811" spans="1:4" ht="15.75" customHeight="1" x14ac:dyDescent="0.3">
      <c r="A10811" s="51">
        <v>11976</v>
      </c>
      <c r="B10811" s="51" t="s">
        <v>10994</v>
      </c>
      <c r="C10811" s="51" t="s">
        <v>182</v>
      </c>
      <c r="D10811" s="51">
        <v>1.03</v>
      </c>
    </row>
    <row r="10812" spans="1:4" ht="15.75" customHeight="1" x14ac:dyDescent="0.3">
      <c r="A10812" s="51">
        <v>11975</v>
      </c>
      <c r="B10812" s="51" t="s">
        <v>10995</v>
      </c>
      <c r="C10812" s="51" t="s">
        <v>182</v>
      </c>
      <c r="D10812" s="51">
        <v>20.2</v>
      </c>
    </row>
    <row r="10813" spans="1:4" ht="15.75" customHeight="1" x14ac:dyDescent="0.3">
      <c r="A10813" s="51">
        <v>1368</v>
      </c>
      <c r="B10813" s="51" t="s">
        <v>10996</v>
      </c>
      <c r="C10813" s="51" t="s">
        <v>182</v>
      </c>
      <c r="D10813" s="51">
        <v>95.1</v>
      </c>
    </row>
    <row r="10814" spans="1:4" ht="15.75" customHeight="1" x14ac:dyDescent="0.3">
      <c r="A10814" s="51">
        <v>1367</v>
      </c>
      <c r="B10814" s="51" t="s">
        <v>10997</v>
      </c>
      <c r="C10814" s="51" t="s">
        <v>182</v>
      </c>
      <c r="D10814" s="51">
        <v>307.62</v>
      </c>
    </row>
    <row r="10815" spans="1:4" ht="15.75" customHeight="1" x14ac:dyDescent="0.3">
      <c r="A10815" s="51">
        <v>1380</v>
      </c>
      <c r="B10815" s="51" t="s">
        <v>10998</v>
      </c>
      <c r="C10815" s="51" t="s">
        <v>482</v>
      </c>
      <c r="D10815" s="51">
        <v>4.3499999999999996</v>
      </c>
    </row>
    <row r="10816" spans="1:4" ht="15.75" customHeight="1" x14ac:dyDescent="0.3">
      <c r="A10816" s="51">
        <v>1375</v>
      </c>
      <c r="B10816" s="51" t="s">
        <v>10999</v>
      </c>
      <c r="C10816" s="51" t="s">
        <v>482</v>
      </c>
      <c r="D10816" s="51">
        <v>16.86</v>
      </c>
    </row>
    <row r="10817" spans="1:4" ht="15.75" customHeight="1" x14ac:dyDescent="0.3">
      <c r="A10817" s="51">
        <v>1379</v>
      </c>
      <c r="B10817" s="51" t="s">
        <v>11000</v>
      </c>
      <c r="C10817" s="51" t="s">
        <v>482</v>
      </c>
      <c r="D10817" s="51">
        <v>0.65</v>
      </c>
    </row>
    <row r="10818" spans="1:4" ht="15.75" customHeight="1" x14ac:dyDescent="0.3">
      <c r="A10818" s="51">
        <v>13284</v>
      </c>
      <c r="B10818" s="51" t="s">
        <v>11001</v>
      </c>
      <c r="C10818" s="51" t="s">
        <v>482</v>
      </c>
      <c r="D10818" s="51">
        <v>0.57999999999999996</v>
      </c>
    </row>
    <row r="10819" spans="1:4" ht="15.75" customHeight="1" x14ac:dyDescent="0.3">
      <c r="A10819" s="51">
        <v>44528</v>
      </c>
      <c r="B10819" s="51" t="s">
        <v>11002</v>
      </c>
      <c r="C10819" s="51" t="s">
        <v>482</v>
      </c>
      <c r="D10819" s="51">
        <v>3.46</v>
      </c>
    </row>
    <row r="10820" spans="1:4" ht="15.75" customHeight="1" x14ac:dyDescent="0.3">
      <c r="A10820" s="51">
        <v>34753</v>
      </c>
      <c r="B10820" s="51" t="s">
        <v>11003</v>
      </c>
      <c r="C10820" s="51" t="s">
        <v>482</v>
      </c>
      <c r="D10820" s="51">
        <v>0.63</v>
      </c>
    </row>
    <row r="10821" spans="1:4" ht="15.75" customHeight="1" x14ac:dyDescent="0.3">
      <c r="A10821" s="51">
        <v>420</v>
      </c>
      <c r="B10821" s="51" t="s">
        <v>11004</v>
      </c>
      <c r="C10821" s="51" t="s">
        <v>182</v>
      </c>
      <c r="D10821" s="51">
        <v>24.54</v>
      </c>
    </row>
    <row r="10822" spans="1:4" ht="15.75" customHeight="1" x14ac:dyDescent="0.3">
      <c r="A10822" s="51">
        <v>12327</v>
      </c>
      <c r="B10822" s="51" t="s">
        <v>11005</v>
      </c>
      <c r="C10822" s="51" t="s">
        <v>182</v>
      </c>
      <c r="D10822" s="51">
        <v>29.23</v>
      </c>
    </row>
    <row r="10823" spans="1:4" ht="15.75" customHeight="1" x14ac:dyDescent="0.3">
      <c r="A10823" s="51">
        <v>36148</v>
      </c>
      <c r="B10823" s="51" t="s">
        <v>11006</v>
      </c>
      <c r="C10823" s="51" t="s">
        <v>182</v>
      </c>
      <c r="D10823" s="51">
        <v>72</v>
      </c>
    </row>
    <row r="10824" spans="1:4" ht="15.75" customHeight="1" x14ac:dyDescent="0.3">
      <c r="A10824" s="51">
        <v>12329</v>
      </c>
      <c r="B10824" s="51" t="s">
        <v>11007</v>
      </c>
      <c r="C10824" s="51" t="s">
        <v>482</v>
      </c>
      <c r="D10824" s="51">
        <v>126.76</v>
      </c>
    </row>
    <row r="10825" spans="1:4" ht="15.75" customHeight="1" x14ac:dyDescent="0.3">
      <c r="A10825" s="51">
        <v>1339</v>
      </c>
      <c r="B10825" s="51" t="s">
        <v>11008</v>
      </c>
      <c r="C10825" s="51" t="s">
        <v>482</v>
      </c>
    </row>
    <row r="10826" spans="1:4" ht="15.75" customHeight="1" x14ac:dyDescent="0.3">
      <c r="A10826" s="51">
        <v>44396</v>
      </c>
      <c r="B10826" s="51" t="s">
        <v>11009</v>
      </c>
      <c r="C10826" s="51" t="s">
        <v>482</v>
      </c>
      <c r="D10826" s="51">
        <v>34.380000000000003</v>
      </c>
    </row>
    <row r="10827" spans="1:4" ht="15.75" customHeight="1" x14ac:dyDescent="0.3">
      <c r="A10827" s="51">
        <v>44327</v>
      </c>
      <c r="B10827" s="51" t="s">
        <v>11010</v>
      </c>
      <c r="C10827" s="51" t="s">
        <v>9362</v>
      </c>
      <c r="D10827" s="51">
        <v>116.94</v>
      </c>
    </row>
    <row r="10828" spans="1:4" ht="15.75" customHeight="1" x14ac:dyDescent="0.3">
      <c r="A10828" s="51">
        <v>37418</v>
      </c>
      <c r="B10828" s="51" t="s">
        <v>11011</v>
      </c>
      <c r="C10828" s="51" t="s">
        <v>182</v>
      </c>
    </row>
    <row r="10829" spans="1:4" ht="15.75" customHeight="1" x14ac:dyDescent="0.3">
      <c r="A10829" s="51">
        <v>37419</v>
      </c>
      <c r="B10829" s="51" t="s">
        <v>11012</v>
      </c>
      <c r="C10829" s="51" t="s">
        <v>182</v>
      </c>
    </row>
    <row r="10830" spans="1:4" ht="15.75" customHeight="1" x14ac:dyDescent="0.3">
      <c r="A10830" s="51">
        <v>1427</v>
      </c>
      <c r="B10830" s="51" t="s">
        <v>11013</v>
      </c>
      <c r="C10830" s="51" t="s">
        <v>182</v>
      </c>
    </row>
    <row r="10831" spans="1:4" ht="15.75" customHeight="1" x14ac:dyDescent="0.3">
      <c r="A10831" s="51">
        <v>1402</v>
      </c>
      <c r="B10831" s="51" t="s">
        <v>11014</v>
      </c>
      <c r="C10831" s="51" t="s">
        <v>182</v>
      </c>
    </row>
    <row r="10832" spans="1:4" ht="15.75" customHeight="1" x14ac:dyDescent="0.3">
      <c r="A10832" s="51">
        <v>1420</v>
      </c>
      <c r="B10832" s="51" t="s">
        <v>11015</v>
      </c>
      <c r="C10832" s="51" t="s">
        <v>182</v>
      </c>
    </row>
    <row r="10833" spans="1:4" ht="15.75" customHeight="1" x14ac:dyDescent="0.3">
      <c r="A10833" s="51">
        <v>1419</v>
      </c>
      <c r="B10833" s="51" t="s">
        <v>11016</v>
      </c>
      <c r="C10833" s="51" t="s">
        <v>182</v>
      </c>
    </row>
    <row r="10834" spans="1:4" ht="15.75" customHeight="1" x14ac:dyDescent="0.3">
      <c r="A10834" s="51">
        <v>1414</v>
      </c>
      <c r="B10834" s="51" t="s">
        <v>11017</v>
      </c>
      <c r="C10834" s="51" t="s">
        <v>182</v>
      </c>
    </row>
    <row r="10835" spans="1:4" ht="15.75" customHeight="1" x14ac:dyDescent="0.3">
      <c r="A10835" s="51">
        <v>1413</v>
      </c>
      <c r="B10835" s="51" t="s">
        <v>11018</v>
      </c>
      <c r="C10835" s="51" t="s">
        <v>182</v>
      </c>
    </row>
    <row r="10836" spans="1:4" ht="15.75" customHeight="1" x14ac:dyDescent="0.3">
      <c r="A10836" s="51">
        <v>1412</v>
      </c>
      <c r="B10836" s="51" t="s">
        <v>11019</v>
      </c>
      <c r="C10836" s="51" t="s">
        <v>182</v>
      </c>
    </row>
    <row r="10837" spans="1:4" ht="15.75" customHeight="1" x14ac:dyDescent="0.3">
      <c r="A10837" s="51">
        <v>1406</v>
      </c>
      <c r="B10837" s="51" t="s">
        <v>11020</v>
      </c>
      <c r="C10837" s="51" t="s">
        <v>182</v>
      </c>
    </row>
    <row r="10838" spans="1:4" ht="15.75" customHeight="1" x14ac:dyDescent="0.3">
      <c r="A10838" s="51">
        <v>11281</v>
      </c>
      <c r="B10838" s="51" t="s">
        <v>11021</v>
      </c>
      <c r="C10838" s="51" t="s">
        <v>182</v>
      </c>
    </row>
    <row r="10839" spans="1:4" ht="15.75" customHeight="1" x14ac:dyDescent="0.3">
      <c r="A10839" s="51">
        <v>1442</v>
      </c>
      <c r="B10839" s="51" t="s">
        <v>11022</v>
      </c>
      <c r="C10839" s="51" t="s">
        <v>182</v>
      </c>
    </row>
    <row r="10840" spans="1:4" ht="15.75" customHeight="1" x14ac:dyDescent="0.3">
      <c r="A10840" s="51">
        <v>13457</v>
      </c>
      <c r="B10840" s="51" t="s">
        <v>11023</v>
      </c>
      <c r="C10840" s="51" t="s">
        <v>182</v>
      </c>
    </row>
    <row r="10841" spans="1:4" ht="15.75" customHeight="1" x14ac:dyDescent="0.3">
      <c r="A10841" s="51">
        <v>40699</v>
      </c>
      <c r="B10841" s="51" t="s">
        <v>11024</v>
      </c>
      <c r="C10841" s="51" t="s">
        <v>182</v>
      </c>
    </row>
    <row r="10842" spans="1:4" ht="15.75" customHeight="1" x14ac:dyDescent="0.3">
      <c r="A10842" s="51">
        <v>40701</v>
      </c>
      <c r="B10842" s="51" t="s">
        <v>11025</v>
      </c>
      <c r="C10842" s="51" t="s">
        <v>182</v>
      </c>
    </row>
    <row r="10843" spans="1:4" ht="15.75" customHeight="1" x14ac:dyDescent="0.3">
      <c r="A10843" s="51">
        <v>40700</v>
      </c>
      <c r="B10843" s="51" t="s">
        <v>11026</v>
      </c>
      <c r="C10843" s="51" t="s">
        <v>182</v>
      </c>
    </row>
    <row r="10844" spans="1:4" ht="15.75" customHeight="1" x14ac:dyDescent="0.3">
      <c r="A10844" s="51">
        <v>13458</v>
      </c>
      <c r="B10844" s="51" t="s">
        <v>11027</v>
      </c>
      <c r="C10844" s="51" t="s">
        <v>182</v>
      </c>
    </row>
    <row r="10845" spans="1:4" ht="15.75" customHeight="1" x14ac:dyDescent="0.3">
      <c r="A10845" s="51">
        <v>11134</v>
      </c>
      <c r="B10845" s="51" t="s">
        <v>11028</v>
      </c>
      <c r="C10845" s="51" t="s">
        <v>216</v>
      </c>
      <c r="D10845" s="51">
        <v>57.46</v>
      </c>
    </row>
    <row r="10846" spans="1:4" ht="15.75" customHeight="1" x14ac:dyDescent="0.3">
      <c r="A10846" s="51">
        <v>11135</v>
      </c>
      <c r="B10846" s="51" t="s">
        <v>11029</v>
      </c>
      <c r="C10846" s="51" t="s">
        <v>216</v>
      </c>
      <c r="D10846" s="51">
        <v>62.04</v>
      </c>
    </row>
    <row r="10847" spans="1:4" ht="15.75" customHeight="1" x14ac:dyDescent="0.3">
      <c r="A10847" s="51">
        <v>11136</v>
      </c>
      <c r="B10847" s="51" t="s">
        <v>11030</v>
      </c>
      <c r="C10847" s="51" t="s">
        <v>216</v>
      </c>
      <c r="D10847" s="51">
        <v>71.040000000000006</v>
      </c>
    </row>
    <row r="10848" spans="1:4" ht="15.75" customHeight="1" x14ac:dyDescent="0.3">
      <c r="A10848" s="51">
        <v>34743</v>
      </c>
      <c r="B10848" s="51" t="s">
        <v>11031</v>
      </c>
      <c r="C10848" s="51" t="s">
        <v>216</v>
      </c>
      <c r="D10848" s="51">
        <v>85.71</v>
      </c>
    </row>
    <row r="10849" spans="1:4" ht="15.75" customHeight="1" x14ac:dyDescent="0.3">
      <c r="A10849" s="51">
        <v>11137</v>
      </c>
      <c r="B10849" s="51" t="s">
        <v>11032</v>
      </c>
      <c r="C10849" s="51" t="s">
        <v>216</v>
      </c>
      <c r="D10849" s="51">
        <v>97.35</v>
      </c>
    </row>
    <row r="10850" spans="1:4" ht="15.75" customHeight="1" x14ac:dyDescent="0.3">
      <c r="A10850" s="51">
        <v>34745</v>
      </c>
      <c r="B10850" s="51" t="s">
        <v>11033</v>
      </c>
      <c r="C10850" s="51" t="s">
        <v>216</v>
      </c>
      <c r="D10850" s="51">
        <v>115.77</v>
      </c>
    </row>
    <row r="10851" spans="1:4" ht="15.75" customHeight="1" x14ac:dyDescent="0.3">
      <c r="A10851" s="51">
        <v>34746</v>
      </c>
      <c r="B10851" s="51" t="s">
        <v>11034</v>
      </c>
      <c r="C10851" s="51" t="s">
        <v>216</v>
      </c>
      <c r="D10851" s="51">
        <v>31.57</v>
      </c>
    </row>
    <row r="10852" spans="1:4" ht="15.75" customHeight="1" x14ac:dyDescent="0.3">
      <c r="A10852" s="51">
        <v>1360</v>
      </c>
      <c r="B10852" s="51" t="s">
        <v>11035</v>
      </c>
      <c r="C10852" s="51" t="s">
        <v>216</v>
      </c>
      <c r="D10852" s="51">
        <v>36.83</v>
      </c>
    </row>
    <row r="10853" spans="1:4" ht="15.75" customHeight="1" x14ac:dyDescent="0.3">
      <c r="A10853" s="51">
        <v>36524</v>
      </c>
      <c r="B10853" s="51" t="s">
        <v>11036</v>
      </c>
      <c r="C10853" s="51" t="s">
        <v>182</v>
      </c>
    </row>
    <row r="10854" spans="1:4" ht="15.75" customHeight="1" x14ac:dyDescent="0.3">
      <c r="A10854" s="51">
        <v>36526</v>
      </c>
      <c r="B10854" s="51" t="s">
        <v>11037</v>
      </c>
      <c r="C10854" s="51" t="s">
        <v>182</v>
      </c>
    </row>
    <row r="10855" spans="1:4" ht="15.75" customHeight="1" x14ac:dyDescent="0.3">
      <c r="A10855" s="51">
        <v>36523</v>
      </c>
      <c r="B10855" s="51" t="s">
        <v>11038</v>
      </c>
      <c r="C10855" s="51" t="s">
        <v>182</v>
      </c>
    </row>
    <row r="10856" spans="1:4" ht="15.75" customHeight="1" x14ac:dyDescent="0.3">
      <c r="A10856" s="51">
        <v>36527</v>
      </c>
      <c r="B10856" s="51" t="s">
        <v>11039</v>
      </c>
      <c r="C10856" s="51" t="s">
        <v>182</v>
      </c>
    </row>
    <row r="10857" spans="1:4" ht="15.75" customHeight="1" x14ac:dyDescent="0.3">
      <c r="A10857" s="51">
        <v>38642</v>
      </c>
      <c r="B10857" s="51" t="s">
        <v>11040</v>
      </c>
      <c r="C10857" s="51" t="s">
        <v>182</v>
      </c>
    </row>
    <row r="10858" spans="1:4" ht="15.75" customHeight="1" x14ac:dyDescent="0.3">
      <c r="A10858" s="51">
        <v>36522</v>
      </c>
      <c r="B10858" s="51" t="s">
        <v>11041</v>
      </c>
      <c r="C10858" s="51" t="s">
        <v>182</v>
      </c>
    </row>
    <row r="10859" spans="1:4" ht="15.75" customHeight="1" x14ac:dyDescent="0.3">
      <c r="A10859" s="51">
        <v>36525</v>
      </c>
      <c r="B10859" s="51" t="s">
        <v>11042</v>
      </c>
      <c r="C10859" s="51" t="s">
        <v>182</v>
      </c>
    </row>
    <row r="10860" spans="1:4" ht="15.75" customHeight="1" x14ac:dyDescent="0.3">
      <c r="A10860" s="51">
        <v>13803</v>
      </c>
      <c r="B10860" s="51" t="s">
        <v>11043</v>
      </c>
      <c r="C10860" s="51" t="s">
        <v>182</v>
      </c>
    </row>
    <row r="10861" spans="1:4" ht="15.75" customHeight="1" x14ac:dyDescent="0.3">
      <c r="A10861" s="51">
        <v>34348</v>
      </c>
      <c r="B10861" s="51" t="s">
        <v>11044</v>
      </c>
      <c r="C10861" s="51" t="s">
        <v>224</v>
      </c>
      <c r="D10861" s="51">
        <v>27.7</v>
      </c>
    </row>
    <row r="10862" spans="1:4" ht="15.75" customHeight="1" x14ac:dyDescent="0.3">
      <c r="A10862" s="51">
        <v>34347</v>
      </c>
      <c r="B10862" s="51" t="s">
        <v>11045</v>
      </c>
      <c r="C10862" s="51" t="s">
        <v>224</v>
      </c>
      <c r="D10862" s="51">
        <v>19.8</v>
      </c>
    </row>
    <row r="10863" spans="1:4" ht="15.75" customHeight="1" x14ac:dyDescent="0.3">
      <c r="A10863" s="51">
        <v>11146</v>
      </c>
      <c r="B10863" s="51" t="s">
        <v>11046</v>
      </c>
      <c r="C10863" s="51" t="s">
        <v>303</v>
      </c>
      <c r="D10863" s="51">
        <v>507.29</v>
      </c>
    </row>
    <row r="10864" spans="1:4" ht="15.75" customHeight="1" x14ac:dyDescent="0.3">
      <c r="A10864" s="51">
        <v>11147</v>
      </c>
      <c r="B10864" s="51" t="s">
        <v>11047</v>
      </c>
      <c r="C10864" s="51" t="s">
        <v>303</v>
      </c>
      <c r="D10864" s="51">
        <v>527.15</v>
      </c>
    </row>
    <row r="10865" spans="1:4" ht="15.75" customHeight="1" x14ac:dyDescent="0.3">
      <c r="A10865" s="51">
        <v>34872</v>
      </c>
      <c r="B10865" s="51" t="s">
        <v>11048</v>
      </c>
      <c r="C10865" s="51" t="s">
        <v>303</v>
      </c>
      <c r="D10865" s="51">
        <v>533.07000000000005</v>
      </c>
    </row>
    <row r="10866" spans="1:4" ht="15.75" customHeight="1" x14ac:dyDescent="0.3">
      <c r="A10866" s="51">
        <v>34491</v>
      </c>
      <c r="B10866" s="51" t="s">
        <v>11049</v>
      </c>
      <c r="C10866" s="51" t="s">
        <v>303</v>
      </c>
      <c r="D10866" s="51">
        <v>548.51</v>
      </c>
    </row>
    <row r="10867" spans="1:4" ht="15.75" customHeight="1" x14ac:dyDescent="0.3">
      <c r="A10867" s="51">
        <v>34770</v>
      </c>
      <c r="B10867" s="51" t="s">
        <v>11050</v>
      </c>
      <c r="C10867" s="51" t="s">
        <v>9160</v>
      </c>
      <c r="D10867" s="51">
        <v>524.77</v>
      </c>
    </row>
    <row r="10868" spans="1:4" ht="15.75" customHeight="1" x14ac:dyDescent="0.3">
      <c r="A10868" s="51">
        <v>1518</v>
      </c>
      <c r="B10868" s="51" t="s">
        <v>11051</v>
      </c>
      <c r="C10868" s="51" t="s">
        <v>9160</v>
      </c>
      <c r="D10868" s="51">
        <v>535</v>
      </c>
    </row>
    <row r="10869" spans="1:4" ht="15.75" customHeight="1" x14ac:dyDescent="0.3">
      <c r="A10869" s="51">
        <v>41965</v>
      </c>
      <c r="B10869" s="51" t="s">
        <v>11052</v>
      </c>
      <c r="C10869" s="51" t="s">
        <v>9160</v>
      </c>
      <c r="D10869" s="51">
        <v>469.1</v>
      </c>
    </row>
    <row r="10870" spans="1:4" ht="15.75" customHeight="1" x14ac:dyDescent="0.3">
      <c r="A10870" s="51">
        <v>1524</v>
      </c>
      <c r="B10870" s="51" t="s">
        <v>11053</v>
      </c>
      <c r="C10870" s="51" t="s">
        <v>303</v>
      </c>
      <c r="D10870" s="51">
        <v>486.71</v>
      </c>
    </row>
    <row r="10871" spans="1:4" ht="15.75" customHeight="1" x14ac:dyDescent="0.3">
      <c r="A10871" s="51">
        <v>34492</v>
      </c>
      <c r="B10871" s="51" t="s">
        <v>11054</v>
      </c>
      <c r="C10871" s="51" t="s">
        <v>303</v>
      </c>
      <c r="D10871" s="51">
        <v>450.83</v>
      </c>
    </row>
    <row r="10872" spans="1:4" ht="15.75" customHeight="1" x14ac:dyDescent="0.3">
      <c r="A10872" s="51">
        <v>38404</v>
      </c>
      <c r="B10872" s="51" t="s">
        <v>11055</v>
      </c>
      <c r="C10872" s="51" t="s">
        <v>303</v>
      </c>
      <c r="D10872" s="51">
        <v>466.97</v>
      </c>
    </row>
    <row r="10873" spans="1:4" ht="15.75" customHeight="1" x14ac:dyDescent="0.3">
      <c r="A10873" s="51">
        <v>39849</v>
      </c>
      <c r="B10873" s="51" t="s">
        <v>11056</v>
      </c>
      <c r="C10873" s="51" t="s">
        <v>303</v>
      </c>
      <c r="D10873" s="51">
        <v>535.15</v>
      </c>
    </row>
    <row r="10874" spans="1:4" ht="15.75" customHeight="1" x14ac:dyDescent="0.3">
      <c r="A10874" s="51">
        <v>38464</v>
      </c>
      <c r="B10874" s="51" t="s">
        <v>11057</v>
      </c>
      <c r="C10874" s="51" t="s">
        <v>303</v>
      </c>
      <c r="D10874" s="51">
        <v>542.91999999999996</v>
      </c>
    </row>
    <row r="10875" spans="1:4" ht="15.75" customHeight="1" x14ac:dyDescent="0.3">
      <c r="A10875" s="51">
        <v>1527</v>
      </c>
      <c r="B10875" s="51" t="s">
        <v>11058</v>
      </c>
      <c r="C10875" s="51" t="s">
        <v>303</v>
      </c>
      <c r="D10875" s="51">
        <v>502.16</v>
      </c>
    </row>
    <row r="10876" spans="1:4" ht="15.75" customHeight="1" x14ac:dyDescent="0.3">
      <c r="A10876" s="51">
        <v>34493</v>
      </c>
      <c r="B10876" s="51" t="s">
        <v>11059</v>
      </c>
      <c r="C10876" s="51" t="s">
        <v>303</v>
      </c>
      <c r="D10876" s="51">
        <v>463.53</v>
      </c>
    </row>
    <row r="10877" spans="1:4" ht="15.75" customHeight="1" x14ac:dyDescent="0.3">
      <c r="A10877" s="51">
        <v>38405</v>
      </c>
      <c r="B10877" s="51" t="s">
        <v>11060</v>
      </c>
      <c r="C10877" s="51" t="s">
        <v>303</v>
      </c>
      <c r="D10877" s="51">
        <v>481.37</v>
      </c>
    </row>
    <row r="10878" spans="1:4" ht="15.75" customHeight="1" x14ac:dyDescent="0.3">
      <c r="A10878" s="51">
        <v>38408</v>
      </c>
      <c r="B10878" s="51" t="s">
        <v>11061</v>
      </c>
      <c r="C10878" s="51" t="s">
        <v>303</v>
      </c>
      <c r="D10878" s="51">
        <v>532.83000000000004</v>
      </c>
    </row>
    <row r="10879" spans="1:4" ht="15.75" customHeight="1" x14ac:dyDescent="0.3">
      <c r="A10879" s="51">
        <v>1525</v>
      </c>
      <c r="B10879" s="51" t="s">
        <v>11062</v>
      </c>
      <c r="C10879" s="51" t="s">
        <v>303</v>
      </c>
      <c r="D10879" s="51">
        <v>517.61</v>
      </c>
    </row>
    <row r="10880" spans="1:4" ht="15.75" customHeight="1" x14ac:dyDescent="0.3">
      <c r="A10880" s="51">
        <v>34494</v>
      </c>
      <c r="B10880" s="51" t="s">
        <v>11063</v>
      </c>
      <c r="C10880" s="51" t="s">
        <v>303</v>
      </c>
      <c r="D10880" s="51">
        <v>478.99</v>
      </c>
    </row>
    <row r="10881" spans="1:4" ht="15.75" customHeight="1" x14ac:dyDescent="0.3">
      <c r="A10881" s="51">
        <v>38406</v>
      </c>
      <c r="B10881" s="51" t="s">
        <v>11064</v>
      </c>
      <c r="C10881" s="51" t="s">
        <v>303</v>
      </c>
      <c r="D10881" s="51">
        <v>508.3</v>
      </c>
    </row>
    <row r="10882" spans="1:4" ht="15.75" customHeight="1" x14ac:dyDescent="0.3">
      <c r="A10882" s="51">
        <v>38409</v>
      </c>
      <c r="B10882" s="51" t="s">
        <v>11065</v>
      </c>
      <c r="C10882" s="51" t="s">
        <v>303</v>
      </c>
      <c r="D10882" s="51">
        <v>536.46</v>
      </c>
    </row>
    <row r="10883" spans="1:4" ht="15.75" customHeight="1" x14ac:dyDescent="0.3">
      <c r="A10883" s="51">
        <v>43360</v>
      </c>
      <c r="B10883" s="51" t="s">
        <v>11066</v>
      </c>
      <c r="C10883" s="51" t="s">
        <v>303</v>
      </c>
      <c r="D10883" s="51">
        <v>559.38</v>
      </c>
    </row>
    <row r="10884" spans="1:4" ht="15.75" customHeight="1" x14ac:dyDescent="0.3">
      <c r="A10884" s="51">
        <v>11145</v>
      </c>
      <c r="B10884" s="51" t="s">
        <v>11067</v>
      </c>
      <c r="C10884" s="51" t="s">
        <v>303</v>
      </c>
      <c r="D10884" s="51">
        <v>533.07000000000005</v>
      </c>
    </row>
    <row r="10885" spans="1:4" ht="15.75" customHeight="1" x14ac:dyDescent="0.3">
      <c r="A10885" s="51">
        <v>34495</v>
      </c>
      <c r="B10885" s="51" t="s">
        <v>11068</v>
      </c>
      <c r="C10885" s="51" t="s">
        <v>303</v>
      </c>
      <c r="D10885" s="51">
        <v>494.43</v>
      </c>
    </row>
    <row r="10886" spans="1:4" ht="15.75" customHeight="1" x14ac:dyDescent="0.3">
      <c r="A10886" s="51">
        <v>34479</v>
      </c>
      <c r="B10886" s="51" t="s">
        <v>11069</v>
      </c>
      <c r="C10886" s="51" t="s">
        <v>303</v>
      </c>
      <c r="D10886" s="51">
        <v>548.51</v>
      </c>
    </row>
    <row r="10887" spans="1:4" ht="15.75" customHeight="1" x14ac:dyDescent="0.3">
      <c r="A10887" s="51">
        <v>34496</v>
      </c>
      <c r="B10887" s="51" t="s">
        <v>11070</v>
      </c>
      <c r="C10887" s="51" t="s">
        <v>303</v>
      </c>
      <c r="D10887" s="51">
        <v>515.78</v>
      </c>
    </row>
    <row r="10888" spans="1:4" ht="15.75" customHeight="1" x14ac:dyDescent="0.3">
      <c r="A10888" s="51">
        <v>34481</v>
      </c>
      <c r="B10888" s="51" t="s">
        <v>11071</v>
      </c>
      <c r="C10888" s="51" t="s">
        <v>303</v>
      </c>
      <c r="D10888" s="51">
        <v>573.13</v>
      </c>
    </row>
    <row r="10889" spans="1:4" ht="15.75" customHeight="1" x14ac:dyDescent="0.3">
      <c r="A10889" s="51">
        <v>34483</v>
      </c>
      <c r="B10889" s="51" t="s">
        <v>11072</v>
      </c>
      <c r="C10889" s="51" t="s">
        <v>303</v>
      </c>
      <c r="D10889" s="51">
        <v>612.35</v>
      </c>
    </row>
    <row r="10890" spans="1:4" ht="15.75" customHeight="1" x14ac:dyDescent="0.3">
      <c r="A10890" s="51">
        <v>34485</v>
      </c>
      <c r="B10890" s="51" t="s">
        <v>11073</v>
      </c>
      <c r="C10890" s="51" t="s">
        <v>303</v>
      </c>
      <c r="D10890" s="51">
        <v>654.84</v>
      </c>
    </row>
    <row r="10891" spans="1:4" ht="15.75" customHeight="1" x14ac:dyDescent="0.3">
      <c r="A10891" s="51">
        <v>14041</v>
      </c>
      <c r="B10891" s="51" t="s">
        <v>11074</v>
      </c>
      <c r="C10891" s="51" t="s">
        <v>303</v>
      </c>
      <c r="D10891" s="51">
        <v>425.68</v>
      </c>
    </row>
    <row r="10892" spans="1:4" ht="15.75" customHeight="1" x14ac:dyDescent="0.3">
      <c r="A10892" s="51">
        <v>1523</v>
      </c>
      <c r="B10892" s="51" t="s">
        <v>11075</v>
      </c>
      <c r="C10892" s="51" t="s">
        <v>303</v>
      </c>
      <c r="D10892" s="51">
        <v>432.63</v>
      </c>
    </row>
    <row r="10893" spans="1:4" ht="15.75" customHeight="1" x14ac:dyDescent="0.3">
      <c r="A10893" s="51">
        <v>14054</v>
      </c>
      <c r="B10893" s="51" t="s">
        <v>11076</v>
      </c>
      <c r="C10893" s="51" t="s">
        <v>182</v>
      </c>
      <c r="D10893" s="51">
        <v>20.18</v>
      </c>
    </row>
    <row r="10894" spans="1:4" ht="15.75" customHeight="1" x14ac:dyDescent="0.3">
      <c r="A10894" s="51">
        <v>14052</v>
      </c>
      <c r="B10894" s="51" t="s">
        <v>11077</v>
      </c>
      <c r="C10894" s="51" t="s">
        <v>182</v>
      </c>
      <c r="D10894" s="51">
        <v>15.52</v>
      </c>
    </row>
    <row r="10895" spans="1:4" ht="15.75" customHeight="1" x14ac:dyDescent="0.3">
      <c r="A10895" s="51">
        <v>14053</v>
      </c>
      <c r="B10895" s="51" t="s">
        <v>11078</v>
      </c>
      <c r="C10895" s="51" t="s">
        <v>182</v>
      </c>
      <c r="D10895" s="51">
        <v>15.76</v>
      </c>
    </row>
    <row r="10896" spans="1:4" ht="15.75" customHeight="1" x14ac:dyDescent="0.3">
      <c r="A10896" s="51">
        <v>2560</v>
      </c>
      <c r="B10896" s="51" t="s">
        <v>11079</v>
      </c>
      <c r="C10896" s="51" t="s">
        <v>182</v>
      </c>
      <c r="D10896" s="51">
        <v>20.88</v>
      </c>
    </row>
    <row r="10897" spans="1:4" ht="15.75" customHeight="1" x14ac:dyDescent="0.3">
      <c r="A10897" s="51">
        <v>2558</v>
      </c>
      <c r="B10897" s="51" t="s">
        <v>11080</v>
      </c>
      <c r="C10897" s="51" t="s">
        <v>182</v>
      </c>
      <c r="D10897" s="51">
        <v>11.86</v>
      </c>
    </row>
    <row r="10898" spans="1:4" ht="15.75" customHeight="1" x14ac:dyDescent="0.3">
      <c r="A10898" s="51">
        <v>2559</v>
      </c>
      <c r="B10898" s="51" t="s">
        <v>11081</v>
      </c>
      <c r="C10898" s="51" t="s">
        <v>182</v>
      </c>
      <c r="D10898" s="51">
        <v>16.7</v>
      </c>
    </row>
    <row r="10899" spans="1:4" ht="15.75" customHeight="1" x14ac:dyDescent="0.3">
      <c r="A10899" s="51">
        <v>2592</v>
      </c>
      <c r="B10899" s="51" t="s">
        <v>11082</v>
      </c>
      <c r="C10899" s="51" t="s">
        <v>182</v>
      </c>
      <c r="D10899" s="51">
        <v>276.85000000000002</v>
      </c>
    </row>
    <row r="10900" spans="1:4" ht="15.75" customHeight="1" x14ac:dyDescent="0.3">
      <c r="A10900" s="51">
        <v>2589</v>
      </c>
      <c r="B10900" s="51" t="s">
        <v>11083</v>
      </c>
      <c r="C10900" s="51" t="s">
        <v>182</v>
      </c>
      <c r="D10900" s="51">
        <v>37.03</v>
      </c>
    </row>
    <row r="10901" spans="1:4" ht="15.75" customHeight="1" x14ac:dyDescent="0.3">
      <c r="A10901" s="51">
        <v>2566</v>
      </c>
      <c r="B10901" s="51" t="s">
        <v>11084</v>
      </c>
      <c r="C10901" s="51" t="s">
        <v>182</v>
      </c>
      <c r="D10901" s="51">
        <v>27.86</v>
      </c>
    </row>
    <row r="10902" spans="1:4" ht="15.75" customHeight="1" x14ac:dyDescent="0.3">
      <c r="A10902" s="51">
        <v>2590</v>
      </c>
      <c r="B10902" s="51" t="s">
        <v>11085</v>
      </c>
      <c r="C10902" s="51" t="s">
        <v>182</v>
      </c>
      <c r="D10902" s="51">
        <v>22.72</v>
      </c>
    </row>
    <row r="10903" spans="1:4" ht="15.75" customHeight="1" x14ac:dyDescent="0.3">
      <c r="A10903" s="51">
        <v>2591</v>
      </c>
      <c r="B10903" s="51" t="s">
        <v>11086</v>
      </c>
      <c r="C10903" s="51" t="s">
        <v>182</v>
      </c>
      <c r="D10903" s="51">
        <v>13.51</v>
      </c>
    </row>
    <row r="10904" spans="1:4" ht="15.75" customHeight="1" x14ac:dyDescent="0.3">
      <c r="A10904" s="51">
        <v>2567</v>
      </c>
      <c r="B10904" s="51" t="s">
        <v>11087</v>
      </c>
      <c r="C10904" s="51" t="s">
        <v>182</v>
      </c>
      <c r="D10904" s="51">
        <v>54.32</v>
      </c>
    </row>
    <row r="10905" spans="1:4" ht="15.75" customHeight="1" x14ac:dyDescent="0.3">
      <c r="A10905" s="51">
        <v>2568</v>
      </c>
      <c r="B10905" s="51" t="s">
        <v>11088</v>
      </c>
      <c r="C10905" s="51" t="s">
        <v>182</v>
      </c>
      <c r="D10905" s="51">
        <v>150.83000000000001</v>
      </c>
    </row>
    <row r="10906" spans="1:4" ht="15.75" customHeight="1" x14ac:dyDescent="0.3">
      <c r="A10906" s="51">
        <v>2565</v>
      </c>
      <c r="B10906" s="51" t="s">
        <v>11089</v>
      </c>
      <c r="C10906" s="51" t="s">
        <v>182</v>
      </c>
      <c r="D10906" s="51">
        <v>13.53</v>
      </c>
    </row>
    <row r="10907" spans="1:4" ht="15.75" customHeight="1" x14ac:dyDescent="0.3">
      <c r="A10907" s="51">
        <v>2594</v>
      </c>
      <c r="B10907" s="51" t="s">
        <v>11090</v>
      </c>
      <c r="C10907" s="51" t="s">
        <v>182</v>
      </c>
      <c r="D10907" s="51">
        <v>251.28</v>
      </c>
    </row>
    <row r="10908" spans="1:4" ht="15.75" customHeight="1" x14ac:dyDescent="0.3">
      <c r="A10908" s="51">
        <v>2587</v>
      </c>
      <c r="B10908" s="51" t="s">
        <v>11091</v>
      </c>
      <c r="C10908" s="51" t="s">
        <v>182</v>
      </c>
      <c r="D10908" s="51">
        <v>42.82</v>
      </c>
    </row>
    <row r="10909" spans="1:4" ht="15.75" customHeight="1" x14ac:dyDescent="0.3">
      <c r="A10909" s="51">
        <v>2588</v>
      </c>
      <c r="B10909" s="51" t="s">
        <v>11092</v>
      </c>
      <c r="C10909" s="51" t="s">
        <v>182</v>
      </c>
      <c r="D10909" s="51">
        <v>34.020000000000003</v>
      </c>
    </row>
    <row r="10910" spans="1:4" ht="15.75" customHeight="1" x14ac:dyDescent="0.3">
      <c r="A10910" s="51">
        <v>2570</v>
      </c>
      <c r="B10910" s="51" t="s">
        <v>11093</v>
      </c>
      <c r="C10910" s="51" t="s">
        <v>182</v>
      </c>
      <c r="D10910" s="51">
        <v>21.97</v>
      </c>
    </row>
    <row r="10911" spans="1:4" ht="15.75" customHeight="1" x14ac:dyDescent="0.3">
      <c r="A10911" s="51">
        <v>2569</v>
      </c>
      <c r="B10911" s="51" t="s">
        <v>11094</v>
      </c>
      <c r="C10911" s="51" t="s">
        <v>182</v>
      </c>
      <c r="D10911" s="51">
        <v>13.11</v>
      </c>
    </row>
    <row r="10912" spans="1:4" ht="15.75" customHeight="1" x14ac:dyDescent="0.3">
      <c r="A10912" s="51">
        <v>2571</v>
      </c>
      <c r="B10912" s="51" t="s">
        <v>11095</v>
      </c>
      <c r="C10912" s="51" t="s">
        <v>182</v>
      </c>
      <c r="D10912" s="51">
        <v>65.22</v>
      </c>
    </row>
    <row r="10913" spans="1:4" ht="15.75" customHeight="1" x14ac:dyDescent="0.3">
      <c r="A10913" s="51">
        <v>2572</v>
      </c>
      <c r="B10913" s="51" t="s">
        <v>11096</v>
      </c>
      <c r="C10913" s="51" t="s">
        <v>182</v>
      </c>
      <c r="D10913" s="51">
        <v>192.89</v>
      </c>
    </row>
    <row r="10914" spans="1:4" ht="15.75" customHeight="1" x14ac:dyDescent="0.3">
      <c r="A10914" s="51">
        <v>2593</v>
      </c>
      <c r="B10914" s="51" t="s">
        <v>11097</v>
      </c>
      <c r="C10914" s="51" t="s">
        <v>182</v>
      </c>
      <c r="D10914" s="51">
        <v>13.97</v>
      </c>
    </row>
    <row r="10915" spans="1:4" ht="15.75" customHeight="1" x14ac:dyDescent="0.3">
      <c r="A10915" s="51">
        <v>2595</v>
      </c>
      <c r="B10915" s="51" t="s">
        <v>11098</v>
      </c>
      <c r="C10915" s="51" t="s">
        <v>182</v>
      </c>
      <c r="D10915" s="51">
        <v>300.95</v>
      </c>
    </row>
    <row r="10916" spans="1:4" ht="15.75" customHeight="1" x14ac:dyDescent="0.3">
      <c r="A10916" s="51">
        <v>2576</v>
      </c>
      <c r="B10916" s="51" t="s">
        <v>11099</v>
      </c>
      <c r="C10916" s="51" t="s">
        <v>182</v>
      </c>
      <c r="D10916" s="51">
        <v>51.3</v>
      </c>
    </row>
    <row r="10917" spans="1:4" ht="15.75" customHeight="1" x14ac:dyDescent="0.3">
      <c r="A10917" s="51">
        <v>2575</v>
      </c>
      <c r="B10917" s="51" t="s">
        <v>11100</v>
      </c>
      <c r="C10917" s="51" t="s">
        <v>182</v>
      </c>
      <c r="D10917" s="51">
        <v>38.57</v>
      </c>
    </row>
    <row r="10918" spans="1:4" ht="15.75" customHeight="1" x14ac:dyDescent="0.3">
      <c r="A10918" s="51">
        <v>2586</v>
      </c>
      <c r="B10918" s="51" t="s">
        <v>11101</v>
      </c>
      <c r="C10918" s="51" t="s">
        <v>182</v>
      </c>
      <c r="D10918" s="51">
        <v>25.96</v>
      </c>
    </row>
    <row r="10919" spans="1:4" ht="15.75" customHeight="1" x14ac:dyDescent="0.3">
      <c r="A10919" s="51">
        <v>2573</v>
      </c>
      <c r="B10919" s="51" t="s">
        <v>11102</v>
      </c>
      <c r="C10919" s="51" t="s">
        <v>182</v>
      </c>
      <c r="D10919" s="51">
        <v>16.010000000000002</v>
      </c>
    </row>
    <row r="10920" spans="1:4" ht="15.75" customHeight="1" x14ac:dyDescent="0.3">
      <c r="A10920" s="51">
        <v>2577</v>
      </c>
      <c r="B10920" s="51" t="s">
        <v>11103</v>
      </c>
      <c r="C10920" s="51" t="s">
        <v>182</v>
      </c>
      <c r="D10920" s="51">
        <v>69.52</v>
      </c>
    </row>
    <row r="10921" spans="1:4" ht="15.75" customHeight="1" x14ac:dyDescent="0.3">
      <c r="A10921" s="51">
        <v>2578</v>
      </c>
      <c r="B10921" s="51" t="s">
        <v>11104</v>
      </c>
      <c r="C10921" s="51" t="s">
        <v>182</v>
      </c>
      <c r="D10921" s="51">
        <v>217.04</v>
      </c>
    </row>
    <row r="10922" spans="1:4" ht="15.75" customHeight="1" x14ac:dyDescent="0.3">
      <c r="A10922" s="51">
        <v>2574</v>
      </c>
      <c r="B10922" s="51" t="s">
        <v>11105</v>
      </c>
      <c r="C10922" s="51" t="s">
        <v>182</v>
      </c>
      <c r="D10922" s="51">
        <v>16.12</v>
      </c>
    </row>
    <row r="10923" spans="1:4" ht="15.75" customHeight="1" x14ac:dyDescent="0.3">
      <c r="A10923" s="51">
        <v>2585</v>
      </c>
      <c r="B10923" s="51" t="s">
        <v>11106</v>
      </c>
      <c r="C10923" s="51" t="s">
        <v>182</v>
      </c>
      <c r="D10923" s="51">
        <v>297.83</v>
      </c>
    </row>
    <row r="10924" spans="1:4" ht="15.75" customHeight="1" x14ac:dyDescent="0.3">
      <c r="A10924" s="51">
        <v>12008</v>
      </c>
      <c r="B10924" s="51" t="s">
        <v>11107</v>
      </c>
      <c r="C10924" s="51" t="s">
        <v>182</v>
      </c>
      <c r="D10924" s="51">
        <v>159.79</v>
      </c>
    </row>
    <row r="10925" spans="1:4" ht="15.75" customHeight="1" x14ac:dyDescent="0.3">
      <c r="A10925" s="51">
        <v>2582</v>
      </c>
      <c r="B10925" s="51" t="s">
        <v>11108</v>
      </c>
      <c r="C10925" s="51" t="s">
        <v>182</v>
      </c>
      <c r="D10925" s="51">
        <v>47.59</v>
      </c>
    </row>
    <row r="10926" spans="1:4" ht="15.75" customHeight="1" x14ac:dyDescent="0.3">
      <c r="A10926" s="51">
        <v>2597</v>
      </c>
      <c r="B10926" s="51" t="s">
        <v>11109</v>
      </c>
      <c r="C10926" s="51" t="s">
        <v>182</v>
      </c>
      <c r="D10926" s="51">
        <v>40.78</v>
      </c>
    </row>
    <row r="10927" spans="1:4" ht="15.75" customHeight="1" x14ac:dyDescent="0.3">
      <c r="A10927" s="51">
        <v>2581</v>
      </c>
      <c r="B10927" s="51" t="s">
        <v>11110</v>
      </c>
      <c r="C10927" s="51" t="s">
        <v>182</v>
      </c>
      <c r="D10927" s="51">
        <v>24.85</v>
      </c>
    </row>
    <row r="10928" spans="1:4" ht="15.75" customHeight="1" x14ac:dyDescent="0.3">
      <c r="A10928" s="51">
        <v>2579</v>
      </c>
      <c r="B10928" s="51" t="s">
        <v>11111</v>
      </c>
      <c r="C10928" s="51" t="s">
        <v>182</v>
      </c>
      <c r="D10928" s="51">
        <v>19.420000000000002</v>
      </c>
    </row>
    <row r="10929" spans="1:4" ht="15.75" customHeight="1" x14ac:dyDescent="0.3">
      <c r="A10929" s="51">
        <v>2596</v>
      </c>
      <c r="B10929" s="51" t="s">
        <v>11112</v>
      </c>
      <c r="C10929" s="51" t="s">
        <v>182</v>
      </c>
      <c r="D10929" s="51">
        <v>73.48</v>
      </c>
    </row>
    <row r="10930" spans="1:4" ht="15.75" customHeight="1" x14ac:dyDescent="0.3">
      <c r="A10930" s="51">
        <v>2583</v>
      </c>
      <c r="B10930" s="51" t="s">
        <v>11113</v>
      </c>
      <c r="C10930" s="51" t="s">
        <v>182</v>
      </c>
      <c r="D10930" s="51">
        <v>178.72</v>
      </c>
    </row>
    <row r="10931" spans="1:4" ht="15.75" customHeight="1" x14ac:dyDescent="0.3">
      <c r="A10931" s="51">
        <v>2580</v>
      </c>
      <c r="B10931" s="51" t="s">
        <v>11114</v>
      </c>
      <c r="C10931" s="51" t="s">
        <v>182</v>
      </c>
      <c r="D10931" s="51">
        <v>21.28</v>
      </c>
    </row>
    <row r="10932" spans="1:4" ht="15.75" customHeight="1" x14ac:dyDescent="0.3">
      <c r="A10932" s="51">
        <v>2584</v>
      </c>
      <c r="B10932" s="51" t="s">
        <v>11115</v>
      </c>
      <c r="C10932" s="51" t="s">
        <v>182</v>
      </c>
      <c r="D10932" s="51">
        <v>297.52</v>
      </c>
    </row>
    <row r="10933" spans="1:4" ht="15.75" customHeight="1" x14ac:dyDescent="0.3">
      <c r="A10933" s="51">
        <v>39329</v>
      </c>
      <c r="B10933" s="51" t="s">
        <v>11116</v>
      </c>
      <c r="C10933" s="51" t="s">
        <v>182</v>
      </c>
      <c r="D10933" s="51">
        <v>17.059999999999999</v>
      </c>
    </row>
    <row r="10934" spans="1:4" ht="15.75" customHeight="1" x14ac:dyDescent="0.3">
      <c r="A10934" s="51">
        <v>12010</v>
      </c>
      <c r="B10934" s="51" t="s">
        <v>11117</v>
      </c>
      <c r="C10934" s="51" t="s">
        <v>182</v>
      </c>
      <c r="D10934" s="51">
        <v>16.309999999999999</v>
      </c>
    </row>
    <row r="10935" spans="1:4" ht="15.75" customHeight="1" x14ac:dyDescent="0.3">
      <c r="A10935" s="51">
        <v>39332</v>
      </c>
      <c r="B10935" s="51" t="s">
        <v>11118</v>
      </c>
      <c r="C10935" s="51" t="s">
        <v>182</v>
      </c>
      <c r="D10935" s="51">
        <v>20.059999999999999</v>
      </c>
    </row>
    <row r="10936" spans="1:4" ht="15.75" customHeight="1" x14ac:dyDescent="0.3">
      <c r="A10936" s="51">
        <v>39330</v>
      </c>
      <c r="B10936" s="51" t="s">
        <v>11119</v>
      </c>
      <c r="C10936" s="51" t="s">
        <v>182</v>
      </c>
      <c r="D10936" s="51">
        <v>17.95</v>
      </c>
    </row>
    <row r="10937" spans="1:4" ht="15.75" customHeight="1" x14ac:dyDescent="0.3">
      <c r="A10937" s="51">
        <v>39331</v>
      </c>
      <c r="B10937" s="51" t="s">
        <v>11120</v>
      </c>
      <c r="C10937" s="51" t="s">
        <v>182</v>
      </c>
      <c r="D10937" s="51">
        <v>15.97</v>
      </c>
    </row>
    <row r="10938" spans="1:4" ht="15.75" customHeight="1" x14ac:dyDescent="0.3">
      <c r="A10938" s="51">
        <v>39335</v>
      </c>
      <c r="B10938" s="51" t="s">
        <v>11121</v>
      </c>
      <c r="C10938" s="51" t="s">
        <v>182</v>
      </c>
      <c r="D10938" s="51">
        <v>18.010000000000002</v>
      </c>
    </row>
    <row r="10939" spans="1:4" ht="15.75" customHeight="1" x14ac:dyDescent="0.3">
      <c r="A10939" s="51">
        <v>39333</v>
      </c>
      <c r="B10939" s="51" t="s">
        <v>11122</v>
      </c>
      <c r="C10939" s="51" t="s">
        <v>182</v>
      </c>
      <c r="D10939" s="51">
        <v>15.57</v>
      </c>
    </row>
    <row r="10940" spans="1:4" ht="15.75" customHeight="1" x14ac:dyDescent="0.3">
      <c r="A10940" s="51">
        <v>39334</v>
      </c>
      <c r="B10940" s="51" t="s">
        <v>11123</v>
      </c>
      <c r="C10940" s="51" t="s">
        <v>182</v>
      </c>
      <c r="D10940" s="51">
        <v>14.32</v>
      </c>
    </row>
    <row r="10941" spans="1:4" ht="15.75" customHeight="1" x14ac:dyDescent="0.3">
      <c r="A10941" s="51">
        <v>12015</v>
      </c>
      <c r="B10941" s="51" t="s">
        <v>11124</v>
      </c>
      <c r="C10941" s="51" t="s">
        <v>182</v>
      </c>
      <c r="D10941" s="51">
        <v>20.92</v>
      </c>
    </row>
    <row r="10942" spans="1:4" ht="15.75" customHeight="1" x14ac:dyDescent="0.3">
      <c r="A10942" s="51">
        <v>12016</v>
      </c>
      <c r="B10942" s="51" t="s">
        <v>11125</v>
      </c>
      <c r="C10942" s="51" t="s">
        <v>182</v>
      </c>
      <c r="D10942" s="51">
        <v>17.97</v>
      </c>
    </row>
    <row r="10943" spans="1:4" ht="15.75" customHeight="1" x14ac:dyDescent="0.3">
      <c r="A10943" s="51">
        <v>12019</v>
      </c>
      <c r="B10943" s="51" t="s">
        <v>11126</v>
      </c>
      <c r="C10943" s="51" t="s">
        <v>182</v>
      </c>
      <c r="D10943" s="51">
        <v>20.92</v>
      </c>
    </row>
    <row r="10944" spans="1:4" ht="15.75" customHeight="1" x14ac:dyDescent="0.3">
      <c r="A10944" s="51">
        <v>12020</v>
      </c>
      <c r="B10944" s="51" t="s">
        <v>11127</v>
      </c>
      <c r="C10944" s="51" t="s">
        <v>182</v>
      </c>
      <c r="D10944" s="51">
        <v>17.97</v>
      </c>
    </row>
    <row r="10945" spans="1:4" ht="15.75" customHeight="1" x14ac:dyDescent="0.3">
      <c r="A10945" s="51">
        <v>39338</v>
      </c>
      <c r="B10945" s="51" t="s">
        <v>11128</v>
      </c>
      <c r="C10945" s="51" t="s">
        <v>182</v>
      </c>
      <c r="D10945" s="51">
        <v>20.059999999999999</v>
      </c>
    </row>
    <row r="10946" spans="1:4" ht="15.75" customHeight="1" x14ac:dyDescent="0.3">
      <c r="A10946" s="51">
        <v>39336</v>
      </c>
      <c r="B10946" s="51" t="s">
        <v>11129</v>
      </c>
      <c r="C10946" s="51" t="s">
        <v>182</v>
      </c>
      <c r="D10946" s="51">
        <v>17.95</v>
      </c>
    </row>
    <row r="10947" spans="1:4" ht="15.75" customHeight="1" x14ac:dyDescent="0.3">
      <c r="A10947" s="51">
        <v>39337</v>
      </c>
      <c r="B10947" s="51" t="s">
        <v>11130</v>
      </c>
      <c r="C10947" s="51" t="s">
        <v>182</v>
      </c>
      <c r="D10947" s="51">
        <v>15.97</v>
      </c>
    </row>
    <row r="10948" spans="1:4" ht="15.75" customHeight="1" x14ac:dyDescent="0.3">
      <c r="A10948" s="51">
        <v>39341</v>
      </c>
      <c r="B10948" s="51" t="s">
        <v>11131</v>
      </c>
      <c r="C10948" s="51" t="s">
        <v>182</v>
      </c>
      <c r="D10948" s="51">
        <v>26.15</v>
      </c>
    </row>
    <row r="10949" spans="1:4" ht="15.75" customHeight="1" x14ac:dyDescent="0.3">
      <c r="A10949" s="51">
        <v>39340</v>
      </c>
      <c r="B10949" s="51" t="s">
        <v>11132</v>
      </c>
      <c r="C10949" s="51" t="s">
        <v>182</v>
      </c>
      <c r="D10949" s="51">
        <v>19.2</v>
      </c>
    </row>
    <row r="10950" spans="1:4" ht="15.75" customHeight="1" x14ac:dyDescent="0.3">
      <c r="A10950" s="51">
        <v>39342</v>
      </c>
      <c r="B10950" s="51" t="s">
        <v>11133</v>
      </c>
      <c r="C10950" s="51" t="s">
        <v>182</v>
      </c>
      <c r="D10950" s="51">
        <v>26.15</v>
      </c>
    </row>
    <row r="10951" spans="1:4" ht="15.75" customHeight="1" x14ac:dyDescent="0.3">
      <c r="A10951" s="51">
        <v>12025</v>
      </c>
      <c r="B10951" s="51" t="s">
        <v>11134</v>
      </c>
      <c r="C10951" s="51" t="s">
        <v>182</v>
      </c>
      <c r="D10951" s="51">
        <v>19.829999999999998</v>
      </c>
    </row>
    <row r="10952" spans="1:4" ht="15.75" customHeight="1" x14ac:dyDescent="0.3">
      <c r="A10952" s="51">
        <v>39345</v>
      </c>
      <c r="B10952" s="51" t="s">
        <v>11135</v>
      </c>
      <c r="C10952" s="51" t="s">
        <v>182</v>
      </c>
      <c r="D10952" s="51">
        <v>29.88</v>
      </c>
    </row>
    <row r="10953" spans="1:4" ht="15.75" customHeight="1" x14ac:dyDescent="0.3">
      <c r="A10953" s="51">
        <v>39343</v>
      </c>
      <c r="B10953" s="51" t="s">
        <v>11136</v>
      </c>
      <c r="C10953" s="51" t="s">
        <v>182</v>
      </c>
      <c r="D10953" s="51">
        <v>22.08</v>
      </c>
    </row>
    <row r="10954" spans="1:4" ht="15.75" customHeight="1" x14ac:dyDescent="0.3">
      <c r="A10954" s="51">
        <v>39344</v>
      </c>
      <c r="B10954" s="51" t="s">
        <v>11137</v>
      </c>
      <c r="C10954" s="51" t="s">
        <v>182</v>
      </c>
      <c r="D10954" s="51">
        <v>21.35</v>
      </c>
    </row>
    <row r="10955" spans="1:4" ht="15.75" customHeight="1" x14ac:dyDescent="0.3">
      <c r="A10955" s="51">
        <v>12623</v>
      </c>
      <c r="B10955" s="51" t="s">
        <v>11138</v>
      </c>
      <c r="C10955" s="51" t="s">
        <v>224</v>
      </c>
      <c r="D10955" s="51">
        <v>47.97</v>
      </c>
    </row>
    <row r="10956" spans="1:4" ht="15.75" customHeight="1" x14ac:dyDescent="0.3">
      <c r="A10956" s="51">
        <v>34498</v>
      </c>
      <c r="B10956" s="51" t="s">
        <v>11139</v>
      </c>
      <c r="C10956" s="51" t="s">
        <v>182</v>
      </c>
      <c r="D10956" s="51">
        <v>86.87</v>
      </c>
    </row>
    <row r="10957" spans="1:4" ht="15.75" customHeight="1" x14ac:dyDescent="0.3">
      <c r="A10957" s="51">
        <v>13244</v>
      </c>
      <c r="B10957" s="51" t="s">
        <v>11140</v>
      </c>
      <c r="C10957" s="51" t="s">
        <v>182</v>
      </c>
      <c r="D10957" s="51">
        <v>36.57</v>
      </c>
    </row>
    <row r="10958" spans="1:4" ht="15.75" customHeight="1" x14ac:dyDescent="0.3">
      <c r="A10958" s="51">
        <v>38998</v>
      </c>
      <c r="B10958" s="51" t="s">
        <v>11141</v>
      </c>
      <c r="C10958" s="51" t="s">
        <v>182</v>
      </c>
      <c r="D10958" s="51">
        <v>13.45</v>
      </c>
    </row>
    <row r="10959" spans="1:4" ht="15.75" customHeight="1" x14ac:dyDescent="0.3">
      <c r="A10959" s="51">
        <v>38999</v>
      </c>
      <c r="B10959" s="51" t="s">
        <v>11142</v>
      </c>
      <c r="C10959" s="51" t="s">
        <v>182</v>
      </c>
      <c r="D10959" s="51">
        <v>34</v>
      </c>
    </row>
    <row r="10960" spans="1:4" ht="15.75" customHeight="1" x14ac:dyDescent="0.3">
      <c r="A10960" s="51">
        <v>38996</v>
      </c>
      <c r="B10960" s="51" t="s">
        <v>11143</v>
      </c>
      <c r="C10960" s="51" t="s">
        <v>182</v>
      </c>
      <c r="D10960" s="51">
        <v>24.03</v>
      </c>
    </row>
    <row r="10961" spans="1:4" ht="15.75" customHeight="1" x14ac:dyDescent="0.3">
      <c r="A10961" s="51">
        <v>44173</v>
      </c>
      <c r="B10961" s="51" t="s">
        <v>11144</v>
      </c>
      <c r="C10961" s="51" t="s">
        <v>182</v>
      </c>
      <c r="D10961" s="51">
        <v>23.37</v>
      </c>
    </row>
    <row r="10962" spans="1:4" ht="15.75" customHeight="1" x14ac:dyDescent="0.3">
      <c r="A10962" s="51">
        <v>44174</v>
      </c>
      <c r="B10962" s="51" t="s">
        <v>11145</v>
      </c>
      <c r="C10962" s="51" t="s">
        <v>182</v>
      </c>
      <c r="D10962" s="51">
        <v>38.25</v>
      </c>
    </row>
    <row r="10963" spans="1:4" ht="15.75" customHeight="1" x14ac:dyDescent="0.3">
      <c r="A10963" s="51">
        <v>38997</v>
      </c>
      <c r="B10963" s="51" t="s">
        <v>11146</v>
      </c>
      <c r="C10963" s="51" t="s">
        <v>182</v>
      </c>
      <c r="D10963" s="51">
        <v>34.380000000000003</v>
      </c>
    </row>
    <row r="10964" spans="1:4" ht="15.75" customHeight="1" x14ac:dyDescent="0.3">
      <c r="A10964" s="51">
        <v>39600</v>
      </c>
      <c r="B10964" s="51" t="s">
        <v>11147</v>
      </c>
      <c r="C10964" s="51" t="s">
        <v>182</v>
      </c>
      <c r="D10964" s="51">
        <v>18.72</v>
      </c>
    </row>
    <row r="10965" spans="1:4" ht="15.75" customHeight="1" x14ac:dyDescent="0.3">
      <c r="A10965" s="51">
        <v>39601</v>
      </c>
      <c r="B10965" s="51" t="s">
        <v>11148</v>
      </c>
      <c r="C10965" s="51" t="s">
        <v>182</v>
      </c>
      <c r="D10965" s="51">
        <v>39.700000000000003</v>
      </c>
    </row>
    <row r="10966" spans="1:4" ht="15.75" customHeight="1" x14ac:dyDescent="0.3">
      <c r="A10966" s="51">
        <v>39862</v>
      </c>
      <c r="B10966" s="51" t="s">
        <v>11149</v>
      </c>
      <c r="C10966" s="51" t="s">
        <v>182</v>
      </c>
    </row>
    <row r="10967" spans="1:4" ht="15.75" customHeight="1" x14ac:dyDescent="0.3">
      <c r="A10967" s="51">
        <v>39863</v>
      </c>
      <c r="B10967" s="51" t="s">
        <v>11150</v>
      </c>
      <c r="C10967" s="51" t="s">
        <v>182</v>
      </c>
    </row>
    <row r="10968" spans="1:4" ht="15.75" customHeight="1" x14ac:dyDescent="0.3">
      <c r="A10968" s="51">
        <v>39864</v>
      </c>
      <c r="B10968" s="51" t="s">
        <v>11151</v>
      </c>
      <c r="C10968" s="51" t="s">
        <v>182</v>
      </c>
    </row>
    <row r="10969" spans="1:4" ht="15.75" customHeight="1" x14ac:dyDescent="0.3">
      <c r="A10969" s="51">
        <v>39865</v>
      </c>
      <c r="B10969" s="51" t="s">
        <v>11152</v>
      </c>
      <c r="C10969" s="51" t="s">
        <v>182</v>
      </c>
    </row>
    <row r="10970" spans="1:4" ht="15.75" customHeight="1" x14ac:dyDescent="0.3">
      <c r="A10970" s="51">
        <v>2517</v>
      </c>
      <c r="B10970" s="51" t="s">
        <v>11153</v>
      </c>
      <c r="C10970" s="51" t="s">
        <v>182</v>
      </c>
      <c r="D10970" s="51">
        <v>29.64</v>
      </c>
    </row>
    <row r="10971" spans="1:4" ht="15.75" customHeight="1" x14ac:dyDescent="0.3">
      <c r="A10971" s="51">
        <v>2522</v>
      </c>
      <c r="B10971" s="51" t="s">
        <v>11154</v>
      </c>
      <c r="C10971" s="51" t="s">
        <v>182</v>
      </c>
      <c r="D10971" s="51">
        <v>19.16</v>
      </c>
    </row>
    <row r="10972" spans="1:4" ht="15.75" customHeight="1" x14ac:dyDescent="0.3">
      <c r="A10972" s="51">
        <v>2516</v>
      </c>
      <c r="B10972" s="51" t="s">
        <v>11155</v>
      </c>
      <c r="C10972" s="51" t="s">
        <v>182</v>
      </c>
      <c r="D10972" s="51">
        <v>15.38</v>
      </c>
    </row>
    <row r="10973" spans="1:4" ht="15.75" customHeight="1" x14ac:dyDescent="0.3">
      <c r="A10973" s="51">
        <v>2548</v>
      </c>
      <c r="B10973" s="51" t="s">
        <v>11156</v>
      </c>
      <c r="C10973" s="51" t="s">
        <v>182</v>
      </c>
      <c r="D10973" s="51">
        <v>11.78</v>
      </c>
    </row>
    <row r="10974" spans="1:4" ht="15.75" customHeight="1" x14ac:dyDescent="0.3">
      <c r="A10974" s="51">
        <v>2518</v>
      </c>
      <c r="B10974" s="51" t="s">
        <v>11157</v>
      </c>
      <c r="C10974" s="51" t="s">
        <v>182</v>
      </c>
      <c r="D10974" s="51">
        <v>141.1</v>
      </c>
    </row>
    <row r="10975" spans="1:4" ht="15.75" customHeight="1" x14ac:dyDescent="0.3">
      <c r="A10975" s="51">
        <v>2521</v>
      </c>
      <c r="B10975" s="51" t="s">
        <v>11158</v>
      </c>
      <c r="C10975" s="51" t="s">
        <v>182</v>
      </c>
      <c r="D10975" s="51">
        <v>60.06</v>
      </c>
    </row>
    <row r="10976" spans="1:4" ht="15.75" customHeight="1" x14ac:dyDescent="0.3">
      <c r="A10976" s="51">
        <v>2519</v>
      </c>
      <c r="B10976" s="51" t="s">
        <v>11159</v>
      </c>
      <c r="C10976" s="51" t="s">
        <v>182</v>
      </c>
      <c r="D10976" s="51">
        <v>170.14</v>
      </c>
    </row>
    <row r="10977" spans="1:4" ht="15.75" customHeight="1" x14ac:dyDescent="0.3">
      <c r="A10977" s="51">
        <v>2515</v>
      </c>
      <c r="B10977" s="51" t="s">
        <v>11160</v>
      </c>
      <c r="C10977" s="51" t="s">
        <v>182</v>
      </c>
      <c r="D10977" s="51">
        <v>12.8</v>
      </c>
    </row>
    <row r="10978" spans="1:4" ht="15.75" customHeight="1" x14ac:dyDescent="0.3">
      <c r="A10978" s="51">
        <v>2520</v>
      </c>
      <c r="B10978" s="51" t="s">
        <v>11161</v>
      </c>
      <c r="C10978" s="51" t="s">
        <v>182</v>
      </c>
      <c r="D10978" s="51">
        <v>313.14</v>
      </c>
    </row>
    <row r="10979" spans="1:4" ht="15.75" customHeight="1" x14ac:dyDescent="0.3">
      <c r="A10979" s="51">
        <v>1602</v>
      </c>
      <c r="B10979" s="51" t="s">
        <v>11162</v>
      </c>
      <c r="C10979" s="51" t="s">
        <v>182</v>
      </c>
      <c r="D10979" s="51">
        <v>55.08</v>
      </c>
    </row>
    <row r="10980" spans="1:4" ht="15.75" customHeight="1" x14ac:dyDescent="0.3">
      <c r="A10980" s="51">
        <v>1601</v>
      </c>
      <c r="B10980" s="51" t="s">
        <v>11163</v>
      </c>
      <c r="C10980" s="51" t="s">
        <v>182</v>
      </c>
      <c r="D10980" s="51">
        <v>49.09</v>
      </c>
    </row>
    <row r="10981" spans="1:4" ht="15.75" customHeight="1" x14ac:dyDescent="0.3">
      <c r="A10981" s="51">
        <v>1600</v>
      </c>
      <c r="B10981" s="51" t="s">
        <v>11164</v>
      </c>
      <c r="C10981" s="51" t="s">
        <v>182</v>
      </c>
      <c r="D10981" s="51">
        <v>21.44</v>
      </c>
    </row>
    <row r="10982" spans="1:4" ht="15.75" customHeight="1" x14ac:dyDescent="0.3">
      <c r="A10982" s="51">
        <v>1598</v>
      </c>
      <c r="B10982" s="51" t="s">
        <v>11165</v>
      </c>
      <c r="C10982" s="51" t="s">
        <v>182</v>
      </c>
      <c r="D10982" s="51">
        <v>14.53</v>
      </c>
    </row>
    <row r="10983" spans="1:4" ht="15.75" customHeight="1" x14ac:dyDescent="0.3">
      <c r="A10983" s="51">
        <v>1603</v>
      </c>
      <c r="B10983" s="51" t="s">
        <v>11166</v>
      </c>
      <c r="C10983" s="51" t="s">
        <v>182</v>
      </c>
      <c r="D10983" s="51">
        <v>83.16</v>
      </c>
    </row>
    <row r="10984" spans="1:4" ht="15.75" customHeight="1" x14ac:dyDescent="0.3">
      <c r="A10984" s="51">
        <v>1599</v>
      </c>
      <c r="B10984" s="51" t="s">
        <v>11167</v>
      </c>
      <c r="C10984" s="51" t="s">
        <v>182</v>
      </c>
      <c r="D10984" s="51">
        <v>16.86</v>
      </c>
    </row>
    <row r="10985" spans="1:4" ht="15.75" customHeight="1" x14ac:dyDescent="0.3">
      <c r="A10985" s="51">
        <v>1597</v>
      </c>
      <c r="B10985" s="51" t="s">
        <v>11168</v>
      </c>
      <c r="C10985" s="51" t="s">
        <v>182</v>
      </c>
      <c r="D10985" s="51">
        <v>13.66</v>
      </c>
    </row>
    <row r="10986" spans="1:4" ht="15.75" customHeight="1" x14ac:dyDescent="0.3">
      <c r="A10986" s="51">
        <v>39602</v>
      </c>
      <c r="B10986" s="51" t="s">
        <v>11169</v>
      </c>
      <c r="C10986" s="51" t="s">
        <v>182</v>
      </c>
      <c r="D10986" s="51">
        <v>1.98</v>
      </c>
    </row>
    <row r="10987" spans="1:4" ht="15.75" customHeight="1" x14ac:dyDescent="0.3">
      <c r="A10987" s="51">
        <v>39603</v>
      </c>
      <c r="B10987" s="51" t="s">
        <v>11170</v>
      </c>
      <c r="C10987" s="51" t="s">
        <v>182</v>
      </c>
      <c r="D10987" s="51">
        <v>4.2300000000000004</v>
      </c>
    </row>
    <row r="10988" spans="1:4" ht="15.75" customHeight="1" x14ac:dyDescent="0.3">
      <c r="A10988" s="51">
        <v>11821</v>
      </c>
      <c r="B10988" s="51" t="s">
        <v>11171</v>
      </c>
      <c r="C10988" s="51" t="s">
        <v>182</v>
      </c>
      <c r="D10988" s="51">
        <v>11.22</v>
      </c>
    </row>
    <row r="10989" spans="1:4" ht="15.75" customHeight="1" x14ac:dyDescent="0.3">
      <c r="A10989" s="51">
        <v>1562</v>
      </c>
      <c r="B10989" s="51" t="s">
        <v>11172</v>
      </c>
      <c r="C10989" s="51" t="s">
        <v>182</v>
      </c>
      <c r="D10989" s="51">
        <v>18.37</v>
      </c>
    </row>
    <row r="10990" spans="1:4" ht="15.75" customHeight="1" x14ac:dyDescent="0.3">
      <c r="A10990" s="51">
        <v>1563</v>
      </c>
      <c r="B10990" s="51" t="s">
        <v>11173</v>
      </c>
      <c r="C10990" s="51" t="s">
        <v>182</v>
      </c>
      <c r="D10990" s="51">
        <v>24.65</v>
      </c>
    </row>
    <row r="10991" spans="1:4" ht="15.75" customHeight="1" x14ac:dyDescent="0.3">
      <c r="A10991" s="51">
        <v>11856</v>
      </c>
      <c r="B10991" s="51" t="s">
        <v>11174</v>
      </c>
      <c r="C10991" s="51" t="s">
        <v>182</v>
      </c>
      <c r="D10991" s="51">
        <v>7.35</v>
      </c>
    </row>
    <row r="10992" spans="1:4" ht="15.75" customHeight="1" x14ac:dyDescent="0.3">
      <c r="A10992" s="51">
        <v>11857</v>
      </c>
      <c r="B10992" s="51" t="s">
        <v>11175</v>
      </c>
      <c r="C10992" s="51" t="s">
        <v>182</v>
      </c>
      <c r="D10992" s="51">
        <v>38.68</v>
      </c>
    </row>
    <row r="10993" spans="1:4" ht="15.75" customHeight="1" x14ac:dyDescent="0.3">
      <c r="A10993" s="51">
        <v>11858</v>
      </c>
      <c r="B10993" s="51" t="s">
        <v>11176</v>
      </c>
      <c r="C10993" s="51" t="s">
        <v>182</v>
      </c>
      <c r="D10993" s="51">
        <v>48.01</v>
      </c>
    </row>
    <row r="10994" spans="1:4" ht="15.75" customHeight="1" x14ac:dyDescent="0.3">
      <c r="A10994" s="51">
        <v>1539</v>
      </c>
      <c r="B10994" s="51" t="s">
        <v>11177</v>
      </c>
      <c r="C10994" s="51" t="s">
        <v>182</v>
      </c>
      <c r="D10994" s="51">
        <v>8.64</v>
      </c>
    </row>
    <row r="10995" spans="1:4" ht="15.75" customHeight="1" x14ac:dyDescent="0.3">
      <c r="A10995" s="51">
        <v>11859</v>
      </c>
      <c r="B10995" s="51" t="s">
        <v>11178</v>
      </c>
      <c r="C10995" s="51" t="s">
        <v>182</v>
      </c>
      <c r="D10995" s="51">
        <v>65.319999999999993</v>
      </c>
    </row>
    <row r="10996" spans="1:4" ht="15.75" customHeight="1" x14ac:dyDescent="0.3">
      <c r="A10996" s="51">
        <v>1550</v>
      </c>
      <c r="B10996" s="51" t="s">
        <v>11179</v>
      </c>
      <c r="C10996" s="51" t="s">
        <v>182</v>
      </c>
      <c r="D10996" s="51">
        <v>9.11</v>
      </c>
    </row>
    <row r="10997" spans="1:4" ht="15.75" customHeight="1" x14ac:dyDescent="0.3">
      <c r="A10997" s="51">
        <v>11854</v>
      </c>
      <c r="B10997" s="51" t="s">
        <v>11180</v>
      </c>
      <c r="C10997" s="51" t="s">
        <v>182</v>
      </c>
      <c r="D10997" s="51">
        <v>11.38</v>
      </c>
    </row>
    <row r="10998" spans="1:4" ht="15.75" customHeight="1" x14ac:dyDescent="0.3">
      <c r="A10998" s="51">
        <v>11862</v>
      </c>
      <c r="B10998" s="51" t="s">
        <v>11181</v>
      </c>
      <c r="C10998" s="51" t="s">
        <v>182</v>
      </c>
      <c r="D10998" s="51">
        <v>15.97</v>
      </c>
    </row>
    <row r="10999" spans="1:4" ht="15.75" customHeight="1" x14ac:dyDescent="0.3">
      <c r="A10999" s="51">
        <v>11863</v>
      </c>
      <c r="B10999" s="51" t="s">
        <v>11182</v>
      </c>
      <c r="C10999" s="51" t="s">
        <v>182</v>
      </c>
      <c r="D10999" s="51">
        <v>6.45</v>
      </c>
    </row>
    <row r="11000" spans="1:4" ht="15.75" customHeight="1" x14ac:dyDescent="0.3">
      <c r="A11000" s="51">
        <v>11855</v>
      </c>
      <c r="B11000" s="51" t="s">
        <v>11183</v>
      </c>
      <c r="C11000" s="51" t="s">
        <v>182</v>
      </c>
      <c r="D11000" s="51">
        <v>23.84</v>
      </c>
    </row>
    <row r="11001" spans="1:4" ht="15.75" customHeight="1" x14ac:dyDescent="0.3">
      <c r="A11001" s="51">
        <v>11864</v>
      </c>
      <c r="B11001" s="51" t="s">
        <v>11184</v>
      </c>
      <c r="C11001" s="51" t="s">
        <v>182</v>
      </c>
      <c r="D11001" s="51">
        <v>36.04</v>
      </c>
    </row>
    <row r="11002" spans="1:4" ht="15.75" customHeight="1" x14ac:dyDescent="0.3">
      <c r="A11002" s="51">
        <v>2527</v>
      </c>
      <c r="B11002" s="51" t="s">
        <v>11185</v>
      </c>
      <c r="C11002" s="51" t="s">
        <v>182</v>
      </c>
      <c r="D11002" s="51">
        <v>10.61</v>
      </c>
    </row>
    <row r="11003" spans="1:4" ht="15.75" customHeight="1" x14ac:dyDescent="0.3">
      <c r="A11003" s="51">
        <v>2526</v>
      </c>
      <c r="B11003" s="51" t="s">
        <v>11186</v>
      </c>
      <c r="C11003" s="51" t="s">
        <v>182</v>
      </c>
      <c r="D11003" s="51">
        <v>6.8</v>
      </c>
    </row>
    <row r="11004" spans="1:4" ht="15.75" customHeight="1" x14ac:dyDescent="0.3">
      <c r="A11004" s="51">
        <v>2483</v>
      </c>
      <c r="B11004" s="51" t="s">
        <v>11187</v>
      </c>
      <c r="C11004" s="51" t="s">
        <v>182</v>
      </c>
      <c r="D11004" s="51">
        <v>4.84</v>
      </c>
    </row>
    <row r="11005" spans="1:4" ht="15.75" customHeight="1" x14ac:dyDescent="0.3">
      <c r="A11005" s="51">
        <v>2487</v>
      </c>
      <c r="B11005" s="51" t="s">
        <v>11188</v>
      </c>
      <c r="C11005" s="51" t="s">
        <v>182</v>
      </c>
      <c r="D11005" s="51">
        <v>2.3199999999999998</v>
      </c>
    </row>
    <row r="11006" spans="1:4" ht="15.75" customHeight="1" x14ac:dyDescent="0.3">
      <c r="A11006" s="51">
        <v>2528</v>
      </c>
      <c r="B11006" s="51" t="s">
        <v>11189</v>
      </c>
      <c r="C11006" s="51" t="s">
        <v>182</v>
      </c>
      <c r="D11006" s="51">
        <v>26.7</v>
      </c>
    </row>
    <row r="11007" spans="1:4" ht="15.75" customHeight="1" x14ac:dyDescent="0.3">
      <c r="A11007" s="51">
        <v>2489</v>
      </c>
      <c r="B11007" s="51" t="s">
        <v>11190</v>
      </c>
      <c r="C11007" s="51" t="s">
        <v>182</v>
      </c>
      <c r="D11007" s="51">
        <v>11.76</v>
      </c>
    </row>
    <row r="11008" spans="1:4" ht="15.75" customHeight="1" x14ac:dyDescent="0.3">
      <c r="A11008" s="51">
        <v>2484</v>
      </c>
      <c r="B11008" s="51" t="s">
        <v>11191</v>
      </c>
      <c r="C11008" s="51" t="s">
        <v>182</v>
      </c>
      <c r="D11008" s="51">
        <v>38.78</v>
      </c>
    </row>
    <row r="11009" spans="1:4" ht="15.75" customHeight="1" x14ac:dyDescent="0.3">
      <c r="A11009" s="51">
        <v>2488</v>
      </c>
      <c r="B11009" s="51" t="s">
        <v>11192</v>
      </c>
      <c r="C11009" s="51" t="s">
        <v>182</v>
      </c>
      <c r="D11009" s="51">
        <v>2.72</v>
      </c>
    </row>
    <row r="11010" spans="1:4" ht="15.75" customHeight="1" x14ac:dyDescent="0.3">
      <c r="A11010" s="51">
        <v>2485</v>
      </c>
      <c r="B11010" s="51" t="s">
        <v>11193</v>
      </c>
      <c r="C11010" s="51" t="s">
        <v>182</v>
      </c>
      <c r="D11010" s="51">
        <v>60.78</v>
      </c>
    </row>
    <row r="11011" spans="1:4" ht="15.75" customHeight="1" x14ac:dyDescent="0.3">
      <c r="A11011" s="51">
        <v>44247</v>
      </c>
      <c r="B11011" s="51" t="s">
        <v>11194</v>
      </c>
      <c r="C11011" s="51" t="s">
        <v>182</v>
      </c>
      <c r="D11011" s="51">
        <v>1762.6</v>
      </c>
    </row>
    <row r="11012" spans="1:4" ht="15.75" customHeight="1" x14ac:dyDescent="0.3">
      <c r="A11012" s="51">
        <v>38005</v>
      </c>
      <c r="B11012" s="51" t="s">
        <v>11195</v>
      </c>
      <c r="C11012" s="51" t="s">
        <v>182</v>
      </c>
      <c r="D11012" s="51">
        <v>20.96</v>
      </c>
    </row>
    <row r="11013" spans="1:4" ht="15.75" customHeight="1" x14ac:dyDescent="0.3">
      <c r="A11013" s="51">
        <v>38006</v>
      </c>
      <c r="B11013" s="51" t="s">
        <v>11196</v>
      </c>
      <c r="C11013" s="51" t="s">
        <v>182</v>
      </c>
      <c r="D11013" s="51">
        <v>27.85</v>
      </c>
    </row>
    <row r="11014" spans="1:4" ht="15.75" customHeight="1" x14ac:dyDescent="0.3">
      <c r="A11014" s="51">
        <v>38428</v>
      </c>
      <c r="B11014" s="51" t="s">
        <v>11197</v>
      </c>
      <c r="C11014" s="51" t="s">
        <v>182</v>
      </c>
      <c r="D11014" s="51">
        <v>24.94</v>
      </c>
    </row>
    <row r="11015" spans="1:4" ht="15.75" customHeight="1" x14ac:dyDescent="0.3">
      <c r="A11015" s="51">
        <v>38007</v>
      </c>
      <c r="B11015" s="51" t="s">
        <v>11198</v>
      </c>
      <c r="C11015" s="51" t="s">
        <v>182</v>
      </c>
      <c r="D11015" s="51">
        <v>32.130000000000003</v>
      </c>
    </row>
    <row r="11016" spans="1:4" ht="15.75" customHeight="1" x14ac:dyDescent="0.3">
      <c r="A11016" s="51">
        <v>38008</v>
      </c>
      <c r="B11016" s="51" t="s">
        <v>11199</v>
      </c>
      <c r="C11016" s="51" t="s">
        <v>182</v>
      </c>
      <c r="D11016" s="51">
        <v>51.42</v>
      </c>
    </row>
    <row r="11017" spans="1:4" ht="15.75" customHeight="1" x14ac:dyDescent="0.3">
      <c r="A11017" s="51">
        <v>38009</v>
      </c>
      <c r="B11017" s="51" t="s">
        <v>11200</v>
      </c>
      <c r="C11017" s="51" t="s">
        <v>182</v>
      </c>
      <c r="D11017" s="51">
        <v>62.95</v>
      </c>
    </row>
    <row r="11018" spans="1:4" ht="15.75" customHeight="1" x14ac:dyDescent="0.3">
      <c r="A11018" s="51">
        <v>44248</v>
      </c>
      <c r="B11018" s="51" t="s">
        <v>11201</v>
      </c>
      <c r="C11018" s="51" t="s">
        <v>182</v>
      </c>
      <c r="D11018" s="51">
        <v>102.6</v>
      </c>
    </row>
    <row r="11019" spans="1:4" ht="15.75" customHeight="1" x14ac:dyDescent="0.3">
      <c r="A11019" s="51">
        <v>44249</v>
      </c>
      <c r="B11019" s="51" t="s">
        <v>11202</v>
      </c>
      <c r="C11019" s="51" t="s">
        <v>182</v>
      </c>
      <c r="D11019" s="51">
        <v>395.86</v>
      </c>
    </row>
    <row r="11020" spans="1:4" ht="15.75" customHeight="1" x14ac:dyDescent="0.3">
      <c r="A11020" s="51">
        <v>44250</v>
      </c>
      <c r="B11020" s="51" t="s">
        <v>11203</v>
      </c>
      <c r="C11020" s="51" t="s">
        <v>182</v>
      </c>
      <c r="D11020" s="51">
        <v>574.87</v>
      </c>
    </row>
    <row r="11021" spans="1:4" ht="15.75" customHeight="1" x14ac:dyDescent="0.3">
      <c r="A11021" s="51">
        <v>39279</v>
      </c>
      <c r="B11021" s="51" t="s">
        <v>11204</v>
      </c>
      <c r="C11021" s="51" t="s">
        <v>182</v>
      </c>
    </row>
    <row r="11022" spans="1:4" ht="15.75" customHeight="1" x14ac:dyDescent="0.3">
      <c r="A11022" s="51">
        <v>39280</v>
      </c>
      <c r="B11022" s="51" t="s">
        <v>11205</v>
      </c>
      <c r="C11022" s="51" t="s">
        <v>182</v>
      </c>
    </row>
    <row r="11023" spans="1:4" ht="15.75" customHeight="1" x14ac:dyDescent="0.3">
      <c r="A11023" s="51">
        <v>39281</v>
      </c>
      <c r="B11023" s="51" t="s">
        <v>11206</v>
      </c>
      <c r="C11023" s="51" t="s">
        <v>182</v>
      </c>
    </row>
    <row r="11024" spans="1:4" ht="15.75" customHeight="1" x14ac:dyDescent="0.3">
      <c r="A11024" s="51">
        <v>39282</v>
      </c>
      <c r="B11024" s="51" t="s">
        <v>11207</v>
      </c>
      <c r="C11024" s="51" t="s">
        <v>182</v>
      </c>
    </row>
    <row r="11025" spans="1:4" ht="15.75" customHeight="1" x14ac:dyDescent="0.3">
      <c r="A11025" s="51">
        <v>38844</v>
      </c>
      <c r="B11025" s="51" t="s">
        <v>11208</v>
      </c>
      <c r="C11025" s="51" t="s">
        <v>182</v>
      </c>
    </row>
    <row r="11026" spans="1:4" ht="15.75" customHeight="1" x14ac:dyDescent="0.3">
      <c r="A11026" s="51">
        <v>38846</v>
      </c>
      <c r="B11026" s="51" t="s">
        <v>11209</v>
      </c>
      <c r="C11026" s="51" t="s">
        <v>182</v>
      </c>
    </row>
    <row r="11027" spans="1:4" ht="15.75" customHeight="1" x14ac:dyDescent="0.3">
      <c r="A11027" s="51">
        <v>38847</v>
      </c>
      <c r="B11027" s="51" t="s">
        <v>11210</v>
      </c>
      <c r="C11027" s="51" t="s">
        <v>182</v>
      </c>
    </row>
    <row r="11028" spans="1:4" ht="15.75" customHeight="1" x14ac:dyDescent="0.3">
      <c r="A11028" s="51">
        <v>38850</v>
      </c>
      <c r="B11028" s="51" t="s">
        <v>11211</v>
      </c>
      <c r="C11028" s="51" t="s">
        <v>182</v>
      </c>
    </row>
    <row r="11029" spans="1:4" ht="15.75" customHeight="1" x14ac:dyDescent="0.3">
      <c r="A11029" s="51">
        <v>38848</v>
      </c>
      <c r="B11029" s="51" t="s">
        <v>11212</v>
      </c>
      <c r="C11029" s="51" t="s">
        <v>182</v>
      </c>
    </row>
    <row r="11030" spans="1:4" ht="15.75" customHeight="1" x14ac:dyDescent="0.3">
      <c r="A11030" s="51">
        <v>38851</v>
      </c>
      <c r="B11030" s="51" t="s">
        <v>11213</v>
      </c>
      <c r="C11030" s="51" t="s">
        <v>182</v>
      </c>
    </row>
    <row r="11031" spans="1:4" ht="15.75" customHeight="1" x14ac:dyDescent="0.3">
      <c r="A11031" s="51">
        <v>38854</v>
      </c>
      <c r="B11031" s="51" t="s">
        <v>11214</v>
      </c>
      <c r="C11031" s="51" t="s">
        <v>182</v>
      </c>
    </row>
    <row r="11032" spans="1:4" ht="15.75" customHeight="1" x14ac:dyDescent="0.3">
      <c r="A11032" s="51">
        <v>3104</v>
      </c>
      <c r="B11032" s="51" t="s">
        <v>11215</v>
      </c>
      <c r="C11032" s="51" t="s">
        <v>11216</v>
      </c>
      <c r="D11032" s="51">
        <v>174.01</v>
      </c>
    </row>
    <row r="11033" spans="1:4" ht="15.75" customHeight="1" x14ac:dyDescent="0.3">
      <c r="A11033" s="51">
        <v>1607</v>
      </c>
      <c r="B11033" s="51" t="s">
        <v>11217</v>
      </c>
      <c r="C11033" s="51" t="s">
        <v>11216</v>
      </c>
      <c r="D11033" s="51">
        <v>0.19</v>
      </c>
    </row>
    <row r="11034" spans="1:4" ht="15.75" customHeight="1" x14ac:dyDescent="0.3">
      <c r="A11034" s="51">
        <v>38169</v>
      </c>
      <c r="B11034" s="51" t="s">
        <v>11218</v>
      </c>
      <c r="C11034" s="51" t="s">
        <v>11216</v>
      </c>
      <c r="D11034" s="51">
        <v>77.069999999999993</v>
      </c>
    </row>
    <row r="11035" spans="1:4" ht="15.75" customHeight="1" x14ac:dyDescent="0.3">
      <c r="A11035" s="51">
        <v>6142</v>
      </c>
      <c r="B11035" s="51" t="s">
        <v>11219</v>
      </c>
      <c r="C11035" s="51" t="s">
        <v>182</v>
      </c>
      <c r="D11035" s="51">
        <v>9.11</v>
      </c>
    </row>
    <row r="11036" spans="1:4" ht="15.75" customHeight="1" x14ac:dyDescent="0.3">
      <c r="A11036" s="51">
        <v>11686</v>
      </c>
      <c r="B11036" s="51" t="s">
        <v>11220</v>
      </c>
      <c r="C11036" s="51" t="s">
        <v>182</v>
      </c>
      <c r="D11036" s="51">
        <v>12.65</v>
      </c>
    </row>
    <row r="11037" spans="1:4" ht="15.75" customHeight="1" x14ac:dyDescent="0.3">
      <c r="A11037" s="51">
        <v>37598</v>
      </c>
      <c r="B11037" s="51" t="s">
        <v>11221</v>
      </c>
      <c r="C11037" s="51" t="s">
        <v>182</v>
      </c>
    </row>
    <row r="11038" spans="1:4" ht="15.75" customHeight="1" x14ac:dyDescent="0.3">
      <c r="A11038" s="51">
        <v>25398</v>
      </c>
      <c r="B11038" s="51" t="s">
        <v>11222</v>
      </c>
      <c r="C11038" s="51" t="s">
        <v>182</v>
      </c>
    </row>
    <row r="11039" spans="1:4" ht="15.75" customHeight="1" x14ac:dyDescent="0.3">
      <c r="A11039" s="51">
        <v>25399</v>
      </c>
      <c r="B11039" s="51" t="s">
        <v>11223</v>
      </c>
      <c r="C11039" s="51" t="s">
        <v>182</v>
      </c>
    </row>
    <row r="11040" spans="1:4" ht="15.75" customHeight="1" x14ac:dyDescent="0.3">
      <c r="A11040" s="51">
        <v>43440</v>
      </c>
      <c r="B11040" s="51" t="s">
        <v>11224</v>
      </c>
      <c r="C11040" s="51" t="s">
        <v>182</v>
      </c>
    </row>
    <row r="11041" spans="1:4" ht="15.75" customHeight="1" x14ac:dyDescent="0.3">
      <c r="A11041" s="51">
        <v>10667</v>
      </c>
      <c r="B11041" s="51" t="s">
        <v>11225</v>
      </c>
      <c r="C11041" s="51" t="s">
        <v>182</v>
      </c>
      <c r="D11041" s="51">
        <v>15000</v>
      </c>
    </row>
    <row r="11042" spans="1:4" ht="15.75" customHeight="1" x14ac:dyDescent="0.3">
      <c r="A11042" s="51">
        <v>1613</v>
      </c>
      <c r="B11042" s="51" t="s">
        <v>11226</v>
      </c>
      <c r="C11042" s="51" t="s">
        <v>182</v>
      </c>
      <c r="D11042" s="51">
        <v>2334.4299999999998</v>
      </c>
    </row>
    <row r="11043" spans="1:4" ht="15.75" customHeight="1" x14ac:dyDescent="0.3">
      <c r="A11043" s="51">
        <v>1626</v>
      </c>
      <c r="B11043" s="51" t="s">
        <v>11227</v>
      </c>
      <c r="C11043" s="51" t="s">
        <v>182</v>
      </c>
      <c r="D11043" s="51">
        <v>3491.43</v>
      </c>
    </row>
    <row r="11044" spans="1:4" ht="15.75" customHeight="1" x14ac:dyDescent="0.3">
      <c r="A11044" s="51">
        <v>1625</v>
      </c>
      <c r="B11044" s="51" t="s">
        <v>11228</v>
      </c>
      <c r="C11044" s="51" t="s">
        <v>182</v>
      </c>
      <c r="D11044" s="51">
        <v>243.86</v>
      </c>
    </row>
    <row r="11045" spans="1:4" ht="15.75" customHeight="1" x14ac:dyDescent="0.3">
      <c r="A11045" s="51">
        <v>1622</v>
      </c>
      <c r="B11045" s="51" t="s">
        <v>11229</v>
      </c>
      <c r="C11045" s="51" t="s">
        <v>182</v>
      </c>
      <c r="D11045" s="51">
        <v>7878.72</v>
      </c>
    </row>
    <row r="11046" spans="1:4" ht="15.75" customHeight="1" x14ac:dyDescent="0.3">
      <c r="A11046" s="51">
        <v>1620</v>
      </c>
      <c r="B11046" s="51" t="s">
        <v>11230</v>
      </c>
      <c r="C11046" s="51" t="s">
        <v>182</v>
      </c>
      <c r="D11046" s="51">
        <v>513.70000000000005</v>
      </c>
    </row>
    <row r="11047" spans="1:4" ht="15.75" customHeight="1" x14ac:dyDescent="0.3">
      <c r="A11047" s="51">
        <v>1629</v>
      </c>
      <c r="B11047" s="51" t="s">
        <v>11231</v>
      </c>
      <c r="C11047" s="51" t="s">
        <v>182</v>
      </c>
      <c r="D11047" s="51">
        <v>19174.919999999998</v>
      </c>
    </row>
    <row r="11048" spans="1:4" ht="15.75" customHeight="1" x14ac:dyDescent="0.3">
      <c r="A11048" s="51">
        <v>1627</v>
      </c>
      <c r="B11048" s="51" t="s">
        <v>11232</v>
      </c>
      <c r="C11048" s="51" t="s">
        <v>182</v>
      </c>
      <c r="D11048" s="51">
        <v>981.93</v>
      </c>
    </row>
    <row r="11049" spans="1:4" ht="15.75" customHeight="1" x14ac:dyDescent="0.3">
      <c r="A11049" s="51">
        <v>1623</v>
      </c>
      <c r="B11049" s="51" t="s">
        <v>11233</v>
      </c>
      <c r="C11049" s="51" t="s">
        <v>182</v>
      </c>
      <c r="D11049" s="51">
        <v>198.88</v>
      </c>
    </row>
    <row r="11050" spans="1:4" ht="15.75" customHeight="1" x14ac:dyDescent="0.3">
      <c r="A11050" s="51">
        <v>1619</v>
      </c>
      <c r="B11050" s="51" t="s">
        <v>11234</v>
      </c>
      <c r="C11050" s="51" t="s">
        <v>182</v>
      </c>
      <c r="D11050" s="51">
        <v>273.57</v>
      </c>
    </row>
    <row r="11051" spans="1:4" ht="15.75" customHeight="1" x14ac:dyDescent="0.3">
      <c r="A11051" s="51">
        <v>1630</v>
      </c>
      <c r="B11051" s="51" t="s">
        <v>11235</v>
      </c>
      <c r="C11051" s="51" t="s">
        <v>182</v>
      </c>
      <c r="D11051" s="51">
        <v>6023.44</v>
      </c>
    </row>
    <row r="11052" spans="1:4" ht="15.75" customHeight="1" x14ac:dyDescent="0.3">
      <c r="A11052" s="51">
        <v>1616</v>
      </c>
      <c r="B11052" s="51" t="s">
        <v>11236</v>
      </c>
      <c r="C11052" s="51" t="s">
        <v>182</v>
      </c>
      <c r="D11052" s="51">
        <v>9264.16</v>
      </c>
    </row>
    <row r="11053" spans="1:4" ht="15.75" customHeight="1" x14ac:dyDescent="0.3">
      <c r="A11053" s="51">
        <v>1614</v>
      </c>
      <c r="B11053" s="51" t="s">
        <v>11237</v>
      </c>
      <c r="C11053" s="51" t="s">
        <v>182</v>
      </c>
      <c r="D11053" s="51">
        <v>423.4</v>
      </c>
    </row>
    <row r="11054" spans="1:4" ht="15.75" customHeight="1" x14ac:dyDescent="0.3">
      <c r="A11054" s="51">
        <v>1617</v>
      </c>
      <c r="B11054" s="51" t="s">
        <v>11238</v>
      </c>
      <c r="C11054" s="51" t="s">
        <v>182</v>
      </c>
      <c r="D11054" s="51">
        <v>11059.4</v>
      </c>
    </row>
    <row r="11055" spans="1:4" ht="15.75" customHeight="1" x14ac:dyDescent="0.3">
      <c r="A11055" s="51">
        <v>1621</v>
      </c>
      <c r="B11055" s="51" t="s">
        <v>11239</v>
      </c>
      <c r="C11055" s="51" t="s">
        <v>182</v>
      </c>
      <c r="D11055" s="51">
        <v>757.25</v>
      </c>
    </row>
    <row r="11056" spans="1:4" ht="15.75" customHeight="1" x14ac:dyDescent="0.3">
      <c r="A11056" s="51">
        <v>1624</v>
      </c>
      <c r="B11056" s="51" t="s">
        <v>11240</v>
      </c>
      <c r="C11056" s="51" t="s">
        <v>182</v>
      </c>
      <c r="D11056" s="51">
        <v>27184.55</v>
      </c>
    </row>
    <row r="11057" spans="1:4" ht="15.75" customHeight="1" x14ac:dyDescent="0.3">
      <c r="A11057" s="51">
        <v>1615</v>
      </c>
      <c r="B11057" s="51" t="s">
        <v>11241</v>
      </c>
      <c r="C11057" s="51" t="s">
        <v>182</v>
      </c>
      <c r="D11057" s="51">
        <v>1421.99</v>
      </c>
    </row>
    <row r="11058" spans="1:4" ht="15.75" customHeight="1" x14ac:dyDescent="0.3">
      <c r="A11058" s="51">
        <v>1612</v>
      </c>
      <c r="B11058" s="51" t="s">
        <v>11242</v>
      </c>
      <c r="C11058" s="51" t="s">
        <v>182</v>
      </c>
      <c r="D11058" s="51">
        <v>187.29</v>
      </c>
    </row>
    <row r="11059" spans="1:4" ht="15.75" customHeight="1" x14ac:dyDescent="0.3">
      <c r="A11059" s="51">
        <v>1618</v>
      </c>
      <c r="B11059" s="51" t="s">
        <v>11243</v>
      </c>
      <c r="C11059" s="51" t="s">
        <v>182</v>
      </c>
      <c r="D11059" s="51">
        <v>1954.03</v>
      </c>
    </row>
    <row r="11060" spans="1:4" ht="15.75" customHeight="1" x14ac:dyDescent="0.3">
      <c r="A11060" s="51">
        <v>14211</v>
      </c>
      <c r="B11060" s="51" t="s">
        <v>11244</v>
      </c>
      <c r="C11060" s="51" t="s">
        <v>182</v>
      </c>
      <c r="D11060" s="51">
        <v>38.49</v>
      </c>
    </row>
    <row r="11061" spans="1:4" ht="15.75" customHeight="1" x14ac:dyDescent="0.3">
      <c r="A11061" s="51">
        <v>43657</v>
      </c>
      <c r="B11061" s="51" t="s">
        <v>11245</v>
      </c>
      <c r="C11061" s="51" t="s">
        <v>224</v>
      </c>
      <c r="D11061" s="51">
        <v>14.16</v>
      </c>
    </row>
    <row r="11062" spans="1:4" ht="15.75" customHeight="1" x14ac:dyDescent="0.3">
      <c r="A11062" s="51">
        <v>38200</v>
      </c>
      <c r="B11062" s="51" t="s">
        <v>11246</v>
      </c>
      <c r="C11062" s="51" t="s">
        <v>11247</v>
      </c>
      <c r="D11062" s="51">
        <v>640.24</v>
      </c>
    </row>
    <row r="11063" spans="1:4" ht="15.75" customHeight="1" x14ac:dyDescent="0.3">
      <c r="A11063" s="51">
        <v>39269</v>
      </c>
      <c r="B11063" s="51" t="s">
        <v>11248</v>
      </c>
      <c r="C11063" s="51" t="s">
        <v>224</v>
      </c>
      <c r="D11063" s="51">
        <v>1.33</v>
      </c>
    </row>
    <row r="11064" spans="1:4" ht="15.75" customHeight="1" x14ac:dyDescent="0.3">
      <c r="A11064" s="51">
        <v>11889</v>
      </c>
      <c r="B11064" s="51" t="s">
        <v>11249</v>
      </c>
      <c r="C11064" s="51" t="s">
        <v>224</v>
      </c>
      <c r="D11064" s="51">
        <v>1.83</v>
      </c>
    </row>
    <row r="11065" spans="1:4" ht="15.75" customHeight="1" x14ac:dyDescent="0.3">
      <c r="A11065" s="51">
        <v>39270</v>
      </c>
      <c r="B11065" s="51" t="s">
        <v>11250</v>
      </c>
      <c r="C11065" s="51" t="s">
        <v>224</v>
      </c>
      <c r="D11065" s="51">
        <v>2.38</v>
      </c>
    </row>
    <row r="11066" spans="1:4" ht="15.75" customHeight="1" x14ac:dyDescent="0.3">
      <c r="A11066" s="51">
        <v>11890</v>
      </c>
      <c r="B11066" s="51" t="s">
        <v>11251</v>
      </c>
      <c r="C11066" s="51" t="s">
        <v>224</v>
      </c>
      <c r="D11066" s="51">
        <v>3.24</v>
      </c>
    </row>
    <row r="11067" spans="1:4" ht="15.75" customHeight="1" x14ac:dyDescent="0.3">
      <c r="A11067" s="51">
        <v>11891</v>
      </c>
      <c r="B11067" s="51" t="s">
        <v>11252</v>
      </c>
      <c r="C11067" s="51" t="s">
        <v>224</v>
      </c>
      <c r="D11067" s="51">
        <v>5.26</v>
      </c>
    </row>
    <row r="11068" spans="1:4" ht="15.75" customHeight="1" x14ac:dyDescent="0.3">
      <c r="A11068" s="51">
        <v>11892</v>
      </c>
      <c r="B11068" s="51" t="s">
        <v>11253</v>
      </c>
      <c r="C11068" s="51" t="s">
        <v>224</v>
      </c>
      <c r="D11068" s="51">
        <v>8.6</v>
      </c>
    </row>
    <row r="11069" spans="1:4" ht="15.75" customHeight="1" x14ac:dyDescent="0.3">
      <c r="A11069" s="51">
        <v>37601</v>
      </c>
      <c r="B11069" s="51" t="s">
        <v>11254</v>
      </c>
      <c r="C11069" s="51" t="s">
        <v>224</v>
      </c>
    </row>
    <row r="11070" spans="1:4" ht="15.75" customHeight="1" x14ac:dyDescent="0.3">
      <c r="A11070" s="51">
        <v>1634</v>
      </c>
      <c r="B11070" s="51" t="s">
        <v>11255</v>
      </c>
      <c r="C11070" s="51" t="s">
        <v>224</v>
      </c>
    </row>
    <row r="11071" spans="1:4" ht="15.75" customHeight="1" x14ac:dyDescent="0.3">
      <c r="A11071" s="51">
        <v>44274</v>
      </c>
      <c r="B11071" s="51" t="s">
        <v>11256</v>
      </c>
      <c r="C11071" s="51" t="s">
        <v>182</v>
      </c>
      <c r="D11071" s="51">
        <v>743.49</v>
      </c>
    </row>
    <row r="11072" spans="1:4" ht="15.75" customHeight="1" x14ac:dyDescent="0.3">
      <c r="A11072" s="51">
        <v>5086</v>
      </c>
      <c r="B11072" s="51" t="s">
        <v>11257</v>
      </c>
      <c r="C11072" s="51" t="s">
        <v>482</v>
      </c>
      <c r="D11072" s="51">
        <v>31.9</v>
      </c>
    </row>
    <row r="11073" spans="1:4" ht="15.75" customHeight="1" x14ac:dyDescent="0.3">
      <c r="A11073" s="51">
        <v>11280</v>
      </c>
      <c r="B11073" s="51" t="s">
        <v>11258</v>
      </c>
      <c r="C11073" s="51" t="s">
        <v>182</v>
      </c>
      <c r="D11073" s="51">
        <v>13151.03</v>
      </c>
    </row>
    <row r="11074" spans="1:4" ht="15.75" customHeight="1" x14ac:dyDescent="0.3">
      <c r="A11074" s="51">
        <v>40519</v>
      </c>
      <c r="B11074" s="51" t="s">
        <v>11259</v>
      </c>
      <c r="C11074" s="51" t="s">
        <v>182</v>
      </c>
      <c r="D11074" s="51">
        <v>108412.61</v>
      </c>
    </row>
    <row r="11075" spans="1:4" ht="15.75" customHeight="1" x14ac:dyDescent="0.3">
      <c r="A11075" s="51">
        <v>3446</v>
      </c>
      <c r="B11075" s="51" t="s">
        <v>11260</v>
      </c>
      <c r="C11075" s="51" t="s">
        <v>182</v>
      </c>
    </row>
    <row r="11076" spans="1:4" ht="15.75" customHeight="1" x14ac:dyDescent="0.3">
      <c r="A11076" s="51">
        <v>3445</v>
      </c>
      <c r="B11076" s="51" t="s">
        <v>11261</v>
      </c>
      <c r="C11076" s="51" t="s">
        <v>182</v>
      </c>
    </row>
    <row r="11077" spans="1:4" ht="15.75" customHeight="1" x14ac:dyDescent="0.3">
      <c r="A11077" s="51">
        <v>3444</v>
      </c>
      <c r="B11077" s="51" t="s">
        <v>11262</v>
      </c>
      <c r="C11077" s="51" t="s">
        <v>182</v>
      </c>
    </row>
    <row r="11078" spans="1:4" ht="15.75" customHeight="1" x14ac:dyDescent="0.3">
      <c r="A11078" s="51">
        <v>3441</v>
      </c>
      <c r="B11078" s="51" t="s">
        <v>11263</v>
      </c>
      <c r="C11078" s="51" t="s">
        <v>182</v>
      </c>
    </row>
    <row r="11079" spans="1:4" ht="15.75" customHeight="1" x14ac:dyDescent="0.3">
      <c r="A11079" s="51">
        <v>12402</v>
      </c>
      <c r="B11079" s="51" t="s">
        <v>11264</v>
      </c>
      <c r="C11079" s="51" t="s">
        <v>182</v>
      </c>
    </row>
    <row r="11080" spans="1:4" ht="15.75" customHeight="1" x14ac:dyDescent="0.3">
      <c r="A11080" s="51">
        <v>3447</v>
      </c>
      <c r="B11080" s="51" t="s">
        <v>11265</v>
      </c>
      <c r="C11080" s="51" t="s">
        <v>182</v>
      </c>
    </row>
    <row r="11081" spans="1:4" ht="15.75" customHeight="1" x14ac:dyDescent="0.3">
      <c r="A11081" s="51">
        <v>3448</v>
      </c>
      <c r="B11081" s="51" t="s">
        <v>11266</v>
      </c>
      <c r="C11081" s="51" t="s">
        <v>182</v>
      </c>
    </row>
    <row r="11082" spans="1:4" ht="15.75" customHeight="1" x14ac:dyDescent="0.3">
      <c r="A11082" s="51">
        <v>3442</v>
      </c>
      <c r="B11082" s="51" t="s">
        <v>11267</v>
      </c>
      <c r="C11082" s="51" t="s">
        <v>182</v>
      </c>
    </row>
    <row r="11083" spans="1:4" ht="15.75" customHeight="1" x14ac:dyDescent="0.3">
      <c r="A11083" s="51">
        <v>3449</v>
      </c>
      <c r="B11083" s="51" t="s">
        <v>11268</v>
      </c>
      <c r="C11083" s="51" t="s">
        <v>182</v>
      </c>
    </row>
    <row r="11084" spans="1:4" ht="15.75" customHeight="1" x14ac:dyDescent="0.3">
      <c r="A11084" s="51">
        <v>37438</v>
      </c>
      <c r="B11084" s="51" t="s">
        <v>11269</v>
      </c>
      <c r="C11084" s="51" t="s">
        <v>182</v>
      </c>
    </row>
    <row r="11085" spans="1:4" ht="15.75" customHeight="1" x14ac:dyDescent="0.3">
      <c r="A11085" s="51">
        <v>37439</v>
      </c>
      <c r="B11085" s="51" t="s">
        <v>11270</v>
      </c>
      <c r="C11085" s="51" t="s">
        <v>182</v>
      </c>
    </row>
    <row r="11086" spans="1:4" ht="15.75" customHeight="1" x14ac:dyDescent="0.3">
      <c r="A11086" s="51">
        <v>37435</v>
      </c>
      <c r="B11086" s="51" t="s">
        <v>11271</v>
      </c>
      <c r="C11086" s="51" t="s">
        <v>182</v>
      </c>
    </row>
    <row r="11087" spans="1:4" ht="15.75" customHeight="1" x14ac:dyDescent="0.3">
      <c r="A11087" s="51">
        <v>37436</v>
      </c>
      <c r="B11087" s="51" t="s">
        <v>11272</v>
      </c>
      <c r="C11087" s="51" t="s">
        <v>182</v>
      </c>
    </row>
    <row r="11088" spans="1:4" ht="15.75" customHeight="1" x14ac:dyDescent="0.3">
      <c r="A11088" s="51">
        <v>37437</v>
      </c>
      <c r="B11088" s="51" t="s">
        <v>11273</v>
      </c>
      <c r="C11088" s="51" t="s">
        <v>182</v>
      </c>
    </row>
    <row r="11089" spans="1:3" ht="15.75" customHeight="1" x14ac:dyDescent="0.3">
      <c r="A11089" s="51">
        <v>3473</v>
      </c>
      <c r="B11089" s="51" t="s">
        <v>11274</v>
      </c>
      <c r="C11089" s="51" t="s">
        <v>182</v>
      </c>
    </row>
    <row r="11090" spans="1:3" ht="15.75" customHeight="1" x14ac:dyDescent="0.3">
      <c r="A11090" s="51">
        <v>3474</v>
      </c>
      <c r="B11090" s="51" t="s">
        <v>11275</v>
      </c>
      <c r="C11090" s="51" t="s">
        <v>182</v>
      </c>
    </row>
    <row r="11091" spans="1:3" ht="15.75" customHeight="1" x14ac:dyDescent="0.3">
      <c r="A11091" s="51">
        <v>3443</v>
      </c>
      <c r="B11091" s="51" t="s">
        <v>11276</v>
      </c>
      <c r="C11091" s="51" t="s">
        <v>182</v>
      </c>
    </row>
    <row r="11092" spans="1:3" ht="15.75" customHeight="1" x14ac:dyDescent="0.3">
      <c r="A11092" s="51">
        <v>3450</v>
      </c>
      <c r="B11092" s="51" t="s">
        <v>11277</v>
      </c>
      <c r="C11092" s="51" t="s">
        <v>182</v>
      </c>
    </row>
    <row r="11093" spans="1:3" ht="15.75" customHeight="1" x14ac:dyDescent="0.3">
      <c r="A11093" s="51">
        <v>3453</v>
      </c>
      <c r="B11093" s="51" t="s">
        <v>11278</v>
      </c>
      <c r="C11093" s="51" t="s">
        <v>182</v>
      </c>
    </row>
    <row r="11094" spans="1:3" ht="15.75" customHeight="1" x14ac:dyDescent="0.3">
      <c r="A11094" s="51">
        <v>3452</v>
      </c>
      <c r="B11094" s="51" t="s">
        <v>11279</v>
      </c>
      <c r="C11094" s="51" t="s">
        <v>182</v>
      </c>
    </row>
    <row r="11095" spans="1:3" ht="15.75" customHeight="1" x14ac:dyDescent="0.3">
      <c r="A11095" s="51">
        <v>3454</v>
      </c>
      <c r="B11095" s="51" t="s">
        <v>11280</v>
      </c>
      <c r="C11095" s="51" t="s">
        <v>182</v>
      </c>
    </row>
    <row r="11096" spans="1:3" ht="15.75" customHeight="1" x14ac:dyDescent="0.3">
      <c r="A11096" s="51">
        <v>3451</v>
      </c>
      <c r="B11096" s="51" t="s">
        <v>11281</v>
      </c>
      <c r="C11096" s="51" t="s">
        <v>182</v>
      </c>
    </row>
    <row r="11097" spans="1:3" ht="15.75" customHeight="1" x14ac:dyDescent="0.3">
      <c r="A11097" s="51">
        <v>3458</v>
      </c>
      <c r="B11097" s="51" t="s">
        <v>11282</v>
      </c>
      <c r="C11097" s="51" t="s">
        <v>182</v>
      </c>
    </row>
    <row r="11098" spans="1:3" ht="15.75" customHeight="1" x14ac:dyDescent="0.3">
      <c r="A11098" s="51">
        <v>3457</v>
      </c>
      <c r="B11098" s="51" t="s">
        <v>11283</v>
      </c>
      <c r="C11098" s="51" t="s">
        <v>182</v>
      </c>
    </row>
    <row r="11099" spans="1:3" ht="15.75" customHeight="1" x14ac:dyDescent="0.3">
      <c r="A11099" s="51">
        <v>3472</v>
      </c>
      <c r="B11099" s="51" t="s">
        <v>11284</v>
      </c>
      <c r="C11099" s="51" t="s">
        <v>182</v>
      </c>
    </row>
    <row r="11100" spans="1:3" ht="15.75" customHeight="1" x14ac:dyDescent="0.3">
      <c r="A11100" s="51">
        <v>3455</v>
      </c>
      <c r="B11100" s="51" t="s">
        <v>11285</v>
      </c>
      <c r="C11100" s="51" t="s">
        <v>182</v>
      </c>
    </row>
    <row r="11101" spans="1:3" ht="15.75" customHeight="1" x14ac:dyDescent="0.3">
      <c r="A11101" s="51">
        <v>3470</v>
      </c>
      <c r="B11101" s="51" t="s">
        <v>11286</v>
      </c>
      <c r="C11101" s="51" t="s">
        <v>182</v>
      </c>
    </row>
    <row r="11102" spans="1:3" ht="15.75" customHeight="1" x14ac:dyDescent="0.3">
      <c r="A11102" s="51">
        <v>3471</v>
      </c>
      <c r="B11102" s="51" t="s">
        <v>11287</v>
      </c>
      <c r="C11102" s="51" t="s">
        <v>182</v>
      </c>
    </row>
    <row r="11103" spans="1:3" ht="15.75" customHeight="1" x14ac:dyDescent="0.3">
      <c r="A11103" s="51">
        <v>3459</v>
      </c>
      <c r="B11103" s="51" t="s">
        <v>11288</v>
      </c>
      <c r="C11103" s="51" t="s">
        <v>182</v>
      </c>
    </row>
    <row r="11104" spans="1:3" ht="15.75" customHeight="1" x14ac:dyDescent="0.3">
      <c r="A11104" s="51">
        <v>3456</v>
      </c>
      <c r="B11104" s="51" t="s">
        <v>11289</v>
      </c>
      <c r="C11104" s="51" t="s">
        <v>182</v>
      </c>
    </row>
    <row r="11105" spans="1:3" ht="15.75" customHeight="1" x14ac:dyDescent="0.3">
      <c r="A11105" s="51">
        <v>3469</v>
      </c>
      <c r="B11105" s="51" t="s">
        <v>11290</v>
      </c>
      <c r="C11105" s="51" t="s">
        <v>182</v>
      </c>
    </row>
    <row r="11106" spans="1:3" ht="15.75" customHeight="1" x14ac:dyDescent="0.3">
      <c r="A11106" s="51">
        <v>3460</v>
      </c>
      <c r="B11106" s="51" t="s">
        <v>11291</v>
      </c>
      <c r="C11106" s="51" t="s">
        <v>182</v>
      </c>
    </row>
    <row r="11107" spans="1:3" ht="15.75" customHeight="1" x14ac:dyDescent="0.3">
      <c r="A11107" s="51">
        <v>3461</v>
      </c>
      <c r="B11107" s="51" t="s">
        <v>11292</v>
      </c>
      <c r="C11107" s="51" t="s">
        <v>182</v>
      </c>
    </row>
    <row r="11108" spans="1:3" ht="15.75" customHeight="1" x14ac:dyDescent="0.3">
      <c r="A11108" s="51">
        <v>37433</v>
      </c>
      <c r="B11108" s="51" t="s">
        <v>11293</v>
      </c>
      <c r="C11108" s="51" t="s">
        <v>182</v>
      </c>
    </row>
    <row r="11109" spans="1:3" ht="15.75" customHeight="1" x14ac:dyDescent="0.3">
      <c r="A11109" s="51">
        <v>37430</v>
      </c>
      <c r="B11109" s="51" t="s">
        <v>11294</v>
      </c>
      <c r="C11109" s="51" t="s">
        <v>182</v>
      </c>
    </row>
    <row r="11110" spans="1:3" ht="15.75" customHeight="1" x14ac:dyDescent="0.3">
      <c r="A11110" s="51">
        <v>37434</v>
      </c>
      <c r="B11110" s="51" t="s">
        <v>11295</v>
      </c>
      <c r="C11110" s="51" t="s">
        <v>182</v>
      </c>
    </row>
    <row r="11111" spans="1:3" ht="15.75" customHeight="1" x14ac:dyDescent="0.3">
      <c r="A11111" s="51">
        <v>37431</v>
      </c>
      <c r="B11111" s="51" t="s">
        <v>11296</v>
      </c>
      <c r="C11111" s="51" t="s">
        <v>182</v>
      </c>
    </row>
    <row r="11112" spans="1:3" ht="15.75" customHeight="1" x14ac:dyDescent="0.3">
      <c r="A11112" s="51">
        <v>37432</v>
      </c>
      <c r="B11112" s="51" t="s">
        <v>11297</v>
      </c>
      <c r="C11112" s="51" t="s">
        <v>182</v>
      </c>
    </row>
    <row r="11113" spans="1:3" ht="15.75" customHeight="1" x14ac:dyDescent="0.3">
      <c r="A11113" s="51">
        <v>39869</v>
      </c>
      <c r="B11113" s="51" t="s">
        <v>11298</v>
      </c>
      <c r="C11113" s="51" t="s">
        <v>182</v>
      </c>
    </row>
    <row r="11114" spans="1:3" ht="15.75" customHeight="1" x14ac:dyDescent="0.3">
      <c r="A11114" s="51">
        <v>39870</v>
      </c>
      <c r="B11114" s="51" t="s">
        <v>11299</v>
      </c>
      <c r="C11114" s="51" t="s">
        <v>182</v>
      </c>
    </row>
    <row r="11115" spans="1:3" ht="15.75" customHeight="1" x14ac:dyDescent="0.3">
      <c r="A11115" s="51">
        <v>39871</v>
      </c>
      <c r="B11115" s="51" t="s">
        <v>11300</v>
      </c>
      <c r="C11115" s="51" t="s">
        <v>182</v>
      </c>
    </row>
    <row r="11116" spans="1:3" ht="15.75" customHeight="1" x14ac:dyDescent="0.3">
      <c r="A11116" s="51">
        <v>12722</v>
      </c>
      <c r="B11116" s="51" t="s">
        <v>11301</v>
      </c>
      <c r="C11116" s="51" t="s">
        <v>182</v>
      </c>
    </row>
    <row r="11117" spans="1:3" ht="15.75" customHeight="1" x14ac:dyDescent="0.3">
      <c r="A11117" s="51">
        <v>12714</v>
      </c>
      <c r="B11117" s="51" t="s">
        <v>11302</v>
      </c>
      <c r="C11117" s="51" t="s">
        <v>182</v>
      </c>
    </row>
    <row r="11118" spans="1:3" ht="15.75" customHeight="1" x14ac:dyDescent="0.3">
      <c r="A11118" s="51">
        <v>12715</v>
      </c>
      <c r="B11118" s="51" t="s">
        <v>11303</v>
      </c>
      <c r="C11118" s="51" t="s">
        <v>182</v>
      </c>
    </row>
    <row r="11119" spans="1:3" ht="15.75" customHeight="1" x14ac:dyDescent="0.3">
      <c r="A11119" s="51">
        <v>12716</v>
      </c>
      <c r="B11119" s="51" t="s">
        <v>11304</v>
      </c>
      <c r="C11119" s="51" t="s">
        <v>182</v>
      </c>
    </row>
    <row r="11120" spans="1:3" ht="15.75" customHeight="1" x14ac:dyDescent="0.3">
      <c r="A11120" s="51">
        <v>12717</v>
      </c>
      <c r="B11120" s="51" t="s">
        <v>11305</v>
      </c>
      <c r="C11120" s="51" t="s">
        <v>182</v>
      </c>
    </row>
    <row r="11121" spans="1:3" ht="15.75" customHeight="1" x14ac:dyDescent="0.3">
      <c r="A11121" s="51">
        <v>12718</v>
      </c>
      <c r="B11121" s="51" t="s">
        <v>11306</v>
      </c>
      <c r="C11121" s="51" t="s">
        <v>182</v>
      </c>
    </row>
    <row r="11122" spans="1:3" ht="15.75" customHeight="1" x14ac:dyDescent="0.3">
      <c r="A11122" s="51">
        <v>12719</v>
      </c>
      <c r="B11122" s="51" t="s">
        <v>11307</v>
      </c>
      <c r="C11122" s="51" t="s">
        <v>182</v>
      </c>
    </row>
    <row r="11123" spans="1:3" ht="15.75" customHeight="1" x14ac:dyDescent="0.3">
      <c r="A11123" s="51">
        <v>12720</v>
      </c>
      <c r="B11123" s="51" t="s">
        <v>11308</v>
      </c>
      <c r="C11123" s="51" t="s">
        <v>182</v>
      </c>
    </row>
    <row r="11124" spans="1:3" ht="15.75" customHeight="1" x14ac:dyDescent="0.3">
      <c r="A11124" s="51">
        <v>12721</v>
      </c>
      <c r="B11124" s="51" t="s">
        <v>11309</v>
      </c>
      <c r="C11124" s="51" t="s">
        <v>182</v>
      </c>
    </row>
    <row r="11125" spans="1:3" ht="15.75" customHeight="1" x14ac:dyDescent="0.3">
      <c r="A11125" s="51">
        <v>3468</v>
      </c>
      <c r="B11125" s="51" t="s">
        <v>11310</v>
      </c>
      <c r="C11125" s="51" t="s">
        <v>182</v>
      </c>
    </row>
    <row r="11126" spans="1:3" ht="15.75" customHeight="1" x14ac:dyDescent="0.3">
      <c r="A11126" s="51">
        <v>3465</v>
      </c>
      <c r="B11126" s="51" t="s">
        <v>11311</v>
      </c>
      <c r="C11126" s="51" t="s">
        <v>182</v>
      </c>
    </row>
    <row r="11127" spans="1:3" ht="15.75" customHeight="1" x14ac:dyDescent="0.3">
      <c r="A11127" s="51">
        <v>12403</v>
      </c>
      <c r="B11127" s="51" t="s">
        <v>11312</v>
      </c>
      <c r="C11127" s="51" t="s">
        <v>182</v>
      </c>
    </row>
    <row r="11128" spans="1:3" ht="15.75" customHeight="1" x14ac:dyDescent="0.3">
      <c r="A11128" s="51">
        <v>3463</v>
      </c>
      <c r="B11128" s="51" t="s">
        <v>11313</v>
      </c>
      <c r="C11128" s="51" t="s">
        <v>182</v>
      </c>
    </row>
    <row r="11129" spans="1:3" ht="15.75" customHeight="1" x14ac:dyDescent="0.3">
      <c r="A11129" s="51">
        <v>3464</v>
      </c>
      <c r="B11129" s="51" t="s">
        <v>11314</v>
      </c>
      <c r="C11129" s="51" t="s">
        <v>182</v>
      </c>
    </row>
    <row r="11130" spans="1:3" ht="15.75" customHeight="1" x14ac:dyDescent="0.3">
      <c r="A11130" s="51">
        <v>3466</v>
      </c>
      <c r="B11130" s="51" t="s">
        <v>11315</v>
      </c>
      <c r="C11130" s="51" t="s">
        <v>182</v>
      </c>
    </row>
    <row r="11131" spans="1:3" ht="15.75" customHeight="1" x14ac:dyDescent="0.3">
      <c r="A11131" s="51">
        <v>3467</v>
      </c>
      <c r="B11131" s="51" t="s">
        <v>11316</v>
      </c>
      <c r="C11131" s="51" t="s">
        <v>182</v>
      </c>
    </row>
    <row r="11132" spans="1:3" ht="15.75" customHeight="1" x14ac:dyDescent="0.3">
      <c r="A11132" s="51">
        <v>3462</v>
      </c>
      <c r="B11132" s="51" t="s">
        <v>11317</v>
      </c>
      <c r="C11132" s="51" t="s">
        <v>182</v>
      </c>
    </row>
    <row r="11133" spans="1:3" ht="15.75" customHeight="1" x14ac:dyDescent="0.3">
      <c r="A11133" s="51">
        <v>37416</v>
      </c>
      <c r="B11133" s="51" t="s">
        <v>11318</v>
      </c>
      <c r="C11133" s="51" t="s">
        <v>182</v>
      </c>
    </row>
    <row r="11134" spans="1:3" ht="15.75" customHeight="1" x14ac:dyDescent="0.3">
      <c r="A11134" s="51">
        <v>37417</v>
      </c>
      <c r="B11134" s="51" t="s">
        <v>11319</v>
      </c>
      <c r="C11134" s="51" t="s">
        <v>182</v>
      </c>
    </row>
    <row r="11135" spans="1:3" ht="15.75" customHeight="1" x14ac:dyDescent="0.3">
      <c r="A11135" s="51">
        <v>37413</v>
      </c>
      <c r="B11135" s="51" t="s">
        <v>11320</v>
      </c>
      <c r="C11135" s="51" t="s">
        <v>182</v>
      </c>
    </row>
    <row r="11136" spans="1:3" ht="15.75" customHeight="1" x14ac:dyDescent="0.3">
      <c r="A11136" s="51">
        <v>37414</v>
      </c>
      <c r="B11136" s="51" t="s">
        <v>11321</v>
      </c>
      <c r="C11136" s="51" t="s">
        <v>182</v>
      </c>
    </row>
    <row r="11137" spans="1:4" ht="15.75" customHeight="1" x14ac:dyDescent="0.3">
      <c r="A11137" s="51">
        <v>37415</v>
      </c>
      <c r="B11137" s="51" t="s">
        <v>11322</v>
      </c>
      <c r="C11137" s="51" t="s">
        <v>182</v>
      </c>
    </row>
    <row r="11138" spans="1:4" ht="15.75" customHeight="1" x14ac:dyDescent="0.3">
      <c r="A11138" s="51">
        <v>43590</v>
      </c>
      <c r="B11138" s="51" t="s">
        <v>11323</v>
      </c>
      <c r="C11138" s="51" t="s">
        <v>182</v>
      </c>
      <c r="D11138" s="51">
        <v>148.33000000000001</v>
      </c>
    </row>
    <row r="11139" spans="1:4" ht="15.75" customHeight="1" x14ac:dyDescent="0.3">
      <c r="A11139" s="51">
        <v>43589</v>
      </c>
      <c r="B11139" s="51" t="s">
        <v>11324</v>
      </c>
      <c r="C11139" s="51" t="s">
        <v>182</v>
      </c>
      <c r="D11139" s="51">
        <v>26.83</v>
      </c>
    </row>
    <row r="11140" spans="1:4" ht="15.75" customHeight="1" x14ac:dyDescent="0.3">
      <c r="A11140" s="51">
        <v>34519</v>
      </c>
      <c r="B11140" s="51" t="s">
        <v>11325</v>
      </c>
      <c r="C11140" s="51" t="s">
        <v>182</v>
      </c>
    </row>
    <row r="11141" spans="1:4" ht="15.75" customHeight="1" x14ac:dyDescent="0.3">
      <c r="A11141" s="51">
        <v>1649</v>
      </c>
      <c r="B11141" s="51" t="s">
        <v>11326</v>
      </c>
      <c r="C11141" s="51" t="s">
        <v>182</v>
      </c>
    </row>
    <row r="11142" spans="1:4" ht="15.75" customHeight="1" x14ac:dyDescent="0.3">
      <c r="A11142" s="51">
        <v>1653</v>
      </c>
      <c r="B11142" s="51" t="s">
        <v>11327</v>
      </c>
      <c r="C11142" s="51" t="s">
        <v>182</v>
      </c>
    </row>
    <row r="11143" spans="1:4" ht="15.75" customHeight="1" x14ac:dyDescent="0.3">
      <c r="A11143" s="51">
        <v>1648</v>
      </c>
      <c r="B11143" s="51" t="s">
        <v>11328</v>
      </c>
      <c r="C11143" s="51" t="s">
        <v>182</v>
      </c>
    </row>
    <row r="11144" spans="1:4" ht="15.75" customHeight="1" x14ac:dyDescent="0.3">
      <c r="A11144" s="51">
        <v>1647</v>
      </c>
      <c r="B11144" s="51" t="s">
        <v>11329</v>
      </c>
      <c r="C11144" s="51" t="s">
        <v>182</v>
      </c>
    </row>
    <row r="11145" spans="1:4" ht="15.75" customHeight="1" x14ac:dyDescent="0.3">
      <c r="A11145" s="51">
        <v>1651</v>
      </c>
      <c r="B11145" s="51" t="s">
        <v>11330</v>
      </c>
      <c r="C11145" s="51" t="s">
        <v>182</v>
      </c>
    </row>
    <row r="11146" spans="1:4" ht="15.75" customHeight="1" x14ac:dyDescent="0.3">
      <c r="A11146" s="51">
        <v>1650</v>
      </c>
      <c r="B11146" s="51" t="s">
        <v>11331</v>
      </c>
      <c r="C11146" s="51" t="s">
        <v>182</v>
      </c>
    </row>
    <row r="11147" spans="1:4" ht="15.75" customHeight="1" x14ac:dyDescent="0.3">
      <c r="A11147" s="51">
        <v>1652</v>
      </c>
      <c r="B11147" s="51" t="s">
        <v>11332</v>
      </c>
      <c r="C11147" s="51" t="s">
        <v>182</v>
      </c>
    </row>
    <row r="11148" spans="1:4" ht="15.75" customHeight="1" x14ac:dyDescent="0.3">
      <c r="A11148" s="51">
        <v>1654</v>
      </c>
      <c r="B11148" s="51" t="s">
        <v>11333</v>
      </c>
      <c r="C11148" s="51" t="s">
        <v>182</v>
      </c>
    </row>
    <row r="11149" spans="1:4" ht="15.75" customHeight="1" x14ac:dyDescent="0.3">
      <c r="A11149" s="51">
        <v>10510</v>
      </c>
      <c r="B11149" s="51" t="s">
        <v>11334</v>
      </c>
      <c r="C11149" s="51" t="s">
        <v>182</v>
      </c>
      <c r="D11149" s="51">
        <v>177.32</v>
      </c>
    </row>
    <row r="11150" spans="1:4" ht="15.75" customHeight="1" x14ac:dyDescent="0.3">
      <c r="A11150" s="51">
        <v>1744</v>
      </c>
      <c r="B11150" s="51" t="s">
        <v>11335</v>
      </c>
      <c r="C11150" s="51" t="s">
        <v>182</v>
      </c>
      <c r="D11150" s="51">
        <v>160.16999999999999</v>
      </c>
    </row>
    <row r="11151" spans="1:4" ht="15.75" customHeight="1" x14ac:dyDescent="0.3">
      <c r="A11151" s="51">
        <v>1743</v>
      </c>
      <c r="B11151" s="51" t="s">
        <v>11336</v>
      </c>
      <c r="C11151" s="51" t="s">
        <v>182</v>
      </c>
      <c r="D11151" s="51">
        <v>210.33</v>
      </c>
    </row>
    <row r="11152" spans="1:4" ht="15.75" customHeight="1" x14ac:dyDescent="0.3">
      <c r="A11152" s="51">
        <v>1747</v>
      </c>
      <c r="B11152" s="51" t="s">
        <v>11337</v>
      </c>
      <c r="C11152" s="51" t="s">
        <v>182</v>
      </c>
      <c r="D11152" s="51">
        <v>231.25</v>
      </c>
    </row>
    <row r="11153" spans="1:4" ht="15.75" customHeight="1" x14ac:dyDescent="0.3">
      <c r="A11153" s="51">
        <v>39640</v>
      </c>
      <c r="B11153" s="51" t="s">
        <v>11338</v>
      </c>
      <c r="C11153" s="51" t="s">
        <v>182</v>
      </c>
      <c r="D11153" s="51">
        <v>12.26</v>
      </c>
    </row>
    <row r="11154" spans="1:4" ht="15.75" customHeight="1" x14ac:dyDescent="0.3">
      <c r="A11154" s="51">
        <v>7216</v>
      </c>
      <c r="B11154" s="51" t="s">
        <v>11339</v>
      </c>
      <c r="C11154" s="51" t="s">
        <v>182</v>
      </c>
      <c r="D11154" s="51">
        <v>65.86</v>
      </c>
    </row>
    <row r="11155" spans="1:4" ht="15.75" customHeight="1" x14ac:dyDescent="0.3">
      <c r="A11155" s="51">
        <v>20235</v>
      </c>
      <c r="B11155" s="51" t="s">
        <v>11340</v>
      </c>
      <c r="C11155" s="51" t="s">
        <v>182</v>
      </c>
      <c r="D11155" s="51">
        <v>52.95</v>
      </c>
    </row>
    <row r="11156" spans="1:4" ht="15.75" customHeight="1" x14ac:dyDescent="0.3">
      <c r="A11156" s="51">
        <v>7181</v>
      </c>
      <c r="B11156" s="51" t="s">
        <v>11341</v>
      </c>
      <c r="C11156" s="51" t="s">
        <v>182</v>
      </c>
      <c r="D11156" s="51">
        <v>4.0199999999999996</v>
      </c>
    </row>
    <row r="11157" spans="1:4" ht="15.75" customHeight="1" x14ac:dyDescent="0.3">
      <c r="A11157" s="51">
        <v>40742</v>
      </c>
      <c r="B11157" s="51" t="s">
        <v>11342</v>
      </c>
      <c r="C11157" s="51" t="s">
        <v>182</v>
      </c>
      <c r="D11157" s="51">
        <v>9.16</v>
      </c>
    </row>
    <row r="11158" spans="1:4" ht="15.75" customHeight="1" x14ac:dyDescent="0.3">
      <c r="A11158" s="51">
        <v>7214</v>
      </c>
      <c r="B11158" s="51" t="s">
        <v>11343</v>
      </c>
      <c r="C11158" s="51" t="s">
        <v>182</v>
      </c>
      <c r="D11158" s="51">
        <v>64.319999999999993</v>
      </c>
    </row>
    <row r="11159" spans="1:4" ht="15.75" customHeight="1" x14ac:dyDescent="0.3">
      <c r="A11159" s="51">
        <v>7219</v>
      </c>
      <c r="B11159" s="51" t="s">
        <v>11344</v>
      </c>
      <c r="C11159" s="51" t="s">
        <v>182</v>
      </c>
      <c r="D11159" s="51">
        <v>57.05</v>
      </c>
    </row>
    <row r="11160" spans="1:4" ht="15.75" customHeight="1" x14ac:dyDescent="0.3">
      <c r="A11160" s="51">
        <v>2628</v>
      </c>
      <c r="B11160" s="51" t="s">
        <v>11345</v>
      </c>
      <c r="C11160" s="51" t="s">
        <v>182</v>
      </c>
      <c r="D11160" s="51">
        <v>222.31</v>
      </c>
    </row>
    <row r="11161" spans="1:4" ht="15.75" customHeight="1" x14ac:dyDescent="0.3">
      <c r="A11161" s="51">
        <v>2622</v>
      </c>
      <c r="B11161" s="51" t="s">
        <v>11346</v>
      </c>
      <c r="C11161" s="51" t="s">
        <v>182</v>
      </c>
      <c r="D11161" s="51">
        <v>5.28</v>
      </c>
    </row>
    <row r="11162" spans="1:4" ht="15.75" customHeight="1" x14ac:dyDescent="0.3">
      <c r="A11162" s="51">
        <v>2623</v>
      </c>
      <c r="B11162" s="51" t="s">
        <v>11347</v>
      </c>
      <c r="C11162" s="51" t="s">
        <v>182</v>
      </c>
      <c r="D11162" s="51">
        <v>6.35</v>
      </c>
    </row>
    <row r="11163" spans="1:4" ht="15.75" customHeight="1" x14ac:dyDescent="0.3">
      <c r="A11163" s="51">
        <v>2624</v>
      </c>
      <c r="B11163" s="51" t="s">
        <v>11348</v>
      </c>
      <c r="C11163" s="51" t="s">
        <v>182</v>
      </c>
      <c r="D11163" s="51">
        <v>10.1</v>
      </c>
    </row>
    <row r="11164" spans="1:4" ht="15.75" customHeight="1" x14ac:dyDescent="0.3">
      <c r="A11164" s="51">
        <v>2625</v>
      </c>
      <c r="B11164" s="51" t="s">
        <v>11349</v>
      </c>
      <c r="C11164" s="51" t="s">
        <v>182</v>
      </c>
      <c r="D11164" s="51">
        <v>21.33</v>
      </c>
    </row>
    <row r="11165" spans="1:4" ht="15.75" customHeight="1" x14ac:dyDescent="0.3">
      <c r="A11165" s="51">
        <v>2626</v>
      </c>
      <c r="B11165" s="51" t="s">
        <v>11350</v>
      </c>
      <c r="C11165" s="51" t="s">
        <v>182</v>
      </c>
      <c r="D11165" s="51">
        <v>31.25</v>
      </c>
    </row>
    <row r="11166" spans="1:4" ht="15.75" customHeight="1" x14ac:dyDescent="0.3">
      <c r="A11166" s="51">
        <v>2630</v>
      </c>
      <c r="B11166" s="51" t="s">
        <v>11351</v>
      </c>
      <c r="C11166" s="51" t="s">
        <v>182</v>
      </c>
      <c r="D11166" s="51">
        <v>47.54</v>
      </c>
    </row>
    <row r="11167" spans="1:4" ht="15.75" customHeight="1" x14ac:dyDescent="0.3">
      <c r="A11167" s="51">
        <v>2627</v>
      </c>
      <c r="B11167" s="51" t="s">
        <v>11352</v>
      </c>
      <c r="C11167" s="51" t="s">
        <v>182</v>
      </c>
      <c r="D11167" s="51">
        <v>83.73</v>
      </c>
    </row>
    <row r="11168" spans="1:4" ht="15.75" customHeight="1" x14ac:dyDescent="0.3">
      <c r="A11168" s="51">
        <v>2629</v>
      </c>
      <c r="B11168" s="51" t="s">
        <v>11353</v>
      </c>
      <c r="C11168" s="51" t="s">
        <v>182</v>
      </c>
      <c r="D11168" s="51">
        <v>113.25</v>
      </c>
    </row>
    <row r="11169" spans="1:4" ht="15.75" customHeight="1" x14ac:dyDescent="0.3">
      <c r="A11169" s="51">
        <v>1880</v>
      </c>
      <c r="B11169" s="51" t="s">
        <v>11354</v>
      </c>
      <c r="C11169" s="51" t="s">
        <v>182</v>
      </c>
      <c r="D11169" s="51">
        <v>5.34</v>
      </c>
    </row>
    <row r="11170" spans="1:4" ht="15.75" customHeight="1" x14ac:dyDescent="0.3">
      <c r="A11170" s="51">
        <v>39274</v>
      </c>
      <c r="B11170" s="51" t="s">
        <v>11355</v>
      </c>
      <c r="C11170" s="51" t="s">
        <v>182</v>
      </c>
      <c r="D11170" s="51">
        <v>4.1399999999999997</v>
      </c>
    </row>
    <row r="11171" spans="1:4" ht="15.75" customHeight="1" x14ac:dyDescent="0.3">
      <c r="A11171" s="51">
        <v>12033</v>
      </c>
      <c r="B11171" s="51" t="s">
        <v>11356</v>
      </c>
      <c r="C11171" s="51" t="s">
        <v>182</v>
      </c>
      <c r="D11171" s="51">
        <v>17.03</v>
      </c>
    </row>
    <row r="11172" spans="1:4" ht="15.75" customHeight="1" x14ac:dyDescent="0.3">
      <c r="A11172" s="51">
        <v>40408</v>
      </c>
      <c r="B11172" s="51" t="s">
        <v>11357</v>
      </c>
      <c r="C11172" s="51" t="s">
        <v>182</v>
      </c>
      <c r="D11172" s="51">
        <v>11.19</v>
      </c>
    </row>
    <row r="11173" spans="1:4" ht="15.75" customHeight="1" x14ac:dyDescent="0.3">
      <c r="A11173" s="51">
        <v>39276</v>
      </c>
      <c r="B11173" s="51" t="s">
        <v>11358</v>
      </c>
      <c r="C11173" s="51" t="s">
        <v>182</v>
      </c>
      <c r="D11173" s="51">
        <v>10.08</v>
      </c>
    </row>
    <row r="11174" spans="1:4" ht="15.75" customHeight="1" x14ac:dyDescent="0.3">
      <c r="A11174" s="51">
        <v>40409</v>
      </c>
      <c r="B11174" s="51" t="s">
        <v>11359</v>
      </c>
      <c r="C11174" s="51" t="s">
        <v>182</v>
      </c>
      <c r="D11174" s="51">
        <v>3.96</v>
      </c>
    </row>
    <row r="11175" spans="1:4" ht="15.75" customHeight="1" x14ac:dyDescent="0.3">
      <c r="A11175" s="51">
        <v>39277</v>
      </c>
      <c r="B11175" s="51" t="s">
        <v>11360</v>
      </c>
      <c r="C11175" s="51" t="s">
        <v>182</v>
      </c>
      <c r="D11175" s="51">
        <v>27.23</v>
      </c>
    </row>
    <row r="11176" spans="1:4" ht="15.75" customHeight="1" x14ac:dyDescent="0.3">
      <c r="A11176" s="51">
        <v>12034</v>
      </c>
      <c r="B11176" s="51" t="s">
        <v>11361</v>
      </c>
      <c r="C11176" s="51" t="s">
        <v>182</v>
      </c>
      <c r="D11176" s="51">
        <v>7.72</v>
      </c>
    </row>
    <row r="11177" spans="1:4" ht="15.75" customHeight="1" x14ac:dyDescent="0.3">
      <c r="A11177" s="51">
        <v>39879</v>
      </c>
      <c r="B11177" s="51" t="s">
        <v>11362</v>
      </c>
      <c r="C11177" s="51" t="s">
        <v>182</v>
      </c>
    </row>
    <row r="11178" spans="1:4" ht="15.75" customHeight="1" x14ac:dyDescent="0.3">
      <c r="A11178" s="51">
        <v>39880</v>
      </c>
      <c r="B11178" s="51" t="s">
        <v>11363</v>
      </c>
      <c r="C11178" s="51" t="s">
        <v>182</v>
      </c>
    </row>
    <row r="11179" spans="1:4" ht="15.75" customHeight="1" x14ac:dyDescent="0.3">
      <c r="A11179" s="51">
        <v>39881</v>
      </c>
      <c r="B11179" s="51" t="s">
        <v>11364</v>
      </c>
      <c r="C11179" s="51" t="s">
        <v>182</v>
      </c>
    </row>
    <row r="11180" spans="1:4" ht="15.75" customHeight="1" x14ac:dyDescent="0.3">
      <c r="A11180" s="51">
        <v>39882</v>
      </c>
      <c r="B11180" s="51" t="s">
        <v>11365</v>
      </c>
      <c r="C11180" s="51" t="s">
        <v>182</v>
      </c>
    </row>
    <row r="11181" spans="1:4" ht="15.75" customHeight="1" x14ac:dyDescent="0.3">
      <c r="A11181" s="51">
        <v>39883</v>
      </c>
      <c r="B11181" s="51" t="s">
        <v>11366</v>
      </c>
      <c r="C11181" s="51" t="s">
        <v>182</v>
      </c>
    </row>
    <row r="11182" spans="1:4" ht="15.75" customHeight="1" x14ac:dyDescent="0.3">
      <c r="A11182" s="51">
        <v>39884</v>
      </c>
      <c r="B11182" s="51" t="s">
        <v>11367</v>
      </c>
      <c r="C11182" s="51" t="s">
        <v>182</v>
      </c>
    </row>
    <row r="11183" spans="1:4" ht="15.75" customHeight="1" x14ac:dyDescent="0.3">
      <c r="A11183" s="51">
        <v>39885</v>
      </c>
      <c r="B11183" s="51" t="s">
        <v>11368</v>
      </c>
      <c r="C11183" s="51" t="s">
        <v>182</v>
      </c>
    </row>
    <row r="11184" spans="1:4" ht="15.75" customHeight="1" x14ac:dyDescent="0.3">
      <c r="A11184" s="51">
        <v>1777</v>
      </c>
      <c r="B11184" s="51" t="s">
        <v>11369</v>
      </c>
      <c r="C11184" s="51" t="s">
        <v>182</v>
      </c>
    </row>
    <row r="11185" spans="1:3" ht="15.75" customHeight="1" x14ac:dyDescent="0.3">
      <c r="A11185" s="51">
        <v>1819</v>
      </c>
      <c r="B11185" s="51" t="s">
        <v>11370</v>
      </c>
      <c r="C11185" s="51" t="s">
        <v>182</v>
      </c>
    </row>
    <row r="11186" spans="1:3" ht="15.75" customHeight="1" x14ac:dyDescent="0.3">
      <c r="A11186" s="51">
        <v>1776</v>
      </c>
      <c r="B11186" s="51" t="s">
        <v>11371</v>
      </c>
      <c r="C11186" s="51" t="s">
        <v>182</v>
      </c>
    </row>
    <row r="11187" spans="1:3" ht="15.75" customHeight="1" x14ac:dyDescent="0.3">
      <c r="A11187" s="51">
        <v>1775</v>
      </c>
      <c r="B11187" s="51" t="s">
        <v>11372</v>
      </c>
      <c r="C11187" s="51" t="s">
        <v>182</v>
      </c>
    </row>
    <row r="11188" spans="1:3" ht="15.75" customHeight="1" x14ac:dyDescent="0.3">
      <c r="A11188" s="51">
        <v>1778</v>
      </c>
      <c r="B11188" s="51" t="s">
        <v>11373</v>
      </c>
      <c r="C11188" s="51" t="s">
        <v>182</v>
      </c>
    </row>
    <row r="11189" spans="1:3" ht="15.75" customHeight="1" x14ac:dyDescent="0.3">
      <c r="A11189" s="51">
        <v>1818</v>
      </c>
      <c r="B11189" s="51" t="s">
        <v>11374</v>
      </c>
      <c r="C11189" s="51" t="s">
        <v>182</v>
      </c>
    </row>
    <row r="11190" spans="1:3" ht="15.75" customHeight="1" x14ac:dyDescent="0.3">
      <c r="A11190" s="51">
        <v>1779</v>
      </c>
      <c r="B11190" s="51" t="s">
        <v>11375</v>
      </c>
      <c r="C11190" s="51" t="s">
        <v>182</v>
      </c>
    </row>
    <row r="11191" spans="1:3" ht="15.75" customHeight="1" x14ac:dyDescent="0.3">
      <c r="A11191" s="51">
        <v>1820</v>
      </c>
      <c r="B11191" s="51" t="s">
        <v>11376</v>
      </c>
      <c r="C11191" s="51" t="s">
        <v>182</v>
      </c>
    </row>
    <row r="11192" spans="1:3" ht="15.75" customHeight="1" x14ac:dyDescent="0.3">
      <c r="A11192" s="51">
        <v>1780</v>
      </c>
      <c r="B11192" s="51" t="s">
        <v>11377</v>
      </c>
      <c r="C11192" s="51" t="s">
        <v>182</v>
      </c>
    </row>
    <row r="11193" spans="1:3" ht="15.75" customHeight="1" x14ac:dyDescent="0.3">
      <c r="A11193" s="51">
        <v>1783</v>
      </c>
      <c r="B11193" s="51" t="s">
        <v>11378</v>
      </c>
      <c r="C11193" s="51" t="s">
        <v>182</v>
      </c>
    </row>
    <row r="11194" spans="1:3" ht="15.75" customHeight="1" x14ac:dyDescent="0.3">
      <c r="A11194" s="51">
        <v>1782</v>
      </c>
      <c r="B11194" s="51" t="s">
        <v>11379</v>
      </c>
      <c r="C11194" s="51" t="s">
        <v>182</v>
      </c>
    </row>
    <row r="11195" spans="1:3" ht="15.75" customHeight="1" x14ac:dyDescent="0.3">
      <c r="A11195" s="51">
        <v>1781</v>
      </c>
      <c r="B11195" s="51" t="s">
        <v>11380</v>
      </c>
      <c r="C11195" s="51" t="s">
        <v>182</v>
      </c>
    </row>
    <row r="11196" spans="1:3" ht="15.75" customHeight="1" x14ac:dyDescent="0.3">
      <c r="A11196" s="51">
        <v>1817</v>
      </c>
      <c r="B11196" s="51" t="s">
        <v>11381</v>
      </c>
      <c r="C11196" s="51" t="s">
        <v>182</v>
      </c>
    </row>
    <row r="11197" spans="1:3" ht="15.75" customHeight="1" x14ac:dyDescent="0.3">
      <c r="A11197" s="51">
        <v>1784</v>
      </c>
      <c r="B11197" s="51" t="s">
        <v>11382</v>
      </c>
      <c r="C11197" s="51" t="s">
        <v>182</v>
      </c>
    </row>
    <row r="11198" spans="1:3" ht="15.75" customHeight="1" x14ac:dyDescent="0.3">
      <c r="A11198" s="51">
        <v>1810</v>
      </c>
      <c r="B11198" s="51" t="s">
        <v>11383</v>
      </c>
      <c r="C11198" s="51" t="s">
        <v>182</v>
      </c>
    </row>
    <row r="11199" spans="1:3" ht="15.75" customHeight="1" x14ac:dyDescent="0.3">
      <c r="A11199" s="51">
        <v>1812</v>
      </c>
      <c r="B11199" s="51" t="s">
        <v>11384</v>
      </c>
      <c r="C11199" s="51" t="s">
        <v>182</v>
      </c>
    </row>
    <row r="11200" spans="1:3" ht="15.75" customHeight="1" x14ac:dyDescent="0.3">
      <c r="A11200" s="51">
        <v>1811</v>
      </c>
      <c r="B11200" s="51" t="s">
        <v>11385</v>
      </c>
      <c r="C11200" s="51" t="s">
        <v>182</v>
      </c>
    </row>
    <row r="11201" spans="1:4" ht="15.75" customHeight="1" x14ac:dyDescent="0.3">
      <c r="A11201" s="51">
        <v>40386</v>
      </c>
      <c r="B11201" s="51" t="s">
        <v>11386</v>
      </c>
      <c r="C11201" s="51" t="s">
        <v>182</v>
      </c>
    </row>
    <row r="11202" spans="1:4" ht="15.75" customHeight="1" x14ac:dyDescent="0.3">
      <c r="A11202" s="51">
        <v>40384</v>
      </c>
      <c r="B11202" s="51" t="s">
        <v>11387</v>
      </c>
      <c r="C11202" s="51" t="s">
        <v>182</v>
      </c>
    </row>
    <row r="11203" spans="1:4" ht="15.75" customHeight="1" x14ac:dyDescent="0.3">
      <c r="A11203" s="51">
        <v>40423</v>
      </c>
      <c r="B11203" s="51" t="s">
        <v>11388</v>
      </c>
      <c r="C11203" s="51" t="s">
        <v>182</v>
      </c>
    </row>
    <row r="11204" spans="1:4" ht="15.75" customHeight="1" x14ac:dyDescent="0.3">
      <c r="A11204" s="51">
        <v>40379</v>
      </c>
      <c r="B11204" s="51" t="s">
        <v>11389</v>
      </c>
      <c r="C11204" s="51" t="s">
        <v>182</v>
      </c>
    </row>
    <row r="11205" spans="1:4" ht="15.75" customHeight="1" x14ac:dyDescent="0.3">
      <c r="A11205" s="51">
        <v>40389</v>
      </c>
      <c r="B11205" s="51" t="s">
        <v>11390</v>
      </c>
      <c r="C11205" s="51" t="s">
        <v>182</v>
      </c>
    </row>
    <row r="11206" spans="1:4" ht="15.75" customHeight="1" x14ac:dyDescent="0.3">
      <c r="A11206" s="51">
        <v>40388</v>
      </c>
      <c r="B11206" s="51" t="s">
        <v>11391</v>
      </c>
      <c r="C11206" s="51" t="s">
        <v>182</v>
      </c>
    </row>
    <row r="11207" spans="1:4" ht="15.75" customHeight="1" x14ac:dyDescent="0.3">
      <c r="A11207" s="51">
        <v>40391</v>
      </c>
      <c r="B11207" s="51" t="s">
        <v>11392</v>
      </c>
      <c r="C11207" s="51" t="s">
        <v>182</v>
      </c>
    </row>
    <row r="11208" spans="1:4" ht="15.75" customHeight="1" x14ac:dyDescent="0.3">
      <c r="A11208" s="51">
        <v>40381</v>
      </c>
      <c r="B11208" s="51" t="s">
        <v>11393</v>
      </c>
      <c r="C11208" s="51" t="s">
        <v>182</v>
      </c>
    </row>
    <row r="11209" spans="1:4" ht="15.75" customHeight="1" x14ac:dyDescent="0.3">
      <c r="A11209" s="51">
        <v>2609</v>
      </c>
      <c r="B11209" s="51" t="s">
        <v>11394</v>
      </c>
      <c r="C11209" s="51" t="s">
        <v>182</v>
      </c>
      <c r="D11209" s="51">
        <v>4.96</v>
      </c>
    </row>
    <row r="11210" spans="1:4" ht="15.75" customHeight="1" x14ac:dyDescent="0.3">
      <c r="A11210" s="51">
        <v>2634</v>
      </c>
      <c r="B11210" s="51" t="s">
        <v>11395</v>
      </c>
      <c r="C11210" s="51" t="s">
        <v>182</v>
      </c>
      <c r="D11210" s="51">
        <v>6.51</v>
      </c>
    </row>
    <row r="11211" spans="1:4" ht="15.75" customHeight="1" x14ac:dyDescent="0.3">
      <c r="A11211" s="51">
        <v>2611</v>
      </c>
      <c r="B11211" s="51" t="s">
        <v>11396</v>
      </c>
      <c r="C11211" s="51" t="s">
        <v>182</v>
      </c>
      <c r="D11211" s="51">
        <v>18.36</v>
      </c>
    </row>
    <row r="11212" spans="1:4" ht="15.75" customHeight="1" x14ac:dyDescent="0.3">
      <c r="A11212" s="51">
        <v>40414</v>
      </c>
      <c r="B11212" s="51" t="s">
        <v>11397</v>
      </c>
      <c r="C11212" s="51" t="s">
        <v>182</v>
      </c>
    </row>
    <row r="11213" spans="1:4" ht="15.75" customHeight="1" x14ac:dyDescent="0.3">
      <c r="A11213" s="51">
        <v>40416</v>
      </c>
      <c r="B11213" s="51" t="s">
        <v>11398</v>
      </c>
      <c r="C11213" s="51" t="s">
        <v>182</v>
      </c>
    </row>
    <row r="11214" spans="1:4" ht="15.75" customHeight="1" x14ac:dyDescent="0.3">
      <c r="A11214" s="51">
        <v>40418</v>
      </c>
      <c r="B11214" s="51" t="s">
        <v>11399</v>
      </c>
      <c r="C11214" s="51" t="s">
        <v>182</v>
      </c>
    </row>
    <row r="11215" spans="1:4" ht="15.75" customHeight="1" x14ac:dyDescent="0.3">
      <c r="A11215" s="51">
        <v>34359</v>
      </c>
      <c r="B11215" s="51" t="s">
        <v>11400</v>
      </c>
      <c r="C11215" s="51" t="s">
        <v>182</v>
      </c>
      <c r="D11215" s="51">
        <v>13.4</v>
      </c>
    </row>
    <row r="11216" spans="1:4" ht="15.75" customHeight="1" x14ac:dyDescent="0.3">
      <c r="A11216" s="51">
        <v>1789</v>
      </c>
      <c r="B11216" s="51" t="s">
        <v>11401</v>
      </c>
      <c r="C11216" s="51" t="s">
        <v>182</v>
      </c>
    </row>
    <row r="11217" spans="1:3" ht="15.75" customHeight="1" x14ac:dyDescent="0.3">
      <c r="A11217" s="51">
        <v>1788</v>
      </c>
      <c r="B11217" s="51" t="s">
        <v>11402</v>
      </c>
      <c r="C11217" s="51" t="s">
        <v>182</v>
      </c>
    </row>
    <row r="11218" spans="1:3" ht="15.75" customHeight="1" x14ac:dyDescent="0.3">
      <c r="A11218" s="51">
        <v>1787</v>
      </c>
      <c r="B11218" s="51" t="s">
        <v>11403</v>
      </c>
      <c r="C11218" s="51" t="s">
        <v>182</v>
      </c>
    </row>
    <row r="11219" spans="1:3" ht="15.75" customHeight="1" x14ac:dyDescent="0.3">
      <c r="A11219" s="51">
        <v>1786</v>
      </c>
      <c r="B11219" s="51" t="s">
        <v>11404</v>
      </c>
      <c r="C11219" s="51" t="s">
        <v>182</v>
      </c>
    </row>
    <row r="11220" spans="1:3" ht="15.75" customHeight="1" x14ac:dyDescent="0.3">
      <c r="A11220" s="51">
        <v>1791</v>
      </c>
      <c r="B11220" s="51" t="s">
        <v>11405</v>
      </c>
      <c r="C11220" s="51" t="s">
        <v>182</v>
      </c>
    </row>
    <row r="11221" spans="1:3" ht="15.75" customHeight="1" x14ac:dyDescent="0.3">
      <c r="A11221" s="51">
        <v>1790</v>
      </c>
      <c r="B11221" s="51" t="s">
        <v>11406</v>
      </c>
      <c r="C11221" s="51" t="s">
        <v>182</v>
      </c>
    </row>
    <row r="11222" spans="1:3" ht="15.75" customHeight="1" x14ac:dyDescent="0.3">
      <c r="A11222" s="51">
        <v>1792</v>
      </c>
      <c r="B11222" s="51" t="s">
        <v>11407</v>
      </c>
      <c r="C11222" s="51" t="s">
        <v>182</v>
      </c>
    </row>
    <row r="11223" spans="1:3" ht="15.75" customHeight="1" x14ac:dyDescent="0.3">
      <c r="A11223" s="51">
        <v>1813</v>
      </c>
      <c r="B11223" s="51" t="s">
        <v>11408</v>
      </c>
      <c r="C11223" s="51" t="s">
        <v>182</v>
      </c>
    </row>
    <row r="11224" spans="1:3" ht="15.75" customHeight="1" x14ac:dyDescent="0.3">
      <c r="A11224" s="51">
        <v>1793</v>
      </c>
      <c r="B11224" s="51" t="s">
        <v>11409</v>
      </c>
      <c r="C11224" s="51" t="s">
        <v>182</v>
      </c>
    </row>
    <row r="11225" spans="1:3" ht="15.75" customHeight="1" x14ac:dyDescent="0.3">
      <c r="A11225" s="51">
        <v>1797</v>
      </c>
      <c r="B11225" s="51" t="s">
        <v>11410</v>
      </c>
      <c r="C11225" s="51" t="s">
        <v>182</v>
      </c>
    </row>
    <row r="11226" spans="1:3" ht="15.75" customHeight="1" x14ac:dyDescent="0.3">
      <c r="A11226" s="51">
        <v>1796</v>
      </c>
      <c r="B11226" s="51" t="s">
        <v>11411</v>
      </c>
      <c r="C11226" s="51" t="s">
        <v>182</v>
      </c>
    </row>
    <row r="11227" spans="1:3" ht="15.75" customHeight="1" x14ac:dyDescent="0.3">
      <c r="A11227" s="51">
        <v>1816</v>
      </c>
      <c r="B11227" s="51" t="s">
        <v>11412</v>
      </c>
      <c r="C11227" s="51" t="s">
        <v>182</v>
      </c>
    </row>
    <row r="11228" spans="1:3" ht="15.75" customHeight="1" x14ac:dyDescent="0.3">
      <c r="A11228" s="51">
        <v>1794</v>
      </c>
      <c r="B11228" s="51" t="s">
        <v>11413</v>
      </c>
      <c r="C11228" s="51" t="s">
        <v>182</v>
      </c>
    </row>
    <row r="11229" spans="1:3" ht="15.75" customHeight="1" x14ac:dyDescent="0.3">
      <c r="A11229" s="51">
        <v>1815</v>
      </c>
      <c r="B11229" s="51" t="s">
        <v>11414</v>
      </c>
      <c r="C11229" s="51" t="s">
        <v>182</v>
      </c>
    </row>
    <row r="11230" spans="1:3" ht="15.75" customHeight="1" x14ac:dyDescent="0.3">
      <c r="A11230" s="51">
        <v>1798</v>
      </c>
      <c r="B11230" s="51" t="s">
        <v>11415</v>
      </c>
      <c r="C11230" s="51" t="s">
        <v>182</v>
      </c>
    </row>
    <row r="11231" spans="1:3" ht="15.75" customHeight="1" x14ac:dyDescent="0.3">
      <c r="A11231" s="51">
        <v>1799</v>
      </c>
      <c r="B11231" s="51" t="s">
        <v>11416</v>
      </c>
      <c r="C11231" s="51" t="s">
        <v>182</v>
      </c>
    </row>
    <row r="11232" spans="1:3" ht="15.75" customHeight="1" x14ac:dyDescent="0.3">
      <c r="A11232" s="51">
        <v>1795</v>
      </c>
      <c r="B11232" s="51" t="s">
        <v>11417</v>
      </c>
      <c r="C11232" s="51" t="s">
        <v>182</v>
      </c>
    </row>
    <row r="11233" spans="1:3" ht="15.75" customHeight="1" x14ac:dyDescent="0.3">
      <c r="A11233" s="51">
        <v>1800</v>
      </c>
      <c r="B11233" s="51" t="s">
        <v>11418</v>
      </c>
      <c r="C11233" s="51" t="s">
        <v>182</v>
      </c>
    </row>
    <row r="11234" spans="1:3" ht="15.75" customHeight="1" x14ac:dyDescent="0.3">
      <c r="A11234" s="51">
        <v>1802</v>
      </c>
      <c r="B11234" s="51" t="s">
        <v>11419</v>
      </c>
      <c r="C11234" s="51" t="s">
        <v>182</v>
      </c>
    </row>
    <row r="11235" spans="1:3" ht="15.75" customHeight="1" x14ac:dyDescent="0.3">
      <c r="A11235" s="51">
        <v>1809</v>
      </c>
      <c r="B11235" s="51" t="s">
        <v>11420</v>
      </c>
      <c r="C11235" s="51" t="s">
        <v>182</v>
      </c>
    </row>
    <row r="11236" spans="1:3" ht="15.75" customHeight="1" x14ac:dyDescent="0.3">
      <c r="A11236" s="51">
        <v>1814</v>
      </c>
      <c r="B11236" s="51" t="s">
        <v>11421</v>
      </c>
      <c r="C11236" s="51" t="s">
        <v>182</v>
      </c>
    </row>
    <row r="11237" spans="1:3" ht="15.75" customHeight="1" x14ac:dyDescent="0.3">
      <c r="A11237" s="51">
        <v>1805</v>
      </c>
      <c r="B11237" s="51" t="s">
        <v>11422</v>
      </c>
      <c r="C11237" s="51" t="s">
        <v>182</v>
      </c>
    </row>
    <row r="11238" spans="1:3" ht="15.75" customHeight="1" x14ac:dyDescent="0.3">
      <c r="A11238" s="51">
        <v>1803</v>
      </c>
      <c r="B11238" s="51" t="s">
        <v>11423</v>
      </c>
      <c r="C11238" s="51" t="s">
        <v>182</v>
      </c>
    </row>
    <row r="11239" spans="1:3" ht="15.75" customHeight="1" x14ac:dyDescent="0.3">
      <c r="A11239" s="51">
        <v>1821</v>
      </c>
      <c r="B11239" s="51" t="s">
        <v>11424</v>
      </c>
      <c r="C11239" s="51" t="s">
        <v>182</v>
      </c>
    </row>
    <row r="11240" spans="1:3" ht="15.75" customHeight="1" x14ac:dyDescent="0.3">
      <c r="A11240" s="51">
        <v>1806</v>
      </c>
      <c r="B11240" s="51" t="s">
        <v>11425</v>
      </c>
      <c r="C11240" s="51" t="s">
        <v>182</v>
      </c>
    </row>
    <row r="11241" spans="1:3" ht="15.75" customHeight="1" x14ac:dyDescent="0.3">
      <c r="A11241" s="51">
        <v>1807</v>
      </c>
      <c r="B11241" s="51" t="s">
        <v>11426</v>
      </c>
      <c r="C11241" s="51" t="s">
        <v>182</v>
      </c>
    </row>
    <row r="11242" spans="1:3" ht="15.75" customHeight="1" x14ac:dyDescent="0.3">
      <c r="A11242" s="51">
        <v>1804</v>
      </c>
      <c r="B11242" s="51" t="s">
        <v>11427</v>
      </c>
      <c r="C11242" s="51" t="s">
        <v>182</v>
      </c>
    </row>
    <row r="11243" spans="1:3" ht="15.75" customHeight="1" x14ac:dyDescent="0.3">
      <c r="A11243" s="51">
        <v>1808</v>
      </c>
      <c r="B11243" s="51" t="s">
        <v>11428</v>
      </c>
      <c r="C11243" s="51" t="s">
        <v>182</v>
      </c>
    </row>
    <row r="11244" spans="1:3" ht="15.75" customHeight="1" x14ac:dyDescent="0.3">
      <c r="A11244" s="51">
        <v>40385</v>
      </c>
      <c r="B11244" s="51" t="s">
        <v>11429</v>
      </c>
      <c r="C11244" s="51" t="s">
        <v>182</v>
      </c>
    </row>
    <row r="11245" spans="1:3" ht="15.75" customHeight="1" x14ac:dyDescent="0.3">
      <c r="A11245" s="51">
        <v>40383</v>
      </c>
      <c r="B11245" s="51" t="s">
        <v>11430</v>
      </c>
      <c r="C11245" s="51" t="s">
        <v>182</v>
      </c>
    </row>
    <row r="11246" spans="1:3" ht="15.75" customHeight="1" x14ac:dyDescent="0.3">
      <c r="A11246" s="51">
        <v>40382</v>
      </c>
      <c r="B11246" s="51" t="s">
        <v>11431</v>
      </c>
      <c r="C11246" s="51" t="s">
        <v>182</v>
      </c>
    </row>
    <row r="11247" spans="1:3" ht="15.75" customHeight="1" x14ac:dyDescent="0.3">
      <c r="A11247" s="51">
        <v>40378</v>
      </c>
      <c r="B11247" s="51" t="s">
        <v>11432</v>
      </c>
      <c r="C11247" s="51" t="s">
        <v>182</v>
      </c>
    </row>
    <row r="11248" spans="1:3" ht="15.75" customHeight="1" x14ac:dyDescent="0.3">
      <c r="A11248" s="51">
        <v>40422</v>
      </c>
      <c r="B11248" s="51" t="s">
        <v>11433</v>
      </c>
      <c r="C11248" s="51" t="s">
        <v>182</v>
      </c>
    </row>
    <row r="11249" spans="1:4" ht="15.75" customHeight="1" x14ac:dyDescent="0.3">
      <c r="A11249" s="51">
        <v>40387</v>
      </c>
      <c r="B11249" s="51" t="s">
        <v>11434</v>
      </c>
      <c r="C11249" s="51" t="s">
        <v>182</v>
      </c>
    </row>
    <row r="11250" spans="1:4" ht="15.75" customHeight="1" x14ac:dyDescent="0.3">
      <c r="A11250" s="51">
        <v>40390</v>
      </c>
      <c r="B11250" s="51" t="s">
        <v>11435</v>
      </c>
      <c r="C11250" s="51" t="s">
        <v>182</v>
      </c>
    </row>
    <row r="11251" spans="1:4" ht="15.75" customHeight="1" x14ac:dyDescent="0.3">
      <c r="A11251" s="51">
        <v>40380</v>
      </c>
      <c r="B11251" s="51" t="s">
        <v>11436</v>
      </c>
      <c r="C11251" s="51" t="s">
        <v>182</v>
      </c>
    </row>
    <row r="11252" spans="1:4" ht="15.75" customHeight="1" x14ac:dyDescent="0.3">
      <c r="A11252" s="51">
        <v>2621</v>
      </c>
      <c r="B11252" s="51" t="s">
        <v>11437</v>
      </c>
      <c r="C11252" s="51" t="s">
        <v>182</v>
      </c>
      <c r="D11252" s="51">
        <v>157.07</v>
      </c>
    </row>
    <row r="11253" spans="1:4" ht="15.75" customHeight="1" x14ac:dyDescent="0.3">
      <c r="A11253" s="51">
        <v>2616</v>
      </c>
      <c r="B11253" s="51" t="s">
        <v>11438</v>
      </c>
      <c r="C11253" s="51" t="s">
        <v>182</v>
      </c>
      <c r="D11253" s="51">
        <v>4.4400000000000004</v>
      </c>
    </row>
    <row r="11254" spans="1:4" ht="15.75" customHeight="1" x14ac:dyDescent="0.3">
      <c r="A11254" s="51">
        <v>2633</v>
      </c>
      <c r="B11254" s="51" t="s">
        <v>11439</v>
      </c>
      <c r="C11254" s="51" t="s">
        <v>182</v>
      </c>
      <c r="D11254" s="51">
        <v>5.03</v>
      </c>
    </row>
    <row r="11255" spans="1:4" ht="15.75" customHeight="1" x14ac:dyDescent="0.3">
      <c r="A11255" s="51">
        <v>2617</v>
      </c>
      <c r="B11255" s="51" t="s">
        <v>11440</v>
      </c>
      <c r="C11255" s="51" t="s">
        <v>182</v>
      </c>
      <c r="D11255" s="51">
        <v>6.83</v>
      </c>
    </row>
    <row r="11256" spans="1:4" ht="15.75" customHeight="1" x14ac:dyDescent="0.3">
      <c r="A11256" s="51">
        <v>2618</v>
      </c>
      <c r="B11256" s="51" t="s">
        <v>11441</v>
      </c>
      <c r="C11256" s="51" t="s">
        <v>182</v>
      </c>
      <c r="D11256" s="51">
        <v>15.56</v>
      </c>
    </row>
    <row r="11257" spans="1:4" ht="15.75" customHeight="1" x14ac:dyDescent="0.3">
      <c r="A11257" s="51">
        <v>2632</v>
      </c>
      <c r="B11257" s="51" t="s">
        <v>11442</v>
      </c>
      <c r="C11257" s="51" t="s">
        <v>182</v>
      </c>
      <c r="D11257" s="51">
        <v>18.97</v>
      </c>
    </row>
    <row r="11258" spans="1:4" ht="15.75" customHeight="1" x14ac:dyDescent="0.3">
      <c r="A11258" s="51">
        <v>2631</v>
      </c>
      <c r="B11258" s="51" t="s">
        <v>11443</v>
      </c>
      <c r="C11258" s="51" t="s">
        <v>182</v>
      </c>
      <c r="D11258" s="51">
        <v>27.86</v>
      </c>
    </row>
    <row r="11259" spans="1:4" ht="15.75" customHeight="1" x14ac:dyDescent="0.3">
      <c r="A11259" s="51">
        <v>2619</v>
      </c>
      <c r="B11259" s="51" t="s">
        <v>11444</v>
      </c>
      <c r="C11259" s="51" t="s">
        <v>182</v>
      </c>
      <c r="D11259" s="51">
        <v>70.540000000000006</v>
      </c>
    </row>
    <row r="11260" spans="1:4" ht="15.75" customHeight="1" x14ac:dyDescent="0.3">
      <c r="A11260" s="51">
        <v>2620</v>
      </c>
      <c r="B11260" s="51" t="s">
        <v>11445</v>
      </c>
      <c r="C11260" s="51" t="s">
        <v>182</v>
      </c>
      <c r="D11260" s="51">
        <v>92.61</v>
      </c>
    </row>
    <row r="11261" spans="1:4" ht="15.75" customHeight="1" x14ac:dyDescent="0.3">
      <c r="A11261" s="51">
        <v>40413</v>
      </c>
      <c r="B11261" s="51" t="s">
        <v>11446</v>
      </c>
      <c r="C11261" s="51" t="s">
        <v>182</v>
      </c>
    </row>
    <row r="11262" spans="1:4" ht="15.75" customHeight="1" x14ac:dyDescent="0.3">
      <c r="A11262" s="51">
        <v>40415</v>
      </c>
      <c r="B11262" s="51" t="s">
        <v>11447</v>
      </c>
      <c r="C11262" s="51" t="s">
        <v>182</v>
      </c>
    </row>
    <row r="11263" spans="1:4" ht="15.75" customHeight="1" x14ac:dyDescent="0.3">
      <c r="A11263" s="51">
        <v>40417</v>
      </c>
      <c r="B11263" s="51" t="s">
        <v>11448</v>
      </c>
      <c r="C11263" s="51" t="s">
        <v>182</v>
      </c>
    </row>
    <row r="11264" spans="1:4" ht="15.75" customHeight="1" x14ac:dyDescent="0.3">
      <c r="A11264" s="51">
        <v>39273</v>
      </c>
      <c r="B11264" s="51" t="s">
        <v>11449</v>
      </c>
      <c r="C11264" s="51" t="s">
        <v>182</v>
      </c>
      <c r="D11264" s="51">
        <v>5.82</v>
      </c>
    </row>
    <row r="11265" spans="1:4" ht="15.75" customHeight="1" x14ac:dyDescent="0.3">
      <c r="A11265" s="51">
        <v>39271</v>
      </c>
      <c r="B11265" s="51" t="s">
        <v>11450</v>
      </c>
      <c r="C11265" s="51" t="s">
        <v>182</v>
      </c>
      <c r="D11265" s="51">
        <v>3.43</v>
      </c>
    </row>
    <row r="11266" spans="1:4" ht="15.75" customHeight="1" x14ac:dyDescent="0.3">
      <c r="A11266" s="51">
        <v>39272</v>
      </c>
      <c r="B11266" s="51" t="s">
        <v>11451</v>
      </c>
      <c r="C11266" s="51" t="s">
        <v>182</v>
      </c>
      <c r="D11266" s="51">
        <v>4.22</v>
      </c>
    </row>
    <row r="11267" spans="1:4" ht="15.75" customHeight="1" x14ac:dyDescent="0.3">
      <c r="A11267" s="51">
        <v>1875</v>
      </c>
      <c r="B11267" s="51" t="s">
        <v>11452</v>
      </c>
      <c r="C11267" s="51" t="s">
        <v>182</v>
      </c>
      <c r="D11267" s="51">
        <v>9.31</v>
      </c>
    </row>
    <row r="11268" spans="1:4" ht="15.75" customHeight="1" x14ac:dyDescent="0.3">
      <c r="A11268" s="51">
        <v>1874</v>
      </c>
      <c r="B11268" s="51" t="s">
        <v>11453</v>
      </c>
      <c r="C11268" s="51" t="s">
        <v>182</v>
      </c>
      <c r="D11268" s="51">
        <v>7.69</v>
      </c>
    </row>
    <row r="11269" spans="1:4" ht="15.75" customHeight="1" x14ac:dyDescent="0.3">
      <c r="A11269" s="51">
        <v>1884</v>
      </c>
      <c r="B11269" s="51" t="s">
        <v>11454</v>
      </c>
      <c r="C11269" s="51" t="s">
        <v>182</v>
      </c>
      <c r="D11269" s="51">
        <v>6.82</v>
      </c>
    </row>
    <row r="11270" spans="1:4" ht="15.75" customHeight="1" x14ac:dyDescent="0.3">
      <c r="A11270" s="51">
        <v>1870</v>
      </c>
      <c r="B11270" s="51" t="s">
        <v>11455</v>
      </c>
      <c r="C11270" s="51" t="s">
        <v>182</v>
      </c>
      <c r="D11270" s="51">
        <v>4.4400000000000004</v>
      </c>
    </row>
    <row r="11271" spans="1:4" ht="15.75" customHeight="1" x14ac:dyDescent="0.3">
      <c r="A11271" s="51">
        <v>1887</v>
      </c>
      <c r="B11271" s="51" t="s">
        <v>11456</v>
      </c>
      <c r="C11271" s="51" t="s">
        <v>182</v>
      </c>
      <c r="D11271" s="51">
        <v>38.6</v>
      </c>
    </row>
    <row r="11272" spans="1:4" ht="15.75" customHeight="1" x14ac:dyDescent="0.3">
      <c r="A11272" s="51">
        <v>1876</v>
      </c>
      <c r="B11272" s="51" t="s">
        <v>11457</v>
      </c>
      <c r="C11272" s="51" t="s">
        <v>182</v>
      </c>
      <c r="D11272" s="51">
        <v>15.13</v>
      </c>
    </row>
    <row r="11273" spans="1:4" ht="15.75" customHeight="1" x14ac:dyDescent="0.3">
      <c r="A11273" s="51">
        <v>1877</v>
      </c>
      <c r="B11273" s="51" t="s">
        <v>11458</v>
      </c>
      <c r="C11273" s="51" t="s">
        <v>182</v>
      </c>
      <c r="D11273" s="51">
        <v>38.659999999999997</v>
      </c>
    </row>
    <row r="11274" spans="1:4" ht="15.75" customHeight="1" x14ac:dyDescent="0.3">
      <c r="A11274" s="51">
        <v>1879</v>
      </c>
      <c r="B11274" s="51" t="s">
        <v>11459</v>
      </c>
      <c r="C11274" s="51" t="s">
        <v>182</v>
      </c>
      <c r="D11274" s="51">
        <v>4.5</v>
      </c>
    </row>
    <row r="11275" spans="1:4" ht="15.75" customHeight="1" x14ac:dyDescent="0.3">
      <c r="A11275" s="51">
        <v>1878</v>
      </c>
      <c r="B11275" s="51" t="s">
        <v>11460</v>
      </c>
      <c r="C11275" s="51" t="s">
        <v>182</v>
      </c>
      <c r="D11275" s="51">
        <v>77.66</v>
      </c>
    </row>
    <row r="11276" spans="1:4" ht="15.75" customHeight="1" x14ac:dyDescent="0.3">
      <c r="A11276" s="51">
        <v>37971</v>
      </c>
      <c r="B11276" s="51" t="s">
        <v>11461</v>
      </c>
      <c r="C11276" s="51" t="s">
        <v>182</v>
      </c>
      <c r="D11276" s="51">
        <v>5.69</v>
      </c>
    </row>
    <row r="11277" spans="1:4" ht="15.75" customHeight="1" x14ac:dyDescent="0.3">
      <c r="A11277" s="51">
        <v>37972</v>
      </c>
      <c r="B11277" s="51" t="s">
        <v>11462</v>
      </c>
      <c r="C11277" s="51" t="s">
        <v>182</v>
      </c>
      <c r="D11277" s="51">
        <v>8.08</v>
      </c>
    </row>
    <row r="11278" spans="1:4" ht="15.75" customHeight="1" x14ac:dyDescent="0.3">
      <c r="A11278" s="51">
        <v>37973</v>
      </c>
      <c r="B11278" s="51" t="s">
        <v>11463</v>
      </c>
      <c r="C11278" s="51" t="s">
        <v>182</v>
      </c>
      <c r="D11278" s="51">
        <v>15.18</v>
      </c>
    </row>
    <row r="11279" spans="1:4" ht="15.75" customHeight="1" x14ac:dyDescent="0.3">
      <c r="A11279" s="51">
        <v>1926</v>
      </c>
      <c r="B11279" s="51" t="s">
        <v>11464</v>
      </c>
      <c r="C11279" s="51" t="s">
        <v>182</v>
      </c>
      <c r="D11279" s="51">
        <v>2.0299999999999998</v>
      </c>
    </row>
    <row r="11280" spans="1:4" ht="15.75" customHeight="1" x14ac:dyDescent="0.3">
      <c r="A11280" s="51">
        <v>1927</v>
      </c>
      <c r="B11280" s="51" t="s">
        <v>11465</v>
      </c>
      <c r="C11280" s="51" t="s">
        <v>182</v>
      </c>
      <c r="D11280" s="51">
        <v>2.27</v>
      </c>
    </row>
    <row r="11281" spans="1:4" ht="15.75" customHeight="1" x14ac:dyDescent="0.3">
      <c r="A11281" s="51">
        <v>1923</v>
      </c>
      <c r="B11281" s="51" t="s">
        <v>11466</v>
      </c>
      <c r="C11281" s="51" t="s">
        <v>182</v>
      </c>
      <c r="D11281" s="51">
        <v>4.1399999999999997</v>
      </c>
    </row>
    <row r="11282" spans="1:4" ht="15.75" customHeight="1" x14ac:dyDescent="0.3">
      <c r="A11282" s="51">
        <v>1929</v>
      </c>
      <c r="B11282" s="51" t="s">
        <v>11467</v>
      </c>
      <c r="C11282" s="51" t="s">
        <v>182</v>
      </c>
      <c r="D11282" s="51">
        <v>5.0199999999999996</v>
      </c>
    </row>
    <row r="11283" spans="1:4" ht="15.75" customHeight="1" x14ac:dyDescent="0.3">
      <c r="A11283" s="51">
        <v>1930</v>
      </c>
      <c r="B11283" s="51" t="s">
        <v>11468</v>
      </c>
      <c r="C11283" s="51" t="s">
        <v>182</v>
      </c>
      <c r="D11283" s="51">
        <v>8.6</v>
      </c>
    </row>
    <row r="11284" spans="1:4" ht="15.75" customHeight="1" x14ac:dyDescent="0.3">
      <c r="A11284" s="51">
        <v>1924</v>
      </c>
      <c r="B11284" s="51" t="s">
        <v>11469</v>
      </c>
      <c r="C11284" s="51" t="s">
        <v>182</v>
      </c>
      <c r="D11284" s="51">
        <v>13.87</v>
      </c>
    </row>
    <row r="11285" spans="1:4" ht="15.75" customHeight="1" x14ac:dyDescent="0.3">
      <c r="A11285" s="51">
        <v>1922</v>
      </c>
      <c r="B11285" s="51" t="s">
        <v>11470</v>
      </c>
      <c r="C11285" s="51" t="s">
        <v>182</v>
      </c>
      <c r="D11285" s="51">
        <v>28.7</v>
      </c>
    </row>
    <row r="11286" spans="1:4" ht="15.75" customHeight="1" x14ac:dyDescent="0.3">
      <c r="A11286" s="51">
        <v>1953</v>
      </c>
      <c r="B11286" s="51" t="s">
        <v>11471</v>
      </c>
      <c r="C11286" s="51" t="s">
        <v>182</v>
      </c>
      <c r="D11286" s="51">
        <v>35.03</v>
      </c>
    </row>
    <row r="11287" spans="1:4" ht="15.75" customHeight="1" x14ac:dyDescent="0.3">
      <c r="A11287" s="51">
        <v>1962</v>
      </c>
      <c r="B11287" s="51" t="s">
        <v>11472</v>
      </c>
      <c r="C11287" s="51" t="s">
        <v>182</v>
      </c>
      <c r="D11287" s="51">
        <v>170.19</v>
      </c>
    </row>
    <row r="11288" spans="1:4" ht="15.75" customHeight="1" x14ac:dyDescent="0.3">
      <c r="A11288" s="51">
        <v>1955</v>
      </c>
      <c r="B11288" s="51" t="s">
        <v>11473</v>
      </c>
      <c r="C11288" s="51" t="s">
        <v>182</v>
      </c>
      <c r="D11288" s="51">
        <v>1.96</v>
      </c>
    </row>
    <row r="11289" spans="1:4" ht="15.75" customHeight="1" x14ac:dyDescent="0.3">
      <c r="A11289" s="51">
        <v>1956</v>
      </c>
      <c r="B11289" s="51" t="s">
        <v>11474</v>
      </c>
      <c r="C11289" s="51" t="s">
        <v>182</v>
      </c>
      <c r="D11289" s="51">
        <v>2.77</v>
      </c>
    </row>
    <row r="11290" spans="1:4" ht="15.75" customHeight="1" x14ac:dyDescent="0.3">
      <c r="A11290" s="51">
        <v>1957</v>
      </c>
      <c r="B11290" s="51" t="s">
        <v>11475</v>
      </c>
      <c r="C11290" s="51" t="s">
        <v>182</v>
      </c>
      <c r="D11290" s="51">
        <v>5.98</v>
      </c>
    </row>
    <row r="11291" spans="1:4" ht="15.75" customHeight="1" x14ac:dyDescent="0.3">
      <c r="A11291" s="51">
        <v>1958</v>
      </c>
      <c r="B11291" s="51" t="s">
        <v>11476</v>
      </c>
      <c r="C11291" s="51" t="s">
        <v>182</v>
      </c>
      <c r="D11291" s="51">
        <v>11.14</v>
      </c>
    </row>
    <row r="11292" spans="1:4" ht="15.75" customHeight="1" x14ac:dyDescent="0.3">
      <c r="A11292" s="51">
        <v>1959</v>
      </c>
      <c r="B11292" s="51" t="s">
        <v>11477</v>
      </c>
      <c r="C11292" s="51" t="s">
        <v>182</v>
      </c>
      <c r="D11292" s="51">
        <v>12.09</v>
      </c>
    </row>
    <row r="11293" spans="1:4" ht="15.75" customHeight="1" x14ac:dyDescent="0.3">
      <c r="A11293" s="51">
        <v>1925</v>
      </c>
      <c r="B11293" s="51" t="s">
        <v>11478</v>
      </c>
      <c r="C11293" s="51" t="s">
        <v>182</v>
      </c>
      <c r="D11293" s="51">
        <v>31.6</v>
      </c>
    </row>
    <row r="11294" spans="1:4" ht="15.75" customHeight="1" x14ac:dyDescent="0.3">
      <c r="A11294" s="51">
        <v>1960</v>
      </c>
      <c r="B11294" s="51" t="s">
        <v>11479</v>
      </c>
      <c r="C11294" s="51" t="s">
        <v>182</v>
      </c>
      <c r="D11294" s="51">
        <v>48.53</v>
      </c>
    </row>
    <row r="11295" spans="1:4" ht="15.75" customHeight="1" x14ac:dyDescent="0.3">
      <c r="A11295" s="51">
        <v>1961</v>
      </c>
      <c r="B11295" s="51" t="s">
        <v>11480</v>
      </c>
      <c r="C11295" s="51" t="s">
        <v>182</v>
      </c>
      <c r="D11295" s="51">
        <v>62.17</v>
      </c>
    </row>
    <row r="11296" spans="1:4" ht="15.75" customHeight="1" x14ac:dyDescent="0.3">
      <c r="A11296" s="51">
        <v>38423</v>
      </c>
      <c r="B11296" s="51" t="s">
        <v>11481</v>
      </c>
      <c r="C11296" s="51" t="s">
        <v>182</v>
      </c>
      <c r="D11296" s="51">
        <v>38.64</v>
      </c>
    </row>
    <row r="11297" spans="1:4" ht="15.75" customHeight="1" x14ac:dyDescent="0.3">
      <c r="A11297" s="51">
        <v>39866</v>
      </c>
      <c r="B11297" s="51" t="s">
        <v>11482</v>
      </c>
      <c r="C11297" s="51" t="s">
        <v>182</v>
      </c>
    </row>
    <row r="11298" spans="1:4" ht="15.75" customHeight="1" x14ac:dyDescent="0.3">
      <c r="A11298" s="51">
        <v>39867</v>
      </c>
      <c r="B11298" s="51" t="s">
        <v>11483</v>
      </c>
      <c r="C11298" s="51" t="s">
        <v>182</v>
      </c>
    </row>
    <row r="11299" spans="1:4" ht="15.75" customHeight="1" x14ac:dyDescent="0.3">
      <c r="A11299" s="51">
        <v>39868</v>
      </c>
      <c r="B11299" s="51" t="s">
        <v>11484</v>
      </c>
      <c r="C11299" s="51" t="s">
        <v>182</v>
      </c>
    </row>
    <row r="11300" spans="1:4" ht="15.75" customHeight="1" x14ac:dyDescent="0.3">
      <c r="A11300" s="51">
        <v>37999</v>
      </c>
      <c r="B11300" s="51" t="s">
        <v>11485</v>
      </c>
      <c r="C11300" s="51" t="s">
        <v>182</v>
      </c>
      <c r="D11300" s="51">
        <v>9.6</v>
      </c>
    </row>
    <row r="11301" spans="1:4" ht="15.75" customHeight="1" x14ac:dyDescent="0.3">
      <c r="A11301" s="51">
        <v>38000</v>
      </c>
      <c r="B11301" s="51" t="s">
        <v>11486</v>
      </c>
      <c r="C11301" s="51" t="s">
        <v>182</v>
      </c>
      <c r="D11301" s="51">
        <v>11.21</v>
      </c>
    </row>
    <row r="11302" spans="1:4" ht="15.75" customHeight="1" x14ac:dyDescent="0.3">
      <c r="A11302" s="51">
        <v>38129</v>
      </c>
      <c r="B11302" s="51" t="s">
        <v>11487</v>
      </c>
      <c r="C11302" s="51" t="s">
        <v>182</v>
      </c>
      <c r="D11302" s="51">
        <v>4.5599999999999996</v>
      </c>
    </row>
    <row r="11303" spans="1:4" ht="15.75" customHeight="1" x14ac:dyDescent="0.3">
      <c r="A11303" s="51">
        <v>38025</v>
      </c>
      <c r="B11303" s="51" t="s">
        <v>11488</v>
      </c>
      <c r="C11303" s="51" t="s">
        <v>182</v>
      </c>
      <c r="D11303" s="51">
        <v>6.19</v>
      </c>
    </row>
    <row r="11304" spans="1:4" ht="15.75" customHeight="1" x14ac:dyDescent="0.3">
      <c r="A11304" s="51">
        <v>38026</v>
      </c>
      <c r="B11304" s="51" t="s">
        <v>11489</v>
      </c>
      <c r="C11304" s="51" t="s">
        <v>182</v>
      </c>
      <c r="D11304" s="51">
        <v>15.29</v>
      </c>
    </row>
    <row r="11305" spans="1:4" ht="15.75" customHeight="1" x14ac:dyDescent="0.3">
      <c r="A11305" s="51">
        <v>1858</v>
      </c>
      <c r="B11305" s="51" t="s">
        <v>11490</v>
      </c>
      <c r="C11305" s="51" t="s">
        <v>182</v>
      </c>
      <c r="D11305" s="51">
        <v>59.88</v>
      </c>
    </row>
    <row r="11306" spans="1:4" ht="15.75" customHeight="1" x14ac:dyDescent="0.3">
      <c r="A11306" s="51">
        <v>1844</v>
      </c>
      <c r="B11306" s="51" t="s">
        <v>11491</v>
      </c>
      <c r="C11306" s="51" t="s">
        <v>182</v>
      </c>
      <c r="D11306" s="51">
        <v>137.13</v>
      </c>
    </row>
    <row r="11307" spans="1:4" ht="15.75" customHeight="1" x14ac:dyDescent="0.3">
      <c r="A11307" s="51">
        <v>1863</v>
      </c>
      <c r="B11307" s="51" t="s">
        <v>11492</v>
      </c>
      <c r="C11307" s="51" t="s">
        <v>182</v>
      </c>
      <c r="D11307" s="51">
        <v>63.72</v>
      </c>
    </row>
    <row r="11308" spans="1:4" ht="15.75" customHeight="1" x14ac:dyDescent="0.3">
      <c r="A11308" s="51">
        <v>1865</v>
      </c>
      <c r="B11308" s="51" t="s">
        <v>11493</v>
      </c>
      <c r="C11308" s="51" t="s">
        <v>182</v>
      </c>
      <c r="D11308" s="51">
        <v>166.02</v>
      </c>
    </row>
    <row r="11309" spans="1:4" ht="15.75" customHeight="1" x14ac:dyDescent="0.3">
      <c r="A11309" s="51">
        <v>36355</v>
      </c>
      <c r="B11309" s="51" t="s">
        <v>11494</v>
      </c>
      <c r="C11309" s="51" t="s">
        <v>182</v>
      </c>
      <c r="D11309" s="51">
        <v>12.76</v>
      </c>
    </row>
    <row r="11310" spans="1:4" ht="15.75" customHeight="1" x14ac:dyDescent="0.3">
      <c r="A11310" s="51">
        <v>36356</v>
      </c>
      <c r="B11310" s="51" t="s">
        <v>11495</v>
      </c>
      <c r="C11310" s="51" t="s">
        <v>182</v>
      </c>
      <c r="D11310" s="51">
        <v>20.53</v>
      </c>
    </row>
    <row r="11311" spans="1:4" ht="15.75" customHeight="1" x14ac:dyDescent="0.3">
      <c r="A11311" s="51">
        <v>1940</v>
      </c>
      <c r="B11311" s="51" t="s">
        <v>11496</v>
      </c>
      <c r="C11311" s="51" t="s">
        <v>182</v>
      </c>
      <c r="D11311" s="51">
        <v>30.88</v>
      </c>
    </row>
    <row r="11312" spans="1:4" ht="15.75" customHeight="1" x14ac:dyDescent="0.3">
      <c r="A11312" s="51">
        <v>1939</v>
      </c>
      <c r="B11312" s="51" t="s">
        <v>11497</v>
      </c>
      <c r="C11312" s="51" t="s">
        <v>182</v>
      </c>
      <c r="D11312" s="51">
        <v>8.4700000000000006</v>
      </c>
    </row>
    <row r="11313" spans="1:4" ht="15.75" customHeight="1" x14ac:dyDescent="0.3">
      <c r="A11313" s="51">
        <v>1937</v>
      </c>
      <c r="B11313" s="51" t="s">
        <v>11498</v>
      </c>
      <c r="C11313" s="51" t="s">
        <v>182</v>
      </c>
      <c r="D11313" s="51">
        <v>5.21</v>
      </c>
    </row>
    <row r="11314" spans="1:4" ht="15.75" customHeight="1" x14ac:dyDescent="0.3">
      <c r="A11314" s="51">
        <v>1938</v>
      </c>
      <c r="B11314" s="51" t="s">
        <v>11499</v>
      </c>
      <c r="C11314" s="51" t="s">
        <v>182</v>
      </c>
      <c r="D11314" s="51">
        <v>5.92</v>
      </c>
    </row>
    <row r="11315" spans="1:4" ht="15.75" customHeight="1" x14ac:dyDescent="0.3">
      <c r="A11315" s="51">
        <v>1966</v>
      </c>
      <c r="B11315" s="51" t="s">
        <v>11500</v>
      </c>
      <c r="C11315" s="51" t="s">
        <v>182</v>
      </c>
      <c r="D11315" s="51">
        <v>25.41</v>
      </c>
    </row>
    <row r="11316" spans="1:4" ht="15.75" customHeight="1" x14ac:dyDescent="0.3">
      <c r="A11316" s="51">
        <v>1933</v>
      </c>
      <c r="B11316" s="51" t="s">
        <v>11501</v>
      </c>
      <c r="C11316" s="51" t="s">
        <v>182</v>
      </c>
      <c r="D11316" s="51">
        <v>5.47</v>
      </c>
    </row>
    <row r="11317" spans="1:4" ht="15.75" customHeight="1" x14ac:dyDescent="0.3">
      <c r="A11317" s="51">
        <v>1932</v>
      </c>
      <c r="B11317" s="51" t="s">
        <v>11502</v>
      </c>
      <c r="C11317" s="51" t="s">
        <v>182</v>
      </c>
      <c r="D11317" s="51">
        <v>12.53</v>
      </c>
    </row>
    <row r="11318" spans="1:4" ht="15.75" customHeight="1" x14ac:dyDescent="0.3">
      <c r="A11318" s="51">
        <v>1951</v>
      </c>
      <c r="B11318" s="51" t="s">
        <v>11503</v>
      </c>
      <c r="C11318" s="51" t="s">
        <v>182</v>
      </c>
      <c r="D11318" s="51">
        <v>26.14</v>
      </c>
    </row>
    <row r="11319" spans="1:4" ht="15.75" customHeight="1" x14ac:dyDescent="0.3">
      <c r="A11319" s="51">
        <v>1970</v>
      </c>
      <c r="B11319" s="51" t="s">
        <v>11504</v>
      </c>
      <c r="C11319" s="51" t="s">
        <v>182</v>
      </c>
      <c r="D11319" s="51">
        <v>63.52</v>
      </c>
    </row>
    <row r="11320" spans="1:4" ht="15.75" customHeight="1" x14ac:dyDescent="0.3">
      <c r="A11320" s="51">
        <v>1967</v>
      </c>
      <c r="B11320" s="51" t="s">
        <v>11505</v>
      </c>
      <c r="C11320" s="51" t="s">
        <v>182</v>
      </c>
      <c r="D11320" s="51">
        <v>7.54</v>
      </c>
    </row>
    <row r="11321" spans="1:4" ht="15.75" customHeight="1" x14ac:dyDescent="0.3">
      <c r="A11321" s="51">
        <v>1968</v>
      </c>
      <c r="B11321" s="51" t="s">
        <v>11506</v>
      </c>
      <c r="C11321" s="51" t="s">
        <v>182</v>
      </c>
      <c r="D11321" s="51">
        <v>14.91</v>
      </c>
    </row>
    <row r="11322" spans="1:4" ht="15.75" customHeight="1" x14ac:dyDescent="0.3">
      <c r="A11322" s="51">
        <v>1969</v>
      </c>
      <c r="B11322" s="51" t="s">
        <v>11507</v>
      </c>
      <c r="C11322" s="51" t="s">
        <v>182</v>
      </c>
      <c r="D11322" s="51">
        <v>48.53</v>
      </c>
    </row>
    <row r="11323" spans="1:4" ht="15.75" customHeight="1" x14ac:dyDescent="0.3">
      <c r="A11323" s="51">
        <v>1827</v>
      </c>
      <c r="B11323" s="51" t="s">
        <v>11508</v>
      </c>
      <c r="C11323" s="51" t="s">
        <v>182</v>
      </c>
    </row>
    <row r="11324" spans="1:4" ht="15.75" customHeight="1" x14ac:dyDescent="0.3">
      <c r="A11324" s="51">
        <v>1831</v>
      </c>
      <c r="B11324" s="51" t="s">
        <v>11509</v>
      </c>
      <c r="C11324" s="51" t="s">
        <v>182</v>
      </c>
    </row>
    <row r="11325" spans="1:4" ht="15.75" customHeight="1" x14ac:dyDescent="0.3">
      <c r="A11325" s="51">
        <v>1825</v>
      </c>
      <c r="B11325" s="51" t="s">
        <v>11510</v>
      </c>
      <c r="C11325" s="51" t="s">
        <v>182</v>
      </c>
    </row>
    <row r="11326" spans="1:4" ht="15.75" customHeight="1" x14ac:dyDescent="0.3">
      <c r="A11326" s="51">
        <v>1828</v>
      </c>
      <c r="B11326" s="51" t="s">
        <v>11511</v>
      </c>
      <c r="C11326" s="51" t="s">
        <v>182</v>
      </c>
    </row>
    <row r="11327" spans="1:4" ht="15.75" customHeight="1" x14ac:dyDescent="0.3">
      <c r="A11327" s="51">
        <v>1845</v>
      </c>
      <c r="B11327" s="51" t="s">
        <v>11512</v>
      </c>
      <c r="C11327" s="51" t="s">
        <v>182</v>
      </c>
    </row>
    <row r="11328" spans="1:4" ht="15.75" customHeight="1" x14ac:dyDescent="0.3">
      <c r="A11328" s="51">
        <v>1824</v>
      </c>
      <c r="B11328" s="51" t="s">
        <v>11513</v>
      </c>
      <c r="C11328" s="51" t="s">
        <v>182</v>
      </c>
    </row>
    <row r="11329" spans="1:4" ht="15.75" customHeight="1" x14ac:dyDescent="0.3">
      <c r="A11329" s="51">
        <v>42693</v>
      </c>
      <c r="B11329" s="51" t="s">
        <v>11514</v>
      </c>
      <c r="C11329" s="51" t="s">
        <v>182</v>
      </c>
      <c r="D11329" s="51">
        <v>466.38</v>
      </c>
    </row>
    <row r="11330" spans="1:4" ht="15.75" customHeight="1" x14ac:dyDescent="0.3">
      <c r="A11330" s="51">
        <v>42695</v>
      </c>
      <c r="B11330" s="51" t="s">
        <v>11515</v>
      </c>
      <c r="C11330" s="51" t="s">
        <v>182</v>
      </c>
      <c r="D11330" s="51">
        <v>325.83999999999997</v>
      </c>
    </row>
    <row r="11331" spans="1:4" ht="15.75" customHeight="1" x14ac:dyDescent="0.3">
      <c r="A11331" s="51">
        <v>42694</v>
      </c>
      <c r="B11331" s="51" t="s">
        <v>11516</v>
      </c>
      <c r="C11331" s="51" t="s">
        <v>182</v>
      </c>
      <c r="D11331" s="51">
        <v>624.11</v>
      </c>
    </row>
    <row r="11332" spans="1:4" ht="15.75" customHeight="1" x14ac:dyDescent="0.3">
      <c r="A11332" s="51">
        <v>20097</v>
      </c>
      <c r="B11332" s="51" t="s">
        <v>11517</v>
      </c>
      <c r="C11332" s="51" t="s">
        <v>182</v>
      </c>
      <c r="D11332" s="51">
        <v>27.06</v>
      </c>
    </row>
    <row r="11333" spans="1:4" ht="15.75" customHeight="1" x14ac:dyDescent="0.3">
      <c r="A11333" s="51">
        <v>20098</v>
      </c>
      <c r="B11333" s="51" t="s">
        <v>11518</v>
      </c>
      <c r="C11333" s="51" t="s">
        <v>182</v>
      </c>
      <c r="D11333" s="51">
        <v>110.6</v>
      </c>
    </row>
    <row r="11334" spans="1:4" ht="15.75" customHeight="1" x14ac:dyDescent="0.3">
      <c r="A11334" s="51">
        <v>20096</v>
      </c>
      <c r="B11334" s="51" t="s">
        <v>11519</v>
      </c>
      <c r="C11334" s="51" t="s">
        <v>182</v>
      </c>
      <c r="D11334" s="51">
        <v>28.01</v>
      </c>
    </row>
    <row r="11335" spans="1:4" ht="15.75" customHeight="1" x14ac:dyDescent="0.3">
      <c r="A11335" s="51">
        <v>44472</v>
      </c>
      <c r="B11335" s="51" t="s">
        <v>11520</v>
      </c>
      <c r="C11335" s="51" t="s">
        <v>182</v>
      </c>
    </row>
    <row r="11336" spans="1:4" ht="15.75" customHeight="1" x14ac:dyDescent="0.3">
      <c r="A11336" s="51">
        <v>38369</v>
      </c>
      <c r="B11336" s="51" t="s">
        <v>11521</v>
      </c>
      <c r="C11336" s="51" t="s">
        <v>182</v>
      </c>
      <c r="D11336" s="51">
        <v>15</v>
      </c>
    </row>
    <row r="11337" spans="1:4" ht="15.75" customHeight="1" x14ac:dyDescent="0.3">
      <c r="A11337" s="51">
        <v>38370</v>
      </c>
      <c r="B11337" s="51" t="s">
        <v>11522</v>
      </c>
      <c r="C11337" s="51" t="s">
        <v>182</v>
      </c>
      <c r="D11337" s="51">
        <v>15</v>
      </c>
    </row>
    <row r="11338" spans="1:4" ht="15.75" customHeight="1" x14ac:dyDescent="0.3">
      <c r="A11338" s="51">
        <v>38372</v>
      </c>
      <c r="B11338" s="51" t="s">
        <v>11523</v>
      </c>
      <c r="C11338" s="51" t="s">
        <v>182</v>
      </c>
      <c r="D11338" s="51">
        <v>18.440000000000001</v>
      </c>
    </row>
    <row r="11339" spans="1:4" ht="15.75" customHeight="1" x14ac:dyDescent="0.3">
      <c r="A11339" s="51">
        <v>2358</v>
      </c>
      <c r="B11339" s="51" t="s">
        <v>11524</v>
      </c>
      <c r="C11339" s="51" t="s">
        <v>2092</v>
      </c>
      <c r="D11339" s="51">
        <v>22.17</v>
      </c>
    </row>
    <row r="11340" spans="1:4" ht="15.75" customHeight="1" x14ac:dyDescent="0.3">
      <c r="A11340" s="51">
        <v>40807</v>
      </c>
      <c r="B11340" s="51" t="s">
        <v>11525</v>
      </c>
      <c r="C11340" s="51" t="s">
        <v>6963</v>
      </c>
      <c r="D11340" s="51">
        <v>3892.32</v>
      </c>
    </row>
    <row r="11341" spans="1:4" ht="15.75" customHeight="1" x14ac:dyDescent="0.3">
      <c r="A11341" s="51">
        <v>44330</v>
      </c>
      <c r="B11341" s="51" t="s">
        <v>11526</v>
      </c>
      <c r="C11341" s="51" t="s">
        <v>9362</v>
      </c>
      <c r="D11341" s="51">
        <v>9.1999999999999993</v>
      </c>
    </row>
    <row r="11342" spans="1:4" ht="15.75" customHeight="1" x14ac:dyDescent="0.3">
      <c r="A11342" s="51">
        <v>43144</v>
      </c>
      <c r="B11342" s="51" t="s">
        <v>11527</v>
      </c>
      <c r="C11342" s="51" t="s">
        <v>482</v>
      </c>
      <c r="D11342" s="51">
        <v>37.42</v>
      </c>
    </row>
    <row r="11343" spans="1:4" ht="15.75" customHeight="1" x14ac:dyDescent="0.3">
      <c r="A11343" s="51">
        <v>39397</v>
      </c>
      <c r="B11343" s="51" t="s">
        <v>11528</v>
      </c>
      <c r="C11343" s="51" t="s">
        <v>9362</v>
      </c>
      <c r="D11343" s="51">
        <v>17.05</v>
      </c>
    </row>
    <row r="11344" spans="1:4" ht="15.75" customHeight="1" x14ac:dyDescent="0.3">
      <c r="A11344" s="51">
        <v>2692</v>
      </c>
      <c r="B11344" s="51" t="s">
        <v>11529</v>
      </c>
      <c r="C11344" s="51" t="s">
        <v>9362</v>
      </c>
      <c r="D11344" s="51">
        <v>6.88</v>
      </c>
    </row>
    <row r="11345" spans="1:4" ht="15.75" customHeight="1" x14ac:dyDescent="0.3">
      <c r="A11345" s="51">
        <v>44329</v>
      </c>
      <c r="B11345" s="51" t="s">
        <v>11530</v>
      </c>
      <c r="C11345" s="51" t="s">
        <v>9362</v>
      </c>
      <c r="D11345" s="51">
        <v>12.06</v>
      </c>
    </row>
    <row r="11346" spans="1:4" ht="15.75" customHeight="1" x14ac:dyDescent="0.3">
      <c r="A11346" s="51">
        <v>5318</v>
      </c>
      <c r="B11346" s="51" t="s">
        <v>11531</v>
      </c>
      <c r="C11346" s="51" t="s">
        <v>9362</v>
      </c>
      <c r="D11346" s="51">
        <v>19.5</v>
      </c>
    </row>
    <row r="11347" spans="1:4" ht="15.75" customHeight="1" x14ac:dyDescent="0.3">
      <c r="A11347" s="51">
        <v>5330</v>
      </c>
      <c r="B11347" s="51" t="s">
        <v>11532</v>
      </c>
      <c r="C11347" s="51" t="s">
        <v>9362</v>
      </c>
      <c r="D11347" s="51">
        <v>44.45</v>
      </c>
    </row>
    <row r="11348" spans="1:4" ht="15.75" customHeight="1" x14ac:dyDescent="0.3">
      <c r="A11348" s="51">
        <v>44532</v>
      </c>
      <c r="B11348" s="51" t="s">
        <v>11533</v>
      </c>
      <c r="C11348" s="51" t="s">
        <v>182</v>
      </c>
      <c r="D11348" s="51">
        <v>28.89</v>
      </c>
    </row>
    <row r="11349" spans="1:4" ht="15.75" customHeight="1" x14ac:dyDescent="0.3">
      <c r="A11349" s="51">
        <v>44531</v>
      </c>
      <c r="B11349" s="51" t="s">
        <v>11534</v>
      </c>
      <c r="C11349" s="51" t="s">
        <v>182</v>
      </c>
      <c r="D11349" s="51">
        <v>91.83</v>
      </c>
    </row>
    <row r="11350" spans="1:4" ht="15.75" customHeight="1" x14ac:dyDescent="0.3">
      <c r="A11350" s="51">
        <v>13887</v>
      </c>
      <c r="B11350" s="51" t="s">
        <v>11535</v>
      </c>
      <c r="C11350" s="51" t="s">
        <v>182</v>
      </c>
      <c r="D11350" s="51">
        <v>527.25</v>
      </c>
    </row>
    <row r="11351" spans="1:4" ht="15.75" customHeight="1" x14ac:dyDescent="0.3">
      <c r="A11351" s="51">
        <v>38140</v>
      </c>
      <c r="B11351" s="51" t="s">
        <v>11536</v>
      </c>
      <c r="C11351" s="51" t="s">
        <v>182</v>
      </c>
      <c r="D11351" s="51">
        <v>22.27</v>
      </c>
    </row>
    <row r="11352" spans="1:4" ht="15.75" customHeight="1" x14ac:dyDescent="0.3">
      <c r="A11352" s="51">
        <v>44495</v>
      </c>
      <c r="B11352" s="51" t="s">
        <v>11537</v>
      </c>
      <c r="C11352" s="51" t="s">
        <v>182</v>
      </c>
      <c r="D11352" s="51">
        <v>23.47</v>
      </c>
    </row>
    <row r="11353" spans="1:4" ht="15.75" customHeight="1" x14ac:dyDescent="0.3">
      <c r="A11353" s="51">
        <v>44533</v>
      </c>
      <c r="B11353" s="51" t="s">
        <v>11538</v>
      </c>
      <c r="C11353" s="51" t="s">
        <v>182</v>
      </c>
      <c r="D11353" s="51">
        <v>22.16</v>
      </c>
    </row>
    <row r="11354" spans="1:4" ht="15.75" customHeight="1" x14ac:dyDescent="0.3">
      <c r="A11354" s="51">
        <v>44534</v>
      </c>
      <c r="B11354" s="51" t="s">
        <v>11539</v>
      </c>
      <c r="C11354" s="51" t="s">
        <v>182</v>
      </c>
      <c r="D11354" s="51">
        <v>5.77</v>
      </c>
    </row>
    <row r="11355" spans="1:4" ht="15.75" customHeight="1" x14ac:dyDescent="0.3">
      <c r="A11355" s="51">
        <v>34729</v>
      </c>
      <c r="B11355" s="51" t="s">
        <v>11540</v>
      </c>
      <c r="C11355" s="51" t="s">
        <v>182</v>
      </c>
      <c r="D11355" s="51">
        <v>1296.8699999999999</v>
      </c>
    </row>
    <row r="11356" spans="1:4" ht="15.75" customHeight="1" x14ac:dyDescent="0.3">
      <c r="A11356" s="51">
        <v>34734</v>
      </c>
      <c r="B11356" s="51" t="s">
        <v>11541</v>
      </c>
      <c r="C11356" s="51" t="s">
        <v>182</v>
      </c>
      <c r="D11356" s="51">
        <v>2007.96</v>
      </c>
    </row>
    <row r="11357" spans="1:4" ht="15.75" customHeight="1" x14ac:dyDescent="0.3">
      <c r="A11357" s="51">
        <v>34738</v>
      </c>
      <c r="B11357" s="51" t="s">
        <v>11542</v>
      </c>
      <c r="C11357" s="51" t="s">
        <v>182</v>
      </c>
      <c r="D11357" s="51">
        <v>4691.2299999999996</v>
      </c>
    </row>
    <row r="11358" spans="1:4" ht="15.75" customHeight="1" x14ac:dyDescent="0.3">
      <c r="A11358" s="51">
        <v>34623</v>
      </c>
      <c r="B11358" s="51" t="s">
        <v>11543</v>
      </c>
      <c r="C11358" s="51" t="s">
        <v>182</v>
      </c>
      <c r="D11358" s="51">
        <v>56.22</v>
      </c>
    </row>
    <row r="11359" spans="1:4" ht="15.75" customHeight="1" x14ac:dyDescent="0.3">
      <c r="A11359" s="51">
        <v>34616</v>
      </c>
      <c r="B11359" s="51" t="s">
        <v>11544</v>
      </c>
      <c r="C11359" s="51" t="s">
        <v>182</v>
      </c>
      <c r="D11359" s="51">
        <v>57.09</v>
      </c>
    </row>
    <row r="11360" spans="1:4" ht="15.75" customHeight="1" x14ac:dyDescent="0.3">
      <c r="A11360" s="51">
        <v>34628</v>
      </c>
      <c r="B11360" s="51" t="s">
        <v>11545</v>
      </c>
      <c r="C11360" s="51" t="s">
        <v>182</v>
      </c>
      <c r="D11360" s="51">
        <v>80.52</v>
      </c>
    </row>
    <row r="11361" spans="1:4" ht="15.75" customHeight="1" x14ac:dyDescent="0.3">
      <c r="A11361" s="51">
        <v>34686</v>
      </c>
      <c r="B11361" s="51" t="s">
        <v>11546</v>
      </c>
      <c r="C11361" s="51" t="s">
        <v>182</v>
      </c>
      <c r="D11361" s="51">
        <v>14.77</v>
      </c>
    </row>
    <row r="11362" spans="1:4" ht="15.75" customHeight="1" x14ac:dyDescent="0.3">
      <c r="A11362" s="51">
        <v>34653</v>
      </c>
      <c r="B11362" s="51" t="s">
        <v>11547</v>
      </c>
      <c r="C11362" s="51" t="s">
        <v>182</v>
      </c>
      <c r="D11362" s="51">
        <v>9.9600000000000009</v>
      </c>
    </row>
    <row r="11363" spans="1:4" ht="15.75" customHeight="1" x14ac:dyDescent="0.3">
      <c r="A11363" s="51">
        <v>34688</v>
      </c>
      <c r="B11363" s="51" t="s">
        <v>11548</v>
      </c>
      <c r="C11363" s="51" t="s">
        <v>182</v>
      </c>
      <c r="D11363" s="51">
        <v>18.05</v>
      </c>
    </row>
    <row r="11364" spans="1:4" ht="15.75" customHeight="1" x14ac:dyDescent="0.3">
      <c r="A11364" s="51">
        <v>34709</v>
      </c>
      <c r="B11364" s="51" t="s">
        <v>11549</v>
      </c>
      <c r="C11364" s="51" t="s">
        <v>182</v>
      </c>
      <c r="D11364" s="51">
        <v>69.95</v>
      </c>
    </row>
    <row r="11365" spans="1:4" ht="15.75" customHeight="1" x14ac:dyDescent="0.3">
      <c r="A11365" s="51">
        <v>34714</v>
      </c>
      <c r="B11365" s="51" t="s">
        <v>11550</v>
      </c>
      <c r="C11365" s="51" t="s">
        <v>182</v>
      </c>
      <c r="D11365" s="51">
        <v>83.54</v>
      </c>
    </row>
    <row r="11366" spans="1:4" ht="15.75" customHeight="1" x14ac:dyDescent="0.3">
      <c r="A11366" s="51">
        <v>2391</v>
      </c>
      <c r="B11366" s="51" t="s">
        <v>11551</v>
      </c>
      <c r="C11366" s="51" t="s">
        <v>182</v>
      </c>
      <c r="D11366" s="51">
        <v>381.55</v>
      </c>
    </row>
    <row r="11367" spans="1:4" ht="15.75" customHeight="1" x14ac:dyDescent="0.3">
      <c r="A11367" s="51">
        <v>2374</v>
      </c>
      <c r="B11367" s="51" t="s">
        <v>11552</v>
      </c>
      <c r="C11367" s="51" t="s">
        <v>182</v>
      </c>
      <c r="D11367" s="51">
        <v>432.86</v>
      </c>
    </row>
    <row r="11368" spans="1:4" ht="15.75" customHeight="1" x14ac:dyDescent="0.3">
      <c r="A11368" s="51">
        <v>2377</v>
      </c>
      <c r="B11368" s="51" t="s">
        <v>11553</v>
      </c>
      <c r="C11368" s="51" t="s">
        <v>182</v>
      </c>
      <c r="D11368" s="51">
        <v>607.47</v>
      </c>
    </row>
    <row r="11369" spans="1:4" ht="15.75" customHeight="1" x14ac:dyDescent="0.3">
      <c r="A11369" s="51">
        <v>2393</v>
      </c>
      <c r="B11369" s="51" t="s">
        <v>11554</v>
      </c>
      <c r="C11369" s="51" t="s">
        <v>182</v>
      </c>
      <c r="D11369" s="51">
        <v>1017.29</v>
      </c>
    </row>
    <row r="11370" spans="1:4" ht="15.75" customHeight="1" x14ac:dyDescent="0.3">
      <c r="A11370" s="51">
        <v>34705</v>
      </c>
      <c r="B11370" s="51" t="s">
        <v>11555</v>
      </c>
      <c r="C11370" s="51" t="s">
        <v>182</v>
      </c>
      <c r="D11370" s="51">
        <v>889.77</v>
      </c>
    </row>
    <row r="11371" spans="1:4" ht="15.75" customHeight="1" x14ac:dyDescent="0.3">
      <c r="A11371" s="51">
        <v>34707</v>
      </c>
      <c r="B11371" s="51" t="s">
        <v>11556</v>
      </c>
      <c r="C11371" s="51" t="s">
        <v>182</v>
      </c>
      <c r="D11371" s="51">
        <v>1648.76</v>
      </c>
    </row>
    <row r="11372" spans="1:4" ht="15.75" customHeight="1" x14ac:dyDescent="0.3">
      <c r="A11372" s="51">
        <v>34544</v>
      </c>
      <c r="B11372" s="51" t="s">
        <v>11557</v>
      </c>
      <c r="C11372" s="51" t="s">
        <v>182</v>
      </c>
      <c r="D11372" s="51">
        <v>1648.58</v>
      </c>
    </row>
    <row r="11373" spans="1:4" ht="15.75" customHeight="1" x14ac:dyDescent="0.3">
      <c r="A11373" s="51">
        <v>2378</v>
      </c>
      <c r="B11373" s="51" t="s">
        <v>11558</v>
      </c>
      <c r="C11373" s="51" t="s">
        <v>182</v>
      </c>
      <c r="D11373" s="51">
        <v>1397.39</v>
      </c>
    </row>
    <row r="11374" spans="1:4" ht="15.75" customHeight="1" x14ac:dyDescent="0.3">
      <c r="A11374" s="51">
        <v>2379</v>
      </c>
      <c r="B11374" s="51" t="s">
        <v>11559</v>
      </c>
      <c r="C11374" s="51" t="s">
        <v>182</v>
      </c>
      <c r="D11374" s="51">
        <v>1397.39</v>
      </c>
    </row>
    <row r="11375" spans="1:4" ht="15.75" customHeight="1" x14ac:dyDescent="0.3">
      <c r="A11375" s="51">
        <v>2376</v>
      </c>
      <c r="B11375" s="51" t="s">
        <v>11560</v>
      </c>
      <c r="C11375" s="51" t="s">
        <v>182</v>
      </c>
      <c r="D11375" s="51">
        <v>2301.4899999999998</v>
      </c>
    </row>
    <row r="11376" spans="1:4" ht="15.75" customHeight="1" x14ac:dyDescent="0.3">
      <c r="A11376" s="51">
        <v>2394</v>
      </c>
      <c r="B11376" s="51" t="s">
        <v>11561</v>
      </c>
      <c r="C11376" s="51" t="s">
        <v>182</v>
      </c>
      <c r="D11376" s="51">
        <v>4920.16</v>
      </c>
    </row>
    <row r="11377" spans="1:4" ht="15.75" customHeight="1" x14ac:dyDescent="0.3">
      <c r="A11377" s="51">
        <v>2388</v>
      </c>
      <c r="B11377" s="51" t="s">
        <v>11562</v>
      </c>
      <c r="C11377" s="51" t="s">
        <v>182</v>
      </c>
      <c r="D11377" s="51">
        <v>69.42</v>
      </c>
    </row>
    <row r="11378" spans="1:4" ht="15.75" customHeight="1" x14ac:dyDescent="0.3">
      <c r="A11378" s="51">
        <v>34606</v>
      </c>
      <c r="B11378" s="51" t="s">
        <v>11563</v>
      </c>
      <c r="C11378" s="51" t="s">
        <v>182</v>
      </c>
      <c r="D11378" s="51">
        <v>106.49</v>
      </c>
    </row>
    <row r="11379" spans="1:4" ht="15.75" customHeight="1" x14ac:dyDescent="0.3">
      <c r="A11379" s="51">
        <v>2370</v>
      </c>
      <c r="B11379" s="51" t="s">
        <v>11564</v>
      </c>
      <c r="C11379" s="51" t="s">
        <v>182</v>
      </c>
      <c r="D11379" s="51">
        <v>12.9</v>
      </c>
    </row>
    <row r="11380" spans="1:4" ht="15.75" customHeight="1" x14ac:dyDescent="0.3">
      <c r="A11380" s="51">
        <v>2386</v>
      </c>
      <c r="B11380" s="51" t="s">
        <v>11565</v>
      </c>
      <c r="C11380" s="51" t="s">
        <v>182</v>
      </c>
      <c r="D11380" s="51">
        <v>21.64</v>
      </c>
    </row>
    <row r="11381" spans="1:4" ht="15.75" customHeight="1" x14ac:dyDescent="0.3">
      <c r="A11381" s="51">
        <v>34689</v>
      </c>
      <c r="B11381" s="51" t="s">
        <v>11566</v>
      </c>
      <c r="C11381" s="51" t="s">
        <v>182</v>
      </c>
      <c r="D11381" s="51">
        <v>33.9</v>
      </c>
    </row>
    <row r="11382" spans="1:4" ht="15.75" customHeight="1" x14ac:dyDescent="0.3">
      <c r="A11382" s="51">
        <v>2392</v>
      </c>
      <c r="B11382" s="51" t="s">
        <v>11567</v>
      </c>
      <c r="C11382" s="51" t="s">
        <v>182</v>
      </c>
      <c r="D11382" s="51">
        <v>86.59</v>
      </c>
    </row>
    <row r="11383" spans="1:4" ht="15.75" customHeight="1" x14ac:dyDescent="0.3">
      <c r="A11383" s="51">
        <v>2373</v>
      </c>
      <c r="B11383" s="51" t="s">
        <v>11568</v>
      </c>
      <c r="C11383" s="51" t="s">
        <v>182</v>
      </c>
      <c r="D11383" s="51">
        <v>122</v>
      </c>
    </row>
    <row r="11384" spans="1:4" ht="15.75" customHeight="1" x14ac:dyDescent="0.3">
      <c r="A11384" s="51">
        <v>39465</v>
      </c>
      <c r="B11384" s="51" t="s">
        <v>11569</v>
      </c>
      <c r="C11384" s="51" t="s">
        <v>182</v>
      </c>
      <c r="D11384" s="51">
        <v>74.53</v>
      </c>
    </row>
    <row r="11385" spans="1:4" ht="15.75" customHeight="1" x14ac:dyDescent="0.3">
      <c r="A11385" s="51">
        <v>39466</v>
      </c>
      <c r="B11385" s="51" t="s">
        <v>11570</v>
      </c>
      <c r="C11385" s="51" t="s">
        <v>182</v>
      </c>
      <c r="D11385" s="51">
        <v>83.85</v>
      </c>
    </row>
    <row r="11386" spans="1:4" ht="15.75" customHeight="1" x14ac:dyDescent="0.3">
      <c r="A11386" s="51">
        <v>39467</v>
      </c>
      <c r="B11386" s="51" t="s">
        <v>11571</v>
      </c>
      <c r="C11386" s="51" t="s">
        <v>182</v>
      </c>
      <c r="D11386" s="51">
        <v>107.25</v>
      </c>
    </row>
    <row r="11387" spans="1:4" ht="15.75" customHeight="1" x14ac:dyDescent="0.3">
      <c r="A11387" s="51">
        <v>39468</v>
      </c>
      <c r="B11387" s="51" t="s">
        <v>11572</v>
      </c>
      <c r="C11387" s="51" t="s">
        <v>182</v>
      </c>
      <c r="D11387" s="51">
        <v>190.64</v>
      </c>
    </row>
    <row r="11388" spans="1:4" ht="15.75" customHeight="1" x14ac:dyDescent="0.3">
      <c r="A11388" s="51">
        <v>39469</v>
      </c>
      <c r="B11388" s="51" t="s">
        <v>11573</v>
      </c>
      <c r="C11388" s="51" t="s">
        <v>182</v>
      </c>
      <c r="D11388" s="51">
        <v>77.650000000000006</v>
      </c>
    </row>
    <row r="11389" spans="1:4" ht="15.75" customHeight="1" x14ac:dyDescent="0.3">
      <c r="A11389" s="51">
        <v>39470</v>
      </c>
      <c r="B11389" s="51" t="s">
        <v>11574</v>
      </c>
      <c r="C11389" s="51" t="s">
        <v>182</v>
      </c>
      <c r="D11389" s="51">
        <v>95.41</v>
      </c>
    </row>
    <row r="11390" spans="1:4" ht="15.75" customHeight="1" x14ac:dyDescent="0.3">
      <c r="A11390" s="51">
        <v>39471</v>
      </c>
      <c r="B11390" s="51" t="s">
        <v>11575</v>
      </c>
      <c r="C11390" s="51" t="s">
        <v>182</v>
      </c>
      <c r="D11390" s="51">
        <v>114.66</v>
      </c>
    </row>
    <row r="11391" spans="1:4" ht="15.75" customHeight="1" x14ac:dyDescent="0.3">
      <c r="A11391" s="51">
        <v>39472</v>
      </c>
      <c r="B11391" s="51" t="s">
        <v>11576</v>
      </c>
      <c r="C11391" s="51" t="s">
        <v>182</v>
      </c>
      <c r="D11391" s="51">
        <v>199.23</v>
      </c>
    </row>
    <row r="11392" spans="1:4" ht="15.75" customHeight="1" x14ac:dyDescent="0.3">
      <c r="A11392" s="51">
        <v>39473</v>
      </c>
      <c r="B11392" s="51" t="s">
        <v>11577</v>
      </c>
      <c r="C11392" s="51" t="s">
        <v>182</v>
      </c>
      <c r="D11392" s="51">
        <v>128.69999999999999</v>
      </c>
    </row>
    <row r="11393" spans="1:4" ht="15.75" customHeight="1" x14ac:dyDescent="0.3">
      <c r="A11393" s="51">
        <v>39474</v>
      </c>
      <c r="B11393" s="51" t="s">
        <v>11578</v>
      </c>
      <c r="C11393" s="51" t="s">
        <v>182</v>
      </c>
      <c r="D11393" s="51">
        <v>137.19999999999999</v>
      </c>
    </row>
    <row r="11394" spans="1:4" ht="15.75" customHeight="1" x14ac:dyDescent="0.3">
      <c r="A11394" s="51">
        <v>39475</v>
      </c>
      <c r="B11394" s="51" t="s">
        <v>11579</v>
      </c>
      <c r="C11394" s="51" t="s">
        <v>182</v>
      </c>
      <c r="D11394" s="51">
        <v>155.66999999999999</v>
      </c>
    </row>
    <row r="11395" spans="1:4" ht="15.75" customHeight="1" x14ac:dyDescent="0.3">
      <c r="A11395" s="51">
        <v>39476</v>
      </c>
      <c r="B11395" s="51" t="s">
        <v>11580</v>
      </c>
      <c r="C11395" s="51" t="s">
        <v>182</v>
      </c>
      <c r="D11395" s="51">
        <v>293.04000000000002</v>
      </c>
    </row>
    <row r="11396" spans="1:4" ht="15.75" customHeight="1" x14ac:dyDescent="0.3">
      <c r="A11396" s="51">
        <v>39477</v>
      </c>
      <c r="B11396" s="51" t="s">
        <v>11581</v>
      </c>
      <c r="C11396" s="51" t="s">
        <v>182</v>
      </c>
      <c r="D11396" s="51">
        <v>143.58000000000001</v>
      </c>
    </row>
    <row r="11397" spans="1:4" ht="15.75" customHeight="1" x14ac:dyDescent="0.3">
      <c r="A11397" s="51">
        <v>39478</v>
      </c>
      <c r="B11397" s="51" t="s">
        <v>11582</v>
      </c>
      <c r="C11397" s="51" t="s">
        <v>182</v>
      </c>
      <c r="D11397" s="51">
        <v>148.02000000000001</v>
      </c>
    </row>
    <row r="11398" spans="1:4" ht="15.75" customHeight="1" x14ac:dyDescent="0.3">
      <c r="A11398" s="51">
        <v>39479</v>
      </c>
      <c r="B11398" s="51" t="s">
        <v>11583</v>
      </c>
      <c r="C11398" s="51" t="s">
        <v>182</v>
      </c>
      <c r="D11398" s="51">
        <v>174.4</v>
      </c>
    </row>
    <row r="11399" spans="1:4" ht="15.75" customHeight="1" x14ac:dyDescent="0.3">
      <c r="A11399" s="51">
        <v>39480</v>
      </c>
      <c r="B11399" s="51" t="s">
        <v>11584</v>
      </c>
      <c r="C11399" s="51" t="s">
        <v>182</v>
      </c>
      <c r="D11399" s="51">
        <v>359.88</v>
      </c>
    </row>
    <row r="11400" spans="1:4" ht="15.75" customHeight="1" x14ac:dyDescent="0.3">
      <c r="A11400" s="51">
        <v>39459</v>
      </c>
      <c r="B11400" s="51" t="s">
        <v>11585</v>
      </c>
      <c r="C11400" s="51" t="s">
        <v>182</v>
      </c>
      <c r="D11400" s="51">
        <v>305.45</v>
      </c>
    </row>
    <row r="11401" spans="1:4" ht="15.75" customHeight="1" x14ac:dyDescent="0.3">
      <c r="A11401" s="51">
        <v>39445</v>
      </c>
      <c r="B11401" s="51" t="s">
        <v>11586</v>
      </c>
      <c r="C11401" s="51" t="s">
        <v>182</v>
      </c>
      <c r="D11401" s="51">
        <v>153.36000000000001</v>
      </c>
    </row>
    <row r="11402" spans="1:4" ht="15.75" customHeight="1" x14ac:dyDescent="0.3">
      <c r="A11402" s="51">
        <v>39446</v>
      </c>
      <c r="B11402" s="51" t="s">
        <v>11587</v>
      </c>
      <c r="C11402" s="51" t="s">
        <v>182</v>
      </c>
      <c r="D11402" s="51">
        <v>156.09</v>
      </c>
    </row>
    <row r="11403" spans="1:4" ht="15.75" customHeight="1" x14ac:dyDescent="0.3">
      <c r="A11403" s="51">
        <v>39447</v>
      </c>
      <c r="B11403" s="51" t="s">
        <v>11588</v>
      </c>
      <c r="C11403" s="51" t="s">
        <v>182</v>
      </c>
      <c r="D11403" s="51">
        <v>166.92</v>
      </c>
    </row>
    <row r="11404" spans="1:4" ht="15.75" customHeight="1" x14ac:dyDescent="0.3">
      <c r="A11404" s="51">
        <v>39448</v>
      </c>
      <c r="B11404" s="51" t="s">
        <v>11589</v>
      </c>
      <c r="C11404" s="51" t="s">
        <v>182</v>
      </c>
      <c r="D11404" s="51">
        <v>284.63</v>
      </c>
    </row>
    <row r="11405" spans="1:4" ht="15.75" customHeight="1" x14ac:dyDescent="0.3">
      <c r="A11405" s="51">
        <v>39450</v>
      </c>
      <c r="B11405" s="51" t="s">
        <v>11590</v>
      </c>
      <c r="C11405" s="51" t="s">
        <v>182</v>
      </c>
      <c r="D11405" s="51">
        <v>173.66</v>
      </c>
    </row>
    <row r="11406" spans="1:4" ht="15.75" customHeight="1" x14ac:dyDescent="0.3">
      <c r="A11406" s="51">
        <v>39451</v>
      </c>
      <c r="B11406" s="51" t="s">
        <v>11591</v>
      </c>
      <c r="C11406" s="51" t="s">
        <v>182</v>
      </c>
      <c r="D11406" s="51">
        <v>189.41</v>
      </c>
    </row>
    <row r="11407" spans="1:4" ht="15.75" customHeight="1" x14ac:dyDescent="0.3">
      <c r="A11407" s="51">
        <v>39452</v>
      </c>
      <c r="B11407" s="51" t="s">
        <v>11592</v>
      </c>
      <c r="C11407" s="51" t="s">
        <v>182</v>
      </c>
      <c r="D11407" s="51">
        <v>190.54</v>
      </c>
    </row>
    <row r="11408" spans="1:4" ht="15.75" customHeight="1" x14ac:dyDescent="0.3">
      <c r="A11408" s="51">
        <v>39523</v>
      </c>
      <c r="B11408" s="51" t="s">
        <v>11593</v>
      </c>
      <c r="C11408" s="51" t="s">
        <v>182</v>
      </c>
      <c r="D11408" s="51">
        <v>318.87</v>
      </c>
    </row>
    <row r="11409" spans="1:4" ht="15.75" customHeight="1" x14ac:dyDescent="0.3">
      <c r="A11409" s="51">
        <v>39449</v>
      </c>
      <c r="B11409" s="51" t="s">
        <v>11594</v>
      </c>
      <c r="C11409" s="51" t="s">
        <v>182</v>
      </c>
      <c r="D11409" s="51">
        <v>353.13</v>
      </c>
    </row>
    <row r="11410" spans="1:4" ht="15.75" customHeight="1" x14ac:dyDescent="0.3">
      <c r="A11410" s="51">
        <v>39455</v>
      </c>
      <c r="B11410" s="51" t="s">
        <v>11595</v>
      </c>
      <c r="C11410" s="51" t="s">
        <v>182</v>
      </c>
      <c r="D11410" s="51">
        <v>174.73</v>
      </c>
    </row>
    <row r="11411" spans="1:4" ht="15.75" customHeight="1" x14ac:dyDescent="0.3">
      <c r="A11411" s="51">
        <v>39456</v>
      </c>
      <c r="B11411" s="51" t="s">
        <v>11596</v>
      </c>
      <c r="C11411" s="51" t="s">
        <v>182</v>
      </c>
      <c r="D11411" s="51">
        <v>174.86</v>
      </c>
    </row>
    <row r="11412" spans="1:4" ht="15.75" customHeight="1" x14ac:dyDescent="0.3">
      <c r="A11412" s="51">
        <v>39457</v>
      </c>
      <c r="B11412" s="51" t="s">
        <v>11597</v>
      </c>
      <c r="C11412" s="51" t="s">
        <v>182</v>
      </c>
      <c r="D11412" s="51">
        <v>190.63</v>
      </c>
    </row>
    <row r="11413" spans="1:4" ht="15.75" customHeight="1" x14ac:dyDescent="0.3">
      <c r="A11413" s="51">
        <v>39458</v>
      </c>
      <c r="B11413" s="51" t="s">
        <v>11598</v>
      </c>
      <c r="C11413" s="51" t="s">
        <v>182</v>
      </c>
      <c r="D11413" s="51">
        <v>355.73</v>
      </c>
    </row>
    <row r="11414" spans="1:4" ht="15.75" customHeight="1" x14ac:dyDescent="0.3">
      <c r="A11414" s="51">
        <v>39464</v>
      </c>
      <c r="B11414" s="51" t="s">
        <v>11599</v>
      </c>
      <c r="C11414" s="51" t="s">
        <v>182</v>
      </c>
      <c r="D11414" s="51">
        <v>572.04</v>
      </c>
    </row>
    <row r="11415" spans="1:4" ht="15.75" customHeight="1" x14ac:dyDescent="0.3">
      <c r="A11415" s="51">
        <v>39460</v>
      </c>
      <c r="B11415" s="51" t="s">
        <v>11600</v>
      </c>
      <c r="C11415" s="51" t="s">
        <v>182</v>
      </c>
      <c r="D11415" s="51">
        <v>216.96</v>
      </c>
    </row>
    <row r="11416" spans="1:4" ht="15.75" customHeight="1" x14ac:dyDescent="0.3">
      <c r="A11416" s="51">
        <v>39461</v>
      </c>
      <c r="B11416" s="51" t="s">
        <v>11601</v>
      </c>
      <c r="C11416" s="51" t="s">
        <v>182</v>
      </c>
      <c r="D11416" s="51">
        <v>254.23</v>
      </c>
    </row>
    <row r="11417" spans="1:4" ht="15.75" customHeight="1" x14ac:dyDescent="0.3">
      <c r="A11417" s="51">
        <v>39462</v>
      </c>
      <c r="B11417" s="51" t="s">
        <v>11602</v>
      </c>
      <c r="C11417" s="51" t="s">
        <v>182</v>
      </c>
      <c r="D11417" s="51">
        <v>245.01</v>
      </c>
    </row>
    <row r="11418" spans="1:4" ht="15.75" customHeight="1" x14ac:dyDescent="0.3">
      <c r="A11418" s="51">
        <v>39463</v>
      </c>
      <c r="B11418" s="51" t="s">
        <v>11603</v>
      </c>
      <c r="C11418" s="51" t="s">
        <v>182</v>
      </c>
      <c r="D11418" s="51">
        <v>567.6</v>
      </c>
    </row>
    <row r="11419" spans="1:4" ht="15.75" customHeight="1" x14ac:dyDescent="0.3">
      <c r="A11419" s="51">
        <v>26039</v>
      </c>
      <c r="B11419" s="51" t="s">
        <v>11604</v>
      </c>
      <c r="C11419" s="51" t="s">
        <v>182</v>
      </c>
    </row>
    <row r="11420" spans="1:4" ht="15.75" customHeight="1" x14ac:dyDescent="0.3">
      <c r="A11420" s="51">
        <v>2401</v>
      </c>
      <c r="B11420" s="51" t="s">
        <v>11605</v>
      </c>
      <c r="C11420" s="51" t="s">
        <v>182</v>
      </c>
    </row>
    <row r="11421" spans="1:4" ht="15.75" customHeight="1" x14ac:dyDescent="0.3">
      <c r="A11421" s="51">
        <v>38870</v>
      </c>
      <c r="B11421" s="51" t="s">
        <v>11606</v>
      </c>
      <c r="C11421" s="51" t="s">
        <v>182</v>
      </c>
    </row>
    <row r="11422" spans="1:4" ht="15.75" customHeight="1" x14ac:dyDescent="0.3">
      <c r="A11422" s="51">
        <v>38869</v>
      </c>
      <c r="B11422" s="51" t="s">
        <v>11607</v>
      </c>
      <c r="C11422" s="51" t="s">
        <v>182</v>
      </c>
    </row>
    <row r="11423" spans="1:4" ht="15.75" customHeight="1" x14ac:dyDescent="0.3">
      <c r="A11423" s="51">
        <v>38872</v>
      </c>
      <c r="B11423" s="51" t="s">
        <v>11608</v>
      </c>
      <c r="C11423" s="51" t="s">
        <v>182</v>
      </c>
    </row>
    <row r="11424" spans="1:4" ht="15.75" customHeight="1" x14ac:dyDescent="0.3">
      <c r="A11424" s="51">
        <v>38871</v>
      </c>
      <c r="B11424" s="51" t="s">
        <v>11609</v>
      </c>
      <c r="C11424" s="51" t="s">
        <v>182</v>
      </c>
    </row>
    <row r="11425" spans="1:4" ht="15.75" customHeight="1" x14ac:dyDescent="0.3">
      <c r="A11425" s="51">
        <v>39283</v>
      </c>
      <c r="B11425" s="51" t="s">
        <v>11610</v>
      </c>
      <c r="C11425" s="51" t="s">
        <v>182</v>
      </c>
    </row>
    <row r="11426" spans="1:4" ht="15.75" customHeight="1" x14ac:dyDescent="0.3">
      <c r="A11426" s="51">
        <v>39285</v>
      </c>
      <c r="B11426" s="51" t="s">
        <v>11611</v>
      </c>
      <c r="C11426" s="51" t="s">
        <v>182</v>
      </c>
    </row>
    <row r="11427" spans="1:4" ht="15.75" customHeight="1" x14ac:dyDescent="0.3">
      <c r="A11427" s="51">
        <v>39286</v>
      </c>
      <c r="B11427" s="51" t="s">
        <v>11612</v>
      </c>
      <c r="C11427" s="51" t="s">
        <v>182</v>
      </c>
    </row>
    <row r="11428" spans="1:4" ht="15.75" customHeight="1" x14ac:dyDescent="0.3">
      <c r="A11428" s="51">
        <v>39288</v>
      </c>
      <c r="B11428" s="51" t="s">
        <v>11613</v>
      </c>
      <c r="C11428" s="51" t="s">
        <v>182</v>
      </c>
    </row>
    <row r="11429" spans="1:4" ht="15.75" customHeight="1" x14ac:dyDescent="0.3">
      <c r="A11429" s="51">
        <v>44476</v>
      </c>
      <c r="B11429" s="51" t="s">
        <v>11614</v>
      </c>
      <c r="C11429" s="51" t="s">
        <v>216</v>
      </c>
      <c r="D11429" s="51">
        <v>752.83</v>
      </c>
    </row>
    <row r="11430" spans="1:4" ht="15.75" customHeight="1" x14ac:dyDescent="0.3">
      <c r="A11430" s="51">
        <v>10629</v>
      </c>
      <c r="B11430" s="51" t="s">
        <v>11615</v>
      </c>
      <c r="C11430" s="51" t="s">
        <v>216</v>
      </c>
      <c r="D11430" s="51">
        <v>655.44</v>
      </c>
    </row>
    <row r="11431" spans="1:4" ht="15.75" customHeight="1" x14ac:dyDescent="0.3">
      <c r="A11431" s="51">
        <v>10698</v>
      </c>
      <c r="B11431" s="51" t="s">
        <v>11616</v>
      </c>
      <c r="C11431" s="51" t="s">
        <v>216</v>
      </c>
    </row>
    <row r="11432" spans="1:4" ht="15.75" customHeight="1" x14ac:dyDescent="0.3">
      <c r="A11432" s="51">
        <v>40521</v>
      </c>
      <c r="B11432" s="51" t="s">
        <v>11617</v>
      </c>
      <c r="C11432" s="51" t="s">
        <v>182</v>
      </c>
      <c r="D11432" s="51">
        <v>114899.92</v>
      </c>
    </row>
    <row r="11433" spans="1:4" ht="15.75" customHeight="1" x14ac:dyDescent="0.3">
      <c r="A11433" s="51">
        <v>2432</v>
      </c>
      <c r="B11433" s="51" t="s">
        <v>11618</v>
      </c>
      <c r="C11433" s="51" t="s">
        <v>182</v>
      </c>
      <c r="D11433" s="51">
        <v>28.67</v>
      </c>
    </row>
    <row r="11434" spans="1:4" ht="15.75" customHeight="1" x14ac:dyDescent="0.3">
      <c r="A11434" s="51">
        <v>2418</v>
      </c>
      <c r="B11434" s="51" t="s">
        <v>11619</v>
      </c>
      <c r="C11434" s="51" t="s">
        <v>182</v>
      </c>
      <c r="D11434" s="51">
        <v>13.3</v>
      </c>
    </row>
    <row r="11435" spans="1:4" ht="15.75" customHeight="1" x14ac:dyDescent="0.3">
      <c r="A11435" s="51">
        <v>2433</v>
      </c>
      <c r="B11435" s="51" t="s">
        <v>11620</v>
      </c>
      <c r="C11435" s="51" t="s">
        <v>182</v>
      </c>
      <c r="D11435" s="51">
        <v>9.7100000000000009</v>
      </c>
    </row>
    <row r="11436" spans="1:4" ht="15.75" customHeight="1" x14ac:dyDescent="0.3">
      <c r="A11436" s="51">
        <v>2420</v>
      </c>
      <c r="B11436" s="51" t="s">
        <v>11621</v>
      </c>
      <c r="C11436" s="51" t="s">
        <v>182</v>
      </c>
      <c r="D11436" s="51">
        <v>16.68</v>
      </c>
    </row>
    <row r="11437" spans="1:4" ht="15.75" customHeight="1" x14ac:dyDescent="0.3">
      <c r="A11437" s="51">
        <v>11447</v>
      </c>
      <c r="B11437" s="51" t="s">
        <v>11622</v>
      </c>
      <c r="C11437" s="51" t="s">
        <v>182</v>
      </c>
      <c r="D11437" s="51">
        <v>32.96</v>
      </c>
    </row>
    <row r="11438" spans="1:4" ht="15.75" customHeight="1" x14ac:dyDescent="0.3">
      <c r="A11438" s="51">
        <v>11451</v>
      </c>
      <c r="B11438" s="51" t="s">
        <v>11623</v>
      </c>
      <c r="C11438" s="51" t="s">
        <v>182</v>
      </c>
      <c r="D11438" s="51">
        <v>88.38</v>
      </c>
    </row>
    <row r="11439" spans="1:4" ht="15.75" customHeight="1" x14ac:dyDescent="0.3">
      <c r="A11439" s="51">
        <v>11116</v>
      </c>
      <c r="B11439" s="51" t="s">
        <v>11624</v>
      </c>
      <c r="C11439" s="51" t="s">
        <v>182</v>
      </c>
      <c r="D11439" s="51">
        <v>796.02</v>
      </c>
    </row>
    <row r="11440" spans="1:4" ht="15.75" customHeight="1" x14ac:dyDescent="0.3">
      <c r="A11440" s="51">
        <v>38411</v>
      </c>
      <c r="B11440" s="51" t="s">
        <v>11625</v>
      </c>
      <c r="C11440" s="51" t="s">
        <v>182</v>
      </c>
      <c r="D11440" s="51">
        <v>1547.21</v>
      </c>
    </row>
    <row r="11441" spans="1:4" ht="15.75" customHeight="1" x14ac:dyDescent="0.3">
      <c r="A11441" s="51">
        <v>38189</v>
      </c>
      <c r="B11441" s="51" t="s">
        <v>11626</v>
      </c>
      <c r="C11441" s="51" t="s">
        <v>182</v>
      </c>
      <c r="D11441" s="51">
        <v>166.94</v>
      </c>
    </row>
    <row r="11442" spans="1:4" ht="15.75" customHeight="1" x14ac:dyDescent="0.3">
      <c r="A11442" s="51">
        <v>38190</v>
      </c>
      <c r="B11442" s="51" t="s">
        <v>11627</v>
      </c>
      <c r="C11442" s="51" t="s">
        <v>182</v>
      </c>
      <c r="D11442" s="51">
        <v>351.69</v>
      </c>
    </row>
    <row r="11443" spans="1:4" ht="15.75" customHeight="1" x14ac:dyDescent="0.3">
      <c r="A11443" s="51">
        <v>7608</v>
      </c>
      <c r="B11443" s="51" t="s">
        <v>11628</v>
      </c>
      <c r="C11443" s="51" t="s">
        <v>182</v>
      </c>
      <c r="D11443" s="51">
        <v>11.85</v>
      </c>
    </row>
    <row r="11444" spans="1:4" ht="15.75" customHeight="1" x14ac:dyDescent="0.3">
      <c r="A11444" s="51">
        <v>1370</v>
      </c>
      <c r="B11444" s="51" t="s">
        <v>11629</v>
      </c>
      <c r="C11444" s="51" t="s">
        <v>182</v>
      </c>
      <c r="D11444" s="51">
        <v>129.5</v>
      </c>
    </row>
    <row r="11445" spans="1:4" ht="15.75" customHeight="1" x14ac:dyDescent="0.3">
      <c r="A11445" s="51">
        <v>36516</v>
      </c>
      <c r="B11445" s="51" t="s">
        <v>11630</v>
      </c>
      <c r="C11445" s="51" t="s">
        <v>182</v>
      </c>
    </row>
    <row r="11446" spans="1:4" ht="15.75" customHeight="1" x14ac:dyDescent="0.3">
      <c r="A11446" s="51">
        <v>34777</v>
      </c>
      <c r="B11446" s="51" t="s">
        <v>11631</v>
      </c>
      <c r="C11446" s="51" t="s">
        <v>182</v>
      </c>
      <c r="D11446" s="51">
        <v>2.95</v>
      </c>
    </row>
    <row r="11447" spans="1:4" ht="15.75" customHeight="1" x14ac:dyDescent="0.3">
      <c r="A11447" s="51">
        <v>7272</v>
      </c>
      <c r="B11447" s="51" t="s">
        <v>11632</v>
      </c>
      <c r="C11447" s="51" t="s">
        <v>182</v>
      </c>
      <c r="D11447" s="51">
        <v>2.2200000000000002</v>
      </c>
    </row>
    <row r="11448" spans="1:4" ht="15.75" customHeight="1" x14ac:dyDescent="0.3">
      <c r="A11448" s="51">
        <v>10605</v>
      </c>
      <c r="B11448" s="51" t="s">
        <v>11633</v>
      </c>
      <c r="C11448" s="51" t="s">
        <v>182</v>
      </c>
      <c r="D11448" s="51">
        <v>4.29</v>
      </c>
    </row>
    <row r="11449" spans="1:4" ht="15.75" customHeight="1" x14ac:dyDescent="0.3">
      <c r="A11449" s="51">
        <v>10604</v>
      </c>
      <c r="B11449" s="51" t="s">
        <v>11634</v>
      </c>
      <c r="C11449" s="51" t="s">
        <v>182</v>
      </c>
      <c r="D11449" s="51">
        <v>10</v>
      </c>
    </row>
    <row r="11450" spans="1:4" ht="15.75" customHeight="1" x14ac:dyDescent="0.3">
      <c r="A11450" s="51">
        <v>672</v>
      </c>
      <c r="B11450" s="51" t="s">
        <v>11635</v>
      </c>
      <c r="C11450" s="51" t="s">
        <v>182</v>
      </c>
      <c r="D11450" s="51">
        <v>13.75</v>
      </c>
    </row>
    <row r="11451" spans="1:4" ht="15.75" customHeight="1" x14ac:dyDescent="0.3">
      <c r="A11451" s="51">
        <v>668</v>
      </c>
      <c r="B11451" s="51" t="s">
        <v>11636</v>
      </c>
      <c r="C11451" s="51" t="s">
        <v>182</v>
      </c>
      <c r="D11451" s="51">
        <v>16.59</v>
      </c>
    </row>
    <row r="11452" spans="1:4" ht="15.75" customHeight="1" x14ac:dyDescent="0.3">
      <c r="A11452" s="51">
        <v>10578</v>
      </c>
      <c r="B11452" s="51" t="s">
        <v>11637</v>
      </c>
      <c r="C11452" s="51" t="s">
        <v>182</v>
      </c>
      <c r="D11452" s="51">
        <v>19.329999999999998</v>
      </c>
    </row>
    <row r="11453" spans="1:4" ht="15.75" customHeight="1" x14ac:dyDescent="0.3">
      <c r="A11453" s="51">
        <v>666</v>
      </c>
      <c r="B11453" s="51" t="s">
        <v>11638</v>
      </c>
      <c r="C11453" s="51" t="s">
        <v>182</v>
      </c>
      <c r="D11453" s="51">
        <v>21.49</v>
      </c>
    </row>
    <row r="11454" spans="1:4" ht="15.75" customHeight="1" x14ac:dyDescent="0.3">
      <c r="A11454" s="51">
        <v>665</v>
      </c>
      <c r="B11454" s="51" t="s">
        <v>11639</v>
      </c>
      <c r="C11454" s="51" t="s">
        <v>182</v>
      </c>
      <c r="D11454" s="51">
        <v>28.75</v>
      </c>
    </row>
    <row r="11455" spans="1:4" ht="15.75" customHeight="1" x14ac:dyDescent="0.3">
      <c r="A11455" s="51">
        <v>10577</v>
      </c>
      <c r="B11455" s="51" t="s">
        <v>11640</v>
      </c>
      <c r="C11455" s="51" t="s">
        <v>182</v>
      </c>
      <c r="D11455" s="51">
        <v>25.5</v>
      </c>
    </row>
    <row r="11456" spans="1:4" ht="15.75" customHeight="1" x14ac:dyDescent="0.3">
      <c r="A11456" s="51">
        <v>10583</v>
      </c>
      <c r="B11456" s="51" t="s">
        <v>11641</v>
      </c>
      <c r="C11456" s="51" t="s">
        <v>182</v>
      </c>
      <c r="D11456" s="51">
        <v>13.25</v>
      </c>
    </row>
    <row r="11457" spans="1:4" ht="15.75" customHeight="1" x14ac:dyDescent="0.3">
      <c r="A11457" s="51">
        <v>10579</v>
      </c>
      <c r="B11457" s="51" t="s">
        <v>11642</v>
      </c>
      <c r="C11457" s="51" t="s">
        <v>182</v>
      </c>
      <c r="D11457" s="51">
        <v>23.09</v>
      </c>
    </row>
    <row r="11458" spans="1:4" ht="15.75" customHeight="1" x14ac:dyDescent="0.3">
      <c r="A11458" s="51">
        <v>10582</v>
      </c>
      <c r="B11458" s="51" t="s">
        <v>11643</v>
      </c>
      <c r="C11458" s="51" t="s">
        <v>182</v>
      </c>
      <c r="D11458" s="51">
        <v>11.66</v>
      </c>
    </row>
    <row r="11459" spans="1:4" ht="15.75" customHeight="1" x14ac:dyDescent="0.3">
      <c r="A11459" s="51">
        <v>2436</v>
      </c>
      <c r="B11459" s="51" t="s">
        <v>11644</v>
      </c>
      <c r="C11459" s="51" t="s">
        <v>2092</v>
      </c>
      <c r="D11459" s="51">
        <v>27.06</v>
      </c>
    </row>
    <row r="11460" spans="1:4" ht="15.75" customHeight="1" x14ac:dyDescent="0.3">
      <c r="A11460" s="51">
        <v>40918</v>
      </c>
      <c r="B11460" s="51" t="s">
        <v>11645</v>
      </c>
      <c r="C11460" s="51" t="s">
        <v>6963</v>
      </c>
      <c r="D11460" s="51">
        <v>4747.54</v>
      </c>
    </row>
    <row r="11461" spans="1:4" ht="15.75" customHeight="1" x14ac:dyDescent="0.3">
      <c r="A11461" s="51">
        <v>10998</v>
      </c>
      <c r="B11461" s="51" t="s">
        <v>11646</v>
      </c>
      <c r="C11461" s="51" t="s">
        <v>482</v>
      </c>
      <c r="D11461" s="51">
        <v>43.07</v>
      </c>
    </row>
    <row r="11462" spans="1:4" ht="15.75" customHeight="1" x14ac:dyDescent="0.3">
      <c r="A11462" s="51">
        <v>11002</v>
      </c>
      <c r="B11462" s="51" t="s">
        <v>11647</v>
      </c>
      <c r="C11462" s="51" t="s">
        <v>482</v>
      </c>
      <c r="D11462" s="51">
        <v>39.46</v>
      </c>
    </row>
    <row r="11463" spans="1:4" ht="15.75" customHeight="1" x14ac:dyDescent="0.3">
      <c r="A11463" s="51">
        <v>10999</v>
      </c>
      <c r="B11463" s="51" t="s">
        <v>11648</v>
      </c>
      <c r="C11463" s="51" t="s">
        <v>482</v>
      </c>
      <c r="D11463" s="51">
        <v>37.909999999999997</v>
      </c>
    </row>
    <row r="11464" spans="1:4" ht="15.75" customHeight="1" x14ac:dyDescent="0.3">
      <c r="A11464" s="51">
        <v>10997</v>
      </c>
      <c r="B11464" s="51" t="s">
        <v>11649</v>
      </c>
      <c r="C11464" s="51" t="s">
        <v>482</v>
      </c>
      <c r="D11464" s="51">
        <v>41.09</v>
      </c>
    </row>
    <row r="11465" spans="1:4" ht="15.75" customHeight="1" x14ac:dyDescent="0.3">
      <c r="A11465" s="51">
        <v>2685</v>
      </c>
      <c r="B11465" s="51" t="s">
        <v>11650</v>
      </c>
      <c r="C11465" s="51" t="s">
        <v>224</v>
      </c>
      <c r="D11465" s="51">
        <v>11.66</v>
      </c>
    </row>
    <row r="11466" spans="1:4" ht="15.75" customHeight="1" x14ac:dyDescent="0.3">
      <c r="A11466" s="51">
        <v>2680</v>
      </c>
      <c r="B11466" s="51" t="s">
        <v>11651</v>
      </c>
      <c r="C11466" s="51" t="s">
        <v>224</v>
      </c>
      <c r="D11466" s="51">
        <v>17.059999999999999</v>
      </c>
    </row>
    <row r="11467" spans="1:4" ht="15.75" customHeight="1" x14ac:dyDescent="0.3">
      <c r="A11467" s="51">
        <v>2684</v>
      </c>
      <c r="B11467" s="51" t="s">
        <v>11652</v>
      </c>
      <c r="C11467" s="51" t="s">
        <v>224</v>
      </c>
      <c r="D11467" s="51">
        <v>15.52</v>
      </c>
    </row>
    <row r="11468" spans="1:4" ht="15.75" customHeight="1" x14ac:dyDescent="0.3">
      <c r="A11468" s="51">
        <v>2673</v>
      </c>
      <c r="B11468" s="51" t="s">
        <v>11653</v>
      </c>
      <c r="C11468" s="51" t="s">
        <v>224</v>
      </c>
      <c r="D11468" s="51">
        <v>5.99</v>
      </c>
    </row>
    <row r="11469" spans="1:4" ht="15.75" customHeight="1" x14ac:dyDescent="0.3">
      <c r="A11469" s="51">
        <v>2681</v>
      </c>
      <c r="B11469" s="51" t="s">
        <v>11654</v>
      </c>
      <c r="C11469" s="51" t="s">
        <v>224</v>
      </c>
      <c r="D11469" s="51">
        <v>27.87</v>
      </c>
    </row>
    <row r="11470" spans="1:4" ht="15.75" customHeight="1" x14ac:dyDescent="0.3">
      <c r="A11470" s="51">
        <v>2682</v>
      </c>
      <c r="B11470" s="51" t="s">
        <v>11655</v>
      </c>
      <c r="C11470" s="51" t="s">
        <v>224</v>
      </c>
      <c r="D11470" s="51">
        <v>40.67</v>
      </c>
    </row>
    <row r="11471" spans="1:4" ht="15.75" customHeight="1" x14ac:dyDescent="0.3">
      <c r="A11471" s="51">
        <v>2686</v>
      </c>
      <c r="B11471" s="51" t="s">
        <v>11656</v>
      </c>
      <c r="C11471" s="51" t="s">
        <v>224</v>
      </c>
      <c r="D11471" s="51">
        <v>51</v>
      </c>
    </row>
    <row r="11472" spans="1:4" ht="15.75" customHeight="1" x14ac:dyDescent="0.3">
      <c r="A11472" s="51">
        <v>2674</v>
      </c>
      <c r="B11472" s="51" t="s">
        <v>11657</v>
      </c>
      <c r="C11472" s="51" t="s">
        <v>224</v>
      </c>
      <c r="D11472" s="51">
        <v>7.46</v>
      </c>
    </row>
    <row r="11473" spans="1:4" ht="15.75" customHeight="1" x14ac:dyDescent="0.3">
      <c r="A11473" s="51">
        <v>2683</v>
      </c>
      <c r="B11473" s="51" t="s">
        <v>11658</v>
      </c>
      <c r="C11473" s="51" t="s">
        <v>224</v>
      </c>
      <c r="D11473" s="51">
        <v>80.36</v>
      </c>
    </row>
    <row r="11474" spans="1:4" ht="15.75" customHeight="1" x14ac:dyDescent="0.3">
      <c r="A11474" s="51">
        <v>2676</v>
      </c>
      <c r="B11474" s="51" t="s">
        <v>11659</v>
      </c>
      <c r="C11474" s="51" t="s">
        <v>224</v>
      </c>
      <c r="D11474" s="51">
        <v>3.48</v>
      </c>
    </row>
    <row r="11475" spans="1:4" ht="15.75" customHeight="1" x14ac:dyDescent="0.3">
      <c r="A11475" s="51">
        <v>2678</v>
      </c>
      <c r="B11475" s="51" t="s">
        <v>11660</v>
      </c>
      <c r="C11475" s="51" t="s">
        <v>224</v>
      </c>
      <c r="D11475" s="51">
        <v>4.3600000000000003</v>
      </c>
    </row>
    <row r="11476" spans="1:4" ht="15.75" customHeight="1" x14ac:dyDescent="0.3">
      <c r="A11476" s="51">
        <v>2679</v>
      </c>
      <c r="B11476" s="51" t="s">
        <v>11661</v>
      </c>
      <c r="C11476" s="51" t="s">
        <v>224</v>
      </c>
      <c r="D11476" s="51">
        <v>6.73</v>
      </c>
    </row>
    <row r="11477" spans="1:4" ht="15.75" customHeight="1" x14ac:dyDescent="0.3">
      <c r="A11477" s="51">
        <v>12070</v>
      </c>
      <c r="B11477" s="51" t="s">
        <v>11662</v>
      </c>
      <c r="C11477" s="51" t="s">
        <v>224</v>
      </c>
      <c r="D11477" s="51">
        <v>9.36</v>
      </c>
    </row>
    <row r="11478" spans="1:4" ht="15.75" customHeight="1" x14ac:dyDescent="0.3">
      <c r="A11478" s="51">
        <v>2675</v>
      </c>
      <c r="B11478" s="51" t="s">
        <v>11663</v>
      </c>
      <c r="C11478" s="51" t="s">
        <v>224</v>
      </c>
      <c r="D11478" s="51">
        <v>12.17</v>
      </c>
    </row>
    <row r="11479" spans="1:4" ht="15.75" customHeight="1" x14ac:dyDescent="0.3">
      <c r="A11479" s="51">
        <v>12067</v>
      </c>
      <c r="B11479" s="51" t="s">
        <v>11664</v>
      </c>
      <c r="C11479" s="51" t="s">
        <v>224</v>
      </c>
      <c r="D11479" s="51">
        <v>16.510000000000002</v>
      </c>
    </row>
    <row r="11480" spans="1:4" ht="15.75" customHeight="1" x14ac:dyDescent="0.3">
      <c r="A11480" s="51">
        <v>21128</v>
      </c>
      <c r="B11480" s="51" t="s">
        <v>11665</v>
      </c>
      <c r="C11480" s="51" t="s">
        <v>224</v>
      </c>
      <c r="D11480" s="51">
        <v>10.29</v>
      </c>
    </row>
    <row r="11481" spans="1:4" ht="15.75" customHeight="1" x14ac:dyDescent="0.3">
      <c r="A11481" s="51">
        <v>40400</v>
      </c>
      <c r="B11481" s="51" t="s">
        <v>11666</v>
      </c>
      <c r="C11481" s="51" t="s">
        <v>224</v>
      </c>
      <c r="D11481" s="51">
        <v>2.5</v>
      </c>
    </row>
    <row r="11482" spans="1:4" ht="15.75" customHeight="1" x14ac:dyDescent="0.3">
      <c r="A11482" s="51">
        <v>40401</v>
      </c>
      <c r="B11482" s="51" t="s">
        <v>11667</v>
      </c>
      <c r="C11482" s="51" t="s">
        <v>224</v>
      </c>
      <c r="D11482" s="51">
        <v>3.69</v>
      </c>
    </row>
    <row r="11483" spans="1:4" ht="15.75" customHeight="1" x14ac:dyDescent="0.3">
      <c r="A11483" s="51">
        <v>40402</v>
      </c>
      <c r="B11483" s="51" t="s">
        <v>11668</v>
      </c>
      <c r="C11483" s="51" t="s">
        <v>224</v>
      </c>
      <c r="D11483" s="51">
        <v>4.7300000000000004</v>
      </c>
    </row>
    <row r="11484" spans="1:4" ht="15.75" customHeight="1" x14ac:dyDescent="0.3">
      <c r="A11484" s="51">
        <v>21137</v>
      </c>
      <c r="B11484" s="51" t="s">
        <v>11669</v>
      </c>
      <c r="C11484" s="51" t="s">
        <v>224</v>
      </c>
      <c r="D11484" s="51">
        <v>10.53</v>
      </c>
    </row>
    <row r="11485" spans="1:4" ht="15.75" customHeight="1" x14ac:dyDescent="0.3">
      <c r="A11485" s="51">
        <v>2504</v>
      </c>
      <c r="B11485" s="51" t="s">
        <v>11670</v>
      </c>
      <c r="C11485" s="51" t="s">
        <v>224</v>
      </c>
      <c r="D11485" s="51">
        <v>11.42</v>
      </c>
    </row>
    <row r="11486" spans="1:4" ht="15.75" customHeight="1" x14ac:dyDescent="0.3">
      <c r="A11486" s="51">
        <v>2501</v>
      </c>
      <c r="B11486" s="51" t="s">
        <v>11671</v>
      </c>
      <c r="C11486" s="51" t="s">
        <v>224</v>
      </c>
      <c r="D11486" s="51">
        <v>14.97</v>
      </c>
    </row>
    <row r="11487" spans="1:4" ht="15.75" customHeight="1" x14ac:dyDescent="0.3">
      <c r="A11487" s="51">
        <v>2502</v>
      </c>
      <c r="B11487" s="51" t="s">
        <v>11672</v>
      </c>
      <c r="C11487" s="51" t="s">
        <v>224</v>
      </c>
      <c r="D11487" s="51">
        <v>22.59</v>
      </c>
    </row>
    <row r="11488" spans="1:4" ht="15.75" customHeight="1" x14ac:dyDescent="0.3">
      <c r="A11488" s="51">
        <v>2503</v>
      </c>
      <c r="B11488" s="51" t="s">
        <v>11673</v>
      </c>
      <c r="C11488" s="51" t="s">
        <v>224</v>
      </c>
      <c r="D11488" s="51">
        <v>29.07</v>
      </c>
    </row>
    <row r="11489" spans="1:4" ht="15.75" customHeight="1" x14ac:dyDescent="0.3">
      <c r="A11489" s="51">
        <v>2500</v>
      </c>
      <c r="B11489" s="51" t="s">
        <v>11674</v>
      </c>
      <c r="C11489" s="51" t="s">
        <v>224</v>
      </c>
      <c r="D11489" s="51">
        <v>38.729999999999997</v>
      </c>
    </row>
    <row r="11490" spans="1:4" ht="15.75" customHeight="1" x14ac:dyDescent="0.3">
      <c r="A11490" s="51">
        <v>2505</v>
      </c>
      <c r="B11490" s="51" t="s">
        <v>11675</v>
      </c>
      <c r="C11490" s="51" t="s">
        <v>224</v>
      </c>
      <c r="D11490" s="51">
        <v>60.36</v>
      </c>
    </row>
    <row r="11491" spans="1:4" ht="15.75" customHeight="1" x14ac:dyDescent="0.3">
      <c r="A11491" s="51">
        <v>12056</v>
      </c>
      <c r="B11491" s="51" t="s">
        <v>11676</v>
      </c>
      <c r="C11491" s="51" t="s">
        <v>224</v>
      </c>
      <c r="D11491" s="51">
        <v>24.39</v>
      </c>
    </row>
    <row r="11492" spans="1:4" ht="15.75" customHeight="1" x14ac:dyDescent="0.3">
      <c r="A11492" s="51">
        <v>12057</v>
      </c>
      <c r="B11492" s="51" t="s">
        <v>11677</v>
      </c>
      <c r="C11492" s="51" t="s">
        <v>224</v>
      </c>
      <c r="D11492" s="51">
        <v>20.71</v>
      </c>
    </row>
    <row r="11493" spans="1:4" ht="15.75" customHeight="1" x14ac:dyDescent="0.3">
      <c r="A11493" s="51">
        <v>12058</v>
      </c>
      <c r="B11493" s="51" t="s">
        <v>11678</v>
      </c>
      <c r="C11493" s="51" t="s">
        <v>224</v>
      </c>
      <c r="D11493" s="51">
        <v>12.91</v>
      </c>
    </row>
    <row r="11494" spans="1:4" ht="15.75" customHeight="1" x14ac:dyDescent="0.3">
      <c r="A11494" s="51">
        <v>12059</v>
      </c>
      <c r="B11494" s="51" t="s">
        <v>11679</v>
      </c>
      <c r="C11494" s="51" t="s">
        <v>224</v>
      </c>
      <c r="D11494" s="51">
        <v>7.27</v>
      </c>
    </row>
    <row r="11495" spans="1:4" ht="15.75" customHeight="1" x14ac:dyDescent="0.3">
      <c r="A11495" s="51">
        <v>12060</v>
      </c>
      <c r="B11495" s="51" t="s">
        <v>11680</v>
      </c>
      <c r="C11495" s="51" t="s">
        <v>224</v>
      </c>
      <c r="D11495" s="51">
        <v>53.82</v>
      </c>
    </row>
    <row r="11496" spans="1:4" ht="15.75" customHeight="1" x14ac:dyDescent="0.3">
      <c r="A11496" s="51">
        <v>12061</v>
      </c>
      <c r="B11496" s="51" t="s">
        <v>11681</v>
      </c>
      <c r="C11496" s="51" t="s">
        <v>224</v>
      </c>
      <c r="D11496" s="51">
        <v>32.86</v>
      </c>
    </row>
    <row r="11497" spans="1:4" ht="15.75" customHeight="1" x14ac:dyDescent="0.3">
      <c r="A11497" s="51">
        <v>12062</v>
      </c>
      <c r="B11497" s="51" t="s">
        <v>11682</v>
      </c>
      <c r="C11497" s="51" t="s">
        <v>224</v>
      </c>
      <c r="D11497" s="51">
        <v>60.6</v>
      </c>
    </row>
    <row r="11498" spans="1:4" ht="15.75" customHeight="1" x14ac:dyDescent="0.3">
      <c r="A11498" s="51">
        <v>2687</v>
      </c>
      <c r="B11498" s="51" t="s">
        <v>11683</v>
      </c>
      <c r="C11498" s="51" t="s">
        <v>224</v>
      </c>
      <c r="D11498" s="51">
        <v>3.04</v>
      </c>
    </row>
    <row r="11499" spans="1:4" ht="15.75" customHeight="1" x14ac:dyDescent="0.3">
      <c r="A11499" s="51">
        <v>2689</v>
      </c>
      <c r="B11499" s="51" t="s">
        <v>11684</v>
      </c>
      <c r="C11499" s="51" t="s">
        <v>224</v>
      </c>
      <c r="D11499" s="51">
        <v>3.62</v>
      </c>
    </row>
    <row r="11500" spans="1:4" ht="15.75" customHeight="1" x14ac:dyDescent="0.3">
      <c r="A11500" s="51">
        <v>2688</v>
      </c>
      <c r="B11500" s="51" t="s">
        <v>11685</v>
      </c>
      <c r="C11500" s="51" t="s">
        <v>224</v>
      </c>
      <c r="D11500" s="51">
        <v>3.92</v>
      </c>
    </row>
    <row r="11501" spans="1:4" ht="15.75" customHeight="1" x14ac:dyDescent="0.3">
      <c r="A11501" s="51">
        <v>2690</v>
      </c>
      <c r="B11501" s="51" t="s">
        <v>11686</v>
      </c>
      <c r="C11501" s="51" t="s">
        <v>224</v>
      </c>
      <c r="D11501" s="51">
        <v>6.71</v>
      </c>
    </row>
    <row r="11502" spans="1:4" ht="15.75" customHeight="1" x14ac:dyDescent="0.3">
      <c r="A11502" s="51">
        <v>39243</v>
      </c>
      <c r="B11502" s="51" t="s">
        <v>11687</v>
      </c>
      <c r="C11502" s="51" t="s">
        <v>224</v>
      </c>
      <c r="D11502" s="51">
        <v>4.42</v>
      </c>
    </row>
    <row r="11503" spans="1:4" ht="15.75" customHeight="1" x14ac:dyDescent="0.3">
      <c r="A11503" s="51">
        <v>39244</v>
      </c>
      <c r="B11503" s="51" t="s">
        <v>11688</v>
      </c>
      <c r="C11503" s="51" t="s">
        <v>224</v>
      </c>
      <c r="D11503" s="51">
        <v>5.98</v>
      </c>
    </row>
    <row r="11504" spans="1:4" ht="15.75" customHeight="1" x14ac:dyDescent="0.3">
      <c r="A11504" s="51">
        <v>39245</v>
      </c>
      <c r="B11504" s="51" t="s">
        <v>11689</v>
      </c>
      <c r="C11504" s="51" t="s">
        <v>224</v>
      </c>
      <c r="D11504" s="51">
        <v>11.5</v>
      </c>
    </row>
    <row r="11505" spans="1:4" ht="15.75" customHeight="1" x14ac:dyDescent="0.3">
      <c r="A11505" s="51">
        <v>39255</v>
      </c>
      <c r="B11505" s="51" t="s">
        <v>11690</v>
      </c>
      <c r="C11505" s="51" t="s">
        <v>224</v>
      </c>
      <c r="D11505" s="51">
        <v>31.83</v>
      </c>
    </row>
    <row r="11506" spans="1:4" ht="15.75" customHeight="1" x14ac:dyDescent="0.3">
      <c r="A11506" s="51">
        <v>39254</v>
      </c>
      <c r="B11506" s="51" t="s">
        <v>11691</v>
      </c>
      <c r="C11506" s="51" t="s">
        <v>224</v>
      </c>
      <c r="D11506" s="51">
        <v>17.2</v>
      </c>
    </row>
    <row r="11507" spans="1:4" ht="15.75" customHeight="1" x14ac:dyDescent="0.3">
      <c r="A11507" s="51">
        <v>39253</v>
      </c>
      <c r="B11507" s="51" t="s">
        <v>11692</v>
      </c>
      <c r="C11507" s="51" t="s">
        <v>224</v>
      </c>
      <c r="D11507" s="51">
        <v>21.92</v>
      </c>
    </row>
    <row r="11508" spans="1:4" ht="15.75" customHeight="1" x14ac:dyDescent="0.3">
      <c r="A11508" s="51">
        <v>39246</v>
      </c>
      <c r="B11508" s="51" t="s">
        <v>11693</v>
      </c>
      <c r="C11508" s="51" t="s">
        <v>224</v>
      </c>
      <c r="D11508" s="51">
        <v>6.41</v>
      </c>
    </row>
    <row r="11509" spans="1:4" ht="15.75" customHeight="1" x14ac:dyDescent="0.3">
      <c r="A11509" s="51">
        <v>39247</v>
      </c>
      <c r="B11509" s="51" t="s">
        <v>11694</v>
      </c>
      <c r="C11509" s="51" t="s">
        <v>224</v>
      </c>
      <c r="D11509" s="51">
        <v>5.59</v>
      </c>
    </row>
    <row r="11510" spans="1:4" ht="15.75" customHeight="1" x14ac:dyDescent="0.3">
      <c r="A11510" s="51">
        <v>2446</v>
      </c>
      <c r="B11510" s="51" t="s">
        <v>11695</v>
      </c>
      <c r="C11510" s="51" t="s">
        <v>224</v>
      </c>
      <c r="D11510" s="51">
        <v>9.1999999999999993</v>
      </c>
    </row>
    <row r="11511" spans="1:4" ht="15.75" customHeight="1" x14ac:dyDescent="0.3">
      <c r="A11511" s="51">
        <v>2442</v>
      </c>
      <c r="B11511" s="51" t="s">
        <v>11696</v>
      </c>
      <c r="C11511" s="51" t="s">
        <v>224</v>
      </c>
      <c r="D11511" s="51">
        <v>12.89</v>
      </c>
    </row>
    <row r="11512" spans="1:4" ht="15.75" customHeight="1" x14ac:dyDescent="0.3">
      <c r="A11512" s="51">
        <v>39248</v>
      </c>
      <c r="B11512" s="51" t="s">
        <v>11697</v>
      </c>
      <c r="C11512" s="51" t="s">
        <v>224</v>
      </c>
      <c r="D11512" s="51">
        <v>17.96</v>
      </c>
    </row>
    <row r="11513" spans="1:4" ht="15.75" customHeight="1" x14ac:dyDescent="0.3">
      <c r="A11513" s="51">
        <v>2438</v>
      </c>
      <c r="B11513" s="51" t="s">
        <v>11698</v>
      </c>
      <c r="C11513" s="51" t="s">
        <v>2092</v>
      </c>
      <c r="D11513" s="51">
        <v>34.03</v>
      </c>
    </row>
    <row r="11514" spans="1:4" ht="15.75" customHeight="1" x14ac:dyDescent="0.3">
      <c r="A11514" s="51">
        <v>40922</v>
      </c>
      <c r="B11514" s="51" t="s">
        <v>11699</v>
      </c>
      <c r="C11514" s="51" t="s">
        <v>6963</v>
      </c>
      <c r="D11514" s="51">
        <v>5973.26</v>
      </c>
    </row>
    <row r="11515" spans="1:4" ht="15.75" customHeight="1" x14ac:dyDescent="0.3">
      <c r="A11515" s="51">
        <v>36486</v>
      </c>
      <c r="B11515" s="51" t="s">
        <v>11700</v>
      </c>
      <c r="C11515" s="51" t="s">
        <v>182</v>
      </c>
    </row>
    <row r="11516" spans="1:4" ht="15.75" customHeight="1" x14ac:dyDescent="0.3">
      <c r="A11516" s="51">
        <v>37777</v>
      </c>
      <c r="B11516" s="51" t="s">
        <v>11701</v>
      </c>
      <c r="C11516" s="51" t="s">
        <v>182</v>
      </c>
    </row>
    <row r="11517" spans="1:4" ht="15.75" customHeight="1" x14ac:dyDescent="0.3">
      <c r="A11517" s="51">
        <v>12624</v>
      </c>
      <c r="B11517" s="51" t="s">
        <v>11702</v>
      </c>
      <c r="C11517" s="51" t="s">
        <v>182</v>
      </c>
      <c r="D11517" s="51">
        <v>34.94</v>
      </c>
    </row>
    <row r="11518" spans="1:4" ht="15.75" customHeight="1" x14ac:dyDescent="0.3">
      <c r="A11518" s="51">
        <v>517</v>
      </c>
      <c r="B11518" s="51" t="s">
        <v>11703</v>
      </c>
      <c r="C11518" s="51" t="s">
        <v>9362</v>
      </c>
      <c r="D11518" s="51">
        <v>9.19</v>
      </c>
    </row>
    <row r="11519" spans="1:4" ht="15.75" customHeight="1" x14ac:dyDescent="0.3">
      <c r="A11519" s="51">
        <v>37534</v>
      </c>
      <c r="B11519" s="51" t="s">
        <v>11704</v>
      </c>
      <c r="C11519" s="51" t="s">
        <v>482</v>
      </c>
    </row>
    <row r="11520" spans="1:4" ht="15.75" customHeight="1" x14ac:dyDescent="0.3">
      <c r="A11520" s="51">
        <v>37535</v>
      </c>
      <c r="B11520" s="51" t="s">
        <v>11705</v>
      </c>
      <c r="C11520" s="51" t="s">
        <v>482</v>
      </c>
    </row>
    <row r="11521" spans="1:4" ht="15.75" customHeight="1" x14ac:dyDescent="0.3">
      <c r="A11521" s="51">
        <v>37533</v>
      </c>
      <c r="B11521" s="51" t="s">
        <v>11706</v>
      </c>
      <c r="C11521" s="51" t="s">
        <v>482</v>
      </c>
    </row>
    <row r="11522" spans="1:4" ht="15.75" customHeight="1" x14ac:dyDescent="0.3">
      <c r="A11522" s="51">
        <v>37537</v>
      </c>
      <c r="B11522" s="51" t="s">
        <v>11707</v>
      </c>
      <c r="C11522" s="51" t="s">
        <v>482</v>
      </c>
    </row>
    <row r="11523" spans="1:4" ht="15.75" customHeight="1" x14ac:dyDescent="0.3">
      <c r="A11523" s="51">
        <v>37536</v>
      </c>
      <c r="B11523" s="51" t="s">
        <v>11708</v>
      </c>
      <c r="C11523" s="51" t="s">
        <v>482</v>
      </c>
    </row>
    <row r="11524" spans="1:4" ht="15.75" customHeight="1" x14ac:dyDescent="0.3">
      <c r="A11524" s="51">
        <v>37532</v>
      </c>
      <c r="B11524" s="51" t="s">
        <v>11709</v>
      </c>
      <c r="C11524" s="51" t="s">
        <v>482</v>
      </c>
    </row>
    <row r="11525" spans="1:4" ht="15.75" customHeight="1" x14ac:dyDescent="0.3">
      <c r="A11525" s="51">
        <v>2696</v>
      </c>
      <c r="B11525" s="51" t="s">
        <v>11710</v>
      </c>
      <c r="C11525" s="51" t="s">
        <v>2092</v>
      </c>
      <c r="D11525" s="51">
        <v>27.06</v>
      </c>
    </row>
    <row r="11526" spans="1:4" ht="15.75" customHeight="1" x14ac:dyDescent="0.3">
      <c r="A11526" s="51">
        <v>40928</v>
      </c>
      <c r="B11526" s="51" t="s">
        <v>11711</v>
      </c>
      <c r="C11526" s="51" t="s">
        <v>6963</v>
      </c>
      <c r="D11526" s="51">
        <v>4747.54</v>
      </c>
    </row>
    <row r="11527" spans="1:4" ht="15.75" customHeight="1" x14ac:dyDescent="0.3">
      <c r="A11527" s="51">
        <v>4083</v>
      </c>
      <c r="B11527" s="51" t="s">
        <v>64</v>
      </c>
      <c r="C11527" s="51" t="s">
        <v>2092</v>
      </c>
      <c r="D11527" s="51">
        <v>38.229999999999997</v>
      </c>
    </row>
    <row r="11528" spans="1:4" ht="15.75" customHeight="1" x14ac:dyDescent="0.3">
      <c r="A11528" s="51">
        <v>40818</v>
      </c>
      <c r="B11528" s="51" t="s">
        <v>11712</v>
      </c>
      <c r="C11528" s="51" t="s">
        <v>6963</v>
      </c>
      <c r="D11528" s="51">
        <v>6705.76</v>
      </c>
    </row>
    <row r="11529" spans="1:4" ht="15.75" customHeight="1" x14ac:dyDescent="0.3">
      <c r="A11529" s="51">
        <v>43146</v>
      </c>
      <c r="B11529" s="51" t="s">
        <v>11713</v>
      </c>
      <c r="C11529" s="51" t="s">
        <v>482</v>
      </c>
      <c r="D11529" s="51">
        <v>8.81</v>
      </c>
    </row>
    <row r="11530" spans="1:4" ht="15.75" customHeight="1" x14ac:dyDescent="0.3">
      <c r="A11530" s="51">
        <v>2705</v>
      </c>
      <c r="B11530" s="51" t="s">
        <v>11714</v>
      </c>
      <c r="C11530" s="51" t="s">
        <v>11715</v>
      </c>
      <c r="D11530" s="51">
        <v>0.73</v>
      </c>
    </row>
    <row r="11531" spans="1:4" ht="15.75" customHeight="1" x14ac:dyDescent="0.3">
      <c r="A11531" s="51">
        <v>14250</v>
      </c>
      <c r="B11531" s="51" t="s">
        <v>11716</v>
      </c>
      <c r="C11531" s="51" t="s">
        <v>11715</v>
      </c>
      <c r="D11531" s="51">
        <v>0.75</v>
      </c>
    </row>
    <row r="11532" spans="1:4" ht="15.75" customHeight="1" x14ac:dyDescent="0.3">
      <c r="A11532" s="51">
        <v>11683</v>
      </c>
      <c r="B11532" s="51" t="s">
        <v>11717</v>
      </c>
      <c r="C11532" s="51" t="s">
        <v>182</v>
      </c>
      <c r="D11532" s="51">
        <v>67.510000000000005</v>
      </c>
    </row>
    <row r="11533" spans="1:4" ht="15.75" customHeight="1" x14ac:dyDescent="0.3">
      <c r="A11533" s="51">
        <v>11684</v>
      </c>
      <c r="B11533" s="51" t="s">
        <v>11718</v>
      </c>
      <c r="C11533" s="51" t="s">
        <v>182</v>
      </c>
      <c r="D11533" s="51">
        <v>73.900000000000006</v>
      </c>
    </row>
    <row r="11534" spans="1:4" ht="15.75" customHeight="1" x14ac:dyDescent="0.3">
      <c r="A11534" s="51">
        <v>6141</v>
      </c>
      <c r="B11534" s="51" t="s">
        <v>11719</v>
      </c>
      <c r="C11534" s="51" t="s">
        <v>182</v>
      </c>
      <c r="D11534" s="51">
        <v>5.26</v>
      </c>
    </row>
    <row r="11535" spans="1:4" ht="15.75" customHeight="1" x14ac:dyDescent="0.3">
      <c r="A11535" s="51">
        <v>11681</v>
      </c>
      <c r="B11535" s="51" t="s">
        <v>11720</v>
      </c>
      <c r="C11535" s="51" t="s">
        <v>182</v>
      </c>
      <c r="D11535" s="51">
        <v>6.63</v>
      </c>
    </row>
    <row r="11536" spans="1:4" ht="15.75" customHeight="1" x14ac:dyDescent="0.3">
      <c r="A11536" s="51">
        <v>2706</v>
      </c>
      <c r="B11536" s="51" t="s">
        <v>11721</v>
      </c>
      <c r="C11536" s="51" t="s">
        <v>2092</v>
      </c>
      <c r="D11536" s="51">
        <v>126.9</v>
      </c>
    </row>
    <row r="11537" spans="1:4" ht="15.75" customHeight="1" x14ac:dyDescent="0.3">
      <c r="A11537" s="51">
        <v>40811</v>
      </c>
      <c r="B11537" s="51" t="s">
        <v>11722</v>
      </c>
      <c r="C11537" s="51" t="s">
        <v>6963</v>
      </c>
      <c r="D11537" s="51">
        <v>22257.67</v>
      </c>
    </row>
    <row r="11538" spans="1:4" ht="15.75" customHeight="1" x14ac:dyDescent="0.3">
      <c r="A11538" s="51">
        <v>2707</v>
      </c>
      <c r="B11538" s="51" t="s">
        <v>11723</v>
      </c>
      <c r="C11538" s="51" t="s">
        <v>2092</v>
      </c>
      <c r="D11538" s="51">
        <v>141.57</v>
      </c>
    </row>
    <row r="11539" spans="1:4" ht="15.75" customHeight="1" x14ac:dyDescent="0.3">
      <c r="A11539" s="51">
        <v>40813</v>
      </c>
      <c r="B11539" s="51" t="s">
        <v>11724</v>
      </c>
      <c r="C11539" s="51" t="s">
        <v>6963</v>
      </c>
      <c r="D11539" s="51">
        <v>24831.32</v>
      </c>
    </row>
    <row r="11540" spans="1:4" ht="15.75" customHeight="1" x14ac:dyDescent="0.3">
      <c r="A11540" s="51">
        <v>2708</v>
      </c>
      <c r="B11540" s="51" t="s">
        <v>11725</v>
      </c>
      <c r="C11540" s="51" t="s">
        <v>2092</v>
      </c>
      <c r="D11540" s="51">
        <v>156.37</v>
      </c>
    </row>
    <row r="11541" spans="1:4" ht="15.75" customHeight="1" x14ac:dyDescent="0.3">
      <c r="A11541" s="51">
        <v>40814</v>
      </c>
      <c r="B11541" s="51" t="s">
        <v>11726</v>
      </c>
      <c r="C11541" s="51" t="s">
        <v>6963</v>
      </c>
      <c r="D11541" s="51">
        <v>27428.69</v>
      </c>
    </row>
    <row r="11542" spans="1:4" ht="15.75" customHeight="1" x14ac:dyDescent="0.3">
      <c r="A11542" s="51">
        <v>38403</v>
      </c>
      <c r="B11542" s="51" t="s">
        <v>11727</v>
      </c>
      <c r="C11542" s="51" t="s">
        <v>182</v>
      </c>
      <c r="D11542" s="51">
        <v>37.130000000000003</v>
      </c>
    </row>
    <row r="11543" spans="1:4" ht="15.75" customHeight="1" x14ac:dyDescent="0.3">
      <c r="A11543" s="51">
        <v>43482</v>
      </c>
      <c r="B11543" s="51" t="s">
        <v>11728</v>
      </c>
      <c r="C11543" s="51" t="s">
        <v>2092</v>
      </c>
      <c r="D11543" s="51">
        <v>0.81</v>
      </c>
    </row>
    <row r="11544" spans="1:4" ht="15.75" customHeight="1" x14ac:dyDescent="0.3">
      <c r="A11544" s="51">
        <v>43494</v>
      </c>
      <c r="B11544" s="51" t="s">
        <v>11729</v>
      </c>
      <c r="C11544" s="51" t="s">
        <v>6963</v>
      </c>
      <c r="D11544" s="51">
        <v>153.54</v>
      </c>
    </row>
    <row r="11545" spans="1:4" ht="15.75" customHeight="1" x14ac:dyDescent="0.3">
      <c r="A11545" s="51">
        <v>43483</v>
      </c>
      <c r="B11545" s="51" t="s">
        <v>11730</v>
      </c>
      <c r="C11545" s="51" t="s">
        <v>2092</v>
      </c>
      <c r="D11545" s="51">
        <v>1.43</v>
      </c>
    </row>
    <row r="11546" spans="1:4" ht="15.75" customHeight="1" x14ac:dyDescent="0.3">
      <c r="A11546" s="51">
        <v>43495</v>
      </c>
      <c r="B11546" s="51" t="s">
        <v>11731</v>
      </c>
      <c r="C11546" s="51" t="s">
        <v>6963</v>
      </c>
      <c r="D11546" s="51">
        <v>270.51</v>
      </c>
    </row>
    <row r="11547" spans="1:4" ht="15.75" customHeight="1" x14ac:dyDescent="0.3">
      <c r="A11547" s="51">
        <v>43484</v>
      </c>
      <c r="B11547" s="51" t="s">
        <v>11732</v>
      </c>
      <c r="C11547" s="51" t="s">
        <v>2092</v>
      </c>
      <c r="D11547" s="51">
        <v>1.26</v>
      </c>
    </row>
    <row r="11548" spans="1:4" ht="15.75" customHeight="1" x14ac:dyDescent="0.3">
      <c r="A11548" s="51">
        <v>43496</v>
      </c>
      <c r="B11548" s="51" t="s">
        <v>11733</v>
      </c>
      <c r="C11548" s="51" t="s">
        <v>6963</v>
      </c>
      <c r="D11548" s="51">
        <v>238.02</v>
      </c>
    </row>
    <row r="11549" spans="1:4" ht="15.75" customHeight="1" x14ac:dyDescent="0.3">
      <c r="A11549" s="51">
        <v>43485</v>
      </c>
      <c r="B11549" s="51" t="s">
        <v>11734</v>
      </c>
      <c r="C11549" s="51" t="s">
        <v>2092</v>
      </c>
      <c r="D11549" s="51">
        <v>1.1299999999999999</v>
      </c>
    </row>
    <row r="11550" spans="1:4" ht="15.75" customHeight="1" x14ac:dyDescent="0.3">
      <c r="A11550" s="51">
        <v>43497</v>
      </c>
      <c r="B11550" s="51" t="s">
        <v>11735</v>
      </c>
      <c r="C11550" s="51" t="s">
        <v>6963</v>
      </c>
      <c r="D11550" s="51">
        <v>212.45</v>
      </c>
    </row>
    <row r="11551" spans="1:4" ht="15.75" customHeight="1" x14ac:dyDescent="0.3">
      <c r="A11551" s="51">
        <v>43487</v>
      </c>
      <c r="B11551" s="51" t="s">
        <v>11736</v>
      </c>
      <c r="C11551" s="51" t="s">
        <v>2092</v>
      </c>
      <c r="D11551" s="51">
        <v>1.28</v>
      </c>
    </row>
    <row r="11552" spans="1:4" ht="15.75" customHeight="1" x14ac:dyDescent="0.3">
      <c r="A11552" s="51">
        <v>43499</v>
      </c>
      <c r="B11552" s="51" t="s">
        <v>11737</v>
      </c>
      <c r="C11552" s="51" t="s">
        <v>6963</v>
      </c>
      <c r="D11552" s="51">
        <v>241.99</v>
      </c>
    </row>
    <row r="11553" spans="1:4" ht="15.75" customHeight="1" x14ac:dyDescent="0.3">
      <c r="A11553" s="51">
        <v>43486</v>
      </c>
      <c r="B11553" s="51" t="s">
        <v>11738</v>
      </c>
      <c r="C11553" s="51" t="s">
        <v>2092</v>
      </c>
      <c r="D11553" s="51">
        <v>0.77</v>
      </c>
    </row>
    <row r="11554" spans="1:4" ht="15.75" customHeight="1" x14ac:dyDescent="0.3">
      <c r="A11554" s="51">
        <v>43498</v>
      </c>
      <c r="B11554" s="51" t="s">
        <v>11739</v>
      </c>
      <c r="C11554" s="51" t="s">
        <v>6963</v>
      </c>
      <c r="D11554" s="51">
        <v>146</v>
      </c>
    </row>
    <row r="11555" spans="1:4" ht="15.75" customHeight="1" x14ac:dyDescent="0.3">
      <c r="A11555" s="51">
        <v>43488</v>
      </c>
      <c r="B11555" s="51" t="s">
        <v>11740</v>
      </c>
      <c r="C11555" s="51" t="s">
        <v>2092</v>
      </c>
      <c r="D11555" s="51">
        <v>0.89</v>
      </c>
    </row>
    <row r="11556" spans="1:4" ht="15.75" customHeight="1" x14ac:dyDescent="0.3">
      <c r="A11556" s="51">
        <v>43500</v>
      </c>
      <c r="B11556" s="51" t="s">
        <v>11741</v>
      </c>
      <c r="C11556" s="51" t="s">
        <v>6963</v>
      </c>
      <c r="D11556" s="51">
        <v>167.95</v>
      </c>
    </row>
    <row r="11557" spans="1:4" ht="15.75" customHeight="1" x14ac:dyDescent="0.3">
      <c r="A11557" s="51">
        <v>43489</v>
      </c>
      <c r="B11557" s="51" t="s">
        <v>11742</v>
      </c>
      <c r="C11557" s="51" t="s">
        <v>2092</v>
      </c>
      <c r="D11557" s="51">
        <v>1.31</v>
      </c>
    </row>
    <row r="11558" spans="1:4" ht="15.75" customHeight="1" x14ac:dyDescent="0.3">
      <c r="A11558" s="51">
        <v>43501</v>
      </c>
      <c r="B11558" s="51" t="s">
        <v>11743</v>
      </c>
      <c r="C11558" s="51" t="s">
        <v>6963</v>
      </c>
      <c r="D11558" s="51">
        <v>247.11</v>
      </c>
    </row>
    <row r="11559" spans="1:4" ht="15.75" customHeight="1" x14ac:dyDescent="0.3">
      <c r="A11559" s="51">
        <v>43490</v>
      </c>
      <c r="B11559" s="51" t="s">
        <v>11744</v>
      </c>
      <c r="C11559" s="51" t="s">
        <v>2092</v>
      </c>
      <c r="D11559" s="51">
        <v>1.85</v>
      </c>
    </row>
    <row r="11560" spans="1:4" ht="15.75" customHeight="1" x14ac:dyDescent="0.3">
      <c r="A11560" s="51">
        <v>43502</v>
      </c>
      <c r="B11560" s="51" t="s">
        <v>11745</v>
      </c>
      <c r="C11560" s="51" t="s">
        <v>6963</v>
      </c>
      <c r="D11560" s="51">
        <v>348.39</v>
      </c>
    </row>
    <row r="11561" spans="1:4" ht="15.75" customHeight="1" x14ac:dyDescent="0.3">
      <c r="A11561" s="51">
        <v>43491</v>
      </c>
      <c r="B11561" s="51" t="s">
        <v>11746</v>
      </c>
      <c r="C11561" s="51" t="s">
        <v>2092</v>
      </c>
      <c r="D11561" s="51">
        <v>1.39</v>
      </c>
    </row>
    <row r="11562" spans="1:4" ht="15.75" customHeight="1" x14ac:dyDescent="0.3">
      <c r="A11562" s="51">
        <v>43503</v>
      </c>
      <c r="B11562" s="51" t="s">
        <v>11747</v>
      </c>
      <c r="C11562" s="51" t="s">
        <v>6963</v>
      </c>
      <c r="D11562" s="51">
        <v>261.93</v>
      </c>
    </row>
    <row r="11563" spans="1:4" ht="15.75" customHeight="1" x14ac:dyDescent="0.3">
      <c r="A11563" s="51">
        <v>43492</v>
      </c>
      <c r="B11563" s="51" t="s">
        <v>11748</v>
      </c>
      <c r="C11563" s="51" t="s">
        <v>2092</v>
      </c>
      <c r="D11563" s="51">
        <v>1.82</v>
      </c>
    </row>
    <row r="11564" spans="1:4" ht="15.75" customHeight="1" x14ac:dyDescent="0.3">
      <c r="A11564" s="51">
        <v>43504</v>
      </c>
      <c r="B11564" s="51" t="s">
        <v>11749</v>
      </c>
      <c r="C11564" s="51" t="s">
        <v>6963</v>
      </c>
      <c r="D11564" s="51">
        <v>342.83</v>
      </c>
    </row>
    <row r="11565" spans="1:4" ht="15.75" customHeight="1" x14ac:dyDescent="0.3">
      <c r="A11565" s="51">
        <v>43493</v>
      </c>
      <c r="B11565" s="51" t="s">
        <v>11750</v>
      </c>
      <c r="C11565" s="51" t="s">
        <v>2092</v>
      </c>
      <c r="D11565" s="51">
        <v>0.74</v>
      </c>
    </row>
    <row r="11566" spans="1:4" ht="15.75" customHeight="1" x14ac:dyDescent="0.3">
      <c r="A11566" s="51">
        <v>43505</v>
      </c>
      <c r="B11566" s="51" t="s">
        <v>11751</v>
      </c>
      <c r="C11566" s="51" t="s">
        <v>6963</v>
      </c>
      <c r="D11566" s="51">
        <v>138.97999999999999</v>
      </c>
    </row>
    <row r="11567" spans="1:4" ht="15.75" customHeight="1" x14ac:dyDescent="0.3">
      <c r="A11567" s="51">
        <v>37774</v>
      </c>
      <c r="B11567" s="51" t="s">
        <v>11752</v>
      </c>
      <c r="C11567" s="51" t="s">
        <v>182</v>
      </c>
    </row>
    <row r="11568" spans="1:4" ht="15.75" customHeight="1" x14ac:dyDescent="0.3">
      <c r="A11568" s="51">
        <v>38629</v>
      </c>
      <c r="B11568" s="51" t="s">
        <v>11753</v>
      </c>
      <c r="C11568" s="51" t="s">
        <v>182</v>
      </c>
      <c r="D11568" s="51">
        <v>2588320.31</v>
      </c>
    </row>
    <row r="11569" spans="1:4" ht="15.75" customHeight="1" x14ac:dyDescent="0.3">
      <c r="A11569" s="51">
        <v>38630</v>
      </c>
      <c r="B11569" s="51" t="s">
        <v>11754</v>
      </c>
      <c r="C11569" s="51" t="s">
        <v>182</v>
      </c>
      <c r="D11569" s="51">
        <v>1738820.31</v>
      </c>
    </row>
    <row r="11570" spans="1:4" ht="15.75" customHeight="1" x14ac:dyDescent="0.3">
      <c r="A11570" s="51">
        <v>38476</v>
      </c>
      <c r="B11570" s="51" t="s">
        <v>11755</v>
      </c>
      <c r="C11570" s="51" t="s">
        <v>182</v>
      </c>
      <c r="D11570" s="51">
        <v>279.08999999999997</v>
      </c>
    </row>
    <row r="11571" spans="1:4" ht="15.75" customHeight="1" x14ac:dyDescent="0.3">
      <c r="A11571" s="51">
        <v>38477</v>
      </c>
      <c r="B11571" s="51" t="s">
        <v>11756</v>
      </c>
      <c r="C11571" s="51" t="s">
        <v>182</v>
      </c>
      <c r="D11571" s="51">
        <v>790.38</v>
      </c>
    </row>
    <row r="11572" spans="1:4" ht="15.75" customHeight="1" x14ac:dyDescent="0.3">
      <c r="A11572" s="51">
        <v>45112</v>
      </c>
      <c r="B11572" s="51" t="s">
        <v>11757</v>
      </c>
      <c r="C11572" s="51" t="s">
        <v>182</v>
      </c>
      <c r="D11572" s="51">
        <v>1171351.3500000001</v>
      </c>
    </row>
    <row r="11573" spans="1:4" ht="15.75" customHeight="1" x14ac:dyDescent="0.3">
      <c r="A11573" s="51">
        <v>14525</v>
      </c>
      <c r="B11573" s="51" t="s">
        <v>11758</v>
      </c>
      <c r="C11573" s="51" t="s">
        <v>182</v>
      </c>
      <c r="D11573" s="51">
        <v>1018378.35</v>
      </c>
    </row>
    <row r="11574" spans="1:4" ht="15.75" customHeight="1" x14ac:dyDescent="0.3">
      <c r="A11574" s="51">
        <v>36408</v>
      </c>
      <c r="B11574" s="51" t="s">
        <v>11759</v>
      </c>
      <c r="C11574" s="51" t="s">
        <v>182</v>
      </c>
      <c r="D11574" s="51">
        <v>1243243.26</v>
      </c>
    </row>
    <row r="11575" spans="1:4" ht="15.75" customHeight="1" x14ac:dyDescent="0.3">
      <c r="A11575" s="51">
        <v>2723</v>
      </c>
      <c r="B11575" s="51" t="s">
        <v>11760</v>
      </c>
      <c r="C11575" s="51" t="s">
        <v>182</v>
      </c>
      <c r="D11575" s="51">
        <v>756756.72</v>
      </c>
    </row>
    <row r="11576" spans="1:4" ht="15.75" customHeight="1" x14ac:dyDescent="0.3">
      <c r="A11576" s="51">
        <v>10685</v>
      </c>
      <c r="B11576" s="51" t="s">
        <v>11761</v>
      </c>
      <c r="C11576" s="51" t="s">
        <v>182</v>
      </c>
      <c r="D11576" s="51">
        <v>900000</v>
      </c>
    </row>
    <row r="11577" spans="1:4" ht="15.75" customHeight="1" x14ac:dyDescent="0.3">
      <c r="A11577" s="51">
        <v>40636</v>
      </c>
      <c r="B11577" s="51" t="s">
        <v>11762</v>
      </c>
      <c r="C11577" s="51" t="s">
        <v>182</v>
      </c>
      <c r="D11577" s="51">
        <v>1246273.83</v>
      </c>
    </row>
    <row r="11578" spans="1:4" ht="15.75" customHeight="1" x14ac:dyDescent="0.3">
      <c r="A11578" s="51">
        <v>4111</v>
      </c>
      <c r="B11578" s="51" t="s">
        <v>11763</v>
      </c>
      <c r="C11578" s="51" t="s">
        <v>182</v>
      </c>
      <c r="D11578" s="51">
        <v>53.96</v>
      </c>
    </row>
    <row r="11579" spans="1:4" ht="15.75" customHeight="1" x14ac:dyDescent="0.3">
      <c r="A11579" s="51">
        <v>44538</v>
      </c>
      <c r="B11579" s="51" t="s">
        <v>11764</v>
      </c>
      <c r="C11579" s="51" t="s">
        <v>182</v>
      </c>
      <c r="D11579" s="51">
        <v>53.35</v>
      </c>
    </row>
    <row r="11580" spans="1:4" ht="15.75" customHeight="1" x14ac:dyDescent="0.3">
      <c r="A11580" s="51">
        <v>12</v>
      </c>
      <c r="B11580" s="51" t="s">
        <v>11765</v>
      </c>
      <c r="C11580" s="51" t="s">
        <v>182</v>
      </c>
      <c r="D11580" s="51">
        <v>13.9</v>
      </c>
    </row>
    <row r="11581" spans="1:4" ht="15.75" customHeight="1" x14ac:dyDescent="0.3">
      <c r="A11581" s="51">
        <v>37554</v>
      </c>
      <c r="B11581" s="51" t="s">
        <v>11766</v>
      </c>
      <c r="C11581" s="51" t="s">
        <v>182</v>
      </c>
      <c r="D11581" s="51">
        <v>299.45999999999998</v>
      </c>
    </row>
    <row r="11582" spans="1:4" ht="15.75" customHeight="1" x14ac:dyDescent="0.3">
      <c r="A11582" s="51">
        <v>37555</v>
      </c>
      <c r="B11582" s="51" t="s">
        <v>11767</v>
      </c>
      <c r="C11582" s="51" t="s">
        <v>182</v>
      </c>
      <c r="D11582" s="51">
        <v>364.28</v>
      </c>
    </row>
    <row r="11583" spans="1:4" ht="15.75" customHeight="1" x14ac:dyDescent="0.3">
      <c r="A11583" s="51">
        <v>10902</v>
      </c>
      <c r="B11583" s="51" t="s">
        <v>11768</v>
      </c>
      <c r="C11583" s="51" t="s">
        <v>182</v>
      </c>
      <c r="D11583" s="51">
        <v>91.41</v>
      </c>
    </row>
    <row r="11584" spans="1:4" ht="15.75" customHeight="1" x14ac:dyDescent="0.3">
      <c r="A11584" s="51">
        <v>20965</v>
      </c>
      <c r="B11584" s="51" t="s">
        <v>11769</v>
      </c>
      <c r="C11584" s="51" t="s">
        <v>182</v>
      </c>
      <c r="D11584" s="51">
        <v>92.26</v>
      </c>
    </row>
    <row r="11585" spans="1:4" ht="15.75" customHeight="1" x14ac:dyDescent="0.3">
      <c r="A11585" s="51">
        <v>20966</v>
      </c>
      <c r="B11585" s="51" t="s">
        <v>11770</v>
      </c>
      <c r="C11585" s="51" t="s">
        <v>182</v>
      </c>
      <c r="D11585" s="51">
        <v>99.34</v>
      </c>
    </row>
    <row r="11586" spans="1:4" ht="15.75" customHeight="1" x14ac:dyDescent="0.3">
      <c r="A11586" s="51">
        <v>10903</v>
      </c>
      <c r="B11586" s="51" t="s">
        <v>11771</v>
      </c>
      <c r="C11586" s="51" t="s">
        <v>182</v>
      </c>
      <c r="D11586" s="51">
        <v>150.57</v>
      </c>
    </row>
    <row r="11587" spans="1:4" ht="15.75" customHeight="1" x14ac:dyDescent="0.3">
      <c r="A11587" s="51">
        <v>20967</v>
      </c>
      <c r="B11587" s="51" t="s">
        <v>11772</v>
      </c>
      <c r="C11587" s="51" t="s">
        <v>182</v>
      </c>
      <c r="D11587" s="51">
        <v>150.57</v>
      </c>
    </row>
    <row r="11588" spans="1:4" ht="15.75" customHeight="1" x14ac:dyDescent="0.3">
      <c r="A11588" s="51">
        <v>20968</v>
      </c>
      <c r="B11588" s="51" t="s">
        <v>11773</v>
      </c>
      <c r="C11588" s="51" t="s">
        <v>182</v>
      </c>
      <c r="D11588" s="51">
        <v>165.14</v>
      </c>
    </row>
    <row r="11589" spans="1:4" ht="15.75" customHeight="1" x14ac:dyDescent="0.3">
      <c r="A11589" s="51">
        <v>11359</v>
      </c>
      <c r="B11589" s="51" t="s">
        <v>11774</v>
      </c>
      <c r="C11589" s="51" t="s">
        <v>182</v>
      </c>
      <c r="D11589" s="51">
        <v>951.9</v>
      </c>
    </row>
    <row r="11590" spans="1:4" ht="15.75" customHeight="1" x14ac:dyDescent="0.3">
      <c r="A11590" s="51">
        <v>39017</v>
      </c>
      <c r="B11590" s="51" t="s">
        <v>11775</v>
      </c>
      <c r="C11590" s="51" t="s">
        <v>182</v>
      </c>
    </row>
    <row r="11591" spans="1:4" ht="15.75" customHeight="1" x14ac:dyDescent="0.3">
      <c r="A11591" s="51">
        <v>39315</v>
      </c>
      <c r="B11591" s="51" t="s">
        <v>11776</v>
      </c>
      <c r="C11591" s="51" t="s">
        <v>182</v>
      </c>
    </row>
    <row r="11592" spans="1:4" ht="15.75" customHeight="1" x14ac:dyDescent="0.3">
      <c r="A11592" s="51">
        <v>39016</v>
      </c>
      <c r="B11592" s="51" t="s">
        <v>11777</v>
      </c>
      <c r="C11592" s="51" t="s">
        <v>182</v>
      </c>
    </row>
    <row r="11593" spans="1:4" ht="15.75" customHeight="1" x14ac:dyDescent="0.3">
      <c r="A11593" s="51">
        <v>39481</v>
      </c>
      <c r="B11593" s="51" t="s">
        <v>11778</v>
      </c>
      <c r="C11593" s="51" t="s">
        <v>182</v>
      </c>
    </row>
    <row r="11594" spans="1:4" ht="15.75" customHeight="1" x14ac:dyDescent="0.3">
      <c r="A11594" s="51">
        <v>39013</v>
      </c>
      <c r="B11594" s="51" t="s">
        <v>11779</v>
      </c>
      <c r="C11594" s="51" t="s">
        <v>182</v>
      </c>
    </row>
    <row r="11595" spans="1:4" ht="15.75" customHeight="1" x14ac:dyDescent="0.3">
      <c r="A11595" s="51">
        <v>44919</v>
      </c>
      <c r="B11595" s="51" t="s">
        <v>11780</v>
      </c>
      <c r="C11595" s="51" t="s">
        <v>182</v>
      </c>
    </row>
    <row r="11596" spans="1:4" ht="15.75" customHeight="1" x14ac:dyDescent="0.3">
      <c r="A11596" s="51">
        <v>40433</v>
      </c>
      <c r="B11596" s="51" t="s">
        <v>11781</v>
      </c>
      <c r="C11596" s="51" t="s">
        <v>182</v>
      </c>
    </row>
    <row r="11597" spans="1:4" ht="15.75" customHeight="1" x14ac:dyDescent="0.3">
      <c r="A11597" s="51">
        <v>20219</v>
      </c>
      <c r="B11597" s="51" t="s">
        <v>11782</v>
      </c>
      <c r="C11597" s="51" t="s">
        <v>182</v>
      </c>
    </row>
    <row r="11598" spans="1:4" ht="15.75" customHeight="1" x14ac:dyDescent="0.3">
      <c r="A11598" s="51">
        <v>36484</v>
      </c>
      <c r="B11598" s="51" t="s">
        <v>11783</v>
      </c>
      <c r="C11598" s="51" t="s">
        <v>182</v>
      </c>
    </row>
    <row r="11599" spans="1:4" ht="15.75" customHeight="1" x14ac:dyDescent="0.3">
      <c r="A11599" s="51">
        <v>38368</v>
      </c>
      <c r="B11599" s="51" t="s">
        <v>11784</v>
      </c>
      <c r="C11599" s="51" t="s">
        <v>182</v>
      </c>
      <c r="D11599" s="51">
        <v>7.17</v>
      </c>
    </row>
    <row r="11600" spans="1:4" ht="15.75" customHeight="1" x14ac:dyDescent="0.3">
      <c r="A11600" s="51">
        <v>38367</v>
      </c>
      <c r="B11600" s="51" t="s">
        <v>11785</v>
      </c>
      <c r="C11600" s="51" t="s">
        <v>182</v>
      </c>
      <c r="D11600" s="51">
        <v>14.99</v>
      </c>
    </row>
    <row r="11601" spans="1:4" ht="15.75" customHeight="1" x14ac:dyDescent="0.3">
      <c r="A11601" s="51">
        <v>38091</v>
      </c>
      <c r="B11601" s="51" t="s">
        <v>11786</v>
      </c>
      <c r="C11601" s="51" t="s">
        <v>182</v>
      </c>
      <c r="D11601" s="51">
        <v>2.68</v>
      </c>
    </row>
    <row r="11602" spans="1:4" ht="15.75" customHeight="1" x14ac:dyDescent="0.3">
      <c r="A11602" s="51">
        <v>38095</v>
      </c>
      <c r="B11602" s="51" t="s">
        <v>11787</v>
      </c>
      <c r="C11602" s="51" t="s">
        <v>182</v>
      </c>
      <c r="D11602" s="51">
        <v>5.68</v>
      </c>
    </row>
    <row r="11603" spans="1:4" ht="15.75" customHeight="1" x14ac:dyDescent="0.3">
      <c r="A11603" s="51">
        <v>38092</v>
      </c>
      <c r="B11603" s="51" t="s">
        <v>11788</v>
      </c>
      <c r="C11603" s="51" t="s">
        <v>182</v>
      </c>
      <c r="D11603" s="51">
        <v>2.54</v>
      </c>
    </row>
    <row r="11604" spans="1:4" ht="15.75" customHeight="1" x14ac:dyDescent="0.3">
      <c r="A11604" s="51">
        <v>38093</v>
      </c>
      <c r="B11604" s="51" t="s">
        <v>11789</v>
      </c>
      <c r="C11604" s="51" t="s">
        <v>182</v>
      </c>
      <c r="D11604" s="51">
        <v>2.63</v>
      </c>
    </row>
    <row r="11605" spans="1:4" ht="15.75" customHeight="1" x14ac:dyDescent="0.3">
      <c r="A11605" s="51">
        <v>38096</v>
      </c>
      <c r="B11605" s="51" t="s">
        <v>11790</v>
      </c>
      <c r="C11605" s="51" t="s">
        <v>182</v>
      </c>
      <c r="D11605" s="51">
        <v>6.11</v>
      </c>
    </row>
    <row r="11606" spans="1:4" ht="15.75" customHeight="1" x14ac:dyDescent="0.3">
      <c r="A11606" s="51">
        <v>38094</v>
      </c>
      <c r="B11606" s="51" t="s">
        <v>11791</v>
      </c>
      <c r="C11606" s="51" t="s">
        <v>182</v>
      </c>
      <c r="D11606" s="51">
        <v>3.22</v>
      </c>
    </row>
    <row r="11607" spans="1:4" ht="15.75" customHeight="1" x14ac:dyDescent="0.3">
      <c r="A11607" s="51">
        <v>38097</v>
      </c>
      <c r="B11607" s="51" t="s">
        <v>11792</v>
      </c>
      <c r="C11607" s="51" t="s">
        <v>182</v>
      </c>
      <c r="D11607" s="51">
        <v>6.55</v>
      </c>
    </row>
    <row r="11608" spans="1:4" ht="15.75" customHeight="1" x14ac:dyDescent="0.3">
      <c r="A11608" s="51">
        <v>38098</v>
      </c>
      <c r="B11608" s="51" t="s">
        <v>11793</v>
      </c>
      <c r="C11608" s="51" t="s">
        <v>182</v>
      </c>
      <c r="D11608" s="51">
        <v>6.55</v>
      </c>
    </row>
    <row r="11609" spans="1:4" ht="15.75" customHeight="1" x14ac:dyDescent="0.3">
      <c r="A11609" s="51">
        <v>11186</v>
      </c>
      <c r="B11609" s="51" t="s">
        <v>11794</v>
      </c>
      <c r="C11609" s="51" t="s">
        <v>216</v>
      </c>
      <c r="D11609" s="51">
        <v>430</v>
      </c>
    </row>
    <row r="11610" spans="1:4" ht="15.75" customHeight="1" x14ac:dyDescent="0.3">
      <c r="A11610" s="51">
        <v>11558</v>
      </c>
      <c r="B11610" s="51" t="s">
        <v>11795</v>
      </c>
      <c r="C11610" s="51" t="s">
        <v>10261</v>
      </c>
      <c r="D11610" s="51">
        <v>13.98</v>
      </c>
    </row>
    <row r="11611" spans="1:4" ht="15.75" customHeight="1" x14ac:dyDescent="0.3">
      <c r="A11611" s="51">
        <v>11557</v>
      </c>
      <c r="B11611" s="51" t="s">
        <v>11796</v>
      </c>
      <c r="C11611" s="51" t="s">
        <v>10261</v>
      </c>
      <c r="D11611" s="51">
        <v>35.39</v>
      </c>
    </row>
    <row r="11612" spans="1:4" ht="15.75" customHeight="1" x14ac:dyDescent="0.3">
      <c r="A11612" s="51">
        <v>2759</v>
      </c>
      <c r="B11612" s="51" t="s">
        <v>11797</v>
      </c>
      <c r="C11612" s="51" t="s">
        <v>182</v>
      </c>
    </row>
    <row r="11613" spans="1:4" ht="15.75" customHeight="1" x14ac:dyDescent="0.3">
      <c r="A11613" s="51">
        <v>38124</v>
      </c>
      <c r="B11613" s="51" t="s">
        <v>11798</v>
      </c>
      <c r="C11613" s="51" t="s">
        <v>182</v>
      </c>
      <c r="D11613" s="51">
        <v>27.5</v>
      </c>
    </row>
    <row r="11614" spans="1:4" ht="15.75" customHeight="1" x14ac:dyDescent="0.3">
      <c r="A11614" s="51">
        <v>38380</v>
      </c>
      <c r="B11614" s="51" t="s">
        <v>11799</v>
      </c>
      <c r="C11614" s="51" t="s">
        <v>182</v>
      </c>
      <c r="D11614" s="51">
        <v>23.82</v>
      </c>
    </row>
    <row r="11615" spans="1:4" ht="15.75" customHeight="1" x14ac:dyDescent="0.3">
      <c r="A11615" s="51">
        <v>42429</v>
      </c>
      <c r="B11615" s="51" t="s">
        <v>11800</v>
      </c>
      <c r="C11615" s="51" t="s">
        <v>182</v>
      </c>
    </row>
    <row r="11616" spans="1:4" ht="15.75" customHeight="1" x14ac:dyDescent="0.3">
      <c r="A11616" s="51">
        <v>39616</v>
      </c>
      <c r="B11616" s="51" t="s">
        <v>11801</v>
      </c>
      <c r="C11616" s="51" t="s">
        <v>182</v>
      </c>
    </row>
    <row r="11617" spans="1:4" ht="15.75" customHeight="1" x14ac:dyDescent="0.3">
      <c r="A11617" s="51">
        <v>39618</v>
      </c>
      <c r="B11617" s="51" t="s">
        <v>11802</v>
      </c>
      <c r="C11617" s="51" t="s">
        <v>182</v>
      </c>
    </row>
    <row r="11618" spans="1:4" ht="15.75" customHeight="1" x14ac:dyDescent="0.3">
      <c r="A11618" s="51">
        <v>39619</v>
      </c>
      <c r="B11618" s="51" t="s">
        <v>11803</v>
      </c>
      <c r="C11618" s="51" t="s">
        <v>182</v>
      </c>
    </row>
    <row r="11619" spans="1:4" ht="15.75" customHeight="1" x14ac:dyDescent="0.3">
      <c r="A11619" s="51">
        <v>39613</v>
      </c>
      <c r="B11619" s="51" t="s">
        <v>11804</v>
      </c>
      <c r="C11619" s="51" t="s">
        <v>182</v>
      </c>
    </row>
    <row r="11620" spans="1:4" ht="15.75" customHeight="1" x14ac:dyDescent="0.3">
      <c r="A11620" s="51">
        <v>39614</v>
      </c>
      <c r="B11620" s="51" t="s">
        <v>11805</v>
      </c>
      <c r="C11620" s="51" t="s">
        <v>182</v>
      </c>
    </row>
    <row r="11621" spans="1:4" ht="15.75" customHeight="1" x14ac:dyDescent="0.3">
      <c r="A11621" s="51">
        <v>38538</v>
      </c>
      <c r="B11621" s="51" t="s">
        <v>11806</v>
      </c>
      <c r="C11621" s="51" t="s">
        <v>224</v>
      </c>
    </row>
    <row r="11622" spans="1:4" ht="15.75" customHeight="1" x14ac:dyDescent="0.3">
      <c r="A11622" s="51">
        <v>38539</v>
      </c>
      <c r="B11622" s="51" t="s">
        <v>11807</v>
      </c>
      <c r="C11622" s="51" t="s">
        <v>224</v>
      </c>
    </row>
    <row r="11623" spans="1:4" ht="15.75" customHeight="1" x14ac:dyDescent="0.3">
      <c r="A11623" s="51">
        <v>38540</v>
      </c>
      <c r="B11623" s="51" t="s">
        <v>11808</v>
      </c>
      <c r="C11623" s="51" t="s">
        <v>224</v>
      </c>
    </row>
    <row r="11624" spans="1:4" ht="15.75" customHeight="1" x14ac:dyDescent="0.3">
      <c r="A11624" s="51">
        <v>38384</v>
      </c>
      <c r="B11624" s="51" t="s">
        <v>11809</v>
      </c>
      <c r="C11624" s="51" t="s">
        <v>182</v>
      </c>
      <c r="D11624" s="51">
        <v>18.579999999999998</v>
      </c>
    </row>
    <row r="11625" spans="1:4" ht="15.75" customHeight="1" x14ac:dyDescent="0.3">
      <c r="A11625" s="51">
        <v>13</v>
      </c>
      <c r="B11625" s="51" t="s">
        <v>11810</v>
      </c>
      <c r="C11625" s="51" t="s">
        <v>482</v>
      </c>
      <c r="D11625" s="51">
        <v>21.4</v>
      </c>
    </row>
    <row r="11626" spans="1:4" ht="15.75" customHeight="1" x14ac:dyDescent="0.3">
      <c r="A11626" s="51">
        <v>2762</v>
      </c>
      <c r="B11626" s="51" t="s">
        <v>11811</v>
      </c>
      <c r="C11626" s="51" t="s">
        <v>224</v>
      </c>
    </row>
    <row r="11627" spans="1:4" ht="15.75" customHeight="1" x14ac:dyDescent="0.3">
      <c r="A11627" s="51">
        <v>21142</v>
      </c>
      <c r="B11627" s="51" t="s">
        <v>11812</v>
      </c>
      <c r="C11627" s="51" t="s">
        <v>182</v>
      </c>
      <c r="D11627" s="51">
        <v>23.57</v>
      </c>
    </row>
    <row r="11628" spans="1:4" ht="15.75" customHeight="1" x14ac:dyDescent="0.3">
      <c r="A11628" s="51">
        <v>4223</v>
      </c>
      <c r="B11628" s="51" t="s">
        <v>11813</v>
      </c>
      <c r="C11628" s="51" t="s">
        <v>9362</v>
      </c>
      <c r="D11628" s="51">
        <v>4.3600000000000003</v>
      </c>
    </row>
    <row r="11629" spans="1:4" ht="15.75" customHeight="1" x14ac:dyDescent="0.3">
      <c r="A11629" s="51">
        <v>37372</v>
      </c>
      <c r="B11629" s="51" t="s">
        <v>11814</v>
      </c>
      <c r="C11629" s="51" t="s">
        <v>2092</v>
      </c>
      <c r="D11629" s="51">
        <v>1.43</v>
      </c>
    </row>
    <row r="11630" spans="1:4" ht="15.75" customHeight="1" x14ac:dyDescent="0.3">
      <c r="A11630" s="51">
        <v>40863</v>
      </c>
      <c r="B11630" s="51" t="s">
        <v>11815</v>
      </c>
      <c r="C11630" s="51" t="s">
        <v>6963</v>
      </c>
      <c r="D11630" s="51">
        <v>270.51</v>
      </c>
    </row>
    <row r="11631" spans="1:4" ht="15.75" customHeight="1" x14ac:dyDescent="0.3">
      <c r="A11631" s="51">
        <v>38475</v>
      </c>
      <c r="B11631" s="51" t="s">
        <v>11816</v>
      </c>
      <c r="C11631" s="51" t="s">
        <v>182</v>
      </c>
      <c r="D11631" s="51">
        <v>28.17</v>
      </c>
    </row>
    <row r="11632" spans="1:4" ht="15.75" customHeight="1" x14ac:dyDescent="0.3">
      <c r="A11632" s="51">
        <v>38474</v>
      </c>
      <c r="B11632" s="51" t="s">
        <v>11817</v>
      </c>
      <c r="C11632" s="51" t="s">
        <v>182</v>
      </c>
      <c r="D11632" s="51">
        <v>34.83</v>
      </c>
    </row>
    <row r="11633" spans="1:4" ht="15.75" customHeight="1" x14ac:dyDescent="0.3">
      <c r="A11633" s="51">
        <v>10886</v>
      </c>
      <c r="B11633" s="51" t="s">
        <v>11818</v>
      </c>
      <c r="C11633" s="51" t="s">
        <v>182</v>
      </c>
      <c r="D11633" s="51">
        <v>192.5</v>
      </c>
    </row>
    <row r="11634" spans="1:4" ht="15.75" customHeight="1" x14ac:dyDescent="0.3">
      <c r="A11634" s="51">
        <v>10888</v>
      </c>
      <c r="B11634" s="51" t="s">
        <v>11819</v>
      </c>
      <c r="C11634" s="51" t="s">
        <v>182</v>
      </c>
      <c r="D11634" s="51">
        <v>609.23</v>
      </c>
    </row>
    <row r="11635" spans="1:4" ht="15.75" customHeight="1" x14ac:dyDescent="0.3">
      <c r="A11635" s="51">
        <v>10889</v>
      </c>
      <c r="B11635" s="51" t="s">
        <v>11820</v>
      </c>
      <c r="C11635" s="51" t="s">
        <v>182</v>
      </c>
      <c r="D11635" s="51">
        <v>660</v>
      </c>
    </row>
    <row r="11636" spans="1:4" ht="15.75" customHeight="1" x14ac:dyDescent="0.3">
      <c r="A11636" s="51">
        <v>10890</v>
      </c>
      <c r="B11636" s="51" t="s">
        <v>11821</v>
      </c>
      <c r="C11636" s="51" t="s">
        <v>182</v>
      </c>
      <c r="D11636" s="51">
        <v>304.61</v>
      </c>
    </row>
    <row r="11637" spans="1:4" ht="15.75" customHeight="1" x14ac:dyDescent="0.3">
      <c r="A11637" s="51">
        <v>10891</v>
      </c>
      <c r="B11637" s="51" t="s">
        <v>11822</v>
      </c>
      <c r="C11637" s="51" t="s">
        <v>182</v>
      </c>
      <c r="D11637" s="51">
        <v>186.15</v>
      </c>
    </row>
    <row r="11638" spans="1:4" ht="15.75" customHeight="1" x14ac:dyDescent="0.3">
      <c r="A11638" s="51">
        <v>10892</v>
      </c>
      <c r="B11638" s="51" t="s">
        <v>11823</v>
      </c>
      <c r="C11638" s="51" t="s">
        <v>182</v>
      </c>
      <c r="D11638" s="51">
        <v>220</v>
      </c>
    </row>
    <row r="11639" spans="1:4" ht="15.75" customHeight="1" x14ac:dyDescent="0.3">
      <c r="A11639" s="51">
        <v>20977</v>
      </c>
      <c r="B11639" s="51" t="s">
        <v>11824</v>
      </c>
      <c r="C11639" s="51" t="s">
        <v>182</v>
      </c>
      <c r="D11639" s="51">
        <v>262.3</v>
      </c>
    </row>
    <row r="11640" spans="1:4" ht="15.75" customHeight="1" x14ac:dyDescent="0.3">
      <c r="A11640" s="51">
        <v>3073</v>
      </c>
      <c r="B11640" s="51" t="s">
        <v>11825</v>
      </c>
      <c r="C11640" s="51" t="s">
        <v>182</v>
      </c>
    </row>
    <row r="11641" spans="1:4" ht="15.75" customHeight="1" x14ac:dyDescent="0.3">
      <c r="A11641" s="51">
        <v>3074</v>
      </c>
      <c r="B11641" s="51" t="s">
        <v>11826</v>
      </c>
      <c r="C11641" s="51" t="s">
        <v>182</v>
      </c>
    </row>
    <row r="11642" spans="1:4" ht="15.75" customHeight="1" x14ac:dyDescent="0.3">
      <c r="A11642" s="51">
        <v>3076</v>
      </c>
      <c r="B11642" s="51" t="s">
        <v>11827</v>
      </c>
      <c r="C11642" s="51" t="s">
        <v>182</v>
      </c>
    </row>
    <row r="11643" spans="1:4" ht="15.75" customHeight="1" x14ac:dyDescent="0.3">
      <c r="A11643" s="51">
        <v>3075</v>
      </c>
      <c r="B11643" s="51" t="s">
        <v>11828</v>
      </c>
      <c r="C11643" s="51" t="s">
        <v>182</v>
      </c>
    </row>
    <row r="11644" spans="1:4" ht="15.75" customHeight="1" x14ac:dyDescent="0.3">
      <c r="A11644" s="51">
        <v>10781</v>
      </c>
      <c r="B11644" s="51" t="s">
        <v>11829</v>
      </c>
      <c r="C11644" s="51" t="s">
        <v>182</v>
      </c>
    </row>
    <row r="11645" spans="1:4" ht="15.75" customHeight="1" x14ac:dyDescent="0.3">
      <c r="A11645" s="51">
        <v>11480</v>
      </c>
      <c r="B11645" s="51" t="s">
        <v>11830</v>
      </c>
      <c r="C11645" s="51" t="s">
        <v>11216</v>
      </c>
      <c r="D11645" s="51">
        <v>139.63999999999999</v>
      </c>
    </row>
    <row r="11646" spans="1:4" ht="15.75" customHeight="1" x14ac:dyDescent="0.3">
      <c r="A11646" s="51">
        <v>43612</v>
      </c>
      <c r="B11646" s="51" t="s">
        <v>11831</v>
      </c>
      <c r="C11646" s="51" t="s">
        <v>11216</v>
      </c>
      <c r="D11646" s="51">
        <v>109.91</v>
      </c>
    </row>
    <row r="11647" spans="1:4" ht="15.75" customHeight="1" x14ac:dyDescent="0.3">
      <c r="A11647" s="51">
        <v>43613</v>
      </c>
      <c r="B11647" s="51" t="s">
        <v>11832</v>
      </c>
      <c r="C11647" s="51" t="s">
        <v>11216</v>
      </c>
      <c r="D11647" s="51">
        <v>90.99</v>
      </c>
    </row>
    <row r="11648" spans="1:4" ht="15.75" customHeight="1" x14ac:dyDescent="0.3">
      <c r="A11648" s="51">
        <v>11469</v>
      </c>
      <c r="B11648" s="51" t="s">
        <v>11833</v>
      </c>
      <c r="C11648" s="51" t="s">
        <v>182</v>
      </c>
      <c r="D11648" s="51">
        <v>14.91</v>
      </c>
    </row>
    <row r="11649" spans="1:4" ht="15.75" customHeight="1" x14ac:dyDescent="0.3">
      <c r="A11649" s="51">
        <v>11468</v>
      </c>
      <c r="B11649" s="51" t="s">
        <v>11834</v>
      </c>
      <c r="C11649" s="51" t="s">
        <v>182</v>
      </c>
      <c r="D11649" s="51">
        <v>14.91</v>
      </c>
    </row>
    <row r="11650" spans="1:4" ht="15.75" customHeight="1" x14ac:dyDescent="0.3">
      <c r="A11650" s="51">
        <v>11484</v>
      </c>
      <c r="B11650" s="51" t="s">
        <v>11835</v>
      </c>
      <c r="C11650" s="51" t="s">
        <v>182</v>
      </c>
      <c r="D11650" s="51">
        <v>65.510000000000005</v>
      </c>
    </row>
    <row r="11651" spans="1:4" ht="15.75" customHeight="1" x14ac:dyDescent="0.3">
      <c r="A11651" s="51">
        <v>38155</v>
      </c>
      <c r="B11651" s="51" t="s">
        <v>11836</v>
      </c>
      <c r="C11651" s="51" t="s">
        <v>182</v>
      </c>
      <c r="D11651" s="51">
        <v>101.71</v>
      </c>
    </row>
    <row r="11652" spans="1:4" ht="15.75" customHeight="1" x14ac:dyDescent="0.3">
      <c r="A11652" s="51">
        <v>11467</v>
      </c>
      <c r="B11652" s="51" t="s">
        <v>11837</v>
      </c>
      <c r="C11652" s="51" t="s">
        <v>182</v>
      </c>
      <c r="D11652" s="51">
        <v>23.24</v>
      </c>
    </row>
    <row r="11653" spans="1:4" ht="15.75" customHeight="1" x14ac:dyDescent="0.3">
      <c r="A11653" s="51">
        <v>38153</v>
      </c>
      <c r="B11653" s="51" t="s">
        <v>11838</v>
      </c>
      <c r="C11653" s="51" t="s">
        <v>11216</v>
      </c>
      <c r="D11653" s="51">
        <v>59.37</v>
      </c>
    </row>
    <row r="11654" spans="1:4" ht="15.75" customHeight="1" x14ac:dyDescent="0.3">
      <c r="A11654" s="51">
        <v>43607</v>
      </c>
      <c r="B11654" s="51" t="s">
        <v>11839</v>
      </c>
      <c r="C11654" s="51" t="s">
        <v>11216</v>
      </c>
      <c r="D11654" s="51">
        <v>112.29</v>
      </c>
    </row>
    <row r="11655" spans="1:4" ht="15.75" customHeight="1" x14ac:dyDescent="0.3">
      <c r="A11655" s="51">
        <v>3080</v>
      </c>
      <c r="B11655" s="51" t="s">
        <v>11840</v>
      </c>
      <c r="C11655" s="51" t="s">
        <v>11216</v>
      </c>
      <c r="D11655" s="51">
        <v>75.5</v>
      </c>
    </row>
    <row r="11656" spans="1:4" ht="15.75" customHeight="1" x14ac:dyDescent="0.3">
      <c r="A11656" s="51">
        <v>3081</v>
      </c>
      <c r="B11656" s="51" t="s">
        <v>11841</v>
      </c>
      <c r="C11656" s="51" t="s">
        <v>11216</v>
      </c>
      <c r="D11656" s="51">
        <v>149.37</v>
      </c>
    </row>
    <row r="11657" spans="1:4" ht="15.75" customHeight="1" x14ac:dyDescent="0.3">
      <c r="A11657" s="51">
        <v>3090</v>
      </c>
      <c r="B11657" s="51" t="s">
        <v>11842</v>
      </c>
      <c r="C11657" s="51" t="s">
        <v>11216</v>
      </c>
      <c r="D11657" s="51">
        <v>67.39</v>
      </c>
    </row>
    <row r="11658" spans="1:4" ht="15.75" customHeight="1" x14ac:dyDescent="0.3">
      <c r="A11658" s="51">
        <v>43611</v>
      </c>
      <c r="B11658" s="51" t="s">
        <v>11843</v>
      </c>
      <c r="C11658" s="51" t="s">
        <v>11216</v>
      </c>
      <c r="D11658" s="51">
        <v>111.82</v>
      </c>
    </row>
    <row r="11659" spans="1:4" ht="15.75" customHeight="1" x14ac:dyDescent="0.3">
      <c r="A11659" s="51">
        <v>3103</v>
      </c>
      <c r="B11659" s="51" t="s">
        <v>11844</v>
      </c>
      <c r="C11659" s="51" t="s">
        <v>182</v>
      </c>
      <c r="D11659" s="51">
        <v>55.87</v>
      </c>
    </row>
    <row r="11660" spans="1:4" ht="15.75" customHeight="1" x14ac:dyDescent="0.3">
      <c r="A11660" s="51">
        <v>3097</v>
      </c>
      <c r="B11660" s="51" t="s">
        <v>11845</v>
      </c>
      <c r="C11660" s="51" t="s">
        <v>11216</v>
      </c>
      <c r="D11660" s="51">
        <v>84.53</v>
      </c>
    </row>
    <row r="11661" spans="1:4" ht="15.75" customHeight="1" x14ac:dyDescent="0.3">
      <c r="A11661" s="51">
        <v>3099</v>
      </c>
      <c r="B11661" s="51" t="s">
        <v>11846</v>
      </c>
      <c r="C11661" s="51" t="s">
        <v>11216</v>
      </c>
      <c r="D11661" s="51">
        <v>135.35</v>
      </c>
    </row>
    <row r="11662" spans="1:4" ht="15.75" customHeight="1" x14ac:dyDescent="0.3">
      <c r="A11662" s="51">
        <v>38151</v>
      </c>
      <c r="B11662" s="51" t="s">
        <v>11847</v>
      </c>
      <c r="C11662" s="51" t="s">
        <v>11216</v>
      </c>
      <c r="D11662" s="51">
        <v>98.13</v>
      </c>
    </row>
    <row r="11663" spans="1:4" ht="15.75" customHeight="1" x14ac:dyDescent="0.3">
      <c r="A11663" s="51">
        <v>38152</v>
      </c>
      <c r="B11663" s="51" t="s">
        <v>11848</v>
      </c>
      <c r="C11663" s="51" t="s">
        <v>11216</v>
      </c>
      <c r="D11663" s="51">
        <v>158.29</v>
      </c>
    </row>
    <row r="11664" spans="1:4" ht="15.75" customHeight="1" x14ac:dyDescent="0.3">
      <c r="A11664" s="51">
        <v>43610</v>
      </c>
      <c r="B11664" s="51" t="s">
        <v>11849</v>
      </c>
      <c r="C11664" s="51" t="s">
        <v>11216</v>
      </c>
      <c r="D11664" s="51">
        <v>83.87</v>
      </c>
    </row>
    <row r="11665" spans="1:4" ht="15.75" customHeight="1" x14ac:dyDescent="0.3">
      <c r="A11665" s="51">
        <v>3093</v>
      </c>
      <c r="B11665" s="51" t="s">
        <v>11850</v>
      </c>
      <c r="C11665" s="51" t="s">
        <v>11216</v>
      </c>
      <c r="D11665" s="51">
        <v>135.35</v>
      </c>
    </row>
    <row r="11666" spans="1:4" ht="15.75" customHeight="1" x14ac:dyDescent="0.3">
      <c r="A11666" s="51">
        <v>38165</v>
      </c>
      <c r="B11666" s="51" t="s">
        <v>11851</v>
      </c>
      <c r="C11666" s="51" t="s">
        <v>11216</v>
      </c>
      <c r="D11666" s="51">
        <v>67.239999999999995</v>
      </c>
    </row>
    <row r="11667" spans="1:4" ht="15.75" customHeight="1" x14ac:dyDescent="0.3">
      <c r="A11667" s="51">
        <v>38177</v>
      </c>
      <c r="B11667" s="51" t="s">
        <v>11852</v>
      </c>
      <c r="C11667" s="51" t="s">
        <v>182</v>
      </c>
      <c r="D11667" s="51">
        <v>19.98</v>
      </c>
    </row>
    <row r="11668" spans="1:4" ht="15.75" customHeight="1" x14ac:dyDescent="0.3">
      <c r="A11668" s="51">
        <v>11458</v>
      </c>
      <c r="B11668" s="51" t="s">
        <v>11853</v>
      </c>
      <c r="C11668" s="51" t="s">
        <v>182</v>
      </c>
      <c r="D11668" s="51">
        <v>23.86</v>
      </c>
    </row>
    <row r="11669" spans="1:4" ht="15.75" customHeight="1" x14ac:dyDescent="0.3">
      <c r="A11669" s="51">
        <v>3108</v>
      </c>
      <c r="B11669" s="51" t="s">
        <v>11854</v>
      </c>
      <c r="C11669" s="51" t="s">
        <v>182</v>
      </c>
      <c r="D11669" s="51">
        <v>101.41</v>
      </c>
    </row>
    <row r="11670" spans="1:4" ht="15.75" customHeight="1" x14ac:dyDescent="0.3">
      <c r="A11670" s="51">
        <v>3105</v>
      </c>
      <c r="B11670" s="51" t="s">
        <v>11855</v>
      </c>
      <c r="C11670" s="51" t="s">
        <v>182</v>
      </c>
      <c r="D11670" s="51">
        <v>132.63999999999999</v>
      </c>
    </row>
    <row r="11671" spans="1:4" ht="15.75" customHeight="1" x14ac:dyDescent="0.3">
      <c r="A11671" s="51">
        <v>38178</v>
      </c>
      <c r="B11671" s="51" t="s">
        <v>11856</v>
      </c>
      <c r="C11671" s="51" t="s">
        <v>182</v>
      </c>
      <c r="D11671" s="51">
        <v>21.98</v>
      </c>
    </row>
    <row r="11672" spans="1:4" ht="15.75" customHeight="1" x14ac:dyDescent="0.3">
      <c r="A11672" s="51">
        <v>43575</v>
      </c>
      <c r="B11672" s="51" t="s">
        <v>11857</v>
      </c>
      <c r="C11672" s="51" t="s">
        <v>182</v>
      </c>
      <c r="D11672" s="51">
        <v>47.63</v>
      </c>
    </row>
    <row r="11673" spans="1:4" ht="15.75" customHeight="1" x14ac:dyDescent="0.3">
      <c r="A11673" s="51">
        <v>43577</v>
      </c>
      <c r="B11673" s="51" t="s">
        <v>11858</v>
      </c>
      <c r="C11673" s="51" t="s">
        <v>182</v>
      </c>
      <c r="D11673" s="51">
        <v>82.82</v>
      </c>
    </row>
    <row r="11674" spans="1:4" ht="15.75" customHeight="1" x14ac:dyDescent="0.3">
      <c r="A11674" s="51">
        <v>43458</v>
      </c>
      <c r="B11674" s="51" t="s">
        <v>11859</v>
      </c>
      <c r="C11674" s="51" t="s">
        <v>2092</v>
      </c>
      <c r="D11674" s="51">
        <v>0.06</v>
      </c>
    </row>
    <row r="11675" spans="1:4" ht="15.75" customHeight="1" x14ac:dyDescent="0.3">
      <c r="A11675" s="51">
        <v>43470</v>
      </c>
      <c r="B11675" s="51" t="s">
        <v>11860</v>
      </c>
      <c r="C11675" s="51" t="s">
        <v>6963</v>
      </c>
      <c r="D11675" s="51">
        <v>11.14</v>
      </c>
    </row>
    <row r="11676" spans="1:4" ht="15.75" customHeight="1" x14ac:dyDescent="0.3">
      <c r="A11676" s="51">
        <v>43459</v>
      </c>
      <c r="B11676" s="51" t="s">
        <v>11861</v>
      </c>
      <c r="C11676" s="51" t="s">
        <v>2092</v>
      </c>
      <c r="D11676" s="51">
        <v>0.44</v>
      </c>
    </row>
    <row r="11677" spans="1:4" ht="15.75" customHeight="1" x14ac:dyDescent="0.3">
      <c r="A11677" s="51">
        <v>43471</v>
      </c>
      <c r="B11677" s="51" t="s">
        <v>11862</v>
      </c>
      <c r="C11677" s="51" t="s">
        <v>6963</v>
      </c>
      <c r="D11677" s="51">
        <v>82.31</v>
      </c>
    </row>
    <row r="11678" spans="1:4" ht="15.75" customHeight="1" x14ac:dyDescent="0.3">
      <c r="A11678" s="51">
        <v>43460</v>
      </c>
      <c r="B11678" s="51" t="s">
        <v>11863</v>
      </c>
      <c r="C11678" s="51" t="s">
        <v>2092</v>
      </c>
      <c r="D11678" s="51">
        <v>0.86</v>
      </c>
    </row>
    <row r="11679" spans="1:4" ht="15.75" customHeight="1" x14ac:dyDescent="0.3">
      <c r="A11679" s="51">
        <v>43472</v>
      </c>
      <c r="B11679" s="51" t="s">
        <v>11864</v>
      </c>
      <c r="C11679" s="51" t="s">
        <v>6963</v>
      </c>
      <c r="D11679" s="51">
        <v>161.72999999999999</v>
      </c>
    </row>
    <row r="11680" spans="1:4" ht="15.75" customHeight="1" x14ac:dyDescent="0.3">
      <c r="A11680" s="51">
        <v>43461</v>
      </c>
      <c r="B11680" s="51" t="s">
        <v>11865</v>
      </c>
      <c r="C11680" s="51" t="s">
        <v>2092</v>
      </c>
      <c r="D11680" s="51">
        <v>0.31</v>
      </c>
    </row>
    <row r="11681" spans="1:4" ht="15.75" customHeight="1" x14ac:dyDescent="0.3">
      <c r="A11681" s="51">
        <v>43473</v>
      </c>
      <c r="B11681" s="51" t="s">
        <v>11866</v>
      </c>
      <c r="C11681" s="51" t="s">
        <v>6963</v>
      </c>
      <c r="D11681" s="51">
        <v>59.01</v>
      </c>
    </row>
    <row r="11682" spans="1:4" ht="15.75" customHeight="1" x14ac:dyDescent="0.3">
      <c r="A11682" s="51">
        <v>43463</v>
      </c>
      <c r="B11682" s="51" t="s">
        <v>11867</v>
      </c>
      <c r="C11682" s="51" t="s">
        <v>2092</v>
      </c>
      <c r="D11682" s="51">
        <v>0.08</v>
      </c>
    </row>
    <row r="11683" spans="1:4" ht="15.75" customHeight="1" x14ac:dyDescent="0.3">
      <c r="A11683" s="51">
        <v>43475</v>
      </c>
      <c r="B11683" s="51" t="s">
        <v>11868</v>
      </c>
      <c r="C11683" s="51" t="s">
        <v>6963</v>
      </c>
      <c r="D11683" s="51">
        <v>15.46</v>
      </c>
    </row>
    <row r="11684" spans="1:4" ht="15.75" customHeight="1" x14ac:dyDescent="0.3">
      <c r="A11684" s="51">
        <v>43462</v>
      </c>
      <c r="B11684" s="51" t="s">
        <v>11869</v>
      </c>
      <c r="C11684" s="51" t="s">
        <v>2092</v>
      </c>
      <c r="D11684" s="51">
        <v>0.01</v>
      </c>
    </row>
    <row r="11685" spans="1:4" ht="15.75" customHeight="1" x14ac:dyDescent="0.3">
      <c r="A11685" s="51">
        <v>43474</v>
      </c>
      <c r="B11685" s="51" t="s">
        <v>11870</v>
      </c>
      <c r="C11685" s="51" t="s">
        <v>6963</v>
      </c>
      <c r="D11685" s="51">
        <v>2.35</v>
      </c>
    </row>
    <row r="11686" spans="1:4" ht="15.75" customHeight="1" x14ac:dyDescent="0.3">
      <c r="A11686" s="51">
        <v>43464</v>
      </c>
      <c r="B11686" s="51" t="s">
        <v>11871</v>
      </c>
      <c r="C11686" s="51" t="s">
        <v>2092</v>
      </c>
      <c r="D11686" s="51">
        <v>0.01</v>
      </c>
    </row>
    <row r="11687" spans="1:4" ht="15.75" customHeight="1" x14ac:dyDescent="0.3">
      <c r="A11687" s="51">
        <v>43476</v>
      </c>
      <c r="B11687" s="51" t="s">
        <v>11872</v>
      </c>
      <c r="C11687" s="51" t="s">
        <v>6963</v>
      </c>
      <c r="D11687" s="51">
        <v>0.01</v>
      </c>
    </row>
    <row r="11688" spans="1:4" ht="15.75" customHeight="1" x14ac:dyDescent="0.3">
      <c r="A11688" s="51">
        <v>43465</v>
      </c>
      <c r="B11688" s="51" t="s">
        <v>11873</v>
      </c>
      <c r="C11688" s="51" t="s">
        <v>2092</v>
      </c>
      <c r="D11688" s="51">
        <v>0.78</v>
      </c>
    </row>
    <row r="11689" spans="1:4" ht="15.75" customHeight="1" x14ac:dyDescent="0.3">
      <c r="A11689" s="51">
        <v>43477</v>
      </c>
      <c r="B11689" s="51" t="s">
        <v>11874</v>
      </c>
      <c r="C11689" s="51" t="s">
        <v>6963</v>
      </c>
      <c r="D11689" s="51">
        <v>147.87</v>
      </c>
    </row>
    <row r="11690" spans="1:4" ht="15.75" customHeight="1" x14ac:dyDescent="0.3">
      <c r="A11690" s="51">
        <v>43466</v>
      </c>
      <c r="B11690" s="51" t="s">
        <v>11875</v>
      </c>
      <c r="C11690" s="51" t="s">
        <v>2092</v>
      </c>
      <c r="D11690" s="51">
        <v>2.0499999999999998</v>
      </c>
    </row>
    <row r="11691" spans="1:4" ht="15.75" customHeight="1" x14ac:dyDescent="0.3">
      <c r="A11691" s="51">
        <v>43478</v>
      </c>
      <c r="B11691" s="51" t="s">
        <v>11876</v>
      </c>
      <c r="C11691" s="51" t="s">
        <v>6963</v>
      </c>
      <c r="D11691" s="51">
        <v>387.36</v>
      </c>
    </row>
    <row r="11692" spans="1:4" ht="15.75" customHeight="1" x14ac:dyDescent="0.3">
      <c r="A11692" s="51">
        <v>43467</v>
      </c>
      <c r="B11692" s="51" t="s">
        <v>11877</v>
      </c>
      <c r="C11692" s="51" t="s">
        <v>2092</v>
      </c>
      <c r="D11692" s="51">
        <v>0.61</v>
      </c>
    </row>
    <row r="11693" spans="1:4" ht="15.75" customHeight="1" x14ac:dyDescent="0.3">
      <c r="A11693" s="51">
        <v>43479</v>
      </c>
      <c r="B11693" s="51" t="s">
        <v>11878</v>
      </c>
      <c r="C11693" s="51" t="s">
        <v>6963</v>
      </c>
      <c r="D11693" s="51">
        <v>114.77</v>
      </c>
    </row>
    <row r="11694" spans="1:4" ht="15.75" customHeight="1" x14ac:dyDescent="0.3">
      <c r="A11694" s="51">
        <v>43468</v>
      </c>
      <c r="B11694" s="51" t="s">
        <v>11879</v>
      </c>
      <c r="C11694" s="51" t="s">
        <v>2092</v>
      </c>
      <c r="D11694" s="51">
        <v>1.21</v>
      </c>
    </row>
    <row r="11695" spans="1:4" ht="15.75" customHeight="1" x14ac:dyDescent="0.3">
      <c r="A11695" s="51">
        <v>43480</v>
      </c>
      <c r="B11695" s="51" t="s">
        <v>11880</v>
      </c>
      <c r="C11695" s="51" t="s">
        <v>6963</v>
      </c>
      <c r="D11695" s="51">
        <v>228.92</v>
      </c>
    </row>
    <row r="11696" spans="1:4" ht="15.75" customHeight="1" x14ac:dyDescent="0.3">
      <c r="A11696" s="51">
        <v>43469</v>
      </c>
      <c r="B11696" s="51" t="s">
        <v>11881</v>
      </c>
      <c r="C11696" s="51" t="s">
        <v>2092</v>
      </c>
      <c r="D11696" s="51">
        <v>0.05</v>
      </c>
    </row>
    <row r="11697" spans="1:4" ht="15.75" customHeight="1" x14ac:dyDescent="0.3">
      <c r="A11697" s="51">
        <v>43481</v>
      </c>
      <c r="B11697" s="51" t="s">
        <v>11882</v>
      </c>
      <c r="C11697" s="51" t="s">
        <v>6963</v>
      </c>
      <c r="D11697" s="51">
        <v>9.89</v>
      </c>
    </row>
    <row r="11698" spans="1:4" ht="15.75" customHeight="1" x14ac:dyDescent="0.3">
      <c r="A11698" s="51">
        <v>3119</v>
      </c>
      <c r="B11698" s="51" t="s">
        <v>11883</v>
      </c>
      <c r="C11698" s="51" t="s">
        <v>182</v>
      </c>
      <c r="D11698" s="51">
        <v>2.58</v>
      </c>
    </row>
    <row r="11699" spans="1:4" ht="15.75" customHeight="1" x14ac:dyDescent="0.3">
      <c r="A11699" s="51">
        <v>3122</v>
      </c>
      <c r="B11699" s="51" t="s">
        <v>11884</v>
      </c>
      <c r="C11699" s="51" t="s">
        <v>182</v>
      </c>
      <c r="D11699" s="51">
        <v>5.25</v>
      </c>
    </row>
    <row r="11700" spans="1:4" ht="15.75" customHeight="1" x14ac:dyDescent="0.3">
      <c r="A11700" s="51">
        <v>3121</v>
      </c>
      <c r="B11700" s="51" t="s">
        <v>11885</v>
      </c>
      <c r="C11700" s="51" t="s">
        <v>182</v>
      </c>
      <c r="D11700" s="51">
        <v>5.95</v>
      </c>
    </row>
    <row r="11701" spans="1:4" ht="15.75" customHeight="1" x14ac:dyDescent="0.3">
      <c r="A11701" s="51">
        <v>3120</v>
      </c>
      <c r="B11701" s="51" t="s">
        <v>11886</v>
      </c>
      <c r="C11701" s="51" t="s">
        <v>182</v>
      </c>
      <c r="D11701" s="51">
        <v>11.29</v>
      </c>
    </row>
    <row r="11702" spans="1:4" ht="15.75" customHeight="1" x14ac:dyDescent="0.3">
      <c r="A11702" s="51">
        <v>11455</v>
      </c>
      <c r="B11702" s="51" t="s">
        <v>11887</v>
      </c>
      <c r="C11702" s="51" t="s">
        <v>182</v>
      </c>
      <c r="D11702" s="51">
        <v>16.329999999999998</v>
      </c>
    </row>
    <row r="11703" spans="1:4" ht="15.75" customHeight="1" x14ac:dyDescent="0.3">
      <c r="A11703" s="51">
        <v>11456</v>
      </c>
      <c r="B11703" s="51" t="s">
        <v>11888</v>
      </c>
      <c r="C11703" s="51" t="s">
        <v>182</v>
      </c>
      <c r="D11703" s="51">
        <v>19.52</v>
      </c>
    </row>
    <row r="11704" spans="1:4" ht="15.75" customHeight="1" x14ac:dyDescent="0.3">
      <c r="A11704" s="51">
        <v>3107</v>
      </c>
      <c r="B11704" s="51" t="s">
        <v>11889</v>
      </c>
      <c r="C11704" s="51" t="s">
        <v>182</v>
      </c>
      <c r="D11704" s="51">
        <v>8.23</v>
      </c>
    </row>
    <row r="11705" spans="1:4" ht="15.75" customHeight="1" x14ac:dyDescent="0.3">
      <c r="A11705" s="51">
        <v>43583</v>
      </c>
      <c r="B11705" s="51" t="s">
        <v>11890</v>
      </c>
      <c r="C11705" s="51" t="s">
        <v>182</v>
      </c>
      <c r="D11705" s="51">
        <v>9.2899999999999991</v>
      </c>
    </row>
    <row r="11706" spans="1:4" ht="15.75" customHeight="1" x14ac:dyDescent="0.3">
      <c r="A11706" s="51">
        <v>43586</v>
      </c>
      <c r="B11706" s="51" t="s">
        <v>11891</v>
      </c>
      <c r="C11706" s="51" t="s">
        <v>182</v>
      </c>
      <c r="D11706" s="51">
        <v>9.52</v>
      </c>
    </row>
    <row r="11707" spans="1:4" ht="15.75" customHeight="1" x14ac:dyDescent="0.3">
      <c r="A11707" s="51">
        <v>11461</v>
      </c>
      <c r="B11707" s="51" t="s">
        <v>11892</v>
      </c>
      <c r="C11707" s="51" t="s">
        <v>182</v>
      </c>
      <c r="D11707" s="51">
        <v>10.37</v>
      </c>
    </row>
    <row r="11708" spans="1:4" ht="15.75" customHeight="1" x14ac:dyDescent="0.3">
      <c r="A11708" s="51">
        <v>43587</v>
      </c>
      <c r="B11708" s="51" t="s">
        <v>11893</v>
      </c>
      <c r="C11708" s="51" t="s">
        <v>182</v>
      </c>
      <c r="D11708" s="51">
        <v>11.97</v>
      </c>
    </row>
    <row r="11709" spans="1:4" ht="15.75" customHeight="1" x14ac:dyDescent="0.3">
      <c r="A11709" s="51">
        <v>3106</v>
      </c>
      <c r="B11709" s="51" t="s">
        <v>11894</v>
      </c>
      <c r="C11709" s="51" t="s">
        <v>182</v>
      </c>
      <c r="D11709" s="51">
        <v>15.18</v>
      </c>
    </row>
    <row r="11710" spans="1:4" ht="15.75" customHeight="1" x14ac:dyDescent="0.3">
      <c r="A11710" s="51">
        <v>44539</v>
      </c>
      <c r="B11710" s="51" t="s">
        <v>11895</v>
      </c>
      <c r="C11710" s="51" t="s">
        <v>482</v>
      </c>
      <c r="D11710" s="51">
        <v>2.7</v>
      </c>
    </row>
    <row r="11711" spans="1:4" ht="15.75" customHeight="1" x14ac:dyDescent="0.3">
      <c r="A11711" s="51">
        <v>3123</v>
      </c>
      <c r="B11711" s="51" t="s">
        <v>11896</v>
      </c>
      <c r="C11711" s="51" t="s">
        <v>482</v>
      </c>
      <c r="D11711" s="51">
        <v>2.52</v>
      </c>
    </row>
    <row r="11712" spans="1:4" ht="15.75" customHeight="1" x14ac:dyDescent="0.3">
      <c r="A11712" s="51">
        <v>38125</v>
      </c>
      <c r="B11712" s="51" t="s">
        <v>11897</v>
      </c>
      <c r="C11712" s="51" t="s">
        <v>482</v>
      </c>
      <c r="D11712" s="51">
        <v>1.47</v>
      </c>
    </row>
    <row r="11713" spans="1:4" ht="15.75" customHeight="1" x14ac:dyDescent="0.3">
      <c r="A11713" s="51">
        <v>39014</v>
      </c>
      <c r="B11713" s="51" t="s">
        <v>11898</v>
      </c>
      <c r="C11713" s="51" t="s">
        <v>482</v>
      </c>
      <c r="D11713" s="51">
        <v>10.4</v>
      </c>
    </row>
    <row r="11714" spans="1:4" ht="15.75" customHeight="1" x14ac:dyDescent="0.3">
      <c r="A11714" s="51">
        <v>39365</v>
      </c>
      <c r="B11714" s="51" t="s">
        <v>11899</v>
      </c>
      <c r="C11714" s="51" t="s">
        <v>182</v>
      </c>
      <c r="D11714" s="51">
        <v>2141.5500000000002</v>
      </c>
    </row>
    <row r="11715" spans="1:4" ht="15.75" customHeight="1" x14ac:dyDescent="0.3">
      <c r="A11715" s="51">
        <v>39366</v>
      </c>
      <c r="B11715" s="51" t="s">
        <v>11900</v>
      </c>
      <c r="C11715" s="51" t="s">
        <v>182</v>
      </c>
      <c r="D11715" s="51">
        <v>3249.09</v>
      </c>
    </row>
    <row r="11716" spans="1:4" ht="15.75" customHeight="1" x14ac:dyDescent="0.3">
      <c r="A11716" s="51">
        <v>39367</v>
      </c>
      <c r="B11716" s="51" t="s">
        <v>11901</v>
      </c>
      <c r="C11716" s="51" t="s">
        <v>182</v>
      </c>
      <c r="D11716" s="51">
        <v>5567.09</v>
      </c>
    </row>
    <row r="11717" spans="1:4" ht="15.75" customHeight="1" x14ac:dyDescent="0.3">
      <c r="A11717" s="51">
        <v>37394</v>
      </c>
      <c r="B11717" s="51" t="s">
        <v>11902</v>
      </c>
      <c r="C11717" s="51" t="s">
        <v>11903</v>
      </c>
    </row>
    <row r="11718" spans="1:4" ht="15.75" customHeight="1" x14ac:dyDescent="0.3">
      <c r="A11718" s="51">
        <v>14146</v>
      </c>
      <c r="B11718" s="51" t="s">
        <v>11904</v>
      </c>
      <c r="C11718" s="51" t="s">
        <v>11903</v>
      </c>
    </row>
    <row r="11719" spans="1:4" ht="15.75" customHeight="1" x14ac:dyDescent="0.3">
      <c r="A11719" s="51">
        <v>938</v>
      </c>
      <c r="B11719" s="51" t="s">
        <v>11905</v>
      </c>
      <c r="C11719" s="51" t="s">
        <v>224</v>
      </c>
      <c r="D11719" s="51">
        <v>1.53</v>
      </c>
    </row>
    <row r="11720" spans="1:4" ht="15.75" customHeight="1" x14ac:dyDescent="0.3">
      <c r="A11720" s="51">
        <v>937</v>
      </c>
      <c r="B11720" s="51" t="s">
        <v>11906</v>
      </c>
      <c r="C11720" s="51" t="s">
        <v>224</v>
      </c>
      <c r="D11720" s="51">
        <v>8.9499999999999993</v>
      </c>
    </row>
    <row r="11721" spans="1:4" ht="15.75" customHeight="1" x14ac:dyDescent="0.3">
      <c r="A11721" s="51">
        <v>939</v>
      </c>
      <c r="B11721" s="51" t="s">
        <v>11907</v>
      </c>
      <c r="C11721" s="51" t="s">
        <v>224</v>
      </c>
      <c r="D11721" s="51">
        <v>2.48</v>
      </c>
    </row>
    <row r="11722" spans="1:4" ht="15.75" customHeight="1" x14ac:dyDescent="0.3">
      <c r="A11722" s="51">
        <v>944</v>
      </c>
      <c r="B11722" s="51" t="s">
        <v>11908</v>
      </c>
      <c r="C11722" s="51" t="s">
        <v>224</v>
      </c>
      <c r="D11722" s="51">
        <v>3.92</v>
      </c>
    </row>
    <row r="11723" spans="1:4" ht="15.75" customHeight="1" x14ac:dyDescent="0.3">
      <c r="A11723" s="51">
        <v>940</v>
      </c>
      <c r="B11723" s="51" t="s">
        <v>11909</v>
      </c>
      <c r="C11723" s="51" t="s">
        <v>224</v>
      </c>
      <c r="D11723" s="51">
        <v>5.67</v>
      </c>
    </row>
    <row r="11724" spans="1:4" ht="15.75" customHeight="1" x14ac:dyDescent="0.3">
      <c r="A11724" s="51">
        <v>44397</v>
      </c>
      <c r="B11724" s="51" t="s">
        <v>11910</v>
      </c>
      <c r="C11724" s="51" t="s">
        <v>224</v>
      </c>
      <c r="D11724" s="51">
        <v>3.02</v>
      </c>
    </row>
    <row r="11725" spans="1:4" ht="15.75" customHeight="1" x14ac:dyDescent="0.3">
      <c r="A11725" s="51">
        <v>406</v>
      </c>
      <c r="B11725" s="51" t="s">
        <v>11911</v>
      </c>
      <c r="C11725" s="51" t="s">
        <v>182</v>
      </c>
      <c r="D11725" s="51">
        <v>99.92</v>
      </c>
    </row>
    <row r="11726" spans="1:4" ht="15.75" customHeight="1" x14ac:dyDescent="0.3">
      <c r="A11726" s="51">
        <v>42529</v>
      </c>
      <c r="B11726" s="51" t="s">
        <v>11912</v>
      </c>
      <c r="C11726" s="51" t="s">
        <v>224</v>
      </c>
      <c r="D11726" s="51">
        <v>0.94</v>
      </c>
    </row>
    <row r="11727" spans="1:4" ht="15.75" customHeight="1" x14ac:dyDescent="0.3">
      <c r="A11727" s="51">
        <v>39634</v>
      </c>
      <c r="B11727" s="51" t="s">
        <v>11913</v>
      </c>
      <c r="C11727" s="51" t="s">
        <v>224</v>
      </c>
      <c r="D11727" s="51">
        <v>9.74</v>
      </c>
    </row>
    <row r="11728" spans="1:4" ht="15.75" customHeight="1" x14ac:dyDescent="0.3">
      <c r="A11728" s="51">
        <v>39701</v>
      </c>
      <c r="B11728" s="51" t="s">
        <v>11914</v>
      </c>
      <c r="C11728" s="51" t="s">
        <v>182</v>
      </c>
      <c r="D11728" s="51">
        <v>106.97</v>
      </c>
    </row>
    <row r="11729" spans="1:4" ht="15.75" customHeight="1" x14ac:dyDescent="0.3">
      <c r="A11729" s="51">
        <v>12815</v>
      </c>
      <c r="B11729" s="51" t="s">
        <v>11915</v>
      </c>
      <c r="C11729" s="51" t="s">
        <v>182</v>
      </c>
      <c r="D11729" s="51">
        <v>8.18</v>
      </c>
    </row>
    <row r="11730" spans="1:4" ht="15.75" customHeight="1" x14ac:dyDescent="0.3">
      <c r="A11730" s="51">
        <v>39431</v>
      </c>
      <c r="B11730" s="51" t="s">
        <v>11916</v>
      </c>
      <c r="C11730" s="51" t="s">
        <v>224</v>
      </c>
      <c r="D11730" s="51">
        <v>0.34</v>
      </c>
    </row>
    <row r="11731" spans="1:4" ht="15.75" customHeight="1" x14ac:dyDescent="0.3">
      <c r="A11731" s="51">
        <v>39432</v>
      </c>
      <c r="B11731" s="51" t="s">
        <v>11917</v>
      </c>
      <c r="C11731" s="51" t="s">
        <v>224</v>
      </c>
      <c r="D11731" s="51">
        <v>3.06</v>
      </c>
    </row>
    <row r="11732" spans="1:4" ht="15.75" customHeight="1" x14ac:dyDescent="0.3">
      <c r="A11732" s="51">
        <v>20111</v>
      </c>
      <c r="B11732" s="51" t="s">
        <v>11918</v>
      </c>
      <c r="C11732" s="51" t="s">
        <v>182</v>
      </c>
      <c r="D11732" s="51">
        <v>14</v>
      </c>
    </row>
    <row r="11733" spans="1:4" ht="15.75" customHeight="1" x14ac:dyDescent="0.3">
      <c r="A11733" s="51">
        <v>21127</v>
      </c>
      <c r="B11733" s="51" t="s">
        <v>11919</v>
      </c>
      <c r="C11733" s="51" t="s">
        <v>182</v>
      </c>
      <c r="D11733" s="51">
        <v>5.29</v>
      </c>
    </row>
    <row r="11734" spans="1:4" ht="15.75" customHeight="1" x14ac:dyDescent="0.3">
      <c r="A11734" s="51">
        <v>404</v>
      </c>
      <c r="B11734" s="51" t="s">
        <v>11920</v>
      </c>
      <c r="C11734" s="51" t="s">
        <v>224</v>
      </c>
      <c r="D11734" s="51">
        <v>1.91</v>
      </c>
    </row>
    <row r="11735" spans="1:4" ht="15.75" customHeight="1" x14ac:dyDescent="0.3">
      <c r="A11735" s="51">
        <v>14151</v>
      </c>
      <c r="B11735" s="51" t="s">
        <v>11921</v>
      </c>
      <c r="C11735" s="51" t="s">
        <v>182</v>
      </c>
    </row>
    <row r="11736" spans="1:4" ht="15.75" customHeight="1" x14ac:dyDescent="0.3">
      <c r="A11736" s="51">
        <v>14153</v>
      </c>
      <c r="B11736" s="51" t="s">
        <v>11922</v>
      </c>
      <c r="C11736" s="51" t="s">
        <v>182</v>
      </c>
    </row>
    <row r="11737" spans="1:4" ht="15.75" customHeight="1" x14ac:dyDescent="0.3">
      <c r="A11737" s="51">
        <v>14152</v>
      </c>
      <c r="B11737" s="51" t="s">
        <v>11923</v>
      </c>
      <c r="C11737" s="51" t="s">
        <v>182</v>
      </c>
    </row>
    <row r="11738" spans="1:4" ht="15.75" customHeight="1" x14ac:dyDescent="0.3">
      <c r="A11738" s="51">
        <v>14154</v>
      </c>
      <c r="B11738" s="51" t="s">
        <v>11924</v>
      </c>
      <c r="C11738" s="51" t="s">
        <v>182</v>
      </c>
    </row>
    <row r="11739" spans="1:4" ht="15.75" customHeight="1" x14ac:dyDescent="0.3">
      <c r="A11739" s="51">
        <v>3143</v>
      </c>
      <c r="B11739" s="51" t="s">
        <v>11925</v>
      </c>
      <c r="C11739" s="51" t="s">
        <v>182</v>
      </c>
      <c r="D11739" s="51">
        <v>11.37</v>
      </c>
    </row>
    <row r="11740" spans="1:4" ht="15.75" customHeight="1" x14ac:dyDescent="0.3">
      <c r="A11740" s="51">
        <v>3146</v>
      </c>
      <c r="B11740" s="51" t="s">
        <v>11926</v>
      </c>
      <c r="C11740" s="51" t="s">
        <v>182</v>
      </c>
      <c r="D11740" s="51">
        <v>5</v>
      </c>
    </row>
    <row r="11741" spans="1:4" ht="15.75" customHeight="1" x14ac:dyDescent="0.3">
      <c r="A11741" s="51">
        <v>3148</v>
      </c>
      <c r="B11741" s="51" t="s">
        <v>11927</v>
      </c>
      <c r="C11741" s="51" t="s">
        <v>182</v>
      </c>
      <c r="D11741" s="51">
        <v>18.440000000000001</v>
      </c>
    </row>
    <row r="11742" spans="1:4" ht="15.75" customHeight="1" x14ac:dyDescent="0.3">
      <c r="A11742" s="51">
        <v>4310</v>
      </c>
      <c r="B11742" s="51" t="s">
        <v>11928</v>
      </c>
      <c r="C11742" s="51" t="s">
        <v>182</v>
      </c>
      <c r="D11742" s="51">
        <v>2.25</v>
      </c>
    </row>
    <row r="11743" spans="1:4" ht="15.75" customHeight="1" x14ac:dyDescent="0.3">
      <c r="A11743" s="51">
        <v>4311</v>
      </c>
      <c r="B11743" s="51" t="s">
        <v>11929</v>
      </c>
      <c r="C11743" s="51" t="s">
        <v>182</v>
      </c>
      <c r="D11743" s="51">
        <v>1.58</v>
      </c>
    </row>
    <row r="11744" spans="1:4" ht="15.75" customHeight="1" x14ac:dyDescent="0.3">
      <c r="A11744" s="51">
        <v>4312</v>
      </c>
      <c r="B11744" s="51" t="s">
        <v>11930</v>
      </c>
      <c r="C11744" s="51" t="s">
        <v>182</v>
      </c>
      <c r="D11744" s="51">
        <v>2.2200000000000002</v>
      </c>
    </row>
    <row r="11745" spans="1:4" ht="15.75" customHeight="1" x14ac:dyDescent="0.3">
      <c r="A11745" s="51">
        <v>13261</v>
      </c>
      <c r="B11745" s="51" t="s">
        <v>11931</v>
      </c>
      <c r="C11745" s="51" t="s">
        <v>182</v>
      </c>
      <c r="D11745" s="51">
        <v>3.29</v>
      </c>
    </row>
    <row r="11746" spans="1:4" ht="15.75" customHeight="1" x14ac:dyDescent="0.3">
      <c r="A11746" s="51">
        <v>3272</v>
      </c>
      <c r="B11746" s="51" t="s">
        <v>11932</v>
      </c>
      <c r="C11746" s="51" t="s">
        <v>182</v>
      </c>
    </row>
    <row r="11747" spans="1:4" ht="15.75" customHeight="1" x14ac:dyDescent="0.3">
      <c r="A11747" s="51">
        <v>3265</v>
      </c>
      <c r="B11747" s="51" t="s">
        <v>11933</v>
      </c>
      <c r="C11747" s="51" t="s">
        <v>182</v>
      </c>
    </row>
    <row r="11748" spans="1:4" ht="15.75" customHeight="1" x14ac:dyDescent="0.3">
      <c r="A11748" s="51">
        <v>3264</v>
      </c>
      <c r="B11748" s="51" t="s">
        <v>11934</v>
      </c>
      <c r="C11748" s="51" t="s">
        <v>182</v>
      </c>
    </row>
    <row r="11749" spans="1:4" ht="15.75" customHeight="1" x14ac:dyDescent="0.3">
      <c r="A11749" s="51">
        <v>3262</v>
      </c>
      <c r="B11749" s="51" t="s">
        <v>11935</v>
      </c>
      <c r="C11749" s="51" t="s">
        <v>182</v>
      </c>
    </row>
    <row r="11750" spans="1:4" ht="15.75" customHeight="1" x14ac:dyDescent="0.3">
      <c r="A11750" s="51">
        <v>3267</v>
      </c>
      <c r="B11750" s="51" t="s">
        <v>11936</v>
      </c>
      <c r="C11750" s="51" t="s">
        <v>182</v>
      </c>
    </row>
    <row r="11751" spans="1:4" ht="15.75" customHeight="1" x14ac:dyDescent="0.3">
      <c r="A11751" s="51">
        <v>3266</v>
      </c>
      <c r="B11751" s="51" t="s">
        <v>11937</v>
      </c>
      <c r="C11751" s="51" t="s">
        <v>182</v>
      </c>
    </row>
    <row r="11752" spans="1:4" ht="15.75" customHeight="1" x14ac:dyDescent="0.3">
      <c r="A11752" s="51">
        <v>3268</v>
      </c>
      <c r="B11752" s="51" t="s">
        <v>11938</v>
      </c>
      <c r="C11752" s="51" t="s">
        <v>182</v>
      </c>
    </row>
    <row r="11753" spans="1:4" ht="15.75" customHeight="1" x14ac:dyDescent="0.3">
      <c r="A11753" s="51">
        <v>3263</v>
      </c>
      <c r="B11753" s="51" t="s">
        <v>11939</v>
      </c>
      <c r="C11753" s="51" t="s">
        <v>182</v>
      </c>
    </row>
    <row r="11754" spans="1:4" ht="15.75" customHeight="1" x14ac:dyDescent="0.3">
      <c r="A11754" s="51">
        <v>3271</v>
      </c>
      <c r="B11754" s="51" t="s">
        <v>11940</v>
      </c>
      <c r="C11754" s="51" t="s">
        <v>182</v>
      </c>
    </row>
    <row r="11755" spans="1:4" ht="15.75" customHeight="1" x14ac:dyDescent="0.3">
      <c r="A11755" s="51">
        <v>3270</v>
      </c>
      <c r="B11755" s="51" t="s">
        <v>11941</v>
      </c>
      <c r="C11755" s="51" t="s">
        <v>182</v>
      </c>
    </row>
    <row r="11756" spans="1:4" ht="15.75" customHeight="1" x14ac:dyDescent="0.3">
      <c r="A11756" s="51">
        <v>3275</v>
      </c>
      <c r="B11756" s="51" t="s">
        <v>11942</v>
      </c>
      <c r="C11756" s="51" t="s">
        <v>216</v>
      </c>
      <c r="D11756" s="51">
        <v>146.1</v>
      </c>
    </row>
    <row r="11757" spans="1:4" ht="15.75" customHeight="1" x14ac:dyDescent="0.3">
      <c r="A11757" s="51">
        <v>39512</v>
      </c>
      <c r="B11757" s="51" t="s">
        <v>11943</v>
      </c>
      <c r="C11757" s="51" t="s">
        <v>216</v>
      </c>
      <c r="D11757" s="51">
        <v>95.19</v>
      </c>
    </row>
    <row r="11758" spans="1:4" ht="15.75" customHeight="1" x14ac:dyDescent="0.3">
      <c r="A11758" s="51">
        <v>39511</v>
      </c>
      <c r="B11758" s="51" t="s">
        <v>11944</v>
      </c>
      <c r="C11758" s="51" t="s">
        <v>216</v>
      </c>
      <c r="D11758" s="51">
        <v>103.83</v>
      </c>
    </row>
    <row r="11759" spans="1:4" ht="15.75" customHeight="1" x14ac:dyDescent="0.3">
      <c r="A11759" s="51">
        <v>39513</v>
      </c>
      <c r="B11759" s="51" t="s">
        <v>11945</v>
      </c>
      <c r="C11759" s="51" t="s">
        <v>216</v>
      </c>
      <c r="D11759" s="51">
        <v>111.37</v>
      </c>
    </row>
    <row r="11760" spans="1:4" ht="15.75" customHeight="1" x14ac:dyDescent="0.3">
      <c r="A11760" s="51">
        <v>3286</v>
      </c>
      <c r="B11760" s="51" t="s">
        <v>11946</v>
      </c>
      <c r="C11760" s="51" t="s">
        <v>216</v>
      </c>
      <c r="D11760" s="51">
        <v>101.91</v>
      </c>
    </row>
    <row r="11761" spans="1:4" ht="15.75" customHeight="1" x14ac:dyDescent="0.3">
      <c r="A11761" s="51">
        <v>3287</v>
      </c>
      <c r="B11761" s="51" t="s">
        <v>11947</v>
      </c>
      <c r="C11761" s="51" t="s">
        <v>216</v>
      </c>
      <c r="D11761" s="51">
        <v>154</v>
      </c>
    </row>
    <row r="11762" spans="1:4" ht="15.75" customHeight="1" x14ac:dyDescent="0.3">
      <c r="A11762" s="51">
        <v>3283</v>
      </c>
      <c r="B11762" s="51" t="s">
        <v>11948</v>
      </c>
      <c r="C11762" s="51" t="s">
        <v>216</v>
      </c>
      <c r="D11762" s="51">
        <v>32.35</v>
      </c>
    </row>
    <row r="11763" spans="1:4" ht="15.75" customHeight="1" x14ac:dyDescent="0.3">
      <c r="A11763" s="51">
        <v>11587</v>
      </c>
      <c r="B11763" s="51" t="s">
        <v>11949</v>
      </c>
      <c r="C11763" s="51" t="s">
        <v>216</v>
      </c>
      <c r="D11763" s="51">
        <v>100.18</v>
      </c>
    </row>
    <row r="11764" spans="1:4" ht="15.75" customHeight="1" x14ac:dyDescent="0.3">
      <c r="A11764" s="51">
        <v>36225</v>
      </c>
      <c r="B11764" s="51" t="s">
        <v>11950</v>
      </c>
      <c r="C11764" s="51" t="s">
        <v>216</v>
      </c>
      <c r="D11764" s="51">
        <v>40.700000000000003</v>
      </c>
    </row>
    <row r="11765" spans="1:4" ht="15.75" customHeight="1" x14ac:dyDescent="0.3">
      <c r="A11765" s="51">
        <v>36230</v>
      </c>
      <c r="B11765" s="51" t="s">
        <v>11951</v>
      </c>
      <c r="C11765" s="51" t="s">
        <v>216</v>
      </c>
      <c r="D11765" s="51">
        <v>29.9</v>
      </c>
    </row>
    <row r="11766" spans="1:4" ht="15.75" customHeight="1" x14ac:dyDescent="0.3">
      <c r="A11766" s="51">
        <v>36238</v>
      </c>
      <c r="B11766" s="51" t="s">
        <v>11952</v>
      </c>
      <c r="C11766" s="51" t="s">
        <v>216</v>
      </c>
      <c r="D11766" s="51">
        <v>29.22</v>
      </c>
    </row>
    <row r="11767" spans="1:4" ht="15.75" customHeight="1" x14ac:dyDescent="0.3">
      <c r="A11767" s="51">
        <v>39363</v>
      </c>
      <c r="B11767" s="51" t="s">
        <v>11953</v>
      </c>
      <c r="C11767" s="51" t="s">
        <v>182</v>
      </c>
      <c r="D11767" s="51">
        <v>6312.56</v>
      </c>
    </row>
    <row r="11768" spans="1:4" ht="15.75" customHeight="1" x14ac:dyDescent="0.3">
      <c r="A11768" s="51">
        <v>39361</v>
      </c>
      <c r="B11768" s="51" t="s">
        <v>11954</v>
      </c>
      <c r="C11768" s="51" t="s">
        <v>182</v>
      </c>
      <c r="D11768" s="51">
        <v>1928.53</v>
      </c>
    </row>
    <row r="11769" spans="1:4" ht="15.75" customHeight="1" x14ac:dyDescent="0.3">
      <c r="A11769" s="51">
        <v>39362</v>
      </c>
      <c r="B11769" s="51" t="s">
        <v>11955</v>
      </c>
      <c r="C11769" s="51" t="s">
        <v>182</v>
      </c>
      <c r="D11769" s="51">
        <v>3406.85</v>
      </c>
    </row>
    <row r="11770" spans="1:4" ht="15.75" customHeight="1" x14ac:dyDescent="0.3">
      <c r="A11770" s="51">
        <v>39364</v>
      </c>
      <c r="B11770" s="51" t="s">
        <v>11956</v>
      </c>
      <c r="C11770" s="51" t="s">
        <v>182</v>
      </c>
      <c r="D11770" s="51">
        <v>13314.87</v>
      </c>
    </row>
    <row r="11771" spans="1:4" ht="15.75" customHeight="1" x14ac:dyDescent="0.3">
      <c r="A11771" s="51">
        <v>14576</v>
      </c>
      <c r="B11771" s="51" t="s">
        <v>11957</v>
      </c>
      <c r="C11771" s="51" t="s">
        <v>182</v>
      </c>
    </row>
    <row r="11772" spans="1:4" ht="15.75" customHeight="1" x14ac:dyDescent="0.3">
      <c r="A11772" s="51">
        <v>13877</v>
      </c>
      <c r="B11772" s="51" t="s">
        <v>11958</v>
      </c>
      <c r="C11772" s="51" t="s">
        <v>182</v>
      </c>
    </row>
    <row r="11773" spans="1:4" ht="15.75" customHeight="1" x14ac:dyDescent="0.3">
      <c r="A11773" s="51">
        <v>7307</v>
      </c>
      <c r="B11773" s="51" t="s">
        <v>11959</v>
      </c>
      <c r="C11773" s="51" t="s">
        <v>9362</v>
      </c>
      <c r="D11773" s="51">
        <v>40.450000000000003</v>
      </c>
    </row>
    <row r="11774" spans="1:4" ht="15.75" customHeight="1" x14ac:dyDescent="0.3">
      <c r="A11774" s="51">
        <v>38122</v>
      </c>
      <c r="B11774" s="51" t="s">
        <v>11960</v>
      </c>
      <c r="C11774" s="51" t="s">
        <v>9362</v>
      </c>
      <c r="D11774" s="51">
        <v>15.81</v>
      </c>
    </row>
    <row r="11775" spans="1:4" ht="15.75" customHeight="1" x14ac:dyDescent="0.3">
      <c r="A11775" s="51">
        <v>43653</v>
      </c>
      <c r="B11775" s="51" t="s">
        <v>11961</v>
      </c>
      <c r="C11775" s="51" t="s">
        <v>9362</v>
      </c>
      <c r="D11775" s="51">
        <v>44.86</v>
      </c>
    </row>
    <row r="11776" spans="1:4" ht="15.75" customHeight="1" x14ac:dyDescent="0.3">
      <c r="A11776" s="51">
        <v>12344</v>
      </c>
      <c r="B11776" s="51" t="s">
        <v>11962</v>
      </c>
      <c r="C11776" s="51" t="s">
        <v>182</v>
      </c>
    </row>
    <row r="11777" spans="1:4" ht="15.75" customHeight="1" x14ac:dyDescent="0.3">
      <c r="A11777" s="51">
        <v>12343</v>
      </c>
      <c r="B11777" s="51" t="s">
        <v>11963</v>
      </c>
      <c r="C11777" s="51" t="s">
        <v>182</v>
      </c>
    </row>
    <row r="11778" spans="1:4" ht="15.75" customHeight="1" x14ac:dyDescent="0.3">
      <c r="A11778" s="51">
        <v>3295</v>
      </c>
      <c r="B11778" s="51" t="s">
        <v>11964</v>
      </c>
      <c r="C11778" s="51" t="s">
        <v>182</v>
      </c>
    </row>
    <row r="11779" spans="1:4" ht="15.75" customHeight="1" x14ac:dyDescent="0.3">
      <c r="A11779" s="51">
        <v>3302</v>
      </c>
      <c r="B11779" s="51" t="s">
        <v>11965</v>
      </c>
      <c r="C11779" s="51" t="s">
        <v>182</v>
      </c>
    </row>
    <row r="11780" spans="1:4" ht="15.75" customHeight="1" x14ac:dyDescent="0.3">
      <c r="A11780" s="51">
        <v>3297</v>
      </c>
      <c r="B11780" s="51" t="s">
        <v>11966</v>
      </c>
      <c r="C11780" s="51" t="s">
        <v>182</v>
      </c>
    </row>
    <row r="11781" spans="1:4" ht="15.75" customHeight="1" x14ac:dyDescent="0.3">
      <c r="A11781" s="51">
        <v>3294</v>
      </c>
      <c r="B11781" s="51" t="s">
        <v>11967</v>
      </c>
      <c r="C11781" s="51" t="s">
        <v>182</v>
      </c>
    </row>
    <row r="11782" spans="1:4" ht="15.75" customHeight="1" x14ac:dyDescent="0.3">
      <c r="A11782" s="51">
        <v>3292</v>
      </c>
      <c r="B11782" s="51" t="s">
        <v>11968</v>
      </c>
      <c r="C11782" s="51" t="s">
        <v>182</v>
      </c>
    </row>
    <row r="11783" spans="1:4" ht="15.75" customHeight="1" x14ac:dyDescent="0.3">
      <c r="A11783" s="51">
        <v>3298</v>
      </c>
      <c r="B11783" s="51" t="s">
        <v>11969</v>
      </c>
      <c r="C11783" s="51" t="s">
        <v>182</v>
      </c>
    </row>
    <row r="11784" spans="1:4" ht="15.75" customHeight="1" x14ac:dyDescent="0.3">
      <c r="A11784" s="51">
        <v>34802</v>
      </c>
      <c r="B11784" s="51" t="s">
        <v>11970</v>
      </c>
      <c r="C11784" s="51" t="s">
        <v>182</v>
      </c>
      <c r="D11784" s="51">
        <v>1542.15</v>
      </c>
    </row>
    <row r="11785" spans="1:4" ht="15.75" customHeight="1" x14ac:dyDescent="0.3">
      <c r="A11785" s="51">
        <v>11588</v>
      </c>
      <c r="B11785" s="51" t="s">
        <v>11971</v>
      </c>
      <c r="C11785" s="51" t="s">
        <v>182</v>
      </c>
      <c r="D11785" s="51">
        <v>1663.73</v>
      </c>
    </row>
    <row r="11786" spans="1:4" ht="15.75" customHeight="1" x14ac:dyDescent="0.3">
      <c r="A11786" s="51">
        <v>34383</v>
      </c>
      <c r="B11786" s="51" t="s">
        <v>11972</v>
      </c>
      <c r="C11786" s="51" t="s">
        <v>182</v>
      </c>
      <c r="D11786" s="51">
        <v>1830.22</v>
      </c>
    </row>
    <row r="11787" spans="1:4" ht="15.75" customHeight="1" x14ac:dyDescent="0.3">
      <c r="A11787" s="51">
        <v>40451</v>
      </c>
      <c r="B11787" s="51" t="s">
        <v>11973</v>
      </c>
      <c r="C11787" s="51" t="s">
        <v>216</v>
      </c>
      <c r="D11787" s="51">
        <v>147.94</v>
      </c>
    </row>
    <row r="11788" spans="1:4" ht="15.75" customHeight="1" x14ac:dyDescent="0.3">
      <c r="A11788" s="51">
        <v>40453</v>
      </c>
      <c r="B11788" s="51" t="s">
        <v>11974</v>
      </c>
      <c r="C11788" s="51" t="s">
        <v>216</v>
      </c>
      <c r="D11788" s="51">
        <v>160.07</v>
      </c>
    </row>
    <row r="11789" spans="1:4" ht="15.75" customHeight="1" x14ac:dyDescent="0.3">
      <c r="A11789" s="51">
        <v>40452</v>
      </c>
      <c r="B11789" s="51" t="s">
        <v>11975</v>
      </c>
      <c r="C11789" s="51" t="s">
        <v>216</v>
      </c>
      <c r="D11789" s="51">
        <v>175.58</v>
      </c>
    </row>
    <row r="11790" spans="1:4" ht="15.75" customHeight="1" x14ac:dyDescent="0.3">
      <c r="A11790" s="51">
        <v>11594</v>
      </c>
      <c r="B11790" s="51" t="s">
        <v>11976</v>
      </c>
      <c r="C11790" s="51" t="s">
        <v>182</v>
      </c>
      <c r="D11790" s="51">
        <v>530.28</v>
      </c>
    </row>
    <row r="11791" spans="1:4" ht="15.75" customHeight="1" x14ac:dyDescent="0.3">
      <c r="A11791" s="51">
        <v>3311</v>
      </c>
      <c r="B11791" s="51" t="s">
        <v>11977</v>
      </c>
      <c r="C11791" s="51" t="s">
        <v>303</v>
      </c>
      <c r="D11791" s="51">
        <v>530.28</v>
      </c>
    </row>
    <row r="11792" spans="1:4" ht="15.75" customHeight="1" x14ac:dyDescent="0.3">
      <c r="A11792" s="51">
        <v>11599</v>
      </c>
      <c r="B11792" s="51" t="s">
        <v>11978</v>
      </c>
      <c r="C11792" s="51" t="s">
        <v>182</v>
      </c>
      <c r="D11792" s="51">
        <v>705.21</v>
      </c>
    </row>
    <row r="11793" spans="1:4" ht="15.75" customHeight="1" x14ac:dyDescent="0.3">
      <c r="A11793" s="51">
        <v>11593</v>
      </c>
      <c r="B11793" s="51" t="s">
        <v>11979</v>
      </c>
      <c r="C11793" s="51" t="s">
        <v>182</v>
      </c>
      <c r="D11793" s="51">
        <v>988.66</v>
      </c>
    </row>
    <row r="11794" spans="1:4" ht="15.75" customHeight="1" x14ac:dyDescent="0.3">
      <c r="A11794" s="51">
        <v>3314</v>
      </c>
      <c r="B11794" s="51" t="s">
        <v>11980</v>
      </c>
      <c r="C11794" s="51" t="s">
        <v>303</v>
      </c>
      <c r="D11794" s="51">
        <v>707.09</v>
      </c>
    </row>
    <row r="11795" spans="1:4" ht="15.75" customHeight="1" x14ac:dyDescent="0.3">
      <c r="A11795" s="51">
        <v>11597</v>
      </c>
      <c r="B11795" s="51" t="s">
        <v>11981</v>
      </c>
      <c r="C11795" s="51" t="s">
        <v>182</v>
      </c>
      <c r="D11795" s="51">
        <v>822.26</v>
      </c>
    </row>
    <row r="11796" spans="1:4" ht="15.75" customHeight="1" x14ac:dyDescent="0.3">
      <c r="A11796" s="51">
        <v>3309</v>
      </c>
      <c r="B11796" s="51" t="s">
        <v>11982</v>
      </c>
      <c r="C11796" s="51" t="s">
        <v>303</v>
      </c>
      <c r="D11796" s="51">
        <v>561.53</v>
      </c>
    </row>
    <row r="11797" spans="1:4" ht="15.75" customHeight="1" x14ac:dyDescent="0.3">
      <c r="A11797" s="51">
        <v>40440</v>
      </c>
      <c r="B11797" s="51" t="s">
        <v>11983</v>
      </c>
      <c r="C11797" s="51" t="s">
        <v>303</v>
      </c>
      <c r="D11797" s="51">
        <v>736.51</v>
      </c>
    </row>
    <row r="11798" spans="1:4" ht="15.75" customHeight="1" x14ac:dyDescent="0.3">
      <c r="A11798" s="51">
        <v>40441</v>
      </c>
      <c r="B11798" s="51" t="s">
        <v>11984</v>
      </c>
      <c r="C11798" s="51" t="s">
        <v>303</v>
      </c>
      <c r="D11798" s="51">
        <v>470.22</v>
      </c>
    </row>
    <row r="11799" spans="1:4" ht="15.75" customHeight="1" x14ac:dyDescent="0.3">
      <c r="A11799" s="51">
        <v>34612</v>
      </c>
      <c r="B11799" s="51" t="s">
        <v>11985</v>
      </c>
      <c r="C11799" s="51" t="s">
        <v>182</v>
      </c>
      <c r="D11799" s="51">
        <v>1016.99</v>
      </c>
    </row>
    <row r="11800" spans="1:4" ht="15.75" customHeight="1" x14ac:dyDescent="0.3">
      <c r="A11800" s="51">
        <v>34635</v>
      </c>
      <c r="B11800" s="51" t="s">
        <v>11986</v>
      </c>
      <c r="C11800" s="51" t="s">
        <v>182</v>
      </c>
      <c r="D11800" s="51">
        <v>1307.81</v>
      </c>
    </row>
    <row r="11801" spans="1:4" ht="15.75" customHeight="1" x14ac:dyDescent="0.3">
      <c r="A11801" s="51">
        <v>34633</v>
      </c>
      <c r="B11801" s="51" t="s">
        <v>11987</v>
      </c>
      <c r="C11801" s="51" t="s">
        <v>182</v>
      </c>
      <c r="D11801" s="51">
        <v>1441.55</v>
      </c>
    </row>
    <row r="11802" spans="1:4" ht="15.75" customHeight="1" x14ac:dyDescent="0.3">
      <c r="A11802" s="51">
        <v>40449</v>
      </c>
      <c r="B11802" s="51" t="s">
        <v>11988</v>
      </c>
      <c r="C11802" s="51" t="s">
        <v>303</v>
      </c>
      <c r="D11802" s="51">
        <v>395.3</v>
      </c>
    </row>
    <row r="11803" spans="1:4" ht="15.75" customHeight="1" x14ac:dyDescent="0.3">
      <c r="A11803" s="51">
        <v>11592</v>
      </c>
      <c r="B11803" s="51" t="s">
        <v>11989</v>
      </c>
      <c r="C11803" s="51" t="s">
        <v>182</v>
      </c>
      <c r="D11803" s="51">
        <v>707.09</v>
      </c>
    </row>
    <row r="11804" spans="1:4" ht="15.75" customHeight="1" x14ac:dyDescent="0.3">
      <c r="A11804" s="51">
        <v>34800</v>
      </c>
      <c r="B11804" s="51" t="s">
        <v>11990</v>
      </c>
      <c r="C11804" s="51" t="s">
        <v>303</v>
      </c>
      <c r="D11804" s="51">
        <v>494.32</v>
      </c>
    </row>
    <row r="11805" spans="1:4" ht="15.75" customHeight="1" x14ac:dyDescent="0.3">
      <c r="A11805" s="51">
        <v>11596</v>
      </c>
      <c r="B11805" s="51" t="s">
        <v>11991</v>
      </c>
      <c r="C11805" s="51" t="s">
        <v>182</v>
      </c>
      <c r="D11805" s="51">
        <v>561.53</v>
      </c>
    </row>
    <row r="11806" spans="1:4" ht="15.75" customHeight="1" x14ac:dyDescent="0.3">
      <c r="A11806" s="51">
        <v>40438</v>
      </c>
      <c r="B11806" s="51" t="s">
        <v>11992</v>
      </c>
      <c r="C11806" s="51" t="s">
        <v>303</v>
      </c>
      <c r="D11806" s="51">
        <v>329.33</v>
      </c>
    </row>
    <row r="11807" spans="1:4" ht="15.75" customHeight="1" x14ac:dyDescent="0.3">
      <c r="A11807" s="51">
        <v>40436</v>
      </c>
      <c r="B11807" s="51" t="s">
        <v>11993</v>
      </c>
      <c r="C11807" s="51" t="s">
        <v>303</v>
      </c>
      <c r="D11807" s="51">
        <v>410.64</v>
      </c>
    </row>
    <row r="11808" spans="1:4" ht="15.75" customHeight="1" x14ac:dyDescent="0.3">
      <c r="A11808" s="51">
        <v>4315</v>
      </c>
      <c r="B11808" s="51" t="s">
        <v>11994</v>
      </c>
      <c r="C11808" s="51" t="s">
        <v>182</v>
      </c>
      <c r="D11808" s="51">
        <v>1.63</v>
      </c>
    </row>
    <row r="11809" spans="1:4" ht="15.75" customHeight="1" x14ac:dyDescent="0.3">
      <c r="A11809" s="51">
        <v>402</v>
      </c>
      <c r="B11809" s="51" t="s">
        <v>11995</v>
      </c>
      <c r="C11809" s="51" t="s">
        <v>182</v>
      </c>
      <c r="D11809" s="51">
        <v>10.93</v>
      </c>
    </row>
    <row r="11810" spans="1:4" ht="15.75" customHeight="1" x14ac:dyDescent="0.3">
      <c r="A11810" s="51">
        <v>4226</v>
      </c>
      <c r="B11810" s="51" t="s">
        <v>11996</v>
      </c>
      <c r="C11810" s="51" t="s">
        <v>482</v>
      </c>
      <c r="D11810" s="51">
        <v>7.86</v>
      </c>
    </row>
    <row r="11811" spans="1:4" ht="15.75" customHeight="1" x14ac:dyDescent="0.3">
      <c r="A11811" s="51">
        <v>4222</v>
      </c>
      <c r="B11811" s="51" t="s">
        <v>11997</v>
      </c>
      <c r="C11811" s="51" t="s">
        <v>9362</v>
      </c>
      <c r="D11811" s="51">
        <v>6.28</v>
      </c>
    </row>
    <row r="11812" spans="1:4" ht="15.75" customHeight="1" x14ac:dyDescent="0.3">
      <c r="A11812" s="51">
        <v>34804</v>
      </c>
      <c r="B11812" s="51" t="s">
        <v>11998</v>
      </c>
      <c r="C11812" s="51" t="s">
        <v>216</v>
      </c>
      <c r="D11812" s="51">
        <v>59.69</v>
      </c>
    </row>
    <row r="11813" spans="1:4" ht="15.75" customHeight="1" x14ac:dyDescent="0.3">
      <c r="A11813" s="51">
        <v>4013</v>
      </c>
      <c r="B11813" s="51" t="s">
        <v>11999</v>
      </c>
      <c r="C11813" s="51" t="s">
        <v>216</v>
      </c>
      <c r="D11813" s="51">
        <v>7.54</v>
      </c>
    </row>
    <row r="11814" spans="1:4" ht="15.75" customHeight="1" x14ac:dyDescent="0.3">
      <c r="A11814" s="51">
        <v>4011</v>
      </c>
      <c r="B11814" s="51" t="s">
        <v>12000</v>
      </c>
      <c r="C11814" s="51" t="s">
        <v>216</v>
      </c>
      <c r="D11814" s="51">
        <v>8.43</v>
      </c>
    </row>
    <row r="11815" spans="1:4" ht="15.75" customHeight="1" x14ac:dyDescent="0.3">
      <c r="A11815" s="51">
        <v>4021</v>
      </c>
      <c r="B11815" s="51" t="s">
        <v>12001</v>
      </c>
      <c r="C11815" s="51" t="s">
        <v>216</v>
      </c>
      <c r="D11815" s="51">
        <v>10.51</v>
      </c>
    </row>
    <row r="11816" spans="1:4" ht="15.75" customHeight="1" x14ac:dyDescent="0.3">
      <c r="A11816" s="51">
        <v>4019</v>
      </c>
      <c r="B11816" s="51" t="s">
        <v>12002</v>
      </c>
      <c r="C11816" s="51" t="s">
        <v>216</v>
      </c>
      <c r="D11816" s="51">
        <v>12.62</v>
      </c>
    </row>
    <row r="11817" spans="1:4" ht="15.75" customHeight="1" x14ac:dyDescent="0.3">
      <c r="A11817" s="51">
        <v>4012</v>
      </c>
      <c r="B11817" s="51" t="s">
        <v>12003</v>
      </c>
      <c r="C11817" s="51" t="s">
        <v>216</v>
      </c>
      <c r="D11817" s="51">
        <v>16.899999999999999</v>
      </c>
    </row>
    <row r="11818" spans="1:4" ht="15.75" customHeight="1" x14ac:dyDescent="0.3">
      <c r="A11818" s="51">
        <v>4020</v>
      </c>
      <c r="B11818" s="51" t="s">
        <v>12004</v>
      </c>
      <c r="C11818" s="51" t="s">
        <v>216</v>
      </c>
      <c r="D11818" s="51">
        <v>21.17</v>
      </c>
    </row>
    <row r="11819" spans="1:4" ht="15.75" customHeight="1" x14ac:dyDescent="0.3">
      <c r="A11819" s="51">
        <v>4018</v>
      </c>
      <c r="B11819" s="51" t="s">
        <v>12005</v>
      </c>
      <c r="C11819" s="51" t="s">
        <v>216</v>
      </c>
      <c r="D11819" s="51">
        <v>25.36</v>
      </c>
    </row>
    <row r="11820" spans="1:4" ht="15.75" customHeight="1" x14ac:dyDescent="0.3">
      <c r="A11820" s="51">
        <v>36498</v>
      </c>
      <c r="B11820" s="51" t="s">
        <v>12006</v>
      </c>
      <c r="C11820" s="51" t="s">
        <v>182</v>
      </c>
      <c r="D11820" s="51">
        <v>6792.77</v>
      </c>
    </row>
    <row r="11821" spans="1:4" ht="15.75" customHeight="1" x14ac:dyDescent="0.3">
      <c r="A11821" s="51">
        <v>12872</v>
      </c>
      <c r="B11821" s="51" t="s">
        <v>12007</v>
      </c>
      <c r="C11821" s="51" t="s">
        <v>2092</v>
      </c>
      <c r="D11821" s="51">
        <v>25.79</v>
      </c>
    </row>
    <row r="11822" spans="1:4" ht="15.75" customHeight="1" x14ac:dyDescent="0.3">
      <c r="A11822" s="51">
        <v>41075</v>
      </c>
      <c r="B11822" s="51" t="s">
        <v>12008</v>
      </c>
      <c r="C11822" s="51" t="s">
        <v>6963</v>
      </c>
      <c r="D11822" s="51">
        <v>4527.0200000000004</v>
      </c>
    </row>
    <row r="11823" spans="1:4" ht="15.75" customHeight="1" x14ac:dyDescent="0.3">
      <c r="A11823" s="51">
        <v>44324</v>
      </c>
      <c r="B11823" s="51" t="s">
        <v>12009</v>
      </c>
      <c r="C11823" s="51" t="s">
        <v>482</v>
      </c>
      <c r="D11823" s="51">
        <v>3.03</v>
      </c>
    </row>
    <row r="11824" spans="1:4" ht="15.75" customHeight="1" x14ac:dyDescent="0.3">
      <c r="A11824" s="51">
        <v>3315</v>
      </c>
      <c r="B11824" s="51" t="s">
        <v>12010</v>
      </c>
      <c r="C11824" s="51" t="s">
        <v>482</v>
      </c>
      <c r="D11824" s="51">
        <v>0.88</v>
      </c>
    </row>
    <row r="11825" spans="1:4" ht="15.75" customHeight="1" x14ac:dyDescent="0.3">
      <c r="A11825" s="51">
        <v>36870</v>
      </c>
      <c r="B11825" s="51" t="s">
        <v>12011</v>
      </c>
      <c r="C11825" s="51" t="s">
        <v>482</v>
      </c>
      <c r="D11825" s="51">
        <v>0.68</v>
      </c>
    </row>
    <row r="11826" spans="1:4" ht="15.75" customHeight="1" x14ac:dyDescent="0.3">
      <c r="A11826" s="51">
        <v>5092</v>
      </c>
      <c r="B11826" s="51" t="s">
        <v>12012</v>
      </c>
      <c r="C11826" s="51" t="s">
        <v>10261</v>
      </c>
      <c r="D11826" s="51">
        <v>17.11</v>
      </c>
    </row>
    <row r="11827" spans="1:4" ht="15.75" customHeight="1" x14ac:dyDescent="0.3">
      <c r="A11827" s="51">
        <v>11462</v>
      </c>
      <c r="B11827" s="51" t="s">
        <v>12013</v>
      </c>
      <c r="C11827" s="51" t="s">
        <v>10261</v>
      </c>
      <c r="D11827" s="51">
        <v>17.489999999999998</v>
      </c>
    </row>
    <row r="11828" spans="1:4" ht="15.75" customHeight="1" x14ac:dyDescent="0.3">
      <c r="A11828" s="51">
        <v>36529</v>
      </c>
      <c r="B11828" s="51" t="s">
        <v>12014</v>
      </c>
      <c r="C11828" s="51" t="s">
        <v>182</v>
      </c>
    </row>
    <row r="11829" spans="1:4" ht="15.75" customHeight="1" x14ac:dyDescent="0.3">
      <c r="A11829" s="51">
        <v>3318</v>
      </c>
      <c r="B11829" s="51" t="s">
        <v>12015</v>
      </c>
      <c r="C11829" s="51" t="s">
        <v>182</v>
      </c>
    </row>
    <row r="11830" spans="1:4" ht="15.75" customHeight="1" x14ac:dyDescent="0.3">
      <c r="A11830" s="51">
        <v>3324</v>
      </c>
      <c r="B11830" s="51" t="s">
        <v>12016</v>
      </c>
      <c r="C11830" s="51" t="s">
        <v>216</v>
      </c>
      <c r="D11830" s="51">
        <v>6.39</v>
      </c>
    </row>
    <row r="11831" spans="1:4" ht="15.75" customHeight="1" x14ac:dyDescent="0.3">
      <c r="A11831" s="51">
        <v>3322</v>
      </c>
      <c r="B11831" s="51" t="s">
        <v>12017</v>
      </c>
      <c r="C11831" s="51" t="s">
        <v>216</v>
      </c>
      <c r="D11831" s="51">
        <v>8.9499999999999993</v>
      </c>
    </row>
    <row r="11832" spans="1:4" ht="15.75" customHeight="1" x14ac:dyDescent="0.3">
      <c r="A11832" s="51">
        <v>5076</v>
      </c>
      <c r="B11832" s="51" t="s">
        <v>12018</v>
      </c>
      <c r="C11832" s="51" t="s">
        <v>482</v>
      </c>
      <c r="D11832" s="51">
        <v>17.47</v>
      </c>
    </row>
    <row r="11833" spans="1:4" ht="15.75" customHeight="1" x14ac:dyDescent="0.3">
      <c r="A11833" s="51">
        <v>5077</v>
      </c>
      <c r="B11833" s="51" t="s">
        <v>12019</v>
      </c>
      <c r="C11833" s="51" t="s">
        <v>482</v>
      </c>
      <c r="D11833" s="51">
        <v>19.3</v>
      </c>
    </row>
    <row r="11834" spans="1:4" ht="15.75" customHeight="1" x14ac:dyDescent="0.3">
      <c r="A11834" s="51">
        <v>11837</v>
      </c>
      <c r="B11834" s="51" t="s">
        <v>12020</v>
      </c>
      <c r="C11834" s="51" t="s">
        <v>182</v>
      </c>
      <c r="D11834" s="51">
        <v>57.96</v>
      </c>
    </row>
    <row r="11835" spans="1:4" ht="15.75" customHeight="1" x14ac:dyDescent="0.3">
      <c r="A11835" s="51">
        <v>415</v>
      </c>
      <c r="B11835" s="51" t="s">
        <v>12021</v>
      </c>
      <c r="C11835" s="51" t="s">
        <v>182</v>
      </c>
      <c r="D11835" s="51">
        <v>23.76</v>
      </c>
    </row>
    <row r="11836" spans="1:4" ht="15.75" customHeight="1" x14ac:dyDescent="0.3">
      <c r="A11836" s="51">
        <v>38055</v>
      </c>
      <c r="B11836" s="51" t="s">
        <v>12022</v>
      </c>
      <c r="C11836" s="51" t="s">
        <v>182</v>
      </c>
      <c r="D11836" s="51">
        <v>5.26</v>
      </c>
    </row>
    <row r="11837" spans="1:4" ht="15.75" customHeight="1" x14ac:dyDescent="0.3">
      <c r="A11837" s="51">
        <v>416</v>
      </c>
      <c r="B11837" s="51" t="s">
        <v>12023</v>
      </c>
      <c r="C11837" s="51" t="s">
        <v>182</v>
      </c>
      <c r="D11837" s="51">
        <v>8.6999999999999993</v>
      </c>
    </row>
    <row r="11838" spans="1:4" ht="15.75" customHeight="1" x14ac:dyDescent="0.3">
      <c r="A11838" s="51">
        <v>425</v>
      </c>
      <c r="B11838" s="51" t="s">
        <v>12024</v>
      </c>
      <c r="C11838" s="51" t="s">
        <v>182</v>
      </c>
      <c r="D11838" s="51">
        <v>5.39</v>
      </c>
    </row>
    <row r="11839" spans="1:4" ht="15.75" customHeight="1" x14ac:dyDescent="0.3">
      <c r="A11839" s="51">
        <v>426</v>
      </c>
      <c r="B11839" s="51" t="s">
        <v>12025</v>
      </c>
      <c r="C11839" s="51" t="s">
        <v>182</v>
      </c>
      <c r="D11839" s="51">
        <v>29.7</v>
      </c>
    </row>
    <row r="11840" spans="1:4" ht="15.75" customHeight="1" x14ac:dyDescent="0.3">
      <c r="A11840" s="51">
        <v>38056</v>
      </c>
      <c r="B11840" s="51" t="s">
        <v>12026</v>
      </c>
      <c r="C11840" s="51" t="s">
        <v>182</v>
      </c>
      <c r="D11840" s="51">
        <v>29</v>
      </c>
    </row>
    <row r="11841" spans="1:4" ht="15.75" customHeight="1" x14ac:dyDescent="0.3">
      <c r="A11841" s="51">
        <v>1564</v>
      </c>
      <c r="B11841" s="51" t="s">
        <v>12027</v>
      </c>
      <c r="C11841" s="51" t="s">
        <v>182</v>
      </c>
      <c r="D11841" s="51">
        <v>11.07</v>
      </c>
    </row>
    <row r="11842" spans="1:4" ht="15.75" customHeight="1" x14ac:dyDescent="0.3">
      <c r="A11842" s="51">
        <v>11032</v>
      </c>
      <c r="B11842" s="51" t="s">
        <v>12028</v>
      </c>
      <c r="C11842" s="51" t="s">
        <v>182</v>
      </c>
      <c r="D11842" s="51">
        <v>9.1999999999999993</v>
      </c>
    </row>
    <row r="11843" spans="1:4" ht="15.75" customHeight="1" x14ac:dyDescent="0.3">
      <c r="A11843" s="51">
        <v>36786</v>
      </c>
      <c r="B11843" s="51" t="s">
        <v>12029</v>
      </c>
      <c r="C11843" s="51" t="s">
        <v>12030</v>
      </c>
    </row>
    <row r="11844" spans="1:4" ht="15.75" customHeight="1" x14ac:dyDescent="0.3">
      <c r="A11844" s="51">
        <v>36785</v>
      </c>
      <c r="B11844" s="51" t="s">
        <v>12031</v>
      </c>
      <c r="C11844" s="51" t="s">
        <v>12030</v>
      </c>
    </row>
    <row r="11845" spans="1:4" ht="15.75" customHeight="1" x14ac:dyDescent="0.3">
      <c r="A11845" s="51">
        <v>36782</v>
      </c>
      <c r="B11845" s="51" t="s">
        <v>12032</v>
      </c>
      <c r="C11845" s="51" t="s">
        <v>12030</v>
      </c>
    </row>
    <row r="11846" spans="1:4" ht="15.75" customHeight="1" x14ac:dyDescent="0.3">
      <c r="A11846" s="51">
        <v>44481</v>
      </c>
      <c r="B11846" s="51" t="s">
        <v>12033</v>
      </c>
      <c r="C11846" s="51" t="s">
        <v>12030</v>
      </c>
    </row>
    <row r="11847" spans="1:4" ht="15.75" customHeight="1" x14ac:dyDescent="0.3">
      <c r="A11847" s="51">
        <v>4824</v>
      </c>
      <c r="B11847" s="51" t="s">
        <v>12034</v>
      </c>
      <c r="C11847" s="51" t="s">
        <v>482</v>
      </c>
      <c r="D11847" s="51">
        <v>0.61</v>
      </c>
    </row>
    <row r="11848" spans="1:4" ht="15.75" customHeight="1" x14ac:dyDescent="0.3">
      <c r="A11848" s="51">
        <v>11795</v>
      </c>
      <c r="B11848" s="51" t="s">
        <v>12035</v>
      </c>
      <c r="C11848" s="51" t="s">
        <v>216</v>
      </c>
      <c r="D11848" s="51">
        <v>679.24</v>
      </c>
    </row>
    <row r="11849" spans="1:4" ht="15.75" customHeight="1" x14ac:dyDescent="0.3">
      <c r="A11849" s="51">
        <v>134</v>
      </c>
      <c r="B11849" s="51" t="s">
        <v>12036</v>
      </c>
      <c r="C11849" s="51" t="s">
        <v>482</v>
      </c>
      <c r="D11849" s="51">
        <v>1.68</v>
      </c>
    </row>
    <row r="11850" spans="1:4" ht="15.75" customHeight="1" x14ac:dyDescent="0.3">
      <c r="A11850" s="51">
        <v>4229</v>
      </c>
      <c r="B11850" s="51" t="s">
        <v>12037</v>
      </c>
      <c r="C11850" s="51" t="s">
        <v>482</v>
      </c>
      <c r="D11850" s="51">
        <v>44.39</v>
      </c>
    </row>
    <row r="11851" spans="1:4" ht="15.75" customHeight="1" x14ac:dyDescent="0.3">
      <c r="A11851" s="51">
        <v>11731</v>
      </c>
      <c r="B11851" s="51" t="s">
        <v>12038</v>
      </c>
      <c r="C11851" s="51" t="s">
        <v>182</v>
      </c>
      <c r="D11851" s="51">
        <v>9.89</v>
      </c>
    </row>
    <row r="11852" spans="1:4" ht="15.75" customHeight="1" x14ac:dyDescent="0.3">
      <c r="A11852" s="51">
        <v>11732</v>
      </c>
      <c r="B11852" s="51" t="s">
        <v>12039</v>
      </c>
      <c r="C11852" s="51" t="s">
        <v>182</v>
      </c>
      <c r="D11852" s="51">
        <v>25.93</v>
      </c>
    </row>
    <row r="11853" spans="1:4" ht="15.75" customHeight="1" x14ac:dyDescent="0.3">
      <c r="A11853" s="51">
        <v>11244</v>
      </c>
      <c r="B11853" s="51" t="s">
        <v>12040</v>
      </c>
      <c r="C11853" s="51" t="s">
        <v>182</v>
      </c>
      <c r="D11853" s="51">
        <v>329.12</v>
      </c>
    </row>
    <row r="11854" spans="1:4" ht="15.75" customHeight="1" x14ac:dyDescent="0.3">
      <c r="A11854" s="51">
        <v>11235</v>
      </c>
      <c r="B11854" s="51" t="s">
        <v>12041</v>
      </c>
      <c r="C11854" s="51" t="s">
        <v>182</v>
      </c>
      <c r="D11854" s="51">
        <v>251.16</v>
      </c>
    </row>
    <row r="11855" spans="1:4" ht="15.75" customHeight="1" x14ac:dyDescent="0.3">
      <c r="A11855" s="51">
        <v>11236</v>
      </c>
      <c r="B11855" s="51" t="s">
        <v>12042</v>
      </c>
      <c r="C11855" s="51" t="s">
        <v>182</v>
      </c>
      <c r="D11855" s="51">
        <v>319.18</v>
      </c>
    </row>
    <row r="11856" spans="1:4" ht="15.75" customHeight="1" x14ac:dyDescent="0.3">
      <c r="A11856" s="51">
        <v>11245</v>
      </c>
      <c r="B11856" s="51" t="s">
        <v>12043</v>
      </c>
      <c r="C11856" s="51" t="s">
        <v>182</v>
      </c>
      <c r="D11856" s="51">
        <v>455.23</v>
      </c>
    </row>
    <row r="11857" spans="1:4" ht="15.75" customHeight="1" x14ac:dyDescent="0.3">
      <c r="A11857" s="51">
        <v>36494</v>
      </c>
      <c r="B11857" s="51" t="s">
        <v>12044</v>
      </c>
      <c r="C11857" s="51" t="s">
        <v>182</v>
      </c>
    </row>
    <row r="11858" spans="1:4" ht="15.75" customHeight="1" x14ac:dyDescent="0.3">
      <c r="A11858" s="51">
        <v>36493</v>
      </c>
      <c r="B11858" s="51" t="s">
        <v>12045</v>
      </c>
      <c r="C11858" s="51" t="s">
        <v>182</v>
      </c>
    </row>
    <row r="11859" spans="1:4" ht="15.75" customHeight="1" x14ac:dyDescent="0.3">
      <c r="A11859" s="51">
        <v>36492</v>
      </c>
      <c r="B11859" s="51" t="s">
        <v>12046</v>
      </c>
      <c r="C11859" s="51" t="s">
        <v>182</v>
      </c>
    </row>
    <row r="11860" spans="1:4" ht="15.75" customHeight="1" x14ac:dyDescent="0.3">
      <c r="A11860" s="51">
        <v>36499</v>
      </c>
      <c r="B11860" s="51" t="s">
        <v>12047</v>
      </c>
      <c r="C11860" s="51" t="s">
        <v>182</v>
      </c>
      <c r="D11860" s="51">
        <v>3668.09</v>
      </c>
    </row>
    <row r="11861" spans="1:4" ht="15.75" customHeight="1" x14ac:dyDescent="0.3">
      <c r="A11861" s="51">
        <v>13533</v>
      </c>
      <c r="B11861" s="51" t="s">
        <v>12048</v>
      </c>
      <c r="C11861" s="51" t="s">
        <v>182</v>
      </c>
      <c r="D11861" s="51">
        <v>168147.22</v>
      </c>
    </row>
    <row r="11862" spans="1:4" ht="15.75" customHeight="1" x14ac:dyDescent="0.3">
      <c r="A11862" s="51">
        <v>13333</v>
      </c>
      <c r="B11862" s="51" t="s">
        <v>12049</v>
      </c>
      <c r="C11862" s="51" t="s">
        <v>182</v>
      </c>
      <c r="D11862" s="51">
        <v>188107.51999999999</v>
      </c>
    </row>
    <row r="11863" spans="1:4" ht="15.75" customHeight="1" x14ac:dyDescent="0.3">
      <c r="A11863" s="51">
        <v>39585</v>
      </c>
      <c r="B11863" s="51" t="s">
        <v>12050</v>
      </c>
      <c r="C11863" s="51" t="s">
        <v>182</v>
      </c>
      <c r="D11863" s="51">
        <v>121461.02</v>
      </c>
    </row>
    <row r="11864" spans="1:4" ht="15.75" customHeight="1" x14ac:dyDescent="0.3">
      <c r="A11864" s="51">
        <v>39586</v>
      </c>
      <c r="B11864" s="51" t="s">
        <v>12051</v>
      </c>
      <c r="C11864" s="51" t="s">
        <v>182</v>
      </c>
      <c r="D11864" s="51">
        <v>142465.54999999999</v>
      </c>
    </row>
    <row r="11865" spans="1:4" ht="15.75" customHeight="1" x14ac:dyDescent="0.3">
      <c r="A11865" s="51">
        <v>39587</v>
      </c>
      <c r="B11865" s="51" t="s">
        <v>12052</v>
      </c>
      <c r="C11865" s="51" t="s">
        <v>182</v>
      </c>
      <c r="D11865" s="51">
        <v>173515.74</v>
      </c>
    </row>
    <row r="11866" spans="1:4" ht="15.75" customHeight="1" x14ac:dyDescent="0.3">
      <c r="A11866" s="51">
        <v>39588</v>
      </c>
      <c r="B11866" s="51" t="s">
        <v>12053</v>
      </c>
      <c r="C11866" s="51" t="s">
        <v>182</v>
      </c>
      <c r="D11866" s="51">
        <v>200912.95</v>
      </c>
    </row>
    <row r="11867" spans="1:4" ht="15.75" customHeight="1" x14ac:dyDescent="0.3">
      <c r="A11867" s="51">
        <v>39584</v>
      </c>
      <c r="B11867" s="51" t="s">
        <v>12054</v>
      </c>
      <c r="C11867" s="51" t="s">
        <v>182</v>
      </c>
      <c r="D11867" s="51">
        <v>108164.23</v>
      </c>
    </row>
    <row r="11868" spans="1:4" ht="15.75" customHeight="1" x14ac:dyDescent="0.3">
      <c r="A11868" s="51">
        <v>39590</v>
      </c>
      <c r="B11868" s="51" t="s">
        <v>12055</v>
      </c>
      <c r="C11868" s="51" t="s">
        <v>182</v>
      </c>
      <c r="D11868" s="51">
        <v>105570.63</v>
      </c>
    </row>
    <row r="11869" spans="1:4" ht="15.75" customHeight="1" x14ac:dyDescent="0.3">
      <c r="A11869" s="51">
        <v>39592</v>
      </c>
      <c r="B11869" s="51" t="s">
        <v>12056</v>
      </c>
      <c r="C11869" s="51" t="s">
        <v>182</v>
      </c>
      <c r="D11869" s="51">
        <v>151707.54</v>
      </c>
    </row>
    <row r="11870" spans="1:4" ht="15.75" customHeight="1" x14ac:dyDescent="0.3">
      <c r="A11870" s="51">
        <v>39593</v>
      </c>
      <c r="B11870" s="51" t="s">
        <v>12057</v>
      </c>
      <c r="C11870" s="51" t="s">
        <v>182</v>
      </c>
      <c r="D11870" s="51">
        <v>173515.74</v>
      </c>
    </row>
    <row r="11871" spans="1:4" ht="15.75" customHeight="1" x14ac:dyDescent="0.3">
      <c r="A11871" s="51">
        <v>14254</v>
      </c>
      <c r="B11871" s="51" t="s">
        <v>12058</v>
      </c>
      <c r="C11871" s="51" t="s">
        <v>182</v>
      </c>
      <c r="D11871" s="51">
        <v>98630</v>
      </c>
    </row>
    <row r="11872" spans="1:4" ht="15.75" customHeight="1" x14ac:dyDescent="0.3">
      <c r="A11872" s="51">
        <v>44494</v>
      </c>
      <c r="B11872" s="51" t="s">
        <v>12059</v>
      </c>
      <c r="C11872" s="51" t="s">
        <v>182</v>
      </c>
      <c r="D11872" s="51">
        <v>82363.92</v>
      </c>
    </row>
    <row r="11873" spans="1:4" ht="15.75" customHeight="1" x14ac:dyDescent="0.3">
      <c r="A11873" s="51">
        <v>25019</v>
      </c>
      <c r="B11873" s="51" t="s">
        <v>12060</v>
      </c>
      <c r="C11873" s="51" t="s">
        <v>182</v>
      </c>
      <c r="D11873" s="51">
        <v>141180.96</v>
      </c>
    </row>
    <row r="11874" spans="1:4" ht="15.75" customHeight="1" x14ac:dyDescent="0.3">
      <c r="A11874" s="51">
        <v>36501</v>
      </c>
      <c r="B11874" s="51" t="s">
        <v>12061</v>
      </c>
      <c r="C11874" s="51" t="s">
        <v>182</v>
      </c>
      <c r="D11874" s="51">
        <v>125699.71</v>
      </c>
    </row>
    <row r="11875" spans="1:4" ht="15.75" customHeight="1" x14ac:dyDescent="0.3">
      <c r="A11875" s="51">
        <v>44493</v>
      </c>
      <c r="B11875" s="51" t="s">
        <v>12062</v>
      </c>
      <c r="C11875" s="51" t="s">
        <v>182</v>
      </c>
      <c r="D11875" s="51">
        <v>151115.13</v>
      </c>
    </row>
    <row r="11876" spans="1:4" ht="15.75" customHeight="1" x14ac:dyDescent="0.3">
      <c r="A11876" s="51">
        <v>36500</v>
      </c>
      <c r="B11876" s="51" t="s">
        <v>12063</v>
      </c>
      <c r="C11876" s="51" t="s">
        <v>182</v>
      </c>
      <c r="D11876" s="51">
        <v>88828.55</v>
      </c>
    </row>
    <row r="11877" spans="1:4" ht="15.75" customHeight="1" x14ac:dyDescent="0.3">
      <c r="A11877" s="51">
        <v>20017</v>
      </c>
      <c r="B11877" s="51" t="s">
        <v>12064</v>
      </c>
      <c r="C11877" s="51" t="s">
        <v>224</v>
      </c>
      <c r="D11877" s="51">
        <v>10.18</v>
      </c>
    </row>
    <row r="11878" spans="1:4" ht="15.75" customHeight="1" x14ac:dyDescent="0.3">
      <c r="A11878" s="51">
        <v>20007</v>
      </c>
      <c r="B11878" s="51" t="s">
        <v>12065</v>
      </c>
      <c r="C11878" s="51" t="s">
        <v>224</v>
      </c>
      <c r="D11878" s="51">
        <v>6.07</v>
      </c>
    </row>
    <row r="11879" spans="1:4" ht="15.75" customHeight="1" x14ac:dyDescent="0.3">
      <c r="A11879" s="51">
        <v>39831</v>
      </c>
      <c r="B11879" s="51" t="s">
        <v>12066</v>
      </c>
      <c r="C11879" s="51" t="s">
        <v>10296</v>
      </c>
      <c r="D11879" s="51">
        <v>326.43</v>
      </c>
    </row>
    <row r="11880" spans="1:4" ht="15.75" customHeight="1" x14ac:dyDescent="0.3">
      <c r="A11880" s="51">
        <v>36888</v>
      </c>
      <c r="B11880" s="51" t="s">
        <v>12067</v>
      </c>
      <c r="C11880" s="51" t="s">
        <v>224</v>
      </c>
      <c r="D11880" s="51">
        <v>54</v>
      </c>
    </row>
    <row r="11881" spans="1:4" ht="15.75" customHeight="1" x14ac:dyDescent="0.3">
      <c r="A11881" s="51">
        <v>39836</v>
      </c>
      <c r="B11881" s="51" t="s">
        <v>12068</v>
      </c>
      <c r="C11881" s="51" t="s">
        <v>10296</v>
      </c>
      <c r="D11881" s="51">
        <v>286.83</v>
      </c>
    </row>
    <row r="11882" spans="1:4" ht="15.75" customHeight="1" x14ac:dyDescent="0.3">
      <c r="A11882" s="51">
        <v>39830</v>
      </c>
      <c r="B11882" s="51" t="s">
        <v>12069</v>
      </c>
      <c r="C11882" s="51" t="s">
        <v>10296</v>
      </c>
      <c r="D11882" s="51">
        <v>327.12</v>
      </c>
    </row>
    <row r="11883" spans="1:4" ht="15.75" customHeight="1" x14ac:dyDescent="0.3">
      <c r="A11883" s="51">
        <v>36497</v>
      </c>
      <c r="B11883" s="51" t="s">
        <v>12070</v>
      </c>
      <c r="C11883" s="51" t="s">
        <v>182</v>
      </c>
    </row>
    <row r="11884" spans="1:4" ht="15.75" customHeight="1" x14ac:dyDescent="0.3">
      <c r="A11884" s="51">
        <v>40527</v>
      </c>
      <c r="B11884" s="51" t="s">
        <v>12071</v>
      </c>
      <c r="C11884" s="51" t="s">
        <v>182</v>
      </c>
    </row>
    <row r="11885" spans="1:4" ht="15.75" customHeight="1" x14ac:dyDescent="0.3">
      <c r="A11885" s="51">
        <v>36487</v>
      </c>
      <c r="B11885" s="51" t="s">
        <v>12072</v>
      </c>
      <c r="C11885" s="51" t="s">
        <v>182</v>
      </c>
    </row>
    <row r="11886" spans="1:4" ht="15.75" customHeight="1" x14ac:dyDescent="0.3">
      <c r="A11886" s="51">
        <v>44475</v>
      </c>
      <c r="B11886" s="51" t="s">
        <v>12073</v>
      </c>
      <c r="C11886" s="51" t="s">
        <v>182</v>
      </c>
    </row>
    <row r="11887" spans="1:4" ht="15.75" customHeight="1" x14ac:dyDescent="0.3">
      <c r="A11887" s="51">
        <v>44474</v>
      </c>
      <c r="B11887" s="51" t="s">
        <v>12074</v>
      </c>
      <c r="C11887" s="51" t="s">
        <v>182</v>
      </c>
    </row>
    <row r="11888" spans="1:4" ht="15.75" customHeight="1" x14ac:dyDescent="0.3">
      <c r="A11888" s="51">
        <v>44490</v>
      </c>
      <c r="B11888" s="51" t="s">
        <v>12075</v>
      </c>
      <c r="C11888" s="51" t="s">
        <v>182</v>
      </c>
    </row>
    <row r="11889" spans="1:4" ht="15.75" customHeight="1" x14ac:dyDescent="0.3">
      <c r="A11889" s="51">
        <v>37776</v>
      </c>
      <c r="B11889" s="51" t="s">
        <v>12076</v>
      </c>
      <c r="C11889" s="51" t="s">
        <v>182</v>
      </c>
    </row>
    <row r="11890" spans="1:4" ht="15.75" customHeight="1" x14ac:dyDescent="0.3">
      <c r="A11890" s="51">
        <v>37775</v>
      </c>
      <c r="B11890" s="51" t="s">
        <v>12077</v>
      </c>
      <c r="C11890" s="51" t="s">
        <v>182</v>
      </c>
    </row>
    <row r="11891" spans="1:4" ht="15.75" customHeight="1" x14ac:dyDescent="0.3">
      <c r="A11891" s="51">
        <v>36491</v>
      </c>
      <c r="B11891" s="51" t="s">
        <v>12078</v>
      </c>
      <c r="C11891" s="51" t="s">
        <v>182</v>
      </c>
    </row>
    <row r="11892" spans="1:4" ht="15.75" customHeight="1" x14ac:dyDescent="0.3">
      <c r="A11892" s="51">
        <v>10712</v>
      </c>
      <c r="B11892" s="51" t="s">
        <v>12079</v>
      </c>
      <c r="C11892" s="51" t="s">
        <v>182</v>
      </c>
    </row>
    <row r="11893" spans="1:4" ht="15.75" customHeight="1" x14ac:dyDescent="0.3">
      <c r="A11893" s="51">
        <v>3363</v>
      </c>
      <c r="B11893" s="51" t="s">
        <v>12080</v>
      </c>
      <c r="C11893" s="51" t="s">
        <v>182</v>
      </c>
    </row>
    <row r="11894" spans="1:4" ht="15.75" customHeight="1" x14ac:dyDescent="0.3">
      <c r="A11894" s="51">
        <v>3365</v>
      </c>
      <c r="B11894" s="51" t="s">
        <v>12081</v>
      </c>
      <c r="C11894" s="51" t="s">
        <v>182</v>
      </c>
    </row>
    <row r="11895" spans="1:4" ht="15.75" customHeight="1" x14ac:dyDescent="0.3">
      <c r="A11895" s="51">
        <v>7569</v>
      </c>
      <c r="B11895" s="51" t="s">
        <v>12082</v>
      </c>
      <c r="C11895" s="51" t="s">
        <v>182</v>
      </c>
      <c r="D11895" s="51">
        <v>51.04</v>
      </c>
    </row>
    <row r="11896" spans="1:4" ht="15.75" customHeight="1" x14ac:dyDescent="0.3">
      <c r="A11896" s="51">
        <v>3378</v>
      </c>
      <c r="B11896" s="51" t="s">
        <v>12083</v>
      </c>
      <c r="C11896" s="51" t="s">
        <v>182</v>
      </c>
      <c r="D11896" s="51">
        <v>84.12</v>
      </c>
    </row>
    <row r="11897" spans="1:4" ht="15.75" customHeight="1" x14ac:dyDescent="0.3">
      <c r="A11897" s="51">
        <v>3380</v>
      </c>
      <c r="B11897" s="51" t="s">
        <v>12084</v>
      </c>
      <c r="C11897" s="51" t="s">
        <v>182</v>
      </c>
      <c r="D11897" s="51">
        <v>58.89</v>
      </c>
    </row>
    <row r="11898" spans="1:4" ht="15.75" customHeight="1" x14ac:dyDescent="0.3">
      <c r="A11898" s="51">
        <v>3379</v>
      </c>
      <c r="B11898" s="51" t="s">
        <v>12085</v>
      </c>
      <c r="C11898" s="51" t="s">
        <v>182</v>
      </c>
      <c r="D11898" s="51">
        <v>56.85</v>
      </c>
    </row>
    <row r="11899" spans="1:4" ht="15.75" customHeight="1" x14ac:dyDescent="0.3">
      <c r="A11899" s="51">
        <v>11991</v>
      </c>
      <c r="B11899" s="51" t="s">
        <v>12086</v>
      </c>
      <c r="C11899" s="51" t="s">
        <v>182</v>
      </c>
      <c r="D11899" s="51">
        <v>66.010000000000005</v>
      </c>
    </row>
    <row r="11900" spans="1:4" ht="15.75" customHeight="1" x14ac:dyDescent="0.3">
      <c r="A11900" s="51">
        <v>44305</v>
      </c>
      <c r="B11900" s="51" t="s">
        <v>12087</v>
      </c>
      <c r="C11900" s="51" t="s">
        <v>182</v>
      </c>
      <c r="D11900" s="51">
        <v>2023.83</v>
      </c>
    </row>
    <row r="11901" spans="1:4" ht="15.75" customHeight="1" x14ac:dyDescent="0.3">
      <c r="A11901" s="51">
        <v>34349</v>
      </c>
      <c r="B11901" s="51" t="s">
        <v>12088</v>
      </c>
      <c r="C11901" s="51" t="s">
        <v>182</v>
      </c>
      <c r="D11901" s="51">
        <v>33.909999999999997</v>
      </c>
    </row>
    <row r="11902" spans="1:4" ht="15.75" customHeight="1" x14ac:dyDescent="0.3">
      <c r="A11902" s="51">
        <v>11029</v>
      </c>
      <c r="B11902" s="51" t="s">
        <v>12089</v>
      </c>
      <c r="C11902" s="51" t="s">
        <v>11216</v>
      </c>
      <c r="D11902" s="51">
        <v>1.41</v>
      </c>
    </row>
    <row r="11903" spans="1:4" ht="15.75" customHeight="1" x14ac:dyDescent="0.3">
      <c r="A11903" s="51">
        <v>4316</v>
      </c>
      <c r="B11903" s="51" t="s">
        <v>12090</v>
      </c>
      <c r="C11903" s="51" t="s">
        <v>182</v>
      </c>
      <c r="D11903" s="51">
        <v>1.42</v>
      </c>
    </row>
    <row r="11904" spans="1:4" ht="15.75" customHeight="1" x14ac:dyDescent="0.3">
      <c r="A11904" s="51">
        <v>4313</v>
      </c>
      <c r="B11904" s="51" t="s">
        <v>12091</v>
      </c>
      <c r="C11904" s="51" t="s">
        <v>11216</v>
      </c>
      <c r="D11904" s="51">
        <v>2.04</v>
      </c>
    </row>
    <row r="11905" spans="1:4" ht="15.75" customHeight="1" x14ac:dyDescent="0.3">
      <c r="A11905" s="51">
        <v>4317</v>
      </c>
      <c r="B11905" s="51" t="s">
        <v>12092</v>
      </c>
      <c r="C11905" s="51" t="s">
        <v>182</v>
      </c>
      <c r="D11905" s="51">
        <v>2.33</v>
      </c>
    </row>
    <row r="11906" spans="1:4" ht="15.75" customHeight="1" x14ac:dyDescent="0.3">
      <c r="A11906" s="51">
        <v>4314</v>
      </c>
      <c r="B11906" s="51" t="s">
        <v>12093</v>
      </c>
      <c r="C11906" s="51" t="s">
        <v>11216</v>
      </c>
      <c r="D11906" s="51">
        <v>2.73</v>
      </c>
    </row>
    <row r="11907" spans="1:4" ht="15.75" customHeight="1" x14ac:dyDescent="0.3">
      <c r="A11907" s="51">
        <v>10921</v>
      </c>
      <c r="B11907" s="51" t="s">
        <v>12094</v>
      </c>
      <c r="C11907" s="51" t="s">
        <v>182</v>
      </c>
    </row>
    <row r="11908" spans="1:4" ht="15.75" customHeight="1" x14ac:dyDescent="0.3">
      <c r="A11908" s="51">
        <v>10922</v>
      </c>
      <c r="B11908" s="51" t="s">
        <v>12095</v>
      </c>
      <c r="C11908" s="51" t="s">
        <v>182</v>
      </c>
    </row>
    <row r="11909" spans="1:4" ht="15.75" customHeight="1" x14ac:dyDescent="0.3">
      <c r="A11909" s="51">
        <v>10923</v>
      </c>
      <c r="B11909" s="51" t="s">
        <v>12096</v>
      </c>
      <c r="C11909" s="51" t="s">
        <v>182</v>
      </c>
    </row>
    <row r="11910" spans="1:4" ht="15.75" customHeight="1" x14ac:dyDescent="0.3">
      <c r="A11910" s="51">
        <v>10924</v>
      </c>
      <c r="B11910" s="51" t="s">
        <v>12097</v>
      </c>
      <c r="C11910" s="51" t="s">
        <v>182</v>
      </c>
    </row>
    <row r="11911" spans="1:4" ht="15.75" customHeight="1" x14ac:dyDescent="0.3">
      <c r="A11911" s="51">
        <v>37772</v>
      </c>
      <c r="B11911" s="51" t="s">
        <v>12098</v>
      </c>
      <c r="C11911" s="51" t="s">
        <v>182</v>
      </c>
    </row>
    <row r="11912" spans="1:4" ht="15.75" customHeight="1" x14ac:dyDescent="0.3">
      <c r="A11912" s="51">
        <v>37771</v>
      </c>
      <c r="B11912" s="51" t="s">
        <v>12099</v>
      </c>
      <c r="C11912" s="51" t="s">
        <v>182</v>
      </c>
    </row>
    <row r="11913" spans="1:4" ht="15.75" customHeight="1" x14ac:dyDescent="0.3">
      <c r="A11913" s="51">
        <v>12772</v>
      </c>
      <c r="B11913" s="51" t="s">
        <v>12100</v>
      </c>
      <c r="C11913" s="51" t="s">
        <v>182</v>
      </c>
    </row>
    <row r="11914" spans="1:4" ht="15.75" customHeight="1" x14ac:dyDescent="0.3">
      <c r="A11914" s="51">
        <v>12770</v>
      </c>
      <c r="B11914" s="51" t="s">
        <v>12101</v>
      </c>
      <c r="C11914" s="51" t="s">
        <v>182</v>
      </c>
    </row>
    <row r="11915" spans="1:4" ht="15.75" customHeight="1" x14ac:dyDescent="0.3">
      <c r="A11915" s="51">
        <v>12775</v>
      </c>
      <c r="B11915" s="51" t="s">
        <v>12102</v>
      </c>
      <c r="C11915" s="51" t="s">
        <v>182</v>
      </c>
    </row>
    <row r="11916" spans="1:4" ht="15.75" customHeight="1" x14ac:dyDescent="0.3">
      <c r="A11916" s="51">
        <v>12768</v>
      </c>
      <c r="B11916" s="51" t="s">
        <v>12103</v>
      </c>
      <c r="C11916" s="51" t="s">
        <v>182</v>
      </c>
    </row>
    <row r="11917" spans="1:4" ht="15.75" customHeight="1" x14ac:dyDescent="0.3">
      <c r="A11917" s="51">
        <v>12769</v>
      </c>
      <c r="B11917" s="51" t="s">
        <v>12104</v>
      </c>
      <c r="C11917" s="51" t="s">
        <v>182</v>
      </c>
    </row>
    <row r="11918" spans="1:4" ht="15.75" customHeight="1" x14ac:dyDescent="0.3">
      <c r="A11918" s="51">
        <v>12773</v>
      </c>
      <c r="B11918" s="51" t="s">
        <v>12105</v>
      </c>
      <c r="C11918" s="51" t="s">
        <v>182</v>
      </c>
    </row>
    <row r="11919" spans="1:4" ht="15.75" customHeight="1" x14ac:dyDescent="0.3">
      <c r="A11919" s="51">
        <v>12774</v>
      </c>
      <c r="B11919" s="51" t="s">
        <v>12106</v>
      </c>
      <c r="C11919" s="51" t="s">
        <v>182</v>
      </c>
    </row>
    <row r="11920" spans="1:4" ht="15.75" customHeight="1" x14ac:dyDescent="0.3">
      <c r="A11920" s="51">
        <v>12776</v>
      </c>
      <c r="B11920" s="51" t="s">
        <v>12107</v>
      </c>
      <c r="C11920" s="51" t="s">
        <v>182</v>
      </c>
    </row>
    <row r="11921" spans="1:4" ht="15.75" customHeight="1" x14ac:dyDescent="0.3">
      <c r="A11921" s="51">
        <v>12777</v>
      </c>
      <c r="B11921" s="51" t="s">
        <v>12108</v>
      </c>
      <c r="C11921" s="51" t="s">
        <v>182</v>
      </c>
    </row>
    <row r="11922" spans="1:4" ht="15.75" customHeight="1" x14ac:dyDescent="0.3">
      <c r="A11922" s="51">
        <v>12873</v>
      </c>
      <c r="B11922" s="51" t="s">
        <v>12109</v>
      </c>
      <c r="C11922" s="51" t="s">
        <v>2092</v>
      </c>
      <c r="D11922" s="51">
        <v>27.06</v>
      </c>
    </row>
    <row r="11923" spans="1:4" ht="15.75" customHeight="1" x14ac:dyDescent="0.3">
      <c r="A11923" s="51">
        <v>41076</v>
      </c>
      <c r="B11923" s="51" t="s">
        <v>12110</v>
      </c>
      <c r="C11923" s="51" t="s">
        <v>6963</v>
      </c>
      <c r="D11923" s="51">
        <v>4747.54</v>
      </c>
    </row>
    <row r="11924" spans="1:4" ht="15.75" customHeight="1" x14ac:dyDescent="0.3">
      <c r="A11924" s="51">
        <v>140</v>
      </c>
      <c r="B11924" s="51" t="s">
        <v>12111</v>
      </c>
      <c r="C11924" s="51" t="s">
        <v>482</v>
      </c>
      <c r="D11924" s="51">
        <v>18.82</v>
      </c>
    </row>
    <row r="11925" spans="1:4" ht="15.75" customHeight="1" x14ac:dyDescent="0.3">
      <c r="A11925" s="51">
        <v>151</v>
      </c>
      <c r="B11925" s="51" t="s">
        <v>12112</v>
      </c>
      <c r="C11925" s="51" t="s">
        <v>9362</v>
      </c>
      <c r="D11925" s="51">
        <v>27.78</v>
      </c>
    </row>
    <row r="11926" spans="1:4" ht="15.75" customHeight="1" x14ac:dyDescent="0.3">
      <c r="A11926" s="51">
        <v>7340</v>
      </c>
      <c r="B11926" s="51" t="s">
        <v>12113</v>
      </c>
      <c r="C11926" s="51" t="s">
        <v>9362</v>
      </c>
      <c r="D11926" s="51">
        <v>28.03</v>
      </c>
    </row>
    <row r="11927" spans="1:4" ht="15.75" customHeight="1" x14ac:dyDescent="0.3">
      <c r="A11927" s="51">
        <v>40929</v>
      </c>
      <c r="B11927" s="51" t="s">
        <v>12114</v>
      </c>
      <c r="C11927" s="51" t="s">
        <v>6963</v>
      </c>
      <c r="D11927" s="51">
        <v>5057.6400000000003</v>
      </c>
    </row>
    <row r="11928" spans="1:4" ht="15.75" customHeight="1" x14ac:dyDescent="0.3">
      <c r="A11928" s="51">
        <v>2701</v>
      </c>
      <c r="B11928" s="51" t="s">
        <v>12115</v>
      </c>
      <c r="C11928" s="51" t="s">
        <v>2092</v>
      </c>
      <c r="D11928" s="51">
        <v>28.82</v>
      </c>
    </row>
    <row r="11929" spans="1:4" ht="15.75" customHeight="1" x14ac:dyDescent="0.3">
      <c r="A11929" s="51">
        <v>38064</v>
      </c>
      <c r="B11929" s="51" t="s">
        <v>12116</v>
      </c>
      <c r="C11929" s="51" t="s">
        <v>182</v>
      </c>
      <c r="D11929" s="51">
        <v>22.05</v>
      </c>
    </row>
    <row r="11930" spans="1:4" ht="15.75" customHeight="1" x14ac:dyDescent="0.3">
      <c r="A11930" s="51">
        <v>38114</v>
      </c>
      <c r="B11930" s="51" t="s">
        <v>12117</v>
      </c>
      <c r="C11930" s="51" t="s">
        <v>182</v>
      </c>
      <c r="D11930" s="51">
        <v>19.72</v>
      </c>
    </row>
    <row r="11931" spans="1:4" ht="15.75" customHeight="1" x14ac:dyDescent="0.3">
      <c r="A11931" s="51">
        <v>38115</v>
      </c>
      <c r="B11931" s="51" t="s">
        <v>12118</v>
      </c>
      <c r="C11931" s="51" t="s">
        <v>182</v>
      </c>
      <c r="D11931" s="51">
        <v>21.06</v>
      </c>
    </row>
    <row r="11932" spans="1:4" ht="15.75" customHeight="1" x14ac:dyDescent="0.3">
      <c r="A11932" s="51">
        <v>38065</v>
      </c>
      <c r="B11932" s="51" t="s">
        <v>12119</v>
      </c>
      <c r="C11932" s="51" t="s">
        <v>182</v>
      </c>
      <c r="D11932" s="51">
        <v>31.29</v>
      </c>
    </row>
    <row r="11933" spans="1:4" ht="15.75" customHeight="1" x14ac:dyDescent="0.3">
      <c r="A11933" s="51">
        <v>38078</v>
      </c>
      <c r="B11933" s="51" t="s">
        <v>12120</v>
      </c>
      <c r="C11933" s="51" t="s">
        <v>182</v>
      </c>
      <c r="D11933" s="51">
        <v>18.25</v>
      </c>
    </row>
    <row r="11934" spans="1:4" ht="15.75" customHeight="1" x14ac:dyDescent="0.3">
      <c r="A11934" s="51">
        <v>38113</v>
      </c>
      <c r="B11934" s="51" t="s">
        <v>12121</v>
      </c>
      <c r="C11934" s="51" t="s">
        <v>182</v>
      </c>
      <c r="D11934" s="51">
        <v>9.91</v>
      </c>
    </row>
    <row r="11935" spans="1:4" ht="15.75" customHeight="1" x14ac:dyDescent="0.3">
      <c r="A11935" s="51">
        <v>38063</v>
      </c>
      <c r="B11935" s="51" t="s">
        <v>12122</v>
      </c>
      <c r="C11935" s="51" t="s">
        <v>182</v>
      </c>
      <c r="D11935" s="51">
        <v>10.64</v>
      </c>
    </row>
    <row r="11936" spans="1:4" ht="15.75" customHeight="1" x14ac:dyDescent="0.3">
      <c r="A11936" s="51">
        <v>38073</v>
      </c>
      <c r="B11936" s="51" t="s">
        <v>12123</v>
      </c>
      <c r="C11936" s="51" t="s">
        <v>182</v>
      </c>
      <c r="D11936" s="51">
        <v>25.81</v>
      </c>
    </row>
    <row r="11937" spans="1:4" ht="15.75" customHeight="1" x14ac:dyDescent="0.3">
      <c r="A11937" s="51">
        <v>38080</v>
      </c>
      <c r="B11937" s="51" t="s">
        <v>12124</v>
      </c>
      <c r="C11937" s="51" t="s">
        <v>182</v>
      </c>
      <c r="D11937" s="51">
        <v>31.7</v>
      </c>
    </row>
    <row r="11938" spans="1:4" ht="15.75" customHeight="1" x14ac:dyDescent="0.3">
      <c r="A11938" s="51">
        <v>38069</v>
      </c>
      <c r="B11938" s="51" t="s">
        <v>12125</v>
      </c>
      <c r="C11938" s="51" t="s">
        <v>182</v>
      </c>
      <c r="D11938" s="51">
        <v>17.34</v>
      </c>
    </row>
    <row r="11939" spans="1:4" ht="15.75" customHeight="1" x14ac:dyDescent="0.3">
      <c r="A11939" s="51">
        <v>38077</v>
      </c>
      <c r="B11939" s="51" t="s">
        <v>12126</v>
      </c>
      <c r="C11939" s="51" t="s">
        <v>182</v>
      </c>
      <c r="D11939" s="51">
        <v>16.940000000000001</v>
      </c>
    </row>
    <row r="11940" spans="1:4" ht="15.75" customHeight="1" x14ac:dyDescent="0.3">
      <c r="A11940" s="51">
        <v>38112</v>
      </c>
      <c r="B11940" s="51" t="s">
        <v>12127</v>
      </c>
      <c r="C11940" s="51" t="s">
        <v>182</v>
      </c>
      <c r="D11940" s="51">
        <v>7.61</v>
      </c>
    </row>
    <row r="11941" spans="1:4" ht="15.75" customHeight="1" x14ac:dyDescent="0.3">
      <c r="A11941" s="51">
        <v>38062</v>
      </c>
      <c r="B11941" s="51" t="s">
        <v>12128</v>
      </c>
      <c r="C11941" s="51" t="s">
        <v>182</v>
      </c>
      <c r="D11941" s="51">
        <v>7.81</v>
      </c>
    </row>
    <row r="11942" spans="1:4" ht="15.75" customHeight="1" x14ac:dyDescent="0.3">
      <c r="A11942" s="51">
        <v>12129</v>
      </c>
      <c r="B11942" s="51" t="s">
        <v>12129</v>
      </c>
      <c r="C11942" s="51" t="s">
        <v>182</v>
      </c>
      <c r="D11942" s="51">
        <v>13.8</v>
      </c>
    </row>
    <row r="11943" spans="1:4" ht="15.75" customHeight="1" x14ac:dyDescent="0.3">
      <c r="A11943" s="51">
        <v>12128</v>
      </c>
      <c r="B11943" s="51" t="s">
        <v>12130</v>
      </c>
      <c r="C11943" s="51" t="s">
        <v>182</v>
      </c>
      <c r="D11943" s="51">
        <v>10.44</v>
      </c>
    </row>
    <row r="11944" spans="1:4" ht="15.75" customHeight="1" x14ac:dyDescent="0.3">
      <c r="A11944" s="51">
        <v>38081</v>
      </c>
      <c r="B11944" s="51" t="s">
        <v>12131</v>
      </c>
      <c r="C11944" s="51" t="s">
        <v>182</v>
      </c>
      <c r="D11944" s="51">
        <v>26.89</v>
      </c>
    </row>
    <row r="11945" spans="1:4" ht="15.75" customHeight="1" x14ac:dyDescent="0.3">
      <c r="A11945" s="51">
        <v>38070</v>
      </c>
      <c r="B11945" s="51" t="s">
        <v>12132</v>
      </c>
      <c r="C11945" s="51" t="s">
        <v>182</v>
      </c>
      <c r="D11945" s="51">
        <v>18.53</v>
      </c>
    </row>
    <row r="11946" spans="1:4" ht="15.75" customHeight="1" x14ac:dyDescent="0.3">
      <c r="A11946" s="51">
        <v>38074</v>
      </c>
      <c r="B11946" s="51" t="s">
        <v>12133</v>
      </c>
      <c r="C11946" s="51" t="s">
        <v>182</v>
      </c>
      <c r="D11946" s="51">
        <v>28.17</v>
      </c>
    </row>
    <row r="11947" spans="1:4" ht="15.75" customHeight="1" x14ac:dyDescent="0.3">
      <c r="A11947" s="51">
        <v>38072</v>
      </c>
      <c r="B11947" s="51" t="s">
        <v>12134</v>
      </c>
      <c r="C11947" s="51" t="s">
        <v>182</v>
      </c>
      <c r="D11947" s="51">
        <v>23.24</v>
      </c>
    </row>
    <row r="11948" spans="1:4" ht="15.75" customHeight="1" x14ac:dyDescent="0.3">
      <c r="A11948" s="51">
        <v>38079</v>
      </c>
      <c r="B11948" s="51" t="s">
        <v>12135</v>
      </c>
      <c r="C11948" s="51" t="s">
        <v>182</v>
      </c>
      <c r="D11948" s="51">
        <v>24.18</v>
      </c>
    </row>
    <row r="11949" spans="1:4" ht="15.75" customHeight="1" x14ac:dyDescent="0.3">
      <c r="A11949" s="51">
        <v>38068</v>
      </c>
      <c r="B11949" s="51" t="s">
        <v>12136</v>
      </c>
      <c r="C11949" s="51" t="s">
        <v>182</v>
      </c>
      <c r="D11949" s="51">
        <v>16.04</v>
      </c>
    </row>
    <row r="11950" spans="1:4" ht="15.75" customHeight="1" x14ac:dyDescent="0.3">
      <c r="A11950" s="51">
        <v>38071</v>
      </c>
      <c r="B11950" s="51" t="s">
        <v>12137</v>
      </c>
      <c r="C11950" s="51" t="s">
        <v>182</v>
      </c>
      <c r="D11950" s="51">
        <v>19.18</v>
      </c>
    </row>
    <row r="11951" spans="1:4" ht="15.75" customHeight="1" x14ac:dyDescent="0.3">
      <c r="A11951" s="51">
        <v>38412</v>
      </c>
      <c r="B11951" s="51" t="s">
        <v>12138</v>
      </c>
      <c r="C11951" s="51" t="s">
        <v>182</v>
      </c>
      <c r="D11951" s="51">
        <v>986.32</v>
      </c>
    </row>
    <row r="11952" spans="1:4" ht="15.75" customHeight="1" x14ac:dyDescent="0.3">
      <c r="A11952" s="51">
        <v>3405</v>
      </c>
      <c r="B11952" s="51" t="s">
        <v>12139</v>
      </c>
      <c r="C11952" s="51" t="s">
        <v>182</v>
      </c>
      <c r="D11952" s="51">
        <v>96.54</v>
      </c>
    </row>
    <row r="11953" spans="1:4" ht="15.75" customHeight="1" x14ac:dyDescent="0.3">
      <c r="A11953" s="51">
        <v>3394</v>
      </c>
      <c r="B11953" s="51" t="s">
        <v>12140</v>
      </c>
      <c r="C11953" s="51" t="s">
        <v>182</v>
      </c>
      <c r="D11953" s="51">
        <v>509.6</v>
      </c>
    </row>
    <row r="11954" spans="1:4" ht="15.75" customHeight="1" x14ac:dyDescent="0.3">
      <c r="A11954" s="51">
        <v>3393</v>
      </c>
      <c r="B11954" s="51" t="s">
        <v>12141</v>
      </c>
      <c r="C11954" s="51" t="s">
        <v>182</v>
      </c>
      <c r="D11954" s="51">
        <v>867.65</v>
      </c>
    </row>
    <row r="11955" spans="1:4" ht="15.75" customHeight="1" x14ac:dyDescent="0.3">
      <c r="A11955" s="51">
        <v>3406</v>
      </c>
      <c r="B11955" s="51" t="s">
        <v>12142</v>
      </c>
      <c r="C11955" s="51" t="s">
        <v>182</v>
      </c>
      <c r="D11955" s="51">
        <v>29.55</v>
      </c>
    </row>
    <row r="11956" spans="1:4" ht="15.75" customHeight="1" x14ac:dyDescent="0.3">
      <c r="A11956" s="51">
        <v>3395</v>
      </c>
      <c r="B11956" s="51" t="s">
        <v>12143</v>
      </c>
      <c r="C11956" s="51" t="s">
        <v>182</v>
      </c>
      <c r="D11956" s="51">
        <v>124.65</v>
      </c>
    </row>
    <row r="11957" spans="1:4" ht="15.75" customHeight="1" x14ac:dyDescent="0.3">
      <c r="A11957" s="51">
        <v>3398</v>
      </c>
      <c r="B11957" s="51" t="s">
        <v>12144</v>
      </c>
      <c r="C11957" s="51" t="s">
        <v>182</v>
      </c>
      <c r="D11957" s="51">
        <v>5.92</v>
      </c>
    </row>
    <row r="11958" spans="1:4" ht="15.75" customHeight="1" x14ac:dyDescent="0.3">
      <c r="A11958" s="51">
        <v>40662</v>
      </c>
      <c r="B11958" s="51" t="s">
        <v>12145</v>
      </c>
      <c r="C11958" s="51" t="s">
        <v>182</v>
      </c>
      <c r="D11958" s="51">
        <v>221.62</v>
      </c>
    </row>
    <row r="11959" spans="1:4" ht="15.75" customHeight="1" x14ac:dyDescent="0.3">
      <c r="A11959" s="51">
        <v>3437</v>
      </c>
      <c r="B11959" s="51" t="s">
        <v>12146</v>
      </c>
      <c r="C11959" s="51" t="s">
        <v>216</v>
      </c>
      <c r="D11959" s="51">
        <v>615.63</v>
      </c>
    </row>
    <row r="11960" spans="1:4" ht="15.75" customHeight="1" x14ac:dyDescent="0.3">
      <c r="A11960" s="51">
        <v>11190</v>
      </c>
      <c r="B11960" s="51" t="s">
        <v>12147</v>
      </c>
      <c r="C11960" s="51" t="s">
        <v>182</v>
      </c>
    </row>
    <row r="11961" spans="1:4" ht="15.75" customHeight="1" x14ac:dyDescent="0.3">
      <c r="A11961" s="51">
        <v>34377</v>
      </c>
      <c r="B11961" s="51" t="s">
        <v>12148</v>
      </c>
      <c r="C11961" s="51" t="s">
        <v>182</v>
      </c>
      <c r="D11961" s="51">
        <v>380.22</v>
      </c>
    </row>
    <row r="11962" spans="1:4" ht="15.75" customHeight="1" x14ac:dyDescent="0.3">
      <c r="A11962" s="51">
        <v>40659</v>
      </c>
      <c r="B11962" s="51" t="s">
        <v>12149</v>
      </c>
      <c r="C11962" s="51" t="s">
        <v>216</v>
      </c>
      <c r="D11962" s="51">
        <v>871.03</v>
      </c>
    </row>
    <row r="11963" spans="1:4" ht="15.75" customHeight="1" x14ac:dyDescent="0.3">
      <c r="A11963" s="51">
        <v>40660</v>
      </c>
      <c r="B11963" s="51" t="s">
        <v>12150</v>
      </c>
      <c r="C11963" s="51" t="s">
        <v>216</v>
      </c>
      <c r="D11963" s="51">
        <v>1103.93</v>
      </c>
    </row>
    <row r="11964" spans="1:4" ht="15.75" customHeight="1" x14ac:dyDescent="0.3">
      <c r="A11964" s="51">
        <v>40661</v>
      </c>
      <c r="B11964" s="51" t="s">
        <v>12151</v>
      </c>
      <c r="C11964" s="51" t="s">
        <v>216</v>
      </c>
      <c r="D11964" s="51">
        <v>678.73</v>
      </c>
    </row>
    <row r="11965" spans="1:4" ht="15.75" customHeight="1" x14ac:dyDescent="0.3">
      <c r="A11965" s="51">
        <v>3428</v>
      </c>
      <c r="B11965" s="51" t="s">
        <v>12152</v>
      </c>
      <c r="C11965" s="51" t="s">
        <v>216</v>
      </c>
      <c r="D11965" s="51">
        <v>913.19</v>
      </c>
    </row>
    <row r="11966" spans="1:4" ht="15.75" customHeight="1" x14ac:dyDescent="0.3">
      <c r="A11966" s="51">
        <v>3429</v>
      </c>
      <c r="B11966" s="51" t="s">
        <v>12153</v>
      </c>
      <c r="C11966" s="51" t="s">
        <v>216</v>
      </c>
      <c r="D11966" s="51">
        <v>521.74</v>
      </c>
    </row>
    <row r="11967" spans="1:4" ht="15.75" customHeight="1" x14ac:dyDescent="0.3">
      <c r="A11967" s="51">
        <v>11199</v>
      </c>
      <c r="B11967" s="51" t="s">
        <v>12154</v>
      </c>
      <c r="C11967" s="51" t="s">
        <v>182</v>
      </c>
    </row>
    <row r="11968" spans="1:4" ht="15.75" customHeight="1" x14ac:dyDescent="0.3">
      <c r="A11968" s="51">
        <v>36896</v>
      </c>
      <c r="B11968" s="51" t="s">
        <v>12155</v>
      </c>
      <c r="C11968" s="51" t="s">
        <v>182</v>
      </c>
      <c r="D11968" s="51">
        <v>736.41</v>
      </c>
    </row>
    <row r="11969" spans="1:4" ht="15.75" customHeight="1" x14ac:dyDescent="0.3">
      <c r="A11969" s="51">
        <v>34367</v>
      </c>
      <c r="B11969" s="51" t="s">
        <v>12156</v>
      </c>
      <c r="C11969" s="51" t="s">
        <v>182</v>
      </c>
      <c r="D11969" s="51">
        <v>949.12</v>
      </c>
    </row>
    <row r="11970" spans="1:4" ht="15.75" customHeight="1" x14ac:dyDescent="0.3">
      <c r="A11970" s="51">
        <v>36897</v>
      </c>
      <c r="B11970" s="51" t="s">
        <v>12157</v>
      </c>
      <c r="C11970" s="51" t="s">
        <v>182</v>
      </c>
      <c r="D11970" s="51">
        <v>1149.1500000000001</v>
      </c>
    </row>
    <row r="11971" spans="1:4" ht="15.75" customHeight="1" x14ac:dyDescent="0.3">
      <c r="A11971" s="51">
        <v>34369</v>
      </c>
      <c r="B11971" s="51" t="s">
        <v>12158</v>
      </c>
      <c r="C11971" s="51" t="s">
        <v>182</v>
      </c>
      <c r="D11971" s="51">
        <v>1322.46</v>
      </c>
    </row>
    <row r="11972" spans="1:4" ht="15.75" customHeight="1" x14ac:dyDescent="0.3">
      <c r="A11972" s="51">
        <v>34364</v>
      </c>
      <c r="B11972" s="51" t="s">
        <v>12159</v>
      </c>
      <c r="C11972" s="51" t="s">
        <v>182</v>
      </c>
      <c r="D11972" s="51">
        <v>1247.5899999999999</v>
      </c>
    </row>
    <row r="11973" spans="1:4" ht="15.75" customHeight="1" x14ac:dyDescent="0.3">
      <c r="A11973" s="51">
        <v>3421</v>
      </c>
      <c r="B11973" s="51" t="s">
        <v>12160</v>
      </c>
      <c r="C11973" s="51" t="s">
        <v>216</v>
      </c>
      <c r="D11973" s="51">
        <v>683.92</v>
      </c>
    </row>
    <row r="11974" spans="1:4" ht="15.75" customHeight="1" x14ac:dyDescent="0.3">
      <c r="A11974" s="51">
        <v>599</v>
      </c>
      <c r="B11974" s="51" t="s">
        <v>12161</v>
      </c>
      <c r="C11974" s="51" t="s">
        <v>216</v>
      </c>
      <c r="D11974" s="51">
        <v>1343.05</v>
      </c>
    </row>
    <row r="11975" spans="1:4" ht="15.75" customHeight="1" x14ac:dyDescent="0.3">
      <c r="A11975" s="51">
        <v>44053</v>
      </c>
      <c r="B11975" s="51" t="s">
        <v>12162</v>
      </c>
      <c r="C11975" s="51" t="s">
        <v>182</v>
      </c>
      <c r="D11975" s="51">
        <v>2980.95</v>
      </c>
    </row>
    <row r="11976" spans="1:4" ht="15.75" customHeight="1" x14ac:dyDescent="0.3">
      <c r="A11976" s="51">
        <v>3423</v>
      </c>
      <c r="B11976" s="51" t="s">
        <v>12163</v>
      </c>
      <c r="C11976" s="51" t="s">
        <v>216</v>
      </c>
      <c r="D11976" s="51">
        <v>964.49</v>
      </c>
    </row>
    <row r="11977" spans="1:4" ht="15.75" customHeight="1" x14ac:dyDescent="0.3">
      <c r="A11977" s="51">
        <v>34797</v>
      </c>
      <c r="B11977" s="51" t="s">
        <v>12164</v>
      </c>
      <c r="C11977" s="51" t="s">
        <v>182</v>
      </c>
    </row>
    <row r="11978" spans="1:4" ht="15.75" customHeight="1" x14ac:dyDescent="0.3">
      <c r="A11978" s="51">
        <v>34381</v>
      </c>
      <c r="B11978" s="51" t="s">
        <v>12165</v>
      </c>
      <c r="C11978" s="51" t="s">
        <v>182</v>
      </c>
      <c r="D11978" s="51">
        <v>542.29999999999995</v>
      </c>
    </row>
    <row r="11979" spans="1:4" ht="15.75" customHeight="1" x14ac:dyDescent="0.3">
      <c r="A11979" s="51">
        <v>44054</v>
      </c>
      <c r="B11979" s="51" t="s">
        <v>12166</v>
      </c>
      <c r="C11979" s="51" t="s">
        <v>182</v>
      </c>
      <c r="D11979" s="51">
        <v>1069.3800000000001</v>
      </c>
    </row>
    <row r="11980" spans="1:4" ht="15.75" customHeight="1" x14ac:dyDescent="0.3">
      <c r="A11980" s="51">
        <v>44399</v>
      </c>
      <c r="B11980" s="51" t="s">
        <v>12167</v>
      </c>
      <c r="C11980" s="51" t="s">
        <v>182</v>
      </c>
      <c r="D11980" s="51">
        <v>1461.13</v>
      </c>
    </row>
    <row r="11981" spans="1:4" ht="15.75" customHeight="1" x14ac:dyDescent="0.3">
      <c r="A11981" s="51">
        <v>44503</v>
      </c>
      <c r="B11981" s="51" t="s">
        <v>12168</v>
      </c>
      <c r="C11981" s="51" t="s">
        <v>2092</v>
      </c>
      <c r="D11981" s="51">
        <v>20.49</v>
      </c>
    </row>
    <row r="11982" spans="1:4" ht="15.75" customHeight="1" x14ac:dyDescent="0.3">
      <c r="A11982" s="51">
        <v>41077</v>
      </c>
      <c r="B11982" s="51" t="s">
        <v>12169</v>
      </c>
      <c r="C11982" s="51" t="s">
        <v>6963</v>
      </c>
      <c r="D11982" s="51">
        <v>3596.52</v>
      </c>
    </row>
    <row r="11983" spans="1:4" ht="15.75" customHeight="1" x14ac:dyDescent="0.3">
      <c r="A11983" s="51">
        <v>37963</v>
      </c>
      <c r="B11983" s="51" t="s">
        <v>12170</v>
      </c>
      <c r="C11983" s="51" t="s">
        <v>182</v>
      </c>
      <c r="D11983" s="51">
        <v>4.97</v>
      </c>
    </row>
    <row r="11984" spans="1:4" ht="15.75" customHeight="1" x14ac:dyDescent="0.3">
      <c r="A11984" s="51">
        <v>37964</v>
      </c>
      <c r="B11984" s="51" t="s">
        <v>12171</v>
      </c>
      <c r="C11984" s="51" t="s">
        <v>182</v>
      </c>
      <c r="D11984" s="51">
        <v>6.65</v>
      </c>
    </row>
    <row r="11985" spans="1:4" ht="15.75" customHeight="1" x14ac:dyDescent="0.3">
      <c r="A11985" s="51">
        <v>37965</v>
      </c>
      <c r="B11985" s="51" t="s">
        <v>12172</v>
      </c>
      <c r="C11985" s="51" t="s">
        <v>182</v>
      </c>
      <c r="D11985" s="51">
        <v>9.59</v>
      </c>
    </row>
    <row r="11986" spans="1:4" ht="15.75" customHeight="1" x14ac:dyDescent="0.3">
      <c r="A11986" s="51">
        <v>37966</v>
      </c>
      <c r="B11986" s="51" t="s">
        <v>12173</v>
      </c>
      <c r="C11986" s="51" t="s">
        <v>182</v>
      </c>
      <c r="D11986" s="51">
        <v>16.84</v>
      </c>
    </row>
    <row r="11987" spans="1:4" ht="15.75" customHeight="1" x14ac:dyDescent="0.3">
      <c r="A11987" s="51">
        <v>37967</v>
      </c>
      <c r="B11987" s="51" t="s">
        <v>12174</v>
      </c>
      <c r="C11987" s="51" t="s">
        <v>182</v>
      </c>
      <c r="D11987" s="51">
        <v>28.3</v>
      </c>
    </row>
    <row r="11988" spans="1:4" ht="15.75" customHeight="1" x14ac:dyDescent="0.3">
      <c r="A11988" s="51">
        <v>37968</v>
      </c>
      <c r="B11988" s="51" t="s">
        <v>12175</v>
      </c>
      <c r="C11988" s="51" t="s">
        <v>182</v>
      </c>
      <c r="D11988" s="51">
        <v>60.09</v>
      </c>
    </row>
    <row r="11989" spans="1:4" ht="15.75" customHeight="1" x14ac:dyDescent="0.3">
      <c r="A11989" s="51">
        <v>37969</v>
      </c>
      <c r="B11989" s="51" t="s">
        <v>12176</v>
      </c>
      <c r="C11989" s="51" t="s">
        <v>182</v>
      </c>
      <c r="D11989" s="51">
        <v>151.84</v>
      </c>
    </row>
    <row r="11990" spans="1:4" ht="15.75" customHeight="1" x14ac:dyDescent="0.3">
      <c r="A11990" s="51">
        <v>37970</v>
      </c>
      <c r="B11990" s="51" t="s">
        <v>12177</v>
      </c>
      <c r="C11990" s="51" t="s">
        <v>182</v>
      </c>
      <c r="D11990" s="51">
        <v>219.67</v>
      </c>
    </row>
    <row r="11991" spans="1:4" ht="15.75" customHeight="1" x14ac:dyDescent="0.3">
      <c r="A11991" s="51">
        <v>44251</v>
      </c>
      <c r="B11991" s="51" t="s">
        <v>12178</v>
      </c>
      <c r="C11991" s="51" t="s">
        <v>182</v>
      </c>
      <c r="D11991" s="51">
        <v>253.74</v>
      </c>
    </row>
    <row r="11992" spans="1:4" ht="15.75" customHeight="1" x14ac:dyDescent="0.3">
      <c r="A11992" s="51">
        <v>21118</v>
      </c>
      <c r="B11992" s="51" t="s">
        <v>12179</v>
      </c>
      <c r="C11992" s="51" t="s">
        <v>182</v>
      </c>
      <c r="D11992" s="51">
        <v>3.95</v>
      </c>
    </row>
    <row r="11993" spans="1:4" ht="15.75" customHeight="1" x14ac:dyDescent="0.3">
      <c r="A11993" s="51">
        <v>37956</v>
      </c>
      <c r="B11993" s="51" t="s">
        <v>12180</v>
      </c>
      <c r="C11993" s="51" t="s">
        <v>182</v>
      </c>
      <c r="D11993" s="51">
        <v>4.8600000000000003</v>
      </c>
    </row>
    <row r="11994" spans="1:4" ht="15.75" customHeight="1" x14ac:dyDescent="0.3">
      <c r="A11994" s="51">
        <v>37957</v>
      </c>
      <c r="B11994" s="51" t="s">
        <v>12181</v>
      </c>
      <c r="C11994" s="51" t="s">
        <v>182</v>
      </c>
      <c r="D11994" s="51">
        <v>10.33</v>
      </c>
    </row>
    <row r="11995" spans="1:4" ht="15.75" customHeight="1" x14ac:dyDescent="0.3">
      <c r="A11995" s="51">
        <v>37958</v>
      </c>
      <c r="B11995" s="51" t="s">
        <v>12182</v>
      </c>
      <c r="C11995" s="51" t="s">
        <v>182</v>
      </c>
      <c r="D11995" s="51">
        <v>18.68</v>
      </c>
    </row>
    <row r="11996" spans="1:4" ht="15.75" customHeight="1" x14ac:dyDescent="0.3">
      <c r="A11996" s="51">
        <v>37959</v>
      </c>
      <c r="B11996" s="51" t="s">
        <v>12183</v>
      </c>
      <c r="C11996" s="51" t="s">
        <v>182</v>
      </c>
      <c r="D11996" s="51">
        <v>28.75</v>
      </c>
    </row>
    <row r="11997" spans="1:4" ht="15.75" customHeight="1" x14ac:dyDescent="0.3">
      <c r="A11997" s="51">
        <v>37960</v>
      </c>
      <c r="B11997" s="51" t="s">
        <v>12184</v>
      </c>
      <c r="C11997" s="51" t="s">
        <v>182</v>
      </c>
      <c r="D11997" s="51">
        <v>73.47</v>
      </c>
    </row>
    <row r="11998" spans="1:4" ht="15.75" customHeight="1" x14ac:dyDescent="0.3">
      <c r="A11998" s="51">
        <v>37961</v>
      </c>
      <c r="B11998" s="51" t="s">
        <v>12185</v>
      </c>
      <c r="C11998" s="51" t="s">
        <v>182</v>
      </c>
      <c r="D11998" s="51">
        <v>157.88999999999999</v>
      </c>
    </row>
    <row r="11999" spans="1:4" ht="15.75" customHeight="1" x14ac:dyDescent="0.3">
      <c r="A11999" s="51">
        <v>37962</v>
      </c>
      <c r="B11999" s="51" t="s">
        <v>12186</v>
      </c>
      <c r="C11999" s="51" t="s">
        <v>182</v>
      </c>
      <c r="D11999" s="51">
        <v>182.02</v>
      </c>
    </row>
    <row r="12000" spans="1:4" ht="15.75" customHeight="1" x14ac:dyDescent="0.3">
      <c r="A12000" s="51">
        <v>3533</v>
      </c>
      <c r="B12000" s="51" t="s">
        <v>12187</v>
      </c>
      <c r="C12000" s="51" t="s">
        <v>182</v>
      </c>
      <c r="D12000" s="51">
        <v>2.54</v>
      </c>
    </row>
    <row r="12001" spans="1:4" ht="15.75" customHeight="1" x14ac:dyDescent="0.3">
      <c r="A12001" s="51">
        <v>3538</v>
      </c>
      <c r="B12001" s="51" t="s">
        <v>12188</v>
      </c>
      <c r="C12001" s="51" t="s">
        <v>182</v>
      </c>
      <c r="D12001" s="51">
        <v>4.8</v>
      </c>
    </row>
    <row r="12002" spans="1:4" ht="15.75" customHeight="1" x14ac:dyDescent="0.3">
      <c r="A12002" s="51">
        <v>3498</v>
      </c>
      <c r="B12002" s="51" t="s">
        <v>12189</v>
      </c>
      <c r="C12002" s="51" t="s">
        <v>182</v>
      </c>
      <c r="D12002" s="51">
        <v>4.6500000000000004</v>
      </c>
    </row>
    <row r="12003" spans="1:4" ht="15.75" customHeight="1" x14ac:dyDescent="0.3">
      <c r="A12003" s="51">
        <v>3496</v>
      </c>
      <c r="B12003" s="51" t="s">
        <v>12190</v>
      </c>
      <c r="C12003" s="51" t="s">
        <v>182</v>
      </c>
      <c r="D12003" s="51">
        <v>3.11</v>
      </c>
    </row>
    <row r="12004" spans="1:4" ht="15.75" customHeight="1" x14ac:dyDescent="0.3">
      <c r="A12004" s="51">
        <v>38429</v>
      </c>
      <c r="B12004" s="51" t="s">
        <v>12191</v>
      </c>
      <c r="C12004" s="51" t="s">
        <v>182</v>
      </c>
      <c r="D12004" s="51">
        <v>13.44</v>
      </c>
    </row>
    <row r="12005" spans="1:4" ht="15.75" customHeight="1" x14ac:dyDescent="0.3">
      <c r="A12005" s="51">
        <v>38431</v>
      </c>
      <c r="B12005" s="51" t="s">
        <v>12192</v>
      </c>
      <c r="C12005" s="51" t="s">
        <v>182</v>
      </c>
      <c r="D12005" s="51">
        <v>16.86</v>
      </c>
    </row>
    <row r="12006" spans="1:4" ht="15.75" customHeight="1" x14ac:dyDescent="0.3">
      <c r="A12006" s="51">
        <v>38430</v>
      </c>
      <c r="B12006" s="51" t="s">
        <v>12193</v>
      </c>
      <c r="C12006" s="51" t="s">
        <v>182</v>
      </c>
      <c r="D12006" s="51">
        <v>26.14</v>
      </c>
    </row>
    <row r="12007" spans="1:4" ht="15.75" customHeight="1" x14ac:dyDescent="0.3">
      <c r="A12007" s="51">
        <v>36348</v>
      </c>
      <c r="B12007" s="51" t="s">
        <v>12194</v>
      </c>
      <c r="C12007" s="51" t="s">
        <v>182</v>
      </c>
      <c r="D12007" s="51">
        <v>2.64</v>
      </c>
    </row>
    <row r="12008" spans="1:4" ht="15.75" customHeight="1" x14ac:dyDescent="0.3">
      <c r="A12008" s="51">
        <v>36349</v>
      </c>
      <c r="B12008" s="51" t="s">
        <v>12195</v>
      </c>
      <c r="C12008" s="51" t="s">
        <v>182</v>
      </c>
      <c r="D12008" s="51">
        <v>3.64</v>
      </c>
    </row>
    <row r="12009" spans="1:4" ht="15.75" customHeight="1" x14ac:dyDescent="0.3">
      <c r="A12009" s="51">
        <v>38987</v>
      </c>
      <c r="B12009" s="51" t="s">
        <v>12196</v>
      </c>
      <c r="C12009" s="51" t="s">
        <v>182</v>
      </c>
      <c r="D12009" s="51">
        <v>17.510000000000002</v>
      </c>
    </row>
    <row r="12010" spans="1:4" ht="15.75" customHeight="1" x14ac:dyDescent="0.3">
      <c r="A12010" s="51">
        <v>38988</v>
      </c>
      <c r="B12010" s="51" t="s">
        <v>12197</v>
      </c>
      <c r="C12010" s="51" t="s">
        <v>182</v>
      </c>
      <c r="D12010" s="51">
        <v>28.53</v>
      </c>
    </row>
    <row r="12011" spans="1:4" ht="15.75" customHeight="1" x14ac:dyDescent="0.3">
      <c r="A12011" s="51">
        <v>38989</v>
      </c>
      <c r="B12011" s="51" t="s">
        <v>12198</v>
      </c>
      <c r="C12011" s="51" t="s">
        <v>182</v>
      </c>
      <c r="D12011" s="51">
        <v>48.01</v>
      </c>
    </row>
    <row r="12012" spans="1:4" ht="15.75" customHeight="1" x14ac:dyDescent="0.3">
      <c r="A12012" s="51">
        <v>38990</v>
      </c>
      <c r="B12012" s="51" t="s">
        <v>12199</v>
      </c>
      <c r="C12012" s="51" t="s">
        <v>182</v>
      </c>
      <c r="D12012" s="51">
        <v>95.94</v>
      </c>
    </row>
    <row r="12013" spans="1:4" ht="15.75" customHeight="1" x14ac:dyDescent="0.3">
      <c r="A12013" s="51">
        <v>38991</v>
      </c>
      <c r="B12013" s="51" t="s">
        <v>12200</v>
      </c>
      <c r="C12013" s="51" t="s">
        <v>182</v>
      </c>
      <c r="D12013" s="51">
        <v>172.64</v>
      </c>
    </row>
    <row r="12014" spans="1:4" ht="15.75" customHeight="1" x14ac:dyDescent="0.3">
      <c r="A12014" s="51">
        <v>38433</v>
      </c>
      <c r="B12014" s="51" t="s">
        <v>12201</v>
      </c>
      <c r="C12014" s="51" t="s">
        <v>182</v>
      </c>
      <c r="D12014" s="51">
        <v>8.92</v>
      </c>
    </row>
    <row r="12015" spans="1:4" ht="15.75" customHeight="1" x14ac:dyDescent="0.3">
      <c r="A12015" s="51">
        <v>38440</v>
      </c>
      <c r="B12015" s="51" t="s">
        <v>12202</v>
      </c>
      <c r="C12015" s="51" t="s">
        <v>182</v>
      </c>
      <c r="D12015" s="51">
        <v>376.24</v>
      </c>
    </row>
    <row r="12016" spans="1:4" ht="15.75" customHeight="1" x14ac:dyDescent="0.3">
      <c r="A12016" s="51">
        <v>36359</v>
      </c>
      <c r="B12016" s="51" t="s">
        <v>12203</v>
      </c>
      <c r="C12016" s="51" t="s">
        <v>182</v>
      </c>
      <c r="D12016" s="51">
        <v>2.35</v>
      </c>
    </row>
    <row r="12017" spans="1:4" ht="15.75" customHeight="1" x14ac:dyDescent="0.3">
      <c r="A12017" s="51">
        <v>36360</v>
      </c>
      <c r="B12017" s="51" t="s">
        <v>12204</v>
      </c>
      <c r="C12017" s="51" t="s">
        <v>182</v>
      </c>
      <c r="D12017" s="51">
        <v>3.15</v>
      </c>
    </row>
    <row r="12018" spans="1:4" ht="15.75" customHeight="1" x14ac:dyDescent="0.3">
      <c r="A12018" s="51">
        <v>38434</v>
      </c>
      <c r="B12018" s="51" t="s">
        <v>12205</v>
      </c>
      <c r="C12018" s="51" t="s">
        <v>182</v>
      </c>
      <c r="D12018" s="51">
        <v>4.8099999999999996</v>
      </c>
    </row>
    <row r="12019" spans="1:4" ht="15.75" customHeight="1" x14ac:dyDescent="0.3">
      <c r="A12019" s="51">
        <v>38435</v>
      </c>
      <c r="B12019" s="51" t="s">
        <v>12206</v>
      </c>
      <c r="C12019" s="51" t="s">
        <v>182</v>
      </c>
      <c r="D12019" s="51">
        <v>10.82</v>
      </c>
    </row>
    <row r="12020" spans="1:4" ht="15.75" customHeight="1" x14ac:dyDescent="0.3">
      <c r="A12020" s="51">
        <v>38436</v>
      </c>
      <c r="B12020" s="51" t="s">
        <v>12207</v>
      </c>
      <c r="C12020" s="51" t="s">
        <v>182</v>
      </c>
      <c r="D12020" s="51">
        <v>17.940000000000001</v>
      </c>
    </row>
    <row r="12021" spans="1:4" ht="15.75" customHeight="1" x14ac:dyDescent="0.3">
      <c r="A12021" s="51">
        <v>38437</v>
      </c>
      <c r="B12021" s="51" t="s">
        <v>12208</v>
      </c>
      <c r="C12021" s="51" t="s">
        <v>182</v>
      </c>
      <c r="D12021" s="51">
        <v>29.1</v>
      </c>
    </row>
    <row r="12022" spans="1:4" ht="15.75" customHeight="1" x14ac:dyDescent="0.3">
      <c r="A12022" s="51">
        <v>38438</v>
      </c>
      <c r="B12022" s="51" t="s">
        <v>12209</v>
      </c>
      <c r="C12022" s="51" t="s">
        <v>182</v>
      </c>
      <c r="D12022" s="51">
        <v>84.4</v>
      </c>
    </row>
    <row r="12023" spans="1:4" ht="15.75" customHeight="1" x14ac:dyDescent="0.3">
      <c r="A12023" s="51">
        <v>38439</v>
      </c>
      <c r="B12023" s="51" t="s">
        <v>12210</v>
      </c>
      <c r="C12023" s="51" t="s">
        <v>182</v>
      </c>
      <c r="D12023" s="51">
        <v>107.25</v>
      </c>
    </row>
    <row r="12024" spans="1:4" ht="15.75" customHeight="1" x14ac:dyDescent="0.3">
      <c r="A12024" s="51">
        <v>10836</v>
      </c>
      <c r="B12024" s="51" t="s">
        <v>12211</v>
      </c>
      <c r="C12024" s="51" t="s">
        <v>182</v>
      </c>
      <c r="D12024" s="51">
        <v>22.12</v>
      </c>
    </row>
    <row r="12025" spans="1:4" ht="15.75" customHeight="1" x14ac:dyDescent="0.3">
      <c r="A12025" s="51">
        <v>3510</v>
      </c>
      <c r="B12025" s="51" t="s">
        <v>12212</v>
      </c>
      <c r="C12025" s="51" t="s">
        <v>182</v>
      </c>
      <c r="D12025" s="51">
        <v>11.68</v>
      </c>
    </row>
    <row r="12026" spans="1:4" ht="15.75" customHeight="1" x14ac:dyDescent="0.3">
      <c r="A12026" s="51">
        <v>10835</v>
      </c>
      <c r="B12026" s="51" t="s">
        <v>12213</v>
      </c>
      <c r="C12026" s="51" t="s">
        <v>182</v>
      </c>
      <c r="D12026" s="51">
        <v>6.18</v>
      </c>
    </row>
    <row r="12027" spans="1:4" ht="15.75" customHeight="1" x14ac:dyDescent="0.3">
      <c r="A12027" s="51">
        <v>3485</v>
      </c>
      <c r="B12027" s="51" t="s">
        <v>12214</v>
      </c>
      <c r="C12027" s="51" t="s">
        <v>182</v>
      </c>
      <c r="D12027" s="51">
        <v>12.29</v>
      </c>
    </row>
    <row r="12028" spans="1:4" ht="15.75" customHeight="1" x14ac:dyDescent="0.3">
      <c r="A12028" s="51">
        <v>3475</v>
      </c>
      <c r="B12028" s="51" t="s">
        <v>12215</v>
      </c>
      <c r="C12028" s="51" t="s">
        <v>182</v>
      </c>
      <c r="D12028" s="51">
        <v>4.4400000000000004</v>
      </c>
    </row>
    <row r="12029" spans="1:4" ht="15.75" customHeight="1" x14ac:dyDescent="0.3">
      <c r="A12029" s="51">
        <v>3534</v>
      </c>
      <c r="B12029" s="51" t="s">
        <v>12216</v>
      </c>
      <c r="C12029" s="51" t="s">
        <v>182</v>
      </c>
      <c r="D12029" s="51">
        <v>7.04</v>
      </c>
    </row>
    <row r="12030" spans="1:4" ht="15.75" customHeight="1" x14ac:dyDescent="0.3">
      <c r="A12030" s="51">
        <v>3482</v>
      </c>
      <c r="B12030" s="51" t="s">
        <v>12217</v>
      </c>
      <c r="C12030" s="51" t="s">
        <v>182</v>
      </c>
      <c r="D12030" s="51">
        <v>5.04</v>
      </c>
    </row>
    <row r="12031" spans="1:4" ht="15.75" customHeight="1" x14ac:dyDescent="0.3">
      <c r="A12031" s="51">
        <v>3543</v>
      </c>
      <c r="B12031" s="51" t="s">
        <v>12218</v>
      </c>
      <c r="C12031" s="51" t="s">
        <v>182</v>
      </c>
      <c r="D12031" s="51">
        <v>1.63</v>
      </c>
    </row>
    <row r="12032" spans="1:4" ht="15.75" customHeight="1" x14ac:dyDescent="0.3">
      <c r="A12032" s="51">
        <v>3505</v>
      </c>
      <c r="B12032" s="51" t="s">
        <v>12219</v>
      </c>
      <c r="C12032" s="51" t="s">
        <v>182</v>
      </c>
      <c r="D12032" s="51">
        <v>2.4300000000000002</v>
      </c>
    </row>
    <row r="12033" spans="1:4" ht="15.75" customHeight="1" x14ac:dyDescent="0.3">
      <c r="A12033" s="51">
        <v>3521</v>
      </c>
      <c r="B12033" s="51" t="s">
        <v>12220</v>
      </c>
      <c r="C12033" s="51" t="s">
        <v>182</v>
      </c>
      <c r="D12033" s="51">
        <v>1.83</v>
      </c>
    </row>
    <row r="12034" spans="1:4" ht="15.75" customHeight="1" x14ac:dyDescent="0.3">
      <c r="A12034" s="51">
        <v>3531</v>
      </c>
      <c r="B12034" s="51" t="s">
        <v>12221</v>
      </c>
      <c r="C12034" s="51" t="s">
        <v>182</v>
      </c>
      <c r="D12034" s="51">
        <v>3.49</v>
      </c>
    </row>
    <row r="12035" spans="1:4" ht="15.75" customHeight="1" x14ac:dyDescent="0.3">
      <c r="A12035" s="51">
        <v>3522</v>
      </c>
      <c r="B12035" s="51" t="s">
        <v>12222</v>
      </c>
      <c r="C12035" s="51" t="s">
        <v>182</v>
      </c>
      <c r="D12035" s="51">
        <v>2.25</v>
      </c>
    </row>
    <row r="12036" spans="1:4" ht="15.75" customHeight="1" x14ac:dyDescent="0.3">
      <c r="A12036" s="51">
        <v>3527</v>
      </c>
      <c r="B12036" s="51" t="s">
        <v>12223</v>
      </c>
      <c r="C12036" s="51" t="s">
        <v>182</v>
      </c>
      <c r="D12036" s="51">
        <v>11.84</v>
      </c>
    </row>
    <row r="12037" spans="1:4" ht="15.75" customHeight="1" x14ac:dyDescent="0.3">
      <c r="A12037" s="51">
        <v>3530</v>
      </c>
      <c r="B12037" s="51" t="s">
        <v>12224</v>
      </c>
      <c r="C12037" s="51" t="s">
        <v>182</v>
      </c>
      <c r="D12037" s="51">
        <v>191.73</v>
      </c>
    </row>
    <row r="12038" spans="1:4" ht="15.75" customHeight="1" x14ac:dyDescent="0.3">
      <c r="A12038" s="51">
        <v>3542</v>
      </c>
      <c r="B12038" s="51" t="s">
        <v>12225</v>
      </c>
      <c r="C12038" s="51" t="s">
        <v>182</v>
      </c>
      <c r="D12038" s="51">
        <v>0.55000000000000004</v>
      </c>
    </row>
    <row r="12039" spans="1:4" ht="15.75" customHeight="1" x14ac:dyDescent="0.3">
      <c r="A12039" s="51">
        <v>3529</v>
      </c>
      <c r="B12039" s="51" t="s">
        <v>12226</v>
      </c>
      <c r="C12039" s="51" t="s">
        <v>182</v>
      </c>
      <c r="D12039" s="51">
        <v>0.67</v>
      </c>
    </row>
    <row r="12040" spans="1:4" ht="15.75" customHeight="1" x14ac:dyDescent="0.3">
      <c r="A12040" s="51">
        <v>3536</v>
      </c>
      <c r="B12040" s="51" t="s">
        <v>12227</v>
      </c>
      <c r="C12040" s="51" t="s">
        <v>182</v>
      </c>
      <c r="D12040" s="51">
        <v>2.25</v>
      </c>
    </row>
    <row r="12041" spans="1:4" ht="15.75" customHeight="1" x14ac:dyDescent="0.3">
      <c r="A12041" s="51">
        <v>3535</v>
      </c>
      <c r="B12041" s="51" t="s">
        <v>12228</v>
      </c>
      <c r="C12041" s="51" t="s">
        <v>182</v>
      </c>
      <c r="D12041" s="51">
        <v>5.47</v>
      </c>
    </row>
    <row r="12042" spans="1:4" ht="15.75" customHeight="1" x14ac:dyDescent="0.3">
      <c r="A12042" s="51">
        <v>3540</v>
      </c>
      <c r="B12042" s="51" t="s">
        <v>12229</v>
      </c>
      <c r="C12042" s="51" t="s">
        <v>182</v>
      </c>
      <c r="D12042" s="51">
        <v>4.63</v>
      </c>
    </row>
    <row r="12043" spans="1:4" ht="15.75" customHeight="1" x14ac:dyDescent="0.3">
      <c r="A12043" s="51">
        <v>3539</v>
      </c>
      <c r="B12043" s="51" t="s">
        <v>12230</v>
      </c>
      <c r="C12043" s="51" t="s">
        <v>182</v>
      </c>
      <c r="D12043" s="51">
        <v>26.83</v>
      </c>
    </row>
    <row r="12044" spans="1:4" ht="15.75" customHeight="1" x14ac:dyDescent="0.3">
      <c r="A12044" s="51">
        <v>3513</v>
      </c>
      <c r="B12044" s="51" t="s">
        <v>12231</v>
      </c>
      <c r="C12044" s="51" t="s">
        <v>182</v>
      </c>
      <c r="D12044" s="51">
        <v>94.62</v>
      </c>
    </row>
    <row r="12045" spans="1:4" ht="15.75" customHeight="1" x14ac:dyDescent="0.3">
      <c r="A12045" s="51">
        <v>3516</v>
      </c>
      <c r="B12045" s="51" t="s">
        <v>12232</v>
      </c>
      <c r="C12045" s="51" t="s">
        <v>182</v>
      </c>
      <c r="D12045" s="51">
        <v>2.5499999999999998</v>
      </c>
    </row>
    <row r="12046" spans="1:4" ht="15.75" customHeight="1" x14ac:dyDescent="0.3">
      <c r="A12046" s="51">
        <v>3517</v>
      </c>
      <c r="B12046" s="51" t="s">
        <v>12233</v>
      </c>
      <c r="C12046" s="51" t="s">
        <v>182</v>
      </c>
      <c r="D12046" s="51">
        <v>2.2999999999999998</v>
      </c>
    </row>
    <row r="12047" spans="1:4" ht="15.75" customHeight="1" x14ac:dyDescent="0.3">
      <c r="A12047" s="51">
        <v>3515</v>
      </c>
      <c r="B12047" s="51" t="s">
        <v>12234</v>
      </c>
      <c r="C12047" s="51" t="s">
        <v>182</v>
      </c>
      <c r="D12047" s="51">
        <v>6.04</v>
      </c>
    </row>
    <row r="12048" spans="1:4" ht="15.75" customHeight="1" x14ac:dyDescent="0.3">
      <c r="A12048" s="51">
        <v>20147</v>
      </c>
      <c r="B12048" s="51" t="s">
        <v>12235</v>
      </c>
      <c r="C12048" s="51" t="s">
        <v>182</v>
      </c>
      <c r="D12048" s="51">
        <v>4.96</v>
      </c>
    </row>
    <row r="12049" spans="1:4" ht="15.75" customHeight="1" x14ac:dyDescent="0.3">
      <c r="A12049" s="51">
        <v>3524</v>
      </c>
      <c r="B12049" s="51" t="s">
        <v>12236</v>
      </c>
      <c r="C12049" s="51" t="s">
        <v>182</v>
      </c>
      <c r="D12049" s="51">
        <v>7.47</v>
      </c>
    </row>
    <row r="12050" spans="1:4" ht="15.75" customHeight="1" x14ac:dyDescent="0.3">
      <c r="A12050" s="51">
        <v>3532</v>
      </c>
      <c r="B12050" s="51" t="s">
        <v>12237</v>
      </c>
      <c r="C12050" s="51" t="s">
        <v>182</v>
      </c>
      <c r="D12050" s="51">
        <v>17.27</v>
      </c>
    </row>
    <row r="12051" spans="1:4" ht="15.75" customHeight="1" x14ac:dyDescent="0.3">
      <c r="A12051" s="51">
        <v>3528</v>
      </c>
      <c r="B12051" s="51" t="s">
        <v>12238</v>
      </c>
      <c r="C12051" s="51" t="s">
        <v>182</v>
      </c>
      <c r="D12051" s="51">
        <v>9.9600000000000009</v>
      </c>
    </row>
    <row r="12052" spans="1:4" ht="15.75" customHeight="1" x14ac:dyDescent="0.3">
      <c r="A12052" s="51">
        <v>37952</v>
      </c>
      <c r="B12052" s="51" t="s">
        <v>12239</v>
      </c>
      <c r="C12052" s="51" t="s">
        <v>182</v>
      </c>
      <c r="D12052" s="51">
        <v>71.39</v>
      </c>
    </row>
    <row r="12053" spans="1:4" ht="15.75" customHeight="1" x14ac:dyDescent="0.3">
      <c r="A12053" s="51">
        <v>37951</v>
      </c>
      <c r="B12053" s="51" t="s">
        <v>12240</v>
      </c>
      <c r="C12053" s="51" t="s">
        <v>182</v>
      </c>
      <c r="D12053" s="51">
        <v>2.68</v>
      </c>
    </row>
    <row r="12054" spans="1:4" ht="15.75" customHeight="1" x14ac:dyDescent="0.3">
      <c r="A12054" s="51">
        <v>3518</v>
      </c>
      <c r="B12054" s="51" t="s">
        <v>12241</v>
      </c>
      <c r="C12054" s="51" t="s">
        <v>182</v>
      </c>
      <c r="D12054" s="51">
        <v>4.13</v>
      </c>
    </row>
    <row r="12055" spans="1:4" ht="15.75" customHeight="1" x14ac:dyDescent="0.3">
      <c r="A12055" s="51">
        <v>3519</v>
      </c>
      <c r="B12055" s="51" t="s">
        <v>12242</v>
      </c>
      <c r="C12055" s="51" t="s">
        <v>182</v>
      </c>
      <c r="D12055" s="51">
        <v>8.64</v>
      </c>
    </row>
    <row r="12056" spans="1:4" ht="15.75" customHeight="1" x14ac:dyDescent="0.3">
      <c r="A12056" s="51">
        <v>3520</v>
      </c>
      <c r="B12056" s="51" t="s">
        <v>12243</v>
      </c>
      <c r="C12056" s="51" t="s">
        <v>182</v>
      </c>
      <c r="D12056" s="51">
        <v>9.0500000000000007</v>
      </c>
    </row>
    <row r="12057" spans="1:4" ht="15.75" customHeight="1" x14ac:dyDescent="0.3">
      <c r="A12057" s="51">
        <v>37950</v>
      </c>
      <c r="B12057" s="51" t="s">
        <v>12244</v>
      </c>
      <c r="C12057" s="51" t="s">
        <v>182</v>
      </c>
      <c r="D12057" s="51">
        <v>65.73</v>
      </c>
    </row>
    <row r="12058" spans="1:4" ht="15.75" customHeight="1" x14ac:dyDescent="0.3">
      <c r="A12058" s="51">
        <v>37949</v>
      </c>
      <c r="B12058" s="51" t="s">
        <v>12245</v>
      </c>
      <c r="C12058" s="51" t="s">
        <v>182</v>
      </c>
      <c r="D12058" s="51">
        <v>2.42</v>
      </c>
    </row>
    <row r="12059" spans="1:4" ht="15.75" customHeight="1" x14ac:dyDescent="0.3">
      <c r="A12059" s="51">
        <v>3526</v>
      </c>
      <c r="B12059" s="51" t="s">
        <v>12246</v>
      </c>
      <c r="C12059" s="51" t="s">
        <v>182</v>
      </c>
      <c r="D12059" s="51">
        <v>3.33</v>
      </c>
    </row>
    <row r="12060" spans="1:4" ht="15.75" customHeight="1" x14ac:dyDescent="0.3">
      <c r="A12060" s="51">
        <v>3509</v>
      </c>
      <c r="B12060" s="51" t="s">
        <v>12247</v>
      </c>
      <c r="C12060" s="51" t="s">
        <v>182</v>
      </c>
      <c r="D12060" s="51">
        <v>7.58</v>
      </c>
    </row>
    <row r="12061" spans="1:4" ht="15.75" customHeight="1" x14ac:dyDescent="0.3">
      <c r="A12061" s="51">
        <v>20151</v>
      </c>
      <c r="B12061" s="51" t="s">
        <v>12248</v>
      </c>
      <c r="C12061" s="51" t="s">
        <v>182</v>
      </c>
      <c r="D12061" s="51">
        <v>22.26</v>
      </c>
    </row>
    <row r="12062" spans="1:4" ht="15.75" customHeight="1" x14ac:dyDescent="0.3">
      <c r="A12062" s="51">
        <v>20152</v>
      </c>
      <c r="B12062" s="51" t="s">
        <v>12249</v>
      </c>
      <c r="C12062" s="51" t="s">
        <v>182</v>
      </c>
      <c r="D12062" s="51">
        <v>80.56</v>
      </c>
    </row>
    <row r="12063" spans="1:4" ht="15.75" customHeight="1" x14ac:dyDescent="0.3">
      <c r="A12063" s="51">
        <v>20148</v>
      </c>
      <c r="B12063" s="51" t="s">
        <v>12250</v>
      </c>
      <c r="C12063" s="51" t="s">
        <v>182</v>
      </c>
      <c r="D12063" s="51">
        <v>4.38</v>
      </c>
    </row>
    <row r="12064" spans="1:4" ht="15.75" customHeight="1" x14ac:dyDescent="0.3">
      <c r="A12064" s="51">
        <v>20149</v>
      </c>
      <c r="B12064" s="51" t="s">
        <v>12251</v>
      </c>
      <c r="C12064" s="51" t="s">
        <v>182</v>
      </c>
      <c r="D12064" s="51">
        <v>7.31</v>
      </c>
    </row>
    <row r="12065" spans="1:4" ht="15.75" customHeight="1" x14ac:dyDescent="0.3">
      <c r="A12065" s="51">
        <v>20150</v>
      </c>
      <c r="B12065" s="51" t="s">
        <v>12252</v>
      </c>
      <c r="C12065" s="51" t="s">
        <v>182</v>
      </c>
      <c r="D12065" s="51">
        <v>18.84</v>
      </c>
    </row>
    <row r="12066" spans="1:4" ht="15.75" customHeight="1" x14ac:dyDescent="0.3">
      <c r="A12066" s="51">
        <v>20157</v>
      </c>
      <c r="B12066" s="51" t="s">
        <v>12253</v>
      </c>
      <c r="C12066" s="51" t="s">
        <v>182</v>
      </c>
      <c r="D12066" s="51">
        <v>21.15</v>
      </c>
    </row>
    <row r="12067" spans="1:4" ht="15.75" customHeight="1" x14ac:dyDescent="0.3">
      <c r="A12067" s="51">
        <v>20158</v>
      </c>
      <c r="B12067" s="51" t="s">
        <v>12254</v>
      </c>
      <c r="C12067" s="51" t="s">
        <v>182</v>
      </c>
      <c r="D12067" s="51">
        <v>83.98</v>
      </c>
    </row>
    <row r="12068" spans="1:4" ht="15.75" customHeight="1" x14ac:dyDescent="0.3">
      <c r="A12068" s="51">
        <v>20154</v>
      </c>
      <c r="B12068" s="51" t="s">
        <v>12255</v>
      </c>
      <c r="C12068" s="51" t="s">
        <v>182</v>
      </c>
      <c r="D12068" s="51">
        <v>4.28</v>
      </c>
    </row>
    <row r="12069" spans="1:4" ht="15.75" customHeight="1" x14ac:dyDescent="0.3">
      <c r="A12069" s="51">
        <v>20155</v>
      </c>
      <c r="B12069" s="51" t="s">
        <v>12256</v>
      </c>
      <c r="C12069" s="51" t="s">
        <v>182</v>
      </c>
      <c r="D12069" s="51">
        <v>6.53</v>
      </c>
    </row>
    <row r="12070" spans="1:4" ht="15.75" customHeight="1" x14ac:dyDescent="0.3">
      <c r="A12070" s="51">
        <v>20156</v>
      </c>
      <c r="B12070" s="51" t="s">
        <v>12257</v>
      </c>
      <c r="C12070" s="51" t="s">
        <v>182</v>
      </c>
      <c r="D12070" s="51">
        <v>18.34</v>
      </c>
    </row>
    <row r="12071" spans="1:4" ht="15.75" customHeight="1" x14ac:dyDescent="0.3">
      <c r="A12071" s="51">
        <v>3499</v>
      </c>
      <c r="B12071" s="51" t="s">
        <v>12258</v>
      </c>
      <c r="C12071" s="51" t="s">
        <v>182</v>
      </c>
      <c r="D12071" s="51">
        <v>1.05</v>
      </c>
    </row>
    <row r="12072" spans="1:4" ht="15.75" customHeight="1" x14ac:dyDescent="0.3">
      <c r="A12072" s="51">
        <v>3500</v>
      </c>
      <c r="B12072" s="51" t="s">
        <v>12259</v>
      </c>
      <c r="C12072" s="51" t="s">
        <v>182</v>
      </c>
      <c r="D12072" s="51">
        <v>1.39</v>
      </c>
    </row>
    <row r="12073" spans="1:4" ht="15.75" customHeight="1" x14ac:dyDescent="0.3">
      <c r="A12073" s="51">
        <v>3501</v>
      </c>
      <c r="B12073" s="51" t="s">
        <v>12260</v>
      </c>
      <c r="C12073" s="51" t="s">
        <v>182</v>
      </c>
      <c r="D12073" s="51">
        <v>3.84</v>
      </c>
    </row>
    <row r="12074" spans="1:4" ht="15.75" customHeight="1" x14ac:dyDescent="0.3">
      <c r="A12074" s="51">
        <v>3502</v>
      </c>
      <c r="B12074" s="51" t="s">
        <v>12261</v>
      </c>
      <c r="C12074" s="51" t="s">
        <v>182</v>
      </c>
      <c r="D12074" s="51">
        <v>5.52</v>
      </c>
    </row>
    <row r="12075" spans="1:4" ht="15.75" customHeight="1" x14ac:dyDescent="0.3">
      <c r="A12075" s="51">
        <v>3503</v>
      </c>
      <c r="B12075" s="51" t="s">
        <v>12262</v>
      </c>
      <c r="C12075" s="51" t="s">
        <v>182</v>
      </c>
      <c r="D12075" s="51">
        <v>6.94</v>
      </c>
    </row>
    <row r="12076" spans="1:4" ht="15.75" customHeight="1" x14ac:dyDescent="0.3">
      <c r="A12076" s="51">
        <v>3477</v>
      </c>
      <c r="B12076" s="51" t="s">
        <v>12263</v>
      </c>
      <c r="C12076" s="51" t="s">
        <v>182</v>
      </c>
      <c r="D12076" s="51">
        <v>25.21</v>
      </c>
    </row>
    <row r="12077" spans="1:4" ht="15.75" customHeight="1" x14ac:dyDescent="0.3">
      <c r="A12077" s="51">
        <v>3478</v>
      </c>
      <c r="B12077" s="51" t="s">
        <v>12264</v>
      </c>
      <c r="C12077" s="51" t="s">
        <v>182</v>
      </c>
      <c r="D12077" s="51">
        <v>60.46</v>
      </c>
    </row>
    <row r="12078" spans="1:4" ht="15.75" customHeight="1" x14ac:dyDescent="0.3">
      <c r="A12078" s="51">
        <v>3525</v>
      </c>
      <c r="B12078" s="51" t="s">
        <v>12265</v>
      </c>
      <c r="C12078" s="51" t="s">
        <v>182</v>
      </c>
      <c r="D12078" s="51">
        <v>74.61</v>
      </c>
    </row>
    <row r="12079" spans="1:4" ht="15.75" customHeight="1" x14ac:dyDescent="0.3">
      <c r="A12079" s="51">
        <v>3511</v>
      </c>
      <c r="B12079" s="51" t="s">
        <v>12266</v>
      </c>
      <c r="C12079" s="51" t="s">
        <v>182</v>
      </c>
      <c r="D12079" s="51">
        <v>79.14</v>
      </c>
    </row>
    <row r="12080" spans="1:4" ht="15.75" customHeight="1" x14ac:dyDescent="0.3">
      <c r="A12080" s="51">
        <v>38913</v>
      </c>
      <c r="B12080" s="51" t="s">
        <v>12267</v>
      </c>
      <c r="C12080" s="51" t="s">
        <v>182</v>
      </c>
    </row>
    <row r="12081" spans="1:3" ht="15.75" customHeight="1" x14ac:dyDescent="0.3">
      <c r="A12081" s="51">
        <v>38914</v>
      </c>
      <c r="B12081" s="51" t="s">
        <v>12268</v>
      </c>
      <c r="C12081" s="51" t="s">
        <v>182</v>
      </c>
    </row>
    <row r="12082" spans="1:3" ht="15.75" customHeight="1" x14ac:dyDescent="0.3">
      <c r="A12082" s="51">
        <v>38915</v>
      </c>
      <c r="B12082" s="51" t="s">
        <v>12269</v>
      </c>
      <c r="C12082" s="51" t="s">
        <v>182</v>
      </c>
    </row>
    <row r="12083" spans="1:3" ht="15.75" customHeight="1" x14ac:dyDescent="0.3">
      <c r="A12083" s="51">
        <v>38916</v>
      </c>
      <c r="B12083" s="51" t="s">
        <v>12270</v>
      </c>
      <c r="C12083" s="51" t="s">
        <v>182</v>
      </c>
    </row>
    <row r="12084" spans="1:3" ht="15.75" customHeight="1" x14ac:dyDescent="0.3">
      <c r="A12084" s="51">
        <v>39300</v>
      </c>
      <c r="B12084" s="51" t="s">
        <v>12271</v>
      </c>
      <c r="C12084" s="51" t="s">
        <v>182</v>
      </c>
    </row>
    <row r="12085" spans="1:3" ht="15.75" customHeight="1" x14ac:dyDescent="0.3">
      <c r="A12085" s="51">
        <v>39301</v>
      </c>
      <c r="B12085" s="51" t="s">
        <v>12272</v>
      </c>
      <c r="C12085" s="51" t="s">
        <v>182</v>
      </c>
    </row>
    <row r="12086" spans="1:3" ht="15.75" customHeight="1" x14ac:dyDescent="0.3">
      <c r="A12086" s="51">
        <v>39302</v>
      </c>
      <c r="B12086" s="51" t="s">
        <v>12273</v>
      </c>
      <c r="C12086" s="51" t="s">
        <v>182</v>
      </c>
    </row>
    <row r="12087" spans="1:3" ht="15.75" customHeight="1" x14ac:dyDescent="0.3">
      <c r="A12087" s="51">
        <v>38941</v>
      </c>
      <c r="B12087" s="51" t="s">
        <v>12274</v>
      </c>
      <c r="C12087" s="51" t="s">
        <v>182</v>
      </c>
    </row>
    <row r="12088" spans="1:3" ht="15.75" customHeight="1" x14ac:dyDescent="0.3">
      <c r="A12088" s="51">
        <v>38923</v>
      </c>
      <c r="B12088" s="51" t="s">
        <v>12275</v>
      </c>
      <c r="C12088" s="51" t="s">
        <v>182</v>
      </c>
    </row>
    <row r="12089" spans="1:3" ht="15.75" customHeight="1" x14ac:dyDescent="0.3">
      <c r="A12089" s="51">
        <v>38925</v>
      </c>
      <c r="B12089" s="51" t="s">
        <v>12276</v>
      </c>
      <c r="C12089" s="51" t="s">
        <v>182</v>
      </c>
    </row>
    <row r="12090" spans="1:3" ht="15.75" customHeight="1" x14ac:dyDescent="0.3">
      <c r="A12090" s="51">
        <v>38926</v>
      </c>
      <c r="B12090" s="51" t="s">
        <v>12277</v>
      </c>
      <c r="C12090" s="51" t="s">
        <v>182</v>
      </c>
    </row>
    <row r="12091" spans="1:3" ht="15.75" customHeight="1" x14ac:dyDescent="0.3">
      <c r="A12091" s="51">
        <v>38927</v>
      </c>
      <c r="B12091" s="51" t="s">
        <v>12278</v>
      </c>
      <c r="C12091" s="51" t="s">
        <v>182</v>
      </c>
    </row>
    <row r="12092" spans="1:3" ht="15.75" customHeight="1" x14ac:dyDescent="0.3">
      <c r="A12092" s="51">
        <v>39304</v>
      </c>
      <c r="B12092" s="51" t="s">
        <v>12279</v>
      </c>
      <c r="C12092" s="51" t="s">
        <v>182</v>
      </c>
    </row>
    <row r="12093" spans="1:3" ht="15.75" customHeight="1" x14ac:dyDescent="0.3">
      <c r="A12093" s="51">
        <v>39305</v>
      </c>
      <c r="B12093" s="51" t="s">
        <v>12280</v>
      </c>
      <c r="C12093" s="51" t="s">
        <v>182</v>
      </c>
    </row>
    <row r="12094" spans="1:3" ht="15.75" customHeight="1" x14ac:dyDescent="0.3">
      <c r="A12094" s="51">
        <v>39306</v>
      </c>
      <c r="B12094" s="51" t="s">
        <v>12281</v>
      </c>
      <c r="C12094" s="51" t="s">
        <v>182</v>
      </c>
    </row>
    <row r="12095" spans="1:3" ht="15.75" customHeight="1" x14ac:dyDescent="0.3">
      <c r="A12095" s="51">
        <v>38928</v>
      </c>
      <c r="B12095" s="51" t="s">
        <v>12282</v>
      </c>
      <c r="C12095" s="51" t="s">
        <v>182</v>
      </c>
    </row>
    <row r="12096" spans="1:3" ht="15.75" customHeight="1" x14ac:dyDescent="0.3">
      <c r="A12096" s="51">
        <v>38917</v>
      </c>
      <c r="B12096" s="51" t="s">
        <v>12283</v>
      </c>
      <c r="C12096" s="51" t="s">
        <v>182</v>
      </c>
    </row>
    <row r="12097" spans="1:4" ht="15.75" customHeight="1" x14ac:dyDescent="0.3">
      <c r="A12097" s="51">
        <v>38919</v>
      </c>
      <c r="B12097" s="51" t="s">
        <v>12284</v>
      </c>
      <c r="C12097" s="51" t="s">
        <v>182</v>
      </c>
    </row>
    <row r="12098" spans="1:4" ht="15.75" customHeight="1" x14ac:dyDescent="0.3">
      <c r="A12098" s="51">
        <v>38922</v>
      </c>
      <c r="B12098" s="51" t="s">
        <v>12285</v>
      </c>
      <c r="C12098" s="51" t="s">
        <v>182</v>
      </c>
    </row>
    <row r="12099" spans="1:4" ht="15.75" customHeight="1" x14ac:dyDescent="0.3">
      <c r="A12099" s="51">
        <v>12032</v>
      </c>
      <c r="B12099" s="51" t="s">
        <v>12286</v>
      </c>
      <c r="C12099" s="51" t="s">
        <v>10296</v>
      </c>
      <c r="D12099" s="51">
        <v>53.25</v>
      </c>
    </row>
    <row r="12100" spans="1:4" ht="15.75" customHeight="1" x14ac:dyDescent="0.3">
      <c r="A12100" s="51">
        <v>12030</v>
      </c>
      <c r="B12100" s="51" t="s">
        <v>12287</v>
      </c>
      <c r="C12100" s="51" t="s">
        <v>10296</v>
      </c>
      <c r="D12100" s="51">
        <v>50.03</v>
      </c>
    </row>
    <row r="12101" spans="1:4" ht="15.75" customHeight="1" x14ac:dyDescent="0.3">
      <c r="A12101" s="51">
        <v>14157</v>
      </c>
      <c r="B12101" s="51" t="s">
        <v>12288</v>
      </c>
      <c r="C12101" s="51" t="s">
        <v>182</v>
      </c>
    </row>
    <row r="12102" spans="1:4" ht="15.75" customHeight="1" x14ac:dyDescent="0.3">
      <c r="A12102" s="51">
        <v>10908</v>
      </c>
      <c r="B12102" s="51" t="s">
        <v>12289</v>
      </c>
      <c r="C12102" s="51" t="s">
        <v>182</v>
      </c>
      <c r="D12102" s="51">
        <v>20.79</v>
      </c>
    </row>
    <row r="12103" spans="1:4" ht="15.75" customHeight="1" x14ac:dyDescent="0.3">
      <c r="A12103" s="51">
        <v>10909</v>
      </c>
      <c r="B12103" s="51" t="s">
        <v>12290</v>
      </c>
      <c r="C12103" s="51" t="s">
        <v>182</v>
      </c>
      <c r="D12103" s="51">
        <v>24.18</v>
      </c>
    </row>
    <row r="12104" spans="1:4" ht="15.75" customHeight="1" x14ac:dyDescent="0.3">
      <c r="A12104" s="51">
        <v>3669</v>
      </c>
      <c r="B12104" s="51" t="s">
        <v>12291</v>
      </c>
      <c r="C12104" s="51" t="s">
        <v>182</v>
      </c>
      <c r="D12104" s="51">
        <v>14.86</v>
      </c>
    </row>
    <row r="12105" spans="1:4" ht="15.75" customHeight="1" x14ac:dyDescent="0.3">
      <c r="A12105" s="51">
        <v>20139</v>
      </c>
      <c r="B12105" s="51" t="s">
        <v>12292</v>
      </c>
      <c r="C12105" s="51" t="s">
        <v>182</v>
      </c>
      <c r="D12105" s="51">
        <v>127.77</v>
      </c>
    </row>
    <row r="12106" spans="1:4" ht="15.75" customHeight="1" x14ac:dyDescent="0.3">
      <c r="A12106" s="51">
        <v>3668</v>
      </c>
      <c r="B12106" s="51" t="s">
        <v>12293</v>
      </c>
      <c r="C12106" s="51" t="s">
        <v>182</v>
      </c>
      <c r="D12106" s="51">
        <v>45.64</v>
      </c>
    </row>
    <row r="12107" spans="1:4" ht="15.75" customHeight="1" x14ac:dyDescent="0.3">
      <c r="A12107" s="51">
        <v>10911</v>
      </c>
      <c r="B12107" s="51" t="s">
        <v>12294</v>
      </c>
      <c r="C12107" s="51" t="s">
        <v>182</v>
      </c>
      <c r="D12107" s="51">
        <v>20.010000000000002</v>
      </c>
    </row>
    <row r="12108" spans="1:4" ht="15.75" customHeight="1" x14ac:dyDescent="0.3">
      <c r="A12108" s="51">
        <v>3659</v>
      </c>
      <c r="B12108" s="51" t="s">
        <v>12295</v>
      </c>
      <c r="C12108" s="51" t="s">
        <v>182</v>
      </c>
      <c r="D12108" s="51">
        <v>20.39</v>
      </c>
    </row>
    <row r="12109" spans="1:4" ht="15.75" customHeight="1" x14ac:dyDescent="0.3">
      <c r="A12109" s="51">
        <v>3660</v>
      </c>
      <c r="B12109" s="51" t="s">
        <v>12296</v>
      </c>
      <c r="C12109" s="51" t="s">
        <v>182</v>
      </c>
      <c r="D12109" s="51">
        <v>26.36</v>
      </c>
    </row>
    <row r="12110" spans="1:4" ht="15.75" customHeight="1" x14ac:dyDescent="0.3">
      <c r="A12110" s="51">
        <v>20144</v>
      </c>
      <c r="B12110" s="51" t="s">
        <v>12297</v>
      </c>
      <c r="C12110" s="51" t="s">
        <v>182</v>
      </c>
      <c r="D12110" s="51">
        <v>59.03</v>
      </c>
    </row>
    <row r="12111" spans="1:4" ht="15.75" customHeight="1" x14ac:dyDescent="0.3">
      <c r="A12111" s="51">
        <v>20143</v>
      </c>
      <c r="B12111" s="51" t="s">
        <v>12298</v>
      </c>
      <c r="C12111" s="51" t="s">
        <v>182</v>
      </c>
      <c r="D12111" s="51">
        <v>75.53</v>
      </c>
    </row>
    <row r="12112" spans="1:4" ht="15.75" customHeight="1" x14ac:dyDescent="0.3">
      <c r="A12112" s="51">
        <v>20145</v>
      </c>
      <c r="B12112" s="51" t="s">
        <v>12299</v>
      </c>
      <c r="C12112" s="51" t="s">
        <v>182</v>
      </c>
      <c r="D12112" s="51">
        <v>145.69</v>
      </c>
    </row>
    <row r="12113" spans="1:4" ht="15.75" customHeight="1" x14ac:dyDescent="0.3">
      <c r="A12113" s="51">
        <v>20146</v>
      </c>
      <c r="B12113" s="51" t="s">
        <v>12300</v>
      </c>
      <c r="C12113" s="51" t="s">
        <v>182</v>
      </c>
      <c r="D12113" s="51">
        <v>199.15</v>
      </c>
    </row>
    <row r="12114" spans="1:4" ht="15.75" customHeight="1" x14ac:dyDescent="0.3">
      <c r="A12114" s="51">
        <v>20140</v>
      </c>
      <c r="B12114" s="51" t="s">
        <v>12301</v>
      </c>
      <c r="C12114" s="51" t="s">
        <v>182</v>
      </c>
      <c r="D12114" s="51">
        <v>9.34</v>
      </c>
    </row>
    <row r="12115" spans="1:4" ht="15.75" customHeight="1" x14ac:dyDescent="0.3">
      <c r="A12115" s="51">
        <v>20141</v>
      </c>
      <c r="B12115" s="51" t="s">
        <v>12302</v>
      </c>
      <c r="C12115" s="51" t="s">
        <v>182</v>
      </c>
      <c r="D12115" s="51">
        <v>22.88</v>
      </c>
    </row>
    <row r="12116" spans="1:4" ht="15.75" customHeight="1" x14ac:dyDescent="0.3">
      <c r="A12116" s="51">
        <v>20142</v>
      </c>
      <c r="B12116" s="51" t="s">
        <v>12303</v>
      </c>
      <c r="C12116" s="51" t="s">
        <v>182</v>
      </c>
      <c r="D12116" s="51">
        <v>40.25</v>
      </c>
    </row>
    <row r="12117" spans="1:4" ht="15.75" customHeight="1" x14ac:dyDescent="0.3">
      <c r="A12117" s="51">
        <v>3670</v>
      </c>
      <c r="B12117" s="51" t="s">
        <v>12304</v>
      </c>
      <c r="C12117" s="51" t="s">
        <v>182</v>
      </c>
      <c r="D12117" s="51">
        <v>26.17</v>
      </c>
    </row>
    <row r="12118" spans="1:4" ht="15.75" customHeight="1" x14ac:dyDescent="0.3">
      <c r="A12118" s="51">
        <v>3666</v>
      </c>
      <c r="B12118" s="51" t="s">
        <v>12305</v>
      </c>
      <c r="C12118" s="51" t="s">
        <v>182</v>
      </c>
      <c r="D12118" s="51">
        <v>4.12</v>
      </c>
    </row>
    <row r="12119" spans="1:4" ht="15.75" customHeight="1" x14ac:dyDescent="0.3">
      <c r="A12119" s="51">
        <v>3662</v>
      </c>
      <c r="B12119" s="51" t="s">
        <v>12306</v>
      </c>
      <c r="C12119" s="51" t="s">
        <v>182</v>
      </c>
      <c r="D12119" s="51">
        <v>10.74</v>
      </c>
    </row>
    <row r="12120" spans="1:4" ht="15.75" customHeight="1" x14ac:dyDescent="0.3">
      <c r="A12120" s="51">
        <v>3658</v>
      </c>
      <c r="B12120" s="51" t="s">
        <v>12307</v>
      </c>
      <c r="C12120" s="51" t="s">
        <v>182</v>
      </c>
      <c r="D12120" s="51">
        <v>20.350000000000001</v>
      </c>
    </row>
    <row r="12121" spans="1:4" ht="15.75" customHeight="1" x14ac:dyDescent="0.3">
      <c r="A12121" s="51">
        <v>42696</v>
      </c>
      <c r="B12121" s="51" t="s">
        <v>12308</v>
      </c>
      <c r="C12121" s="51" t="s">
        <v>182</v>
      </c>
      <c r="D12121" s="51">
        <v>161.38</v>
      </c>
    </row>
    <row r="12122" spans="1:4" ht="15.75" customHeight="1" x14ac:dyDescent="0.3">
      <c r="A12122" s="51">
        <v>39875</v>
      </c>
      <c r="B12122" s="51" t="s">
        <v>12309</v>
      </c>
      <c r="C12122" s="51" t="s">
        <v>182</v>
      </c>
    </row>
    <row r="12123" spans="1:4" ht="15.75" customHeight="1" x14ac:dyDescent="0.3">
      <c r="A12123" s="51">
        <v>39876</v>
      </c>
      <c r="B12123" s="51" t="s">
        <v>12310</v>
      </c>
      <c r="C12123" s="51" t="s">
        <v>182</v>
      </c>
    </row>
    <row r="12124" spans="1:4" ht="15.75" customHeight="1" x14ac:dyDescent="0.3">
      <c r="A12124" s="51">
        <v>39877</v>
      </c>
      <c r="B12124" s="51" t="s">
        <v>12311</v>
      </c>
      <c r="C12124" s="51" t="s">
        <v>182</v>
      </c>
    </row>
    <row r="12125" spans="1:4" ht="15.75" customHeight="1" x14ac:dyDescent="0.3">
      <c r="A12125" s="51">
        <v>39878</v>
      </c>
      <c r="B12125" s="51" t="s">
        <v>12312</v>
      </c>
      <c r="C12125" s="51" t="s">
        <v>182</v>
      </c>
    </row>
    <row r="12126" spans="1:4" ht="15.75" customHeight="1" x14ac:dyDescent="0.3">
      <c r="A12126" s="51">
        <v>39872</v>
      </c>
      <c r="B12126" s="51" t="s">
        <v>12313</v>
      </c>
      <c r="C12126" s="51" t="s">
        <v>182</v>
      </c>
    </row>
    <row r="12127" spans="1:4" ht="15.75" customHeight="1" x14ac:dyDescent="0.3">
      <c r="A12127" s="51">
        <v>39873</v>
      </c>
      <c r="B12127" s="51" t="s">
        <v>12314</v>
      </c>
      <c r="C12127" s="51" t="s">
        <v>182</v>
      </c>
    </row>
    <row r="12128" spans="1:4" ht="15.75" customHeight="1" x14ac:dyDescent="0.3">
      <c r="A12128" s="51">
        <v>39874</v>
      </c>
      <c r="B12128" s="51" t="s">
        <v>12315</v>
      </c>
      <c r="C12128" s="51" t="s">
        <v>182</v>
      </c>
    </row>
    <row r="12129" spans="1:4" ht="15.75" customHeight="1" x14ac:dyDescent="0.3">
      <c r="A12129" s="51">
        <v>3674</v>
      </c>
      <c r="B12129" s="51" t="s">
        <v>12316</v>
      </c>
      <c r="C12129" s="51" t="s">
        <v>224</v>
      </c>
    </row>
    <row r="12130" spans="1:4" ht="15.75" customHeight="1" x14ac:dyDescent="0.3">
      <c r="A12130" s="51">
        <v>3681</v>
      </c>
      <c r="B12130" s="51" t="s">
        <v>12317</v>
      </c>
      <c r="C12130" s="51" t="s">
        <v>224</v>
      </c>
    </row>
    <row r="12131" spans="1:4" ht="15.75" customHeight="1" x14ac:dyDescent="0.3">
      <c r="A12131" s="51">
        <v>3676</v>
      </c>
      <c r="B12131" s="51" t="s">
        <v>12318</v>
      </c>
      <c r="C12131" s="51" t="s">
        <v>224</v>
      </c>
    </row>
    <row r="12132" spans="1:4" ht="15.75" customHeight="1" x14ac:dyDescent="0.3">
      <c r="A12132" s="51">
        <v>3679</v>
      </c>
      <c r="B12132" s="51" t="s">
        <v>12319</v>
      </c>
      <c r="C12132" s="51" t="s">
        <v>224</v>
      </c>
    </row>
    <row r="12133" spans="1:4" ht="15.75" customHeight="1" x14ac:dyDescent="0.3">
      <c r="A12133" s="51">
        <v>3672</v>
      </c>
      <c r="B12133" s="51" t="s">
        <v>12320</v>
      </c>
      <c r="C12133" s="51" t="s">
        <v>224</v>
      </c>
    </row>
    <row r="12134" spans="1:4" ht="15.75" customHeight="1" x14ac:dyDescent="0.3">
      <c r="A12134" s="51">
        <v>3671</v>
      </c>
      <c r="B12134" s="51" t="s">
        <v>12321</v>
      </c>
      <c r="C12134" s="51" t="s">
        <v>224</v>
      </c>
    </row>
    <row r="12135" spans="1:4" ht="15.75" customHeight="1" x14ac:dyDescent="0.3">
      <c r="A12135" s="51">
        <v>3673</v>
      </c>
      <c r="B12135" s="51" t="s">
        <v>12322</v>
      </c>
      <c r="C12135" s="51" t="s">
        <v>224</v>
      </c>
    </row>
    <row r="12136" spans="1:4" ht="15.75" customHeight="1" x14ac:dyDescent="0.3">
      <c r="A12136" s="51">
        <v>38394</v>
      </c>
      <c r="B12136" s="51" t="s">
        <v>12323</v>
      </c>
      <c r="C12136" s="51" t="s">
        <v>182</v>
      </c>
      <c r="D12136" s="51">
        <v>293.26</v>
      </c>
    </row>
    <row r="12137" spans="1:4" ht="15.75" customHeight="1" x14ac:dyDescent="0.3">
      <c r="A12137" s="51">
        <v>3729</v>
      </c>
      <c r="B12137" s="51" t="s">
        <v>12324</v>
      </c>
      <c r="C12137" s="51" t="s">
        <v>182</v>
      </c>
      <c r="D12137" s="51">
        <v>128.56</v>
      </c>
    </row>
    <row r="12138" spans="1:4" ht="15.75" customHeight="1" x14ac:dyDescent="0.3">
      <c r="A12138" s="51">
        <v>39357</v>
      </c>
      <c r="B12138" s="51" t="s">
        <v>12325</v>
      </c>
      <c r="C12138" s="51" t="s">
        <v>182</v>
      </c>
    </row>
    <row r="12139" spans="1:4" ht="15.75" customHeight="1" x14ac:dyDescent="0.3">
      <c r="A12139" s="51">
        <v>39358</v>
      </c>
      <c r="B12139" s="51" t="s">
        <v>12326</v>
      </c>
      <c r="C12139" s="51" t="s">
        <v>182</v>
      </c>
    </row>
    <row r="12140" spans="1:4" ht="15.75" customHeight="1" x14ac:dyDescent="0.3">
      <c r="A12140" s="51">
        <v>39355</v>
      </c>
      <c r="B12140" s="51" t="s">
        <v>12327</v>
      </c>
      <c r="C12140" s="51" t="s">
        <v>182</v>
      </c>
    </row>
    <row r="12141" spans="1:4" ht="15.75" customHeight="1" x14ac:dyDescent="0.3">
      <c r="A12141" s="51">
        <v>39356</v>
      </c>
      <c r="B12141" s="51" t="s">
        <v>12328</v>
      </c>
      <c r="C12141" s="51" t="s">
        <v>182</v>
      </c>
    </row>
    <row r="12142" spans="1:4" ht="15.75" customHeight="1" x14ac:dyDescent="0.3">
      <c r="A12142" s="51">
        <v>39353</v>
      </c>
      <c r="B12142" s="51" t="s">
        <v>12329</v>
      </c>
      <c r="C12142" s="51" t="s">
        <v>182</v>
      </c>
    </row>
    <row r="12143" spans="1:4" ht="15.75" customHeight="1" x14ac:dyDescent="0.3">
      <c r="A12143" s="51">
        <v>39354</v>
      </c>
      <c r="B12143" s="51" t="s">
        <v>12330</v>
      </c>
      <c r="C12143" s="51" t="s">
        <v>182</v>
      </c>
    </row>
    <row r="12144" spans="1:4" ht="15.75" customHeight="1" x14ac:dyDescent="0.3">
      <c r="A12144" s="51">
        <v>39398</v>
      </c>
      <c r="B12144" s="51" t="s">
        <v>12331</v>
      </c>
      <c r="C12144" s="51" t="s">
        <v>182</v>
      </c>
      <c r="D12144" s="51">
        <v>220.13</v>
      </c>
    </row>
    <row r="12145" spans="1:4" ht="15.75" customHeight="1" x14ac:dyDescent="0.3">
      <c r="A12145" s="51">
        <v>13343</v>
      </c>
      <c r="B12145" s="51" t="s">
        <v>12332</v>
      </c>
      <c r="C12145" s="51" t="s">
        <v>182</v>
      </c>
      <c r="D12145" s="51">
        <v>38.33</v>
      </c>
    </row>
    <row r="12146" spans="1:4" ht="15.75" customHeight="1" x14ac:dyDescent="0.3">
      <c r="A12146" s="51">
        <v>12118</v>
      </c>
      <c r="B12146" s="51" t="s">
        <v>12333</v>
      </c>
      <c r="C12146" s="51" t="s">
        <v>182</v>
      </c>
      <c r="D12146" s="51">
        <v>25.06</v>
      </c>
    </row>
    <row r="12147" spans="1:4" ht="15.75" customHeight="1" x14ac:dyDescent="0.3">
      <c r="A12147" s="51">
        <v>39482</v>
      </c>
      <c r="B12147" s="51" t="s">
        <v>12334</v>
      </c>
      <c r="C12147" s="51" t="s">
        <v>182</v>
      </c>
      <c r="D12147" s="51">
        <v>628.4</v>
      </c>
    </row>
    <row r="12148" spans="1:4" ht="15.75" customHeight="1" x14ac:dyDescent="0.3">
      <c r="A12148" s="51">
        <v>39486</v>
      </c>
      <c r="B12148" s="51" t="s">
        <v>12335</v>
      </c>
      <c r="C12148" s="51" t="s">
        <v>182</v>
      </c>
      <c r="D12148" s="51">
        <v>512.86</v>
      </c>
    </row>
    <row r="12149" spans="1:4" ht="15.75" customHeight="1" x14ac:dyDescent="0.3">
      <c r="A12149" s="51">
        <v>39484</v>
      </c>
      <c r="B12149" s="51" t="s">
        <v>12336</v>
      </c>
      <c r="C12149" s="51" t="s">
        <v>182</v>
      </c>
      <c r="D12149" s="51">
        <v>628.4</v>
      </c>
    </row>
    <row r="12150" spans="1:4" ht="15.75" customHeight="1" x14ac:dyDescent="0.3">
      <c r="A12150" s="51">
        <v>39488</v>
      </c>
      <c r="B12150" s="51" t="s">
        <v>12337</v>
      </c>
      <c r="C12150" s="51" t="s">
        <v>182</v>
      </c>
      <c r="D12150" s="51">
        <v>521.26</v>
      </c>
    </row>
    <row r="12151" spans="1:4" ht="15.75" customHeight="1" x14ac:dyDescent="0.3">
      <c r="A12151" s="51">
        <v>39485</v>
      </c>
      <c r="B12151" s="51" t="s">
        <v>12338</v>
      </c>
      <c r="C12151" s="51" t="s">
        <v>182</v>
      </c>
      <c r="D12151" s="51">
        <v>628.4</v>
      </c>
    </row>
    <row r="12152" spans="1:4" ht="15.75" customHeight="1" x14ac:dyDescent="0.3">
      <c r="A12152" s="51">
        <v>39489</v>
      </c>
      <c r="B12152" s="51" t="s">
        <v>12339</v>
      </c>
      <c r="C12152" s="51" t="s">
        <v>182</v>
      </c>
      <c r="D12152" s="51">
        <v>530.09</v>
      </c>
    </row>
    <row r="12153" spans="1:4" ht="15.75" customHeight="1" x14ac:dyDescent="0.3">
      <c r="A12153" s="51">
        <v>39490</v>
      </c>
      <c r="B12153" s="51" t="s">
        <v>12340</v>
      </c>
      <c r="C12153" s="51" t="s">
        <v>182</v>
      </c>
      <c r="D12153" s="51">
        <v>789.91</v>
      </c>
    </row>
    <row r="12154" spans="1:4" ht="15.75" customHeight="1" x14ac:dyDescent="0.3">
      <c r="A12154" s="51">
        <v>39494</v>
      </c>
      <c r="B12154" s="51" t="s">
        <v>12341</v>
      </c>
      <c r="C12154" s="51" t="s">
        <v>182</v>
      </c>
      <c r="D12154" s="51">
        <v>567.22</v>
      </c>
    </row>
    <row r="12155" spans="1:4" ht="15.75" customHeight="1" x14ac:dyDescent="0.3">
      <c r="A12155" s="51">
        <v>39495</v>
      </c>
      <c r="B12155" s="51" t="s">
        <v>12342</v>
      </c>
      <c r="C12155" s="51" t="s">
        <v>182</v>
      </c>
      <c r="D12155" s="51">
        <v>639.17999999999995</v>
      </c>
    </row>
    <row r="12156" spans="1:4" ht="15.75" customHeight="1" x14ac:dyDescent="0.3">
      <c r="A12156" s="51">
        <v>39496</v>
      </c>
      <c r="B12156" s="51" t="s">
        <v>12343</v>
      </c>
      <c r="C12156" s="51" t="s">
        <v>182</v>
      </c>
      <c r="D12156" s="51">
        <v>703.1</v>
      </c>
    </row>
    <row r="12157" spans="1:4" ht="15.75" customHeight="1" x14ac:dyDescent="0.3">
      <c r="A12157" s="51">
        <v>39492</v>
      </c>
      <c r="B12157" s="51" t="s">
        <v>12344</v>
      </c>
      <c r="C12157" s="51" t="s">
        <v>182</v>
      </c>
      <c r="D12157" s="51">
        <v>813.99</v>
      </c>
    </row>
    <row r="12158" spans="1:4" ht="15.75" customHeight="1" x14ac:dyDescent="0.3">
      <c r="A12158" s="51">
        <v>39497</v>
      </c>
      <c r="B12158" s="51" t="s">
        <v>12345</v>
      </c>
      <c r="C12158" s="51" t="s">
        <v>182</v>
      </c>
      <c r="D12158" s="51">
        <v>735.25</v>
      </c>
    </row>
    <row r="12159" spans="1:4" ht="15.75" customHeight="1" x14ac:dyDescent="0.3">
      <c r="A12159" s="51">
        <v>39493</v>
      </c>
      <c r="B12159" s="51" t="s">
        <v>12346</v>
      </c>
      <c r="C12159" s="51" t="s">
        <v>182</v>
      </c>
      <c r="D12159" s="51">
        <v>873.09</v>
      </c>
    </row>
    <row r="12160" spans="1:4" ht="15.75" customHeight="1" x14ac:dyDescent="0.3">
      <c r="A12160" s="51">
        <v>43628</v>
      </c>
      <c r="B12160" s="51" t="s">
        <v>12347</v>
      </c>
      <c r="C12160" s="51" t="s">
        <v>182</v>
      </c>
      <c r="D12160" s="51">
        <v>926.06</v>
      </c>
    </row>
    <row r="12161" spans="1:4" ht="15.75" customHeight="1" x14ac:dyDescent="0.3">
      <c r="A12161" s="51">
        <v>39500</v>
      </c>
      <c r="B12161" s="51" t="s">
        <v>12348</v>
      </c>
      <c r="C12161" s="51" t="s">
        <v>182</v>
      </c>
      <c r="D12161" s="51">
        <v>952.61</v>
      </c>
    </row>
    <row r="12162" spans="1:4" ht="15.75" customHeight="1" x14ac:dyDescent="0.3">
      <c r="A12162" s="51">
        <v>39498</v>
      </c>
      <c r="B12162" s="51" t="s">
        <v>12349</v>
      </c>
      <c r="C12162" s="51" t="s">
        <v>182</v>
      </c>
      <c r="D12162" s="51">
        <v>1174.8800000000001</v>
      </c>
    </row>
    <row r="12163" spans="1:4" ht="15.75" customHeight="1" x14ac:dyDescent="0.3">
      <c r="A12163" s="51">
        <v>43621</v>
      </c>
      <c r="B12163" s="51" t="s">
        <v>12350</v>
      </c>
      <c r="C12163" s="51" t="s">
        <v>182</v>
      </c>
      <c r="D12163" s="51">
        <v>983.94</v>
      </c>
    </row>
    <row r="12164" spans="1:4" ht="15.75" customHeight="1" x14ac:dyDescent="0.3">
      <c r="A12164" s="51">
        <v>39501</v>
      </c>
      <c r="B12164" s="51" t="s">
        <v>12351</v>
      </c>
      <c r="C12164" s="51" t="s">
        <v>182</v>
      </c>
      <c r="D12164" s="51">
        <v>978.41</v>
      </c>
    </row>
    <row r="12165" spans="1:4" ht="15.75" customHeight="1" x14ac:dyDescent="0.3">
      <c r="A12165" s="51">
        <v>39499</v>
      </c>
      <c r="B12165" s="51" t="s">
        <v>12352</v>
      </c>
      <c r="C12165" s="51" t="s">
        <v>182</v>
      </c>
      <c r="D12165" s="51">
        <v>1191.57</v>
      </c>
    </row>
    <row r="12166" spans="1:4" ht="15.75" customHeight="1" x14ac:dyDescent="0.3">
      <c r="A12166" s="51">
        <v>3733</v>
      </c>
      <c r="B12166" s="51" t="s">
        <v>12353</v>
      </c>
      <c r="C12166" s="51" t="s">
        <v>216</v>
      </c>
      <c r="D12166" s="51">
        <v>56.56</v>
      </c>
    </row>
    <row r="12167" spans="1:4" ht="15.75" customHeight="1" x14ac:dyDescent="0.3">
      <c r="A12167" s="51">
        <v>3731</v>
      </c>
      <c r="B12167" s="51" t="s">
        <v>12354</v>
      </c>
      <c r="C12167" s="51" t="s">
        <v>216</v>
      </c>
      <c r="D12167" s="51">
        <v>52.5</v>
      </c>
    </row>
    <row r="12168" spans="1:4" ht="15.75" customHeight="1" x14ac:dyDescent="0.3">
      <c r="A12168" s="51">
        <v>38137</v>
      </c>
      <c r="B12168" s="51" t="s">
        <v>12355</v>
      </c>
      <c r="C12168" s="51" t="s">
        <v>216</v>
      </c>
      <c r="D12168" s="51">
        <v>52.81</v>
      </c>
    </row>
    <row r="12169" spans="1:4" ht="15.75" customHeight="1" x14ac:dyDescent="0.3">
      <c r="A12169" s="51">
        <v>38138</v>
      </c>
      <c r="B12169" s="51" t="s">
        <v>12356</v>
      </c>
      <c r="C12169" s="51" t="s">
        <v>216</v>
      </c>
      <c r="D12169" s="51">
        <v>51.86</v>
      </c>
    </row>
    <row r="12170" spans="1:4" ht="15.75" customHeight="1" x14ac:dyDescent="0.3">
      <c r="A12170" s="51">
        <v>3745</v>
      </c>
      <c r="B12170" s="51" t="s">
        <v>12357</v>
      </c>
      <c r="C12170" s="51" t="s">
        <v>216</v>
      </c>
      <c r="D12170" s="51">
        <v>55.92</v>
      </c>
    </row>
    <row r="12171" spans="1:4" ht="15.75" customHeight="1" x14ac:dyDescent="0.3">
      <c r="A12171" s="51">
        <v>3736</v>
      </c>
      <c r="B12171" s="51" t="s">
        <v>12358</v>
      </c>
      <c r="C12171" s="51" t="s">
        <v>216</v>
      </c>
      <c r="D12171" s="51">
        <v>49.75</v>
      </c>
    </row>
    <row r="12172" spans="1:4" ht="15.75" customHeight="1" x14ac:dyDescent="0.3">
      <c r="A12172" s="51">
        <v>3741</v>
      </c>
      <c r="B12172" s="51" t="s">
        <v>12359</v>
      </c>
      <c r="C12172" s="51" t="s">
        <v>216</v>
      </c>
      <c r="D12172" s="51">
        <v>51.86</v>
      </c>
    </row>
    <row r="12173" spans="1:4" ht="15.75" customHeight="1" x14ac:dyDescent="0.3">
      <c r="A12173" s="51">
        <v>3747</v>
      </c>
      <c r="B12173" s="51" t="s">
        <v>12360</v>
      </c>
      <c r="C12173" s="51" t="s">
        <v>216</v>
      </c>
      <c r="D12173" s="51">
        <v>56.88</v>
      </c>
    </row>
    <row r="12174" spans="1:4" ht="15.75" customHeight="1" x14ac:dyDescent="0.3">
      <c r="A12174" s="51">
        <v>3743</v>
      </c>
      <c r="B12174" s="51" t="s">
        <v>12361</v>
      </c>
      <c r="C12174" s="51" t="s">
        <v>216</v>
      </c>
      <c r="D12174" s="51">
        <v>51.67</v>
      </c>
    </row>
    <row r="12175" spans="1:4" ht="15.75" customHeight="1" x14ac:dyDescent="0.3">
      <c r="A12175" s="51">
        <v>3744</v>
      </c>
      <c r="B12175" s="51" t="s">
        <v>12362</v>
      </c>
      <c r="C12175" s="51" t="s">
        <v>216</v>
      </c>
      <c r="D12175" s="51">
        <v>56.88</v>
      </c>
    </row>
    <row r="12176" spans="1:4" ht="15.75" customHeight="1" x14ac:dyDescent="0.3">
      <c r="A12176" s="51">
        <v>3739</v>
      </c>
      <c r="B12176" s="51" t="s">
        <v>12363</v>
      </c>
      <c r="C12176" s="51" t="s">
        <v>216</v>
      </c>
      <c r="D12176" s="51">
        <v>59.77</v>
      </c>
    </row>
    <row r="12177" spans="1:4" ht="15.75" customHeight="1" x14ac:dyDescent="0.3">
      <c r="A12177" s="51">
        <v>3737</v>
      </c>
      <c r="B12177" s="51" t="s">
        <v>12364</v>
      </c>
      <c r="C12177" s="51" t="s">
        <v>216</v>
      </c>
      <c r="D12177" s="51">
        <v>62.66</v>
      </c>
    </row>
    <row r="12178" spans="1:4" ht="15.75" customHeight="1" x14ac:dyDescent="0.3">
      <c r="A12178" s="51">
        <v>3738</v>
      </c>
      <c r="B12178" s="51" t="s">
        <v>12365</v>
      </c>
      <c r="C12178" s="51" t="s">
        <v>216</v>
      </c>
      <c r="D12178" s="51">
        <v>72.31</v>
      </c>
    </row>
    <row r="12179" spans="1:4" ht="15.75" customHeight="1" x14ac:dyDescent="0.3">
      <c r="A12179" s="51">
        <v>11649</v>
      </c>
      <c r="B12179" s="51" t="s">
        <v>12366</v>
      </c>
      <c r="C12179" s="51" t="s">
        <v>182</v>
      </c>
      <c r="D12179" s="51">
        <v>412.65</v>
      </c>
    </row>
    <row r="12180" spans="1:4" ht="15.75" customHeight="1" x14ac:dyDescent="0.3">
      <c r="A12180" s="51">
        <v>11650</v>
      </c>
      <c r="B12180" s="51" t="s">
        <v>12367</v>
      </c>
      <c r="C12180" s="51" t="s">
        <v>182</v>
      </c>
      <c r="D12180" s="51">
        <v>703.34</v>
      </c>
    </row>
    <row r="12181" spans="1:4" ht="15.75" customHeight="1" x14ac:dyDescent="0.3">
      <c r="A12181" s="51">
        <v>3742</v>
      </c>
      <c r="B12181" s="51" t="s">
        <v>12368</v>
      </c>
      <c r="C12181" s="51" t="s">
        <v>216</v>
      </c>
      <c r="D12181" s="51">
        <v>75.010000000000005</v>
      </c>
    </row>
    <row r="12182" spans="1:4" ht="15.75" customHeight="1" x14ac:dyDescent="0.3">
      <c r="A12182" s="51">
        <v>3746</v>
      </c>
      <c r="B12182" s="51" t="s">
        <v>12369</v>
      </c>
      <c r="C12182" s="51" t="s">
        <v>216</v>
      </c>
      <c r="D12182" s="51">
        <v>87.58</v>
      </c>
    </row>
    <row r="12183" spans="1:4" ht="15.75" customHeight="1" x14ac:dyDescent="0.3">
      <c r="A12183" s="51">
        <v>21106</v>
      </c>
      <c r="B12183" s="51" t="s">
        <v>12370</v>
      </c>
      <c r="C12183" s="51" t="s">
        <v>482</v>
      </c>
    </row>
    <row r="12184" spans="1:4" ht="15.75" customHeight="1" x14ac:dyDescent="0.3">
      <c r="A12184" s="51">
        <v>38194</v>
      </c>
      <c r="B12184" s="51" t="s">
        <v>12371</v>
      </c>
      <c r="C12184" s="51" t="s">
        <v>182</v>
      </c>
      <c r="D12184" s="51">
        <v>5.38</v>
      </c>
    </row>
    <row r="12185" spans="1:4" ht="15.75" customHeight="1" x14ac:dyDescent="0.3">
      <c r="A12185" s="51">
        <v>38193</v>
      </c>
      <c r="B12185" s="51" t="s">
        <v>12372</v>
      </c>
      <c r="C12185" s="51" t="s">
        <v>182</v>
      </c>
      <c r="D12185" s="51">
        <v>4.67</v>
      </c>
    </row>
    <row r="12186" spans="1:4" ht="15.75" customHeight="1" x14ac:dyDescent="0.3">
      <c r="A12186" s="51">
        <v>39388</v>
      </c>
      <c r="B12186" s="51" t="s">
        <v>12373</v>
      </c>
      <c r="C12186" s="51" t="s">
        <v>182</v>
      </c>
      <c r="D12186" s="51">
        <v>6.61</v>
      </c>
    </row>
    <row r="12187" spans="1:4" ht="15.75" customHeight="1" x14ac:dyDescent="0.3">
      <c r="A12187" s="51">
        <v>39387</v>
      </c>
      <c r="B12187" s="51" t="s">
        <v>12374</v>
      </c>
      <c r="C12187" s="51" t="s">
        <v>182</v>
      </c>
      <c r="D12187" s="51">
        <v>10.31</v>
      </c>
    </row>
    <row r="12188" spans="1:4" ht="15.75" customHeight="1" x14ac:dyDescent="0.3">
      <c r="A12188" s="51">
        <v>39386</v>
      </c>
      <c r="B12188" s="51" t="s">
        <v>12375</v>
      </c>
      <c r="C12188" s="51" t="s">
        <v>182</v>
      </c>
      <c r="D12188" s="51">
        <v>7.19</v>
      </c>
    </row>
    <row r="12189" spans="1:4" ht="15.75" customHeight="1" x14ac:dyDescent="0.3">
      <c r="A12189" s="51">
        <v>746</v>
      </c>
      <c r="B12189" s="51" t="s">
        <v>12376</v>
      </c>
      <c r="C12189" s="51" t="s">
        <v>182</v>
      </c>
      <c r="D12189" s="51">
        <v>2551.21</v>
      </c>
    </row>
    <row r="12190" spans="1:4" ht="15.75" customHeight="1" x14ac:dyDescent="0.3">
      <c r="A12190" s="51">
        <v>20269</v>
      </c>
      <c r="B12190" s="51" t="s">
        <v>12377</v>
      </c>
      <c r="C12190" s="51" t="s">
        <v>182</v>
      </c>
      <c r="D12190" s="51">
        <v>115.21</v>
      </c>
    </row>
    <row r="12191" spans="1:4" ht="15.75" customHeight="1" x14ac:dyDescent="0.3">
      <c r="A12191" s="51">
        <v>20270</v>
      </c>
      <c r="B12191" s="51" t="s">
        <v>12378</v>
      </c>
      <c r="C12191" s="51" t="s">
        <v>182</v>
      </c>
      <c r="D12191" s="51">
        <v>127.31</v>
      </c>
    </row>
    <row r="12192" spans="1:4" ht="15.75" customHeight="1" x14ac:dyDescent="0.3">
      <c r="A12192" s="51">
        <v>11696</v>
      </c>
      <c r="B12192" s="51" t="s">
        <v>12379</v>
      </c>
      <c r="C12192" s="51" t="s">
        <v>182</v>
      </c>
      <c r="D12192" s="51">
        <v>203.79</v>
      </c>
    </row>
    <row r="12193" spans="1:4" ht="15.75" customHeight="1" x14ac:dyDescent="0.3">
      <c r="A12193" s="51">
        <v>10427</v>
      </c>
      <c r="B12193" s="51" t="s">
        <v>12380</v>
      </c>
      <c r="C12193" s="51" t="s">
        <v>182</v>
      </c>
      <c r="D12193" s="51">
        <v>570.29</v>
      </c>
    </row>
    <row r="12194" spans="1:4" ht="15.75" customHeight="1" x14ac:dyDescent="0.3">
      <c r="A12194" s="51">
        <v>10428</v>
      </c>
      <c r="B12194" s="51" t="s">
        <v>12381</v>
      </c>
      <c r="C12194" s="51" t="s">
        <v>182</v>
      </c>
      <c r="D12194" s="51">
        <v>587.58000000000004</v>
      </c>
    </row>
    <row r="12195" spans="1:4" ht="15.75" customHeight="1" x14ac:dyDescent="0.3">
      <c r="A12195" s="51">
        <v>36521</v>
      </c>
      <c r="B12195" s="51" t="s">
        <v>12382</v>
      </c>
      <c r="C12195" s="51" t="s">
        <v>182</v>
      </c>
      <c r="D12195" s="51">
        <v>183.33</v>
      </c>
    </row>
    <row r="12196" spans="1:4" ht="15.75" customHeight="1" x14ac:dyDescent="0.3">
      <c r="A12196" s="51">
        <v>36794</v>
      </c>
      <c r="B12196" s="51" t="s">
        <v>12383</v>
      </c>
      <c r="C12196" s="51" t="s">
        <v>182</v>
      </c>
      <c r="D12196" s="51">
        <v>195.17</v>
      </c>
    </row>
    <row r="12197" spans="1:4" ht="15.75" customHeight="1" x14ac:dyDescent="0.3">
      <c r="A12197" s="51">
        <v>10426</v>
      </c>
      <c r="B12197" s="51" t="s">
        <v>12384</v>
      </c>
      <c r="C12197" s="51" t="s">
        <v>182</v>
      </c>
      <c r="D12197" s="51">
        <v>218.55</v>
      </c>
    </row>
    <row r="12198" spans="1:4" ht="15.75" customHeight="1" x14ac:dyDescent="0.3">
      <c r="A12198" s="51">
        <v>10425</v>
      </c>
      <c r="B12198" s="51" t="s">
        <v>12385</v>
      </c>
      <c r="C12198" s="51" t="s">
        <v>182</v>
      </c>
      <c r="D12198" s="51">
        <v>110.87</v>
      </c>
    </row>
    <row r="12199" spans="1:4" ht="15.75" customHeight="1" x14ac:dyDescent="0.3">
      <c r="A12199" s="51">
        <v>10431</v>
      </c>
      <c r="B12199" s="51" t="s">
        <v>12386</v>
      </c>
      <c r="C12199" s="51" t="s">
        <v>182</v>
      </c>
      <c r="D12199" s="51">
        <v>379.6</v>
      </c>
    </row>
    <row r="12200" spans="1:4" ht="15.75" customHeight="1" x14ac:dyDescent="0.3">
      <c r="A12200" s="51">
        <v>10429</v>
      </c>
      <c r="B12200" s="51" t="s">
        <v>12387</v>
      </c>
      <c r="C12200" s="51" t="s">
        <v>182</v>
      </c>
      <c r="D12200" s="51">
        <v>187.26</v>
      </c>
    </row>
    <row r="12201" spans="1:4" ht="15.75" customHeight="1" x14ac:dyDescent="0.3">
      <c r="A12201" s="51">
        <v>10853</v>
      </c>
      <c r="B12201" s="51" t="s">
        <v>12388</v>
      </c>
      <c r="C12201" s="51" t="s">
        <v>182</v>
      </c>
      <c r="D12201" s="51">
        <v>118.08</v>
      </c>
    </row>
    <row r="12202" spans="1:4" ht="15.75" customHeight="1" x14ac:dyDescent="0.3">
      <c r="A12202" s="51">
        <v>5093</v>
      </c>
      <c r="B12202" s="51" t="s">
        <v>12389</v>
      </c>
      <c r="C12202" s="51" t="s">
        <v>10261</v>
      </c>
      <c r="D12202" s="51">
        <v>16.920000000000002</v>
      </c>
    </row>
    <row r="12203" spans="1:4" ht="15.75" customHeight="1" x14ac:dyDescent="0.3">
      <c r="A12203" s="51">
        <v>44331</v>
      </c>
      <c r="B12203" s="51" t="s">
        <v>12390</v>
      </c>
      <c r="C12203" s="51" t="s">
        <v>9362</v>
      </c>
      <c r="D12203" s="51">
        <v>48.03</v>
      </c>
    </row>
    <row r="12204" spans="1:4" ht="15.75" customHeight="1" x14ac:dyDescent="0.3">
      <c r="A12204" s="51">
        <v>37768</v>
      </c>
      <c r="B12204" s="51" t="s">
        <v>12391</v>
      </c>
      <c r="C12204" s="51" t="s">
        <v>182</v>
      </c>
    </row>
    <row r="12205" spans="1:4" ht="15.75" customHeight="1" x14ac:dyDescent="0.3">
      <c r="A12205" s="51">
        <v>37773</v>
      </c>
      <c r="B12205" s="51" t="s">
        <v>12392</v>
      </c>
      <c r="C12205" s="51" t="s">
        <v>182</v>
      </c>
    </row>
    <row r="12206" spans="1:4" ht="15.75" customHeight="1" x14ac:dyDescent="0.3">
      <c r="A12206" s="51">
        <v>37769</v>
      </c>
      <c r="B12206" s="51" t="s">
        <v>12393</v>
      </c>
      <c r="C12206" s="51" t="s">
        <v>182</v>
      </c>
    </row>
    <row r="12207" spans="1:4" ht="15.75" customHeight="1" x14ac:dyDescent="0.3">
      <c r="A12207" s="51">
        <v>37770</v>
      </c>
      <c r="B12207" s="51" t="s">
        <v>12394</v>
      </c>
      <c r="C12207" s="51" t="s">
        <v>182</v>
      </c>
    </row>
    <row r="12208" spans="1:4" ht="15.75" customHeight="1" x14ac:dyDescent="0.3">
      <c r="A12208" s="51">
        <v>38382</v>
      </c>
      <c r="B12208" s="51" t="s">
        <v>12395</v>
      </c>
      <c r="C12208" s="51" t="s">
        <v>182</v>
      </c>
      <c r="D12208" s="51">
        <v>10.67</v>
      </c>
    </row>
    <row r="12209" spans="1:4" ht="15.75" customHeight="1" x14ac:dyDescent="0.3">
      <c r="A12209" s="51">
        <v>38383</v>
      </c>
      <c r="B12209" s="51" t="s">
        <v>12396</v>
      </c>
      <c r="C12209" s="51" t="s">
        <v>182</v>
      </c>
      <c r="D12209" s="51">
        <v>1.99</v>
      </c>
    </row>
    <row r="12210" spans="1:4" ht="15.75" customHeight="1" x14ac:dyDescent="0.3">
      <c r="A12210" s="51">
        <v>3768</v>
      </c>
      <c r="B12210" s="51" t="s">
        <v>12397</v>
      </c>
      <c r="C12210" s="51" t="s">
        <v>182</v>
      </c>
      <c r="D12210" s="51">
        <v>4.5999999999999996</v>
      </c>
    </row>
    <row r="12211" spans="1:4" ht="15.75" customHeight="1" x14ac:dyDescent="0.3">
      <c r="A12211" s="51">
        <v>3767</v>
      </c>
      <c r="B12211" s="51" t="s">
        <v>12398</v>
      </c>
      <c r="C12211" s="51" t="s">
        <v>182</v>
      </c>
      <c r="D12211" s="51">
        <v>1.54</v>
      </c>
    </row>
    <row r="12212" spans="1:4" ht="15.75" customHeight="1" x14ac:dyDescent="0.3">
      <c r="A12212" s="51">
        <v>13192</v>
      </c>
      <c r="B12212" s="51" t="s">
        <v>12399</v>
      </c>
      <c r="C12212" s="51" t="s">
        <v>182</v>
      </c>
      <c r="D12212" s="51">
        <v>5934.02</v>
      </c>
    </row>
    <row r="12213" spans="1:4" ht="15.75" customHeight="1" x14ac:dyDescent="0.3">
      <c r="A12213" s="51">
        <v>38413</v>
      </c>
      <c r="B12213" s="51" t="s">
        <v>12400</v>
      </c>
      <c r="C12213" s="51" t="s">
        <v>182</v>
      </c>
      <c r="D12213" s="51">
        <v>981.4</v>
      </c>
    </row>
    <row r="12214" spans="1:4" ht="15.75" customHeight="1" x14ac:dyDescent="0.3">
      <c r="A12214" s="51">
        <v>42440</v>
      </c>
      <c r="B12214" s="51" t="s">
        <v>12401</v>
      </c>
      <c r="C12214" s="51" t="s">
        <v>182</v>
      </c>
    </row>
    <row r="12215" spans="1:4" ht="15.75" customHeight="1" x14ac:dyDescent="0.3">
      <c r="A12215" s="51">
        <v>20193</v>
      </c>
      <c r="B12215" s="51" t="s">
        <v>12402</v>
      </c>
      <c r="C12215" s="51" t="s">
        <v>12403</v>
      </c>
      <c r="D12215" s="51">
        <v>20.25</v>
      </c>
    </row>
    <row r="12216" spans="1:4" ht="15.75" customHeight="1" x14ac:dyDescent="0.3">
      <c r="A12216" s="51">
        <v>10527</v>
      </c>
      <c r="B12216" s="51" t="s">
        <v>12404</v>
      </c>
      <c r="C12216" s="51" t="s">
        <v>12405</v>
      </c>
      <c r="D12216" s="51">
        <v>27</v>
      </c>
    </row>
    <row r="12217" spans="1:4" ht="15.75" customHeight="1" x14ac:dyDescent="0.3">
      <c r="A12217" s="51">
        <v>41805</v>
      </c>
      <c r="B12217" s="51" t="s">
        <v>12406</v>
      </c>
      <c r="C12217" s="51" t="s">
        <v>6963</v>
      </c>
      <c r="D12217" s="51">
        <v>776.25</v>
      </c>
    </row>
    <row r="12218" spans="1:4" ht="15.75" customHeight="1" x14ac:dyDescent="0.3">
      <c r="A12218" s="51">
        <v>40271</v>
      </c>
      <c r="B12218" s="51" t="s">
        <v>12407</v>
      </c>
      <c r="C12218" s="51" t="s">
        <v>12408</v>
      </c>
      <c r="D12218" s="51">
        <v>20.66</v>
      </c>
    </row>
    <row r="12219" spans="1:4" ht="15.75" customHeight="1" x14ac:dyDescent="0.3">
      <c r="A12219" s="51">
        <v>40287</v>
      </c>
      <c r="B12219" s="51" t="s">
        <v>12409</v>
      </c>
      <c r="C12219" s="51" t="s">
        <v>6963</v>
      </c>
      <c r="D12219" s="51">
        <v>7.95</v>
      </c>
    </row>
    <row r="12220" spans="1:4" ht="15.75" customHeight="1" x14ac:dyDescent="0.3">
      <c r="A12220" s="51">
        <v>4084</v>
      </c>
      <c r="B12220" s="51" t="s">
        <v>12410</v>
      </c>
      <c r="C12220" s="51" t="s">
        <v>2092</v>
      </c>
      <c r="D12220" s="51">
        <v>1.8</v>
      </c>
    </row>
    <row r="12221" spans="1:4" ht="15.75" customHeight="1" x14ac:dyDescent="0.3">
      <c r="A12221" s="51">
        <v>743</v>
      </c>
      <c r="B12221" s="51" t="s">
        <v>12411</v>
      </c>
      <c r="C12221" s="51" t="s">
        <v>2092</v>
      </c>
      <c r="D12221" s="51">
        <v>1.8</v>
      </c>
    </row>
    <row r="12222" spans="1:4" ht="15.75" customHeight="1" x14ac:dyDescent="0.3">
      <c r="A12222" s="51">
        <v>40293</v>
      </c>
      <c r="B12222" s="51" t="s">
        <v>12412</v>
      </c>
      <c r="C12222" s="51" t="s">
        <v>2092</v>
      </c>
      <c r="D12222" s="51">
        <v>2.16</v>
      </c>
    </row>
    <row r="12223" spans="1:4" ht="15.75" customHeight="1" x14ac:dyDescent="0.3">
      <c r="A12223" s="51">
        <v>40294</v>
      </c>
      <c r="B12223" s="51" t="s">
        <v>12413</v>
      </c>
      <c r="C12223" s="51" t="s">
        <v>2092</v>
      </c>
      <c r="D12223" s="51">
        <v>1.8</v>
      </c>
    </row>
    <row r="12224" spans="1:4" ht="15.75" customHeight="1" x14ac:dyDescent="0.3">
      <c r="A12224" s="51">
        <v>4085</v>
      </c>
      <c r="B12224" s="51" t="s">
        <v>12414</v>
      </c>
      <c r="C12224" s="51" t="s">
        <v>2092</v>
      </c>
      <c r="D12224" s="51">
        <v>2.52</v>
      </c>
    </row>
    <row r="12225" spans="1:4" ht="15.75" customHeight="1" x14ac:dyDescent="0.3">
      <c r="A12225" s="51">
        <v>10779</v>
      </c>
      <c r="B12225" s="51" t="s">
        <v>12415</v>
      </c>
      <c r="C12225" s="51" t="s">
        <v>6963</v>
      </c>
      <c r="D12225" s="51">
        <v>962.5</v>
      </c>
    </row>
    <row r="12226" spans="1:4" ht="15.75" customHeight="1" x14ac:dyDescent="0.3">
      <c r="A12226" s="51">
        <v>10777</v>
      </c>
      <c r="B12226" s="51" t="s">
        <v>12416</v>
      </c>
      <c r="C12226" s="51" t="s">
        <v>6963</v>
      </c>
      <c r="D12226" s="51">
        <v>874.27</v>
      </c>
    </row>
    <row r="12227" spans="1:4" ht="15.75" customHeight="1" x14ac:dyDescent="0.3">
      <c r="A12227" s="51">
        <v>10775</v>
      </c>
      <c r="B12227" s="51" t="s">
        <v>12417</v>
      </c>
      <c r="C12227" s="51" t="s">
        <v>6963</v>
      </c>
      <c r="D12227" s="51">
        <v>770</v>
      </c>
    </row>
    <row r="12228" spans="1:4" ht="15.75" customHeight="1" x14ac:dyDescent="0.3">
      <c r="A12228" s="51">
        <v>10776</v>
      </c>
      <c r="B12228" s="51" t="s">
        <v>12418</v>
      </c>
      <c r="C12228" s="51" t="s">
        <v>6963</v>
      </c>
      <c r="D12228" s="51">
        <v>601.55999999999995</v>
      </c>
    </row>
    <row r="12229" spans="1:4" ht="15.75" customHeight="1" x14ac:dyDescent="0.3">
      <c r="A12229" s="51">
        <v>10778</v>
      </c>
      <c r="B12229" s="51" t="s">
        <v>12419</v>
      </c>
      <c r="C12229" s="51" t="s">
        <v>6963</v>
      </c>
      <c r="D12229" s="51">
        <v>962.5</v>
      </c>
    </row>
    <row r="12230" spans="1:4" ht="15.75" customHeight="1" x14ac:dyDescent="0.3">
      <c r="A12230" s="51">
        <v>40339</v>
      </c>
      <c r="B12230" s="51" t="s">
        <v>12420</v>
      </c>
      <c r="C12230" s="51" t="s">
        <v>12408</v>
      </c>
      <c r="D12230" s="51">
        <v>7.24</v>
      </c>
    </row>
    <row r="12231" spans="1:4" ht="15.75" customHeight="1" x14ac:dyDescent="0.3">
      <c r="A12231" s="51">
        <v>10749</v>
      </c>
      <c r="B12231" s="51" t="s">
        <v>12421</v>
      </c>
      <c r="C12231" s="51" t="s">
        <v>12408</v>
      </c>
      <c r="D12231" s="51">
        <v>23.96</v>
      </c>
    </row>
    <row r="12232" spans="1:4" ht="15.75" customHeight="1" x14ac:dyDescent="0.3">
      <c r="A12232" s="51">
        <v>40290</v>
      </c>
      <c r="B12232" s="51" t="s">
        <v>12422</v>
      </c>
      <c r="C12232" s="51" t="s">
        <v>12408</v>
      </c>
      <c r="D12232" s="51">
        <v>12.96</v>
      </c>
    </row>
    <row r="12233" spans="1:4" ht="15.75" customHeight="1" x14ac:dyDescent="0.3">
      <c r="A12233" s="51">
        <v>3346</v>
      </c>
      <c r="B12233" s="51" t="s">
        <v>12423</v>
      </c>
      <c r="C12233" s="51" t="s">
        <v>2092</v>
      </c>
    </row>
    <row r="12234" spans="1:4" ht="15.75" customHeight="1" x14ac:dyDescent="0.3">
      <c r="A12234" s="51">
        <v>3348</v>
      </c>
      <c r="B12234" s="51" t="s">
        <v>12424</v>
      </c>
      <c r="C12234" s="51" t="s">
        <v>2092</v>
      </c>
    </row>
    <row r="12235" spans="1:4" ht="15.75" customHeight="1" x14ac:dyDescent="0.3">
      <c r="A12235" s="51">
        <v>39833</v>
      </c>
      <c r="B12235" s="51" t="s">
        <v>12425</v>
      </c>
      <c r="C12235" s="51" t="s">
        <v>2092</v>
      </c>
    </row>
    <row r="12236" spans="1:4" ht="15.75" customHeight="1" x14ac:dyDescent="0.3">
      <c r="A12236" s="51">
        <v>7252</v>
      </c>
      <c r="B12236" s="51" t="s">
        <v>12426</v>
      </c>
      <c r="C12236" s="51" t="s">
        <v>2092</v>
      </c>
    </row>
    <row r="12237" spans="1:4" ht="15.75" customHeight="1" x14ac:dyDescent="0.3">
      <c r="A12237" s="51">
        <v>7247</v>
      </c>
      <c r="B12237" s="51" t="s">
        <v>12427</v>
      </c>
      <c r="C12237" s="51" t="s">
        <v>2092</v>
      </c>
    </row>
    <row r="12238" spans="1:4" ht="15.75" customHeight="1" x14ac:dyDescent="0.3">
      <c r="A12238" s="51">
        <v>40291</v>
      </c>
      <c r="B12238" s="51" t="s">
        <v>12428</v>
      </c>
      <c r="C12238" s="51" t="s">
        <v>12408</v>
      </c>
      <c r="D12238" s="51">
        <v>675</v>
      </c>
    </row>
    <row r="12239" spans="1:4" ht="15.75" customHeight="1" x14ac:dyDescent="0.3">
      <c r="A12239" s="51">
        <v>40275</v>
      </c>
      <c r="B12239" s="51" t="s">
        <v>12429</v>
      </c>
      <c r="C12239" s="51" t="s">
        <v>12408</v>
      </c>
      <c r="D12239" s="51">
        <v>21.6</v>
      </c>
    </row>
    <row r="12240" spans="1:4" ht="15.75" customHeight="1" x14ac:dyDescent="0.3">
      <c r="A12240" s="51">
        <v>42408</v>
      </c>
      <c r="B12240" s="51" t="s">
        <v>12430</v>
      </c>
      <c r="C12240" s="51" t="s">
        <v>216</v>
      </c>
      <c r="D12240" s="51">
        <v>1.8</v>
      </c>
    </row>
    <row r="12241" spans="1:4" ht="15.75" customHeight="1" x14ac:dyDescent="0.3">
      <c r="A12241" s="51">
        <v>3777</v>
      </c>
      <c r="B12241" s="51" t="s">
        <v>12431</v>
      </c>
      <c r="C12241" s="51" t="s">
        <v>216</v>
      </c>
      <c r="D12241" s="51">
        <v>1.3</v>
      </c>
    </row>
    <row r="12242" spans="1:4" ht="15.75" customHeight="1" x14ac:dyDescent="0.3">
      <c r="A12242" s="51">
        <v>44699</v>
      </c>
      <c r="B12242" s="51" t="s">
        <v>12432</v>
      </c>
      <c r="C12242" s="51" t="s">
        <v>482</v>
      </c>
      <c r="D12242" s="51">
        <v>47.59</v>
      </c>
    </row>
    <row r="12243" spans="1:4" ht="15.75" customHeight="1" x14ac:dyDescent="0.3">
      <c r="A12243" s="51">
        <v>3798</v>
      </c>
      <c r="B12243" s="51" t="s">
        <v>12433</v>
      </c>
      <c r="C12243" s="51" t="s">
        <v>182</v>
      </c>
    </row>
    <row r="12244" spans="1:4" ht="15.75" customHeight="1" x14ac:dyDescent="0.3">
      <c r="A12244" s="51">
        <v>38769</v>
      </c>
      <c r="B12244" s="51" t="s">
        <v>12434</v>
      </c>
      <c r="C12244" s="51" t="s">
        <v>182</v>
      </c>
    </row>
    <row r="12245" spans="1:4" ht="15.75" customHeight="1" x14ac:dyDescent="0.3">
      <c r="A12245" s="51">
        <v>38774</v>
      </c>
      <c r="B12245" s="51" t="s">
        <v>12435</v>
      </c>
      <c r="C12245" s="51" t="s">
        <v>182</v>
      </c>
      <c r="D12245" s="51">
        <v>13.51</v>
      </c>
    </row>
    <row r="12246" spans="1:4" ht="15.75" customHeight="1" x14ac:dyDescent="0.3">
      <c r="A12246" s="51">
        <v>42247</v>
      </c>
      <c r="B12246" s="51" t="s">
        <v>12436</v>
      </c>
      <c r="C12246" s="51" t="s">
        <v>182</v>
      </c>
      <c r="D12246" s="51">
        <v>461.33</v>
      </c>
    </row>
    <row r="12247" spans="1:4" ht="15.75" customHeight="1" x14ac:dyDescent="0.3">
      <c r="A12247" s="51">
        <v>42248</v>
      </c>
      <c r="B12247" s="51" t="s">
        <v>12437</v>
      </c>
      <c r="C12247" s="51" t="s">
        <v>182</v>
      </c>
      <c r="D12247" s="51">
        <v>535.86</v>
      </c>
    </row>
    <row r="12248" spans="1:4" ht="15.75" customHeight="1" x14ac:dyDescent="0.3">
      <c r="A12248" s="51">
        <v>42249</v>
      </c>
      <c r="B12248" s="51" t="s">
        <v>12438</v>
      </c>
      <c r="C12248" s="51" t="s">
        <v>182</v>
      </c>
      <c r="D12248" s="51">
        <v>887.74</v>
      </c>
    </row>
    <row r="12249" spans="1:4" ht="15.75" customHeight="1" x14ac:dyDescent="0.3">
      <c r="A12249" s="51">
        <v>42244</v>
      </c>
      <c r="B12249" s="51" t="s">
        <v>12439</v>
      </c>
      <c r="C12249" s="51" t="s">
        <v>182</v>
      </c>
      <c r="D12249" s="51">
        <v>138.63999999999999</v>
      </c>
    </row>
    <row r="12250" spans="1:4" ht="15.75" customHeight="1" x14ac:dyDescent="0.3">
      <c r="A12250" s="51">
        <v>42245</v>
      </c>
      <c r="B12250" s="51" t="s">
        <v>12440</v>
      </c>
      <c r="C12250" s="51" t="s">
        <v>182</v>
      </c>
      <c r="D12250" s="51">
        <v>255.83</v>
      </c>
    </row>
    <row r="12251" spans="1:4" ht="15.75" customHeight="1" x14ac:dyDescent="0.3">
      <c r="A12251" s="51">
        <v>42246</v>
      </c>
      <c r="B12251" s="51" t="s">
        <v>12441</v>
      </c>
      <c r="C12251" s="51" t="s">
        <v>182</v>
      </c>
      <c r="D12251" s="51">
        <v>283.19</v>
      </c>
    </row>
    <row r="12252" spans="1:4" ht="15.75" customHeight="1" x14ac:dyDescent="0.3">
      <c r="A12252" s="51">
        <v>42243</v>
      </c>
      <c r="B12252" s="51" t="s">
        <v>12442</v>
      </c>
      <c r="C12252" s="51" t="s">
        <v>182</v>
      </c>
      <c r="D12252" s="51">
        <v>341.48</v>
      </c>
    </row>
    <row r="12253" spans="1:4" ht="15.75" customHeight="1" x14ac:dyDescent="0.3">
      <c r="A12253" s="51">
        <v>38889</v>
      </c>
      <c r="B12253" s="51" t="s">
        <v>12443</v>
      </c>
      <c r="C12253" s="51" t="s">
        <v>182</v>
      </c>
    </row>
    <row r="12254" spans="1:4" ht="15.75" customHeight="1" x14ac:dyDescent="0.3">
      <c r="A12254" s="51">
        <v>38784</v>
      </c>
      <c r="B12254" s="51" t="s">
        <v>12444</v>
      </c>
      <c r="C12254" s="51" t="s">
        <v>182</v>
      </c>
    </row>
    <row r="12255" spans="1:4" ht="15.75" customHeight="1" x14ac:dyDescent="0.3">
      <c r="A12255" s="51">
        <v>3780</v>
      </c>
      <c r="B12255" s="51" t="s">
        <v>12445</v>
      </c>
      <c r="C12255" s="51" t="s">
        <v>182</v>
      </c>
    </row>
    <row r="12256" spans="1:4" ht="15.75" customHeight="1" x14ac:dyDescent="0.3">
      <c r="A12256" s="51">
        <v>38773</v>
      </c>
      <c r="B12256" s="51" t="s">
        <v>12446</v>
      </c>
      <c r="C12256" s="51" t="s">
        <v>182</v>
      </c>
    </row>
    <row r="12257" spans="1:4" ht="15.75" customHeight="1" x14ac:dyDescent="0.3">
      <c r="A12257" s="51">
        <v>12271</v>
      </c>
      <c r="B12257" s="51" t="s">
        <v>12447</v>
      </c>
      <c r="C12257" s="51" t="s">
        <v>182</v>
      </c>
    </row>
    <row r="12258" spans="1:4" ht="15.75" customHeight="1" x14ac:dyDescent="0.3">
      <c r="A12258" s="51">
        <v>39385</v>
      </c>
      <c r="B12258" s="51" t="s">
        <v>12448</v>
      </c>
      <c r="C12258" s="51" t="s">
        <v>182</v>
      </c>
      <c r="D12258" s="51">
        <v>12.36</v>
      </c>
    </row>
    <row r="12259" spans="1:4" ht="15.75" customHeight="1" x14ac:dyDescent="0.3">
      <c r="A12259" s="51">
        <v>39389</v>
      </c>
      <c r="B12259" s="51" t="s">
        <v>12449</v>
      </c>
      <c r="C12259" s="51" t="s">
        <v>182</v>
      </c>
      <c r="D12259" s="51">
        <v>13.41</v>
      </c>
    </row>
    <row r="12260" spans="1:4" ht="15.75" customHeight="1" x14ac:dyDescent="0.3">
      <c r="A12260" s="51">
        <v>39390</v>
      </c>
      <c r="B12260" s="51" t="s">
        <v>12450</v>
      </c>
      <c r="C12260" s="51" t="s">
        <v>182</v>
      </c>
      <c r="D12260" s="51">
        <v>28.11</v>
      </c>
    </row>
    <row r="12261" spans="1:4" ht="15.75" customHeight="1" x14ac:dyDescent="0.3">
      <c r="A12261" s="51">
        <v>39391</v>
      </c>
      <c r="B12261" s="51" t="s">
        <v>12451</v>
      </c>
      <c r="C12261" s="51" t="s">
        <v>182</v>
      </c>
      <c r="D12261" s="51">
        <v>31.56</v>
      </c>
    </row>
    <row r="12262" spans="1:4" ht="15.75" customHeight="1" x14ac:dyDescent="0.3">
      <c r="A12262" s="51">
        <v>3803</v>
      </c>
      <c r="B12262" s="51" t="s">
        <v>12452</v>
      </c>
      <c r="C12262" s="51" t="s">
        <v>182</v>
      </c>
    </row>
    <row r="12263" spans="1:4" ht="15.75" customHeight="1" x14ac:dyDescent="0.3">
      <c r="A12263" s="51">
        <v>38770</v>
      </c>
      <c r="B12263" s="51" t="s">
        <v>12453</v>
      </c>
      <c r="C12263" s="51" t="s">
        <v>182</v>
      </c>
    </row>
    <row r="12264" spans="1:4" ht="15.75" customHeight="1" x14ac:dyDescent="0.3">
      <c r="A12264" s="51">
        <v>12267</v>
      </c>
      <c r="B12264" s="51" t="s">
        <v>12454</v>
      </c>
      <c r="C12264" s="51" t="s">
        <v>182</v>
      </c>
    </row>
    <row r="12265" spans="1:4" ht="15.75" customHeight="1" x14ac:dyDescent="0.3">
      <c r="A12265" s="51">
        <v>43265</v>
      </c>
      <c r="B12265" s="51" t="s">
        <v>12455</v>
      </c>
      <c r="C12265" s="51" t="s">
        <v>182</v>
      </c>
      <c r="D12265" s="51">
        <v>38.659999999999997</v>
      </c>
    </row>
    <row r="12266" spans="1:4" ht="15.75" customHeight="1" x14ac:dyDescent="0.3">
      <c r="A12266" s="51">
        <v>12266</v>
      </c>
      <c r="B12266" s="51" t="s">
        <v>12456</v>
      </c>
      <c r="C12266" s="51" t="s">
        <v>182</v>
      </c>
    </row>
    <row r="12267" spans="1:4" ht="15.75" customHeight="1" x14ac:dyDescent="0.3">
      <c r="A12267" s="51">
        <v>39378</v>
      </c>
      <c r="B12267" s="51" t="s">
        <v>12457</v>
      </c>
      <c r="C12267" s="51" t="s">
        <v>182</v>
      </c>
    </row>
    <row r="12268" spans="1:4" ht="15.75" customHeight="1" x14ac:dyDescent="0.3">
      <c r="A12268" s="51">
        <v>43543</v>
      </c>
      <c r="B12268" s="51" t="s">
        <v>12458</v>
      </c>
      <c r="C12268" s="51" t="s">
        <v>182</v>
      </c>
    </row>
    <row r="12269" spans="1:4" ht="15.75" customHeight="1" x14ac:dyDescent="0.3">
      <c r="A12269" s="51">
        <v>38775</v>
      </c>
      <c r="B12269" s="51" t="s">
        <v>12459</v>
      </c>
      <c r="C12269" s="51" t="s">
        <v>182</v>
      </c>
    </row>
    <row r="12270" spans="1:4" ht="15.75" customHeight="1" x14ac:dyDescent="0.3">
      <c r="A12270" s="51">
        <v>44252</v>
      </c>
      <c r="B12270" s="51" t="s">
        <v>12460</v>
      </c>
      <c r="C12270" s="51" t="s">
        <v>182</v>
      </c>
      <c r="D12270" s="51">
        <v>207.66</v>
      </c>
    </row>
    <row r="12271" spans="1:4" ht="15.75" customHeight="1" x14ac:dyDescent="0.3">
      <c r="A12271" s="51">
        <v>21119</v>
      </c>
      <c r="B12271" s="51" t="s">
        <v>12461</v>
      </c>
      <c r="C12271" s="51" t="s">
        <v>182</v>
      </c>
      <c r="D12271" s="51">
        <v>2.08</v>
      </c>
    </row>
    <row r="12272" spans="1:4" ht="15.75" customHeight="1" x14ac:dyDescent="0.3">
      <c r="A12272" s="51">
        <v>37974</v>
      </c>
      <c r="B12272" s="51" t="s">
        <v>12462</v>
      </c>
      <c r="C12272" s="51" t="s">
        <v>182</v>
      </c>
      <c r="D12272" s="51">
        <v>2.69</v>
      </c>
    </row>
    <row r="12273" spans="1:4" ht="15.75" customHeight="1" x14ac:dyDescent="0.3">
      <c r="A12273" s="51">
        <v>37975</v>
      </c>
      <c r="B12273" s="51" t="s">
        <v>12463</v>
      </c>
      <c r="C12273" s="51" t="s">
        <v>182</v>
      </c>
      <c r="D12273" s="51">
        <v>6</v>
      </c>
    </row>
    <row r="12274" spans="1:4" ht="15.75" customHeight="1" x14ac:dyDescent="0.3">
      <c r="A12274" s="51">
        <v>37976</v>
      </c>
      <c r="B12274" s="51" t="s">
        <v>12464</v>
      </c>
      <c r="C12274" s="51" t="s">
        <v>182</v>
      </c>
      <c r="D12274" s="51">
        <v>13.35</v>
      </c>
    </row>
    <row r="12275" spans="1:4" ht="15.75" customHeight="1" x14ac:dyDescent="0.3">
      <c r="A12275" s="51">
        <v>37977</v>
      </c>
      <c r="B12275" s="51" t="s">
        <v>12465</v>
      </c>
      <c r="C12275" s="51" t="s">
        <v>182</v>
      </c>
      <c r="D12275" s="51">
        <v>18.47</v>
      </c>
    </row>
    <row r="12276" spans="1:4" ht="15.75" customHeight="1" x14ac:dyDescent="0.3">
      <c r="A12276" s="51">
        <v>37978</v>
      </c>
      <c r="B12276" s="51" t="s">
        <v>12466</v>
      </c>
      <c r="C12276" s="51" t="s">
        <v>182</v>
      </c>
      <c r="D12276" s="51">
        <v>36.630000000000003</v>
      </c>
    </row>
    <row r="12277" spans="1:4" ht="15.75" customHeight="1" x14ac:dyDescent="0.3">
      <c r="A12277" s="51">
        <v>37979</v>
      </c>
      <c r="B12277" s="51" t="s">
        <v>12467</v>
      </c>
      <c r="C12277" s="51" t="s">
        <v>182</v>
      </c>
      <c r="D12277" s="51">
        <v>155.47</v>
      </c>
    </row>
    <row r="12278" spans="1:4" ht="15.75" customHeight="1" x14ac:dyDescent="0.3">
      <c r="A12278" s="51">
        <v>37980</v>
      </c>
      <c r="B12278" s="51" t="s">
        <v>12468</v>
      </c>
      <c r="C12278" s="51" t="s">
        <v>182</v>
      </c>
      <c r="D12278" s="51">
        <v>178.58</v>
      </c>
    </row>
    <row r="12279" spans="1:4" ht="15.75" customHeight="1" x14ac:dyDescent="0.3">
      <c r="A12279" s="51">
        <v>36147</v>
      </c>
      <c r="B12279" s="51" t="s">
        <v>12469</v>
      </c>
      <c r="C12279" s="51" t="s">
        <v>10261</v>
      </c>
      <c r="D12279" s="51">
        <v>388.14</v>
      </c>
    </row>
    <row r="12280" spans="1:4" ht="15.75" customHeight="1" x14ac:dyDescent="0.3">
      <c r="A12280" s="51">
        <v>12731</v>
      </c>
      <c r="B12280" s="51" t="s">
        <v>12470</v>
      </c>
      <c r="C12280" s="51" t="s">
        <v>182</v>
      </c>
    </row>
    <row r="12281" spans="1:4" ht="15.75" customHeight="1" x14ac:dyDescent="0.3">
      <c r="A12281" s="51">
        <v>12723</v>
      </c>
      <c r="B12281" s="51" t="s">
        <v>12471</v>
      </c>
      <c r="C12281" s="51" t="s">
        <v>182</v>
      </c>
    </row>
    <row r="12282" spans="1:4" ht="15.75" customHeight="1" x14ac:dyDescent="0.3">
      <c r="A12282" s="51">
        <v>12724</v>
      </c>
      <c r="B12282" s="51" t="s">
        <v>12472</v>
      </c>
      <c r="C12282" s="51" t="s">
        <v>182</v>
      </c>
    </row>
    <row r="12283" spans="1:4" ht="15.75" customHeight="1" x14ac:dyDescent="0.3">
      <c r="A12283" s="51">
        <v>12725</v>
      </c>
      <c r="B12283" s="51" t="s">
        <v>12473</v>
      </c>
      <c r="C12283" s="51" t="s">
        <v>182</v>
      </c>
    </row>
    <row r="12284" spans="1:4" ht="15.75" customHeight="1" x14ac:dyDescent="0.3">
      <c r="A12284" s="51">
        <v>12726</v>
      </c>
      <c r="B12284" s="51" t="s">
        <v>12474</v>
      </c>
      <c r="C12284" s="51" t="s">
        <v>182</v>
      </c>
    </row>
    <row r="12285" spans="1:4" ht="15.75" customHeight="1" x14ac:dyDescent="0.3">
      <c r="A12285" s="51">
        <v>12727</v>
      </c>
      <c r="B12285" s="51" t="s">
        <v>12475</v>
      </c>
      <c r="C12285" s="51" t="s">
        <v>182</v>
      </c>
    </row>
    <row r="12286" spans="1:4" ht="15.75" customHeight="1" x14ac:dyDescent="0.3">
      <c r="A12286" s="51">
        <v>12728</v>
      </c>
      <c r="B12286" s="51" t="s">
        <v>12476</v>
      </c>
      <c r="C12286" s="51" t="s">
        <v>182</v>
      </c>
    </row>
    <row r="12287" spans="1:4" ht="15.75" customHeight="1" x14ac:dyDescent="0.3">
      <c r="A12287" s="51">
        <v>12729</v>
      </c>
      <c r="B12287" s="51" t="s">
        <v>12477</v>
      </c>
      <c r="C12287" s="51" t="s">
        <v>182</v>
      </c>
    </row>
    <row r="12288" spans="1:4" ht="15.75" customHeight="1" x14ac:dyDescent="0.3">
      <c r="A12288" s="51">
        <v>12730</v>
      </c>
      <c r="B12288" s="51" t="s">
        <v>12478</v>
      </c>
      <c r="C12288" s="51" t="s">
        <v>182</v>
      </c>
    </row>
    <row r="12289" spans="1:4" ht="15.75" customHeight="1" x14ac:dyDescent="0.3">
      <c r="A12289" s="51">
        <v>3840</v>
      </c>
      <c r="B12289" s="51" t="s">
        <v>12479</v>
      </c>
      <c r="C12289" s="51" t="s">
        <v>182</v>
      </c>
    </row>
    <row r="12290" spans="1:4" ht="15.75" customHeight="1" x14ac:dyDescent="0.3">
      <c r="A12290" s="51">
        <v>3838</v>
      </c>
      <c r="B12290" s="51" t="s">
        <v>12480</v>
      </c>
      <c r="C12290" s="51" t="s">
        <v>182</v>
      </c>
    </row>
    <row r="12291" spans="1:4" ht="15.75" customHeight="1" x14ac:dyDescent="0.3">
      <c r="A12291" s="51">
        <v>3844</v>
      </c>
      <c r="B12291" s="51" t="s">
        <v>12481</v>
      </c>
      <c r="C12291" s="51" t="s">
        <v>182</v>
      </c>
    </row>
    <row r="12292" spans="1:4" ht="15.75" customHeight="1" x14ac:dyDescent="0.3">
      <c r="A12292" s="51">
        <v>3839</v>
      </c>
      <c r="B12292" s="51" t="s">
        <v>12482</v>
      </c>
      <c r="C12292" s="51" t="s">
        <v>182</v>
      </c>
    </row>
    <row r="12293" spans="1:4" ht="15.75" customHeight="1" x14ac:dyDescent="0.3">
      <c r="A12293" s="51">
        <v>3843</v>
      </c>
      <c r="B12293" s="51" t="s">
        <v>12483</v>
      </c>
      <c r="C12293" s="51" t="s">
        <v>182</v>
      </c>
    </row>
    <row r="12294" spans="1:4" ht="15.75" customHeight="1" x14ac:dyDescent="0.3">
      <c r="A12294" s="51">
        <v>3900</v>
      </c>
      <c r="B12294" s="51" t="s">
        <v>12484</v>
      </c>
      <c r="C12294" s="51" t="s">
        <v>182</v>
      </c>
      <c r="D12294" s="51">
        <v>43.22</v>
      </c>
    </row>
    <row r="12295" spans="1:4" ht="15.75" customHeight="1" x14ac:dyDescent="0.3">
      <c r="A12295" s="51">
        <v>3846</v>
      </c>
      <c r="B12295" s="51" t="s">
        <v>12485</v>
      </c>
      <c r="C12295" s="51" t="s">
        <v>182</v>
      </c>
      <c r="D12295" s="51">
        <v>12.99</v>
      </c>
    </row>
    <row r="12296" spans="1:4" ht="15.75" customHeight="1" x14ac:dyDescent="0.3">
      <c r="A12296" s="51">
        <v>3886</v>
      </c>
      <c r="B12296" s="51" t="s">
        <v>12486</v>
      </c>
      <c r="C12296" s="51" t="s">
        <v>182</v>
      </c>
      <c r="D12296" s="51">
        <v>17.239999999999998</v>
      </c>
    </row>
    <row r="12297" spans="1:4" ht="15.75" customHeight="1" x14ac:dyDescent="0.3">
      <c r="A12297" s="51">
        <v>3854</v>
      </c>
      <c r="B12297" s="51" t="s">
        <v>12487</v>
      </c>
      <c r="C12297" s="51" t="s">
        <v>182</v>
      </c>
      <c r="D12297" s="51">
        <v>9.83</v>
      </c>
    </row>
    <row r="12298" spans="1:4" ht="15.75" customHeight="1" x14ac:dyDescent="0.3">
      <c r="A12298" s="51">
        <v>3873</v>
      </c>
      <c r="B12298" s="51" t="s">
        <v>12488</v>
      </c>
      <c r="C12298" s="51" t="s">
        <v>182</v>
      </c>
      <c r="D12298" s="51">
        <v>11.44</v>
      </c>
    </row>
    <row r="12299" spans="1:4" ht="15.75" customHeight="1" x14ac:dyDescent="0.3">
      <c r="A12299" s="51">
        <v>38021</v>
      </c>
      <c r="B12299" s="51" t="s">
        <v>12489</v>
      </c>
      <c r="C12299" s="51" t="s">
        <v>182</v>
      </c>
      <c r="D12299" s="51">
        <v>20.309999999999999</v>
      </c>
    </row>
    <row r="12300" spans="1:4" ht="15.75" customHeight="1" x14ac:dyDescent="0.3">
      <c r="A12300" s="51">
        <v>43838</v>
      </c>
      <c r="B12300" s="51" t="s">
        <v>12490</v>
      </c>
      <c r="C12300" s="51" t="s">
        <v>182</v>
      </c>
      <c r="D12300" s="51">
        <v>26.25</v>
      </c>
    </row>
    <row r="12301" spans="1:4" ht="15.75" customHeight="1" x14ac:dyDescent="0.3">
      <c r="A12301" s="51">
        <v>3847</v>
      </c>
      <c r="B12301" s="51" t="s">
        <v>12491</v>
      </c>
      <c r="C12301" s="51" t="s">
        <v>182</v>
      </c>
      <c r="D12301" s="51">
        <v>26.47</v>
      </c>
    </row>
    <row r="12302" spans="1:4" ht="15.75" customHeight="1" x14ac:dyDescent="0.3">
      <c r="A12302" s="51">
        <v>38022</v>
      </c>
      <c r="B12302" s="51" t="s">
        <v>12492</v>
      </c>
      <c r="C12302" s="51" t="s">
        <v>182</v>
      </c>
      <c r="D12302" s="51">
        <v>36.39</v>
      </c>
    </row>
    <row r="12303" spans="1:4" ht="15.75" customHeight="1" x14ac:dyDescent="0.3">
      <c r="A12303" s="51">
        <v>3826</v>
      </c>
      <c r="B12303" s="51" t="s">
        <v>12493</v>
      </c>
      <c r="C12303" s="51" t="s">
        <v>182</v>
      </c>
    </row>
    <row r="12304" spans="1:4" ht="15.75" customHeight="1" x14ac:dyDescent="0.3">
      <c r="A12304" s="51">
        <v>3825</v>
      </c>
      <c r="B12304" s="51" t="s">
        <v>12494</v>
      </c>
      <c r="C12304" s="51" t="s">
        <v>182</v>
      </c>
    </row>
    <row r="12305" spans="1:4" ht="15.75" customHeight="1" x14ac:dyDescent="0.3">
      <c r="A12305" s="51">
        <v>3827</v>
      </c>
      <c r="B12305" s="51" t="s">
        <v>12495</v>
      </c>
      <c r="C12305" s="51" t="s">
        <v>182</v>
      </c>
    </row>
    <row r="12306" spans="1:4" ht="15.75" customHeight="1" x14ac:dyDescent="0.3">
      <c r="A12306" s="51">
        <v>3830</v>
      </c>
      <c r="B12306" s="51" t="s">
        <v>12496</v>
      </c>
      <c r="C12306" s="51" t="s">
        <v>182</v>
      </c>
      <c r="D12306" s="51">
        <v>215.4</v>
      </c>
    </row>
    <row r="12307" spans="1:4" ht="15.75" customHeight="1" x14ac:dyDescent="0.3">
      <c r="A12307" s="51">
        <v>37981</v>
      </c>
      <c r="B12307" s="51" t="s">
        <v>12497</v>
      </c>
      <c r="C12307" s="51" t="s">
        <v>182</v>
      </c>
      <c r="D12307" s="51">
        <v>7.78</v>
      </c>
    </row>
    <row r="12308" spans="1:4" ht="15.75" customHeight="1" x14ac:dyDescent="0.3">
      <c r="A12308" s="51">
        <v>37982</v>
      </c>
      <c r="B12308" s="51" t="s">
        <v>12498</v>
      </c>
      <c r="C12308" s="51" t="s">
        <v>182</v>
      </c>
      <c r="D12308" s="51">
        <v>11.29</v>
      </c>
    </row>
    <row r="12309" spans="1:4" ht="15.75" customHeight="1" x14ac:dyDescent="0.3">
      <c r="A12309" s="51">
        <v>37983</v>
      </c>
      <c r="B12309" s="51" t="s">
        <v>12499</v>
      </c>
      <c r="C12309" s="51" t="s">
        <v>182</v>
      </c>
      <c r="D12309" s="51">
        <v>16.690000000000001</v>
      </c>
    </row>
    <row r="12310" spans="1:4" ht="15.75" customHeight="1" x14ac:dyDescent="0.3">
      <c r="A12310" s="51">
        <v>37984</v>
      </c>
      <c r="B12310" s="51" t="s">
        <v>12500</v>
      </c>
      <c r="C12310" s="51" t="s">
        <v>182</v>
      </c>
      <c r="D12310" s="51">
        <v>23.44</v>
      </c>
    </row>
    <row r="12311" spans="1:4" ht="15.75" customHeight="1" x14ac:dyDescent="0.3">
      <c r="A12311" s="51">
        <v>37985</v>
      </c>
      <c r="B12311" s="51" t="s">
        <v>12501</v>
      </c>
      <c r="C12311" s="51" t="s">
        <v>182</v>
      </c>
      <c r="D12311" s="51">
        <v>33.299999999999997</v>
      </c>
    </row>
    <row r="12312" spans="1:4" ht="15.75" customHeight="1" x14ac:dyDescent="0.3">
      <c r="A12312" s="51">
        <v>20165</v>
      </c>
      <c r="B12312" s="51" t="s">
        <v>12502</v>
      </c>
      <c r="C12312" s="51" t="s">
        <v>182</v>
      </c>
      <c r="D12312" s="51">
        <v>26.7</v>
      </c>
    </row>
    <row r="12313" spans="1:4" ht="15.75" customHeight="1" x14ac:dyDescent="0.3">
      <c r="A12313" s="51">
        <v>20166</v>
      </c>
      <c r="B12313" s="51" t="s">
        <v>12503</v>
      </c>
      <c r="C12313" s="51" t="s">
        <v>182</v>
      </c>
      <c r="D12313" s="51">
        <v>81.55</v>
      </c>
    </row>
    <row r="12314" spans="1:4" ht="15.75" customHeight="1" x14ac:dyDescent="0.3">
      <c r="A12314" s="51">
        <v>20164</v>
      </c>
      <c r="B12314" s="51" t="s">
        <v>12504</v>
      </c>
      <c r="C12314" s="51" t="s">
        <v>182</v>
      </c>
      <c r="D12314" s="51">
        <v>12.83</v>
      </c>
    </row>
    <row r="12315" spans="1:4" ht="15.75" customHeight="1" x14ac:dyDescent="0.3">
      <c r="A12315" s="51">
        <v>3893</v>
      </c>
      <c r="B12315" s="51" t="s">
        <v>12505</v>
      </c>
      <c r="C12315" s="51" t="s">
        <v>182</v>
      </c>
      <c r="D12315" s="51">
        <v>20.100000000000001</v>
      </c>
    </row>
    <row r="12316" spans="1:4" ht="15.75" customHeight="1" x14ac:dyDescent="0.3">
      <c r="A12316" s="51">
        <v>3848</v>
      </c>
      <c r="B12316" s="51" t="s">
        <v>12506</v>
      </c>
      <c r="C12316" s="51" t="s">
        <v>182</v>
      </c>
      <c r="D12316" s="51">
        <v>12.26</v>
      </c>
    </row>
    <row r="12317" spans="1:4" ht="15.75" customHeight="1" x14ac:dyDescent="0.3">
      <c r="A12317" s="51">
        <v>3895</v>
      </c>
      <c r="B12317" s="51" t="s">
        <v>12507</v>
      </c>
      <c r="C12317" s="51" t="s">
        <v>182</v>
      </c>
      <c r="D12317" s="51">
        <v>13.62</v>
      </c>
    </row>
    <row r="12318" spans="1:4" ht="15.75" customHeight="1" x14ac:dyDescent="0.3">
      <c r="A12318" s="51">
        <v>12404</v>
      </c>
      <c r="B12318" s="51" t="s">
        <v>12508</v>
      </c>
      <c r="C12318" s="51" t="s">
        <v>182</v>
      </c>
    </row>
    <row r="12319" spans="1:4" ht="15.75" customHeight="1" x14ac:dyDescent="0.3">
      <c r="A12319" s="51">
        <v>3939</v>
      </c>
      <c r="B12319" s="51" t="s">
        <v>12509</v>
      </c>
      <c r="C12319" s="51" t="s">
        <v>182</v>
      </c>
    </row>
    <row r="12320" spans="1:4" ht="15.75" customHeight="1" x14ac:dyDescent="0.3">
      <c r="A12320" s="51">
        <v>3911</v>
      </c>
      <c r="B12320" s="51" t="s">
        <v>12510</v>
      </c>
      <c r="C12320" s="51" t="s">
        <v>182</v>
      </c>
    </row>
    <row r="12321" spans="1:4" ht="15.75" customHeight="1" x14ac:dyDescent="0.3">
      <c r="A12321" s="51">
        <v>3910</v>
      </c>
      <c r="B12321" s="51" t="s">
        <v>12511</v>
      </c>
      <c r="C12321" s="51" t="s">
        <v>182</v>
      </c>
    </row>
    <row r="12322" spans="1:4" ht="15.75" customHeight="1" x14ac:dyDescent="0.3">
      <c r="A12322" s="51">
        <v>3908</v>
      </c>
      <c r="B12322" s="51" t="s">
        <v>12512</v>
      </c>
      <c r="C12322" s="51" t="s">
        <v>182</v>
      </c>
    </row>
    <row r="12323" spans="1:4" ht="15.75" customHeight="1" x14ac:dyDescent="0.3">
      <c r="A12323" s="51">
        <v>3913</v>
      </c>
      <c r="B12323" s="51" t="s">
        <v>12513</v>
      </c>
      <c r="C12323" s="51" t="s">
        <v>182</v>
      </c>
    </row>
    <row r="12324" spans="1:4" ht="15.75" customHeight="1" x14ac:dyDescent="0.3">
      <c r="A12324" s="51">
        <v>3912</v>
      </c>
      <c r="B12324" s="51" t="s">
        <v>12514</v>
      </c>
      <c r="C12324" s="51" t="s">
        <v>182</v>
      </c>
    </row>
    <row r="12325" spans="1:4" ht="15.75" customHeight="1" x14ac:dyDescent="0.3">
      <c r="A12325" s="51">
        <v>3914</v>
      </c>
      <c r="B12325" s="51" t="s">
        <v>12515</v>
      </c>
      <c r="C12325" s="51" t="s">
        <v>182</v>
      </c>
    </row>
    <row r="12326" spans="1:4" ht="15.75" customHeight="1" x14ac:dyDescent="0.3">
      <c r="A12326" s="51">
        <v>3909</v>
      </c>
      <c r="B12326" s="51" t="s">
        <v>12516</v>
      </c>
      <c r="C12326" s="51" t="s">
        <v>182</v>
      </c>
    </row>
    <row r="12327" spans="1:4" ht="15.75" customHeight="1" x14ac:dyDescent="0.3">
      <c r="A12327" s="51">
        <v>3915</v>
      </c>
      <c r="B12327" s="51" t="s">
        <v>12517</v>
      </c>
      <c r="C12327" s="51" t="s">
        <v>182</v>
      </c>
    </row>
    <row r="12328" spans="1:4" ht="15.75" customHeight="1" x14ac:dyDescent="0.3">
      <c r="A12328" s="51">
        <v>3916</v>
      </c>
      <c r="B12328" s="51" t="s">
        <v>12518</v>
      </c>
      <c r="C12328" s="51" t="s">
        <v>182</v>
      </c>
    </row>
    <row r="12329" spans="1:4" ht="15.75" customHeight="1" x14ac:dyDescent="0.3">
      <c r="A12329" s="51">
        <v>3917</v>
      </c>
      <c r="B12329" s="51" t="s">
        <v>12519</v>
      </c>
      <c r="C12329" s="51" t="s">
        <v>182</v>
      </c>
    </row>
    <row r="12330" spans="1:4" ht="15.75" customHeight="1" x14ac:dyDescent="0.3">
      <c r="A12330" s="51">
        <v>1904</v>
      </c>
      <c r="B12330" s="51" t="s">
        <v>12520</v>
      </c>
      <c r="C12330" s="51" t="s">
        <v>182</v>
      </c>
      <c r="D12330" s="51">
        <v>1.54</v>
      </c>
    </row>
    <row r="12331" spans="1:4" ht="15.75" customHeight="1" x14ac:dyDescent="0.3">
      <c r="A12331" s="51">
        <v>1899</v>
      </c>
      <c r="B12331" s="51" t="s">
        <v>12521</v>
      </c>
      <c r="C12331" s="51" t="s">
        <v>182</v>
      </c>
      <c r="D12331" s="51">
        <v>1.75</v>
      </c>
    </row>
    <row r="12332" spans="1:4" ht="15.75" customHeight="1" x14ac:dyDescent="0.3">
      <c r="A12332" s="51">
        <v>1900</v>
      </c>
      <c r="B12332" s="51" t="s">
        <v>12522</v>
      </c>
      <c r="C12332" s="51" t="s">
        <v>182</v>
      </c>
      <c r="D12332" s="51">
        <v>2.83</v>
      </c>
    </row>
    <row r="12333" spans="1:4" ht="15.75" customHeight="1" x14ac:dyDescent="0.3">
      <c r="A12333" s="51">
        <v>12407</v>
      </c>
      <c r="B12333" s="51" t="s">
        <v>12523</v>
      </c>
      <c r="C12333" s="51" t="s">
        <v>182</v>
      </c>
    </row>
    <row r="12334" spans="1:4" ht="15.75" customHeight="1" x14ac:dyDescent="0.3">
      <c r="A12334" s="51">
        <v>12408</v>
      </c>
      <c r="B12334" s="51" t="s">
        <v>12524</v>
      </c>
      <c r="C12334" s="51" t="s">
        <v>182</v>
      </c>
    </row>
    <row r="12335" spans="1:4" ht="15.75" customHeight="1" x14ac:dyDescent="0.3">
      <c r="A12335" s="51">
        <v>12409</v>
      </c>
      <c r="B12335" s="51" t="s">
        <v>12525</v>
      </c>
      <c r="C12335" s="51" t="s">
        <v>182</v>
      </c>
    </row>
    <row r="12336" spans="1:4" ht="15.75" customHeight="1" x14ac:dyDescent="0.3">
      <c r="A12336" s="51">
        <v>12410</v>
      </c>
      <c r="B12336" s="51" t="s">
        <v>12526</v>
      </c>
      <c r="C12336" s="51" t="s">
        <v>182</v>
      </c>
    </row>
    <row r="12337" spans="1:3" ht="15.75" customHeight="1" x14ac:dyDescent="0.3">
      <c r="A12337" s="51">
        <v>3936</v>
      </c>
      <c r="B12337" s="51" t="s">
        <v>12527</v>
      </c>
      <c r="C12337" s="51" t="s">
        <v>182</v>
      </c>
    </row>
    <row r="12338" spans="1:3" ht="15.75" customHeight="1" x14ac:dyDescent="0.3">
      <c r="A12338" s="51">
        <v>3924</v>
      </c>
      <c r="B12338" s="51" t="s">
        <v>12528</v>
      </c>
      <c r="C12338" s="51" t="s">
        <v>182</v>
      </c>
    </row>
    <row r="12339" spans="1:3" ht="15.75" customHeight="1" x14ac:dyDescent="0.3">
      <c r="A12339" s="51">
        <v>3922</v>
      </c>
      <c r="B12339" s="51" t="s">
        <v>12529</v>
      </c>
      <c r="C12339" s="51" t="s">
        <v>182</v>
      </c>
    </row>
    <row r="12340" spans="1:3" ht="15.75" customHeight="1" x14ac:dyDescent="0.3">
      <c r="A12340" s="51">
        <v>3923</v>
      </c>
      <c r="B12340" s="51" t="s">
        <v>12530</v>
      </c>
      <c r="C12340" s="51" t="s">
        <v>182</v>
      </c>
    </row>
    <row r="12341" spans="1:3" ht="15.75" customHeight="1" x14ac:dyDescent="0.3">
      <c r="A12341" s="51">
        <v>3921</v>
      </c>
      <c r="B12341" s="51" t="s">
        <v>12531</v>
      </c>
      <c r="C12341" s="51" t="s">
        <v>182</v>
      </c>
    </row>
    <row r="12342" spans="1:3" ht="15.75" customHeight="1" x14ac:dyDescent="0.3">
      <c r="A12342" s="51">
        <v>3937</v>
      </c>
      <c r="B12342" s="51" t="s">
        <v>12532</v>
      </c>
      <c r="C12342" s="51" t="s">
        <v>182</v>
      </c>
    </row>
    <row r="12343" spans="1:3" ht="15.75" customHeight="1" x14ac:dyDescent="0.3">
      <c r="A12343" s="51">
        <v>3920</v>
      </c>
      <c r="B12343" s="51" t="s">
        <v>12533</v>
      </c>
      <c r="C12343" s="51" t="s">
        <v>182</v>
      </c>
    </row>
    <row r="12344" spans="1:3" ht="15.75" customHeight="1" x14ac:dyDescent="0.3">
      <c r="A12344" s="51">
        <v>3938</v>
      </c>
      <c r="B12344" s="51" t="s">
        <v>12534</v>
      </c>
      <c r="C12344" s="51" t="s">
        <v>182</v>
      </c>
    </row>
    <row r="12345" spans="1:3" ht="15.75" customHeight="1" x14ac:dyDescent="0.3">
      <c r="A12345" s="51">
        <v>3919</v>
      </c>
      <c r="B12345" s="51" t="s">
        <v>12535</v>
      </c>
      <c r="C12345" s="51" t="s">
        <v>182</v>
      </c>
    </row>
    <row r="12346" spans="1:3" ht="15.75" customHeight="1" x14ac:dyDescent="0.3">
      <c r="A12346" s="51">
        <v>3927</v>
      </c>
      <c r="B12346" s="51" t="s">
        <v>12536</v>
      </c>
      <c r="C12346" s="51" t="s">
        <v>182</v>
      </c>
    </row>
    <row r="12347" spans="1:3" ht="15.75" customHeight="1" x14ac:dyDescent="0.3">
      <c r="A12347" s="51">
        <v>3928</v>
      </c>
      <c r="B12347" s="51" t="s">
        <v>12537</v>
      </c>
      <c r="C12347" s="51" t="s">
        <v>182</v>
      </c>
    </row>
    <row r="12348" spans="1:3" ht="15.75" customHeight="1" x14ac:dyDescent="0.3">
      <c r="A12348" s="51">
        <v>3926</v>
      </c>
      <c r="B12348" s="51" t="s">
        <v>12538</v>
      </c>
      <c r="C12348" s="51" t="s">
        <v>182</v>
      </c>
    </row>
    <row r="12349" spans="1:3" ht="15.75" customHeight="1" x14ac:dyDescent="0.3">
      <c r="A12349" s="51">
        <v>3935</v>
      </c>
      <c r="B12349" s="51" t="s">
        <v>12539</v>
      </c>
      <c r="C12349" s="51" t="s">
        <v>182</v>
      </c>
    </row>
    <row r="12350" spans="1:3" ht="15.75" customHeight="1" x14ac:dyDescent="0.3">
      <c r="A12350" s="51">
        <v>3925</v>
      </c>
      <c r="B12350" s="51" t="s">
        <v>12540</v>
      </c>
      <c r="C12350" s="51" t="s">
        <v>182</v>
      </c>
    </row>
    <row r="12351" spans="1:3" ht="15.75" customHeight="1" x14ac:dyDescent="0.3">
      <c r="A12351" s="51">
        <v>3929</v>
      </c>
      <c r="B12351" s="51" t="s">
        <v>12541</v>
      </c>
      <c r="C12351" s="51" t="s">
        <v>182</v>
      </c>
    </row>
    <row r="12352" spans="1:3" ht="15.75" customHeight="1" x14ac:dyDescent="0.3">
      <c r="A12352" s="51">
        <v>3931</v>
      </c>
      <c r="B12352" s="51" t="s">
        <v>12542</v>
      </c>
      <c r="C12352" s="51" t="s">
        <v>182</v>
      </c>
    </row>
    <row r="12353" spans="1:4" ht="15.75" customHeight="1" x14ac:dyDescent="0.3">
      <c r="A12353" s="51">
        <v>3930</v>
      </c>
      <c r="B12353" s="51" t="s">
        <v>12543</v>
      </c>
      <c r="C12353" s="51" t="s">
        <v>182</v>
      </c>
    </row>
    <row r="12354" spans="1:4" ht="15.75" customHeight="1" x14ac:dyDescent="0.3">
      <c r="A12354" s="51">
        <v>12406</v>
      </c>
      <c r="B12354" s="51" t="s">
        <v>12544</v>
      </c>
      <c r="C12354" s="51" t="s">
        <v>182</v>
      </c>
    </row>
    <row r="12355" spans="1:4" ht="15.75" customHeight="1" x14ac:dyDescent="0.3">
      <c r="A12355" s="51">
        <v>3932</v>
      </c>
      <c r="B12355" s="51" t="s">
        <v>12545</v>
      </c>
      <c r="C12355" s="51" t="s">
        <v>182</v>
      </c>
    </row>
    <row r="12356" spans="1:4" ht="15.75" customHeight="1" x14ac:dyDescent="0.3">
      <c r="A12356" s="51">
        <v>3933</v>
      </c>
      <c r="B12356" s="51" t="s">
        <v>12546</v>
      </c>
      <c r="C12356" s="51" t="s">
        <v>182</v>
      </c>
    </row>
    <row r="12357" spans="1:4" ht="15.75" customHeight="1" x14ac:dyDescent="0.3">
      <c r="A12357" s="51">
        <v>3934</v>
      </c>
      <c r="B12357" s="51" t="s">
        <v>12547</v>
      </c>
      <c r="C12357" s="51" t="s">
        <v>182</v>
      </c>
    </row>
    <row r="12358" spans="1:4" ht="15.75" customHeight="1" x14ac:dyDescent="0.3">
      <c r="A12358" s="51">
        <v>40355</v>
      </c>
      <c r="B12358" s="51" t="s">
        <v>12548</v>
      </c>
      <c r="C12358" s="51" t="s">
        <v>182</v>
      </c>
    </row>
    <row r="12359" spans="1:4" ht="15.75" customHeight="1" x14ac:dyDescent="0.3">
      <c r="A12359" s="51">
        <v>40364</v>
      </c>
      <c r="B12359" s="51" t="s">
        <v>12549</v>
      </c>
      <c r="C12359" s="51" t="s">
        <v>182</v>
      </c>
    </row>
    <row r="12360" spans="1:4" ht="15.75" customHeight="1" x14ac:dyDescent="0.3">
      <c r="A12360" s="51">
        <v>40361</v>
      </c>
      <c r="B12360" s="51" t="s">
        <v>12550</v>
      </c>
      <c r="C12360" s="51" t="s">
        <v>182</v>
      </c>
    </row>
    <row r="12361" spans="1:4" ht="15.75" customHeight="1" x14ac:dyDescent="0.3">
      <c r="A12361" s="51">
        <v>40358</v>
      </c>
      <c r="B12361" s="51" t="s">
        <v>12551</v>
      </c>
      <c r="C12361" s="51" t="s">
        <v>182</v>
      </c>
    </row>
    <row r="12362" spans="1:4" ht="15.75" customHeight="1" x14ac:dyDescent="0.3">
      <c r="A12362" s="51">
        <v>40370</v>
      </c>
      <c r="B12362" s="51" t="s">
        <v>12552</v>
      </c>
      <c r="C12362" s="51" t="s">
        <v>182</v>
      </c>
    </row>
    <row r="12363" spans="1:4" ht="15.75" customHeight="1" x14ac:dyDescent="0.3">
      <c r="A12363" s="51">
        <v>40367</v>
      </c>
      <c r="B12363" s="51" t="s">
        <v>12553</v>
      </c>
      <c r="C12363" s="51" t="s">
        <v>182</v>
      </c>
    </row>
    <row r="12364" spans="1:4" ht="15.75" customHeight="1" x14ac:dyDescent="0.3">
      <c r="A12364" s="51">
        <v>40373</v>
      </c>
      <c r="B12364" s="51" t="s">
        <v>12554</v>
      </c>
      <c r="C12364" s="51" t="s">
        <v>182</v>
      </c>
    </row>
    <row r="12365" spans="1:4" ht="15.75" customHeight="1" x14ac:dyDescent="0.3">
      <c r="A12365" s="51">
        <v>3907</v>
      </c>
      <c r="B12365" s="51" t="s">
        <v>12555</v>
      </c>
      <c r="C12365" s="51" t="s">
        <v>182</v>
      </c>
      <c r="D12365" s="51">
        <v>4.9800000000000004</v>
      </c>
    </row>
    <row r="12366" spans="1:4" ht="15.75" customHeight="1" x14ac:dyDescent="0.3">
      <c r="A12366" s="51">
        <v>3889</v>
      </c>
      <c r="B12366" s="51" t="s">
        <v>12556</v>
      </c>
      <c r="C12366" s="51" t="s">
        <v>182</v>
      </c>
      <c r="D12366" s="51">
        <v>3.54</v>
      </c>
    </row>
    <row r="12367" spans="1:4" ht="15.75" customHeight="1" x14ac:dyDescent="0.3">
      <c r="A12367" s="51">
        <v>3868</v>
      </c>
      <c r="B12367" s="51" t="s">
        <v>12557</v>
      </c>
      <c r="C12367" s="51" t="s">
        <v>182</v>
      </c>
      <c r="D12367" s="51">
        <v>1.3</v>
      </c>
    </row>
    <row r="12368" spans="1:4" ht="15.75" customHeight="1" x14ac:dyDescent="0.3">
      <c r="A12368" s="51">
        <v>3869</v>
      </c>
      <c r="B12368" s="51" t="s">
        <v>12558</v>
      </c>
      <c r="C12368" s="51" t="s">
        <v>182</v>
      </c>
      <c r="D12368" s="51">
        <v>2.88</v>
      </c>
    </row>
    <row r="12369" spans="1:4" ht="15.75" customHeight="1" x14ac:dyDescent="0.3">
      <c r="A12369" s="51">
        <v>3872</v>
      </c>
      <c r="B12369" s="51" t="s">
        <v>12559</v>
      </c>
      <c r="C12369" s="51" t="s">
        <v>182</v>
      </c>
      <c r="D12369" s="51">
        <v>4.91</v>
      </c>
    </row>
    <row r="12370" spans="1:4" ht="15.75" customHeight="1" x14ac:dyDescent="0.3">
      <c r="A12370" s="51">
        <v>3850</v>
      </c>
      <c r="B12370" s="51" t="s">
        <v>12560</v>
      </c>
      <c r="C12370" s="51" t="s">
        <v>182</v>
      </c>
      <c r="D12370" s="51">
        <v>11.33</v>
      </c>
    </row>
    <row r="12371" spans="1:4" ht="15.75" customHeight="1" x14ac:dyDescent="0.3">
      <c r="A12371" s="51">
        <v>38023</v>
      </c>
      <c r="B12371" s="51" t="s">
        <v>12561</v>
      </c>
      <c r="C12371" s="51" t="s">
        <v>182</v>
      </c>
      <c r="D12371" s="51">
        <v>5.77</v>
      </c>
    </row>
    <row r="12372" spans="1:4" ht="15.75" customHeight="1" x14ac:dyDescent="0.3">
      <c r="A12372" s="51">
        <v>37986</v>
      </c>
      <c r="B12372" s="51" t="s">
        <v>12562</v>
      </c>
      <c r="C12372" s="51" t="s">
        <v>182</v>
      </c>
      <c r="D12372" s="51">
        <v>2.65</v>
      </c>
    </row>
    <row r="12373" spans="1:4" ht="15.75" customHeight="1" x14ac:dyDescent="0.3">
      <c r="A12373" s="51">
        <v>21120</v>
      </c>
      <c r="B12373" s="51" t="s">
        <v>12563</v>
      </c>
      <c r="C12373" s="51" t="s">
        <v>182</v>
      </c>
      <c r="D12373" s="51">
        <v>13.55</v>
      </c>
    </row>
    <row r="12374" spans="1:4" ht="15.75" customHeight="1" x14ac:dyDescent="0.3">
      <c r="A12374" s="51">
        <v>39318</v>
      </c>
      <c r="B12374" s="51" t="s">
        <v>12564</v>
      </c>
      <c r="C12374" s="51" t="s">
        <v>182</v>
      </c>
      <c r="D12374" s="51">
        <v>12.6</v>
      </c>
    </row>
    <row r="12375" spans="1:4" ht="15.75" customHeight="1" x14ac:dyDescent="0.3">
      <c r="A12375" s="51">
        <v>37987</v>
      </c>
      <c r="B12375" s="51" t="s">
        <v>12565</v>
      </c>
      <c r="C12375" s="51" t="s">
        <v>182</v>
      </c>
      <c r="D12375" s="51">
        <v>132.47</v>
      </c>
    </row>
    <row r="12376" spans="1:4" ht="15.75" customHeight="1" x14ac:dyDescent="0.3">
      <c r="A12376" s="51">
        <v>37988</v>
      </c>
      <c r="B12376" s="51" t="s">
        <v>12566</v>
      </c>
      <c r="C12376" s="51" t="s">
        <v>182</v>
      </c>
      <c r="D12376" s="51">
        <v>210.5</v>
      </c>
    </row>
    <row r="12377" spans="1:4" ht="15.75" customHeight="1" x14ac:dyDescent="0.3">
      <c r="A12377" s="51">
        <v>40366</v>
      </c>
      <c r="B12377" s="51" t="s">
        <v>12567</v>
      </c>
      <c r="C12377" s="51" t="s">
        <v>182</v>
      </c>
    </row>
    <row r="12378" spans="1:4" ht="15.75" customHeight="1" x14ac:dyDescent="0.3">
      <c r="A12378" s="51">
        <v>40363</v>
      </c>
      <c r="B12378" s="51" t="s">
        <v>12568</v>
      </c>
      <c r="C12378" s="51" t="s">
        <v>182</v>
      </c>
    </row>
    <row r="12379" spans="1:4" ht="15.75" customHeight="1" x14ac:dyDescent="0.3">
      <c r="A12379" s="51">
        <v>40360</v>
      </c>
      <c r="B12379" s="51" t="s">
        <v>12569</v>
      </c>
      <c r="C12379" s="51" t="s">
        <v>182</v>
      </c>
    </row>
    <row r="12380" spans="1:4" ht="15.75" customHeight="1" x14ac:dyDescent="0.3">
      <c r="A12380" s="51">
        <v>40354</v>
      </c>
      <c r="B12380" s="51" t="s">
        <v>12570</v>
      </c>
      <c r="C12380" s="51" t="s">
        <v>182</v>
      </c>
    </row>
    <row r="12381" spans="1:4" ht="15.75" customHeight="1" x14ac:dyDescent="0.3">
      <c r="A12381" s="51">
        <v>40372</v>
      </c>
      <c r="B12381" s="51" t="s">
        <v>12571</v>
      </c>
      <c r="C12381" s="51" t="s">
        <v>182</v>
      </c>
    </row>
    <row r="12382" spans="1:4" ht="15.75" customHeight="1" x14ac:dyDescent="0.3">
      <c r="A12382" s="51">
        <v>40369</v>
      </c>
      <c r="B12382" s="51" t="s">
        <v>12572</v>
      </c>
      <c r="C12382" s="51" t="s">
        <v>182</v>
      </c>
    </row>
    <row r="12383" spans="1:4" ht="15.75" customHeight="1" x14ac:dyDescent="0.3">
      <c r="A12383" s="51">
        <v>40375</v>
      </c>
      <c r="B12383" s="51" t="s">
        <v>12573</v>
      </c>
      <c r="C12383" s="51" t="s">
        <v>182</v>
      </c>
    </row>
    <row r="12384" spans="1:4" ht="15.75" customHeight="1" x14ac:dyDescent="0.3">
      <c r="A12384" s="51">
        <v>40357</v>
      </c>
      <c r="B12384" s="51" t="s">
        <v>12574</v>
      </c>
      <c r="C12384" s="51" t="s">
        <v>182</v>
      </c>
    </row>
    <row r="12385" spans="1:4" ht="15.75" customHeight="1" x14ac:dyDescent="0.3">
      <c r="A12385" s="51">
        <v>1893</v>
      </c>
      <c r="B12385" s="51" t="s">
        <v>12575</v>
      </c>
      <c r="C12385" s="51" t="s">
        <v>182</v>
      </c>
      <c r="D12385" s="51">
        <v>5.81</v>
      </c>
    </row>
    <row r="12386" spans="1:4" ht="15.75" customHeight="1" x14ac:dyDescent="0.3">
      <c r="A12386" s="51">
        <v>1902</v>
      </c>
      <c r="B12386" s="51" t="s">
        <v>12576</v>
      </c>
      <c r="C12386" s="51" t="s">
        <v>182</v>
      </c>
      <c r="D12386" s="51">
        <v>4.2300000000000004</v>
      </c>
    </row>
    <row r="12387" spans="1:4" ht="15.75" customHeight="1" x14ac:dyDescent="0.3">
      <c r="A12387" s="51">
        <v>1892</v>
      </c>
      <c r="B12387" s="51" t="s">
        <v>12577</v>
      </c>
      <c r="C12387" s="51" t="s">
        <v>182</v>
      </c>
      <c r="D12387" s="51">
        <v>2.72</v>
      </c>
    </row>
    <row r="12388" spans="1:4" ht="15.75" customHeight="1" x14ac:dyDescent="0.3">
      <c r="A12388" s="51">
        <v>1901</v>
      </c>
      <c r="B12388" s="51" t="s">
        <v>12578</v>
      </c>
      <c r="C12388" s="51" t="s">
        <v>182</v>
      </c>
      <c r="D12388" s="51">
        <v>1.32</v>
      </c>
    </row>
    <row r="12389" spans="1:4" ht="15.75" customHeight="1" x14ac:dyDescent="0.3">
      <c r="A12389" s="51">
        <v>1907</v>
      </c>
      <c r="B12389" s="51" t="s">
        <v>12579</v>
      </c>
      <c r="C12389" s="51" t="s">
        <v>182</v>
      </c>
      <c r="D12389" s="51">
        <v>18.71</v>
      </c>
    </row>
    <row r="12390" spans="1:4" ht="15.75" customHeight="1" x14ac:dyDescent="0.3">
      <c r="A12390" s="51">
        <v>1894</v>
      </c>
      <c r="B12390" s="51" t="s">
        <v>12580</v>
      </c>
      <c r="C12390" s="51" t="s">
        <v>182</v>
      </c>
      <c r="D12390" s="51">
        <v>8.41</v>
      </c>
    </row>
    <row r="12391" spans="1:4" ht="15.75" customHeight="1" x14ac:dyDescent="0.3">
      <c r="A12391" s="51">
        <v>1896</v>
      </c>
      <c r="B12391" s="51" t="s">
        <v>12581</v>
      </c>
      <c r="C12391" s="51" t="s">
        <v>182</v>
      </c>
      <c r="D12391" s="51">
        <v>25.12</v>
      </c>
    </row>
    <row r="12392" spans="1:4" ht="15.75" customHeight="1" x14ac:dyDescent="0.3">
      <c r="A12392" s="51">
        <v>1891</v>
      </c>
      <c r="B12392" s="51" t="s">
        <v>12582</v>
      </c>
      <c r="C12392" s="51" t="s">
        <v>182</v>
      </c>
      <c r="D12392" s="51">
        <v>1.95</v>
      </c>
    </row>
    <row r="12393" spans="1:4" ht="15.75" customHeight="1" x14ac:dyDescent="0.3">
      <c r="A12393" s="51">
        <v>1895</v>
      </c>
      <c r="B12393" s="51" t="s">
        <v>12583</v>
      </c>
      <c r="C12393" s="51" t="s">
        <v>182</v>
      </c>
      <c r="D12393" s="51">
        <v>44.14</v>
      </c>
    </row>
    <row r="12394" spans="1:4" ht="15.75" customHeight="1" x14ac:dyDescent="0.3">
      <c r="A12394" s="51">
        <v>2641</v>
      </c>
      <c r="B12394" s="51" t="s">
        <v>12584</v>
      </c>
      <c r="C12394" s="51" t="s">
        <v>182</v>
      </c>
      <c r="D12394" s="51">
        <v>27.65</v>
      </c>
    </row>
    <row r="12395" spans="1:4" ht="15.75" customHeight="1" x14ac:dyDescent="0.3">
      <c r="A12395" s="51">
        <v>2636</v>
      </c>
      <c r="B12395" s="51" t="s">
        <v>12585</v>
      </c>
      <c r="C12395" s="51" t="s">
        <v>182</v>
      </c>
      <c r="D12395" s="51">
        <v>1.78</v>
      </c>
    </row>
    <row r="12396" spans="1:4" ht="15.75" customHeight="1" x14ac:dyDescent="0.3">
      <c r="A12396" s="51">
        <v>2637</v>
      </c>
      <c r="B12396" s="51" t="s">
        <v>12586</v>
      </c>
      <c r="C12396" s="51" t="s">
        <v>182</v>
      </c>
      <c r="D12396" s="51">
        <v>1.89</v>
      </c>
    </row>
    <row r="12397" spans="1:4" ht="15.75" customHeight="1" x14ac:dyDescent="0.3">
      <c r="A12397" s="51">
        <v>2638</v>
      </c>
      <c r="B12397" s="51" t="s">
        <v>12587</v>
      </c>
      <c r="C12397" s="51" t="s">
        <v>182</v>
      </c>
      <c r="D12397" s="51">
        <v>2.2000000000000002</v>
      </c>
    </row>
    <row r="12398" spans="1:4" ht="15.75" customHeight="1" x14ac:dyDescent="0.3">
      <c r="A12398" s="51">
        <v>2639</v>
      </c>
      <c r="B12398" s="51" t="s">
        <v>12588</v>
      </c>
      <c r="C12398" s="51" t="s">
        <v>182</v>
      </c>
      <c r="D12398" s="51">
        <v>3.91</v>
      </c>
    </row>
    <row r="12399" spans="1:4" ht="15.75" customHeight="1" x14ac:dyDescent="0.3">
      <c r="A12399" s="51">
        <v>2644</v>
      </c>
      <c r="B12399" s="51" t="s">
        <v>12589</v>
      </c>
      <c r="C12399" s="51" t="s">
        <v>182</v>
      </c>
      <c r="D12399" s="51">
        <v>5.65</v>
      </c>
    </row>
    <row r="12400" spans="1:4" ht="15.75" customHeight="1" x14ac:dyDescent="0.3">
      <c r="A12400" s="51">
        <v>2640</v>
      </c>
      <c r="B12400" s="51" t="s">
        <v>12590</v>
      </c>
      <c r="C12400" s="51" t="s">
        <v>182</v>
      </c>
      <c r="D12400" s="51">
        <v>11.51</v>
      </c>
    </row>
    <row r="12401" spans="1:4" ht="15.75" customHeight="1" x14ac:dyDescent="0.3">
      <c r="A12401" s="51">
        <v>2642</v>
      </c>
      <c r="B12401" s="51" t="s">
        <v>12591</v>
      </c>
      <c r="C12401" s="51" t="s">
        <v>182</v>
      </c>
      <c r="D12401" s="51">
        <v>17.52</v>
      </c>
    </row>
    <row r="12402" spans="1:4" ht="15.75" customHeight="1" x14ac:dyDescent="0.3">
      <c r="A12402" s="51">
        <v>2643</v>
      </c>
      <c r="B12402" s="51" t="s">
        <v>12592</v>
      </c>
      <c r="C12402" s="51" t="s">
        <v>182</v>
      </c>
      <c r="D12402" s="51">
        <v>7.88</v>
      </c>
    </row>
    <row r="12403" spans="1:4" ht="15.75" customHeight="1" x14ac:dyDescent="0.3">
      <c r="A12403" s="51">
        <v>44281</v>
      </c>
      <c r="B12403" s="51" t="s">
        <v>12593</v>
      </c>
      <c r="C12403" s="51" t="s">
        <v>182</v>
      </c>
      <c r="D12403" s="51">
        <v>288.36</v>
      </c>
    </row>
    <row r="12404" spans="1:4" ht="15.75" customHeight="1" x14ac:dyDescent="0.3">
      <c r="A12404" s="51">
        <v>39855</v>
      </c>
      <c r="B12404" s="51" t="s">
        <v>12594</v>
      </c>
      <c r="C12404" s="51" t="s">
        <v>182</v>
      </c>
    </row>
    <row r="12405" spans="1:4" ht="15.75" customHeight="1" x14ac:dyDescent="0.3">
      <c r="A12405" s="51">
        <v>39856</v>
      </c>
      <c r="B12405" s="51" t="s">
        <v>12595</v>
      </c>
      <c r="C12405" s="51" t="s">
        <v>182</v>
      </c>
    </row>
    <row r="12406" spans="1:4" ht="15.75" customHeight="1" x14ac:dyDescent="0.3">
      <c r="A12406" s="51">
        <v>39857</v>
      </c>
      <c r="B12406" s="51" t="s">
        <v>12596</v>
      </c>
      <c r="C12406" s="51" t="s">
        <v>182</v>
      </c>
    </row>
    <row r="12407" spans="1:4" ht="15.75" customHeight="1" x14ac:dyDescent="0.3">
      <c r="A12407" s="51">
        <v>39858</v>
      </c>
      <c r="B12407" s="51" t="s">
        <v>12597</v>
      </c>
      <c r="C12407" s="51" t="s">
        <v>182</v>
      </c>
    </row>
    <row r="12408" spans="1:4" ht="15.75" customHeight="1" x14ac:dyDescent="0.3">
      <c r="A12408" s="51">
        <v>39859</v>
      </c>
      <c r="B12408" s="51" t="s">
        <v>12598</v>
      </c>
      <c r="C12408" s="51" t="s">
        <v>182</v>
      </c>
    </row>
    <row r="12409" spans="1:4" ht="15.75" customHeight="1" x14ac:dyDescent="0.3">
      <c r="A12409" s="51">
        <v>39860</v>
      </c>
      <c r="B12409" s="51" t="s">
        <v>12599</v>
      </c>
      <c r="C12409" s="51" t="s">
        <v>182</v>
      </c>
    </row>
    <row r="12410" spans="1:4" ht="15.75" customHeight="1" x14ac:dyDescent="0.3">
      <c r="A12410" s="51">
        <v>39861</v>
      </c>
      <c r="B12410" s="51" t="s">
        <v>12600</v>
      </c>
      <c r="C12410" s="51" t="s">
        <v>182</v>
      </c>
    </row>
    <row r="12411" spans="1:4" ht="15.75" customHeight="1" x14ac:dyDescent="0.3">
      <c r="A12411" s="51">
        <v>3867</v>
      </c>
      <c r="B12411" s="51" t="s">
        <v>12601</v>
      </c>
      <c r="C12411" s="51" t="s">
        <v>182</v>
      </c>
      <c r="D12411" s="51">
        <v>69.03</v>
      </c>
    </row>
    <row r="12412" spans="1:4" ht="15.75" customHeight="1" x14ac:dyDescent="0.3">
      <c r="A12412" s="51">
        <v>3861</v>
      </c>
      <c r="B12412" s="51" t="s">
        <v>12602</v>
      </c>
      <c r="C12412" s="51" t="s">
        <v>182</v>
      </c>
      <c r="D12412" s="51">
        <v>0.71</v>
      </c>
    </row>
    <row r="12413" spans="1:4" ht="15.75" customHeight="1" x14ac:dyDescent="0.3">
      <c r="A12413" s="51">
        <v>3904</v>
      </c>
      <c r="B12413" s="51" t="s">
        <v>12603</v>
      </c>
      <c r="C12413" s="51" t="s">
        <v>182</v>
      </c>
      <c r="D12413" s="51">
        <v>0.76</v>
      </c>
    </row>
    <row r="12414" spans="1:4" ht="15.75" customHeight="1" x14ac:dyDescent="0.3">
      <c r="A12414" s="51">
        <v>3903</v>
      </c>
      <c r="B12414" s="51" t="s">
        <v>12604</v>
      </c>
      <c r="C12414" s="51" t="s">
        <v>182</v>
      </c>
      <c r="D12414" s="51">
        <v>1.85</v>
      </c>
    </row>
    <row r="12415" spans="1:4" ht="15.75" customHeight="1" x14ac:dyDescent="0.3">
      <c r="A12415" s="51">
        <v>3862</v>
      </c>
      <c r="B12415" s="51" t="s">
        <v>12605</v>
      </c>
      <c r="C12415" s="51" t="s">
        <v>182</v>
      </c>
      <c r="D12415" s="51">
        <v>3.94</v>
      </c>
    </row>
    <row r="12416" spans="1:4" ht="15.75" customHeight="1" x14ac:dyDescent="0.3">
      <c r="A12416" s="51">
        <v>3863</v>
      </c>
      <c r="B12416" s="51" t="s">
        <v>12606</v>
      </c>
      <c r="C12416" s="51" t="s">
        <v>182</v>
      </c>
      <c r="D12416" s="51">
        <v>4.04</v>
      </c>
    </row>
    <row r="12417" spans="1:4" ht="15.75" customHeight="1" x14ac:dyDescent="0.3">
      <c r="A12417" s="51">
        <v>3864</v>
      </c>
      <c r="B12417" s="51" t="s">
        <v>12607</v>
      </c>
      <c r="C12417" s="51" t="s">
        <v>182</v>
      </c>
      <c r="D12417" s="51">
        <v>12.38</v>
      </c>
    </row>
    <row r="12418" spans="1:4" ht="15.75" customHeight="1" x14ac:dyDescent="0.3">
      <c r="A12418" s="51">
        <v>3865</v>
      </c>
      <c r="B12418" s="51" t="s">
        <v>12608</v>
      </c>
      <c r="C12418" s="51" t="s">
        <v>182</v>
      </c>
      <c r="D12418" s="51">
        <v>18.11</v>
      </c>
    </row>
    <row r="12419" spans="1:4" ht="15.75" customHeight="1" x14ac:dyDescent="0.3">
      <c r="A12419" s="51">
        <v>3866</v>
      </c>
      <c r="B12419" s="51" t="s">
        <v>12609</v>
      </c>
      <c r="C12419" s="51" t="s">
        <v>182</v>
      </c>
      <c r="D12419" s="51">
        <v>40.65</v>
      </c>
    </row>
    <row r="12420" spans="1:4" ht="15.75" customHeight="1" x14ac:dyDescent="0.3">
      <c r="A12420" s="51">
        <v>3878</v>
      </c>
      <c r="B12420" s="51" t="s">
        <v>12610</v>
      </c>
      <c r="C12420" s="51" t="s">
        <v>182</v>
      </c>
      <c r="D12420" s="51">
        <v>11.08</v>
      </c>
    </row>
    <row r="12421" spans="1:4" ht="15.75" customHeight="1" x14ac:dyDescent="0.3">
      <c r="A12421" s="51">
        <v>3876</v>
      </c>
      <c r="B12421" s="51" t="s">
        <v>12611</v>
      </c>
      <c r="C12421" s="51" t="s">
        <v>182</v>
      </c>
      <c r="D12421" s="51">
        <v>4.41</v>
      </c>
    </row>
    <row r="12422" spans="1:4" ht="15.75" customHeight="1" x14ac:dyDescent="0.3">
      <c r="A12422" s="51">
        <v>3883</v>
      </c>
      <c r="B12422" s="51" t="s">
        <v>12612</v>
      </c>
      <c r="C12422" s="51" t="s">
        <v>182</v>
      </c>
      <c r="D12422" s="51">
        <v>1.42</v>
      </c>
    </row>
    <row r="12423" spans="1:4" ht="15.75" customHeight="1" x14ac:dyDescent="0.3">
      <c r="A12423" s="51">
        <v>3884</v>
      </c>
      <c r="B12423" s="51" t="s">
        <v>12613</v>
      </c>
      <c r="C12423" s="51" t="s">
        <v>182</v>
      </c>
      <c r="D12423" s="51">
        <v>2.2400000000000002</v>
      </c>
    </row>
    <row r="12424" spans="1:4" ht="15.75" customHeight="1" x14ac:dyDescent="0.3">
      <c r="A12424" s="51">
        <v>12892</v>
      </c>
      <c r="B12424" s="51" t="s">
        <v>12614</v>
      </c>
      <c r="C12424" s="51" t="s">
        <v>10261</v>
      </c>
      <c r="D12424" s="51">
        <v>13.5</v>
      </c>
    </row>
    <row r="12425" spans="1:4" ht="15.75" customHeight="1" x14ac:dyDescent="0.3">
      <c r="A12425" s="51">
        <v>38447</v>
      </c>
      <c r="B12425" s="51" t="s">
        <v>12615</v>
      </c>
      <c r="C12425" s="51" t="s">
        <v>182</v>
      </c>
      <c r="D12425" s="51">
        <v>110.14</v>
      </c>
    </row>
    <row r="12426" spans="1:4" ht="15.75" customHeight="1" x14ac:dyDescent="0.3">
      <c r="A12426" s="51">
        <v>36320</v>
      </c>
      <c r="B12426" s="51" t="s">
        <v>12616</v>
      </c>
      <c r="C12426" s="51" t="s">
        <v>182</v>
      </c>
      <c r="D12426" s="51">
        <v>2.96</v>
      </c>
    </row>
    <row r="12427" spans="1:4" ht="15.75" customHeight="1" x14ac:dyDescent="0.3">
      <c r="A12427" s="51">
        <v>36324</v>
      </c>
      <c r="B12427" s="51" t="s">
        <v>12617</v>
      </c>
      <c r="C12427" s="51" t="s">
        <v>182</v>
      </c>
      <c r="D12427" s="51">
        <v>2.7</v>
      </c>
    </row>
    <row r="12428" spans="1:4" ht="15.75" customHeight="1" x14ac:dyDescent="0.3">
      <c r="A12428" s="51">
        <v>38441</v>
      </c>
      <c r="B12428" s="51" t="s">
        <v>12618</v>
      </c>
      <c r="C12428" s="51" t="s">
        <v>182</v>
      </c>
      <c r="D12428" s="51">
        <v>4.84</v>
      </c>
    </row>
    <row r="12429" spans="1:4" ht="15.75" customHeight="1" x14ac:dyDescent="0.3">
      <c r="A12429" s="51">
        <v>38442</v>
      </c>
      <c r="B12429" s="51" t="s">
        <v>12619</v>
      </c>
      <c r="C12429" s="51" t="s">
        <v>182</v>
      </c>
      <c r="D12429" s="51">
        <v>13.77</v>
      </c>
    </row>
    <row r="12430" spans="1:4" ht="15.75" customHeight="1" x14ac:dyDescent="0.3">
      <c r="A12430" s="51">
        <v>38443</v>
      </c>
      <c r="B12430" s="51" t="s">
        <v>12620</v>
      </c>
      <c r="C12430" s="51" t="s">
        <v>182</v>
      </c>
      <c r="D12430" s="51">
        <v>16.7</v>
      </c>
    </row>
    <row r="12431" spans="1:4" ht="15.75" customHeight="1" x14ac:dyDescent="0.3">
      <c r="A12431" s="51">
        <v>38444</v>
      </c>
      <c r="B12431" s="51" t="s">
        <v>12621</v>
      </c>
      <c r="C12431" s="51" t="s">
        <v>182</v>
      </c>
      <c r="D12431" s="51">
        <v>28.04</v>
      </c>
    </row>
    <row r="12432" spans="1:4" ht="15.75" customHeight="1" x14ac:dyDescent="0.3">
      <c r="A12432" s="51">
        <v>38445</v>
      </c>
      <c r="B12432" s="51" t="s">
        <v>12622</v>
      </c>
      <c r="C12432" s="51" t="s">
        <v>182</v>
      </c>
      <c r="D12432" s="51">
        <v>52</v>
      </c>
    </row>
    <row r="12433" spans="1:4" ht="15.75" customHeight="1" x14ac:dyDescent="0.3">
      <c r="A12433" s="51">
        <v>38446</v>
      </c>
      <c r="B12433" s="51" t="s">
        <v>12623</v>
      </c>
      <c r="C12433" s="51" t="s">
        <v>182</v>
      </c>
      <c r="D12433" s="51">
        <v>85.1</v>
      </c>
    </row>
    <row r="12434" spans="1:4" ht="15.75" customHeight="1" x14ac:dyDescent="0.3">
      <c r="A12434" s="51">
        <v>3837</v>
      </c>
      <c r="B12434" s="51" t="s">
        <v>12624</v>
      </c>
      <c r="C12434" s="51" t="s">
        <v>182</v>
      </c>
    </row>
    <row r="12435" spans="1:4" ht="15.75" customHeight="1" x14ac:dyDescent="0.3">
      <c r="A12435" s="51">
        <v>3845</v>
      </c>
      <c r="B12435" s="51" t="s">
        <v>12625</v>
      </c>
      <c r="C12435" s="51" t="s">
        <v>182</v>
      </c>
    </row>
    <row r="12436" spans="1:4" ht="15.75" customHeight="1" x14ac:dyDescent="0.3">
      <c r="A12436" s="51">
        <v>11045</v>
      </c>
      <c r="B12436" s="51" t="s">
        <v>12626</v>
      </c>
      <c r="C12436" s="51" t="s">
        <v>182</v>
      </c>
    </row>
    <row r="12437" spans="1:4" ht="15.75" customHeight="1" x14ac:dyDescent="0.3">
      <c r="A12437" s="51">
        <v>20170</v>
      </c>
      <c r="B12437" s="51" t="s">
        <v>12627</v>
      </c>
      <c r="C12437" s="51" t="s">
        <v>182</v>
      </c>
      <c r="D12437" s="51">
        <v>14.79</v>
      </c>
    </row>
    <row r="12438" spans="1:4" ht="15.75" customHeight="1" x14ac:dyDescent="0.3">
      <c r="A12438" s="51">
        <v>20171</v>
      </c>
      <c r="B12438" s="51" t="s">
        <v>12628</v>
      </c>
      <c r="C12438" s="51" t="s">
        <v>182</v>
      </c>
      <c r="D12438" s="51">
        <v>42.65</v>
      </c>
    </row>
    <row r="12439" spans="1:4" ht="15.75" customHeight="1" x14ac:dyDescent="0.3">
      <c r="A12439" s="51">
        <v>20167</v>
      </c>
      <c r="B12439" s="51" t="s">
        <v>12629</v>
      </c>
      <c r="C12439" s="51" t="s">
        <v>182</v>
      </c>
      <c r="D12439" s="51">
        <v>5.36</v>
      </c>
    </row>
    <row r="12440" spans="1:4" ht="15.75" customHeight="1" x14ac:dyDescent="0.3">
      <c r="A12440" s="51">
        <v>20168</v>
      </c>
      <c r="B12440" s="51" t="s">
        <v>12630</v>
      </c>
      <c r="C12440" s="51" t="s">
        <v>182</v>
      </c>
      <c r="D12440" s="51">
        <v>11.04</v>
      </c>
    </row>
    <row r="12441" spans="1:4" ht="15.75" customHeight="1" x14ac:dyDescent="0.3">
      <c r="A12441" s="51">
        <v>20169</v>
      </c>
      <c r="B12441" s="51" t="s">
        <v>12631</v>
      </c>
      <c r="C12441" s="51" t="s">
        <v>182</v>
      </c>
      <c r="D12441" s="51">
        <v>12.88</v>
      </c>
    </row>
    <row r="12442" spans="1:4" ht="15.75" customHeight="1" x14ac:dyDescent="0.3">
      <c r="A12442" s="51">
        <v>3899</v>
      </c>
      <c r="B12442" s="51" t="s">
        <v>12632</v>
      </c>
      <c r="C12442" s="51" t="s">
        <v>182</v>
      </c>
      <c r="D12442" s="51">
        <v>7.14</v>
      </c>
    </row>
    <row r="12443" spans="1:4" ht="15.75" customHeight="1" x14ac:dyDescent="0.3">
      <c r="A12443" s="51">
        <v>38676</v>
      </c>
      <c r="B12443" s="51" t="s">
        <v>12633</v>
      </c>
      <c r="C12443" s="51" t="s">
        <v>182</v>
      </c>
      <c r="D12443" s="51">
        <v>35.74</v>
      </c>
    </row>
    <row r="12444" spans="1:4" ht="15.75" customHeight="1" x14ac:dyDescent="0.3">
      <c r="A12444" s="51">
        <v>3897</v>
      </c>
      <c r="B12444" s="51" t="s">
        <v>12634</v>
      </c>
      <c r="C12444" s="51" t="s">
        <v>182</v>
      </c>
      <c r="D12444" s="51">
        <v>1.74</v>
      </c>
    </row>
    <row r="12445" spans="1:4" ht="15.75" customHeight="1" x14ac:dyDescent="0.3">
      <c r="A12445" s="51">
        <v>3875</v>
      </c>
      <c r="B12445" s="51" t="s">
        <v>12635</v>
      </c>
      <c r="C12445" s="51" t="s">
        <v>182</v>
      </c>
      <c r="D12445" s="51">
        <v>3.6</v>
      </c>
    </row>
    <row r="12446" spans="1:4" ht="15.75" customHeight="1" x14ac:dyDescent="0.3">
      <c r="A12446" s="51">
        <v>3898</v>
      </c>
      <c r="B12446" s="51" t="s">
        <v>12636</v>
      </c>
      <c r="C12446" s="51" t="s">
        <v>182</v>
      </c>
      <c r="D12446" s="51">
        <v>7.31</v>
      </c>
    </row>
    <row r="12447" spans="1:4" ht="15.75" customHeight="1" x14ac:dyDescent="0.3">
      <c r="A12447" s="51">
        <v>3855</v>
      </c>
      <c r="B12447" s="51" t="s">
        <v>12637</v>
      </c>
      <c r="C12447" s="51" t="s">
        <v>182</v>
      </c>
      <c r="D12447" s="51">
        <v>4.79</v>
      </c>
    </row>
    <row r="12448" spans="1:4" ht="15.75" customHeight="1" x14ac:dyDescent="0.3">
      <c r="A12448" s="51">
        <v>3874</v>
      </c>
      <c r="B12448" s="51" t="s">
        <v>12638</v>
      </c>
      <c r="C12448" s="51" t="s">
        <v>182</v>
      </c>
      <c r="D12448" s="51">
        <v>5.55</v>
      </c>
    </row>
    <row r="12449" spans="1:4" ht="15.75" customHeight="1" x14ac:dyDescent="0.3">
      <c r="A12449" s="51">
        <v>3870</v>
      </c>
      <c r="B12449" s="51" t="s">
        <v>12639</v>
      </c>
      <c r="C12449" s="51" t="s">
        <v>182</v>
      </c>
      <c r="D12449" s="51">
        <v>6.09</v>
      </c>
    </row>
    <row r="12450" spans="1:4" ht="15.75" customHeight="1" x14ac:dyDescent="0.3">
      <c r="A12450" s="51">
        <v>38678</v>
      </c>
      <c r="B12450" s="51" t="s">
        <v>12640</v>
      </c>
      <c r="C12450" s="51" t="s">
        <v>182</v>
      </c>
      <c r="D12450" s="51">
        <v>16.11</v>
      </c>
    </row>
    <row r="12451" spans="1:4" ht="15.75" customHeight="1" x14ac:dyDescent="0.3">
      <c r="A12451" s="51">
        <v>3859</v>
      </c>
      <c r="B12451" s="51" t="s">
        <v>12641</v>
      </c>
      <c r="C12451" s="51" t="s">
        <v>182</v>
      </c>
      <c r="D12451" s="51">
        <v>1.23</v>
      </c>
    </row>
    <row r="12452" spans="1:4" ht="15.75" customHeight="1" x14ac:dyDescent="0.3">
      <c r="A12452" s="51">
        <v>3856</v>
      </c>
      <c r="B12452" s="51" t="s">
        <v>12642</v>
      </c>
      <c r="C12452" s="51" t="s">
        <v>182</v>
      </c>
      <c r="D12452" s="51">
        <v>1.7</v>
      </c>
    </row>
    <row r="12453" spans="1:4" ht="15.75" customHeight="1" x14ac:dyDescent="0.3">
      <c r="A12453" s="51">
        <v>3906</v>
      </c>
      <c r="B12453" s="51" t="s">
        <v>12643</v>
      </c>
      <c r="C12453" s="51" t="s">
        <v>182</v>
      </c>
      <c r="D12453" s="51">
        <v>1.4</v>
      </c>
    </row>
    <row r="12454" spans="1:4" ht="15.75" customHeight="1" x14ac:dyDescent="0.3">
      <c r="A12454" s="51">
        <v>3860</v>
      </c>
      <c r="B12454" s="51" t="s">
        <v>12644</v>
      </c>
      <c r="C12454" s="51" t="s">
        <v>182</v>
      </c>
      <c r="D12454" s="51">
        <v>4.17</v>
      </c>
    </row>
    <row r="12455" spans="1:4" ht="15.75" customHeight="1" x14ac:dyDescent="0.3">
      <c r="A12455" s="51">
        <v>3905</v>
      </c>
      <c r="B12455" s="51" t="s">
        <v>12645</v>
      </c>
      <c r="C12455" s="51" t="s">
        <v>182</v>
      </c>
      <c r="D12455" s="51">
        <v>9.57</v>
      </c>
    </row>
    <row r="12456" spans="1:4" ht="15.75" customHeight="1" x14ac:dyDescent="0.3">
      <c r="A12456" s="51">
        <v>3871</v>
      </c>
      <c r="B12456" s="51" t="s">
        <v>12646</v>
      </c>
      <c r="C12456" s="51" t="s">
        <v>182</v>
      </c>
      <c r="D12456" s="51">
        <v>16.940000000000001</v>
      </c>
    </row>
    <row r="12457" spans="1:4" ht="15.75" customHeight="1" x14ac:dyDescent="0.3">
      <c r="A12457" s="51">
        <v>37427</v>
      </c>
      <c r="B12457" s="51" t="s">
        <v>12647</v>
      </c>
      <c r="C12457" s="51" t="s">
        <v>182</v>
      </c>
    </row>
    <row r="12458" spans="1:4" ht="15.75" customHeight="1" x14ac:dyDescent="0.3">
      <c r="A12458" s="51">
        <v>37424</v>
      </c>
      <c r="B12458" s="51" t="s">
        <v>12648</v>
      </c>
      <c r="C12458" s="51" t="s">
        <v>182</v>
      </c>
    </row>
    <row r="12459" spans="1:4" ht="15.75" customHeight="1" x14ac:dyDescent="0.3">
      <c r="A12459" s="51">
        <v>37428</v>
      </c>
      <c r="B12459" s="51" t="s">
        <v>12649</v>
      </c>
      <c r="C12459" s="51" t="s">
        <v>182</v>
      </c>
    </row>
    <row r="12460" spans="1:4" ht="15.75" customHeight="1" x14ac:dyDescent="0.3">
      <c r="A12460" s="51">
        <v>37425</v>
      </c>
      <c r="B12460" s="51" t="s">
        <v>12650</v>
      </c>
      <c r="C12460" s="51" t="s">
        <v>182</v>
      </c>
    </row>
    <row r="12461" spans="1:4" ht="15.75" customHeight="1" x14ac:dyDescent="0.3">
      <c r="A12461" s="51">
        <v>37429</v>
      </c>
      <c r="B12461" s="51" t="s">
        <v>12651</v>
      </c>
      <c r="C12461" s="51" t="s">
        <v>182</v>
      </c>
    </row>
    <row r="12462" spans="1:4" ht="15.75" customHeight="1" x14ac:dyDescent="0.3">
      <c r="A12462" s="51">
        <v>37426</v>
      </c>
      <c r="B12462" s="51" t="s">
        <v>12652</v>
      </c>
      <c r="C12462" s="51" t="s">
        <v>182</v>
      </c>
    </row>
    <row r="12463" spans="1:4" ht="15.75" customHeight="1" x14ac:dyDescent="0.3">
      <c r="A12463" s="51">
        <v>39292</v>
      </c>
      <c r="B12463" s="51" t="s">
        <v>12653</v>
      </c>
      <c r="C12463" s="51" t="s">
        <v>182</v>
      </c>
    </row>
    <row r="12464" spans="1:4" ht="15.75" customHeight="1" x14ac:dyDescent="0.3">
      <c r="A12464" s="51">
        <v>39293</v>
      </c>
      <c r="B12464" s="51" t="s">
        <v>12654</v>
      </c>
      <c r="C12464" s="51" t="s">
        <v>182</v>
      </c>
    </row>
    <row r="12465" spans="1:4" ht="15.75" customHeight="1" x14ac:dyDescent="0.3">
      <c r="A12465" s="51">
        <v>39294</v>
      </c>
      <c r="B12465" s="51" t="s">
        <v>12655</v>
      </c>
      <c r="C12465" s="51" t="s">
        <v>182</v>
      </c>
    </row>
    <row r="12466" spans="1:4" ht="15.75" customHeight="1" x14ac:dyDescent="0.3">
      <c r="A12466" s="51">
        <v>39295</v>
      </c>
      <c r="B12466" s="51" t="s">
        <v>12656</v>
      </c>
      <c r="C12466" s="51" t="s">
        <v>182</v>
      </c>
    </row>
    <row r="12467" spans="1:4" ht="15.75" customHeight="1" x14ac:dyDescent="0.3">
      <c r="A12467" s="51">
        <v>39312</v>
      </c>
      <c r="B12467" s="51" t="s">
        <v>12657</v>
      </c>
      <c r="C12467" s="51" t="s">
        <v>182</v>
      </c>
    </row>
    <row r="12468" spans="1:4" ht="15.75" customHeight="1" x14ac:dyDescent="0.3">
      <c r="A12468" s="51">
        <v>39313</v>
      </c>
      <c r="B12468" s="51" t="s">
        <v>12658</v>
      </c>
      <c r="C12468" s="51" t="s">
        <v>182</v>
      </c>
    </row>
    <row r="12469" spans="1:4" ht="15.75" customHeight="1" x14ac:dyDescent="0.3">
      <c r="A12469" s="51">
        <v>39314</v>
      </c>
      <c r="B12469" s="51" t="s">
        <v>12659</v>
      </c>
      <c r="C12469" s="51" t="s">
        <v>182</v>
      </c>
    </row>
    <row r="12470" spans="1:4" ht="15.75" customHeight="1" x14ac:dyDescent="0.3">
      <c r="A12470" s="51">
        <v>39296</v>
      </c>
      <c r="B12470" s="51" t="s">
        <v>12660</v>
      </c>
      <c r="C12470" s="51" t="s">
        <v>182</v>
      </c>
    </row>
    <row r="12471" spans="1:4" ht="15.75" customHeight="1" x14ac:dyDescent="0.3">
      <c r="A12471" s="51">
        <v>39297</v>
      </c>
      <c r="B12471" s="51" t="s">
        <v>12661</v>
      </c>
      <c r="C12471" s="51" t="s">
        <v>182</v>
      </c>
    </row>
    <row r="12472" spans="1:4" ht="15.75" customHeight="1" x14ac:dyDescent="0.3">
      <c r="A12472" s="51">
        <v>39298</v>
      </c>
      <c r="B12472" s="51" t="s">
        <v>12662</v>
      </c>
      <c r="C12472" s="51" t="s">
        <v>182</v>
      </c>
    </row>
    <row r="12473" spans="1:4" ht="15.75" customHeight="1" x14ac:dyDescent="0.3">
      <c r="A12473" s="51">
        <v>39299</v>
      </c>
      <c r="B12473" s="51" t="s">
        <v>12663</v>
      </c>
      <c r="C12473" s="51" t="s">
        <v>182</v>
      </c>
    </row>
    <row r="12474" spans="1:4" ht="15.75" customHeight="1" x14ac:dyDescent="0.3">
      <c r="A12474" s="51">
        <v>39308</v>
      </c>
      <c r="B12474" s="51" t="s">
        <v>12664</v>
      </c>
      <c r="C12474" s="51" t="s">
        <v>182</v>
      </c>
    </row>
    <row r="12475" spans="1:4" ht="15.75" customHeight="1" x14ac:dyDescent="0.3">
      <c r="A12475" s="51">
        <v>39309</v>
      </c>
      <c r="B12475" s="51" t="s">
        <v>12665</v>
      </c>
      <c r="C12475" s="51" t="s">
        <v>182</v>
      </c>
    </row>
    <row r="12476" spans="1:4" ht="15.75" customHeight="1" x14ac:dyDescent="0.3">
      <c r="A12476" s="51">
        <v>39310</v>
      </c>
      <c r="B12476" s="51" t="s">
        <v>12666</v>
      </c>
      <c r="C12476" s="51" t="s">
        <v>182</v>
      </c>
    </row>
    <row r="12477" spans="1:4" ht="15.75" customHeight="1" x14ac:dyDescent="0.3">
      <c r="A12477" s="51">
        <v>39311</v>
      </c>
      <c r="B12477" s="51" t="s">
        <v>12667</v>
      </c>
      <c r="C12477" s="51" t="s">
        <v>182</v>
      </c>
    </row>
    <row r="12478" spans="1:4" ht="15.75" customHeight="1" x14ac:dyDescent="0.3">
      <c r="A12478" s="51">
        <v>11519</v>
      </c>
      <c r="B12478" s="51" t="s">
        <v>12668</v>
      </c>
      <c r="C12478" s="51" t="s">
        <v>10261</v>
      </c>
      <c r="D12478" s="51">
        <v>56.5</v>
      </c>
    </row>
    <row r="12479" spans="1:4" ht="15.75" customHeight="1" x14ac:dyDescent="0.3">
      <c r="A12479" s="51">
        <v>11520</v>
      </c>
      <c r="B12479" s="51" t="s">
        <v>12669</v>
      </c>
      <c r="C12479" s="51" t="s">
        <v>10261</v>
      </c>
      <c r="D12479" s="51">
        <v>26.12</v>
      </c>
    </row>
    <row r="12480" spans="1:4" ht="15.75" customHeight="1" x14ac:dyDescent="0.3">
      <c r="A12480" s="51">
        <v>11518</v>
      </c>
      <c r="B12480" s="51" t="s">
        <v>12670</v>
      </c>
      <c r="C12480" s="51" t="s">
        <v>10261</v>
      </c>
      <c r="D12480" s="51">
        <v>94.98</v>
      </c>
    </row>
    <row r="12481" spans="1:4" ht="15.75" customHeight="1" x14ac:dyDescent="0.3">
      <c r="A12481" s="51">
        <v>38473</v>
      </c>
      <c r="B12481" s="51" t="s">
        <v>12671</v>
      </c>
      <c r="C12481" s="51" t="s">
        <v>182</v>
      </c>
      <c r="D12481" s="51">
        <v>117.23</v>
      </c>
    </row>
    <row r="12482" spans="1:4" ht="15.75" customHeight="1" x14ac:dyDescent="0.3">
      <c r="A12482" s="51">
        <v>4244</v>
      </c>
      <c r="B12482" s="51" t="s">
        <v>12672</v>
      </c>
      <c r="C12482" s="51" t="s">
        <v>2092</v>
      </c>
      <c r="D12482" s="51">
        <v>26.37</v>
      </c>
    </row>
    <row r="12483" spans="1:4" ht="15.75" customHeight="1" x14ac:dyDescent="0.3">
      <c r="A12483" s="51">
        <v>40977</v>
      </c>
      <c r="B12483" s="51" t="s">
        <v>12673</v>
      </c>
      <c r="C12483" s="51" t="s">
        <v>6963</v>
      </c>
      <c r="D12483" s="51">
        <v>4628.08</v>
      </c>
    </row>
    <row r="12484" spans="1:4" ht="15.75" customHeight="1" x14ac:dyDescent="0.3">
      <c r="A12484" s="51">
        <v>4115</v>
      </c>
      <c r="B12484" s="51" t="s">
        <v>12674</v>
      </c>
      <c r="C12484" s="51" t="s">
        <v>224</v>
      </c>
      <c r="D12484" s="51">
        <v>33.51</v>
      </c>
    </row>
    <row r="12485" spans="1:4" ht="15.75" customHeight="1" x14ac:dyDescent="0.3">
      <c r="A12485" s="51">
        <v>4119</v>
      </c>
      <c r="B12485" s="51" t="s">
        <v>12675</v>
      </c>
      <c r="C12485" s="51" t="s">
        <v>224</v>
      </c>
      <c r="D12485" s="51">
        <v>67.680000000000007</v>
      </c>
    </row>
    <row r="12486" spans="1:4" ht="15.75" customHeight="1" x14ac:dyDescent="0.3">
      <c r="A12486" s="51">
        <v>2794</v>
      </c>
      <c r="B12486" s="51" t="s">
        <v>12676</v>
      </c>
      <c r="C12486" s="51" t="s">
        <v>224</v>
      </c>
      <c r="D12486" s="51">
        <v>179.54</v>
      </c>
    </row>
    <row r="12487" spans="1:4" ht="15.75" customHeight="1" x14ac:dyDescent="0.3">
      <c r="A12487" s="51">
        <v>2788</v>
      </c>
      <c r="B12487" s="51" t="s">
        <v>12677</v>
      </c>
      <c r="C12487" s="51" t="s">
        <v>224</v>
      </c>
      <c r="D12487" s="51">
        <v>261.55</v>
      </c>
    </row>
    <row r="12488" spans="1:4" ht="15.75" customHeight="1" x14ac:dyDescent="0.3">
      <c r="A12488" s="51">
        <v>4006</v>
      </c>
      <c r="B12488" s="51" t="s">
        <v>12678</v>
      </c>
      <c r="C12488" s="51" t="s">
        <v>303</v>
      </c>
      <c r="D12488" s="51">
        <v>1574.6</v>
      </c>
    </row>
    <row r="12489" spans="1:4" ht="15.75" customHeight="1" x14ac:dyDescent="0.3">
      <c r="A12489" s="51">
        <v>36151</v>
      </c>
      <c r="B12489" s="51" t="s">
        <v>12679</v>
      </c>
      <c r="C12489" s="51" t="s">
        <v>182</v>
      </c>
      <c r="D12489" s="51">
        <v>30</v>
      </c>
    </row>
    <row r="12490" spans="1:4" ht="15.75" customHeight="1" x14ac:dyDescent="0.3">
      <c r="A12490" s="51">
        <v>37461</v>
      </c>
      <c r="B12490" s="51" t="s">
        <v>12680</v>
      </c>
      <c r="C12490" s="51" t="s">
        <v>224</v>
      </c>
      <c r="D12490" s="51">
        <v>21.48</v>
      </c>
    </row>
    <row r="12491" spans="1:4" ht="15.75" customHeight="1" x14ac:dyDescent="0.3">
      <c r="A12491" s="51">
        <v>37460</v>
      </c>
      <c r="B12491" s="51" t="s">
        <v>12681</v>
      </c>
      <c r="C12491" s="51" t="s">
        <v>224</v>
      </c>
      <c r="D12491" s="51">
        <v>29.34</v>
      </c>
    </row>
    <row r="12492" spans="1:4" ht="15.75" customHeight="1" x14ac:dyDescent="0.3">
      <c r="A12492" s="51">
        <v>37458</v>
      </c>
      <c r="B12492" s="51" t="s">
        <v>12682</v>
      </c>
      <c r="C12492" s="51" t="s">
        <v>224</v>
      </c>
      <c r="D12492" s="51">
        <v>8.6</v>
      </c>
    </row>
    <row r="12493" spans="1:4" ht="15.75" customHeight="1" x14ac:dyDescent="0.3">
      <c r="A12493" s="51">
        <v>37454</v>
      </c>
      <c r="B12493" s="51" t="s">
        <v>12683</v>
      </c>
      <c r="C12493" s="51" t="s">
        <v>224</v>
      </c>
      <c r="D12493" s="51">
        <v>2.2599999999999998</v>
      </c>
    </row>
    <row r="12494" spans="1:4" ht="15.75" customHeight="1" x14ac:dyDescent="0.3">
      <c r="A12494" s="51">
        <v>37455</v>
      </c>
      <c r="B12494" s="51" t="s">
        <v>12684</v>
      </c>
      <c r="C12494" s="51" t="s">
        <v>224</v>
      </c>
      <c r="D12494" s="51">
        <v>3.8</v>
      </c>
    </row>
    <row r="12495" spans="1:4" ht="15.75" customHeight="1" x14ac:dyDescent="0.3">
      <c r="A12495" s="51">
        <v>37459</v>
      </c>
      <c r="B12495" s="51" t="s">
        <v>12685</v>
      </c>
      <c r="C12495" s="51" t="s">
        <v>224</v>
      </c>
      <c r="D12495" s="51">
        <v>12.08</v>
      </c>
    </row>
    <row r="12496" spans="1:4" ht="15.75" customHeight="1" x14ac:dyDescent="0.3">
      <c r="A12496" s="51">
        <v>37457</v>
      </c>
      <c r="B12496" s="51" t="s">
        <v>12686</v>
      </c>
      <c r="C12496" s="51" t="s">
        <v>224</v>
      </c>
      <c r="D12496" s="51">
        <v>5.79</v>
      </c>
    </row>
    <row r="12497" spans="1:4" ht="15.75" customHeight="1" x14ac:dyDescent="0.3">
      <c r="A12497" s="51">
        <v>37456</v>
      </c>
      <c r="B12497" s="51" t="s">
        <v>12687</v>
      </c>
      <c r="C12497" s="51" t="s">
        <v>224</v>
      </c>
      <c r="D12497" s="51">
        <v>3.05</v>
      </c>
    </row>
    <row r="12498" spans="1:4" ht="15.75" customHeight="1" x14ac:dyDescent="0.3">
      <c r="A12498" s="51">
        <v>21029</v>
      </c>
      <c r="B12498" s="51" t="s">
        <v>12688</v>
      </c>
      <c r="C12498" s="51" t="s">
        <v>182</v>
      </c>
      <c r="D12498" s="51">
        <v>350</v>
      </c>
    </row>
    <row r="12499" spans="1:4" ht="15.75" customHeight="1" x14ac:dyDescent="0.3">
      <c r="A12499" s="51">
        <v>21030</v>
      </c>
      <c r="B12499" s="51" t="s">
        <v>12689</v>
      </c>
      <c r="C12499" s="51" t="s">
        <v>182</v>
      </c>
      <c r="D12499" s="51">
        <v>431.43</v>
      </c>
    </row>
    <row r="12500" spans="1:4" ht="15.75" customHeight="1" x14ac:dyDescent="0.3">
      <c r="A12500" s="51">
        <v>21031</v>
      </c>
      <c r="B12500" s="51" t="s">
        <v>12690</v>
      </c>
      <c r="C12500" s="51" t="s">
        <v>182</v>
      </c>
      <c r="D12500" s="51">
        <v>537.12</v>
      </c>
    </row>
    <row r="12501" spans="1:4" ht="15.75" customHeight="1" x14ac:dyDescent="0.3">
      <c r="A12501" s="51">
        <v>21032</v>
      </c>
      <c r="B12501" s="51" t="s">
        <v>12691</v>
      </c>
      <c r="C12501" s="51" t="s">
        <v>182</v>
      </c>
      <c r="D12501" s="51">
        <v>573.51</v>
      </c>
    </row>
    <row r="12502" spans="1:4" ht="15.75" customHeight="1" x14ac:dyDescent="0.3">
      <c r="A12502" s="51">
        <v>37527</v>
      </c>
      <c r="B12502" s="51" t="s">
        <v>12692</v>
      </c>
      <c r="C12502" s="51" t="s">
        <v>182</v>
      </c>
      <c r="D12502" s="51">
        <v>518.05999999999995</v>
      </c>
    </row>
    <row r="12503" spans="1:4" ht="15.75" customHeight="1" x14ac:dyDescent="0.3">
      <c r="A12503" s="51">
        <v>37528</v>
      </c>
      <c r="B12503" s="51" t="s">
        <v>12693</v>
      </c>
      <c r="C12503" s="51" t="s">
        <v>182</v>
      </c>
      <c r="D12503" s="51">
        <v>617.69000000000005</v>
      </c>
    </row>
    <row r="12504" spans="1:4" ht="15.75" customHeight="1" x14ac:dyDescent="0.3">
      <c r="A12504" s="51">
        <v>37529</v>
      </c>
      <c r="B12504" s="51" t="s">
        <v>12694</v>
      </c>
      <c r="C12504" s="51" t="s">
        <v>182</v>
      </c>
      <c r="D12504" s="51">
        <v>623.76</v>
      </c>
    </row>
    <row r="12505" spans="1:4" ht="15.75" customHeight="1" x14ac:dyDescent="0.3">
      <c r="A12505" s="51">
        <v>37530</v>
      </c>
      <c r="B12505" s="51" t="s">
        <v>12695</v>
      </c>
      <c r="C12505" s="51" t="s">
        <v>182</v>
      </c>
      <c r="D12505" s="51">
        <v>814.35</v>
      </c>
    </row>
    <row r="12506" spans="1:4" ht="15.75" customHeight="1" x14ac:dyDescent="0.3">
      <c r="A12506" s="51">
        <v>21034</v>
      </c>
      <c r="B12506" s="51" t="s">
        <v>12696</v>
      </c>
      <c r="C12506" s="51" t="s">
        <v>182</v>
      </c>
      <c r="D12506" s="51">
        <v>694.8</v>
      </c>
    </row>
    <row r="12507" spans="1:4" ht="15.75" customHeight="1" x14ac:dyDescent="0.3">
      <c r="A12507" s="51">
        <v>37531</v>
      </c>
      <c r="B12507" s="51" t="s">
        <v>12697</v>
      </c>
      <c r="C12507" s="51" t="s">
        <v>182</v>
      </c>
      <c r="D12507" s="51">
        <v>875</v>
      </c>
    </row>
    <row r="12508" spans="1:4" ht="15.75" customHeight="1" x14ac:dyDescent="0.3">
      <c r="A12508" s="51">
        <v>21036</v>
      </c>
      <c r="B12508" s="51" t="s">
        <v>12698</v>
      </c>
      <c r="C12508" s="51" t="s">
        <v>182</v>
      </c>
      <c r="D12508" s="51">
        <v>1063.8599999999999</v>
      </c>
    </row>
    <row r="12509" spans="1:4" ht="15.75" customHeight="1" x14ac:dyDescent="0.3">
      <c r="A12509" s="51">
        <v>21037</v>
      </c>
      <c r="B12509" s="51" t="s">
        <v>12699</v>
      </c>
      <c r="C12509" s="51" t="s">
        <v>182</v>
      </c>
      <c r="D12509" s="51">
        <v>1212.8699999999999</v>
      </c>
    </row>
    <row r="12510" spans="1:4" ht="15.75" customHeight="1" x14ac:dyDescent="0.3">
      <c r="A12510" s="51">
        <v>20185</v>
      </c>
      <c r="B12510" s="51" t="s">
        <v>12700</v>
      </c>
      <c r="C12510" s="51" t="s">
        <v>224</v>
      </c>
      <c r="D12510" s="51">
        <v>34.93</v>
      </c>
    </row>
    <row r="12511" spans="1:4" ht="15.75" customHeight="1" x14ac:dyDescent="0.3">
      <c r="A12511" s="51">
        <v>20260</v>
      </c>
      <c r="B12511" s="51" t="s">
        <v>12701</v>
      </c>
      <c r="C12511" s="51" t="s">
        <v>182</v>
      </c>
      <c r="D12511" s="51">
        <v>28.09</v>
      </c>
    </row>
    <row r="12512" spans="1:4" ht="15.75" customHeight="1" x14ac:dyDescent="0.3">
      <c r="A12512" s="51">
        <v>37523</v>
      </c>
      <c r="B12512" s="51" t="s">
        <v>12702</v>
      </c>
      <c r="C12512" s="51" t="s">
        <v>182</v>
      </c>
    </row>
    <row r="12513" spans="1:4" ht="15.75" customHeight="1" x14ac:dyDescent="0.3">
      <c r="A12513" s="51">
        <v>37515</v>
      </c>
      <c r="B12513" s="51" t="s">
        <v>12703</v>
      </c>
      <c r="C12513" s="51" t="s">
        <v>182</v>
      </c>
    </row>
    <row r="12514" spans="1:4" ht="15.75" customHeight="1" x14ac:dyDescent="0.3">
      <c r="A12514" s="51">
        <v>12899</v>
      </c>
      <c r="B12514" s="51" t="s">
        <v>12704</v>
      </c>
      <c r="C12514" s="51" t="s">
        <v>182</v>
      </c>
    </row>
    <row r="12515" spans="1:4" ht="15.75" customHeight="1" x14ac:dyDescent="0.3">
      <c r="A12515" s="51">
        <v>12898</v>
      </c>
      <c r="B12515" s="51" t="s">
        <v>12705</v>
      </c>
      <c r="C12515" s="51" t="s">
        <v>182</v>
      </c>
    </row>
    <row r="12516" spans="1:4" ht="15.75" customHeight="1" x14ac:dyDescent="0.3">
      <c r="A12516" s="51">
        <v>39699</v>
      </c>
      <c r="B12516" s="51" t="s">
        <v>12706</v>
      </c>
      <c r="C12516" s="51" t="s">
        <v>216</v>
      </c>
      <c r="D12516" s="51">
        <v>15.91</v>
      </c>
    </row>
    <row r="12517" spans="1:4" ht="15.75" customHeight="1" x14ac:dyDescent="0.3">
      <c r="A12517" s="51">
        <v>39696</v>
      </c>
      <c r="B12517" s="51" t="s">
        <v>12707</v>
      </c>
      <c r="C12517" s="51" t="s">
        <v>216</v>
      </c>
      <c r="D12517" s="51">
        <v>4.5</v>
      </c>
    </row>
    <row r="12518" spans="1:4" ht="15.75" customHeight="1" x14ac:dyDescent="0.3">
      <c r="A12518" s="51">
        <v>42528</v>
      </c>
      <c r="B12518" s="51" t="s">
        <v>12708</v>
      </c>
      <c r="C12518" s="51" t="s">
        <v>216</v>
      </c>
      <c r="D12518" s="51">
        <v>6.4</v>
      </c>
    </row>
    <row r="12519" spans="1:4" ht="15.75" customHeight="1" x14ac:dyDescent="0.3">
      <c r="A12519" s="51">
        <v>39700</v>
      </c>
      <c r="B12519" s="51" t="s">
        <v>12709</v>
      </c>
      <c r="C12519" s="51" t="s">
        <v>216</v>
      </c>
      <c r="D12519" s="51">
        <v>28.98</v>
      </c>
    </row>
    <row r="12520" spans="1:4" ht="15.75" customHeight="1" x14ac:dyDescent="0.3">
      <c r="A12520" s="51">
        <v>4014</v>
      </c>
      <c r="B12520" s="51" t="s">
        <v>12710</v>
      </c>
      <c r="C12520" s="51" t="s">
        <v>216</v>
      </c>
      <c r="D12520" s="51">
        <v>59.67</v>
      </c>
    </row>
    <row r="12521" spans="1:4" ht="15.75" customHeight="1" x14ac:dyDescent="0.3">
      <c r="A12521" s="51">
        <v>4015</v>
      </c>
      <c r="B12521" s="51" t="s">
        <v>12711</v>
      </c>
      <c r="C12521" s="51" t="s">
        <v>216</v>
      </c>
      <c r="D12521" s="51">
        <v>73.27</v>
      </c>
    </row>
    <row r="12522" spans="1:4" ht="15.75" customHeight="1" x14ac:dyDescent="0.3">
      <c r="A12522" s="51">
        <v>4017</v>
      </c>
      <c r="B12522" s="51" t="s">
        <v>12712</v>
      </c>
      <c r="C12522" s="51" t="s">
        <v>216</v>
      </c>
      <c r="D12522" s="51">
        <v>106.61</v>
      </c>
    </row>
    <row r="12523" spans="1:4" ht="15.75" customHeight="1" x14ac:dyDescent="0.3">
      <c r="A12523" s="51">
        <v>11621</v>
      </c>
      <c r="B12523" s="51" t="s">
        <v>12713</v>
      </c>
      <c r="C12523" s="51" t="s">
        <v>216</v>
      </c>
      <c r="D12523" s="51">
        <v>57.67</v>
      </c>
    </row>
    <row r="12524" spans="1:4" ht="15.75" customHeight="1" x14ac:dyDescent="0.3">
      <c r="A12524" s="51">
        <v>4016</v>
      </c>
      <c r="B12524" s="51" t="s">
        <v>12714</v>
      </c>
      <c r="C12524" s="51" t="s">
        <v>216</v>
      </c>
      <c r="D12524" s="51">
        <v>42.11</v>
      </c>
    </row>
    <row r="12525" spans="1:4" ht="15.75" customHeight="1" x14ac:dyDescent="0.3">
      <c r="A12525" s="51">
        <v>38544</v>
      </c>
      <c r="B12525" s="51" t="s">
        <v>12715</v>
      </c>
      <c r="C12525" s="51" t="s">
        <v>216</v>
      </c>
      <c r="D12525" s="51">
        <v>10.8</v>
      </c>
    </row>
    <row r="12526" spans="1:4" ht="15.75" customHeight="1" x14ac:dyDescent="0.3">
      <c r="A12526" s="51">
        <v>38545</v>
      </c>
      <c r="B12526" s="51" t="s">
        <v>12716</v>
      </c>
      <c r="C12526" s="51" t="s">
        <v>216</v>
      </c>
      <c r="D12526" s="51">
        <v>6.94</v>
      </c>
    </row>
    <row r="12527" spans="1:4" ht="15.75" customHeight="1" x14ac:dyDescent="0.3">
      <c r="A12527" s="51">
        <v>42527</v>
      </c>
      <c r="B12527" s="51" t="s">
        <v>12717</v>
      </c>
      <c r="C12527" s="51" t="s">
        <v>216</v>
      </c>
      <c r="D12527" s="51">
        <v>16.91</v>
      </c>
    </row>
    <row r="12528" spans="1:4" ht="15.75" customHeight="1" x14ac:dyDescent="0.3">
      <c r="A12528" s="51">
        <v>39323</v>
      </c>
      <c r="B12528" s="51" t="s">
        <v>12718</v>
      </c>
      <c r="C12528" s="51" t="s">
        <v>216</v>
      </c>
      <c r="D12528" s="51">
        <v>26.49</v>
      </c>
    </row>
    <row r="12529" spans="1:4" ht="15.75" customHeight="1" x14ac:dyDescent="0.3">
      <c r="A12529" s="51">
        <v>626</v>
      </c>
      <c r="B12529" s="51" t="s">
        <v>12719</v>
      </c>
      <c r="C12529" s="51" t="s">
        <v>482</v>
      </c>
      <c r="D12529" s="51">
        <v>18.54</v>
      </c>
    </row>
    <row r="12530" spans="1:4" ht="15.75" customHeight="1" x14ac:dyDescent="0.3">
      <c r="A12530" s="51">
        <v>44504</v>
      </c>
      <c r="B12530" s="51" t="s">
        <v>12720</v>
      </c>
      <c r="C12530" s="51" t="s">
        <v>216</v>
      </c>
    </row>
    <row r="12531" spans="1:4" ht="15.75" customHeight="1" x14ac:dyDescent="0.3">
      <c r="A12531" s="51">
        <v>44505</v>
      </c>
      <c r="B12531" s="51" t="s">
        <v>12721</v>
      </c>
      <c r="C12531" s="51" t="s">
        <v>216</v>
      </c>
    </row>
    <row r="12532" spans="1:4" ht="15.75" customHeight="1" x14ac:dyDescent="0.3">
      <c r="A12532" s="51">
        <v>44506</v>
      </c>
      <c r="B12532" s="51" t="s">
        <v>12722</v>
      </c>
      <c r="C12532" s="51" t="s">
        <v>216</v>
      </c>
    </row>
    <row r="12533" spans="1:4" ht="15.75" customHeight="1" x14ac:dyDescent="0.3">
      <c r="A12533" s="51">
        <v>44507</v>
      </c>
      <c r="B12533" s="51" t="s">
        <v>12723</v>
      </c>
      <c r="C12533" s="51" t="s">
        <v>216</v>
      </c>
    </row>
    <row r="12534" spans="1:4" ht="15.75" customHeight="1" x14ac:dyDescent="0.3">
      <c r="A12534" s="51">
        <v>44508</v>
      </c>
      <c r="B12534" s="51" t="s">
        <v>12724</v>
      </c>
      <c r="C12534" s="51" t="s">
        <v>216</v>
      </c>
    </row>
    <row r="12535" spans="1:4" ht="15.75" customHeight="1" x14ac:dyDescent="0.3">
      <c r="A12535" s="51">
        <v>44509</v>
      </c>
      <c r="B12535" s="51" t="s">
        <v>12725</v>
      </c>
      <c r="C12535" s="51" t="s">
        <v>216</v>
      </c>
    </row>
    <row r="12536" spans="1:4" ht="15.75" customHeight="1" x14ac:dyDescent="0.3">
      <c r="A12536" s="51">
        <v>44510</v>
      </c>
      <c r="B12536" s="51" t="s">
        <v>12726</v>
      </c>
      <c r="C12536" s="51" t="s">
        <v>216</v>
      </c>
    </row>
    <row r="12537" spans="1:4" ht="15.75" customHeight="1" x14ac:dyDescent="0.3">
      <c r="A12537" s="51">
        <v>44512</v>
      </c>
      <c r="B12537" s="51" t="s">
        <v>12727</v>
      </c>
      <c r="C12537" s="51" t="s">
        <v>216</v>
      </c>
    </row>
    <row r="12538" spans="1:4" ht="15.75" customHeight="1" x14ac:dyDescent="0.3">
      <c r="A12538" s="51">
        <v>44513</v>
      </c>
      <c r="B12538" s="51" t="s">
        <v>12728</v>
      </c>
      <c r="C12538" s="51" t="s">
        <v>216</v>
      </c>
    </row>
    <row r="12539" spans="1:4" ht="15.75" customHeight="1" x14ac:dyDescent="0.3">
      <c r="A12539" s="51">
        <v>44514</v>
      </c>
      <c r="B12539" s="51" t="s">
        <v>12729</v>
      </c>
      <c r="C12539" s="51" t="s">
        <v>216</v>
      </c>
    </row>
    <row r="12540" spans="1:4" ht="15.75" customHeight="1" x14ac:dyDescent="0.3">
      <c r="A12540" s="51">
        <v>44515</v>
      </c>
      <c r="B12540" s="51" t="s">
        <v>12730</v>
      </c>
      <c r="C12540" s="51" t="s">
        <v>216</v>
      </c>
    </row>
    <row r="12541" spans="1:4" ht="15.75" customHeight="1" x14ac:dyDescent="0.3">
      <c r="A12541" s="51">
        <v>44511</v>
      </c>
      <c r="B12541" s="51" t="s">
        <v>12731</v>
      </c>
      <c r="C12541" s="51" t="s">
        <v>216</v>
      </c>
    </row>
    <row r="12542" spans="1:4" ht="15.75" customHeight="1" x14ac:dyDescent="0.3">
      <c r="A12542" s="51">
        <v>44516</v>
      </c>
      <c r="B12542" s="51" t="s">
        <v>12732</v>
      </c>
      <c r="C12542" s="51" t="s">
        <v>216</v>
      </c>
    </row>
    <row r="12543" spans="1:4" ht="15.75" customHeight="1" x14ac:dyDescent="0.3">
      <c r="A12543" s="51">
        <v>44517</v>
      </c>
      <c r="B12543" s="51" t="s">
        <v>12733</v>
      </c>
      <c r="C12543" s="51" t="s">
        <v>216</v>
      </c>
    </row>
    <row r="12544" spans="1:4" ht="15.75" customHeight="1" x14ac:dyDescent="0.3">
      <c r="A12544" s="51">
        <v>11479</v>
      </c>
      <c r="B12544" s="51" t="s">
        <v>12734</v>
      </c>
      <c r="C12544" s="51" t="s">
        <v>182</v>
      </c>
      <c r="D12544" s="51">
        <v>39.67</v>
      </c>
    </row>
    <row r="12545" spans="1:4" ht="15.75" customHeight="1" x14ac:dyDescent="0.3">
      <c r="A12545" s="51">
        <v>11481</v>
      </c>
      <c r="B12545" s="51" t="s">
        <v>12735</v>
      </c>
      <c r="C12545" s="51" t="s">
        <v>182</v>
      </c>
      <c r="D12545" s="51">
        <v>35.89</v>
      </c>
    </row>
    <row r="12546" spans="1:4" ht="15.75" customHeight="1" x14ac:dyDescent="0.3">
      <c r="A12546" s="51">
        <v>43609</v>
      </c>
      <c r="B12546" s="51" t="s">
        <v>12736</v>
      </c>
      <c r="C12546" s="51" t="s">
        <v>182</v>
      </c>
      <c r="D12546" s="51">
        <v>35.89</v>
      </c>
    </row>
    <row r="12547" spans="1:4" ht="15.75" customHeight="1" x14ac:dyDescent="0.3">
      <c r="A12547" s="51">
        <v>11478</v>
      </c>
      <c r="B12547" s="51" t="s">
        <v>12737</v>
      </c>
      <c r="C12547" s="51" t="s">
        <v>182</v>
      </c>
      <c r="D12547" s="51">
        <v>68.069999999999993</v>
      </c>
    </row>
    <row r="12548" spans="1:4" ht="15.75" customHeight="1" x14ac:dyDescent="0.3">
      <c r="A12548" s="51">
        <v>43608</v>
      </c>
      <c r="B12548" s="51" t="s">
        <v>12738</v>
      </c>
      <c r="C12548" s="51" t="s">
        <v>182</v>
      </c>
      <c r="D12548" s="51">
        <v>51.94</v>
      </c>
    </row>
    <row r="12549" spans="1:4" ht="15.75" customHeight="1" x14ac:dyDescent="0.3">
      <c r="A12549" s="51">
        <v>11476</v>
      </c>
      <c r="B12549" s="51" t="s">
        <v>12739</v>
      </c>
      <c r="C12549" s="51" t="s">
        <v>182</v>
      </c>
      <c r="D12549" s="51">
        <v>51.94</v>
      </c>
    </row>
    <row r="12550" spans="1:4" ht="15.75" customHeight="1" x14ac:dyDescent="0.3">
      <c r="A12550" s="51">
        <v>40637</v>
      </c>
      <c r="B12550" s="51" t="s">
        <v>12740</v>
      </c>
      <c r="C12550" s="51" t="s">
        <v>182</v>
      </c>
    </row>
    <row r="12551" spans="1:4" ht="15.75" customHeight="1" x14ac:dyDescent="0.3">
      <c r="A12551" s="51">
        <v>13836</v>
      </c>
      <c r="B12551" s="51" t="s">
        <v>12741</v>
      </c>
      <c r="C12551" s="51" t="s">
        <v>182</v>
      </c>
    </row>
    <row r="12552" spans="1:4" ht="15.75" customHeight="1" x14ac:dyDescent="0.3">
      <c r="A12552" s="51">
        <v>14534</v>
      </c>
      <c r="B12552" s="51" t="s">
        <v>12742</v>
      </c>
      <c r="C12552" s="51" t="s">
        <v>182</v>
      </c>
    </row>
    <row r="12553" spans="1:4" ht="15.75" customHeight="1" x14ac:dyDescent="0.3">
      <c r="A12553" s="51">
        <v>14619</v>
      </c>
      <c r="B12553" s="51" t="s">
        <v>12743</v>
      </c>
      <c r="C12553" s="51" t="s">
        <v>182</v>
      </c>
      <c r="D12553" s="51">
        <v>16773.86</v>
      </c>
    </row>
    <row r="12554" spans="1:4" ht="15.75" customHeight="1" x14ac:dyDescent="0.3">
      <c r="A12554" s="51">
        <v>14535</v>
      </c>
      <c r="B12554" s="51" t="s">
        <v>12744</v>
      </c>
      <c r="C12554" s="51" t="s">
        <v>182</v>
      </c>
    </row>
    <row r="12555" spans="1:4" ht="15.75" customHeight="1" x14ac:dyDescent="0.3">
      <c r="A12555" s="51">
        <v>39813</v>
      </c>
      <c r="B12555" s="51" t="s">
        <v>12745</v>
      </c>
      <c r="C12555" s="51" t="s">
        <v>182</v>
      </c>
    </row>
    <row r="12556" spans="1:4" ht="15.75" customHeight="1" x14ac:dyDescent="0.3">
      <c r="A12556" s="51">
        <v>12868</v>
      </c>
      <c r="B12556" s="51" t="s">
        <v>12746</v>
      </c>
      <c r="C12556" s="51" t="s">
        <v>2092</v>
      </c>
      <c r="D12556" s="51">
        <v>24.81</v>
      </c>
    </row>
    <row r="12557" spans="1:4" ht="15.75" customHeight="1" x14ac:dyDescent="0.3">
      <c r="A12557" s="51">
        <v>40916</v>
      </c>
      <c r="B12557" s="51" t="s">
        <v>12747</v>
      </c>
      <c r="C12557" s="51" t="s">
        <v>6963</v>
      </c>
      <c r="D12557" s="51">
        <v>4355.05</v>
      </c>
    </row>
    <row r="12558" spans="1:4" ht="15.75" customHeight="1" x14ac:dyDescent="0.3">
      <c r="A12558" s="51">
        <v>4755</v>
      </c>
      <c r="B12558" s="51" t="s">
        <v>12748</v>
      </c>
      <c r="C12558" s="51" t="s">
        <v>2092</v>
      </c>
      <c r="D12558" s="51">
        <v>30.74</v>
      </c>
    </row>
    <row r="12559" spans="1:4" ht="15.75" customHeight="1" x14ac:dyDescent="0.3">
      <c r="A12559" s="51">
        <v>41067</v>
      </c>
      <c r="B12559" s="51" t="s">
        <v>12749</v>
      </c>
      <c r="C12559" s="51" t="s">
        <v>6963</v>
      </c>
      <c r="D12559" s="51">
        <v>5395.78</v>
      </c>
    </row>
    <row r="12560" spans="1:4" ht="15.75" customHeight="1" x14ac:dyDescent="0.3">
      <c r="A12560" s="51">
        <v>38463</v>
      </c>
      <c r="B12560" s="51" t="s">
        <v>12750</v>
      </c>
      <c r="C12560" s="51" t="s">
        <v>182</v>
      </c>
      <c r="D12560" s="51">
        <v>28.48</v>
      </c>
    </row>
    <row r="12561" spans="1:4" ht="15.75" customHeight="1" x14ac:dyDescent="0.3">
      <c r="A12561" s="51">
        <v>40703</v>
      </c>
      <c r="B12561" s="51" t="s">
        <v>12751</v>
      </c>
      <c r="C12561" s="51" t="s">
        <v>182</v>
      </c>
    </row>
    <row r="12562" spans="1:4" ht="15.75" customHeight="1" x14ac:dyDescent="0.3">
      <c r="A12562" s="51">
        <v>14531</v>
      </c>
      <c r="B12562" s="51" t="s">
        <v>12752</v>
      </c>
      <c r="C12562" s="51" t="s">
        <v>182</v>
      </c>
    </row>
    <row r="12563" spans="1:4" ht="15.75" customHeight="1" x14ac:dyDescent="0.3">
      <c r="A12563" s="51">
        <v>36533</v>
      </c>
      <c r="B12563" s="51" t="s">
        <v>12753</v>
      </c>
      <c r="C12563" s="51" t="s">
        <v>182</v>
      </c>
    </row>
    <row r="12564" spans="1:4" ht="15.75" customHeight="1" x14ac:dyDescent="0.3">
      <c r="A12564" s="51">
        <v>11616</v>
      </c>
      <c r="B12564" s="51" t="s">
        <v>12754</v>
      </c>
      <c r="C12564" s="51" t="s">
        <v>182</v>
      </c>
    </row>
    <row r="12565" spans="1:4" ht="15.75" customHeight="1" x14ac:dyDescent="0.3">
      <c r="A12565" s="51">
        <v>41898</v>
      </c>
      <c r="B12565" s="51" t="s">
        <v>12755</v>
      </c>
      <c r="C12565" s="51" t="s">
        <v>182</v>
      </c>
    </row>
    <row r="12566" spans="1:4" ht="15.75" customHeight="1" x14ac:dyDescent="0.3">
      <c r="A12566" s="51">
        <v>13447</v>
      </c>
      <c r="B12566" s="51" t="s">
        <v>12756</v>
      </c>
      <c r="C12566" s="51" t="s">
        <v>182</v>
      </c>
    </row>
    <row r="12567" spans="1:4" ht="15.75" customHeight="1" x14ac:dyDescent="0.3">
      <c r="A12567" s="51">
        <v>14529</v>
      </c>
      <c r="B12567" s="51" t="s">
        <v>12757</v>
      </c>
      <c r="C12567" s="51" t="s">
        <v>182</v>
      </c>
    </row>
    <row r="12568" spans="1:4" ht="15.75" customHeight="1" x14ac:dyDescent="0.3">
      <c r="A12568" s="51">
        <v>10747</v>
      </c>
      <c r="B12568" s="51" t="s">
        <v>12758</v>
      </c>
      <c r="C12568" s="51" t="s">
        <v>182</v>
      </c>
    </row>
    <row r="12569" spans="1:4" ht="15.75" customHeight="1" x14ac:dyDescent="0.3">
      <c r="A12569" s="51">
        <v>36141</v>
      </c>
      <c r="B12569" s="51" t="s">
        <v>12759</v>
      </c>
      <c r="C12569" s="51" t="s">
        <v>182</v>
      </c>
      <c r="D12569" s="51">
        <v>40.5</v>
      </c>
    </row>
    <row r="12570" spans="1:4" ht="15.75" customHeight="1" x14ac:dyDescent="0.3">
      <c r="A12570" s="51">
        <v>43651</v>
      </c>
      <c r="B12570" s="51" t="s">
        <v>12760</v>
      </c>
      <c r="C12570" s="51" t="s">
        <v>482</v>
      </c>
      <c r="D12570" s="51">
        <v>8.1999999999999993</v>
      </c>
    </row>
    <row r="12571" spans="1:4" ht="15.75" customHeight="1" x14ac:dyDescent="0.3">
      <c r="A12571" s="51">
        <v>43626</v>
      </c>
      <c r="B12571" s="51" t="s">
        <v>12761</v>
      </c>
      <c r="C12571" s="51" t="s">
        <v>482</v>
      </c>
      <c r="D12571" s="51">
        <v>4.5599999999999996</v>
      </c>
    </row>
    <row r="12572" spans="1:4" ht="15.75" customHeight="1" x14ac:dyDescent="0.3">
      <c r="A12572" s="51">
        <v>39434</v>
      </c>
      <c r="B12572" s="51" t="s">
        <v>12762</v>
      </c>
      <c r="C12572" s="51" t="s">
        <v>482</v>
      </c>
      <c r="D12572" s="51">
        <v>3.83</v>
      </c>
    </row>
    <row r="12573" spans="1:4" ht="15.75" customHeight="1" x14ac:dyDescent="0.3">
      <c r="A12573" s="51">
        <v>39433</v>
      </c>
      <c r="B12573" s="51" t="s">
        <v>12763</v>
      </c>
      <c r="C12573" s="51" t="s">
        <v>482</v>
      </c>
      <c r="D12573" s="51">
        <v>3.05</v>
      </c>
    </row>
    <row r="12574" spans="1:4" ht="15.75" customHeight="1" x14ac:dyDescent="0.3">
      <c r="A12574" s="51">
        <v>4049</v>
      </c>
      <c r="B12574" s="51" t="s">
        <v>12764</v>
      </c>
      <c r="C12574" s="51" t="s">
        <v>9362</v>
      </c>
      <c r="D12574" s="51">
        <v>91.52</v>
      </c>
    </row>
    <row r="12575" spans="1:4" ht="15.75" customHeight="1" x14ac:dyDescent="0.3">
      <c r="A12575" s="51">
        <v>38120</v>
      </c>
      <c r="B12575" s="51" t="s">
        <v>12765</v>
      </c>
      <c r="C12575" s="51" t="s">
        <v>482</v>
      </c>
      <c r="D12575" s="51">
        <v>131.94</v>
      </c>
    </row>
    <row r="12576" spans="1:4" ht="15.75" customHeight="1" x14ac:dyDescent="0.3">
      <c r="A12576" s="51">
        <v>43652</v>
      </c>
      <c r="B12576" s="51" t="s">
        <v>12766</v>
      </c>
      <c r="C12576" s="51" t="s">
        <v>482</v>
      </c>
      <c r="D12576" s="51">
        <v>18.38</v>
      </c>
    </row>
    <row r="12577" spans="1:4" ht="15.75" customHeight="1" x14ac:dyDescent="0.3">
      <c r="A12577" s="51">
        <v>10498</v>
      </c>
      <c r="B12577" s="51" t="s">
        <v>12767</v>
      </c>
      <c r="C12577" s="51" t="s">
        <v>482</v>
      </c>
      <c r="D12577" s="51">
        <v>9.5500000000000007</v>
      </c>
    </row>
    <row r="12578" spans="1:4" ht="15.75" customHeight="1" x14ac:dyDescent="0.3">
      <c r="A12578" s="51">
        <v>4823</v>
      </c>
      <c r="B12578" s="51" t="s">
        <v>12768</v>
      </c>
      <c r="C12578" s="51" t="s">
        <v>482</v>
      </c>
      <c r="D12578" s="51">
        <v>35.119999999999997</v>
      </c>
    </row>
    <row r="12579" spans="1:4" ht="15.75" customHeight="1" x14ac:dyDescent="0.3">
      <c r="A12579" s="51">
        <v>38877</v>
      </c>
      <c r="B12579" s="51" t="s">
        <v>12769</v>
      </c>
      <c r="C12579" s="51" t="s">
        <v>482</v>
      </c>
      <c r="D12579" s="51">
        <v>6.63</v>
      </c>
    </row>
    <row r="12580" spans="1:4" ht="15.75" customHeight="1" x14ac:dyDescent="0.3">
      <c r="A12580" s="51">
        <v>34546</v>
      </c>
      <c r="B12580" s="51" t="s">
        <v>12770</v>
      </c>
      <c r="C12580" s="51" t="s">
        <v>482</v>
      </c>
      <c r="D12580" s="51">
        <v>6.82</v>
      </c>
    </row>
    <row r="12581" spans="1:4" ht="15.75" customHeight="1" x14ac:dyDescent="0.3">
      <c r="A12581" s="51">
        <v>41387</v>
      </c>
      <c r="B12581" s="51" t="s">
        <v>12771</v>
      </c>
      <c r="C12581" s="51" t="s">
        <v>224</v>
      </c>
    </row>
    <row r="12582" spans="1:4" ht="15.75" customHeight="1" x14ac:dyDescent="0.3">
      <c r="A12582" s="51">
        <v>41388</v>
      </c>
      <c r="B12582" s="51" t="s">
        <v>12772</v>
      </c>
      <c r="C12582" s="51" t="s">
        <v>224</v>
      </c>
    </row>
    <row r="12583" spans="1:4" ht="15.75" customHeight="1" x14ac:dyDescent="0.3">
      <c r="A12583" s="51">
        <v>41380</v>
      </c>
      <c r="B12583" s="51" t="s">
        <v>12773</v>
      </c>
      <c r="C12583" s="51" t="s">
        <v>182</v>
      </c>
    </row>
    <row r="12584" spans="1:4" ht="15.75" customHeight="1" x14ac:dyDescent="0.3">
      <c r="A12584" s="51">
        <v>41381</v>
      </c>
      <c r="B12584" s="51" t="s">
        <v>12774</v>
      </c>
      <c r="C12584" s="51" t="s">
        <v>182</v>
      </c>
    </row>
    <row r="12585" spans="1:4" ht="15.75" customHeight="1" x14ac:dyDescent="0.3">
      <c r="A12585" s="51">
        <v>41382</v>
      </c>
      <c r="B12585" s="51" t="s">
        <v>12775</v>
      </c>
      <c r="C12585" s="51" t="s">
        <v>182</v>
      </c>
    </row>
    <row r="12586" spans="1:4" ht="15.75" customHeight="1" x14ac:dyDescent="0.3">
      <c r="A12586" s="51">
        <v>41383</v>
      </c>
      <c r="B12586" s="51" t="s">
        <v>12776</v>
      </c>
      <c r="C12586" s="51" t="s">
        <v>182</v>
      </c>
    </row>
    <row r="12587" spans="1:4" ht="15.75" customHeight="1" x14ac:dyDescent="0.3">
      <c r="A12587" s="51">
        <v>41385</v>
      </c>
      <c r="B12587" s="51" t="s">
        <v>12777</v>
      </c>
      <c r="C12587" s="51" t="s">
        <v>182</v>
      </c>
    </row>
    <row r="12588" spans="1:4" ht="15.75" customHeight="1" x14ac:dyDescent="0.3">
      <c r="A12588" s="51">
        <v>4058</v>
      </c>
      <c r="B12588" s="51" t="s">
        <v>12778</v>
      </c>
      <c r="C12588" s="51" t="s">
        <v>2092</v>
      </c>
      <c r="D12588" s="51">
        <v>32.130000000000003</v>
      </c>
    </row>
    <row r="12589" spans="1:4" ht="15.75" customHeight="1" x14ac:dyDescent="0.3">
      <c r="A12589" s="51">
        <v>40974</v>
      </c>
      <c r="B12589" s="51" t="s">
        <v>12779</v>
      </c>
      <c r="C12589" s="51" t="s">
        <v>6963</v>
      </c>
      <c r="D12589" s="51">
        <v>5638.3</v>
      </c>
    </row>
    <row r="12590" spans="1:4" ht="15.75" customHeight="1" x14ac:dyDescent="0.3">
      <c r="A12590" s="51">
        <v>34794</v>
      </c>
      <c r="B12590" s="51" t="s">
        <v>12780</v>
      </c>
      <c r="C12590" s="51" t="s">
        <v>2092</v>
      </c>
      <c r="D12590" s="51">
        <v>30.05</v>
      </c>
    </row>
    <row r="12591" spans="1:4" ht="15.75" customHeight="1" x14ac:dyDescent="0.3">
      <c r="A12591" s="51">
        <v>40925</v>
      </c>
      <c r="B12591" s="51" t="s">
        <v>12781</v>
      </c>
      <c r="C12591" s="51" t="s">
        <v>6963</v>
      </c>
      <c r="D12591" s="51">
        <v>5274.87</v>
      </c>
    </row>
    <row r="12592" spans="1:4" ht="15.75" customHeight="1" x14ac:dyDescent="0.3">
      <c r="A12592" s="51">
        <v>13741</v>
      </c>
      <c r="B12592" s="51" t="s">
        <v>12782</v>
      </c>
      <c r="C12592" s="51" t="s">
        <v>182</v>
      </c>
      <c r="D12592" s="51">
        <v>2460.1</v>
      </c>
    </row>
    <row r="12593" spans="1:4" ht="15.75" customHeight="1" x14ac:dyDescent="0.3">
      <c r="A12593" s="51">
        <v>3288</v>
      </c>
      <c r="B12593" s="51" t="s">
        <v>12783</v>
      </c>
      <c r="C12593" s="51" t="s">
        <v>224</v>
      </c>
      <c r="D12593" s="51">
        <v>7.7</v>
      </c>
    </row>
    <row r="12594" spans="1:4" ht="15.75" customHeight="1" x14ac:dyDescent="0.3">
      <c r="A12594" s="51">
        <v>13587</v>
      </c>
      <c r="B12594" s="51" t="s">
        <v>12784</v>
      </c>
      <c r="C12594" s="51" t="s">
        <v>224</v>
      </c>
      <c r="D12594" s="51">
        <v>4.6500000000000004</v>
      </c>
    </row>
    <row r="12595" spans="1:4" ht="15.75" customHeight="1" x14ac:dyDescent="0.3">
      <c r="A12595" s="51">
        <v>38598</v>
      </c>
      <c r="B12595" s="51" t="s">
        <v>12785</v>
      </c>
      <c r="C12595" s="51" t="s">
        <v>182</v>
      </c>
      <c r="D12595" s="51">
        <v>2.78</v>
      </c>
    </row>
    <row r="12596" spans="1:4" ht="15.75" customHeight="1" x14ac:dyDescent="0.3">
      <c r="A12596" s="51">
        <v>38595</v>
      </c>
      <c r="B12596" s="51" t="s">
        <v>12786</v>
      </c>
      <c r="C12596" s="51" t="s">
        <v>182</v>
      </c>
      <c r="D12596" s="51">
        <v>2.35</v>
      </c>
    </row>
    <row r="12597" spans="1:4" ht="15.75" customHeight="1" x14ac:dyDescent="0.3">
      <c r="A12597" s="51">
        <v>38592</v>
      </c>
      <c r="B12597" s="51" t="s">
        <v>12787</v>
      </c>
      <c r="C12597" s="51" t="s">
        <v>182</v>
      </c>
      <c r="D12597" s="51">
        <v>2.38</v>
      </c>
    </row>
    <row r="12598" spans="1:4" ht="15.75" customHeight="1" x14ac:dyDescent="0.3">
      <c r="A12598" s="51">
        <v>38588</v>
      </c>
      <c r="B12598" s="51" t="s">
        <v>12788</v>
      </c>
      <c r="C12598" s="51" t="s">
        <v>182</v>
      </c>
      <c r="D12598" s="51">
        <v>1.9</v>
      </c>
    </row>
    <row r="12599" spans="1:4" ht="15.75" customHeight="1" x14ac:dyDescent="0.3">
      <c r="A12599" s="51">
        <v>38593</v>
      </c>
      <c r="B12599" s="51" t="s">
        <v>12789</v>
      </c>
      <c r="C12599" s="51" t="s">
        <v>182</v>
      </c>
      <c r="D12599" s="51">
        <v>2.63</v>
      </c>
    </row>
    <row r="12600" spans="1:4" ht="15.75" customHeight="1" x14ac:dyDescent="0.3">
      <c r="A12600" s="51">
        <v>38589</v>
      </c>
      <c r="B12600" s="51" t="s">
        <v>12790</v>
      </c>
      <c r="C12600" s="51" t="s">
        <v>182</v>
      </c>
      <c r="D12600" s="51">
        <v>1.99</v>
      </c>
    </row>
    <row r="12601" spans="1:4" ht="15.75" customHeight="1" x14ac:dyDescent="0.3">
      <c r="A12601" s="51">
        <v>38594</v>
      </c>
      <c r="B12601" s="51" t="s">
        <v>12791</v>
      </c>
      <c r="C12601" s="51" t="s">
        <v>182</v>
      </c>
      <c r="D12601" s="51">
        <v>4.1500000000000004</v>
      </c>
    </row>
    <row r="12602" spans="1:4" ht="15.75" customHeight="1" x14ac:dyDescent="0.3">
      <c r="A12602" s="51">
        <v>34774</v>
      </c>
      <c r="B12602" s="51" t="s">
        <v>12792</v>
      </c>
      <c r="C12602" s="51" t="s">
        <v>182</v>
      </c>
      <c r="D12602" s="51">
        <v>1.86</v>
      </c>
    </row>
    <row r="12603" spans="1:4" ht="15.75" customHeight="1" x14ac:dyDescent="0.3">
      <c r="A12603" s="51">
        <v>34771</v>
      </c>
      <c r="B12603" s="51" t="s">
        <v>12793</v>
      </c>
      <c r="C12603" s="51" t="s">
        <v>182</v>
      </c>
      <c r="D12603" s="51">
        <v>2.2400000000000002</v>
      </c>
    </row>
    <row r="12604" spans="1:4" ht="15.75" customHeight="1" x14ac:dyDescent="0.3">
      <c r="A12604" s="51">
        <v>34764</v>
      </c>
      <c r="B12604" s="51" t="s">
        <v>12794</v>
      </c>
      <c r="C12604" s="51" t="s">
        <v>182</v>
      </c>
      <c r="D12604" s="51">
        <v>1.47</v>
      </c>
    </row>
    <row r="12605" spans="1:4" ht="15.75" customHeight="1" x14ac:dyDescent="0.3">
      <c r="A12605" s="51">
        <v>34773</v>
      </c>
      <c r="B12605" s="51" t="s">
        <v>12795</v>
      </c>
      <c r="C12605" s="51" t="s">
        <v>182</v>
      </c>
      <c r="D12605" s="51">
        <v>1.96</v>
      </c>
    </row>
    <row r="12606" spans="1:4" ht="15.75" customHeight="1" x14ac:dyDescent="0.3">
      <c r="A12606" s="51">
        <v>34769</v>
      </c>
      <c r="B12606" s="51" t="s">
        <v>12796</v>
      </c>
      <c r="C12606" s="51" t="s">
        <v>182</v>
      </c>
      <c r="D12606" s="51">
        <v>2.4300000000000002</v>
      </c>
    </row>
    <row r="12607" spans="1:4" ht="15.75" customHeight="1" x14ac:dyDescent="0.3">
      <c r="A12607" s="51">
        <v>34763</v>
      </c>
      <c r="B12607" s="51" t="s">
        <v>12797</v>
      </c>
      <c r="C12607" s="51" t="s">
        <v>182</v>
      </c>
      <c r="D12607" s="51">
        <v>1.5</v>
      </c>
    </row>
    <row r="12608" spans="1:4" ht="15.75" customHeight="1" x14ac:dyDescent="0.3">
      <c r="A12608" s="51">
        <v>34788</v>
      </c>
      <c r="B12608" s="51" t="s">
        <v>12798</v>
      </c>
      <c r="C12608" s="51" t="s">
        <v>182</v>
      </c>
      <c r="D12608" s="51">
        <v>1.21</v>
      </c>
    </row>
    <row r="12609" spans="1:4" ht="15.75" customHeight="1" x14ac:dyDescent="0.3">
      <c r="A12609" s="51">
        <v>34781</v>
      </c>
      <c r="B12609" s="51" t="s">
        <v>12799</v>
      </c>
      <c r="C12609" s="51" t="s">
        <v>182</v>
      </c>
      <c r="D12609" s="51">
        <v>1.67</v>
      </c>
    </row>
    <row r="12610" spans="1:4" ht="15.75" customHeight="1" x14ac:dyDescent="0.3">
      <c r="A12610" s="51">
        <v>41682</v>
      </c>
      <c r="B12610" s="51" t="s">
        <v>12800</v>
      </c>
      <c r="C12610" s="51" t="s">
        <v>182</v>
      </c>
      <c r="D12610" s="51">
        <v>33.42</v>
      </c>
    </row>
    <row r="12611" spans="1:4" ht="15.75" customHeight="1" x14ac:dyDescent="0.3">
      <c r="A12611" s="51">
        <v>41683</v>
      </c>
      <c r="B12611" s="51" t="s">
        <v>12801</v>
      </c>
      <c r="C12611" s="51" t="s">
        <v>182</v>
      </c>
      <c r="D12611" s="51">
        <v>24.59</v>
      </c>
    </row>
    <row r="12612" spans="1:4" ht="15.75" customHeight="1" x14ac:dyDescent="0.3">
      <c r="A12612" s="51">
        <v>41680</v>
      </c>
      <c r="B12612" s="51" t="s">
        <v>12802</v>
      </c>
      <c r="C12612" s="51" t="s">
        <v>182</v>
      </c>
      <c r="D12612" s="51">
        <v>13.24</v>
      </c>
    </row>
    <row r="12613" spans="1:4" ht="15.75" customHeight="1" x14ac:dyDescent="0.3">
      <c r="A12613" s="51">
        <v>41679</v>
      </c>
      <c r="B12613" s="51" t="s">
        <v>12803</v>
      </c>
      <c r="C12613" s="51" t="s">
        <v>182</v>
      </c>
      <c r="D12613" s="51">
        <v>30.26</v>
      </c>
    </row>
    <row r="12614" spans="1:4" ht="15.75" customHeight="1" x14ac:dyDescent="0.3">
      <c r="A12614" s="51">
        <v>41681</v>
      </c>
      <c r="B12614" s="51" t="s">
        <v>12804</v>
      </c>
      <c r="C12614" s="51" t="s">
        <v>182</v>
      </c>
      <c r="D12614" s="51">
        <v>20.71</v>
      </c>
    </row>
    <row r="12615" spans="1:4" ht="15.75" customHeight="1" x14ac:dyDescent="0.3">
      <c r="A12615" s="51">
        <v>43386</v>
      </c>
      <c r="B12615" s="51" t="s">
        <v>12805</v>
      </c>
      <c r="C12615" s="51" t="s">
        <v>182</v>
      </c>
      <c r="D12615" s="51">
        <v>47.28</v>
      </c>
    </row>
    <row r="12616" spans="1:4" ht="15.75" customHeight="1" x14ac:dyDescent="0.3">
      <c r="A12616" s="51">
        <v>4059</v>
      </c>
      <c r="B12616" s="51" t="s">
        <v>12806</v>
      </c>
      <c r="C12616" s="51" t="s">
        <v>224</v>
      </c>
      <c r="D12616" s="51">
        <v>33.42</v>
      </c>
    </row>
    <row r="12617" spans="1:4" ht="15.75" customHeight="1" x14ac:dyDescent="0.3">
      <c r="A12617" s="51">
        <v>4062</v>
      </c>
      <c r="B12617" s="51" t="s">
        <v>12807</v>
      </c>
      <c r="C12617" s="51" t="s">
        <v>182</v>
      </c>
      <c r="D12617" s="51">
        <v>33.42</v>
      </c>
    </row>
    <row r="12618" spans="1:4" ht="15.75" customHeight="1" x14ac:dyDescent="0.3">
      <c r="A12618" s="51">
        <v>4061</v>
      </c>
      <c r="B12618" s="51" t="s">
        <v>12808</v>
      </c>
      <c r="C12618" s="51" t="s">
        <v>182</v>
      </c>
      <c r="D12618" s="51">
        <v>41.61</v>
      </c>
    </row>
    <row r="12619" spans="1:4" ht="15.75" customHeight="1" x14ac:dyDescent="0.3">
      <c r="A12619" s="51">
        <v>41315</v>
      </c>
      <c r="B12619" s="51" t="s">
        <v>12809</v>
      </c>
      <c r="C12619" s="51" t="s">
        <v>482</v>
      </c>
      <c r="D12619" s="51">
        <v>87.74</v>
      </c>
    </row>
    <row r="12620" spans="1:4" ht="15.75" customHeight="1" x14ac:dyDescent="0.3">
      <c r="A12620" s="51">
        <v>43148</v>
      </c>
      <c r="B12620" s="51" t="s">
        <v>12810</v>
      </c>
      <c r="C12620" s="51" t="s">
        <v>482</v>
      </c>
      <c r="D12620" s="51">
        <v>59.55</v>
      </c>
    </row>
    <row r="12621" spans="1:4" ht="15.75" customHeight="1" x14ac:dyDescent="0.3">
      <c r="A12621" s="51">
        <v>43147</v>
      </c>
      <c r="B12621" s="51" t="s">
        <v>12811</v>
      </c>
      <c r="C12621" s="51" t="s">
        <v>482</v>
      </c>
      <c r="D12621" s="51">
        <v>23.06</v>
      </c>
    </row>
    <row r="12622" spans="1:4" ht="15.75" customHeight="1" x14ac:dyDescent="0.3">
      <c r="A12622" s="51">
        <v>10608</v>
      </c>
      <c r="B12622" s="51" t="s">
        <v>12812</v>
      </c>
      <c r="C12622" s="51" t="s">
        <v>182</v>
      </c>
    </row>
    <row r="12623" spans="1:4" ht="15.75" customHeight="1" x14ac:dyDescent="0.3">
      <c r="A12623" s="51">
        <v>4069</v>
      </c>
      <c r="B12623" s="51" t="s">
        <v>12813</v>
      </c>
      <c r="C12623" s="51" t="s">
        <v>2092</v>
      </c>
      <c r="D12623" s="51">
        <v>65.47</v>
      </c>
    </row>
    <row r="12624" spans="1:4" ht="15.75" customHeight="1" x14ac:dyDescent="0.3">
      <c r="A12624" s="51">
        <v>40819</v>
      </c>
      <c r="B12624" s="51" t="s">
        <v>12814</v>
      </c>
      <c r="C12624" s="51" t="s">
        <v>6963</v>
      </c>
      <c r="D12624" s="51">
        <v>11484.86</v>
      </c>
    </row>
    <row r="12625" spans="1:4" ht="15.75" customHeight="1" x14ac:dyDescent="0.3">
      <c r="A12625" s="51">
        <v>34361</v>
      </c>
      <c r="B12625" s="51" t="s">
        <v>12815</v>
      </c>
      <c r="C12625" s="51" t="s">
        <v>482</v>
      </c>
      <c r="D12625" s="51">
        <v>16.79</v>
      </c>
    </row>
    <row r="12626" spans="1:4" ht="15.75" customHeight="1" x14ac:dyDescent="0.3">
      <c r="A12626" s="51">
        <v>36512</v>
      </c>
      <c r="B12626" s="51" t="s">
        <v>12816</v>
      </c>
      <c r="C12626" s="51" t="s">
        <v>182</v>
      </c>
    </row>
    <row r="12627" spans="1:4" ht="15.75" customHeight="1" x14ac:dyDescent="0.3">
      <c r="A12627" s="51">
        <v>44478</v>
      </c>
      <c r="B12627" s="51" t="s">
        <v>12817</v>
      </c>
      <c r="C12627" s="51" t="s">
        <v>482</v>
      </c>
      <c r="D12627" s="51">
        <v>12.49</v>
      </c>
    </row>
    <row r="12628" spans="1:4" ht="15.75" customHeight="1" x14ac:dyDescent="0.3">
      <c r="A12628" s="51">
        <v>44477</v>
      </c>
      <c r="B12628" s="51" t="s">
        <v>12818</v>
      </c>
      <c r="C12628" s="51" t="s">
        <v>482</v>
      </c>
      <c r="D12628" s="51">
        <v>12.49</v>
      </c>
    </row>
    <row r="12629" spans="1:4" ht="15.75" customHeight="1" x14ac:dyDescent="0.3">
      <c r="A12629" s="51">
        <v>11697</v>
      </c>
      <c r="B12629" s="51" t="s">
        <v>12819</v>
      </c>
      <c r="C12629" s="51" t="s">
        <v>182</v>
      </c>
      <c r="D12629" s="51">
        <v>807.92</v>
      </c>
    </row>
    <row r="12630" spans="1:4" ht="15.75" customHeight="1" x14ac:dyDescent="0.3">
      <c r="A12630" s="51">
        <v>11698</v>
      </c>
      <c r="B12630" s="51" t="s">
        <v>12820</v>
      </c>
      <c r="C12630" s="51" t="s">
        <v>182</v>
      </c>
      <c r="D12630" s="51">
        <v>963.81</v>
      </c>
    </row>
    <row r="12631" spans="1:4" ht="15.75" customHeight="1" x14ac:dyDescent="0.3">
      <c r="A12631" s="51">
        <v>11699</v>
      </c>
      <c r="B12631" s="51" t="s">
        <v>12821</v>
      </c>
      <c r="C12631" s="51" t="s">
        <v>182</v>
      </c>
      <c r="D12631" s="51">
        <v>1065.22</v>
      </c>
    </row>
    <row r="12632" spans="1:4" ht="15.75" customHeight="1" x14ac:dyDescent="0.3">
      <c r="A12632" s="51">
        <v>10432</v>
      </c>
      <c r="B12632" s="51" t="s">
        <v>12822</v>
      </c>
      <c r="C12632" s="51" t="s">
        <v>182</v>
      </c>
      <c r="D12632" s="51">
        <v>426.39</v>
      </c>
    </row>
    <row r="12633" spans="1:4" ht="15.75" customHeight="1" x14ac:dyDescent="0.3">
      <c r="A12633" s="51">
        <v>44020</v>
      </c>
      <c r="B12633" s="51" t="s">
        <v>12823</v>
      </c>
      <c r="C12633" s="51" t="s">
        <v>182</v>
      </c>
      <c r="D12633" s="51">
        <v>1051.95</v>
      </c>
    </row>
    <row r="12634" spans="1:4" ht="15.75" customHeight="1" x14ac:dyDescent="0.3">
      <c r="A12634" s="51">
        <v>41419</v>
      </c>
      <c r="B12634" s="51" t="s">
        <v>12824</v>
      </c>
      <c r="C12634" s="51" t="s">
        <v>182</v>
      </c>
    </row>
    <row r="12635" spans="1:4" ht="15.75" customHeight="1" x14ac:dyDescent="0.3">
      <c r="A12635" s="51">
        <v>41420</v>
      </c>
      <c r="B12635" s="51" t="s">
        <v>12825</v>
      </c>
      <c r="C12635" s="51" t="s">
        <v>182</v>
      </c>
    </row>
    <row r="12636" spans="1:4" ht="15.75" customHeight="1" x14ac:dyDescent="0.3">
      <c r="A12636" s="51">
        <v>41421</v>
      </c>
      <c r="B12636" s="51" t="s">
        <v>12826</v>
      </c>
      <c r="C12636" s="51" t="s">
        <v>182</v>
      </c>
    </row>
    <row r="12637" spans="1:4" ht="15.75" customHeight="1" x14ac:dyDescent="0.3">
      <c r="A12637" s="51">
        <v>41422</v>
      </c>
      <c r="B12637" s="51" t="s">
        <v>12827</v>
      </c>
      <c r="C12637" s="51" t="s">
        <v>182</v>
      </c>
    </row>
    <row r="12638" spans="1:4" ht="15.75" customHeight="1" x14ac:dyDescent="0.3">
      <c r="A12638" s="51">
        <v>41425</v>
      </c>
      <c r="B12638" s="51" t="s">
        <v>12828</v>
      </c>
      <c r="C12638" s="51" t="s">
        <v>182</v>
      </c>
    </row>
    <row r="12639" spans="1:4" ht="15.75" customHeight="1" x14ac:dyDescent="0.3">
      <c r="A12639" s="51">
        <v>41426</v>
      </c>
      <c r="B12639" s="51" t="s">
        <v>12829</v>
      </c>
      <c r="C12639" s="51" t="s">
        <v>182</v>
      </c>
    </row>
    <row r="12640" spans="1:4" ht="15.75" customHeight="1" x14ac:dyDescent="0.3">
      <c r="A12640" s="51">
        <v>41414</v>
      </c>
      <c r="B12640" s="51" t="s">
        <v>12830</v>
      </c>
      <c r="C12640" s="51" t="s">
        <v>182</v>
      </c>
    </row>
    <row r="12641" spans="1:4" ht="15.75" customHeight="1" x14ac:dyDescent="0.3">
      <c r="A12641" s="51">
        <v>41415</v>
      </c>
      <c r="B12641" s="51" t="s">
        <v>12831</v>
      </c>
      <c r="C12641" s="51" t="s">
        <v>182</v>
      </c>
    </row>
    <row r="12642" spans="1:4" ht="15.75" customHeight="1" x14ac:dyDescent="0.3">
      <c r="A12642" s="51">
        <v>37514</v>
      </c>
      <c r="B12642" s="51" t="s">
        <v>12832</v>
      </c>
      <c r="C12642" s="51" t="s">
        <v>182</v>
      </c>
    </row>
    <row r="12643" spans="1:4" ht="15.75" customHeight="1" x14ac:dyDescent="0.3">
      <c r="A12643" s="51">
        <v>37519</v>
      </c>
      <c r="B12643" s="51" t="s">
        <v>12833</v>
      </c>
      <c r="C12643" s="51" t="s">
        <v>182</v>
      </c>
    </row>
    <row r="12644" spans="1:4" ht="15.75" customHeight="1" x14ac:dyDescent="0.3">
      <c r="A12644" s="51">
        <v>37520</v>
      </c>
      <c r="B12644" s="51" t="s">
        <v>12834</v>
      </c>
      <c r="C12644" s="51" t="s">
        <v>182</v>
      </c>
    </row>
    <row r="12645" spans="1:4" ht="15.75" customHeight="1" x14ac:dyDescent="0.3">
      <c r="A12645" s="51">
        <v>37521</v>
      </c>
      <c r="B12645" s="51" t="s">
        <v>12835</v>
      </c>
      <c r="C12645" s="51" t="s">
        <v>182</v>
      </c>
    </row>
    <row r="12646" spans="1:4" ht="15.75" customHeight="1" x14ac:dyDescent="0.3">
      <c r="A12646" s="51">
        <v>37522</v>
      </c>
      <c r="B12646" s="51" t="s">
        <v>12836</v>
      </c>
      <c r="C12646" s="51" t="s">
        <v>182</v>
      </c>
    </row>
    <row r="12647" spans="1:4" ht="15.75" customHeight="1" x14ac:dyDescent="0.3">
      <c r="A12647" s="51">
        <v>37546</v>
      </c>
      <c r="B12647" s="51" t="s">
        <v>12837</v>
      </c>
      <c r="C12647" s="51" t="s">
        <v>182</v>
      </c>
      <c r="D12647" s="51">
        <v>11702.88</v>
      </c>
    </row>
    <row r="12648" spans="1:4" ht="15.75" customHeight="1" x14ac:dyDescent="0.3">
      <c r="A12648" s="51">
        <v>37544</v>
      </c>
      <c r="B12648" s="51" t="s">
        <v>12838</v>
      </c>
      <c r="C12648" s="51" t="s">
        <v>182</v>
      </c>
      <c r="D12648" s="51">
        <v>12377.76</v>
      </c>
    </row>
    <row r="12649" spans="1:4" ht="15.75" customHeight="1" x14ac:dyDescent="0.3">
      <c r="A12649" s="51">
        <v>37545</v>
      </c>
      <c r="B12649" s="51" t="s">
        <v>12839</v>
      </c>
      <c r="C12649" s="51" t="s">
        <v>182</v>
      </c>
      <c r="D12649" s="51">
        <v>14727.87</v>
      </c>
    </row>
    <row r="12650" spans="1:4" ht="15.75" customHeight="1" x14ac:dyDescent="0.3">
      <c r="A12650" s="51">
        <v>36793</v>
      </c>
      <c r="B12650" s="51" t="s">
        <v>12840</v>
      </c>
      <c r="C12650" s="51" t="s">
        <v>182</v>
      </c>
      <c r="D12650" s="51">
        <v>850</v>
      </c>
    </row>
    <row r="12651" spans="1:4" ht="15.75" customHeight="1" x14ac:dyDescent="0.3">
      <c r="A12651" s="51">
        <v>11769</v>
      </c>
      <c r="B12651" s="51" t="s">
        <v>12841</v>
      </c>
      <c r="C12651" s="51" t="s">
        <v>182</v>
      </c>
      <c r="D12651" s="51">
        <v>375.63</v>
      </c>
    </row>
    <row r="12652" spans="1:4" ht="15.75" customHeight="1" x14ac:dyDescent="0.3">
      <c r="A12652" s="51">
        <v>11771</v>
      </c>
      <c r="B12652" s="51" t="s">
        <v>12842</v>
      </c>
      <c r="C12652" s="51" t="s">
        <v>182</v>
      </c>
      <c r="D12652" s="51">
        <v>460.1</v>
      </c>
    </row>
    <row r="12653" spans="1:4" ht="15.75" customHeight="1" x14ac:dyDescent="0.3">
      <c r="A12653" s="51">
        <v>39919</v>
      </c>
      <c r="B12653" s="51" t="s">
        <v>12843</v>
      </c>
      <c r="C12653" s="51" t="s">
        <v>182</v>
      </c>
      <c r="D12653" s="51">
        <v>58579.39</v>
      </c>
    </row>
    <row r="12654" spans="1:4" ht="15.75" customHeight="1" x14ac:dyDescent="0.3">
      <c r="A12654" s="51">
        <v>38385</v>
      </c>
      <c r="B12654" s="51" t="s">
        <v>12844</v>
      </c>
      <c r="C12654" s="51" t="s">
        <v>182</v>
      </c>
      <c r="D12654" s="51">
        <v>43.73</v>
      </c>
    </row>
    <row r="12655" spans="1:4" ht="15.75" customHeight="1" x14ac:dyDescent="0.3">
      <c r="A12655" s="51">
        <v>36800</v>
      </c>
      <c r="B12655" s="51" t="s">
        <v>12845</v>
      </c>
      <c r="C12655" s="51" t="s">
        <v>182</v>
      </c>
      <c r="D12655" s="51">
        <v>225.71</v>
      </c>
    </row>
    <row r="12656" spans="1:4" ht="15.75" customHeight="1" x14ac:dyDescent="0.3">
      <c r="A12656" s="51">
        <v>37587</v>
      </c>
      <c r="B12656" s="51" t="s">
        <v>12846</v>
      </c>
      <c r="C12656" s="51" t="s">
        <v>182</v>
      </c>
      <c r="D12656" s="51">
        <v>495.89</v>
      </c>
    </row>
    <row r="12657" spans="1:4" ht="15.75" customHeight="1" x14ac:dyDescent="0.3">
      <c r="A12657" s="51">
        <v>11561</v>
      </c>
      <c r="B12657" s="51" t="s">
        <v>12847</v>
      </c>
      <c r="C12657" s="51" t="s">
        <v>182</v>
      </c>
      <c r="D12657" s="51">
        <v>225.8</v>
      </c>
    </row>
    <row r="12658" spans="1:4" ht="15.75" customHeight="1" x14ac:dyDescent="0.3">
      <c r="A12658" s="51">
        <v>43604</v>
      </c>
      <c r="B12658" s="51" t="s">
        <v>12848</v>
      </c>
      <c r="C12658" s="51" t="s">
        <v>182</v>
      </c>
      <c r="D12658" s="51">
        <v>120.38</v>
      </c>
    </row>
    <row r="12659" spans="1:4" ht="15.75" customHeight="1" x14ac:dyDescent="0.3">
      <c r="A12659" s="51">
        <v>11560</v>
      </c>
      <c r="B12659" s="51" t="s">
        <v>12849</v>
      </c>
      <c r="C12659" s="51" t="s">
        <v>182</v>
      </c>
      <c r="D12659" s="51">
        <v>174.28</v>
      </c>
    </row>
    <row r="12660" spans="1:4" ht="15.75" customHeight="1" x14ac:dyDescent="0.3">
      <c r="A12660" s="51">
        <v>11499</v>
      </c>
      <c r="B12660" s="51" t="s">
        <v>12850</v>
      </c>
      <c r="C12660" s="51" t="s">
        <v>182</v>
      </c>
      <c r="D12660" s="51">
        <v>937.79</v>
      </c>
    </row>
    <row r="12661" spans="1:4" ht="15.75" customHeight="1" x14ac:dyDescent="0.3">
      <c r="A12661" s="51">
        <v>34761</v>
      </c>
      <c r="B12661" s="51" t="s">
        <v>12851</v>
      </c>
      <c r="C12661" s="51" t="s">
        <v>2092</v>
      </c>
      <c r="D12661" s="51">
        <v>22.91</v>
      </c>
    </row>
    <row r="12662" spans="1:4" ht="15.75" customHeight="1" x14ac:dyDescent="0.3">
      <c r="A12662" s="51">
        <v>40924</v>
      </c>
      <c r="B12662" s="51" t="s">
        <v>12852</v>
      </c>
      <c r="C12662" s="51" t="s">
        <v>6963</v>
      </c>
      <c r="D12662" s="51">
        <v>4020.71</v>
      </c>
    </row>
    <row r="12663" spans="1:4" ht="15.75" customHeight="1" x14ac:dyDescent="0.3">
      <c r="A12663" s="51">
        <v>40983</v>
      </c>
      <c r="B12663" s="51" t="s">
        <v>12853</v>
      </c>
      <c r="C12663" s="51" t="s">
        <v>6963</v>
      </c>
      <c r="D12663" s="51">
        <v>4189.57</v>
      </c>
    </row>
    <row r="12664" spans="1:4" ht="15.75" customHeight="1" x14ac:dyDescent="0.3">
      <c r="A12664" s="51">
        <v>44497</v>
      </c>
      <c r="B12664" s="51" t="s">
        <v>12854</v>
      </c>
      <c r="C12664" s="51" t="s">
        <v>2092</v>
      </c>
      <c r="D12664" s="51">
        <v>23.86</v>
      </c>
    </row>
    <row r="12665" spans="1:4" ht="15.75" customHeight="1" x14ac:dyDescent="0.3">
      <c r="A12665" s="51">
        <v>2437</v>
      </c>
      <c r="B12665" s="51" t="s">
        <v>12855</v>
      </c>
      <c r="C12665" s="51" t="s">
        <v>2092</v>
      </c>
      <c r="D12665" s="51">
        <v>28.82</v>
      </c>
    </row>
    <row r="12666" spans="1:4" ht="15.75" customHeight="1" x14ac:dyDescent="0.3">
      <c r="A12666" s="51">
        <v>40921</v>
      </c>
      <c r="B12666" s="51" t="s">
        <v>12856</v>
      </c>
      <c r="C12666" s="51" t="s">
        <v>6963</v>
      </c>
      <c r="D12666" s="51">
        <v>5057.6400000000003</v>
      </c>
    </row>
    <row r="12667" spans="1:4" ht="15.75" customHeight="1" x14ac:dyDescent="0.3">
      <c r="A12667" s="51">
        <v>14252</v>
      </c>
      <c r="B12667" s="51" t="s">
        <v>12857</v>
      </c>
      <c r="C12667" s="51" t="s">
        <v>182</v>
      </c>
      <c r="D12667" s="51">
        <v>2749.34</v>
      </c>
    </row>
    <row r="12668" spans="1:4" ht="15.75" customHeight="1" x14ac:dyDescent="0.3">
      <c r="A12668" s="51">
        <v>730</v>
      </c>
      <c r="B12668" s="51" t="s">
        <v>12858</v>
      </c>
      <c r="C12668" s="51" t="s">
        <v>182</v>
      </c>
      <c r="D12668" s="51">
        <v>7345.73</v>
      </c>
    </row>
    <row r="12669" spans="1:4" ht="15.75" customHeight="1" x14ac:dyDescent="0.3">
      <c r="A12669" s="51">
        <v>723</v>
      </c>
      <c r="B12669" s="51" t="s">
        <v>12859</v>
      </c>
      <c r="C12669" s="51" t="s">
        <v>182</v>
      </c>
      <c r="D12669" s="51">
        <v>3651.09</v>
      </c>
    </row>
    <row r="12670" spans="1:4" ht="15.75" customHeight="1" x14ac:dyDescent="0.3">
      <c r="A12670" s="51">
        <v>36502</v>
      </c>
      <c r="B12670" s="51" t="s">
        <v>12860</v>
      </c>
      <c r="C12670" s="51" t="s">
        <v>182</v>
      </c>
      <c r="D12670" s="51">
        <v>3431.59</v>
      </c>
    </row>
    <row r="12671" spans="1:4" ht="15.75" customHeight="1" x14ac:dyDescent="0.3">
      <c r="A12671" s="51">
        <v>36503</v>
      </c>
      <c r="B12671" s="51" t="s">
        <v>12861</v>
      </c>
      <c r="C12671" s="51" t="s">
        <v>182</v>
      </c>
      <c r="D12671" s="51">
        <v>4231.55</v>
      </c>
    </row>
    <row r="12672" spans="1:4" ht="15.75" customHeight="1" x14ac:dyDescent="0.3">
      <c r="A12672" s="51">
        <v>4090</v>
      </c>
      <c r="B12672" s="51" t="s">
        <v>12862</v>
      </c>
      <c r="C12672" s="51" t="s">
        <v>182</v>
      </c>
      <c r="D12672" s="51">
        <v>1517500</v>
      </c>
    </row>
    <row r="12673" spans="1:4" ht="15.75" customHeight="1" x14ac:dyDescent="0.3">
      <c r="A12673" s="51">
        <v>13227</v>
      </c>
      <c r="B12673" s="51" t="s">
        <v>12863</v>
      </c>
      <c r="C12673" s="51" t="s">
        <v>182</v>
      </c>
      <c r="D12673" s="51">
        <v>1885682.98</v>
      </c>
    </row>
    <row r="12674" spans="1:4" ht="15.75" customHeight="1" x14ac:dyDescent="0.3">
      <c r="A12674" s="51">
        <v>10597</v>
      </c>
      <c r="B12674" s="51" t="s">
        <v>12864</v>
      </c>
      <c r="C12674" s="51" t="s">
        <v>182</v>
      </c>
      <c r="D12674" s="51">
        <v>1984924.59</v>
      </c>
    </row>
    <row r="12675" spans="1:4" ht="15.75" customHeight="1" x14ac:dyDescent="0.3">
      <c r="A12675" s="51">
        <v>39628</v>
      </c>
      <c r="B12675" s="51" t="s">
        <v>12865</v>
      </c>
      <c r="C12675" s="51" t="s">
        <v>182</v>
      </c>
    </row>
    <row r="12676" spans="1:4" ht="15.75" customHeight="1" x14ac:dyDescent="0.3">
      <c r="A12676" s="51">
        <v>39404</v>
      </c>
      <c r="B12676" s="51" t="s">
        <v>12866</v>
      </c>
      <c r="C12676" s="51" t="s">
        <v>182</v>
      </c>
    </row>
    <row r="12677" spans="1:4" ht="15.75" customHeight="1" x14ac:dyDescent="0.3">
      <c r="A12677" s="51">
        <v>39402</v>
      </c>
      <c r="B12677" s="51" t="s">
        <v>12867</v>
      </c>
      <c r="C12677" s="51" t="s">
        <v>182</v>
      </c>
    </row>
    <row r="12678" spans="1:4" ht="15.75" customHeight="1" x14ac:dyDescent="0.3">
      <c r="A12678" s="51">
        <v>39403</v>
      </c>
      <c r="B12678" s="51" t="s">
        <v>12868</v>
      </c>
      <c r="C12678" s="51" t="s">
        <v>182</v>
      </c>
    </row>
    <row r="12679" spans="1:4" ht="15.75" customHeight="1" x14ac:dyDescent="0.3">
      <c r="A12679" s="51">
        <v>4093</v>
      </c>
      <c r="B12679" s="51" t="s">
        <v>12869</v>
      </c>
      <c r="C12679" s="51" t="s">
        <v>2092</v>
      </c>
      <c r="D12679" s="51">
        <v>27.82</v>
      </c>
    </row>
    <row r="12680" spans="1:4" ht="15.75" customHeight="1" x14ac:dyDescent="0.3">
      <c r="A12680" s="51">
        <v>10512</v>
      </c>
      <c r="B12680" s="51" t="s">
        <v>12870</v>
      </c>
      <c r="C12680" s="51" t="s">
        <v>6963</v>
      </c>
      <c r="D12680" s="51">
        <v>4880.37</v>
      </c>
    </row>
    <row r="12681" spans="1:4" ht="15.75" customHeight="1" x14ac:dyDescent="0.3">
      <c r="A12681" s="51">
        <v>4243</v>
      </c>
      <c r="B12681" s="51" t="s">
        <v>12871</v>
      </c>
      <c r="C12681" s="51" t="s">
        <v>2092</v>
      </c>
      <c r="D12681" s="51">
        <v>26.37</v>
      </c>
    </row>
    <row r="12682" spans="1:4" ht="15.75" customHeight="1" x14ac:dyDescent="0.3">
      <c r="A12682" s="51">
        <v>20020</v>
      </c>
      <c r="B12682" s="51" t="s">
        <v>12872</v>
      </c>
      <c r="C12682" s="51" t="s">
        <v>2092</v>
      </c>
      <c r="D12682" s="51">
        <v>28.9</v>
      </c>
    </row>
    <row r="12683" spans="1:4" ht="15.75" customHeight="1" x14ac:dyDescent="0.3">
      <c r="A12683" s="51">
        <v>41038</v>
      </c>
      <c r="B12683" s="51" t="s">
        <v>12873</v>
      </c>
      <c r="C12683" s="51" t="s">
        <v>6963</v>
      </c>
      <c r="D12683" s="51">
        <v>5071.68</v>
      </c>
    </row>
    <row r="12684" spans="1:4" ht="15.75" customHeight="1" x14ac:dyDescent="0.3">
      <c r="A12684" s="51">
        <v>4094</v>
      </c>
      <c r="B12684" s="51" t="s">
        <v>12874</v>
      </c>
      <c r="C12684" s="51" t="s">
        <v>2092</v>
      </c>
      <c r="D12684" s="51">
        <v>34.590000000000003</v>
      </c>
    </row>
    <row r="12685" spans="1:4" ht="15.75" customHeight="1" x14ac:dyDescent="0.3">
      <c r="A12685" s="51">
        <v>40988</v>
      </c>
      <c r="B12685" s="51" t="s">
        <v>12875</v>
      </c>
      <c r="C12685" s="51" t="s">
        <v>6963</v>
      </c>
      <c r="D12685" s="51">
        <v>6070.3</v>
      </c>
    </row>
    <row r="12686" spans="1:4" ht="15.75" customHeight="1" x14ac:dyDescent="0.3">
      <c r="A12686" s="51">
        <v>4095</v>
      </c>
      <c r="B12686" s="51" t="s">
        <v>12876</v>
      </c>
      <c r="C12686" s="51" t="s">
        <v>2092</v>
      </c>
      <c r="D12686" s="51">
        <v>24.7</v>
      </c>
    </row>
    <row r="12687" spans="1:4" ht="15.75" customHeight="1" x14ac:dyDescent="0.3">
      <c r="A12687" s="51">
        <v>40990</v>
      </c>
      <c r="B12687" s="51" t="s">
        <v>12877</v>
      </c>
      <c r="C12687" s="51" t="s">
        <v>6963</v>
      </c>
      <c r="D12687" s="51">
        <v>4334.71</v>
      </c>
    </row>
    <row r="12688" spans="1:4" ht="15.75" customHeight="1" x14ac:dyDescent="0.3">
      <c r="A12688" s="51">
        <v>4096</v>
      </c>
      <c r="B12688" s="51" t="s">
        <v>12878</v>
      </c>
      <c r="C12688" s="51" t="s">
        <v>2092</v>
      </c>
      <c r="D12688" s="51">
        <v>31.2</v>
      </c>
    </row>
    <row r="12689" spans="1:4" ht="15.75" customHeight="1" x14ac:dyDescent="0.3">
      <c r="A12689" s="51">
        <v>40992</v>
      </c>
      <c r="B12689" s="51" t="s">
        <v>12879</v>
      </c>
      <c r="C12689" s="51" t="s">
        <v>6963</v>
      </c>
      <c r="D12689" s="51">
        <v>5472.71</v>
      </c>
    </row>
    <row r="12690" spans="1:4" ht="15.75" customHeight="1" x14ac:dyDescent="0.3">
      <c r="A12690" s="51">
        <v>4114</v>
      </c>
      <c r="B12690" s="51" t="s">
        <v>12880</v>
      </c>
      <c r="C12690" s="51" t="s">
        <v>182</v>
      </c>
      <c r="D12690" s="51">
        <v>76.599999999999994</v>
      </c>
    </row>
    <row r="12691" spans="1:4" ht="15.75" customHeight="1" x14ac:dyDescent="0.3">
      <c r="A12691" s="51">
        <v>36797</v>
      </c>
      <c r="B12691" s="51" t="s">
        <v>12881</v>
      </c>
      <c r="C12691" s="51" t="s">
        <v>182</v>
      </c>
      <c r="D12691" s="51">
        <v>68.2</v>
      </c>
    </row>
    <row r="12692" spans="1:4" ht="15.75" customHeight="1" x14ac:dyDescent="0.3">
      <c r="A12692" s="51">
        <v>4107</v>
      </c>
      <c r="B12692" s="51" t="s">
        <v>12882</v>
      </c>
      <c r="C12692" s="51" t="s">
        <v>182</v>
      </c>
      <c r="D12692" s="51">
        <v>64.31</v>
      </c>
    </row>
    <row r="12693" spans="1:4" ht="15.75" customHeight="1" x14ac:dyDescent="0.3">
      <c r="A12693" s="51">
        <v>4102</v>
      </c>
      <c r="B12693" s="51" t="s">
        <v>12883</v>
      </c>
      <c r="C12693" s="51" t="s">
        <v>182</v>
      </c>
      <c r="D12693" s="51">
        <v>78.5</v>
      </c>
    </row>
    <row r="12694" spans="1:4" ht="15.75" customHeight="1" x14ac:dyDescent="0.3">
      <c r="A12694" s="51">
        <v>36799</v>
      </c>
      <c r="B12694" s="51" t="s">
        <v>12884</v>
      </c>
      <c r="C12694" s="51" t="s">
        <v>182</v>
      </c>
      <c r="D12694" s="51">
        <v>66.2</v>
      </c>
    </row>
    <row r="12695" spans="1:4" ht="15.75" customHeight="1" x14ac:dyDescent="0.3">
      <c r="A12695" s="51">
        <v>2747</v>
      </c>
      <c r="B12695" s="51" t="s">
        <v>12885</v>
      </c>
      <c r="C12695" s="51" t="s">
        <v>224</v>
      </c>
      <c r="D12695" s="51">
        <v>37.979999999999997</v>
      </c>
    </row>
    <row r="12696" spans="1:4" ht="15.75" customHeight="1" x14ac:dyDescent="0.3">
      <c r="A12696" s="51">
        <v>21138</v>
      </c>
      <c r="B12696" s="51" t="s">
        <v>12886</v>
      </c>
      <c r="C12696" s="51" t="s">
        <v>224</v>
      </c>
      <c r="D12696" s="51">
        <v>12.04</v>
      </c>
    </row>
    <row r="12697" spans="1:4" ht="15.75" customHeight="1" x14ac:dyDescent="0.3">
      <c r="A12697" s="51">
        <v>10826</v>
      </c>
      <c r="B12697" s="51" t="s">
        <v>12887</v>
      </c>
      <c r="C12697" s="51" t="s">
        <v>182</v>
      </c>
      <c r="D12697" s="51">
        <v>57.18</v>
      </c>
    </row>
    <row r="12698" spans="1:4" ht="15.75" customHeight="1" x14ac:dyDescent="0.3">
      <c r="A12698" s="51">
        <v>365</v>
      </c>
      <c r="B12698" s="51" t="s">
        <v>12888</v>
      </c>
      <c r="C12698" s="51" t="s">
        <v>182</v>
      </c>
      <c r="D12698" s="51">
        <v>35.450000000000003</v>
      </c>
    </row>
    <row r="12699" spans="1:4" ht="15.75" customHeight="1" x14ac:dyDescent="0.3">
      <c r="A12699" s="51">
        <v>38639</v>
      </c>
      <c r="B12699" s="51" t="s">
        <v>12889</v>
      </c>
      <c r="C12699" s="51" t="s">
        <v>182</v>
      </c>
      <c r="D12699" s="51">
        <v>137.24</v>
      </c>
    </row>
    <row r="12700" spans="1:4" ht="15.75" customHeight="1" x14ac:dyDescent="0.3">
      <c r="A12700" s="51">
        <v>38640</v>
      </c>
      <c r="B12700" s="51" t="s">
        <v>12890</v>
      </c>
      <c r="C12700" s="51" t="s">
        <v>182</v>
      </c>
      <c r="D12700" s="51">
        <v>2.0499999999999998</v>
      </c>
    </row>
    <row r="12701" spans="1:4" ht="15.75" customHeight="1" x14ac:dyDescent="0.3">
      <c r="A12701" s="51">
        <v>358</v>
      </c>
      <c r="B12701" s="51" t="s">
        <v>12891</v>
      </c>
      <c r="C12701" s="51" t="s">
        <v>182</v>
      </c>
      <c r="D12701" s="51">
        <v>42.31</v>
      </c>
    </row>
    <row r="12702" spans="1:4" ht="15.75" customHeight="1" x14ac:dyDescent="0.3">
      <c r="A12702" s="51">
        <v>359</v>
      </c>
      <c r="B12702" s="51" t="s">
        <v>12892</v>
      </c>
      <c r="C12702" s="51" t="s">
        <v>182</v>
      </c>
      <c r="D12702" s="51">
        <v>86.91</v>
      </c>
    </row>
    <row r="12703" spans="1:4" ht="15.75" customHeight="1" x14ac:dyDescent="0.3">
      <c r="A12703" s="51">
        <v>38641</v>
      </c>
      <c r="B12703" s="51" t="s">
        <v>12893</v>
      </c>
      <c r="C12703" s="51" t="s">
        <v>182</v>
      </c>
      <c r="D12703" s="51">
        <v>85.77</v>
      </c>
    </row>
    <row r="12704" spans="1:4" ht="15.75" customHeight="1" x14ac:dyDescent="0.3">
      <c r="A12704" s="51">
        <v>360</v>
      </c>
      <c r="B12704" s="51" t="s">
        <v>12894</v>
      </c>
      <c r="C12704" s="51" t="s">
        <v>182</v>
      </c>
      <c r="D12704" s="51">
        <v>1.99</v>
      </c>
    </row>
    <row r="12705" spans="1:3" ht="15.75" customHeight="1" x14ac:dyDescent="0.3">
      <c r="A12705" s="51">
        <v>42430</v>
      </c>
      <c r="B12705" s="51" t="s">
        <v>12895</v>
      </c>
      <c r="C12705" s="51" t="s">
        <v>182</v>
      </c>
    </row>
    <row r="12706" spans="1:3" ht="15.75" customHeight="1" x14ac:dyDescent="0.3">
      <c r="A12706" s="51">
        <v>4209</v>
      </c>
      <c r="B12706" s="51" t="s">
        <v>12896</v>
      </c>
      <c r="C12706" s="51" t="s">
        <v>182</v>
      </c>
    </row>
    <row r="12707" spans="1:3" ht="15.75" customHeight="1" x14ac:dyDescent="0.3">
      <c r="A12707" s="51">
        <v>4180</v>
      </c>
      <c r="B12707" s="51" t="s">
        <v>12897</v>
      </c>
      <c r="C12707" s="51" t="s">
        <v>182</v>
      </c>
    </row>
    <row r="12708" spans="1:3" ht="15.75" customHeight="1" x14ac:dyDescent="0.3">
      <c r="A12708" s="51">
        <v>4179</v>
      </c>
      <c r="B12708" s="51" t="s">
        <v>12898</v>
      </c>
      <c r="C12708" s="51" t="s">
        <v>182</v>
      </c>
    </row>
    <row r="12709" spans="1:3" ht="15.75" customHeight="1" x14ac:dyDescent="0.3">
      <c r="A12709" s="51">
        <v>4177</v>
      </c>
      <c r="B12709" s="51" t="s">
        <v>12899</v>
      </c>
      <c r="C12709" s="51" t="s">
        <v>182</v>
      </c>
    </row>
    <row r="12710" spans="1:3" ht="15.75" customHeight="1" x14ac:dyDescent="0.3">
      <c r="A12710" s="51">
        <v>4208</v>
      </c>
      <c r="B12710" s="51" t="s">
        <v>12900</v>
      </c>
      <c r="C12710" s="51" t="s">
        <v>182</v>
      </c>
    </row>
    <row r="12711" spans="1:3" ht="15.75" customHeight="1" x14ac:dyDescent="0.3">
      <c r="A12711" s="51">
        <v>4181</v>
      </c>
      <c r="B12711" s="51" t="s">
        <v>12901</v>
      </c>
      <c r="C12711" s="51" t="s">
        <v>182</v>
      </c>
    </row>
    <row r="12712" spans="1:3" ht="15.75" customHeight="1" x14ac:dyDescent="0.3">
      <c r="A12712" s="51">
        <v>4182</v>
      </c>
      <c r="B12712" s="51" t="s">
        <v>12902</v>
      </c>
      <c r="C12712" s="51" t="s">
        <v>182</v>
      </c>
    </row>
    <row r="12713" spans="1:3" ht="15.75" customHeight="1" x14ac:dyDescent="0.3">
      <c r="A12713" s="51">
        <v>4178</v>
      </c>
      <c r="B12713" s="51" t="s">
        <v>12903</v>
      </c>
      <c r="C12713" s="51" t="s">
        <v>182</v>
      </c>
    </row>
    <row r="12714" spans="1:3" ht="15.75" customHeight="1" x14ac:dyDescent="0.3">
      <c r="A12714" s="51">
        <v>4183</v>
      </c>
      <c r="B12714" s="51" t="s">
        <v>12904</v>
      </c>
      <c r="C12714" s="51" t="s">
        <v>182</v>
      </c>
    </row>
    <row r="12715" spans="1:3" ht="15.75" customHeight="1" x14ac:dyDescent="0.3">
      <c r="A12715" s="51">
        <v>4184</v>
      </c>
      <c r="B12715" s="51" t="s">
        <v>12905</v>
      </c>
      <c r="C12715" s="51" t="s">
        <v>182</v>
      </c>
    </row>
    <row r="12716" spans="1:3" ht="15.75" customHeight="1" x14ac:dyDescent="0.3">
      <c r="A12716" s="51">
        <v>4185</v>
      </c>
      <c r="B12716" s="51" t="s">
        <v>12906</v>
      </c>
      <c r="C12716" s="51" t="s">
        <v>182</v>
      </c>
    </row>
    <row r="12717" spans="1:3" ht="15.75" customHeight="1" x14ac:dyDescent="0.3">
      <c r="A12717" s="51">
        <v>4205</v>
      </c>
      <c r="B12717" s="51" t="s">
        <v>12907</v>
      </c>
      <c r="C12717" s="51" t="s">
        <v>182</v>
      </c>
    </row>
    <row r="12718" spans="1:3" ht="15.75" customHeight="1" x14ac:dyDescent="0.3">
      <c r="A12718" s="51">
        <v>4192</v>
      </c>
      <c r="B12718" s="51" t="s">
        <v>12908</v>
      </c>
      <c r="C12718" s="51" t="s">
        <v>182</v>
      </c>
    </row>
    <row r="12719" spans="1:3" ht="15.75" customHeight="1" x14ac:dyDescent="0.3">
      <c r="A12719" s="51">
        <v>4191</v>
      </c>
      <c r="B12719" s="51" t="s">
        <v>12909</v>
      </c>
      <c r="C12719" s="51" t="s">
        <v>182</v>
      </c>
    </row>
    <row r="12720" spans="1:3" ht="15.75" customHeight="1" x14ac:dyDescent="0.3">
      <c r="A12720" s="51">
        <v>4206</v>
      </c>
      <c r="B12720" s="51" t="s">
        <v>12910</v>
      </c>
      <c r="C12720" s="51" t="s">
        <v>182</v>
      </c>
    </row>
    <row r="12721" spans="1:3" ht="15.75" customHeight="1" x14ac:dyDescent="0.3">
      <c r="A12721" s="51">
        <v>4207</v>
      </c>
      <c r="B12721" s="51" t="s">
        <v>12911</v>
      </c>
      <c r="C12721" s="51" t="s">
        <v>182</v>
      </c>
    </row>
    <row r="12722" spans="1:3" ht="15.75" customHeight="1" x14ac:dyDescent="0.3">
      <c r="A12722" s="51">
        <v>4190</v>
      </c>
      <c r="B12722" s="51" t="s">
        <v>12912</v>
      </c>
      <c r="C12722" s="51" t="s">
        <v>182</v>
      </c>
    </row>
    <row r="12723" spans="1:3" ht="15.75" customHeight="1" x14ac:dyDescent="0.3">
      <c r="A12723" s="51">
        <v>4188</v>
      </c>
      <c r="B12723" s="51" t="s">
        <v>12913</v>
      </c>
      <c r="C12723" s="51" t="s">
        <v>182</v>
      </c>
    </row>
    <row r="12724" spans="1:3" ht="15.75" customHeight="1" x14ac:dyDescent="0.3">
      <c r="A12724" s="51">
        <v>4189</v>
      </c>
      <c r="B12724" s="51" t="s">
        <v>12914</v>
      </c>
      <c r="C12724" s="51" t="s">
        <v>182</v>
      </c>
    </row>
    <row r="12725" spans="1:3" ht="15.75" customHeight="1" x14ac:dyDescent="0.3">
      <c r="A12725" s="51">
        <v>4186</v>
      </c>
      <c r="B12725" s="51" t="s">
        <v>12915</v>
      </c>
      <c r="C12725" s="51" t="s">
        <v>182</v>
      </c>
    </row>
    <row r="12726" spans="1:3" ht="15.75" customHeight="1" x14ac:dyDescent="0.3">
      <c r="A12726" s="51">
        <v>4197</v>
      </c>
      <c r="B12726" s="51" t="s">
        <v>12916</v>
      </c>
      <c r="C12726" s="51" t="s">
        <v>182</v>
      </c>
    </row>
    <row r="12727" spans="1:3" ht="15.75" customHeight="1" x14ac:dyDescent="0.3">
      <c r="A12727" s="51">
        <v>4194</v>
      </c>
      <c r="B12727" s="51" t="s">
        <v>12917</v>
      </c>
      <c r="C12727" s="51" t="s">
        <v>182</v>
      </c>
    </row>
    <row r="12728" spans="1:3" ht="15.75" customHeight="1" x14ac:dyDescent="0.3">
      <c r="A12728" s="51">
        <v>4193</v>
      </c>
      <c r="B12728" s="51" t="s">
        <v>12918</v>
      </c>
      <c r="C12728" s="51" t="s">
        <v>182</v>
      </c>
    </row>
    <row r="12729" spans="1:3" ht="15.75" customHeight="1" x14ac:dyDescent="0.3">
      <c r="A12729" s="51">
        <v>4204</v>
      </c>
      <c r="B12729" s="51" t="s">
        <v>12919</v>
      </c>
      <c r="C12729" s="51" t="s">
        <v>182</v>
      </c>
    </row>
    <row r="12730" spans="1:3" ht="15.75" customHeight="1" x14ac:dyDescent="0.3">
      <c r="A12730" s="51">
        <v>4202</v>
      </c>
      <c r="B12730" s="51" t="s">
        <v>12920</v>
      </c>
      <c r="C12730" s="51" t="s">
        <v>182</v>
      </c>
    </row>
    <row r="12731" spans="1:3" ht="15.75" customHeight="1" x14ac:dyDescent="0.3">
      <c r="A12731" s="51">
        <v>4203</v>
      </c>
      <c r="B12731" s="51" t="s">
        <v>12921</v>
      </c>
      <c r="C12731" s="51" t="s">
        <v>182</v>
      </c>
    </row>
    <row r="12732" spans="1:3" ht="15.75" customHeight="1" x14ac:dyDescent="0.3">
      <c r="A12732" s="51">
        <v>4187</v>
      </c>
      <c r="B12732" s="51" t="s">
        <v>12922</v>
      </c>
      <c r="C12732" s="51" t="s">
        <v>182</v>
      </c>
    </row>
    <row r="12733" spans="1:3" ht="15.75" customHeight="1" x14ac:dyDescent="0.3">
      <c r="A12733" s="51">
        <v>40368</v>
      </c>
      <c r="B12733" s="51" t="s">
        <v>12923</v>
      </c>
      <c r="C12733" s="51" t="s">
        <v>182</v>
      </c>
    </row>
    <row r="12734" spans="1:3" ht="15.75" customHeight="1" x14ac:dyDescent="0.3">
      <c r="A12734" s="51">
        <v>40365</v>
      </c>
      <c r="B12734" s="51" t="s">
        <v>12924</v>
      </c>
      <c r="C12734" s="51" t="s">
        <v>182</v>
      </c>
    </row>
    <row r="12735" spans="1:3" ht="15.75" customHeight="1" x14ac:dyDescent="0.3">
      <c r="A12735" s="51">
        <v>40362</v>
      </c>
      <c r="B12735" s="51" t="s">
        <v>12925</v>
      </c>
      <c r="C12735" s="51" t="s">
        <v>182</v>
      </c>
    </row>
    <row r="12736" spans="1:3" ht="15.75" customHeight="1" x14ac:dyDescent="0.3">
      <c r="A12736" s="51">
        <v>40356</v>
      </c>
      <c r="B12736" s="51" t="s">
        <v>12926</v>
      </c>
      <c r="C12736" s="51" t="s">
        <v>182</v>
      </c>
    </row>
    <row r="12737" spans="1:4" ht="15.75" customHeight="1" x14ac:dyDescent="0.3">
      <c r="A12737" s="51">
        <v>40374</v>
      </c>
      <c r="B12737" s="51" t="s">
        <v>12927</v>
      </c>
      <c r="C12737" s="51" t="s">
        <v>182</v>
      </c>
    </row>
    <row r="12738" spans="1:4" ht="15.75" customHeight="1" x14ac:dyDescent="0.3">
      <c r="A12738" s="51">
        <v>40371</v>
      </c>
      <c r="B12738" s="51" t="s">
        <v>12928</v>
      </c>
      <c r="C12738" s="51" t="s">
        <v>182</v>
      </c>
    </row>
    <row r="12739" spans="1:4" ht="15.75" customHeight="1" x14ac:dyDescent="0.3">
      <c r="A12739" s="51">
        <v>40359</v>
      </c>
      <c r="B12739" s="51" t="s">
        <v>12929</v>
      </c>
      <c r="C12739" s="51" t="s">
        <v>182</v>
      </c>
    </row>
    <row r="12740" spans="1:4" ht="15.75" customHeight="1" x14ac:dyDescent="0.3">
      <c r="A12740" s="51">
        <v>7595</v>
      </c>
      <c r="B12740" s="51" t="s">
        <v>12930</v>
      </c>
      <c r="C12740" s="51" t="s">
        <v>2092</v>
      </c>
      <c r="D12740" s="51">
        <v>20.72</v>
      </c>
    </row>
    <row r="12741" spans="1:4" ht="15.75" customHeight="1" x14ac:dyDescent="0.3">
      <c r="A12741" s="51">
        <v>41094</v>
      </c>
      <c r="B12741" s="51" t="s">
        <v>12931</v>
      </c>
      <c r="C12741" s="51" t="s">
        <v>6963</v>
      </c>
      <c r="D12741" s="51">
        <v>3637.57</v>
      </c>
    </row>
    <row r="12742" spans="1:4" ht="15.75" customHeight="1" x14ac:dyDescent="0.3">
      <c r="A12742" s="51">
        <v>39609</v>
      </c>
      <c r="B12742" s="51" t="s">
        <v>12932</v>
      </c>
      <c r="C12742" s="51" t="s">
        <v>182</v>
      </c>
    </row>
    <row r="12743" spans="1:4" ht="15.75" customHeight="1" x14ac:dyDescent="0.3">
      <c r="A12743" s="51">
        <v>39610</v>
      </c>
      <c r="B12743" s="51" t="s">
        <v>12933</v>
      </c>
      <c r="C12743" s="51" t="s">
        <v>182</v>
      </c>
    </row>
    <row r="12744" spans="1:4" ht="15.75" customHeight="1" x14ac:dyDescent="0.3">
      <c r="A12744" s="51">
        <v>39611</v>
      </c>
      <c r="B12744" s="51" t="s">
        <v>12934</v>
      </c>
      <c r="C12744" s="51" t="s">
        <v>182</v>
      </c>
    </row>
    <row r="12745" spans="1:4" ht="15.75" customHeight="1" x14ac:dyDescent="0.3">
      <c r="A12745" s="51">
        <v>39612</v>
      </c>
      <c r="B12745" s="51" t="s">
        <v>12935</v>
      </c>
      <c r="C12745" s="51" t="s">
        <v>182</v>
      </c>
    </row>
    <row r="12746" spans="1:4" ht="15.75" customHeight="1" x14ac:dyDescent="0.3">
      <c r="A12746" s="51">
        <v>39608</v>
      </c>
      <c r="B12746" s="51" t="s">
        <v>12936</v>
      </c>
      <c r="C12746" s="51" t="s">
        <v>182</v>
      </c>
    </row>
    <row r="12747" spans="1:4" ht="15.75" customHeight="1" x14ac:dyDescent="0.3">
      <c r="A12747" s="51">
        <v>38175</v>
      </c>
      <c r="B12747" s="51" t="s">
        <v>12937</v>
      </c>
      <c r="C12747" s="51" t="s">
        <v>182</v>
      </c>
      <c r="D12747" s="51">
        <v>4.53</v>
      </c>
    </row>
    <row r="12748" spans="1:4" ht="15.75" customHeight="1" x14ac:dyDescent="0.3">
      <c r="A12748" s="51">
        <v>38176</v>
      </c>
      <c r="B12748" s="51" t="s">
        <v>12938</v>
      </c>
      <c r="C12748" s="51" t="s">
        <v>182</v>
      </c>
      <c r="D12748" s="51">
        <v>13.32</v>
      </c>
    </row>
    <row r="12749" spans="1:4" ht="15.75" customHeight="1" x14ac:dyDescent="0.3">
      <c r="A12749" s="51">
        <v>36152</v>
      </c>
      <c r="B12749" s="51" t="s">
        <v>12939</v>
      </c>
      <c r="C12749" s="51" t="s">
        <v>182</v>
      </c>
      <c r="D12749" s="51">
        <v>5.85</v>
      </c>
    </row>
    <row r="12750" spans="1:4" ht="15.75" customHeight="1" x14ac:dyDescent="0.3">
      <c r="A12750" s="51">
        <v>4221</v>
      </c>
      <c r="B12750" s="51" t="s">
        <v>12940</v>
      </c>
      <c r="C12750" s="51" t="s">
        <v>9362</v>
      </c>
      <c r="D12750" s="51">
        <v>5.96</v>
      </c>
    </row>
    <row r="12751" spans="1:4" ht="15.75" customHeight="1" x14ac:dyDescent="0.3">
      <c r="A12751" s="51">
        <v>4227</v>
      </c>
      <c r="B12751" s="51" t="s">
        <v>12941</v>
      </c>
      <c r="C12751" s="51" t="s">
        <v>9362</v>
      </c>
      <c r="D12751" s="51">
        <v>27.79</v>
      </c>
    </row>
    <row r="12752" spans="1:4" ht="15.75" customHeight="1" x14ac:dyDescent="0.3">
      <c r="A12752" s="51">
        <v>38170</v>
      </c>
      <c r="B12752" s="51" t="s">
        <v>12942</v>
      </c>
      <c r="C12752" s="51" t="s">
        <v>182</v>
      </c>
      <c r="D12752" s="51">
        <v>19.79</v>
      </c>
    </row>
    <row r="12753" spans="1:4" ht="15.75" customHeight="1" x14ac:dyDescent="0.3">
      <c r="A12753" s="51">
        <v>4252</v>
      </c>
      <c r="B12753" s="51" t="s">
        <v>12943</v>
      </c>
      <c r="C12753" s="51" t="s">
        <v>2092</v>
      </c>
      <c r="D12753" s="51">
        <v>27.21</v>
      </c>
    </row>
    <row r="12754" spans="1:4" ht="15.75" customHeight="1" x14ac:dyDescent="0.3">
      <c r="A12754" s="51">
        <v>40980</v>
      </c>
      <c r="B12754" s="51" t="s">
        <v>12944</v>
      </c>
      <c r="C12754" s="51" t="s">
        <v>6963</v>
      </c>
      <c r="D12754" s="51">
        <v>4777.71</v>
      </c>
    </row>
    <row r="12755" spans="1:4" ht="15.75" customHeight="1" x14ac:dyDescent="0.3">
      <c r="A12755" s="51">
        <v>41031</v>
      </c>
      <c r="B12755" s="51" t="s">
        <v>12945</v>
      </c>
      <c r="C12755" s="51" t="s">
        <v>6963</v>
      </c>
      <c r="D12755" s="51">
        <v>4628.1899999999996</v>
      </c>
    </row>
    <row r="12756" spans="1:4" ht="15.75" customHeight="1" x14ac:dyDescent="0.3">
      <c r="A12756" s="51">
        <v>37666</v>
      </c>
      <c r="B12756" s="51" t="s">
        <v>12946</v>
      </c>
      <c r="C12756" s="51" t="s">
        <v>2092</v>
      </c>
      <c r="D12756" s="51">
        <v>24.77</v>
      </c>
    </row>
    <row r="12757" spans="1:4" ht="15.75" customHeight="1" x14ac:dyDescent="0.3">
      <c r="A12757" s="51">
        <v>40986</v>
      </c>
      <c r="B12757" s="51" t="s">
        <v>12947</v>
      </c>
      <c r="C12757" s="51" t="s">
        <v>6963</v>
      </c>
      <c r="D12757" s="51">
        <v>4346.9399999999996</v>
      </c>
    </row>
    <row r="12758" spans="1:4" ht="15.75" customHeight="1" x14ac:dyDescent="0.3">
      <c r="A12758" s="51">
        <v>4250</v>
      </c>
      <c r="B12758" s="51" t="s">
        <v>12948</v>
      </c>
      <c r="C12758" s="51" t="s">
        <v>2092</v>
      </c>
      <c r="D12758" s="51">
        <v>19.079999999999998</v>
      </c>
    </row>
    <row r="12759" spans="1:4" ht="15.75" customHeight="1" x14ac:dyDescent="0.3">
      <c r="A12759" s="51">
        <v>40978</v>
      </c>
      <c r="B12759" s="51" t="s">
        <v>12949</v>
      </c>
      <c r="C12759" s="51" t="s">
        <v>6963</v>
      </c>
      <c r="D12759" s="51">
        <v>3349.7</v>
      </c>
    </row>
    <row r="12760" spans="1:4" ht="15.75" customHeight="1" x14ac:dyDescent="0.3">
      <c r="A12760" s="51">
        <v>44501</v>
      </c>
      <c r="B12760" s="51" t="s">
        <v>12950</v>
      </c>
      <c r="C12760" s="51" t="s">
        <v>2092</v>
      </c>
      <c r="D12760" s="51">
        <v>26.37</v>
      </c>
    </row>
    <row r="12761" spans="1:4" ht="15.75" customHeight="1" x14ac:dyDescent="0.3">
      <c r="A12761" s="51">
        <v>41043</v>
      </c>
      <c r="B12761" s="51" t="s">
        <v>12951</v>
      </c>
      <c r="C12761" s="51" t="s">
        <v>6963</v>
      </c>
      <c r="D12761" s="51">
        <v>4628.1899999999996</v>
      </c>
    </row>
    <row r="12762" spans="1:4" ht="15.75" customHeight="1" x14ac:dyDescent="0.3">
      <c r="A12762" s="51">
        <v>4234</v>
      </c>
      <c r="B12762" s="51" t="s">
        <v>12952</v>
      </c>
      <c r="C12762" s="51" t="s">
        <v>2092</v>
      </c>
      <c r="D12762" s="51">
        <v>27.82</v>
      </c>
    </row>
    <row r="12763" spans="1:4" ht="15.75" customHeight="1" x14ac:dyDescent="0.3">
      <c r="A12763" s="51">
        <v>40987</v>
      </c>
      <c r="B12763" s="51" t="s">
        <v>12953</v>
      </c>
      <c r="C12763" s="51" t="s">
        <v>6963</v>
      </c>
      <c r="D12763" s="51">
        <v>4880.37</v>
      </c>
    </row>
    <row r="12764" spans="1:4" ht="15.75" customHeight="1" x14ac:dyDescent="0.3">
      <c r="A12764" s="51">
        <v>4253</v>
      </c>
      <c r="B12764" s="51" t="s">
        <v>12954</v>
      </c>
      <c r="C12764" s="51" t="s">
        <v>2092</v>
      </c>
      <c r="D12764" s="51">
        <v>25.87</v>
      </c>
    </row>
    <row r="12765" spans="1:4" ht="15.75" customHeight="1" x14ac:dyDescent="0.3">
      <c r="A12765" s="51">
        <v>40981</v>
      </c>
      <c r="B12765" s="51" t="s">
        <v>12955</v>
      </c>
      <c r="C12765" s="51" t="s">
        <v>6963</v>
      </c>
      <c r="D12765" s="51">
        <v>4541.37</v>
      </c>
    </row>
    <row r="12766" spans="1:4" ht="15.75" customHeight="1" x14ac:dyDescent="0.3">
      <c r="A12766" s="51">
        <v>4254</v>
      </c>
      <c r="B12766" s="51" t="s">
        <v>12956</v>
      </c>
      <c r="C12766" s="51" t="s">
        <v>2092</v>
      </c>
      <c r="D12766" s="51">
        <v>35.93</v>
      </c>
    </row>
    <row r="12767" spans="1:4" ht="15.75" customHeight="1" x14ac:dyDescent="0.3">
      <c r="A12767" s="51">
        <v>41036</v>
      </c>
      <c r="B12767" s="51" t="s">
        <v>12957</v>
      </c>
      <c r="C12767" s="51" t="s">
        <v>6963</v>
      </c>
      <c r="D12767" s="51">
        <v>6306.89</v>
      </c>
    </row>
    <row r="12768" spans="1:4" ht="15.75" customHeight="1" x14ac:dyDescent="0.3">
      <c r="A12768" s="51">
        <v>4251</v>
      </c>
      <c r="B12768" s="51" t="s">
        <v>12958</v>
      </c>
      <c r="C12768" s="51" t="s">
        <v>2092</v>
      </c>
      <c r="D12768" s="51">
        <v>24.03</v>
      </c>
    </row>
    <row r="12769" spans="1:4" ht="15.75" customHeight="1" x14ac:dyDescent="0.3">
      <c r="A12769" s="51">
        <v>40979</v>
      </c>
      <c r="B12769" s="51" t="s">
        <v>12959</v>
      </c>
      <c r="C12769" s="51" t="s">
        <v>6963</v>
      </c>
      <c r="D12769" s="51">
        <v>4216.7700000000004</v>
      </c>
    </row>
    <row r="12770" spans="1:4" ht="15.75" customHeight="1" x14ac:dyDescent="0.3">
      <c r="A12770" s="51">
        <v>4230</v>
      </c>
      <c r="B12770" s="51" t="s">
        <v>12960</v>
      </c>
      <c r="C12770" s="51" t="s">
        <v>2092</v>
      </c>
      <c r="D12770" s="51">
        <v>26.61</v>
      </c>
    </row>
    <row r="12771" spans="1:4" ht="15.75" customHeight="1" x14ac:dyDescent="0.3">
      <c r="A12771" s="51">
        <v>40998</v>
      </c>
      <c r="B12771" s="51" t="s">
        <v>12961</v>
      </c>
      <c r="C12771" s="51" t="s">
        <v>6963</v>
      </c>
      <c r="D12771" s="51">
        <v>4669.29</v>
      </c>
    </row>
    <row r="12772" spans="1:4" ht="15.75" customHeight="1" x14ac:dyDescent="0.3">
      <c r="A12772" s="51">
        <v>4257</v>
      </c>
      <c r="B12772" s="51" t="s">
        <v>12962</v>
      </c>
      <c r="C12772" s="51" t="s">
        <v>2092</v>
      </c>
      <c r="D12772" s="51">
        <v>23.62</v>
      </c>
    </row>
    <row r="12773" spans="1:4" ht="15.75" customHeight="1" x14ac:dyDescent="0.3">
      <c r="A12773" s="51">
        <v>40982</v>
      </c>
      <c r="B12773" s="51" t="s">
        <v>12963</v>
      </c>
      <c r="C12773" s="51" t="s">
        <v>6963</v>
      </c>
      <c r="D12773" s="51">
        <v>4145.43</v>
      </c>
    </row>
    <row r="12774" spans="1:4" ht="15.75" customHeight="1" x14ac:dyDescent="0.3">
      <c r="A12774" s="51">
        <v>4240</v>
      </c>
      <c r="B12774" s="51" t="s">
        <v>12964</v>
      </c>
      <c r="C12774" s="51" t="s">
        <v>2092</v>
      </c>
      <c r="D12774" s="51">
        <v>33.99</v>
      </c>
    </row>
    <row r="12775" spans="1:4" ht="15.75" customHeight="1" x14ac:dyDescent="0.3">
      <c r="A12775" s="51">
        <v>41026</v>
      </c>
      <c r="B12775" s="51" t="s">
        <v>12965</v>
      </c>
      <c r="C12775" s="51" t="s">
        <v>6963</v>
      </c>
      <c r="D12775" s="51">
        <v>5962.27</v>
      </c>
    </row>
    <row r="12776" spans="1:4" ht="15.75" customHeight="1" x14ac:dyDescent="0.3">
      <c r="A12776" s="51">
        <v>4239</v>
      </c>
      <c r="B12776" s="51" t="s">
        <v>12966</v>
      </c>
      <c r="C12776" s="51" t="s">
        <v>2092</v>
      </c>
      <c r="D12776" s="51">
        <v>33.99</v>
      </c>
    </row>
    <row r="12777" spans="1:4" ht="15.75" customHeight="1" x14ac:dyDescent="0.3">
      <c r="A12777" s="51">
        <v>41024</v>
      </c>
      <c r="B12777" s="51" t="s">
        <v>12967</v>
      </c>
      <c r="C12777" s="51" t="s">
        <v>6963</v>
      </c>
      <c r="D12777" s="51">
        <v>5962.27</v>
      </c>
    </row>
    <row r="12778" spans="1:4" ht="15.75" customHeight="1" x14ac:dyDescent="0.3">
      <c r="A12778" s="51">
        <v>4248</v>
      </c>
      <c r="B12778" s="51" t="s">
        <v>12968</v>
      </c>
      <c r="C12778" s="51" t="s">
        <v>2092</v>
      </c>
      <c r="D12778" s="51">
        <v>26.37</v>
      </c>
    </row>
    <row r="12779" spans="1:4" ht="15.75" customHeight="1" x14ac:dyDescent="0.3">
      <c r="A12779" s="51">
        <v>41033</v>
      </c>
      <c r="B12779" s="51" t="s">
        <v>12969</v>
      </c>
      <c r="C12779" s="51" t="s">
        <v>6963</v>
      </c>
      <c r="D12779" s="51">
        <v>4628.1899999999996</v>
      </c>
    </row>
    <row r="12780" spans="1:4" ht="15.75" customHeight="1" x14ac:dyDescent="0.3">
      <c r="A12780" s="51">
        <v>44500</v>
      </c>
      <c r="B12780" s="51" t="s">
        <v>12970</v>
      </c>
      <c r="C12780" s="51" t="s">
        <v>2092</v>
      </c>
      <c r="D12780" s="51">
        <v>26.37</v>
      </c>
    </row>
    <row r="12781" spans="1:4" ht="15.75" customHeight="1" x14ac:dyDescent="0.3">
      <c r="A12781" s="51">
        <v>41040</v>
      </c>
      <c r="B12781" s="51" t="s">
        <v>12971</v>
      </c>
      <c r="C12781" s="51" t="s">
        <v>6963</v>
      </c>
      <c r="D12781" s="51">
        <v>4628.1899999999996</v>
      </c>
    </row>
    <row r="12782" spans="1:4" ht="15.75" customHeight="1" x14ac:dyDescent="0.3">
      <c r="A12782" s="51">
        <v>4238</v>
      </c>
      <c r="B12782" s="51" t="s">
        <v>12972</v>
      </c>
      <c r="C12782" s="51" t="s">
        <v>2092</v>
      </c>
      <c r="D12782" s="51">
        <v>21.91</v>
      </c>
    </row>
    <row r="12783" spans="1:4" ht="15.75" customHeight="1" x14ac:dyDescent="0.3">
      <c r="A12783" s="51">
        <v>41012</v>
      </c>
      <c r="B12783" s="51" t="s">
        <v>12973</v>
      </c>
      <c r="C12783" s="51" t="s">
        <v>6963</v>
      </c>
      <c r="D12783" s="51">
        <v>3846.92</v>
      </c>
    </row>
    <row r="12784" spans="1:4" ht="15.75" customHeight="1" x14ac:dyDescent="0.3">
      <c r="A12784" s="51">
        <v>4233</v>
      </c>
      <c r="B12784" s="51" t="s">
        <v>12974</v>
      </c>
      <c r="C12784" s="51" t="s">
        <v>2092</v>
      </c>
      <c r="D12784" s="51">
        <v>33.99</v>
      </c>
    </row>
    <row r="12785" spans="1:4" ht="15.75" customHeight="1" x14ac:dyDescent="0.3">
      <c r="A12785" s="51">
        <v>41001</v>
      </c>
      <c r="B12785" s="51" t="s">
        <v>12975</v>
      </c>
      <c r="C12785" s="51" t="s">
        <v>6963</v>
      </c>
      <c r="D12785" s="51">
        <v>5962.27</v>
      </c>
    </row>
    <row r="12786" spans="1:4" ht="15.75" customHeight="1" x14ac:dyDescent="0.3">
      <c r="A12786" s="51">
        <v>2</v>
      </c>
      <c r="B12786" s="51" t="s">
        <v>12976</v>
      </c>
      <c r="C12786" s="51" t="s">
        <v>303</v>
      </c>
      <c r="D12786" s="51">
        <v>21.91</v>
      </c>
    </row>
    <row r="12787" spans="1:4" ht="15.75" customHeight="1" x14ac:dyDescent="0.3">
      <c r="A12787" s="51">
        <v>14221</v>
      </c>
      <c r="B12787" s="51" t="s">
        <v>12977</v>
      </c>
      <c r="C12787" s="51" t="s">
        <v>182</v>
      </c>
      <c r="D12787" s="51">
        <v>771155.97</v>
      </c>
    </row>
    <row r="12788" spans="1:4" ht="15.75" customHeight="1" x14ac:dyDescent="0.3">
      <c r="A12788" s="51">
        <v>36517</v>
      </c>
      <c r="B12788" s="51" t="s">
        <v>12978</v>
      </c>
      <c r="C12788" s="51" t="s">
        <v>182</v>
      </c>
      <c r="D12788" s="51">
        <v>743256</v>
      </c>
    </row>
    <row r="12789" spans="1:4" ht="15.75" customHeight="1" x14ac:dyDescent="0.3">
      <c r="A12789" s="51">
        <v>4262</v>
      </c>
      <c r="B12789" s="51" t="s">
        <v>12979</v>
      </c>
      <c r="C12789" s="51" t="s">
        <v>182</v>
      </c>
      <c r="D12789" s="51">
        <v>837000</v>
      </c>
    </row>
    <row r="12790" spans="1:4" ht="15.75" customHeight="1" x14ac:dyDescent="0.3">
      <c r="A12790" s="51">
        <v>4263</v>
      </c>
      <c r="B12790" s="51" t="s">
        <v>12980</v>
      </c>
      <c r="C12790" s="51" t="s">
        <v>182</v>
      </c>
      <c r="D12790" s="51">
        <v>1160639.94</v>
      </c>
    </row>
    <row r="12791" spans="1:4" ht="15.75" customHeight="1" x14ac:dyDescent="0.3">
      <c r="A12791" s="51">
        <v>36518</v>
      </c>
      <c r="B12791" s="51" t="s">
        <v>12981</v>
      </c>
      <c r="C12791" s="51" t="s">
        <v>182</v>
      </c>
      <c r="D12791" s="51">
        <v>1321343.94</v>
      </c>
    </row>
    <row r="12792" spans="1:4" ht="15.75" customHeight="1" x14ac:dyDescent="0.3">
      <c r="A12792" s="51">
        <v>38402</v>
      </c>
      <c r="B12792" s="51" t="s">
        <v>12982</v>
      </c>
      <c r="C12792" s="51" t="s">
        <v>182</v>
      </c>
      <c r="D12792" s="51">
        <v>13.46</v>
      </c>
    </row>
    <row r="12793" spans="1:4" ht="15.75" customHeight="1" x14ac:dyDescent="0.3">
      <c r="A12793" s="51">
        <v>3412</v>
      </c>
      <c r="B12793" s="51" t="s">
        <v>12983</v>
      </c>
      <c r="C12793" s="51" t="s">
        <v>216</v>
      </c>
    </row>
    <row r="12794" spans="1:4" ht="15.75" customHeight="1" x14ac:dyDescent="0.3">
      <c r="A12794" s="51">
        <v>3413</v>
      </c>
      <c r="B12794" s="51" t="s">
        <v>12984</v>
      </c>
      <c r="C12794" s="51" t="s">
        <v>216</v>
      </c>
    </row>
    <row r="12795" spans="1:4" ht="15.75" customHeight="1" x14ac:dyDescent="0.3">
      <c r="A12795" s="51">
        <v>39744</v>
      </c>
      <c r="B12795" s="51" t="s">
        <v>12985</v>
      </c>
      <c r="C12795" s="51" t="s">
        <v>216</v>
      </c>
    </row>
    <row r="12796" spans="1:4" ht="15.75" customHeight="1" x14ac:dyDescent="0.3">
      <c r="A12796" s="51">
        <v>39745</v>
      </c>
      <c r="B12796" s="51" t="s">
        <v>12986</v>
      </c>
      <c r="C12796" s="51" t="s">
        <v>216</v>
      </c>
    </row>
    <row r="12797" spans="1:4" ht="15.75" customHeight="1" x14ac:dyDescent="0.3">
      <c r="A12797" s="51">
        <v>39637</v>
      </c>
      <c r="B12797" s="51" t="s">
        <v>12987</v>
      </c>
      <c r="C12797" s="51" t="s">
        <v>216</v>
      </c>
      <c r="D12797" s="51">
        <v>94</v>
      </c>
    </row>
    <row r="12798" spans="1:4" ht="15.75" customHeight="1" x14ac:dyDescent="0.3">
      <c r="A12798" s="51">
        <v>39638</v>
      </c>
      <c r="B12798" s="51" t="s">
        <v>12988</v>
      </c>
      <c r="C12798" s="51" t="s">
        <v>216</v>
      </c>
      <c r="D12798" s="51">
        <v>106.36</v>
      </c>
    </row>
    <row r="12799" spans="1:4" ht="15.75" customHeight="1" x14ac:dyDescent="0.3">
      <c r="A12799" s="51">
        <v>39639</v>
      </c>
      <c r="B12799" s="51" t="s">
        <v>12989</v>
      </c>
      <c r="C12799" s="51" t="s">
        <v>216</v>
      </c>
      <c r="D12799" s="51">
        <v>160.47999999999999</v>
      </c>
    </row>
    <row r="12800" spans="1:4" ht="15.75" customHeight="1" x14ac:dyDescent="0.3">
      <c r="A12800" s="51">
        <v>39517</v>
      </c>
      <c r="B12800" s="51" t="s">
        <v>12990</v>
      </c>
      <c r="C12800" s="51" t="s">
        <v>216</v>
      </c>
    </row>
    <row r="12801" spans="1:4" ht="15.75" customHeight="1" x14ac:dyDescent="0.3">
      <c r="A12801" s="51">
        <v>39518</v>
      </c>
      <c r="B12801" s="51" t="s">
        <v>12991</v>
      </c>
      <c r="C12801" s="51" t="s">
        <v>216</v>
      </c>
    </row>
    <row r="12802" spans="1:4" ht="15.75" customHeight="1" x14ac:dyDescent="0.3">
      <c r="A12802" s="51">
        <v>38366</v>
      </c>
      <c r="B12802" s="51" t="s">
        <v>12992</v>
      </c>
      <c r="C12802" s="51" t="s">
        <v>216</v>
      </c>
      <c r="D12802" s="51">
        <v>6.12</v>
      </c>
    </row>
    <row r="12803" spans="1:4" ht="15.75" customHeight="1" x14ac:dyDescent="0.3">
      <c r="A12803" s="51">
        <v>11703</v>
      </c>
      <c r="B12803" s="51" t="s">
        <v>12993</v>
      </c>
      <c r="C12803" s="51" t="s">
        <v>182</v>
      </c>
      <c r="D12803" s="51">
        <v>85.66</v>
      </c>
    </row>
    <row r="12804" spans="1:4" ht="15.75" customHeight="1" x14ac:dyDescent="0.3">
      <c r="A12804" s="51">
        <v>37400</v>
      </c>
      <c r="B12804" s="51" t="s">
        <v>12994</v>
      </c>
      <c r="C12804" s="51" t="s">
        <v>182</v>
      </c>
      <c r="D12804" s="51">
        <v>41.52</v>
      </c>
    </row>
    <row r="12805" spans="1:4" ht="15.75" customHeight="1" x14ac:dyDescent="0.3">
      <c r="A12805" s="51">
        <v>25400</v>
      </c>
      <c r="B12805" s="51" t="s">
        <v>12995</v>
      </c>
      <c r="C12805" s="51" t="s">
        <v>182</v>
      </c>
      <c r="D12805" s="51">
        <v>2519.31</v>
      </c>
    </row>
    <row r="12806" spans="1:4" ht="15.75" customHeight="1" x14ac:dyDescent="0.3">
      <c r="A12806" s="51">
        <v>4276</v>
      </c>
      <c r="B12806" s="51" t="s">
        <v>12996</v>
      </c>
      <c r="C12806" s="51" t="s">
        <v>182</v>
      </c>
    </row>
    <row r="12807" spans="1:4" ht="15.75" customHeight="1" x14ac:dyDescent="0.3">
      <c r="A12807" s="51">
        <v>4273</v>
      </c>
      <c r="B12807" s="51" t="s">
        <v>12997</v>
      </c>
      <c r="C12807" s="51" t="s">
        <v>182</v>
      </c>
    </row>
    <row r="12808" spans="1:4" ht="15.75" customHeight="1" x14ac:dyDescent="0.3">
      <c r="A12808" s="51">
        <v>4274</v>
      </c>
      <c r="B12808" s="51" t="s">
        <v>12998</v>
      </c>
      <c r="C12808" s="51" t="s">
        <v>182</v>
      </c>
    </row>
    <row r="12809" spans="1:4" ht="15.75" customHeight="1" x14ac:dyDescent="0.3">
      <c r="A12809" s="51">
        <v>39438</v>
      </c>
      <c r="B12809" s="51" t="s">
        <v>12999</v>
      </c>
      <c r="C12809" s="51" t="s">
        <v>182</v>
      </c>
      <c r="D12809" s="51">
        <v>0.22</v>
      </c>
    </row>
    <row r="12810" spans="1:4" ht="15.75" customHeight="1" x14ac:dyDescent="0.3">
      <c r="A12810" s="51">
        <v>4379</v>
      </c>
      <c r="B12810" s="51" t="s">
        <v>13000</v>
      </c>
      <c r="C12810" s="51" t="s">
        <v>182</v>
      </c>
      <c r="D12810" s="51">
        <v>0.04</v>
      </c>
    </row>
    <row r="12811" spans="1:4" ht="15.75" customHeight="1" x14ac:dyDescent="0.3">
      <c r="A12811" s="51">
        <v>4377</v>
      </c>
      <c r="B12811" s="51" t="s">
        <v>13001</v>
      </c>
      <c r="C12811" s="51" t="s">
        <v>182</v>
      </c>
      <c r="D12811" s="51">
        <v>0.16</v>
      </c>
    </row>
    <row r="12812" spans="1:4" ht="15.75" customHeight="1" x14ac:dyDescent="0.3">
      <c r="A12812" s="51">
        <v>4356</v>
      </c>
      <c r="B12812" s="51" t="s">
        <v>13002</v>
      </c>
      <c r="C12812" s="51" t="s">
        <v>182</v>
      </c>
      <c r="D12812" s="51">
        <v>0.22</v>
      </c>
    </row>
    <row r="12813" spans="1:4" ht="15.75" customHeight="1" x14ac:dyDescent="0.3">
      <c r="A12813" s="51">
        <v>13246</v>
      </c>
      <c r="B12813" s="51" t="s">
        <v>13003</v>
      </c>
      <c r="C12813" s="51" t="s">
        <v>182</v>
      </c>
      <c r="D12813" s="51">
        <v>0.38</v>
      </c>
    </row>
    <row r="12814" spans="1:4" ht="15.75" customHeight="1" x14ac:dyDescent="0.3">
      <c r="A12814" s="51">
        <v>13294</v>
      </c>
      <c r="B12814" s="51" t="s">
        <v>13004</v>
      </c>
      <c r="C12814" s="51" t="s">
        <v>182</v>
      </c>
      <c r="D12814" s="51">
        <v>1.29</v>
      </c>
    </row>
    <row r="12815" spans="1:4" ht="15.75" customHeight="1" x14ac:dyDescent="0.3">
      <c r="A12815" s="51">
        <v>11963</v>
      </c>
      <c r="B12815" s="51" t="s">
        <v>13005</v>
      </c>
      <c r="C12815" s="51" t="s">
        <v>182</v>
      </c>
      <c r="D12815" s="51">
        <v>8.1300000000000008</v>
      </c>
    </row>
    <row r="12816" spans="1:4" ht="15.75" customHeight="1" x14ac:dyDescent="0.3">
      <c r="A12816" s="51">
        <v>11964</v>
      </c>
      <c r="B12816" s="51" t="s">
        <v>13006</v>
      </c>
      <c r="C12816" s="51" t="s">
        <v>182</v>
      </c>
      <c r="D12816" s="51">
        <v>2.0499999999999998</v>
      </c>
    </row>
    <row r="12817" spans="1:4" ht="15.75" customHeight="1" x14ac:dyDescent="0.3">
      <c r="A12817" s="51">
        <v>4346</v>
      </c>
      <c r="B12817" s="51" t="s">
        <v>13007</v>
      </c>
      <c r="C12817" s="51" t="s">
        <v>182</v>
      </c>
      <c r="D12817" s="51">
        <v>8.7100000000000009</v>
      </c>
    </row>
    <row r="12818" spans="1:4" ht="15.75" customHeight="1" x14ac:dyDescent="0.3">
      <c r="A12818" s="51">
        <v>11955</v>
      </c>
      <c r="B12818" s="51" t="s">
        <v>13008</v>
      </c>
      <c r="C12818" s="51" t="s">
        <v>182</v>
      </c>
      <c r="D12818" s="51">
        <v>3.81</v>
      </c>
    </row>
    <row r="12819" spans="1:4" ht="15.75" customHeight="1" x14ac:dyDescent="0.3">
      <c r="A12819" s="51">
        <v>11960</v>
      </c>
      <c r="B12819" s="51" t="s">
        <v>13009</v>
      </c>
      <c r="C12819" s="51" t="s">
        <v>182</v>
      </c>
      <c r="D12819" s="51">
        <v>0.12</v>
      </c>
    </row>
    <row r="12820" spans="1:4" ht="15.75" customHeight="1" x14ac:dyDescent="0.3">
      <c r="A12820" s="51">
        <v>4333</v>
      </c>
      <c r="B12820" s="51" t="s">
        <v>13010</v>
      </c>
      <c r="C12820" s="51" t="s">
        <v>182</v>
      </c>
      <c r="D12820" s="51">
        <v>0.22</v>
      </c>
    </row>
    <row r="12821" spans="1:4" ht="15.75" customHeight="1" x14ac:dyDescent="0.3">
      <c r="A12821" s="51">
        <v>4358</v>
      </c>
      <c r="B12821" s="51" t="s">
        <v>13011</v>
      </c>
      <c r="C12821" s="51" t="s">
        <v>182</v>
      </c>
      <c r="D12821" s="51">
        <v>1.74</v>
      </c>
    </row>
    <row r="12822" spans="1:4" ht="15.75" customHeight="1" x14ac:dyDescent="0.3">
      <c r="A12822" s="51">
        <v>39435</v>
      </c>
      <c r="B12822" s="51" t="s">
        <v>13012</v>
      </c>
      <c r="C12822" s="51" t="s">
        <v>182</v>
      </c>
      <c r="D12822" s="51">
        <v>0.09</v>
      </c>
    </row>
    <row r="12823" spans="1:4" ht="15.75" customHeight="1" x14ac:dyDescent="0.3">
      <c r="A12823" s="51">
        <v>39436</v>
      </c>
      <c r="B12823" s="51" t="s">
        <v>13013</v>
      </c>
      <c r="C12823" s="51" t="s">
        <v>182</v>
      </c>
      <c r="D12823" s="51">
        <v>0.15</v>
      </c>
    </row>
    <row r="12824" spans="1:4" ht="15.75" customHeight="1" x14ac:dyDescent="0.3">
      <c r="A12824" s="51">
        <v>39437</v>
      </c>
      <c r="B12824" s="51" t="s">
        <v>13014</v>
      </c>
      <c r="C12824" s="51" t="s">
        <v>182</v>
      </c>
      <c r="D12824" s="51">
        <v>0.19</v>
      </c>
    </row>
    <row r="12825" spans="1:4" ht="15.75" customHeight="1" x14ac:dyDescent="0.3">
      <c r="A12825" s="51">
        <v>39439</v>
      </c>
      <c r="B12825" s="51" t="s">
        <v>13015</v>
      </c>
      <c r="C12825" s="51" t="s">
        <v>182</v>
      </c>
      <c r="D12825" s="51">
        <v>0.13</v>
      </c>
    </row>
    <row r="12826" spans="1:4" ht="15.75" customHeight="1" x14ac:dyDescent="0.3">
      <c r="A12826" s="51">
        <v>39440</v>
      </c>
      <c r="B12826" s="51" t="s">
        <v>13016</v>
      </c>
      <c r="C12826" s="51" t="s">
        <v>182</v>
      </c>
      <c r="D12826" s="51">
        <v>0.17</v>
      </c>
    </row>
    <row r="12827" spans="1:4" ht="15.75" customHeight="1" x14ac:dyDescent="0.3">
      <c r="A12827" s="51">
        <v>39441</v>
      </c>
      <c r="B12827" s="51" t="s">
        <v>13017</v>
      </c>
      <c r="C12827" s="51" t="s">
        <v>182</v>
      </c>
      <c r="D12827" s="51">
        <v>0.22</v>
      </c>
    </row>
    <row r="12828" spans="1:4" ht="15.75" customHeight="1" x14ac:dyDescent="0.3">
      <c r="A12828" s="51">
        <v>39442</v>
      </c>
      <c r="B12828" s="51" t="s">
        <v>13018</v>
      </c>
      <c r="C12828" s="51" t="s">
        <v>182</v>
      </c>
      <c r="D12828" s="51">
        <v>0.16</v>
      </c>
    </row>
    <row r="12829" spans="1:4" ht="15.75" customHeight="1" x14ac:dyDescent="0.3">
      <c r="A12829" s="51">
        <v>39443</v>
      </c>
      <c r="B12829" s="51" t="s">
        <v>13019</v>
      </c>
      <c r="C12829" s="51" t="s">
        <v>182</v>
      </c>
      <c r="D12829" s="51">
        <v>0.2</v>
      </c>
    </row>
    <row r="12830" spans="1:4" ht="15.75" customHeight="1" x14ac:dyDescent="0.3">
      <c r="A12830" s="51">
        <v>4329</v>
      </c>
      <c r="B12830" s="51" t="s">
        <v>13020</v>
      </c>
      <c r="C12830" s="51" t="s">
        <v>182</v>
      </c>
      <c r="D12830" s="51">
        <v>1.86</v>
      </c>
    </row>
    <row r="12831" spans="1:4" ht="15.75" customHeight="1" x14ac:dyDescent="0.3">
      <c r="A12831" s="51">
        <v>436</v>
      </c>
      <c r="B12831" s="51" t="s">
        <v>13021</v>
      </c>
      <c r="C12831" s="51" t="s">
        <v>182</v>
      </c>
    </row>
    <row r="12832" spans="1:4" ht="15.75" customHeight="1" x14ac:dyDescent="0.3">
      <c r="A12832" s="51">
        <v>442</v>
      </c>
      <c r="B12832" s="51" t="s">
        <v>13022</v>
      </c>
      <c r="C12832" s="51" t="s">
        <v>182</v>
      </c>
    </row>
    <row r="12833" spans="1:4" ht="15.75" customHeight="1" x14ac:dyDescent="0.3">
      <c r="A12833" s="51">
        <v>4383</v>
      </c>
      <c r="B12833" s="51" t="s">
        <v>13023</v>
      </c>
      <c r="C12833" s="51" t="s">
        <v>182</v>
      </c>
      <c r="D12833" s="51">
        <v>16.82</v>
      </c>
    </row>
    <row r="12834" spans="1:4" ht="15.75" customHeight="1" x14ac:dyDescent="0.3">
      <c r="A12834" s="51">
        <v>4344</v>
      </c>
      <c r="B12834" s="51" t="s">
        <v>13024</v>
      </c>
      <c r="C12834" s="51" t="s">
        <v>182</v>
      </c>
      <c r="D12834" s="51">
        <v>17.62</v>
      </c>
    </row>
    <row r="12835" spans="1:4" ht="15.75" customHeight="1" x14ac:dyDescent="0.3">
      <c r="A12835" s="51">
        <v>4335</v>
      </c>
      <c r="B12835" s="51" t="s">
        <v>13025</v>
      </c>
      <c r="C12835" s="51" t="s">
        <v>182</v>
      </c>
      <c r="D12835" s="51">
        <v>11.83</v>
      </c>
    </row>
    <row r="12836" spans="1:4" ht="15.75" customHeight="1" x14ac:dyDescent="0.3">
      <c r="A12836" s="51">
        <v>4334</v>
      </c>
      <c r="B12836" s="51" t="s">
        <v>13026</v>
      </c>
      <c r="C12836" s="51" t="s">
        <v>182</v>
      </c>
      <c r="D12836" s="51">
        <v>16.23</v>
      </c>
    </row>
    <row r="12837" spans="1:4" ht="15.75" customHeight="1" x14ac:dyDescent="0.3">
      <c r="A12837" s="51">
        <v>11953</v>
      </c>
      <c r="B12837" s="51" t="s">
        <v>13027</v>
      </c>
      <c r="C12837" s="51" t="s">
        <v>182</v>
      </c>
      <c r="D12837" s="51">
        <v>2.79</v>
      </c>
    </row>
    <row r="12838" spans="1:4" ht="15.75" customHeight="1" x14ac:dyDescent="0.3">
      <c r="A12838" s="51">
        <v>4343</v>
      </c>
      <c r="B12838" s="51" t="s">
        <v>13028</v>
      </c>
      <c r="C12838" s="51" t="s">
        <v>182</v>
      </c>
      <c r="D12838" s="51">
        <v>3.99</v>
      </c>
    </row>
    <row r="12839" spans="1:4" ht="15.75" customHeight="1" x14ac:dyDescent="0.3">
      <c r="A12839" s="51">
        <v>430</v>
      </c>
      <c r="B12839" s="51" t="s">
        <v>13029</v>
      </c>
      <c r="C12839" s="51" t="s">
        <v>182</v>
      </c>
    </row>
    <row r="12840" spans="1:4" ht="15.75" customHeight="1" x14ac:dyDescent="0.3">
      <c r="A12840" s="51">
        <v>441</v>
      </c>
      <c r="B12840" s="51" t="s">
        <v>13030</v>
      </c>
      <c r="C12840" s="51" t="s">
        <v>182</v>
      </c>
    </row>
    <row r="12841" spans="1:4" ht="15.75" customHeight="1" x14ac:dyDescent="0.3">
      <c r="A12841" s="51">
        <v>431</v>
      </c>
      <c r="B12841" s="51" t="s">
        <v>13031</v>
      </c>
      <c r="C12841" s="51" t="s">
        <v>182</v>
      </c>
    </row>
    <row r="12842" spans="1:4" ht="15.75" customHeight="1" x14ac:dyDescent="0.3">
      <c r="A12842" s="51">
        <v>432</v>
      </c>
      <c r="B12842" s="51" t="s">
        <v>13032</v>
      </c>
      <c r="C12842" s="51" t="s">
        <v>182</v>
      </c>
    </row>
    <row r="12843" spans="1:4" ht="15.75" customHeight="1" x14ac:dyDescent="0.3">
      <c r="A12843" s="51">
        <v>429</v>
      </c>
      <c r="B12843" s="51" t="s">
        <v>13033</v>
      </c>
      <c r="C12843" s="51" t="s">
        <v>182</v>
      </c>
    </row>
    <row r="12844" spans="1:4" ht="15.75" customHeight="1" x14ac:dyDescent="0.3">
      <c r="A12844" s="51">
        <v>439</v>
      </c>
      <c r="B12844" s="51" t="s">
        <v>13034</v>
      </c>
      <c r="C12844" s="51" t="s">
        <v>182</v>
      </c>
    </row>
    <row r="12845" spans="1:4" ht="15.75" customHeight="1" x14ac:dyDescent="0.3">
      <c r="A12845" s="51">
        <v>433</v>
      </c>
      <c r="B12845" s="51" t="s">
        <v>13035</v>
      </c>
      <c r="C12845" s="51" t="s">
        <v>182</v>
      </c>
    </row>
    <row r="12846" spans="1:4" ht="15.75" customHeight="1" x14ac:dyDescent="0.3">
      <c r="A12846" s="51">
        <v>437</v>
      </c>
      <c r="B12846" s="51" t="s">
        <v>13036</v>
      </c>
      <c r="C12846" s="51" t="s">
        <v>182</v>
      </c>
    </row>
    <row r="12847" spans="1:4" ht="15.75" customHeight="1" x14ac:dyDescent="0.3">
      <c r="A12847" s="51">
        <v>11790</v>
      </c>
      <c r="B12847" s="51" t="s">
        <v>13037</v>
      </c>
      <c r="C12847" s="51" t="s">
        <v>182</v>
      </c>
    </row>
    <row r="12848" spans="1:4" ht="15.75" customHeight="1" x14ac:dyDescent="0.3">
      <c r="A12848" s="51">
        <v>428</v>
      </c>
      <c r="B12848" s="51" t="s">
        <v>13038</v>
      </c>
      <c r="C12848" s="51" t="s">
        <v>182</v>
      </c>
    </row>
    <row r="12849" spans="1:4" ht="15.75" customHeight="1" x14ac:dyDescent="0.3">
      <c r="A12849" s="51">
        <v>4351</v>
      </c>
      <c r="B12849" s="51" t="s">
        <v>13039</v>
      </c>
      <c r="C12849" s="51" t="s">
        <v>182</v>
      </c>
      <c r="D12849" s="51">
        <v>14.33</v>
      </c>
    </row>
    <row r="12850" spans="1:4" ht="15.75" customHeight="1" x14ac:dyDescent="0.3">
      <c r="A12850" s="51">
        <v>4384</v>
      </c>
      <c r="B12850" s="51" t="s">
        <v>13040</v>
      </c>
      <c r="C12850" s="51" t="s">
        <v>182</v>
      </c>
      <c r="D12850" s="51">
        <v>19.32</v>
      </c>
    </row>
    <row r="12851" spans="1:4" ht="15.75" customHeight="1" x14ac:dyDescent="0.3">
      <c r="A12851" s="51">
        <v>11054</v>
      </c>
      <c r="B12851" s="51" t="s">
        <v>13041</v>
      </c>
      <c r="C12851" s="51" t="s">
        <v>182</v>
      </c>
      <c r="D12851" s="51">
        <v>0.03</v>
      </c>
    </row>
    <row r="12852" spans="1:4" ht="15.75" customHeight="1" x14ac:dyDescent="0.3">
      <c r="A12852" s="51">
        <v>11055</v>
      </c>
      <c r="B12852" s="51" t="s">
        <v>13042</v>
      </c>
      <c r="C12852" s="51" t="s">
        <v>182</v>
      </c>
      <c r="D12852" s="51">
        <v>0.05</v>
      </c>
    </row>
    <row r="12853" spans="1:4" ht="15.75" customHeight="1" x14ac:dyDescent="0.3">
      <c r="A12853" s="51">
        <v>11056</v>
      </c>
      <c r="B12853" s="51" t="s">
        <v>13043</v>
      </c>
      <c r="C12853" s="51" t="s">
        <v>182</v>
      </c>
      <c r="D12853" s="51">
        <v>0.06</v>
      </c>
    </row>
    <row r="12854" spans="1:4" ht="15.75" customHeight="1" x14ac:dyDescent="0.3">
      <c r="A12854" s="51">
        <v>11057</v>
      </c>
      <c r="B12854" s="51" t="s">
        <v>13044</v>
      </c>
      <c r="C12854" s="51" t="s">
        <v>182</v>
      </c>
      <c r="D12854" s="51">
        <v>0.12</v>
      </c>
    </row>
    <row r="12855" spans="1:4" ht="15.75" customHeight="1" x14ac:dyDescent="0.3">
      <c r="A12855" s="51">
        <v>11059</v>
      </c>
      <c r="B12855" s="51" t="s">
        <v>13045</v>
      </c>
      <c r="C12855" s="51" t="s">
        <v>182</v>
      </c>
      <c r="D12855" s="51">
        <v>0.24</v>
      </c>
    </row>
    <row r="12856" spans="1:4" ht="15.75" customHeight="1" x14ac:dyDescent="0.3">
      <c r="A12856" s="51">
        <v>11058</v>
      </c>
      <c r="B12856" s="51" t="s">
        <v>13046</v>
      </c>
      <c r="C12856" s="51" t="s">
        <v>182</v>
      </c>
      <c r="D12856" s="51">
        <v>0.31</v>
      </c>
    </row>
    <row r="12857" spans="1:4" ht="15.75" customHeight="1" x14ac:dyDescent="0.3">
      <c r="A12857" s="51">
        <v>4320</v>
      </c>
      <c r="B12857" s="51" t="s">
        <v>13047</v>
      </c>
      <c r="C12857" s="51" t="s">
        <v>182</v>
      </c>
      <c r="D12857" s="51">
        <v>2.52</v>
      </c>
    </row>
    <row r="12858" spans="1:4" ht="15.75" customHeight="1" x14ac:dyDescent="0.3">
      <c r="A12858" s="51">
        <v>4318</v>
      </c>
      <c r="B12858" s="51" t="s">
        <v>13048</v>
      </c>
      <c r="C12858" s="51" t="s">
        <v>182</v>
      </c>
      <c r="D12858" s="51">
        <v>1.23</v>
      </c>
    </row>
    <row r="12859" spans="1:4" ht="15.75" customHeight="1" x14ac:dyDescent="0.3">
      <c r="A12859" s="51">
        <v>4380</v>
      </c>
      <c r="B12859" s="51" t="s">
        <v>13049</v>
      </c>
      <c r="C12859" s="51" t="s">
        <v>182</v>
      </c>
      <c r="D12859" s="51">
        <v>1.06</v>
      </c>
    </row>
    <row r="12860" spans="1:4" ht="15.75" customHeight="1" x14ac:dyDescent="0.3">
      <c r="A12860" s="51">
        <v>4299</v>
      </c>
      <c r="B12860" s="51" t="s">
        <v>13050</v>
      </c>
      <c r="C12860" s="51" t="s">
        <v>182</v>
      </c>
      <c r="D12860" s="51">
        <v>1</v>
      </c>
    </row>
    <row r="12861" spans="1:4" ht="15.75" customHeight="1" x14ac:dyDescent="0.3">
      <c r="A12861" s="51">
        <v>4304</v>
      </c>
      <c r="B12861" s="51" t="s">
        <v>13051</v>
      </c>
      <c r="C12861" s="51" t="s">
        <v>182</v>
      </c>
      <c r="D12861" s="51">
        <v>1.36</v>
      </c>
    </row>
    <row r="12862" spans="1:4" ht="15.75" customHeight="1" x14ac:dyDescent="0.3">
      <c r="A12862" s="51">
        <v>4305</v>
      </c>
      <c r="B12862" s="51" t="s">
        <v>13052</v>
      </c>
      <c r="C12862" s="51" t="s">
        <v>182</v>
      </c>
      <c r="D12862" s="51">
        <v>1.58</v>
      </c>
    </row>
    <row r="12863" spans="1:4" ht="15.75" customHeight="1" x14ac:dyDescent="0.3">
      <c r="A12863" s="51">
        <v>4306</v>
      </c>
      <c r="B12863" s="51" t="s">
        <v>13053</v>
      </c>
      <c r="C12863" s="51" t="s">
        <v>182</v>
      </c>
      <c r="D12863" s="51">
        <v>1.84</v>
      </c>
    </row>
    <row r="12864" spans="1:4" ht="15.75" customHeight="1" x14ac:dyDescent="0.3">
      <c r="A12864" s="51">
        <v>4308</v>
      </c>
      <c r="B12864" s="51" t="s">
        <v>13054</v>
      </c>
      <c r="C12864" s="51" t="s">
        <v>182</v>
      </c>
      <c r="D12864" s="51">
        <v>3.8</v>
      </c>
    </row>
    <row r="12865" spans="1:4" ht="15.75" customHeight="1" x14ac:dyDescent="0.3">
      <c r="A12865" s="51">
        <v>4302</v>
      </c>
      <c r="B12865" s="51" t="s">
        <v>13055</v>
      </c>
      <c r="C12865" s="51" t="s">
        <v>182</v>
      </c>
      <c r="D12865" s="51">
        <v>2.85</v>
      </c>
    </row>
    <row r="12866" spans="1:4" ht="15.75" customHeight="1" x14ac:dyDescent="0.3">
      <c r="A12866" s="51">
        <v>4300</v>
      </c>
      <c r="B12866" s="51" t="s">
        <v>13056</v>
      </c>
      <c r="C12866" s="51" t="s">
        <v>182</v>
      </c>
      <c r="D12866" s="51">
        <v>0.68</v>
      </c>
    </row>
    <row r="12867" spans="1:4" ht="15.75" customHeight="1" x14ac:dyDescent="0.3">
      <c r="A12867" s="51">
        <v>4301</v>
      </c>
      <c r="B12867" s="51" t="s">
        <v>13057</v>
      </c>
      <c r="C12867" s="51" t="s">
        <v>182</v>
      </c>
      <c r="D12867" s="51">
        <v>0.83</v>
      </c>
    </row>
    <row r="12868" spans="1:4" ht="15.75" customHeight="1" x14ac:dyDescent="0.3">
      <c r="A12868" s="51">
        <v>40547</v>
      </c>
      <c r="B12868" s="51" t="s">
        <v>13058</v>
      </c>
      <c r="C12868" s="51" t="s">
        <v>11903</v>
      </c>
      <c r="D12868" s="51">
        <v>23.48</v>
      </c>
    </row>
    <row r="12869" spans="1:4" ht="15.75" customHeight="1" x14ac:dyDescent="0.3">
      <c r="A12869" s="51">
        <v>11962</v>
      </c>
      <c r="B12869" s="51" t="s">
        <v>13059</v>
      </c>
      <c r="C12869" s="51" t="s">
        <v>182</v>
      </c>
      <c r="D12869" s="51">
        <v>0.19</v>
      </c>
    </row>
    <row r="12870" spans="1:4" ht="15.75" customHeight="1" x14ac:dyDescent="0.3">
      <c r="A12870" s="51">
        <v>4332</v>
      </c>
      <c r="B12870" s="51" t="s">
        <v>13060</v>
      </c>
      <c r="C12870" s="51" t="s">
        <v>182</v>
      </c>
      <c r="D12870" s="51">
        <v>0.93</v>
      </c>
    </row>
    <row r="12871" spans="1:4" ht="15.75" customHeight="1" x14ac:dyDescent="0.3">
      <c r="A12871" s="51">
        <v>4331</v>
      </c>
      <c r="B12871" s="51" t="s">
        <v>13061</v>
      </c>
      <c r="C12871" s="51" t="s">
        <v>182</v>
      </c>
      <c r="D12871" s="51">
        <v>3.52</v>
      </c>
    </row>
    <row r="12872" spans="1:4" ht="15.75" customHeight="1" x14ac:dyDescent="0.3">
      <c r="A12872" s="51">
        <v>4336</v>
      </c>
      <c r="B12872" s="51" t="s">
        <v>13062</v>
      </c>
      <c r="C12872" s="51" t="s">
        <v>182</v>
      </c>
      <c r="D12872" s="51">
        <v>4.51</v>
      </c>
    </row>
    <row r="12873" spans="1:4" ht="15.75" customHeight="1" x14ac:dyDescent="0.3">
      <c r="A12873" s="51">
        <v>11948</v>
      </c>
      <c r="B12873" s="51" t="s">
        <v>13063</v>
      </c>
      <c r="C12873" s="51" t="s">
        <v>182</v>
      </c>
      <c r="D12873" s="51">
        <v>0.57999999999999996</v>
      </c>
    </row>
    <row r="12874" spans="1:4" ht="15.75" customHeight="1" x14ac:dyDescent="0.3">
      <c r="A12874" s="51">
        <v>4382</v>
      </c>
      <c r="B12874" s="51" t="s">
        <v>13064</v>
      </c>
      <c r="C12874" s="51" t="s">
        <v>182</v>
      </c>
      <c r="D12874" s="51">
        <v>0.97</v>
      </c>
    </row>
    <row r="12875" spans="1:4" ht="15.75" customHeight="1" x14ac:dyDescent="0.3">
      <c r="A12875" s="51">
        <v>4354</v>
      </c>
      <c r="B12875" s="51" t="s">
        <v>13065</v>
      </c>
      <c r="C12875" s="51" t="s">
        <v>182</v>
      </c>
      <c r="D12875" s="51">
        <v>40.43</v>
      </c>
    </row>
    <row r="12876" spans="1:4" ht="15.75" customHeight="1" x14ac:dyDescent="0.3">
      <c r="A12876" s="51">
        <v>40839</v>
      </c>
      <c r="B12876" s="51" t="s">
        <v>13066</v>
      </c>
      <c r="C12876" s="51" t="s">
        <v>11903</v>
      </c>
      <c r="D12876" s="51">
        <v>97.29</v>
      </c>
    </row>
    <row r="12877" spans="1:4" ht="15.75" customHeight="1" x14ac:dyDescent="0.3">
      <c r="A12877" s="51">
        <v>40552</v>
      </c>
      <c r="B12877" s="51" t="s">
        <v>13067</v>
      </c>
      <c r="C12877" s="51" t="s">
        <v>11903</v>
      </c>
      <c r="D12877" s="51">
        <v>40.25</v>
      </c>
    </row>
    <row r="12878" spans="1:4" ht="15.75" customHeight="1" x14ac:dyDescent="0.3">
      <c r="A12878" s="51">
        <v>40549</v>
      </c>
      <c r="B12878" s="51" t="s">
        <v>13068</v>
      </c>
      <c r="C12878" s="51" t="s">
        <v>11903</v>
      </c>
      <c r="D12878" s="51">
        <v>159.36000000000001</v>
      </c>
    </row>
    <row r="12879" spans="1:4" ht="15.75" customHeight="1" x14ac:dyDescent="0.3">
      <c r="A12879" s="51">
        <v>4385</v>
      </c>
      <c r="B12879" s="51" t="s">
        <v>13069</v>
      </c>
      <c r="C12879" s="51" t="s">
        <v>13070</v>
      </c>
      <c r="D12879" s="51">
        <v>1746.14</v>
      </c>
    </row>
    <row r="12880" spans="1:4" ht="15.75" customHeight="1" x14ac:dyDescent="0.3">
      <c r="A12880" s="51">
        <v>20078</v>
      </c>
      <c r="B12880" s="51" t="s">
        <v>13071</v>
      </c>
      <c r="C12880" s="51" t="s">
        <v>182</v>
      </c>
      <c r="D12880" s="51">
        <v>31.59</v>
      </c>
    </row>
    <row r="12881" spans="1:4" ht="15.75" customHeight="1" x14ac:dyDescent="0.3">
      <c r="A12881" s="51">
        <v>39897</v>
      </c>
      <c r="B12881" s="51" t="s">
        <v>13072</v>
      </c>
      <c r="C12881" s="51" t="s">
        <v>182</v>
      </c>
    </row>
    <row r="12882" spans="1:4" ht="15.75" customHeight="1" x14ac:dyDescent="0.3">
      <c r="A12882" s="51">
        <v>118</v>
      </c>
      <c r="B12882" s="51" t="s">
        <v>13073</v>
      </c>
      <c r="C12882" s="51" t="s">
        <v>182</v>
      </c>
      <c r="D12882" s="51">
        <v>66.8</v>
      </c>
    </row>
    <row r="12883" spans="1:4" ht="15.75" customHeight="1" x14ac:dyDescent="0.3">
      <c r="A12883" s="51">
        <v>4396</v>
      </c>
      <c r="B12883" s="51" t="s">
        <v>13074</v>
      </c>
      <c r="C12883" s="51" t="s">
        <v>216</v>
      </c>
      <c r="D12883" s="51">
        <v>321.27999999999997</v>
      </c>
    </row>
    <row r="12884" spans="1:4" ht="15.75" customHeight="1" x14ac:dyDescent="0.3">
      <c r="A12884" s="51">
        <v>36881</v>
      </c>
      <c r="B12884" s="51" t="s">
        <v>13075</v>
      </c>
      <c r="C12884" s="51" t="s">
        <v>216</v>
      </c>
      <c r="D12884" s="51">
        <v>234.55</v>
      </c>
    </row>
    <row r="12885" spans="1:4" ht="15.75" customHeight="1" x14ac:dyDescent="0.3">
      <c r="A12885" s="51">
        <v>4397</v>
      </c>
      <c r="B12885" s="51" t="s">
        <v>13076</v>
      </c>
      <c r="C12885" s="51" t="s">
        <v>216</v>
      </c>
      <c r="D12885" s="51">
        <v>326.63</v>
      </c>
    </row>
    <row r="12886" spans="1:4" ht="15.75" customHeight="1" x14ac:dyDescent="0.3">
      <c r="A12886" s="51">
        <v>36882</v>
      </c>
      <c r="B12886" s="51" t="s">
        <v>13077</v>
      </c>
      <c r="C12886" s="51" t="s">
        <v>216</v>
      </c>
      <c r="D12886" s="51">
        <v>239.16</v>
      </c>
    </row>
    <row r="12887" spans="1:4" ht="15.75" customHeight="1" x14ac:dyDescent="0.3">
      <c r="A12887" s="51">
        <v>4751</v>
      </c>
      <c r="B12887" s="51" t="s">
        <v>13078</v>
      </c>
      <c r="C12887" s="51" t="s">
        <v>2092</v>
      </c>
      <c r="D12887" s="51">
        <v>27.06</v>
      </c>
    </row>
    <row r="12888" spans="1:4" ht="15.75" customHeight="1" x14ac:dyDescent="0.3">
      <c r="A12888" s="51">
        <v>41066</v>
      </c>
      <c r="B12888" s="51" t="s">
        <v>13079</v>
      </c>
      <c r="C12888" s="51" t="s">
        <v>6963</v>
      </c>
      <c r="D12888" s="51">
        <v>4747.54</v>
      </c>
    </row>
    <row r="12889" spans="1:4" ht="15.75" customHeight="1" x14ac:dyDescent="0.3">
      <c r="A12889" s="51">
        <v>39604</v>
      </c>
      <c r="B12889" s="51" t="s">
        <v>13080</v>
      </c>
      <c r="C12889" s="51" t="s">
        <v>182</v>
      </c>
      <c r="D12889" s="51">
        <v>15.82</v>
      </c>
    </row>
    <row r="12890" spans="1:4" ht="15.75" customHeight="1" x14ac:dyDescent="0.3">
      <c r="A12890" s="51">
        <v>39605</v>
      </c>
      <c r="B12890" s="51" t="s">
        <v>13081</v>
      </c>
      <c r="C12890" s="51" t="s">
        <v>182</v>
      </c>
      <c r="D12890" s="51">
        <v>17.190000000000001</v>
      </c>
    </row>
    <row r="12891" spans="1:4" ht="15.75" customHeight="1" x14ac:dyDescent="0.3">
      <c r="A12891" s="51">
        <v>39606</v>
      </c>
      <c r="B12891" s="51" t="s">
        <v>13082</v>
      </c>
      <c r="C12891" s="51" t="s">
        <v>182</v>
      </c>
      <c r="D12891" s="51">
        <v>30.09</v>
      </c>
    </row>
    <row r="12892" spans="1:4" ht="15.75" customHeight="1" x14ac:dyDescent="0.3">
      <c r="A12892" s="51">
        <v>39607</v>
      </c>
      <c r="B12892" s="51" t="s">
        <v>13083</v>
      </c>
      <c r="C12892" s="51" t="s">
        <v>182</v>
      </c>
      <c r="D12892" s="51">
        <v>40.71</v>
      </c>
    </row>
    <row r="12893" spans="1:4" ht="15.75" customHeight="1" x14ac:dyDescent="0.3">
      <c r="A12893" s="51">
        <v>39594</v>
      </c>
      <c r="B12893" s="51" t="s">
        <v>13084</v>
      </c>
      <c r="C12893" s="51" t="s">
        <v>182</v>
      </c>
      <c r="D12893" s="51">
        <v>304.89</v>
      </c>
    </row>
    <row r="12894" spans="1:4" ht="15.75" customHeight="1" x14ac:dyDescent="0.3">
      <c r="A12894" s="51">
        <v>39596</v>
      </c>
      <c r="B12894" s="51" t="s">
        <v>13085</v>
      </c>
      <c r="C12894" s="51" t="s">
        <v>182</v>
      </c>
      <c r="D12894" s="51">
        <v>816.52</v>
      </c>
    </row>
    <row r="12895" spans="1:4" ht="15.75" customHeight="1" x14ac:dyDescent="0.3">
      <c r="A12895" s="51">
        <v>39595</v>
      </c>
      <c r="B12895" s="51" t="s">
        <v>13086</v>
      </c>
      <c r="C12895" s="51" t="s">
        <v>182</v>
      </c>
      <c r="D12895" s="51">
        <v>1834.6</v>
      </c>
    </row>
    <row r="12896" spans="1:4" ht="15.75" customHeight="1" x14ac:dyDescent="0.3">
      <c r="A12896" s="51">
        <v>39597</v>
      </c>
      <c r="B12896" s="51" t="s">
        <v>13087</v>
      </c>
      <c r="C12896" s="51" t="s">
        <v>182</v>
      </c>
      <c r="D12896" s="51">
        <v>2877.83</v>
      </c>
    </row>
    <row r="12897" spans="1:4" ht="15.75" customHeight="1" x14ac:dyDescent="0.3">
      <c r="A12897" s="51">
        <v>10731</v>
      </c>
      <c r="B12897" s="51" t="s">
        <v>13088</v>
      </c>
      <c r="C12897" s="51" t="s">
        <v>216</v>
      </c>
    </row>
    <row r="12898" spans="1:4" ht="15.75" customHeight="1" x14ac:dyDescent="0.3">
      <c r="A12898" s="51">
        <v>4704</v>
      </c>
      <c r="B12898" s="51" t="s">
        <v>13089</v>
      </c>
      <c r="C12898" s="51" t="s">
        <v>216</v>
      </c>
    </row>
    <row r="12899" spans="1:4" ht="15.75" customHeight="1" x14ac:dyDescent="0.3">
      <c r="A12899" s="51">
        <v>10730</v>
      </c>
      <c r="B12899" s="51" t="s">
        <v>13090</v>
      </c>
      <c r="C12899" s="51" t="s">
        <v>216</v>
      </c>
    </row>
    <row r="12900" spans="1:4" ht="15.75" customHeight="1" x14ac:dyDescent="0.3">
      <c r="A12900" s="51">
        <v>4720</v>
      </c>
      <c r="B12900" s="51" t="s">
        <v>13091</v>
      </c>
      <c r="C12900" s="51" t="s">
        <v>303</v>
      </c>
      <c r="D12900" s="51">
        <v>73.56</v>
      </c>
    </row>
    <row r="12901" spans="1:4" ht="15.75" customHeight="1" x14ac:dyDescent="0.3">
      <c r="A12901" s="51">
        <v>4721</v>
      </c>
      <c r="B12901" s="51" t="s">
        <v>13092</v>
      </c>
      <c r="C12901" s="51" t="s">
        <v>303</v>
      </c>
      <c r="D12901" s="51">
        <v>63.71</v>
      </c>
    </row>
    <row r="12902" spans="1:4" ht="15.75" customHeight="1" x14ac:dyDescent="0.3">
      <c r="A12902" s="51">
        <v>4718</v>
      </c>
      <c r="B12902" s="51" t="s">
        <v>13093</v>
      </c>
      <c r="C12902" s="51" t="s">
        <v>303</v>
      </c>
      <c r="D12902" s="51">
        <v>64.05</v>
      </c>
    </row>
    <row r="12903" spans="1:4" ht="15.75" customHeight="1" x14ac:dyDescent="0.3">
      <c r="A12903" s="51">
        <v>4722</v>
      </c>
      <c r="B12903" s="51" t="s">
        <v>13094</v>
      </c>
      <c r="C12903" s="51" t="s">
        <v>303</v>
      </c>
      <c r="D12903" s="51">
        <v>60.18</v>
      </c>
    </row>
    <row r="12904" spans="1:4" ht="15.75" customHeight="1" x14ac:dyDescent="0.3">
      <c r="A12904" s="51">
        <v>4730</v>
      </c>
      <c r="B12904" s="51" t="s">
        <v>13095</v>
      </c>
      <c r="C12904" s="51" t="s">
        <v>303</v>
      </c>
      <c r="D12904" s="51">
        <v>59.88</v>
      </c>
    </row>
    <row r="12905" spans="1:4" ht="15.75" customHeight="1" x14ac:dyDescent="0.3">
      <c r="A12905" s="51">
        <v>13186</v>
      </c>
      <c r="B12905" s="51" t="s">
        <v>13096</v>
      </c>
      <c r="C12905" s="51" t="s">
        <v>303</v>
      </c>
      <c r="D12905" s="51">
        <v>69.099999999999994</v>
      </c>
    </row>
    <row r="12906" spans="1:4" ht="15.75" customHeight="1" x14ac:dyDescent="0.3">
      <c r="A12906" s="51">
        <v>10737</v>
      </c>
      <c r="B12906" s="51" t="s">
        <v>13097</v>
      </c>
      <c r="C12906" s="51" t="s">
        <v>216</v>
      </c>
    </row>
    <row r="12907" spans="1:4" ht="15.75" customHeight="1" x14ac:dyDescent="0.3">
      <c r="A12907" s="51">
        <v>10734</v>
      </c>
      <c r="B12907" s="51" t="s">
        <v>13098</v>
      </c>
      <c r="C12907" s="51" t="s">
        <v>216</v>
      </c>
    </row>
    <row r="12908" spans="1:4" ht="15.75" customHeight="1" x14ac:dyDescent="0.3">
      <c r="A12908" s="51">
        <v>4708</v>
      </c>
      <c r="B12908" s="51" t="s">
        <v>13099</v>
      </c>
      <c r="C12908" s="51" t="s">
        <v>216</v>
      </c>
    </row>
    <row r="12909" spans="1:4" ht="15.75" customHeight="1" x14ac:dyDescent="0.3">
      <c r="A12909" s="51">
        <v>4712</v>
      </c>
      <c r="B12909" s="51" t="s">
        <v>13100</v>
      </c>
      <c r="C12909" s="51" t="s">
        <v>216</v>
      </c>
    </row>
    <row r="12910" spans="1:4" ht="15.75" customHeight="1" x14ac:dyDescent="0.3">
      <c r="A12910" s="51">
        <v>4710</v>
      </c>
      <c r="B12910" s="51" t="s">
        <v>13101</v>
      </c>
      <c r="C12910" s="51" t="s">
        <v>216</v>
      </c>
    </row>
    <row r="12911" spans="1:4" ht="15.75" customHeight="1" x14ac:dyDescent="0.3">
      <c r="A12911" s="51">
        <v>4750</v>
      </c>
      <c r="B12911" s="51" t="s">
        <v>13102</v>
      </c>
      <c r="C12911" s="51" t="s">
        <v>2092</v>
      </c>
      <c r="D12911" s="51">
        <v>27.06</v>
      </c>
    </row>
    <row r="12912" spans="1:4" ht="15.75" customHeight="1" x14ac:dyDescent="0.3">
      <c r="A12912" s="51">
        <v>41065</v>
      </c>
      <c r="B12912" s="51" t="s">
        <v>13103</v>
      </c>
      <c r="C12912" s="51" t="s">
        <v>6963</v>
      </c>
      <c r="D12912" s="51">
        <v>4747.54</v>
      </c>
    </row>
    <row r="12913" spans="1:4" ht="15.75" customHeight="1" x14ac:dyDescent="0.3">
      <c r="A12913" s="51">
        <v>34747</v>
      </c>
      <c r="B12913" s="51" t="s">
        <v>13104</v>
      </c>
      <c r="C12913" s="51" t="s">
        <v>224</v>
      </c>
      <c r="D12913" s="51">
        <v>101.54</v>
      </c>
    </row>
    <row r="12914" spans="1:4" ht="15.75" customHeight="1" x14ac:dyDescent="0.3">
      <c r="A12914" s="51">
        <v>4826</v>
      </c>
      <c r="B12914" s="51" t="s">
        <v>13105</v>
      </c>
      <c r="C12914" s="51" t="s">
        <v>224</v>
      </c>
      <c r="D12914" s="51">
        <v>109.19</v>
      </c>
    </row>
    <row r="12915" spans="1:4" ht="15.75" customHeight="1" x14ac:dyDescent="0.3">
      <c r="A12915" s="51">
        <v>41975</v>
      </c>
      <c r="B12915" s="51" t="s">
        <v>13106</v>
      </c>
      <c r="C12915" s="51" t="s">
        <v>216</v>
      </c>
    </row>
    <row r="12916" spans="1:4" ht="15.75" customHeight="1" x14ac:dyDescent="0.3">
      <c r="A12916" s="51">
        <v>4825</v>
      </c>
      <c r="B12916" s="51" t="s">
        <v>13107</v>
      </c>
      <c r="C12916" s="51" t="s">
        <v>224</v>
      </c>
      <c r="D12916" s="51">
        <v>151.13</v>
      </c>
    </row>
    <row r="12917" spans="1:4" ht="15.75" customHeight="1" x14ac:dyDescent="0.3">
      <c r="A12917" s="51">
        <v>34744</v>
      </c>
      <c r="B12917" s="51" t="s">
        <v>13108</v>
      </c>
      <c r="C12917" s="51" t="s">
        <v>216</v>
      </c>
    </row>
    <row r="12918" spans="1:4" ht="15.75" customHeight="1" x14ac:dyDescent="0.3">
      <c r="A12918" s="51">
        <v>39430</v>
      </c>
      <c r="B12918" s="51" t="s">
        <v>13109</v>
      </c>
      <c r="C12918" s="51" t="s">
        <v>182</v>
      </c>
      <c r="D12918" s="51">
        <v>1.98</v>
      </c>
    </row>
    <row r="12919" spans="1:4" ht="15.75" customHeight="1" x14ac:dyDescent="0.3">
      <c r="A12919" s="51">
        <v>39573</v>
      </c>
      <c r="B12919" s="51" t="s">
        <v>13110</v>
      </c>
      <c r="C12919" s="51" t="s">
        <v>182</v>
      </c>
      <c r="D12919" s="51">
        <v>1.95</v>
      </c>
    </row>
    <row r="12920" spans="1:4" ht="15.75" customHeight="1" x14ac:dyDescent="0.3">
      <c r="A12920" s="51">
        <v>38410</v>
      </c>
      <c r="B12920" s="51" t="s">
        <v>13111</v>
      </c>
      <c r="C12920" s="51" t="s">
        <v>182</v>
      </c>
      <c r="D12920" s="51">
        <v>13703.91</v>
      </c>
    </row>
    <row r="12921" spans="1:4" ht="15.75" customHeight="1" x14ac:dyDescent="0.3">
      <c r="A12921" s="51">
        <v>43082</v>
      </c>
      <c r="B12921" s="51" t="s">
        <v>13112</v>
      </c>
      <c r="C12921" s="51" t="s">
        <v>482</v>
      </c>
    </row>
    <row r="12922" spans="1:4" ht="15.75" customHeight="1" x14ac:dyDescent="0.3">
      <c r="A12922" s="51">
        <v>43083</v>
      </c>
      <c r="B12922" s="51" t="s">
        <v>13113</v>
      </c>
      <c r="C12922" s="51" t="s">
        <v>482</v>
      </c>
    </row>
    <row r="12923" spans="1:4" ht="15.75" customHeight="1" x14ac:dyDescent="0.3">
      <c r="A12923" s="51">
        <v>40535</v>
      </c>
      <c r="B12923" s="51" t="s">
        <v>13114</v>
      </c>
      <c r="C12923" s="51" t="s">
        <v>482</v>
      </c>
    </row>
    <row r="12924" spans="1:4" ht="15.75" customHeight="1" x14ac:dyDescent="0.3">
      <c r="A12924" s="51">
        <v>40598</v>
      </c>
      <c r="B12924" s="51" t="s">
        <v>13115</v>
      </c>
      <c r="C12924" s="51" t="s">
        <v>482</v>
      </c>
    </row>
    <row r="12925" spans="1:4" ht="15.75" customHeight="1" x14ac:dyDescent="0.3">
      <c r="A12925" s="51">
        <v>43692</v>
      </c>
      <c r="B12925" s="51" t="s">
        <v>13116</v>
      </c>
      <c r="C12925" s="51" t="s">
        <v>482</v>
      </c>
    </row>
    <row r="12926" spans="1:4" ht="15.75" customHeight="1" x14ac:dyDescent="0.3">
      <c r="A12926" s="51">
        <v>43665</v>
      </c>
      <c r="B12926" s="51" t="s">
        <v>13117</v>
      </c>
      <c r="C12926" s="51" t="s">
        <v>482</v>
      </c>
    </row>
    <row r="12927" spans="1:4" ht="15.75" customHeight="1" x14ac:dyDescent="0.3">
      <c r="A12927" s="51">
        <v>10966</v>
      </c>
      <c r="B12927" s="51" t="s">
        <v>13118</v>
      </c>
      <c r="C12927" s="51" t="s">
        <v>482</v>
      </c>
    </row>
    <row r="12928" spans="1:4" ht="15.75" customHeight="1" x14ac:dyDescent="0.3">
      <c r="A12928" s="51">
        <v>39427</v>
      </c>
      <c r="B12928" s="51" t="s">
        <v>13119</v>
      </c>
      <c r="C12928" s="51" t="s">
        <v>224</v>
      </c>
      <c r="D12928" s="51">
        <v>5.26</v>
      </c>
    </row>
    <row r="12929" spans="1:4" ht="15.75" customHeight="1" x14ac:dyDescent="0.3">
      <c r="A12929" s="51">
        <v>39424</v>
      </c>
      <c r="B12929" s="51" t="s">
        <v>13120</v>
      </c>
      <c r="C12929" s="51" t="s">
        <v>224</v>
      </c>
      <c r="D12929" s="51">
        <v>3.13</v>
      </c>
    </row>
    <row r="12930" spans="1:4" ht="15.75" customHeight="1" x14ac:dyDescent="0.3">
      <c r="A12930" s="51">
        <v>39425</v>
      </c>
      <c r="B12930" s="51" t="s">
        <v>13121</v>
      </c>
      <c r="C12930" s="51" t="s">
        <v>224</v>
      </c>
      <c r="D12930" s="51">
        <v>3.09</v>
      </c>
    </row>
    <row r="12931" spans="1:4" ht="15.75" customHeight="1" x14ac:dyDescent="0.3">
      <c r="A12931" s="51">
        <v>40664</v>
      </c>
      <c r="B12931" s="51" t="s">
        <v>13122</v>
      </c>
      <c r="C12931" s="51" t="s">
        <v>482</v>
      </c>
    </row>
    <row r="12932" spans="1:4" ht="15.75" customHeight="1" x14ac:dyDescent="0.3">
      <c r="A12932" s="51">
        <v>34360</v>
      </c>
      <c r="B12932" s="51" t="s">
        <v>13123</v>
      </c>
      <c r="C12932" s="51" t="s">
        <v>482</v>
      </c>
      <c r="D12932" s="51">
        <v>52.72</v>
      </c>
    </row>
    <row r="12933" spans="1:4" ht="15.75" customHeight="1" x14ac:dyDescent="0.3">
      <c r="A12933" s="51">
        <v>20259</v>
      </c>
      <c r="B12933" s="51" t="s">
        <v>13124</v>
      </c>
      <c r="C12933" s="51" t="s">
        <v>224</v>
      </c>
    </row>
    <row r="12934" spans="1:4" ht="15.75" customHeight="1" x14ac:dyDescent="0.3">
      <c r="A12934" s="51">
        <v>14077</v>
      </c>
      <c r="B12934" s="51" t="s">
        <v>13125</v>
      </c>
      <c r="C12934" s="51" t="s">
        <v>224</v>
      </c>
    </row>
    <row r="12935" spans="1:4" ht="15.75" customHeight="1" x14ac:dyDescent="0.3">
      <c r="A12935" s="51">
        <v>3678</v>
      </c>
      <c r="B12935" s="51" t="s">
        <v>13126</v>
      </c>
      <c r="C12935" s="51" t="s">
        <v>224</v>
      </c>
    </row>
    <row r="12936" spans="1:4" ht="15.75" customHeight="1" x14ac:dyDescent="0.3">
      <c r="A12936" s="51">
        <v>11552</v>
      </c>
      <c r="B12936" s="51" t="s">
        <v>13127</v>
      </c>
      <c r="C12936" s="51" t="s">
        <v>224</v>
      </c>
      <c r="D12936" s="51">
        <v>6.98</v>
      </c>
    </row>
    <row r="12937" spans="1:4" ht="15.75" customHeight="1" x14ac:dyDescent="0.3">
      <c r="A12937" s="51">
        <v>585</v>
      </c>
      <c r="B12937" s="51" t="s">
        <v>13128</v>
      </c>
      <c r="C12937" s="51" t="s">
        <v>482</v>
      </c>
      <c r="D12937" s="51">
        <v>42.17</v>
      </c>
    </row>
    <row r="12938" spans="1:4" ht="15.75" customHeight="1" x14ac:dyDescent="0.3">
      <c r="A12938" s="51">
        <v>39418</v>
      </c>
      <c r="B12938" s="51" t="s">
        <v>13129</v>
      </c>
      <c r="C12938" s="51" t="s">
        <v>224</v>
      </c>
      <c r="D12938" s="51">
        <v>5.86</v>
      </c>
    </row>
    <row r="12939" spans="1:4" ht="15.75" customHeight="1" x14ac:dyDescent="0.3">
      <c r="A12939" s="51">
        <v>39419</v>
      </c>
      <c r="B12939" s="51" t="s">
        <v>13130</v>
      </c>
      <c r="C12939" s="51" t="s">
        <v>224</v>
      </c>
      <c r="D12939" s="51">
        <v>7.15</v>
      </c>
    </row>
    <row r="12940" spans="1:4" ht="15.75" customHeight="1" x14ac:dyDescent="0.3">
      <c r="A12940" s="51">
        <v>39420</v>
      </c>
      <c r="B12940" s="51" t="s">
        <v>13131</v>
      </c>
      <c r="C12940" s="51" t="s">
        <v>224</v>
      </c>
      <c r="D12940" s="51">
        <v>7.89</v>
      </c>
    </row>
    <row r="12941" spans="1:4" ht="15.75" customHeight="1" x14ac:dyDescent="0.3">
      <c r="A12941" s="51">
        <v>39571</v>
      </c>
      <c r="B12941" s="51" t="s">
        <v>13132</v>
      </c>
      <c r="C12941" s="51" t="s">
        <v>224</v>
      </c>
      <c r="D12941" s="51">
        <v>4.7699999999999996</v>
      </c>
    </row>
    <row r="12942" spans="1:4" ht="15.75" customHeight="1" x14ac:dyDescent="0.3">
      <c r="A12942" s="51">
        <v>39421</v>
      </c>
      <c r="B12942" s="51" t="s">
        <v>13133</v>
      </c>
      <c r="C12942" s="51" t="s">
        <v>224</v>
      </c>
      <c r="D12942" s="51">
        <v>6.94</v>
      </c>
    </row>
    <row r="12943" spans="1:4" ht="15.75" customHeight="1" x14ac:dyDescent="0.3">
      <c r="A12943" s="51">
        <v>39422</v>
      </c>
      <c r="B12943" s="51" t="s">
        <v>13134</v>
      </c>
      <c r="C12943" s="51" t="s">
        <v>224</v>
      </c>
      <c r="D12943" s="51">
        <v>8.11</v>
      </c>
    </row>
    <row r="12944" spans="1:4" ht="15.75" customHeight="1" x14ac:dyDescent="0.3">
      <c r="A12944" s="51">
        <v>39423</v>
      </c>
      <c r="B12944" s="51" t="s">
        <v>13135</v>
      </c>
      <c r="C12944" s="51" t="s">
        <v>224</v>
      </c>
      <c r="D12944" s="51">
        <v>9.41</v>
      </c>
    </row>
    <row r="12945" spans="1:4" ht="15.75" customHeight="1" x14ac:dyDescent="0.3">
      <c r="A12945" s="51">
        <v>39426</v>
      </c>
      <c r="B12945" s="51" t="s">
        <v>13136</v>
      </c>
      <c r="C12945" s="51" t="s">
        <v>224</v>
      </c>
      <c r="D12945" s="51">
        <v>21.17</v>
      </c>
    </row>
    <row r="12946" spans="1:4" ht="15.75" customHeight="1" x14ac:dyDescent="0.3">
      <c r="A12946" s="51">
        <v>39429</v>
      </c>
      <c r="B12946" s="51" t="s">
        <v>13137</v>
      </c>
      <c r="C12946" s="51" t="s">
        <v>224</v>
      </c>
      <c r="D12946" s="51">
        <v>6.67</v>
      </c>
    </row>
    <row r="12947" spans="1:4" ht="15.75" customHeight="1" x14ac:dyDescent="0.3">
      <c r="A12947" s="51">
        <v>39428</v>
      </c>
      <c r="B12947" s="51" t="s">
        <v>13138</v>
      </c>
      <c r="C12947" s="51" t="s">
        <v>224</v>
      </c>
      <c r="D12947" s="51">
        <v>5.0999999999999996</v>
      </c>
    </row>
    <row r="12948" spans="1:4" ht="15.75" customHeight="1" x14ac:dyDescent="0.3">
      <c r="A12948" s="51">
        <v>39572</v>
      </c>
      <c r="B12948" s="51" t="s">
        <v>13139</v>
      </c>
      <c r="C12948" s="51" t="s">
        <v>224</v>
      </c>
      <c r="D12948" s="51">
        <v>4.41</v>
      </c>
    </row>
    <row r="12949" spans="1:4" ht="15.75" customHeight="1" x14ac:dyDescent="0.3">
      <c r="A12949" s="51">
        <v>39570</v>
      </c>
      <c r="B12949" s="51" t="s">
        <v>13140</v>
      </c>
      <c r="C12949" s="51" t="s">
        <v>224</v>
      </c>
      <c r="D12949" s="51">
        <v>4.68</v>
      </c>
    </row>
    <row r="12950" spans="1:4" ht="15.75" customHeight="1" x14ac:dyDescent="0.3">
      <c r="A12950" s="51">
        <v>39569</v>
      </c>
      <c r="B12950" s="51" t="s">
        <v>13141</v>
      </c>
      <c r="C12950" s="51" t="s">
        <v>224</v>
      </c>
      <c r="D12950" s="51">
        <v>4.63</v>
      </c>
    </row>
    <row r="12951" spans="1:4" ht="15.75" customHeight="1" x14ac:dyDescent="0.3">
      <c r="A12951" s="51">
        <v>39328</v>
      </c>
      <c r="B12951" s="51" t="s">
        <v>13142</v>
      </c>
      <c r="C12951" s="51" t="s">
        <v>224</v>
      </c>
      <c r="D12951" s="51">
        <v>4.78</v>
      </c>
    </row>
    <row r="12952" spans="1:4" ht="15.75" customHeight="1" x14ac:dyDescent="0.3">
      <c r="A12952" s="51">
        <v>39029</v>
      </c>
      <c r="B12952" s="51" t="s">
        <v>13143</v>
      </c>
      <c r="C12952" s="51" t="s">
        <v>224</v>
      </c>
      <c r="D12952" s="51">
        <v>14.94</v>
      </c>
    </row>
    <row r="12953" spans="1:4" ht="15.75" customHeight="1" x14ac:dyDescent="0.3">
      <c r="A12953" s="51">
        <v>39028</v>
      </c>
      <c r="B12953" s="51" t="s">
        <v>13144</v>
      </c>
      <c r="C12953" s="51" t="s">
        <v>224</v>
      </c>
      <c r="D12953" s="51">
        <v>8.6999999999999993</v>
      </c>
    </row>
    <row r="12954" spans="1:4" ht="15.75" customHeight="1" x14ac:dyDescent="0.3">
      <c r="A12954" s="51">
        <v>38541</v>
      </c>
      <c r="B12954" s="51" t="s">
        <v>13145</v>
      </c>
      <c r="C12954" s="51" t="s">
        <v>182</v>
      </c>
      <c r="D12954" s="51">
        <v>4864864.8600000003</v>
      </c>
    </row>
    <row r="12955" spans="1:4" ht="15.75" customHeight="1" x14ac:dyDescent="0.3">
      <c r="A12955" s="51">
        <v>38542</v>
      </c>
      <c r="B12955" s="51" t="s">
        <v>13146</v>
      </c>
      <c r="C12955" s="51" t="s">
        <v>182</v>
      </c>
      <c r="D12955" s="51">
        <v>7459459.4699999997</v>
      </c>
    </row>
    <row r="12956" spans="1:4" ht="15.75" customHeight="1" x14ac:dyDescent="0.3">
      <c r="A12956" s="51">
        <v>45080</v>
      </c>
      <c r="B12956" s="51" t="s">
        <v>13147</v>
      </c>
      <c r="C12956" s="51" t="s">
        <v>182</v>
      </c>
      <c r="D12956" s="51">
        <v>16154.82</v>
      </c>
    </row>
    <row r="12957" spans="1:4" ht="15.75" customHeight="1" x14ac:dyDescent="0.3">
      <c r="A12957" s="51">
        <v>38543</v>
      </c>
      <c r="B12957" s="51" t="s">
        <v>13148</v>
      </c>
      <c r="C12957" s="51" t="s">
        <v>182</v>
      </c>
      <c r="D12957" s="51">
        <v>1518925.14</v>
      </c>
    </row>
    <row r="12958" spans="1:4" ht="15.75" customHeight="1" x14ac:dyDescent="0.3">
      <c r="A12958" s="51">
        <v>44002</v>
      </c>
      <c r="B12958" s="51" t="s">
        <v>13149</v>
      </c>
      <c r="C12958" s="51" t="s">
        <v>182</v>
      </c>
      <c r="D12958" s="51">
        <v>7094810.79</v>
      </c>
    </row>
    <row r="12959" spans="1:4" ht="15.75" customHeight="1" x14ac:dyDescent="0.3">
      <c r="A12959" s="51">
        <v>43886</v>
      </c>
      <c r="B12959" s="51" t="s">
        <v>13150</v>
      </c>
      <c r="C12959" s="51" t="s">
        <v>182</v>
      </c>
      <c r="D12959" s="51">
        <v>3443246.46</v>
      </c>
    </row>
    <row r="12960" spans="1:4" ht="15.75" customHeight="1" x14ac:dyDescent="0.3">
      <c r="A12960" s="51">
        <v>40406</v>
      </c>
      <c r="B12960" s="51" t="s">
        <v>13151</v>
      </c>
      <c r="C12960" s="51" t="s">
        <v>182</v>
      </c>
    </row>
    <row r="12961" spans="1:4" ht="15.75" customHeight="1" x14ac:dyDescent="0.3">
      <c r="A12961" s="51">
        <v>40789</v>
      </c>
      <c r="B12961" s="51" t="s">
        <v>13152</v>
      </c>
      <c r="C12961" s="51" t="s">
        <v>182</v>
      </c>
    </row>
    <row r="12962" spans="1:4" ht="15.75" customHeight="1" x14ac:dyDescent="0.3">
      <c r="A12962" s="51">
        <v>40791</v>
      </c>
      <c r="B12962" s="51" t="s">
        <v>13153</v>
      </c>
      <c r="C12962" s="51" t="s">
        <v>182</v>
      </c>
    </row>
    <row r="12963" spans="1:4" ht="15.75" customHeight="1" x14ac:dyDescent="0.3">
      <c r="A12963" s="51">
        <v>44003</v>
      </c>
      <c r="B12963" s="51" t="s">
        <v>13154</v>
      </c>
      <c r="C12963" s="51" t="s">
        <v>182</v>
      </c>
      <c r="D12963" s="51">
        <v>9859459.5</v>
      </c>
    </row>
    <row r="12964" spans="1:4" ht="15.75" customHeight="1" x14ac:dyDescent="0.3">
      <c r="A12964" s="51">
        <v>44548</v>
      </c>
      <c r="B12964" s="51" t="s">
        <v>13155</v>
      </c>
      <c r="C12964" s="51" t="s">
        <v>182</v>
      </c>
      <c r="D12964" s="51">
        <v>3015254.07</v>
      </c>
    </row>
    <row r="12965" spans="1:4" ht="15.75" customHeight="1" x14ac:dyDescent="0.3">
      <c r="A12965" s="51">
        <v>44550</v>
      </c>
      <c r="B12965" s="51" t="s">
        <v>13156</v>
      </c>
      <c r="C12965" s="51" t="s">
        <v>182</v>
      </c>
      <c r="D12965" s="51">
        <v>9459891.9000000004</v>
      </c>
    </row>
    <row r="12966" spans="1:4" ht="15.75" customHeight="1" x14ac:dyDescent="0.3">
      <c r="A12966" s="51">
        <v>44549</v>
      </c>
      <c r="B12966" s="51" t="s">
        <v>13157</v>
      </c>
      <c r="C12966" s="51" t="s">
        <v>182</v>
      </c>
      <c r="D12966" s="51">
        <v>6917545.9800000004</v>
      </c>
    </row>
    <row r="12967" spans="1:4" ht="15.75" customHeight="1" x14ac:dyDescent="0.3">
      <c r="A12967" s="51">
        <v>11651</v>
      </c>
      <c r="B12967" s="51" t="s">
        <v>13158</v>
      </c>
      <c r="C12967" s="51" t="s">
        <v>182</v>
      </c>
    </row>
    <row r="12968" spans="1:4" ht="15.75" customHeight="1" x14ac:dyDescent="0.3">
      <c r="A12968" s="51">
        <v>41982</v>
      </c>
      <c r="B12968" s="51" t="s">
        <v>13159</v>
      </c>
      <c r="C12968" s="51" t="s">
        <v>182</v>
      </c>
      <c r="D12968" s="51">
        <v>1837837.8</v>
      </c>
    </row>
    <row r="12969" spans="1:4" ht="15.75" customHeight="1" x14ac:dyDescent="0.3">
      <c r="A12969" s="51">
        <v>39012</v>
      </c>
      <c r="B12969" s="51" t="s">
        <v>13160</v>
      </c>
      <c r="C12969" s="51" t="s">
        <v>182</v>
      </c>
      <c r="D12969" s="51">
        <v>1078378.3799999999</v>
      </c>
    </row>
    <row r="12970" spans="1:4" ht="15.75" customHeight="1" x14ac:dyDescent="0.3">
      <c r="A12970" s="51">
        <v>40435</v>
      </c>
      <c r="B12970" s="51" t="s">
        <v>13161</v>
      </c>
      <c r="C12970" s="51" t="s">
        <v>182</v>
      </c>
      <c r="D12970" s="51">
        <v>1088925.3899999999</v>
      </c>
    </row>
    <row r="12971" spans="1:4" ht="15.75" customHeight="1" x14ac:dyDescent="0.3">
      <c r="A12971" s="51">
        <v>13617</v>
      </c>
      <c r="B12971" s="51" t="s">
        <v>13162</v>
      </c>
      <c r="C12971" s="51" t="s">
        <v>182</v>
      </c>
      <c r="D12971" s="51">
        <v>95604.69</v>
      </c>
    </row>
    <row r="12972" spans="1:4" ht="15.75" customHeight="1" x14ac:dyDescent="0.3">
      <c r="A12972" s="51">
        <v>35274</v>
      </c>
      <c r="B12972" s="51" t="s">
        <v>13163</v>
      </c>
      <c r="C12972" s="51" t="s">
        <v>224</v>
      </c>
      <c r="D12972" s="51">
        <v>56.25</v>
      </c>
    </row>
    <row r="12973" spans="1:4" ht="15.75" customHeight="1" x14ac:dyDescent="0.3">
      <c r="A12973" s="51">
        <v>35275</v>
      </c>
      <c r="B12973" s="51" t="s">
        <v>13164</v>
      </c>
      <c r="C12973" s="51" t="s">
        <v>224</v>
      </c>
      <c r="D12973" s="51">
        <v>119.4</v>
      </c>
    </row>
    <row r="12974" spans="1:4" ht="15.75" customHeight="1" x14ac:dyDescent="0.3">
      <c r="A12974" s="51">
        <v>35276</v>
      </c>
      <c r="B12974" s="51" t="s">
        <v>13165</v>
      </c>
      <c r="C12974" s="51" t="s">
        <v>224</v>
      </c>
      <c r="D12974" s="51">
        <v>207.75</v>
      </c>
    </row>
    <row r="12975" spans="1:4" ht="15.75" customHeight="1" x14ac:dyDescent="0.3">
      <c r="A12975" s="51">
        <v>11091</v>
      </c>
      <c r="B12975" s="51" t="s">
        <v>13166</v>
      </c>
      <c r="C12975" s="51" t="s">
        <v>182</v>
      </c>
      <c r="D12975" s="51">
        <v>1.22</v>
      </c>
    </row>
    <row r="12976" spans="1:4" ht="15.75" customHeight="1" x14ac:dyDescent="0.3">
      <c r="A12976" s="51">
        <v>37586</v>
      </c>
      <c r="B12976" s="51" t="s">
        <v>13167</v>
      </c>
      <c r="C12976" s="51" t="s">
        <v>11903</v>
      </c>
    </row>
    <row r="12977" spans="1:4" ht="15.75" customHeight="1" x14ac:dyDescent="0.3">
      <c r="A12977" s="51">
        <v>37395</v>
      </c>
      <c r="B12977" s="51" t="s">
        <v>13168</v>
      </c>
      <c r="C12977" s="51" t="s">
        <v>11903</v>
      </c>
    </row>
    <row r="12978" spans="1:4" ht="15.75" customHeight="1" x14ac:dyDescent="0.3">
      <c r="A12978" s="51">
        <v>14147</v>
      </c>
      <c r="B12978" s="51" t="s">
        <v>13169</v>
      </c>
      <c r="C12978" s="51" t="s">
        <v>11903</v>
      </c>
    </row>
    <row r="12979" spans="1:4" ht="15.75" customHeight="1" x14ac:dyDescent="0.3">
      <c r="A12979" s="51">
        <v>37396</v>
      </c>
      <c r="B12979" s="51" t="s">
        <v>13170</v>
      </c>
      <c r="C12979" s="51" t="s">
        <v>11903</v>
      </c>
    </row>
    <row r="12980" spans="1:4" ht="15.75" customHeight="1" x14ac:dyDescent="0.3">
      <c r="A12980" s="51">
        <v>37397</v>
      </c>
      <c r="B12980" s="51" t="s">
        <v>13171</v>
      </c>
      <c r="C12980" s="51" t="s">
        <v>11903</v>
      </c>
    </row>
    <row r="12981" spans="1:4" ht="15.75" customHeight="1" x14ac:dyDescent="0.3">
      <c r="A12981" s="51">
        <v>43606</v>
      </c>
      <c r="B12981" s="51" t="s">
        <v>13172</v>
      </c>
      <c r="C12981" s="51" t="s">
        <v>182</v>
      </c>
      <c r="D12981" s="51">
        <v>8.3699999999999992</v>
      </c>
    </row>
    <row r="12982" spans="1:4" ht="15.75" customHeight="1" x14ac:dyDescent="0.3">
      <c r="A12982" s="51">
        <v>444</v>
      </c>
      <c r="B12982" s="51" t="s">
        <v>13173</v>
      </c>
      <c r="C12982" s="51" t="s">
        <v>182</v>
      </c>
      <c r="D12982" s="51">
        <v>21.64</v>
      </c>
    </row>
    <row r="12983" spans="1:4" ht="15.75" customHeight="1" x14ac:dyDescent="0.3">
      <c r="A12983" s="51">
        <v>445</v>
      </c>
      <c r="B12983" s="51" t="s">
        <v>13174</v>
      </c>
      <c r="C12983" s="51" t="s">
        <v>182</v>
      </c>
      <c r="D12983" s="51">
        <v>29.63</v>
      </c>
    </row>
    <row r="12984" spans="1:4" ht="15.75" customHeight="1" x14ac:dyDescent="0.3">
      <c r="A12984" s="51">
        <v>4783</v>
      </c>
      <c r="B12984" s="51" t="s">
        <v>13175</v>
      </c>
      <c r="C12984" s="51" t="s">
        <v>2092</v>
      </c>
      <c r="D12984" s="51">
        <v>27.06</v>
      </c>
    </row>
    <row r="12985" spans="1:4" ht="15.75" customHeight="1" x14ac:dyDescent="0.3">
      <c r="A12985" s="51">
        <v>41079</v>
      </c>
      <c r="B12985" s="51" t="s">
        <v>13176</v>
      </c>
      <c r="C12985" s="51" t="s">
        <v>6963</v>
      </c>
      <c r="D12985" s="51">
        <v>4747.54</v>
      </c>
    </row>
    <row r="12986" spans="1:4" ht="15.75" customHeight="1" x14ac:dyDescent="0.3">
      <c r="A12986" s="51">
        <v>12874</v>
      </c>
      <c r="B12986" s="51" t="s">
        <v>13177</v>
      </c>
      <c r="C12986" s="51" t="s">
        <v>2092</v>
      </c>
      <c r="D12986" s="51">
        <v>26.26</v>
      </c>
    </row>
    <row r="12987" spans="1:4" ht="15.75" customHeight="1" x14ac:dyDescent="0.3">
      <c r="A12987" s="51">
        <v>41082</v>
      </c>
      <c r="B12987" s="51" t="s">
        <v>13178</v>
      </c>
      <c r="C12987" s="51" t="s">
        <v>6963</v>
      </c>
      <c r="D12987" s="51">
        <v>4610.18</v>
      </c>
    </row>
    <row r="12988" spans="1:4" ht="15.75" customHeight="1" x14ac:dyDescent="0.3">
      <c r="A12988" s="51">
        <v>4785</v>
      </c>
      <c r="B12988" s="51" t="s">
        <v>13179</v>
      </c>
      <c r="C12988" s="51" t="s">
        <v>2092</v>
      </c>
      <c r="D12988" s="51">
        <v>27.06</v>
      </c>
    </row>
    <row r="12989" spans="1:4" ht="15.75" customHeight="1" x14ac:dyDescent="0.3">
      <c r="A12989" s="51">
        <v>41081</v>
      </c>
      <c r="B12989" s="51" t="s">
        <v>13180</v>
      </c>
      <c r="C12989" s="51" t="s">
        <v>6963</v>
      </c>
      <c r="D12989" s="51">
        <v>4747.54</v>
      </c>
    </row>
    <row r="12990" spans="1:4" ht="15.75" customHeight="1" x14ac:dyDescent="0.3">
      <c r="A12990" s="51">
        <v>4801</v>
      </c>
      <c r="B12990" s="51" t="s">
        <v>13181</v>
      </c>
      <c r="C12990" s="51" t="s">
        <v>216</v>
      </c>
      <c r="D12990" s="51">
        <v>75.849999999999994</v>
      </c>
    </row>
    <row r="12991" spans="1:4" ht="15.75" customHeight="1" x14ac:dyDescent="0.3">
      <c r="A12991" s="51">
        <v>4794</v>
      </c>
      <c r="B12991" s="51" t="s">
        <v>13182</v>
      </c>
      <c r="C12991" s="51" t="s">
        <v>216</v>
      </c>
      <c r="D12991" s="51">
        <v>345.44</v>
      </c>
    </row>
    <row r="12992" spans="1:4" ht="15.75" customHeight="1" x14ac:dyDescent="0.3">
      <c r="A12992" s="51">
        <v>4796</v>
      </c>
      <c r="B12992" s="51" t="s">
        <v>13183</v>
      </c>
      <c r="C12992" s="51" t="s">
        <v>216</v>
      </c>
      <c r="D12992" s="51">
        <v>209.82</v>
      </c>
    </row>
    <row r="12993" spans="1:4" ht="15.75" customHeight="1" x14ac:dyDescent="0.3">
      <c r="A12993" s="51">
        <v>4800</v>
      </c>
      <c r="B12993" s="51" t="s">
        <v>13184</v>
      </c>
      <c r="C12993" s="51" t="s">
        <v>216</v>
      </c>
      <c r="D12993" s="51">
        <v>57.7</v>
      </c>
    </row>
    <row r="12994" spans="1:4" ht="15.75" customHeight="1" x14ac:dyDescent="0.3">
      <c r="A12994" s="51">
        <v>4795</v>
      </c>
      <c r="B12994" s="51" t="s">
        <v>13185</v>
      </c>
      <c r="C12994" s="51" t="s">
        <v>216</v>
      </c>
      <c r="D12994" s="51">
        <v>336.27</v>
      </c>
    </row>
    <row r="12995" spans="1:4" ht="15.75" customHeight="1" x14ac:dyDescent="0.3">
      <c r="A12995" s="51">
        <v>39694</v>
      </c>
      <c r="B12995" s="51" t="s">
        <v>13186</v>
      </c>
      <c r="C12995" s="51" t="s">
        <v>216</v>
      </c>
      <c r="D12995" s="51">
        <v>469.63</v>
      </c>
    </row>
    <row r="12996" spans="1:4" ht="15.75" customHeight="1" x14ac:dyDescent="0.3">
      <c r="A12996" s="51">
        <v>1292</v>
      </c>
      <c r="B12996" s="51" t="s">
        <v>13187</v>
      </c>
      <c r="C12996" s="51" t="s">
        <v>216</v>
      </c>
      <c r="D12996" s="51">
        <v>47.41</v>
      </c>
    </row>
    <row r="12997" spans="1:4" ht="15.75" customHeight="1" x14ac:dyDescent="0.3">
      <c r="A12997" s="51">
        <v>1287</v>
      </c>
      <c r="B12997" s="51" t="s">
        <v>13188</v>
      </c>
      <c r="C12997" s="51" t="s">
        <v>216</v>
      </c>
      <c r="D12997" s="51">
        <v>37.950000000000003</v>
      </c>
    </row>
    <row r="12998" spans="1:4" ht="15.75" customHeight="1" x14ac:dyDescent="0.3">
      <c r="A12998" s="51">
        <v>4786</v>
      </c>
      <c r="B12998" s="51" t="s">
        <v>13189</v>
      </c>
      <c r="C12998" s="51" t="s">
        <v>216</v>
      </c>
    </row>
    <row r="12999" spans="1:4" ht="15.75" customHeight="1" x14ac:dyDescent="0.3">
      <c r="A12999" s="51">
        <v>10840</v>
      </c>
      <c r="B12999" s="51" t="s">
        <v>13190</v>
      </c>
      <c r="C12999" s="51" t="s">
        <v>216</v>
      </c>
      <c r="D12999" s="51">
        <v>450</v>
      </c>
    </row>
    <row r="13000" spans="1:4" ht="15.75" customHeight="1" x14ac:dyDescent="0.3">
      <c r="A13000" s="51">
        <v>10841</v>
      </c>
      <c r="B13000" s="51" t="s">
        <v>13191</v>
      </c>
      <c r="C13000" s="51" t="s">
        <v>216</v>
      </c>
      <c r="D13000" s="51">
        <v>339.62</v>
      </c>
    </row>
    <row r="13001" spans="1:4" ht="15.75" customHeight="1" x14ac:dyDescent="0.3">
      <c r="A13001" s="51">
        <v>44540</v>
      </c>
      <c r="B13001" s="51" t="s">
        <v>13192</v>
      </c>
      <c r="C13001" s="51" t="s">
        <v>216</v>
      </c>
      <c r="D13001" s="51">
        <v>433.96</v>
      </c>
    </row>
    <row r="13002" spans="1:4" ht="15.75" customHeight="1" x14ac:dyDescent="0.3">
      <c r="A13002" s="51">
        <v>10842</v>
      </c>
      <c r="B13002" s="51" t="s">
        <v>13193</v>
      </c>
      <c r="C13002" s="51" t="s">
        <v>216</v>
      </c>
      <c r="D13002" s="51">
        <v>490.56</v>
      </c>
    </row>
    <row r="13003" spans="1:4" ht="15.75" customHeight="1" x14ac:dyDescent="0.3">
      <c r="A13003" s="51">
        <v>45190</v>
      </c>
      <c r="B13003" s="51" t="s">
        <v>13194</v>
      </c>
      <c r="C13003" s="51" t="s">
        <v>216</v>
      </c>
      <c r="D13003" s="51">
        <v>78.28</v>
      </c>
    </row>
    <row r="13004" spans="1:4" ht="15.75" customHeight="1" x14ac:dyDescent="0.3">
      <c r="A13004" s="51">
        <v>45189</v>
      </c>
      <c r="B13004" s="51" t="s">
        <v>13195</v>
      </c>
      <c r="C13004" s="51" t="s">
        <v>216</v>
      </c>
      <c r="D13004" s="51">
        <v>129.47999999999999</v>
      </c>
    </row>
    <row r="13005" spans="1:4" ht="15.75" customHeight="1" x14ac:dyDescent="0.3">
      <c r="A13005" s="51">
        <v>45191</v>
      </c>
      <c r="B13005" s="51" t="s">
        <v>13196</v>
      </c>
      <c r="C13005" s="51" t="s">
        <v>216</v>
      </c>
      <c r="D13005" s="51">
        <v>132.80000000000001</v>
      </c>
    </row>
    <row r="13006" spans="1:4" ht="15.75" customHeight="1" x14ac:dyDescent="0.3">
      <c r="A13006" s="51">
        <v>38180</v>
      </c>
      <c r="B13006" s="51" t="s">
        <v>13197</v>
      </c>
      <c r="C13006" s="51" t="s">
        <v>216</v>
      </c>
      <c r="D13006" s="51">
        <v>168.93</v>
      </c>
    </row>
    <row r="13007" spans="1:4" ht="15.75" customHeight="1" x14ac:dyDescent="0.3">
      <c r="A13007" s="51">
        <v>40648</v>
      </c>
      <c r="B13007" s="51" t="s">
        <v>13198</v>
      </c>
      <c r="C13007" s="51" t="s">
        <v>216</v>
      </c>
    </row>
    <row r="13008" spans="1:4" ht="15.75" customHeight="1" x14ac:dyDescent="0.3">
      <c r="A13008" s="51">
        <v>40649</v>
      </c>
      <c r="B13008" s="51" t="s">
        <v>13199</v>
      </c>
      <c r="C13008" s="51" t="s">
        <v>216</v>
      </c>
    </row>
    <row r="13009" spans="1:4" ht="15.75" customHeight="1" x14ac:dyDescent="0.3">
      <c r="A13009" s="51">
        <v>40650</v>
      </c>
      <c r="B13009" s="51" t="s">
        <v>13200</v>
      </c>
      <c r="C13009" s="51" t="s">
        <v>216</v>
      </c>
    </row>
    <row r="13010" spans="1:4" ht="15.75" customHeight="1" x14ac:dyDescent="0.3">
      <c r="A13010" s="51">
        <v>40651</v>
      </c>
      <c r="B13010" s="51" t="s">
        <v>13201</v>
      </c>
      <c r="C13010" s="51" t="s">
        <v>216</v>
      </c>
    </row>
    <row r="13011" spans="1:4" ht="15.75" customHeight="1" x14ac:dyDescent="0.3">
      <c r="A13011" s="51">
        <v>40652</v>
      </c>
      <c r="B13011" s="51" t="s">
        <v>13202</v>
      </c>
      <c r="C13011" s="51" t="s">
        <v>216</v>
      </c>
    </row>
    <row r="13012" spans="1:4" ht="15.75" customHeight="1" x14ac:dyDescent="0.3">
      <c r="A13012" s="51">
        <v>40647</v>
      </c>
      <c r="B13012" s="51" t="s">
        <v>13203</v>
      </c>
      <c r="C13012" s="51" t="s">
        <v>216</v>
      </c>
    </row>
    <row r="13013" spans="1:4" ht="15.75" customHeight="1" x14ac:dyDescent="0.3">
      <c r="A13013" s="51">
        <v>40653</v>
      </c>
      <c r="B13013" s="51" t="s">
        <v>13204</v>
      </c>
      <c r="C13013" s="51" t="s">
        <v>216</v>
      </c>
    </row>
    <row r="13014" spans="1:4" ht="15.75" customHeight="1" x14ac:dyDescent="0.3">
      <c r="A13014" s="51">
        <v>38135</v>
      </c>
      <c r="B13014" s="51" t="s">
        <v>13205</v>
      </c>
      <c r="C13014" s="51" t="s">
        <v>216</v>
      </c>
      <c r="D13014" s="51">
        <v>66.94</v>
      </c>
    </row>
    <row r="13015" spans="1:4" ht="15.75" customHeight="1" x14ac:dyDescent="0.3">
      <c r="A13015" s="51">
        <v>36178</v>
      </c>
      <c r="B13015" s="51" t="s">
        <v>13206</v>
      </c>
      <c r="C13015" s="51" t="s">
        <v>182</v>
      </c>
      <c r="D13015" s="51">
        <v>11.44</v>
      </c>
    </row>
    <row r="13016" spans="1:4" ht="15.75" customHeight="1" x14ac:dyDescent="0.3">
      <c r="A13016" s="51">
        <v>38181</v>
      </c>
      <c r="B13016" s="51" t="s">
        <v>13207</v>
      </c>
      <c r="C13016" s="51" t="s">
        <v>216</v>
      </c>
      <c r="D13016" s="51">
        <v>230.61</v>
      </c>
    </row>
    <row r="13017" spans="1:4" ht="15.75" customHeight="1" x14ac:dyDescent="0.3">
      <c r="A13017" s="51">
        <v>38182</v>
      </c>
      <c r="B13017" s="51" t="s">
        <v>13208</v>
      </c>
      <c r="C13017" s="51" t="s">
        <v>216</v>
      </c>
      <c r="D13017" s="51">
        <v>219.67</v>
      </c>
    </row>
    <row r="13018" spans="1:4" ht="15.75" customHeight="1" x14ac:dyDescent="0.3">
      <c r="A13018" s="51">
        <v>38186</v>
      </c>
      <c r="B13018" s="51" t="s">
        <v>13209</v>
      </c>
      <c r="C13018" s="51" t="s">
        <v>216</v>
      </c>
      <c r="D13018" s="51">
        <v>571</v>
      </c>
    </row>
    <row r="13019" spans="1:4" ht="15.75" customHeight="1" x14ac:dyDescent="0.3">
      <c r="A13019" s="51">
        <v>38185</v>
      </c>
      <c r="B13019" s="51" t="s">
        <v>13210</v>
      </c>
      <c r="C13019" s="51" t="s">
        <v>216</v>
      </c>
      <c r="D13019" s="51">
        <v>508.39</v>
      </c>
    </row>
    <row r="13020" spans="1:4" ht="15.75" customHeight="1" x14ac:dyDescent="0.3">
      <c r="A13020" s="51">
        <v>40654</v>
      </c>
      <c r="B13020" s="51" t="s">
        <v>13211</v>
      </c>
      <c r="C13020" s="51" t="s">
        <v>216</v>
      </c>
    </row>
    <row r="13021" spans="1:4" ht="15.75" customHeight="1" x14ac:dyDescent="0.3">
      <c r="A13021" s="51">
        <v>44541</v>
      </c>
      <c r="B13021" s="51" t="s">
        <v>13212</v>
      </c>
      <c r="C13021" s="51" t="s">
        <v>216</v>
      </c>
      <c r="D13021" s="51">
        <v>358.49</v>
      </c>
    </row>
    <row r="13022" spans="1:4" ht="15.75" customHeight="1" x14ac:dyDescent="0.3">
      <c r="A13022" s="51">
        <v>4822</v>
      </c>
      <c r="B13022" s="51" t="s">
        <v>13213</v>
      </c>
      <c r="C13022" s="51" t="s">
        <v>216</v>
      </c>
      <c r="D13022" s="51">
        <v>418.34</v>
      </c>
    </row>
    <row r="13023" spans="1:4" ht="15.75" customHeight="1" x14ac:dyDescent="0.3">
      <c r="A13023" s="51">
        <v>4818</v>
      </c>
      <c r="B13023" s="51" t="s">
        <v>13214</v>
      </c>
      <c r="C13023" s="51" t="s">
        <v>216</v>
      </c>
      <c r="D13023" s="51">
        <v>430</v>
      </c>
    </row>
    <row r="13024" spans="1:4" ht="15.75" customHeight="1" x14ac:dyDescent="0.3">
      <c r="A13024" s="51">
        <v>39567</v>
      </c>
      <c r="B13024" s="51" t="s">
        <v>13215</v>
      </c>
      <c r="C13024" s="51" t="s">
        <v>216</v>
      </c>
      <c r="D13024" s="51">
        <v>46.39</v>
      </c>
    </row>
    <row r="13025" spans="1:4" ht="15.75" customHeight="1" x14ac:dyDescent="0.3">
      <c r="A13025" s="51">
        <v>39566</v>
      </c>
      <c r="B13025" s="51" t="s">
        <v>13216</v>
      </c>
      <c r="C13025" s="51" t="s">
        <v>216</v>
      </c>
      <c r="D13025" s="51">
        <v>49.1</v>
      </c>
    </row>
    <row r="13026" spans="1:4" ht="15.75" customHeight="1" x14ac:dyDescent="0.3">
      <c r="A13026" s="51">
        <v>39416</v>
      </c>
      <c r="B13026" s="51" t="s">
        <v>13217</v>
      </c>
      <c r="C13026" s="51" t="s">
        <v>216</v>
      </c>
      <c r="D13026" s="51">
        <v>29.92</v>
      </c>
    </row>
    <row r="13027" spans="1:4" ht="15.75" customHeight="1" x14ac:dyDescent="0.3">
      <c r="A13027" s="51">
        <v>39417</v>
      </c>
      <c r="B13027" s="51" t="s">
        <v>13218</v>
      </c>
      <c r="C13027" s="51" t="s">
        <v>216</v>
      </c>
      <c r="D13027" s="51">
        <v>29.19</v>
      </c>
    </row>
    <row r="13028" spans="1:4" ht="15.75" customHeight="1" x14ac:dyDescent="0.3">
      <c r="A13028" s="51">
        <v>43742</v>
      </c>
      <c r="B13028" s="51" t="s">
        <v>13219</v>
      </c>
      <c r="C13028" s="51" t="s">
        <v>216</v>
      </c>
      <c r="D13028" s="51">
        <v>31.48</v>
      </c>
    </row>
    <row r="13029" spans="1:4" ht="15.75" customHeight="1" x14ac:dyDescent="0.3">
      <c r="A13029" s="51">
        <v>39414</v>
      </c>
      <c r="B13029" s="51" t="s">
        <v>13220</v>
      </c>
      <c r="C13029" s="51" t="s">
        <v>216</v>
      </c>
      <c r="D13029" s="51">
        <v>28.34</v>
      </c>
    </row>
    <row r="13030" spans="1:4" ht="15.75" customHeight="1" x14ac:dyDescent="0.3">
      <c r="A13030" s="51">
        <v>39415</v>
      </c>
      <c r="B13030" s="51" t="s">
        <v>13221</v>
      </c>
      <c r="C13030" s="51" t="s">
        <v>216</v>
      </c>
      <c r="D13030" s="51">
        <v>24.43</v>
      </c>
    </row>
    <row r="13031" spans="1:4" ht="15.75" customHeight="1" x14ac:dyDescent="0.3">
      <c r="A13031" s="51">
        <v>43740</v>
      </c>
      <c r="B13031" s="51" t="s">
        <v>13222</v>
      </c>
      <c r="C13031" s="51" t="s">
        <v>216</v>
      </c>
      <c r="D13031" s="51">
        <v>29.83</v>
      </c>
    </row>
    <row r="13032" spans="1:4" ht="15.75" customHeight="1" x14ac:dyDescent="0.3">
      <c r="A13032" s="51">
        <v>39412</v>
      </c>
      <c r="B13032" s="51" t="s">
        <v>13223</v>
      </c>
      <c r="C13032" s="51" t="s">
        <v>216</v>
      </c>
      <c r="D13032" s="51">
        <v>20.46</v>
      </c>
    </row>
    <row r="13033" spans="1:4" ht="15.75" customHeight="1" x14ac:dyDescent="0.3">
      <c r="A13033" s="51">
        <v>39413</v>
      </c>
      <c r="B13033" s="51" t="s">
        <v>13224</v>
      </c>
      <c r="C13033" s="51" t="s">
        <v>216</v>
      </c>
      <c r="D13033" s="51">
        <v>22.12</v>
      </c>
    </row>
    <row r="13034" spans="1:4" ht="15.75" customHeight="1" x14ac:dyDescent="0.3">
      <c r="A13034" s="51">
        <v>43741</v>
      </c>
      <c r="B13034" s="51" t="s">
        <v>13225</v>
      </c>
      <c r="C13034" s="51" t="s">
        <v>216</v>
      </c>
      <c r="D13034" s="51">
        <v>23.59</v>
      </c>
    </row>
    <row r="13035" spans="1:4" ht="15.75" customHeight="1" x14ac:dyDescent="0.3">
      <c r="A13035" s="51">
        <v>11062</v>
      </c>
      <c r="B13035" s="51" t="s">
        <v>13226</v>
      </c>
      <c r="C13035" s="51" t="s">
        <v>216</v>
      </c>
      <c r="D13035" s="51">
        <v>48.92</v>
      </c>
    </row>
    <row r="13036" spans="1:4" ht="15.75" customHeight="1" x14ac:dyDescent="0.3">
      <c r="A13036" s="51">
        <v>11063</v>
      </c>
      <c r="B13036" s="51" t="s">
        <v>13227</v>
      </c>
      <c r="C13036" s="51" t="s">
        <v>216</v>
      </c>
      <c r="D13036" s="51">
        <v>29.94</v>
      </c>
    </row>
    <row r="13037" spans="1:4" ht="15.75" customHeight="1" x14ac:dyDescent="0.3">
      <c r="A13037" s="51">
        <v>13521</v>
      </c>
      <c r="B13037" s="51" t="s">
        <v>13228</v>
      </c>
      <c r="C13037" s="51" t="s">
        <v>182</v>
      </c>
    </row>
    <row r="13038" spans="1:4" ht="15.75" customHeight="1" x14ac:dyDescent="0.3">
      <c r="A13038" s="51">
        <v>10851</v>
      </c>
      <c r="B13038" s="51" t="s">
        <v>13229</v>
      </c>
      <c r="C13038" s="51" t="s">
        <v>182</v>
      </c>
      <c r="D13038" s="51">
        <v>78.41</v>
      </c>
    </row>
    <row r="13039" spans="1:4" ht="15.75" customHeight="1" x14ac:dyDescent="0.3">
      <c r="A13039" s="51">
        <v>39515</v>
      </c>
      <c r="B13039" s="51" t="s">
        <v>13230</v>
      </c>
      <c r="C13039" s="51" t="s">
        <v>182</v>
      </c>
      <c r="D13039" s="51">
        <v>44.1</v>
      </c>
    </row>
    <row r="13040" spans="1:4" ht="15.75" customHeight="1" x14ac:dyDescent="0.3">
      <c r="A13040" s="51">
        <v>39516</v>
      </c>
      <c r="B13040" s="51" t="s">
        <v>13231</v>
      </c>
      <c r="C13040" s="51" t="s">
        <v>182</v>
      </c>
      <c r="D13040" s="51">
        <v>37.18</v>
      </c>
    </row>
    <row r="13041" spans="1:4" ht="15.75" customHeight="1" x14ac:dyDescent="0.3">
      <c r="A13041" s="51">
        <v>39514</v>
      </c>
      <c r="B13041" s="51" t="s">
        <v>13232</v>
      </c>
      <c r="C13041" s="51" t="s">
        <v>182</v>
      </c>
      <c r="D13041" s="51">
        <v>23.13</v>
      </c>
    </row>
    <row r="13042" spans="1:4" ht="15.75" customHeight="1" x14ac:dyDescent="0.3">
      <c r="A13042" s="51">
        <v>4812</v>
      </c>
      <c r="B13042" s="51" t="s">
        <v>13233</v>
      </c>
      <c r="C13042" s="51" t="s">
        <v>216</v>
      </c>
      <c r="D13042" s="51">
        <v>12.27</v>
      </c>
    </row>
    <row r="13043" spans="1:4" ht="15.75" customHeight="1" x14ac:dyDescent="0.3">
      <c r="A13043" s="51">
        <v>10849</v>
      </c>
      <c r="B13043" s="51" t="s">
        <v>13234</v>
      </c>
      <c r="C13043" s="51" t="s">
        <v>182</v>
      </c>
    </row>
    <row r="13044" spans="1:4" ht="15.75" customHeight="1" x14ac:dyDescent="0.3">
      <c r="A13044" s="51">
        <v>10848</v>
      </c>
      <c r="B13044" s="51" t="s">
        <v>13235</v>
      </c>
      <c r="C13044" s="51" t="s">
        <v>182</v>
      </c>
    </row>
    <row r="13045" spans="1:4" ht="15.75" customHeight="1" x14ac:dyDescent="0.3">
      <c r="A13045" s="51">
        <v>4813</v>
      </c>
      <c r="B13045" s="51" t="s">
        <v>13236</v>
      </c>
      <c r="C13045" s="51" t="s">
        <v>216</v>
      </c>
    </row>
    <row r="13046" spans="1:4" ht="15.75" customHeight="1" x14ac:dyDescent="0.3">
      <c r="A13046" s="51">
        <v>37560</v>
      </c>
      <c r="B13046" s="51" t="s">
        <v>13237</v>
      </c>
      <c r="C13046" s="51" t="s">
        <v>182</v>
      </c>
      <c r="D13046" s="51">
        <v>21.65</v>
      </c>
    </row>
    <row r="13047" spans="1:4" ht="15.75" customHeight="1" x14ac:dyDescent="0.3">
      <c r="A13047" s="51">
        <v>37557</v>
      </c>
      <c r="B13047" s="51" t="s">
        <v>13238</v>
      </c>
      <c r="C13047" s="51" t="s">
        <v>182</v>
      </c>
      <c r="D13047" s="51">
        <v>6.57</v>
      </c>
    </row>
    <row r="13048" spans="1:4" ht="15.75" customHeight="1" x14ac:dyDescent="0.3">
      <c r="A13048" s="51">
        <v>37556</v>
      </c>
      <c r="B13048" s="51" t="s">
        <v>13239</v>
      </c>
      <c r="C13048" s="51" t="s">
        <v>182</v>
      </c>
      <c r="D13048" s="51">
        <v>12.72</v>
      </c>
    </row>
    <row r="13049" spans="1:4" ht="15.75" customHeight="1" x14ac:dyDescent="0.3">
      <c r="A13049" s="51">
        <v>37559</v>
      </c>
      <c r="B13049" s="51" t="s">
        <v>13240</v>
      </c>
      <c r="C13049" s="51" t="s">
        <v>182</v>
      </c>
      <c r="D13049" s="51">
        <v>15.6</v>
      </c>
    </row>
    <row r="13050" spans="1:4" ht="15.75" customHeight="1" x14ac:dyDescent="0.3">
      <c r="A13050" s="51">
        <v>37539</v>
      </c>
      <c r="B13050" s="51" t="s">
        <v>13241</v>
      </c>
      <c r="C13050" s="51" t="s">
        <v>182</v>
      </c>
      <c r="D13050" s="51">
        <v>11</v>
      </c>
    </row>
    <row r="13051" spans="1:4" ht="15.75" customHeight="1" x14ac:dyDescent="0.3">
      <c r="A13051" s="51">
        <v>37558</v>
      </c>
      <c r="B13051" s="51" t="s">
        <v>13242</v>
      </c>
      <c r="C13051" s="51" t="s">
        <v>182</v>
      </c>
      <c r="D13051" s="51">
        <v>20.51</v>
      </c>
    </row>
    <row r="13052" spans="1:4" ht="15.75" customHeight="1" x14ac:dyDescent="0.3">
      <c r="A13052" s="51">
        <v>34723</v>
      </c>
      <c r="B13052" s="51" t="s">
        <v>13243</v>
      </c>
      <c r="C13052" s="51" t="s">
        <v>216</v>
      </c>
    </row>
    <row r="13053" spans="1:4" ht="15.75" customHeight="1" x14ac:dyDescent="0.3">
      <c r="A13053" s="51">
        <v>34721</v>
      </c>
      <c r="B13053" s="51" t="s">
        <v>13244</v>
      </c>
      <c r="C13053" s="51" t="s">
        <v>216</v>
      </c>
    </row>
    <row r="13054" spans="1:4" ht="15.75" customHeight="1" x14ac:dyDescent="0.3">
      <c r="A13054" s="51">
        <v>4309</v>
      </c>
      <c r="B13054" s="51" t="s">
        <v>13245</v>
      </c>
      <c r="C13054" s="51" t="s">
        <v>182</v>
      </c>
      <c r="D13054" s="51">
        <v>5.47</v>
      </c>
    </row>
    <row r="13055" spans="1:4" ht="15.75" customHeight="1" x14ac:dyDescent="0.3">
      <c r="A13055" s="51">
        <v>4307</v>
      </c>
      <c r="B13055" s="51" t="s">
        <v>13246</v>
      </c>
      <c r="C13055" s="51" t="s">
        <v>182</v>
      </c>
      <c r="D13055" s="51">
        <v>9.36</v>
      </c>
    </row>
    <row r="13056" spans="1:4" ht="15.75" customHeight="1" x14ac:dyDescent="0.3">
      <c r="A13056" s="51">
        <v>10850</v>
      </c>
      <c r="B13056" s="51" t="s">
        <v>13247</v>
      </c>
      <c r="C13056" s="51" t="s">
        <v>182</v>
      </c>
    </row>
    <row r="13057" spans="1:4" ht="15.75" customHeight="1" x14ac:dyDescent="0.3">
      <c r="A13057" s="51">
        <v>42438</v>
      </c>
      <c r="B13057" s="51" t="s">
        <v>13248</v>
      </c>
      <c r="C13057" s="51" t="s">
        <v>182</v>
      </c>
    </row>
    <row r="13058" spans="1:4" ht="15.75" customHeight="1" x14ac:dyDescent="0.3">
      <c r="A13058" s="51">
        <v>4792</v>
      </c>
      <c r="B13058" s="51" t="s">
        <v>13249</v>
      </c>
      <c r="C13058" s="51" t="s">
        <v>216</v>
      </c>
      <c r="D13058" s="51">
        <v>162.16</v>
      </c>
    </row>
    <row r="13059" spans="1:4" ht="15.75" customHeight="1" x14ac:dyDescent="0.3">
      <c r="A13059" s="51">
        <v>4790</v>
      </c>
      <c r="B13059" s="51" t="s">
        <v>13250</v>
      </c>
      <c r="C13059" s="51" t="s">
        <v>216</v>
      </c>
      <c r="D13059" s="51">
        <v>97.5</v>
      </c>
    </row>
    <row r="13060" spans="1:4" ht="15.75" customHeight="1" x14ac:dyDescent="0.3">
      <c r="A13060" s="51">
        <v>40671</v>
      </c>
      <c r="B13060" s="51" t="s">
        <v>13251</v>
      </c>
      <c r="C13060" s="51" t="s">
        <v>216</v>
      </c>
      <c r="D13060" s="51">
        <v>75.12</v>
      </c>
    </row>
    <row r="13061" spans="1:4" ht="15.75" customHeight="1" x14ac:dyDescent="0.3">
      <c r="A13061" s="51">
        <v>7552</v>
      </c>
      <c r="B13061" s="51" t="s">
        <v>13252</v>
      </c>
      <c r="C13061" s="51" t="s">
        <v>182</v>
      </c>
      <c r="D13061" s="51">
        <v>25.72</v>
      </c>
    </row>
    <row r="13062" spans="1:4" ht="15.75" customHeight="1" x14ac:dyDescent="0.3">
      <c r="A13062" s="51">
        <v>4893</v>
      </c>
      <c r="B13062" s="51" t="s">
        <v>13253</v>
      </c>
      <c r="C13062" s="51" t="s">
        <v>182</v>
      </c>
    </row>
    <row r="13063" spans="1:4" ht="15.75" customHeight="1" x14ac:dyDescent="0.3">
      <c r="A13063" s="51">
        <v>4894</v>
      </c>
      <c r="B13063" s="51" t="s">
        <v>13254</v>
      </c>
      <c r="C13063" s="51" t="s">
        <v>182</v>
      </c>
    </row>
    <row r="13064" spans="1:4" ht="15.75" customHeight="1" x14ac:dyDescent="0.3">
      <c r="A13064" s="51">
        <v>4890</v>
      </c>
      <c r="B13064" s="51" t="s">
        <v>13255</v>
      </c>
      <c r="C13064" s="51" t="s">
        <v>182</v>
      </c>
    </row>
    <row r="13065" spans="1:4" ht="15.75" customHeight="1" x14ac:dyDescent="0.3">
      <c r="A13065" s="51">
        <v>4888</v>
      </c>
      <c r="B13065" s="51" t="s">
        <v>13256</v>
      </c>
      <c r="C13065" s="51" t="s">
        <v>182</v>
      </c>
    </row>
    <row r="13066" spans="1:4" ht="15.75" customHeight="1" x14ac:dyDescent="0.3">
      <c r="A13066" s="51">
        <v>12411</v>
      </c>
      <c r="B13066" s="51" t="s">
        <v>13257</v>
      </c>
      <c r="C13066" s="51" t="s">
        <v>182</v>
      </c>
    </row>
    <row r="13067" spans="1:4" ht="15.75" customHeight="1" x14ac:dyDescent="0.3">
      <c r="A13067" s="51">
        <v>4891</v>
      </c>
      <c r="B13067" s="51" t="s">
        <v>13258</v>
      </c>
      <c r="C13067" s="51" t="s">
        <v>182</v>
      </c>
    </row>
    <row r="13068" spans="1:4" ht="15.75" customHeight="1" x14ac:dyDescent="0.3">
      <c r="A13068" s="51">
        <v>4892</v>
      </c>
      <c r="B13068" s="51" t="s">
        <v>13259</v>
      </c>
      <c r="C13068" s="51" t="s">
        <v>182</v>
      </c>
    </row>
    <row r="13069" spans="1:4" ht="15.75" customHeight="1" x14ac:dyDescent="0.3">
      <c r="A13069" s="51">
        <v>4889</v>
      </c>
      <c r="B13069" s="51" t="s">
        <v>13260</v>
      </c>
      <c r="C13069" s="51" t="s">
        <v>182</v>
      </c>
    </row>
    <row r="13070" spans="1:4" ht="15.75" customHeight="1" x14ac:dyDescent="0.3">
      <c r="A13070" s="51">
        <v>12412</v>
      </c>
      <c r="B13070" s="51" t="s">
        <v>13261</v>
      </c>
      <c r="C13070" s="51" t="s">
        <v>182</v>
      </c>
    </row>
    <row r="13071" spans="1:4" ht="15.75" customHeight="1" x14ac:dyDescent="0.3">
      <c r="A13071" s="51">
        <v>4907</v>
      </c>
      <c r="B13071" s="51" t="s">
        <v>13262</v>
      </c>
      <c r="C13071" s="51" t="s">
        <v>182</v>
      </c>
      <c r="D13071" s="51">
        <v>23.22</v>
      </c>
    </row>
    <row r="13072" spans="1:4" ht="15.75" customHeight="1" x14ac:dyDescent="0.3">
      <c r="A13072" s="51">
        <v>4902</v>
      </c>
      <c r="B13072" s="51" t="s">
        <v>13263</v>
      </c>
      <c r="C13072" s="51" t="s">
        <v>182</v>
      </c>
      <c r="D13072" s="51">
        <v>60.22</v>
      </c>
    </row>
    <row r="13073" spans="1:4" ht="15.75" customHeight="1" x14ac:dyDescent="0.3">
      <c r="A13073" s="51">
        <v>4741</v>
      </c>
      <c r="B13073" s="51" t="s">
        <v>13264</v>
      </c>
      <c r="C13073" s="51" t="s">
        <v>303</v>
      </c>
      <c r="D13073" s="51">
        <v>60.18</v>
      </c>
    </row>
    <row r="13074" spans="1:4" ht="15.75" customHeight="1" x14ac:dyDescent="0.3">
      <c r="A13074" s="51">
        <v>4752</v>
      </c>
      <c r="B13074" s="51" t="s">
        <v>13265</v>
      </c>
      <c r="C13074" s="51" t="s">
        <v>2092</v>
      </c>
      <c r="D13074" s="51">
        <v>20.72</v>
      </c>
    </row>
    <row r="13075" spans="1:4" ht="15.75" customHeight="1" x14ac:dyDescent="0.3">
      <c r="A13075" s="51">
        <v>41091</v>
      </c>
      <c r="B13075" s="51" t="s">
        <v>13266</v>
      </c>
      <c r="C13075" s="51" t="s">
        <v>6963</v>
      </c>
      <c r="D13075" s="51">
        <v>3637.42</v>
      </c>
    </row>
    <row r="13076" spans="1:4" ht="15.75" customHeight="1" x14ac:dyDescent="0.3">
      <c r="A13076" s="51">
        <v>13954</v>
      </c>
      <c r="B13076" s="51" t="s">
        <v>13267</v>
      </c>
      <c r="C13076" s="51" t="s">
        <v>182</v>
      </c>
    </row>
    <row r="13077" spans="1:4" ht="15.75" customHeight="1" x14ac:dyDescent="0.3">
      <c r="A13077" s="51">
        <v>3411</v>
      </c>
      <c r="B13077" s="51" t="s">
        <v>13268</v>
      </c>
      <c r="C13077" s="51" t="s">
        <v>482</v>
      </c>
    </row>
    <row r="13078" spans="1:4" ht="15.75" customHeight="1" x14ac:dyDescent="0.3">
      <c r="A13078" s="51">
        <v>39995</v>
      </c>
      <c r="B13078" s="51" t="s">
        <v>13269</v>
      </c>
      <c r="C13078" s="51" t="s">
        <v>303</v>
      </c>
    </row>
    <row r="13079" spans="1:4" ht="15.75" customHeight="1" x14ac:dyDescent="0.3">
      <c r="A13079" s="51">
        <v>11615</v>
      </c>
      <c r="B13079" s="51" t="s">
        <v>13270</v>
      </c>
      <c r="C13079" s="51" t="s">
        <v>216</v>
      </c>
    </row>
    <row r="13080" spans="1:4" ht="15.75" customHeight="1" x14ac:dyDescent="0.3">
      <c r="A13080" s="51">
        <v>3408</v>
      </c>
      <c r="B13080" s="51" t="s">
        <v>13271</v>
      </c>
      <c r="C13080" s="51" t="s">
        <v>216</v>
      </c>
    </row>
    <row r="13081" spans="1:4" ht="15.75" customHeight="1" x14ac:dyDescent="0.3">
      <c r="A13081" s="51">
        <v>3409</v>
      </c>
      <c r="B13081" s="51" t="s">
        <v>13272</v>
      </c>
      <c r="C13081" s="51" t="s">
        <v>216</v>
      </c>
    </row>
    <row r="13082" spans="1:4" ht="15.75" customHeight="1" x14ac:dyDescent="0.3">
      <c r="A13082" s="51">
        <v>11427</v>
      </c>
      <c r="B13082" s="51" t="s">
        <v>13273</v>
      </c>
      <c r="C13082" s="51" t="s">
        <v>482</v>
      </c>
    </row>
    <row r="13083" spans="1:4" ht="15.75" customHeight="1" x14ac:dyDescent="0.3">
      <c r="A13083" s="51">
        <v>4491</v>
      </c>
      <c r="B13083" s="51" t="s">
        <v>13274</v>
      </c>
      <c r="C13083" s="51" t="s">
        <v>224</v>
      </c>
      <c r="D13083" s="51">
        <v>6.99</v>
      </c>
    </row>
    <row r="13084" spans="1:4" ht="15.75" customHeight="1" x14ac:dyDescent="0.3">
      <c r="A13084" s="51">
        <v>2745</v>
      </c>
      <c r="B13084" s="51" t="s">
        <v>13275</v>
      </c>
      <c r="C13084" s="51" t="s">
        <v>224</v>
      </c>
      <c r="D13084" s="51">
        <v>4.43</v>
      </c>
    </row>
    <row r="13085" spans="1:4" ht="15.75" customHeight="1" x14ac:dyDescent="0.3">
      <c r="A13085" s="51">
        <v>14439</v>
      </c>
      <c r="B13085" s="51" t="s">
        <v>13276</v>
      </c>
      <c r="C13085" s="51" t="s">
        <v>224</v>
      </c>
      <c r="D13085" s="51">
        <v>5.49</v>
      </c>
    </row>
    <row r="13086" spans="1:4" ht="15.75" customHeight="1" x14ac:dyDescent="0.3">
      <c r="A13086" s="51">
        <v>44496</v>
      </c>
      <c r="B13086" s="51" t="s">
        <v>13277</v>
      </c>
      <c r="C13086" s="51" t="s">
        <v>182</v>
      </c>
      <c r="D13086" s="51">
        <v>148.16999999999999</v>
      </c>
    </row>
    <row r="13087" spans="1:4" ht="15.75" customHeight="1" x14ac:dyDescent="0.3">
      <c r="A13087" s="51">
        <v>12362</v>
      </c>
      <c r="B13087" s="51" t="s">
        <v>13278</v>
      </c>
      <c r="C13087" s="51" t="s">
        <v>182</v>
      </c>
      <c r="D13087" s="51">
        <v>11.76</v>
      </c>
    </row>
    <row r="13088" spans="1:4" ht="15.75" customHeight="1" x14ac:dyDescent="0.3">
      <c r="A13088" s="51">
        <v>421</v>
      </c>
      <c r="B13088" s="51" t="s">
        <v>13279</v>
      </c>
      <c r="C13088" s="51" t="s">
        <v>182</v>
      </c>
    </row>
    <row r="13089" spans="1:4" ht="15.75" customHeight="1" x14ac:dyDescent="0.3">
      <c r="A13089" s="51">
        <v>14148</v>
      </c>
      <c r="B13089" s="51" t="s">
        <v>13280</v>
      </c>
      <c r="C13089" s="51" t="s">
        <v>182</v>
      </c>
    </row>
    <row r="13090" spans="1:4" ht="15.75" customHeight="1" x14ac:dyDescent="0.3">
      <c r="A13090" s="51">
        <v>4341</v>
      </c>
      <c r="B13090" s="51" t="s">
        <v>13281</v>
      </c>
      <c r="C13090" s="51" t="s">
        <v>182</v>
      </c>
      <c r="D13090" s="51">
        <v>0.87</v>
      </c>
    </row>
    <row r="13091" spans="1:4" ht="15.75" customHeight="1" x14ac:dyDescent="0.3">
      <c r="A13091" s="51">
        <v>4337</v>
      </c>
      <c r="B13091" s="51" t="s">
        <v>13282</v>
      </c>
      <c r="C13091" s="51" t="s">
        <v>182</v>
      </c>
      <c r="D13091" s="51">
        <v>2.19</v>
      </c>
    </row>
    <row r="13092" spans="1:4" ht="15.75" customHeight="1" x14ac:dyDescent="0.3">
      <c r="A13092" s="51">
        <v>11971</v>
      </c>
      <c r="B13092" s="51" t="s">
        <v>13283</v>
      </c>
      <c r="C13092" s="51" t="s">
        <v>182</v>
      </c>
      <c r="D13092" s="51">
        <v>3.63</v>
      </c>
    </row>
    <row r="13093" spans="1:4" ht="15.75" customHeight="1" x14ac:dyDescent="0.3">
      <c r="A13093" s="51">
        <v>4339</v>
      </c>
      <c r="B13093" s="51" t="s">
        <v>13284</v>
      </c>
      <c r="C13093" s="51" t="s">
        <v>182</v>
      </c>
      <c r="D13093" s="51">
        <v>0.46</v>
      </c>
    </row>
    <row r="13094" spans="1:4" ht="15.75" customHeight="1" x14ac:dyDescent="0.3">
      <c r="A13094" s="51">
        <v>39997</v>
      </c>
      <c r="B13094" s="51" t="s">
        <v>13285</v>
      </c>
      <c r="C13094" s="51" t="s">
        <v>182</v>
      </c>
      <c r="D13094" s="51">
        <v>0.26</v>
      </c>
    </row>
    <row r="13095" spans="1:4" ht="15.75" customHeight="1" x14ac:dyDescent="0.3">
      <c r="A13095" s="51">
        <v>4342</v>
      </c>
      <c r="B13095" s="51" t="s">
        <v>13286</v>
      </c>
      <c r="C13095" s="51" t="s">
        <v>182</v>
      </c>
      <c r="D13095" s="51">
        <v>0.19</v>
      </c>
    </row>
    <row r="13096" spans="1:4" ht="15.75" customHeight="1" x14ac:dyDescent="0.3">
      <c r="A13096" s="51">
        <v>4330</v>
      </c>
      <c r="B13096" s="51" t="s">
        <v>13287</v>
      </c>
      <c r="C13096" s="51" t="s">
        <v>182</v>
      </c>
      <c r="D13096" s="51">
        <v>0.12</v>
      </c>
    </row>
    <row r="13097" spans="1:4" ht="15.75" customHeight="1" x14ac:dyDescent="0.3">
      <c r="A13097" s="51">
        <v>4340</v>
      </c>
      <c r="B13097" s="51" t="s">
        <v>13288</v>
      </c>
      <c r="C13097" s="51" t="s">
        <v>182</v>
      </c>
      <c r="D13097" s="51">
        <v>1.01</v>
      </c>
    </row>
    <row r="13098" spans="1:4" ht="15.75" customHeight="1" x14ac:dyDescent="0.3">
      <c r="A13098" s="51">
        <v>5088</v>
      </c>
      <c r="B13098" s="51" t="s">
        <v>13289</v>
      </c>
      <c r="C13098" s="51" t="s">
        <v>182</v>
      </c>
      <c r="D13098" s="51">
        <v>6.53</v>
      </c>
    </row>
    <row r="13099" spans="1:4" ht="15.75" customHeight="1" x14ac:dyDescent="0.3">
      <c r="A13099" s="51">
        <v>11154</v>
      </c>
      <c r="B13099" s="51" t="s">
        <v>13290</v>
      </c>
      <c r="C13099" s="51" t="s">
        <v>182</v>
      </c>
      <c r="D13099" s="51">
        <v>2564.73</v>
      </c>
    </row>
    <row r="13100" spans="1:4" ht="15.75" customHeight="1" x14ac:dyDescent="0.3">
      <c r="A13100" s="51">
        <v>4989</v>
      </c>
      <c r="B13100" s="51" t="s">
        <v>13291</v>
      </c>
      <c r="C13100" s="51" t="s">
        <v>182</v>
      </c>
      <c r="D13100" s="51">
        <v>332.11</v>
      </c>
    </row>
    <row r="13101" spans="1:4" ht="15.75" customHeight="1" x14ac:dyDescent="0.3">
      <c r="A13101" s="51">
        <v>4982</v>
      </c>
      <c r="B13101" s="51" t="s">
        <v>13292</v>
      </c>
      <c r="C13101" s="51" t="s">
        <v>182</v>
      </c>
      <c r="D13101" s="51">
        <v>311.5</v>
      </c>
    </row>
    <row r="13102" spans="1:4" ht="15.75" customHeight="1" x14ac:dyDescent="0.3">
      <c r="A13102" s="51">
        <v>4962</v>
      </c>
      <c r="B13102" s="51" t="s">
        <v>13293</v>
      </c>
      <c r="C13102" s="51" t="s">
        <v>182</v>
      </c>
      <c r="D13102" s="51">
        <v>245.66</v>
      </c>
    </row>
    <row r="13103" spans="1:4" ht="15.75" customHeight="1" x14ac:dyDescent="0.3">
      <c r="A13103" s="51">
        <v>4981</v>
      </c>
      <c r="B13103" s="51" t="s">
        <v>13294</v>
      </c>
      <c r="C13103" s="51" t="s">
        <v>182</v>
      </c>
      <c r="D13103" s="51">
        <v>218.7</v>
      </c>
    </row>
    <row r="13104" spans="1:4" ht="15.75" customHeight="1" x14ac:dyDescent="0.3">
      <c r="A13104" s="51">
        <v>4964</v>
      </c>
      <c r="B13104" s="51" t="s">
        <v>13295</v>
      </c>
      <c r="C13104" s="51" t="s">
        <v>182</v>
      </c>
      <c r="D13104" s="51">
        <v>277.45</v>
      </c>
    </row>
    <row r="13105" spans="1:4" ht="15.75" customHeight="1" x14ac:dyDescent="0.3">
      <c r="A13105" s="51">
        <v>4992</v>
      </c>
      <c r="B13105" s="51" t="s">
        <v>13296</v>
      </c>
      <c r="C13105" s="51" t="s">
        <v>182</v>
      </c>
      <c r="D13105" s="51">
        <v>271.02</v>
      </c>
    </row>
    <row r="13106" spans="1:4" ht="15.75" customHeight="1" x14ac:dyDescent="0.3">
      <c r="A13106" s="51">
        <v>4987</v>
      </c>
      <c r="B13106" s="51" t="s">
        <v>13297</v>
      </c>
      <c r="C13106" s="51" t="s">
        <v>182</v>
      </c>
      <c r="D13106" s="51">
        <v>310.06</v>
      </c>
    </row>
    <row r="13107" spans="1:4" ht="15.75" customHeight="1" x14ac:dyDescent="0.3">
      <c r="A13107" s="51">
        <v>4930</v>
      </c>
      <c r="B13107" s="51" t="s">
        <v>13298</v>
      </c>
      <c r="C13107" s="51" t="s">
        <v>216</v>
      </c>
      <c r="D13107" s="51">
        <v>1086.33</v>
      </c>
    </row>
    <row r="13108" spans="1:4" ht="15.75" customHeight="1" x14ac:dyDescent="0.3">
      <c r="A13108" s="51">
        <v>4998</v>
      </c>
      <c r="B13108" s="51" t="s">
        <v>13299</v>
      </c>
      <c r="C13108" s="51" t="s">
        <v>216</v>
      </c>
      <c r="D13108" s="51">
        <v>738.99</v>
      </c>
    </row>
    <row r="13109" spans="1:4" ht="15.75" customHeight="1" x14ac:dyDescent="0.3">
      <c r="A13109" s="51">
        <v>39021</v>
      </c>
      <c r="B13109" s="51" t="s">
        <v>13300</v>
      </c>
      <c r="C13109" s="51" t="s">
        <v>182</v>
      </c>
      <c r="D13109" s="51">
        <v>1155.04</v>
      </c>
    </row>
    <row r="13110" spans="1:4" ht="15.75" customHeight="1" x14ac:dyDescent="0.3">
      <c r="A13110" s="51">
        <v>39022</v>
      </c>
      <c r="B13110" s="51" t="s">
        <v>13301</v>
      </c>
      <c r="C13110" s="51" t="s">
        <v>182</v>
      </c>
      <c r="D13110" s="51">
        <v>1034.5999999999999</v>
      </c>
    </row>
    <row r="13111" spans="1:4" ht="15.75" customHeight="1" x14ac:dyDescent="0.3">
      <c r="A13111" s="51">
        <v>39024</v>
      </c>
      <c r="B13111" s="51" t="s">
        <v>13302</v>
      </c>
      <c r="C13111" s="51" t="s">
        <v>182</v>
      </c>
      <c r="D13111" s="51">
        <v>1054.1600000000001</v>
      </c>
    </row>
    <row r="13112" spans="1:4" ht="15.75" customHeight="1" x14ac:dyDescent="0.3">
      <c r="A13112" s="51">
        <v>4914</v>
      </c>
      <c r="B13112" s="51" t="s">
        <v>13303</v>
      </c>
      <c r="C13112" s="51" t="s">
        <v>216</v>
      </c>
      <c r="D13112" s="51">
        <v>854.74</v>
      </c>
    </row>
    <row r="13113" spans="1:4" ht="15.75" customHeight="1" x14ac:dyDescent="0.3">
      <c r="A13113" s="51">
        <v>4917</v>
      </c>
      <c r="B13113" s="51" t="s">
        <v>13304</v>
      </c>
      <c r="C13113" s="51" t="s">
        <v>216</v>
      </c>
      <c r="D13113" s="51">
        <v>590.29</v>
      </c>
    </row>
    <row r="13114" spans="1:4" ht="15.75" customHeight="1" x14ac:dyDescent="0.3">
      <c r="A13114" s="51">
        <v>39025</v>
      </c>
      <c r="B13114" s="51" t="s">
        <v>13305</v>
      </c>
      <c r="C13114" s="51" t="s">
        <v>182</v>
      </c>
      <c r="D13114" s="51">
        <v>1080.93</v>
      </c>
    </row>
    <row r="13115" spans="1:4" ht="15.75" customHeight="1" x14ac:dyDescent="0.3">
      <c r="A13115" s="51">
        <v>4922</v>
      </c>
      <c r="B13115" s="51" t="s">
        <v>13306</v>
      </c>
      <c r="C13115" s="51" t="s">
        <v>216</v>
      </c>
      <c r="D13115" s="51">
        <v>547.54999999999995</v>
      </c>
    </row>
    <row r="13116" spans="1:4" ht="15.75" customHeight="1" x14ac:dyDescent="0.3">
      <c r="A13116" s="51">
        <v>4911</v>
      </c>
      <c r="B13116" s="51" t="s">
        <v>13307</v>
      </c>
      <c r="C13116" s="51" t="s">
        <v>216</v>
      </c>
    </row>
    <row r="13117" spans="1:4" ht="15.75" customHeight="1" x14ac:dyDescent="0.3">
      <c r="A13117" s="51">
        <v>37518</v>
      </c>
      <c r="B13117" s="51" t="s">
        <v>13308</v>
      </c>
      <c r="C13117" s="51" t="s">
        <v>216</v>
      </c>
    </row>
    <row r="13118" spans="1:4" ht="15.75" customHeight="1" x14ac:dyDescent="0.3">
      <c r="A13118" s="51">
        <v>4910</v>
      </c>
      <c r="B13118" s="51" t="s">
        <v>13309</v>
      </c>
      <c r="C13118" s="51" t="s">
        <v>216</v>
      </c>
    </row>
    <row r="13119" spans="1:4" ht="15.75" customHeight="1" x14ac:dyDescent="0.3">
      <c r="A13119" s="51">
        <v>4943</v>
      </c>
      <c r="B13119" s="51" t="s">
        <v>13310</v>
      </c>
      <c r="C13119" s="51" t="s">
        <v>216</v>
      </c>
    </row>
    <row r="13120" spans="1:4" ht="15.75" customHeight="1" x14ac:dyDescent="0.3">
      <c r="A13120" s="51">
        <v>5002</v>
      </c>
      <c r="B13120" s="51" t="s">
        <v>13311</v>
      </c>
      <c r="C13120" s="51" t="s">
        <v>216</v>
      </c>
      <c r="D13120" s="51">
        <v>538.71</v>
      </c>
    </row>
    <row r="13121" spans="1:4" ht="15.75" customHeight="1" x14ac:dyDescent="0.3">
      <c r="A13121" s="51">
        <v>4977</v>
      </c>
      <c r="B13121" s="51" t="s">
        <v>13312</v>
      </c>
      <c r="C13121" s="51" t="s">
        <v>216</v>
      </c>
      <c r="D13121" s="51">
        <v>363.65</v>
      </c>
    </row>
    <row r="13122" spans="1:4" ht="15.75" customHeight="1" x14ac:dyDescent="0.3">
      <c r="A13122" s="51">
        <v>11364</v>
      </c>
      <c r="B13122" s="51" t="s">
        <v>13313</v>
      </c>
      <c r="C13122" s="51" t="s">
        <v>182</v>
      </c>
      <c r="D13122" s="51">
        <v>187.88</v>
      </c>
    </row>
    <row r="13123" spans="1:4" ht="15.75" customHeight="1" x14ac:dyDescent="0.3">
      <c r="A13123" s="51">
        <v>11365</v>
      </c>
      <c r="B13123" s="51" t="s">
        <v>13314</v>
      </c>
      <c r="C13123" s="51" t="s">
        <v>182</v>
      </c>
      <c r="D13123" s="51">
        <v>194.97</v>
      </c>
    </row>
    <row r="13124" spans="1:4" ht="15.75" customHeight="1" x14ac:dyDescent="0.3">
      <c r="A13124" s="51">
        <v>11366</v>
      </c>
      <c r="B13124" s="51" t="s">
        <v>13315</v>
      </c>
      <c r="C13124" s="51" t="s">
        <v>182</v>
      </c>
      <c r="D13124" s="51">
        <v>207.26</v>
      </c>
    </row>
    <row r="13125" spans="1:4" ht="15.75" customHeight="1" x14ac:dyDescent="0.3">
      <c r="A13125" s="51">
        <v>43777</v>
      </c>
      <c r="B13125" s="51" t="s">
        <v>13316</v>
      </c>
      <c r="C13125" s="51" t="s">
        <v>182</v>
      </c>
      <c r="D13125" s="51">
        <v>243.45</v>
      </c>
    </row>
    <row r="13126" spans="1:4" ht="15.75" customHeight="1" x14ac:dyDescent="0.3">
      <c r="A13126" s="51">
        <v>20322</v>
      </c>
      <c r="B13126" s="51" t="s">
        <v>13317</v>
      </c>
      <c r="C13126" s="51" t="s">
        <v>182</v>
      </c>
      <c r="D13126" s="51">
        <v>226</v>
      </c>
    </row>
    <row r="13127" spans="1:4" ht="15.75" customHeight="1" x14ac:dyDescent="0.3">
      <c r="A13127" s="51">
        <v>10553</v>
      </c>
      <c r="B13127" s="51" t="s">
        <v>13318</v>
      </c>
      <c r="C13127" s="51" t="s">
        <v>182</v>
      </c>
      <c r="D13127" s="51">
        <v>205.21</v>
      </c>
    </row>
    <row r="13128" spans="1:4" ht="15.75" customHeight="1" x14ac:dyDescent="0.3">
      <c r="A13128" s="51">
        <v>5020</v>
      </c>
      <c r="B13128" s="51" t="s">
        <v>13319</v>
      </c>
      <c r="C13128" s="51" t="s">
        <v>182</v>
      </c>
      <c r="D13128" s="51">
        <v>216.35</v>
      </c>
    </row>
    <row r="13129" spans="1:4" ht="15.75" customHeight="1" x14ac:dyDescent="0.3">
      <c r="A13129" s="51">
        <v>10554</v>
      </c>
      <c r="B13129" s="51" t="s">
        <v>13320</v>
      </c>
      <c r="C13129" s="51" t="s">
        <v>182</v>
      </c>
      <c r="D13129" s="51">
        <v>207.03</v>
      </c>
    </row>
    <row r="13130" spans="1:4" ht="15.75" customHeight="1" x14ac:dyDescent="0.3">
      <c r="A13130" s="51">
        <v>10555</v>
      </c>
      <c r="B13130" s="51" t="s">
        <v>13321</v>
      </c>
      <c r="C13130" s="51" t="s">
        <v>182</v>
      </c>
      <c r="D13130" s="51">
        <v>225.77</v>
      </c>
    </row>
    <row r="13131" spans="1:4" ht="15.75" customHeight="1" x14ac:dyDescent="0.3">
      <c r="A13131" s="51">
        <v>10556</v>
      </c>
      <c r="B13131" s="51" t="s">
        <v>13322</v>
      </c>
      <c r="C13131" s="51" t="s">
        <v>182</v>
      </c>
      <c r="D13131" s="51">
        <v>300.18</v>
      </c>
    </row>
    <row r="13132" spans="1:4" ht="15.75" customHeight="1" x14ac:dyDescent="0.3">
      <c r="A13132" s="51">
        <v>39502</v>
      </c>
      <c r="B13132" s="51" t="s">
        <v>13323</v>
      </c>
      <c r="C13132" s="51" t="s">
        <v>182</v>
      </c>
      <c r="D13132" s="51">
        <v>421.53</v>
      </c>
    </row>
    <row r="13133" spans="1:4" ht="15.75" customHeight="1" x14ac:dyDescent="0.3">
      <c r="A13133" s="51">
        <v>39504</v>
      </c>
      <c r="B13133" s="51" t="s">
        <v>13324</v>
      </c>
      <c r="C13133" s="51" t="s">
        <v>182</v>
      </c>
      <c r="D13133" s="51">
        <v>466.13</v>
      </c>
    </row>
    <row r="13134" spans="1:4" ht="15.75" customHeight="1" x14ac:dyDescent="0.3">
      <c r="A13134" s="51">
        <v>39503</v>
      </c>
      <c r="B13134" s="51" t="s">
        <v>13325</v>
      </c>
      <c r="C13134" s="51" t="s">
        <v>182</v>
      </c>
      <c r="D13134" s="51">
        <v>490.59</v>
      </c>
    </row>
    <row r="13135" spans="1:4" ht="15.75" customHeight="1" x14ac:dyDescent="0.3">
      <c r="A13135" s="51">
        <v>39505</v>
      </c>
      <c r="B13135" s="51" t="s">
        <v>13326</v>
      </c>
      <c r="C13135" s="51" t="s">
        <v>182</v>
      </c>
      <c r="D13135" s="51">
        <v>528.67999999999995</v>
      </c>
    </row>
    <row r="13136" spans="1:4" ht="15.75" customHeight="1" x14ac:dyDescent="0.3">
      <c r="A13136" s="51">
        <v>5028</v>
      </c>
      <c r="B13136" s="51" t="s">
        <v>13327</v>
      </c>
      <c r="C13136" s="51" t="s">
        <v>216</v>
      </c>
      <c r="D13136" s="51">
        <v>889.79</v>
      </c>
    </row>
    <row r="13137" spans="1:4" ht="15.75" customHeight="1" x14ac:dyDescent="0.3">
      <c r="A13137" s="51">
        <v>4969</v>
      </c>
      <c r="B13137" s="51" t="s">
        <v>13328</v>
      </c>
      <c r="C13137" s="51" t="s">
        <v>216</v>
      </c>
      <c r="D13137" s="51">
        <v>514.30999999999995</v>
      </c>
    </row>
    <row r="13138" spans="1:4" ht="15.75" customHeight="1" x14ac:dyDescent="0.3">
      <c r="A13138" s="51">
        <v>44471</v>
      </c>
      <c r="B13138" s="51" t="s">
        <v>13329</v>
      </c>
      <c r="C13138" s="51" t="s">
        <v>182</v>
      </c>
    </row>
    <row r="13139" spans="1:4" ht="15.75" customHeight="1" x14ac:dyDescent="0.3">
      <c r="A13139" s="51">
        <v>4944</v>
      </c>
      <c r="B13139" s="51" t="s">
        <v>13330</v>
      </c>
      <c r="C13139" s="51" t="s">
        <v>216</v>
      </c>
    </row>
    <row r="13140" spans="1:4" ht="15.75" customHeight="1" x14ac:dyDescent="0.3">
      <c r="A13140" s="51">
        <v>21102</v>
      </c>
      <c r="B13140" s="51" t="s">
        <v>13331</v>
      </c>
      <c r="C13140" s="51" t="s">
        <v>182</v>
      </c>
      <c r="D13140" s="51">
        <v>101.9</v>
      </c>
    </row>
    <row r="13141" spans="1:4" ht="15.75" customHeight="1" x14ac:dyDescent="0.3">
      <c r="A13141" s="51">
        <v>21101</v>
      </c>
      <c r="B13141" s="51" t="s">
        <v>13332</v>
      </c>
      <c r="C13141" s="51" t="s">
        <v>182</v>
      </c>
      <c r="D13141" s="51">
        <v>65.44</v>
      </c>
    </row>
    <row r="13142" spans="1:4" ht="15.75" customHeight="1" x14ac:dyDescent="0.3">
      <c r="A13142" s="51">
        <v>34713</v>
      </c>
      <c r="B13142" s="51" t="s">
        <v>13333</v>
      </c>
      <c r="C13142" s="51" t="s">
        <v>216</v>
      </c>
      <c r="D13142" s="51">
        <v>484.42</v>
      </c>
    </row>
    <row r="13143" spans="1:4" ht="15.75" customHeight="1" x14ac:dyDescent="0.3">
      <c r="A13143" s="51">
        <v>37563</v>
      </c>
      <c r="B13143" s="51" t="s">
        <v>13334</v>
      </c>
      <c r="C13143" s="51" t="s">
        <v>216</v>
      </c>
      <c r="D13143" s="51">
        <v>1195.3599999999999</v>
      </c>
    </row>
    <row r="13144" spans="1:4" ht="15.75" customHeight="1" x14ac:dyDescent="0.3">
      <c r="A13144" s="51">
        <v>4948</v>
      </c>
      <c r="B13144" s="51" t="s">
        <v>13335</v>
      </c>
      <c r="C13144" s="51" t="s">
        <v>216</v>
      </c>
      <c r="D13144" s="51">
        <v>1039.98</v>
      </c>
    </row>
    <row r="13145" spans="1:4" ht="15.75" customHeight="1" x14ac:dyDescent="0.3">
      <c r="A13145" s="51">
        <v>37561</v>
      </c>
      <c r="B13145" s="51" t="s">
        <v>13336</v>
      </c>
      <c r="C13145" s="51" t="s">
        <v>216</v>
      </c>
      <c r="D13145" s="51">
        <v>969.93</v>
      </c>
    </row>
    <row r="13146" spans="1:4" ht="15.75" customHeight="1" x14ac:dyDescent="0.3">
      <c r="A13146" s="51">
        <v>37562</v>
      </c>
      <c r="B13146" s="51" t="s">
        <v>13337</v>
      </c>
      <c r="C13146" s="51" t="s">
        <v>216</v>
      </c>
      <c r="D13146" s="51">
        <v>1271.69</v>
      </c>
    </row>
    <row r="13147" spans="1:4" ht="15.75" customHeight="1" x14ac:dyDescent="0.3">
      <c r="A13147" s="51">
        <v>14164</v>
      </c>
      <c r="B13147" s="51" t="s">
        <v>13338</v>
      </c>
      <c r="C13147" s="51" t="s">
        <v>182</v>
      </c>
    </row>
    <row r="13148" spans="1:4" ht="15.75" customHeight="1" x14ac:dyDescent="0.3">
      <c r="A13148" s="51">
        <v>14163</v>
      </c>
      <c r="B13148" s="51" t="s">
        <v>13339</v>
      </c>
      <c r="C13148" s="51" t="s">
        <v>182</v>
      </c>
    </row>
    <row r="13149" spans="1:4" ht="15.75" customHeight="1" x14ac:dyDescent="0.3">
      <c r="A13149" s="51">
        <v>5051</v>
      </c>
      <c r="B13149" s="51" t="s">
        <v>13340</v>
      </c>
      <c r="C13149" s="51" t="s">
        <v>182</v>
      </c>
    </row>
    <row r="13150" spans="1:4" ht="15.75" customHeight="1" x14ac:dyDescent="0.3">
      <c r="A13150" s="51">
        <v>5052</v>
      </c>
      <c r="B13150" s="51" t="s">
        <v>13341</v>
      </c>
      <c r="C13150" s="51" t="s">
        <v>182</v>
      </c>
    </row>
    <row r="13151" spans="1:4" ht="15.75" customHeight="1" x14ac:dyDescent="0.3">
      <c r="A13151" s="51">
        <v>14162</v>
      </c>
      <c r="B13151" s="51" t="s">
        <v>13342</v>
      </c>
      <c r="C13151" s="51" t="s">
        <v>182</v>
      </c>
    </row>
    <row r="13152" spans="1:4" ht="15.75" customHeight="1" x14ac:dyDescent="0.3">
      <c r="A13152" s="51">
        <v>14166</v>
      </c>
      <c r="B13152" s="51" t="s">
        <v>13343</v>
      </c>
      <c r="C13152" s="51" t="s">
        <v>182</v>
      </c>
    </row>
    <row r="13153" spans="1:3" ht="15.75" customHeight="1" x14ac:dyDescent="0.3">
      <c r="A13153" s="51">
        <v>14165</v>
      </c>
      <c r="B13153" s="51" t="s">
        <v>13344</v>
      </c>
      <c r="C13153" s="51" t="s">
        <v>182</v>
      </c>
    </row>
    <row r="13154" spans="1:3" ht="15.75" customHeight="1" x14ac:dyDescent="0.3">
      <c r="A13154" s="51">
        <v>5050</v>
      </c>
      <c r="B13154" s="51" t="s">
        <v>13345</v>
      </c>
      <c r="C13154" s="51" t="s">
        <v>182</v>
      </c>
    </row>
    <row r="13155" spans="1:3" ht="15.75" customHeight="1" x14ac:dyDescent="0.3">
      <c r="A13155" s="51">
        <v>12366</v>
      </c>
      <c r="B13155" s="51" t="s">
        <v>13346</v>
      </c>
      <c r="C13155" s="51" t="s">
        <v>182</v>
      </c>
    </row>
    <row r="13156" spans="1:3" ht="15.75" customHeight="1" x14ac:dyDescent="0.3">
      <c r="A13156" s="51">
        <v>5045</v>
      </c>
      <c r="B13156" s="51" t="s">
        <v>13347</v>
      </c>
      <c r="C13156" s="51" t="s">
        <v>182</v>
      </c>
    </row>
    <row r="13157" spans="1:3" ht="15.75" customHeight="1" x14ac:dyDescent="0.3">
      <c r="A13157" s="51">
        <v>5035</v>
      </c>
      <c r="B13157" s="51" t="s">
        <v>13348</v>
      </c>
      <c r="C13157" s="51" t="s">
        <v>182</v>
      </c>
    </row>
    <row r="13158" spans="1:3" ht="15.75" customHeight="1" x14ac:dyDescent="0.3">
      <c r="A13158" s="51">
        <v>41180</v>
      </c>
      <c r="B13158" s="51" t="s">
        <v>13349</v>
      </c>
      <c r="C13158" s="51" t="s">
        <v>182</v>
      </c>
    </row>
    <row r="13159" spans="1:3" ht="15.75" customHeight="1" x14ac:dyDescent="0.3">
      <c r="A13159" s="51">
        <v>41181</v>
      </c>
      <c r="B13159" s="51" t="s">
        <v>13350</v>
      </c>
      <c r="C13159" s="51" t="s">
        <v>182</v>
      </c>
    </row>
    <row r="13160" spans="1:3" ht="15.75" customHeight="1" x14ac:dyDescent="0.3">
      <c r="A13160" s="51">
        <v>41182</v>
      </c>
      <c r="B13160" s="51" t="s">
        <v>13351</v>
      </c>
      <c r="C13160" s="51" t="s">
        <v>182</v>
      </c>
    </row>
    <row r="13161" spans="1:3" ht="15.75" customHeight="1" x14ac:dyDescent="0.3">
      <c r="A13161" s="51">
        <v>41183</v>
      </c>
      <c r="B13161" s="51" t="s">
        <v>13352</v>
      </c>
      <c r="C13161" s="51" t="s">
        <v>182</v>
      </c>
    </row>
    <row r="13162" spans="1:3" ht="15.75" customHeight="1" x14ac:dyDescent="0.3">
      <c r="A13162" s="51">
        <v>41184</v>
      </c>
      <c r="B13162" s="51" t="s">
        <v>13353</v>
      </c>
      <c r="C13162" s="51" t="s">
        <v>182</v>
      </c>
    </row>
    <row r="13163" spans="1:3" ht="15.75" customHeight="1" x14ac:dyDescent="0.3">
      <c r="A13163" s="51">
        <v>41185</v>
      </c>
      <c r="B13163" s="51" t="s">
        <v>13354</v>
      </c>
      <c r="C13163" s="51" t="s">
        <v>182</v>
      </c>
    </row>
    <row r="13164" spans="1:3" ht="15.75" customHeight="1" x14ac:dyDescent="0.3">
      <c r="A13164" s="51">
        <v>41186</v>
      </c>
      <c r="B13164" s="51" t="s">
        <v>13355</v>
      </c>
      <c r="C13164" s="51" t="s">
        <v>182</v>
      </c>
    </row>
    <row r="13165" spans="1:3" ht="15.75" customHeight="1" x14ac:dyDescent="0.3">
      <c r="A13165" s="51">
        <v>41187</v>
      </c>
      <c r="B13165" s="51" t="s">
        <v>13356</v>
      </c>
      <c r="C13165" s="51" t="s">
        <v>182</v>
      </c>
    </row>
    <row r="13166" spans="1:3" ht="15.75" customHeight="1" x14ac:dyDescent="0.3">
      <c r="A13166" s="51">
        <v>41188</v>
      </c>
      <c r="B13166" s="51" t="s">
        <v>13357</v>
      </c>
      <c r="C13166" s="51" t="s">
        <v>182</v>
      </c>
    </row>
    <row r="13167" spans="1:3" ht="15.75" customHeight="1" x14ac:dyDescent="0.3">
      <c r="A13167" s="51">
        <v>5036</v>
      </c>
      <c r="B13167" s="51" t="s">
        <v>13358</v>
      </c>
      <c r="C13167" s="51" t="s">
        <v>182</v>
      </c>
    </row>
    <row r="13168" spans="1:3" ht="15.75" customHeight="1" x14ac:dyDescent="0.3">
      <c r="A13168" s="51">
        <v>41189</v>
      </c>
      <c r="B13168" s="51" t="s">
        <v>13359</v>
      </c>
      <c r="C13168" s="51" t="s">
        <v>182</v>
      </c>
    </row>
    <row r="13169" spans="1:3" ht="15.75" customHeight="1" x14ac:dyDescent="0.3">
      <c r="A13169" s="51">
        <v>41190</v>
      </c>
      <c r="B13169" s="51" t="s">
        <v>13360</v>
      </c>
      <c r="C13169" s="51" t="s">
        <v>182</v>
      </c>
    </row>
    <row r="13170" spans="1:3" ht="15.75" customHeight="1" x14ac:dyDescent="0.3">
      <c r="A13170" s="51">
        <v>41191</v>
      </c>
      <c r="B13170" s="51" t="s">
        <v>13361</v>
      </c>
      <c r="C13170" s="51" t="s">
        <v>182</v>
      </c>
    </row>
    <row r="13171" spans="1:3" ht="15.75" customHeight="1" x14ac:dyDescent="0.3">
      <c r="A13171" s="51">
        <v>41192</v>
      </c>
      <c r="B13171" s="51" t="s">
        <v>13362</v>
      </c>
      <c r="C13171" s="51" t="s">
        <v>182</v>
      </c>
    </row>
    <row r="13172" spans="1:3" ht="15.75" customHeight="1" x14ac:dyDescent="0.3">
      <c r="A13172" s="51">
        <v>41193</v>
      </c>
      <c r="B13172" s="51" t="s">
        <v>13363</v>
      </c>
      <c r="C13172" s="51" t="s">
        <v>182</v>
      </c>
    </row>
    <row r="13173" spans="1:3" ht="15.75" customHeight="1" x14ac:dyDescent="0.3">
      <c r="A13173" s="51">
        <v>41194</v>
      </c>
      <c r="B13173" s="51" t="s">
        <v>13364</v>
      </c>
      <c r="C13173" s="51" t="s">
        <v>182</v>
      </c>
    </row>
    <row r="13174" spans="1:3" ht="15.75" customHeight="1" x14ac:dyDescent="0.3">
      <c r="A13174" s="51">
        <v>5044</v>
      </c>
      <c r="B13174" s="51" t="s">
        <v>13365</v>
      </c>
      <c r="C13174" s="51" t="s">
        <v>182</v>
      </c>
    </row>
    <row r="13175" spans="1:3" ht="15.75" customHeight="1" x14ac:dyDescent="0.3">
      <c r="A13175" s="51">
        <v>5059</v>
      </c>
      <c r="B13175" s="51" t="s">
        <v>13366</v>
      </c>
      <c r="C13175" s="51" t="s">
        <v>182</v>
      </c>
    </row>
    <row r="13176" spans="1:3" ht="15.75" customHeight="1" x14ac:dyDescent="0.3">
      <c r="A13176" s="51">
        <v>41201</v>
      </c>
      <c r="B13176" s="51" t="s">
        <v>13367</v>
      </c>
      <c r="C13176" s="51" t="s">
        <v>182</v>
      </c>
    </row>
    <row r="13177" spans="1:3" ht="15.75" customHeight="1" x14ac:dyDescent="0.3">
      <c r="A13177" s="51">
        <v>41199</v>
      </c>
      <c r="B13177" s="51" t="s">
        <v>13368</v>
      </c>
      <c r="C13177" s="51" t="s">
        <v>182</v>
      </c>
    </row>
    <row r="13178" spans="1:3" ht="15.75" customHeight="1" x14ac:dyDescent="0.3">
      <c r="A13178" s="51">
        <v>5057</v>
      </c>
      <c r="B13178" s="51" t="s">
        <v>13369</v>
      </c>
      <c r="C13178" s="51" t="s">
        <v>182</v>
      </c>
    </row>
    <row r="13179" spans="1:3" ht="15.75" customHeight="1" x14ac:dyDescent="0.3">
      <c r="A13179" s="51">
        <v>41200</v>
      </c>
      <c r="B13179" s="51" t="s">
        <v>13370</v>
      </c>
      <c r="C13179" s="51" t="s">
        <v>182</v>
      </c>
    </row>
    <row r="13180" spans="1:3" ht="15.75" customHeight="1" x14ac:dyDescent="0.3">
      <c r="A13180" s="51">
        <v>41205</v>
      </c>
      <c r="B13180" s="51" t="s">
        <v>13371</v>
      </c>
      <c r="C13180" s="51" t="s">
        <v>182</v>
      </c>
    </row>
    <row r="13181" spans="1:3" ht="15.75" customHeight="1" x14ac:dyDescent="0.3">
      <c r="A13181" s="51">
        <v>41202</v>
      </c>
      <c r="B13181" s="51" t="s">
        <v>13372</v>
      </c>
      <c r="C13181" s="51" t="s">
        <v>182</v>
      </c>
    </row>
    <row r="13182" spans="1:3" ht="15.75" customHeight="1" x14ac:dyDescent="0.3">
      <c r="A13182" s="51">
        <v>41206</v>
      </c>
      <c r="B13182" s="51" t="s">
        <v>13373</v>
      </c>
      <c r="C13182" s="51" t="s">
        <v>182</v>
      </c>
    </row>
    <row r="13183" spans="1:3" ht="15.75" customHeight="1" x14ac:dyDescent="0.3">
      <c r="A13183" s="51">
        <v>12372</v>
      </c>
      <c r="B13183" s="51" t="s">
        <v>13374</v>
      </c>
      <c r="C13183" s="51" t="s">
        <v>182</v>
      </c>
    </row>
    <row r="13184" spans="1:3" ht="15.75" customHeight="1" x14ac:dyDescent="0.3">
      <c r="A13184" s="51">
        <v>41207</v>
      </c>
      <c r="B13184" s="51" t="s">
        <v>13375</v>
      </c>
      <c r="C13184" s="51" t="s">
        <v>182</v>
      </c>
    </row>
    <row r="13185" spans="1:3" ht="15.75" customHeight="1" x14ac:dyDescent="0.3">
      <c r="A13185" s="51">
        <v>41203</v>
      </c>
      <c r="B13185" s="51" t="s">
        <v>13376</v>
      </c>
      <c r="C13185" s="51" t="s">
        <v>182</v>
      </c>
    </row>
    <row r="13186" spans="1:3" ht="15.75" customHeight="1" x14ac:dyDescent="0.3">
      <c r="A13186" s="51">
        <v>41204</v>
      </c>
      <c r="B13186" s="51" t="s">
        <v>13377</v>
      </c>
      <c r="C13186" s="51" t="s">
        <v>182</v>
      </c>
    </row>
    <row r="13187" spans="1:3" ht="15.75" customHeight="1" x14ac:dyDescent="0.3">
      <c r="A13187" s="51">
        <v>41210</v>
      </c>
      <c r="B13187" s="51" t="s">
        <v>13378</v>
      </c>
      <c r="C13187" s="51" t="s">
        <v>182</v>
      </c>
    </row>
    <row r="13188" spans="1:3" ht="15.75" customHeight="1" x14ac:dyDescent="0.3">
      <c r="A13188" s="51">
        <v>41208</v>
      </c>
      <c r="B13188" s="51" t="s">
        <v>13379</v>
      </c>
      <c r="C13188" s="51" t="s">
        <v>182</v>
      </c>
    </row>
    <row r="13189" spans="1:3" ht="15.75" customHeight="1" x14ac:dyDescent="0.3">
      <c r="A13189" s="51">
        <v>41211</v>
      </c>
      <c r="B13189" s="51" t="s">
        <v>13380</v>
      </c>
      <c r="C13189" s="51" t="s">
        <v>182</v>
      </c>
    </row>
    <row r="13190" spans="1:3" ht="15.75" customHeight="1" x14ac:dyDescent="0.3">
      <c r="A13190" s="51">
        <v>13339</v>
      </c>
      <c r="B13190" s="51" t="s">
        <v>13381</v>
      </c>
      <c r="C13190" s="51" t="s">
        <v>182</v>
      </c>
    </row>
    <row r="13191" spans="1:3" ht="15.75" customHeight="1" x14ac:dyDescent="0.3">
      <c r="A13191" s="51">
        <v>41213</v>
      </c>
      <c r="B13191" s="51" t="s">
        <v>13382</v>
      </c>
      <c r="C13191" s="51" t="s">
        <v>182</v>
      </c>
    </row>
    <row r="13192" spans="1:3" ht="15.75" customHeight="1" x14ac:dyDescent="0.3">
      <c r="A13192" s="51">
        <v>41209</v>
      </c>
      <c r="B13192" s="51" t="s">
        <v>13383</v>
      </c>
      <c r="C13192" s="51" t="s">
        <v>182</v>
      </c>
    </row>
    <row r="13193" spans="1:3" ht="15.75" customHeight="1" x14ac:dyDescent="0.3">
      <c r="A13193" s="51">
        <v>41216</v>
      </c>
      <c r="B13193" s="51" t="s">
        <v>13384</v>
      </c>
      <c r="C13193" s="51" t="s">
        <v>182</v>
      </c>
    </row>
    <row r="13194" spans="1:3" ht="15.75" customHeight="1" x14ac:dyDescent="0.3">
      <c r="A13194" s="51">
        <v>41217</v>
      </c>
      <c r="B13194" s="51" t="s">
        <v>13385</v>
      </c>
      <c r="C13194" s="51" t="s">
        <v>182</v>
      </c>
    </row>
    <row r="13195" spans="1:3" ht="15.75" customHeight="1" x14ac:dyDescent="0.3">
      <c r="A13195" s="51">
        <v>41218</v>
      </c>
      <c r="B13195" s="51" t="s">
        <v>13386</v>
      </c>
      <c r="C13195" s="51" t="s">
        <v>182</v>
      </c>
    </row>
    <row r="13196" spans="1:3" ht="15.75" customHeight="1" x14ac:dyDescent="0.3">
      <c r="A13196" s="51">
        <v>41214</v>
      </c>
      <c r="B13196" s="51" t="s">
        <v>13387</v>
      </c>
      <c r="C13196" s="51" t="s">
        <v>182</v>
      </c>
    </row>
    <row r="13197" spans="1:3" ht="15.75" customHeight="1" x14ac:dyDescent="0.3">
      <c r="A13197" s="51">
        <v>41215</v>
      </c>
      <c r="B13197" s="51" t="s">
        <v>13388</v>
      </c>
      <c r="C13197" s="51" t="s">
        <v>182</v>
      </c>
    </row>
    <row r="13198" spans="1:3" ht="15.75" customHeight="1" x14ac:dyDescent="0.3">
      <c r="A13198" s="51">
        <v>41221</v>
      </c>
      <c r="B13198" s="51" t="s">
        <v>13389</v>
      </c>
      <c r="C13198" s="51" t="s">
        <v>182</v>
      </c>
    </row>
    <row r="13199" spans="1:3" ht="15.75" customHeight="1" x14ac:dyDescent="0.3">
      <c r="A13199" s="51">
        <v>41222</v>
      </c>
      <c r="B13199" s="51" t="s">
        <v>13390</v>
      </c>
      <c r="C13199" s="51" t="s">
        <v>182</v>
      </c>
    </row>
    <row r="13200" spans="1:3" ht="15.75" customHeight="1" x14ac:dyDescent="0.3">
      <c r="A13200" s="51">
        <v>41195</v>
      </c>
      <c r="B13200" s="51" t="s">
        <v>13391</v>
      </c>
      <c r="C13200" s="51" t="s">
        <v>182</v>
      </c>
    </row>
    <row r="13201" spans="1:4" ht="15.75" customHeight="1" x14ac:dyDescent="0.3">
      <c r="A13201" s="51">
        <v>41198</v>
      </c>
      <c r="B13201" s="51" t="s">
        <v>13392</v>
      </c>
      <c r="C13201" s="51" t="s">
        <v>182</v>
      </c>
    </row>
    <row r="13202" spans="1:4" ht="15.75" customHeight="1" x14ac:dyDescent="0.3">
      <c r="A13202" s="51">
        <v>41196</v>
      </c>
      <c r="B13202" s="51" t="s">
        <v>13393</v>
      </c>
      <c r="C13202" s="51" t="s">
        <v>182</v>
      </c>
    </row>
    <row r="13203" spans="1:4" ht="15.75" customHeight="1" x14ac:dyDescent="0.3">
      <c r="A13203" s="51">
        <v>5033</v>
      </c>
      <c r="B13203" s="51" t="s">
        <v>13394</v>
      </c>
      <c r="C13203" s="51" t="s">
        <v>182</v>
      </c>
    </row>
    <row r="13204" spans="1:4" ht="15.75" customHeight="1" x14ac:dyDescent="0.3">
      <c r="A13204" s="51">
        <v>41197</v>
      </c>
      <c r="B13204" s="51" t="s">
        <v>13395</v>
      </c>
      <c r="C13204" s="51" t="s">
        <v>182</v>
      </c>
    </row>
    <row r="13205" spans="1:4" ht="15.75" customHeight="1" x14ac:dyDescent="0.3">
      <c r="A13205" s="51">
        <v>12388</v>
      </c>
      <c r="B13205" s="51" t="s">
        <v>13396</v>
      </c>
      <c r="C13205" s="51" t="s">
        <v>182</v>
      </c>
    </row>
    <row r="13206" spans="1:4" ht="15.75" customHeight="1" x14ac:dyDescent="0.3">
      <c r="A13206" s="51">
        <v>2731</v>
      </c>
      <c r="B13206" s="51" t="s">
        <v>13397</v>
      </c>
      <c r="C13206" s="51" t="s">
        <v>224</v>
      </c>
      <c r="D13206" s="51">
        <v>126.52</v>
      </c>
    </row>
    <row r="13207" spans="1:4" ht="15.75" customHeight="1" x14ac:dyDescent="0.3">
      <c r="A13207" s="51">
        <v>41457</v>
      </c>
      <c r="B13207" s="51" t="s">
        <v>13398</v>
      </c>
      <c r="C13207" s="51" t="s">
        <v>182</v>
      </c>
    </row>
    <row r="13208" spans="1:4" ht="15.75" customHeight="1" x14ac:dyDescent="0.3">
      <c r="A13208" s="51">
        <v>41458</v>
      </c>
      <c r="B13208" s="51" t="s">
        <v>13399</v>
      </c>
      <c r="C13208" s="51" t="s">
        <v>182</v>
      </c>
    </row>
    <row r="13209" spans="1:4" ht="15.75" customHeight="1" x14ac:dyDescent="0.3">
      <c r="A13209" s="51">
        <v>41459</v>
      </c>
      <c r="B13209" s="51" t="s">
        <v>13400</v>
      </c>
      <c r="C13209" s="51" t="s">
        <v>182</v>
      </c>
    </row>
    <row r="13210" spans="1:4" ht="15.75" customHeight="1" x14ac:dyDescent="0.3">
      <c r="A13210" s="51">
        <v>41461</v>
      </c>
      <c r="B13210" s="51" t="s">
        <v>13401</v>
      </c>
      <c r="C13210" s="51" t="s">
        <v>182</v>
      </c>
    </row>
    <row r="13211" spans="1:4" ht="15.75" customHeight="1" x14ac:dyDescent="0.3">
      <c r="A13211" s="51">
        <v>44537</v>
      </c>
      <c r="B13211" s="51" t="s">
        <v>13402</v>
      </c>
      <c r="C13211" s="51" t="s">
        <v>9160</v>
      </c>
      <c r="D13211" s="51">
        <v>348.7</v>
      </c>
    </row>
    <row r="13212" spans="1:4" ht="15.75" customHeight="1" x14ac:dyDescent="0.3">
      <c r="A13212" s="51">
        <v>11844</v>
      </c>
      <c r="B13212" s="51" t="s">
        <v>13403</v>
      </c>
      <c r="C13212" s="51" t="s">
        <v>224</v>
      </c>
      <c r="D13212" s="51">
        <v>58.91</v>
      </c>
    </row>
    <row r="13213" spans="1:4" ht="15.75" customHeight="1" x14ac:dyDescent="0.3">
      <c r="A13213" s="51">
        <v>4465</v>
      </c>
      <c r="B13213" s="51" t="s">
        <v>13404</v>
      </c>
      <c r="C13213" s="51" t="s">
        <v>224</v>
      </c>
      <c r="D13213" s="51">
        <v>48.95</v>
      </c>
    </row>
    <row r="13214" spans="1:4" ht="15.75" customHeight="1" x14ac:dyDescent="0.3">
      <c r="A13214" s="51">
        <v>35273</v>
      </c>
      <c r="B13214" s="51" t="s">
        <v>13405</v>
      </c>
      <c r="C13214" s="51" t="s">
        <v>224</v>
      </c>
      <c r="D13214" s="51">
        <v>58.71</v>
      </c>
    </row>
    <row r="13215" spans="1:4" ht="15.75" customHeight="1" x14ac:dyDescent="0.3">
      <c r="A13215" s="51">
        <v>4470</v>
      </c>
      <c r="B13215" s="51" t="s">
        <v>13406</v>
      </c>
      <c r="C13215" s="51" t="s">
        <v>224</v>
      </c>
      <c r="D13215" s="51">
        <v>135.49</v>
      </c>
    </row>
    <row r="13216" spans="1:4" ht="15.75" customHeight="1" x14ac:dyDescent="0.3">
      <c r="A13216" s="51">
        <v>20204</v>
      </c>
      <c r="B13216" s="51" t="s">
        <v>13407</v>
      </c>
      <c r="C13216" s="51" t="s">
        <v>224</v>
      </c>
      <c r="D13216" s="51">
        <v>90.32</v>
      </c>
    </row>
    <row r="13217" spans="1:4" ht="15.75" customHeight="1" x14ac:dyDescent="0.3">
      <c r="A13217" s="51">
        <v>20208</v>
      </c>
      <c r="B13217" s="51" t="s">
        <v>13408</v>
      </c>
      <c r="C13217" s="51" t="s">
        <v>224</v>
      </c>
      <c r="D13217" s="51">
        <v>121.94</v>
      </c>
    </row>
    <row r="13218" spans="1:4" ht="15.75" customHeight="1" x14ac:dyDescent="0.3">
      <c r="A13218" s="51">
        <v>4437</v>
      </c>
      <c r="B13218" s="51" t="s">
        <v>13409</v>
      </c>
      <c r="C13218" s="51" t="s">
        <v>224</v>
      </c>
      <c r="D13218" s="51">
        <v>101.61</v>
      </c>
    </row>
    <row r="13219" spans="1:4" ht="15.75" customHeight="1" x14ac:dyDescent="0.3">
      <c r="A13219" s="51">
        <v>14580</v>
      </c>
      <c r="B13219" s="51" t="s">
        <v>13410</v>
      </c>
      <c r="C13219" s="51" t="s">
        <v>224</v>
      </c>
      <c r="D13219" s="51">
        <v>101.61</v>
      </c>
    </row>
    <row r="13220" spans="1:4" ht="15.75" customHeight="1" x14ac:dyDescent="0.3">
      <c r="A13220" s="51">
        <v>5065</v>
      </c>
      <c r="B13220" s="51" t="s">
        <v>13411</v>
      </c>
      <c r="C13220" s="51" t="s">
        <v>482</v>
      </c>
      <c r="D13220" s="51">
        <v>32.89</v>
      </c>
    </row>
    <row r="13221" spans="1:4" ht="15.75" customHeight="1" x14ac:dyDescent="0.3">
      <c r="A13221" s="51">
        <v>5072</v>
      </c>
      <c r="B13221" s="51" t="s">
        <v>13412</v>
      </c>
      <c r="C13221" s="51" t="s">
        <v>482</v>
      </c>
      <c r="D13221" s="51">
        <v>30.43</v>
      </c>
    </row>
    <row r="13222" spans="1:4" ht="15.75" customHeight="1" x14ac:dyDescent="0.3">
      <c r="A13222" s="51">
        <v>5066</v>
      </c>
      <c r="B13222" s="51" t="s">
        <v>13413</v>
      </c>
      <c r="C13222" s="51" t="s">
        <v>482</v>
      </c>
      <c r="D13222" s="51">
        <v>22.78</v>
      </c>
    </row>
    <row r="13223" spans="1:4" ht="15.75" customHeight="1" x14ac:dyDescent="0.3">
      <c r="A13223" s="51">
        <v>5063</v>
      </c>
      <c r="B13223" s="51" t="s">
        <v>13414</v>
      </c>
      <c r="C13223" s="51" t="s">
        <v>482</v>
      </c>
      <c r="D13223" s="51">
        <v>20.63</v>
      </c>
    </row>
    <row r="13224" spans="1:4" ht="15.75" customHeight="1" x14ac:dyDescent="0.3">
      <c r="A13224" s="51">
        <v>20247</v>
      </c>
      <c r="B13224" s="51" t="s">
        <v>13415</v>
      </c>
      <c r="C13224" s="51" t="s">
        <v>482</v>
      </c>
      <c r="D13224" s="51">
        <v>19.149999999999999</v>
      </c>
    </row>
    <row r="13225" spans="1:4" ht="15.75" customHeight="1" x14ac:dyDescent="0.3">
      <c r="A13225" s="51">
        <v>5074</v>
      </c>
      <c r="B13225" s="51" t="s">
        <v>13416</v>
      </c>
      <c r="C13225" s="51" t="s">
        <v>482</v>
      </c>
      <c r="D13225" s="51">
        <v>19.37</v>
      </c>
    </row>
    <row r="13226" spans="1:4" ht="15.75" customHeight="1" x14ac:dyDescent="0.3">
      <c r="A13226" s="51">
        <v>5067</v>
      </c>
      <c r="B13226" s="51" t="s">
        <v>13417</v>
      </c>
      <c r="C13226" s="51" t="s">
        <v>482</v>
      </c>
      <c r="D13226" s="51">
        <v>18.43</v>
      </c>
    </row>
    <row r="13227" spans="1:4" ht="15.75" customHeight="1" x14ac:dyDescent="0.3">
      <c r="A13227" s="51">
        <v>5078</v>
      </c>
      <c r="B13227" s="51" t="s">
        <v>13418</v>
      </c>
      <c r="C13227" s="51" t="s">
        <v>482</v>
      </c>
      <c r="D13227" s="51">
        <v>18.22</v>
      </c>
    </row>
    <row r="13228" spans="1:4" ht="15.75" customHeight="1" x14ac:dyDescent="0.3">
      <c r="A13228" s="51">
        <v>5068</v>
      </c>
      <c r="B13228" s="51" t="s">
        <v>13419</v>
      </c>
      <c r="C13228" s="51" t="s">
        <v>482</v>
      </c>
      <c r="D13228" s="51">
        <v>17.29</v>
      </c>
    </row>
    <row r="13229" spans="1:4" ht="15.75" customHeight="1" x14ac:dyDescent="0.3">
      <c r="A13229" s="51">
        <v>5073</v>
      </c>
      <c r="B13229" s="51" t="s">
        <v>13420</v>
      </c>
      <c r="C13229" s="51" t="s">
        <v>482</v>
      </c>
      <c r="D13229" s="51">
        <v>17.62</v>
      </c>
    </row>
    <row r="13230" spans="1:4" ht="15.75" customHeight="1" x14ac:dyDescent="0.3">
      <c r="A13230" s="51">
        <v>5069</v>
      </c>
      <c r="B13230" s="51" t="s">
        <v>13421</v>
      </c>
      <c r="C13230" s="51" t="s">
        <v>482</v>
      </c>
      <c r="D13230" s="51">
        <v>17.62</v>
      </c>
    </row>
    <row r="13231" spans="1:4" ht="15.75" customHeight="1" x14ac:dyDescent="0.3">
      <c r="A13231" s="51">
        <v>5070</v>
      </c>
      <c r="B13231" s="51" t="s">
        <v>13422</v>
      </c>
      <c r="C13231" s="51" t="s">
        <v>482</v>
      </c>
      <c r="D13231" s="51">
        <v>17.82</v>
      </c>
    </row>
    <row r="13232" spans="1:4" ht="15.75" customHeight="1" x14ac:dyDescent="0.3">
      <c r="A13232" s="51">
        <v>5071</v>
      </c>
      <c r="B13232" s="51" t="s">
        <v>13423</v>
      </c>
      <c r="C13232" s="51" t="s">
        <v>482</v>
      </c>
      <c r="D13232" s="51">
        <v>17.29</v>
      </c>
    </row>
    <row r="13233" spans="1:4" ht="15.75" customHeight="1" x14ac:dyDescent="0.3">
      <c r="A13233" s="51">
        <v>5061</v>
      </c>
      <c r="B13233" s="51" t="s">
        <v>13424</v>
      </c>
      <c r="C13233" s="51" t="s">
        <v>482</v>
      </c>
      <c r="D13233" s="51">
        <v>17</v>
      </c>
    </row>
    <row r="13234" spans="1:4" ht="15.75" customHeight="1" x14ac:dyDescent="0.3">
      <c r="A13234" s="51">
        <v>5075</v>
      </c>
      <c r="B13234" s="51" t="s">
        <v>13425</v>
      </c>
      <c r="C13234" s="51" t="s">
        <v>482</v>
      </c>
      <c r="D13234" s="51">
        <v>17.29</v>
      </c>
    </row>
    <row r="13235" spans="1:4" ht="15.75" customHeight="1" x14ac:dyDescent="0.3">
      <c r="A13235" s="51">
        <v>39027</v>
      </c>
      <c r="B13235" s="51" t="s">
        <v>13426</v>
      </c>
      <c r="C13235" s="51" t="s">
        <v>482</v>
      </c>
      <c r="D13235" s="51">
        <v>17.27</v>
      </c>
    </row>
    <row r="13236" spans="1:4" ht="15.75" customHeight="1" x14ac:dyDescent="0.3">
      <c r="A13236" s="51">
        <v>5062</v>
      </c>
      <c r="B13236" s="51" t="s">
        <v>13427</v>
      </c>
      <c r="C13236" s="51" t="s">
        <v>482</v>
      </c>
      <c r="D13236" s="51">
        <v>17.52</v>
      </c>
    </row>
    <row r="13237" spans="1:4" ht="15.75" customHeight="1" x14ac:dyDescent="0.3">
      <c r="A13237" s="51">
        <v>40568</v>
      </c>
      <c r="B13237" s="51" t="s">
        <v>13428</v>
      </c>
      <c r="C13237" s="51" t="s">
        <v>482</v>
      </c>
      <c r="D13237" s="51">
        <v>17.420000000000002</v>
      </c>
    </row>
    <row r="13238" spans="1:4" ht="15.75" customHeight="1" x14ac:dyDescent="0.3">
      <c r="A13238" s="51">
        <v>40304</v>
      </c>
      <c r="B13238" s="51" t="s">
        <v>13429</v>
      </c>
      <c r="C13238" s="51" t="s">
        <v>482</v>
      </c>
      <c r="D13238" s="51">
        <v>21.34</v>
      </c>
    </row>
    <row r="13239" spans="1:4" ht="15.75" customHeight="1" x14ac:dyDescent="0.3">
      <c r="A13239" s="51">
        <v>39026</v>
      </c>
      <c r="B13239" s="51" t="s">
        <v>13430</v>
      </c>
      <c r="C13239" s="51" t="s">
        <v>482</v>
      </c>
      <c r="D13239" s="51">
        <v>19.440000000000001</v>
      </c>
    </row>
    <row r="13240" spans="1:4" ht="15.75" customHeight="1" x14ac:dyDescent="0.3">
      <c r="A13240" s="51">
        <v>42431</v>
      </c>
      <c r="B13240" s="51" t="s">
        <v>13431</v>
      </c>
      <c r="C13240" s="51" t="s">
        <v>182</v>
      </c>
    </row>
    <row r="13241" spans="1:4" ht="15.75" customHeight="1" x14ac:dyDescent="0.3">
      <c r="A13241" s="51">
        <v>44074</v>
      </c>
      <c r="B13241" s="51" t="s">
        <v>13432</v>
      </c>
      <c r="C13241" s="51" t="s">
        <v>9362</v>
      </c>
      <c r="D13241" s="51">
        <v>556.98</v>
      </c>
    </row>
    <row r="13242" spans="1:4" ht="15.75" customHeight="1" x14ac:dyDescent="0.3">
      <c r="A13242" s="51">
        <v>44072</v>
      </c>
      <c r="B13242" s="51" t="s">
        <v>13433</v>
      </c>
      <c r="C13242" s="51" t="s">
        <v>9362</v>
      </c>
      <c r="D13242" s="51">
        <v>116.49</v>
      </c>
    </row>
    <row r="13243" spans="1:4" ht="15.75" customHeight="1" x14ac:dyDescent="0.3">
      <c r="A13243" s="51">
        <v>511</v>
      </c>
      <c r="B13243" s="51" t="s">
        <v>13434</v>
      </c>
      <c r="C13243" s="51" t="s">
        <v>9362</v>
      </c>
      <c r="D13243" s="51">
        <v>19.48</v>
      </c>
    </row>
    <row r="13244" spans="1:4" ht="15.75" customHeight="1" x14ac:dyDescent="0.3">
      <c r="A13244" s="51">
        <v>37540</v>
      </c>
      <c r="B13244" s="51" t="s">
        <v>13435</v>
      </c>
      <c r="C13244" s="51" t="s">
        <v>182</v>
      </c>
      <c r="D13244" s="51">
        <v>76145.929999999993</v>
      </c>
    </row>
    <row r="13245" spans="1:4" ht="15.75" customHeight="1" x14ac:dyDescent="0.3">
      <c r="A13245" s="51">
        <v>37548</v>
      </c>
      <c r="B13245" s="51" t="s">
        <v>13436</v>
      </c>
      <c r="C13245" s="51" t="s">
        <v>182</v>
      </c>
      <c r="D13245" s="51">
        <v>100931.05</v>
      </c>
    </row>
    <row r="13246" spans="1:4" ht="15.75" customHeight="1" x14ac:dyDescent="0.3">
      <c r="A13246" s="51">
        <v>39828</v>
      </c>
      <c r="B13246" s="51" t="s">
        <v>13437</v>
      </c>
      <c r="C13246" s="51" t="s">
        <v>182</v>
      </c>
      <c r="D13246" s="51">
        <v>605.49</v>
      </c>
    </row>
    <row r="13247" spans="1:4" ht="15.75" customHeight="1" x14ac:dyDescent="0.3">
      <c r="A13247" s="51">
        <v>38392</v>
      </c>
      <c r="B13247" s="51" t="s">
        <v>13438</v>
      </c>
      <c r="C13247" s="51" t="s">
        <v>182</v>
      </c>
      <c r="D13247" s="51">
        <v>51.77</v>
      </c>
    </row>
    <row r="13248" spans="1:4" ht="15.75" customHeight="1" x14ac:dyDescent="0.3">
      <c r="A13248" s="51">
        <v>11735</v>
      </c>
      <c r="B13248" s="51" t="s">
        <v>13439</v>
      </c>
      <c r="C13248" s="51" t="s">
        <v>182</v>
      </c>
      <c r="D13248" s="51">
        <v>9.11</v>
      </c>
    </row>
    <row r="13249" spans="1:4" ht="15.75" customHeight="1" x14ac:dyDescent="0.3">
      <c r="A13249" s="51">
        <v>11737</v>
      </c>
      <c r="B13249" s="51" t="s">
        <v>13440</v>
      </c>
      <c r="C13249" s="51" t="s">
        <v>182</v>
      </c>
      <c r="D13249" s="51">
        <v>12.92</v>
      </c>
    </row>
    <row r="13250" spans="1:4" ht="15.75" customHeight="1" x14ac:dyDescent="0.3">
      <c r="A13250" s="51">
        <v>11738</v>
      </c>
      <c r="B13250" s="51" t="s">
        <v>13441</v>
      </c>
      <c r="C13250" s="51" t="s">
        <v>182</v>
      </c>
      <c r="D13250" s="51">
        <v>16.29</v>
      </c>
    </row>
    <row r="13251" spans="1:4" ht="15.75" customHeight="1" x14ac:dyDescent="0.3">
      <c r="A13251" s="51">
        <v>36143</v>
      </c>
      <c r="B13251" s="51" t="s">
        <v>13442</v>
      </c>
      <c r="C13251" s="51" t="s">
        <v>182</v>
      </c>
      <c r="D13251" s="51">
        <v>30.75</v>
      </c>
    </row>
    <row r="13252" spans="1:4" ht="15.75" customHeight="1" x14ac:dyDescent="0.3">
      <c r="A13252" s="51">
        <v>36142</v>
      </c>
      <c r="B13252" s="51" t="s">
        <v>13443</v>
      </c>
      <c r="C13252" s="51" t="s">
        <v>182</v>
      </c>
      <c r="D13252" s="51">
        <v>2.25</v>
      </c>
    </row>
    <row r="13253" spans="1:4" ht="15.75" customHeight="1" x14ac:dyDescent="0.3">
      <c r="A13253" s="51">
        <v>36146</v>
      </c>
      <c r="B13253" s="51" t="s">
        <v>13444</v>
      </c>
      <c r="C13253" s="51" t="s">
        <v>182</v>
      </c>
      <c r="D13253" s="51">
        <v>255</v>
      </c>
    </row>
    <row r="13254" spans="1:4" ht="15.75" customHeight="1" x14ac:dyDescent="0.3">
      <c r="A13254" s="51">
        <v>39015</v>
      </c>
      <c r="B13254" s="51" t="s">
        <v>13445</v>
      </c>
      <c r="C13254" s="51" t="s">
        <v>182</v>
      </c>
    </row>
    <row r="13255" spans="1:4" ht="15.75" customHeight="1" x14ac:dyDescent="0.3">
      <c r="A13255" s="51">
        <v>38377</v>
      </c>
      <c r="B13255" s="51" t="s">
        <v>13446</v>
      </c>
      <c r="C13255" s="51" t="s">
        <v>182</v>
      </c>
      <c r="D13255" s="51">
        <v>30.13</v>
      </c>
    </row>
    <row r="13256" spans="1:4" ht="15.75" customHeight="1" x14ac:dyDescent="0.3">
      <c r="A13256" s="51">
        <v>38376</v>
      </c>
      <c r="B13256" s="51" t="s">
        <v>13447</v>
      </c>
      <c r="C13256" s="51" t="s">
        <v>182</v>
      </c>
      <c r="D13256" s="51">
        <v>34.36</v>
      </c>
    </row>
    <row r="13257" spans="1:4" ht="15.75" customHeight="1" x14ac:dyDescent="0.3">
      <c r="A13257" s="51">
        <v>38116</v>
      </c>
      <c r="B13257" s="51" t="s">
        <v>13448</v>
      </c>
      <c r="C13257" s="51" t="s">
        <v>182</v>
      </c>
      <c r="D13257" s="51">
        <v>6.38</v>
      </c>
    </row>
    <row r="13258" spans="1:4" ht="15.75" customHeight="1" x14ac:dyDescent="0.3">
      <c r="A13258" s="51">
        <v>38066</v>
      </c>
      <c r="B13258" s="51" t="s">
        <v>13449</v>
      </c>
      <c r="C13258" s="51" t="s">
        <v>182</v>
      </c>
      <c r="D13258" s="51">
        <v>10.53</v>
      </c>
    </row>
    <row r="13259" spans="1:4" ht="15.75" customHeight="1" x14ac:dyDescent="0.3">
      <c r="A13259" s="51">
        <v>38117</v>
      </c>
      <c r="B13259" s="51" t="s">
        <v>13450</v>
      </c>
      <c r="C13259" s="51" t="s">
        <v>182</v>
      </c>
      <c r="D13259" s="51">
        <v>10.86</v>
      </c>
    </row>
    <row r="13260" spans="1:4" ht="15.75" customHeight="1" x14ac:dyDescent="0.3">
      <c r="A13260" s="51">
        <v>38067</v>
      </c>
      <c r="B13260" s="51" t="s">
        <v>13451</v>
      </c>
      <c r="C13260" s="51" t="s">
        <v>182</v>
      </c>
      <c r="D13260" s="51">
        <v>14.82</v>
      </c>
    </row>
    <row r="13261" spans="1:4" ht="15.75" customHeight="1" x14ac:dyDescent="0.3">
      <c r="A13261" s="51">
        <v>44313</v>
      </c>
      <c r="B13261" s="51" t="s">
        <v>13452</v>
      </c>
      <c r="C13261" s="51" t="s">
        <v>182</v>
      </c>
      <c r="D13261" s="51">
        <v>1033.83</v>
      </c>
    </row>
    <row r="13262" spans="1:4" ht="15.75" customHeight="1" x14ac:dyDescent="0.3">
      <c r="A13262" s="51">
        <v>11522</v>
      </c>
      <c r="B13262" s="51" t="s">
        <v>13453</v>
      </c>
      <c r="C13262" s="51" t="s">
        <v>182</v>
      </c>
      <c r="D13262" s="51">
        <v>12.65</v>
      </c>
    </row>
    <row r="13263" spans="1:4" ht="15.75" customHeight="1" x14ac:dyDescent="0.3">
      <c r="A13263" s="51">
        <v>43600</v>
      </c>
      <c r="B13263" s="51" t="s">
        <v>13454</v>
      </c>
      <c r="C13263" s="51" t="s">
        <v>182</v>
      </c>
      <c r="D13263" s="51">
        <v>50.72</v>
      </c>
    </row>
    <row r="13264" spans="1:4" ht="15.75" customHeight="1" x14ac:dyDescent="0.3">
      <c r="A13264" s="51">
        <v>5080</v>
      </c>
      <c r="B13264" s="51" t="s">
        <v>13455</v>
      </c>
      <c r="C13264" s="51" t="s">
        <v>182</v>
      </c>
      <c r="D13264" s="51">
        <v>19.78</v>
      </c>
    </row>
    <row r="13265" spans="1:4" ht="15.75" customHeight="1" x14ac:dyDescent="0.3">
      <c r="A13265" s="51">
        <v>38168</v>
      </c>
      <c r="B13265" s="51" t="s">
        <v>13456</v>
      </c>
      <c r="C13265" s="51" t="s">
        <v>182</v>
      </c>
      <c r="D13265" s="51">
        <v>138.08000000000001</v>
      </c>
    </row>
    <row r="13266" spans="1:4" ht="15.75" customHeight="1" x14ac:dyDescent="0.3">
      <c r="A13266" s="51">
        <v>43601</v>
      </c>
      <c r="B13266" s="51" t="s">
        <v>13457</v>
      </c>
      <c r="C13266" s="51" t="s">
        <v>182</v>
      </c>
      <c r="D13266" s="51">
        <v>69.040000000000006</v>
      </c>
    </row>
    <row r="13267" spans="1:4" ht="15.75" customHeight="1" x14ac:dyDescent="0.3">
      <c r="A13267" s="51">
        <v>13393</v>
      </c>
      <c r="B13267" s="51" t="s">
        <v>13458</v>
      </c>
      <c r="C13267" s="51" t="s">
        <v>182</v>
      </c>
    </row>
    <row r="13268" spans="1:4" ht="15.75" customHeight="1" x14ac:dyDescent="0.3">
      <c r="A13268" s="51">
        <v>13395</v>
      </c>
      <c r="B13268" s="51" t="s">
        <v>13459</v>
      </c>
      <c r="C13268" s="51" t="s">
        <v>182</v>
      </c>
    </row>
    <row r="13269" spans="1:4" ht="15.75" customHeight="1" x14ac:dyDescent="0.3">
      <c r="A13269" s="51">
        <v>12039</v>
      </c>
      <c r="B13269" s="51" t="s">
        <v>13460</v>
      </c>
      <c r="C13269" s="51" t="s">
        <v>182</v>
      </c>
    </row>
    <row r="13270" spans="1:4" ht="15.75" customHeight="1" x14ac:dyDescent="0.3">
      <c r="A13270" s="51">
        <v>13396</v>
      </c>
      <c r="B13270" s="51" t="s">
        <v>13461</v>
      </c>
      <c r="C13270" s="51" t="s">
        <v>182</v>
      </c>
    </row>
    <row r="13271" spans="1:4" ht="15.75" customHeight="1" x14ac:dyDescent="0.3">
      <c r="A13271" s="51">
        <v>12041</v>
      </c>
      <c r="B13271" s="51" t="s">
        <v>13462</v>
      </c>
      <c r="C13271" s="51" t="s">
        <v>182</v>
      </c>
    </row>
    <row r="13272" spans="1:4" ht="15.75" customHeight="1" x14ac:dyDescent="0.3">
      <c r="A13272" s="51">
        <v>12043</v>
      </c>
      <c r="B13272" s="51" t="s">
        <v>13463</v>
      </c>
      <c r="C13272" s="51" t="s">
        <v>182</v>
      </c>
    </row>
    <row r="13273" spans="1:4" ht="15.75" customHeight="1" x14ac:dyDescent="0.3">
      <c r="A13273" s="51">
        <v>39762</v>
      </c>
      <c r="B13273" s="51" t="s">
        <v>13464</v>
      </c>
      <c r="C13273" s="51" t="s">
        <v>182</v>
      </c>
    </row>
    <row r="13274" spans="1:4" ht="15.75" customHeight="1" x14ac:dyDescent="0.3">
      <c r="A13274" s="51">
        <v>12042</v>
      </c>
      <c r="B13274" s="51" t="s">
        <v>13465</v>
      </c>
      <c r="C13274" s="51" t="s">
        <v>182</v>
      </c>
    </row>
    <row r="13275" spans="1:4" ht="15.75" customHeight="1" x14ac:dyDescent="0.3">
      <c r="A13275" s="51">
        <v>39763</v>
      </c>
      <c r="B13275" s="51" t="s">
        <v>13466</v>
      </c>
      <c r="C13275" s="51" t="s">
        <v>182</v>
      </c>
    </row>
    <row r="13276" spans="1:4" ht="15.75" customHeight="1" x14ac:dyDescent="0.3">
      <c r="A13276" s="51">
        <v>39760</v>
      </c>
      <c r="B13276" s="51" t="s">
        <v>13467</v>
      </c>
      <c r="C13276" s="51" t="s">
        <v>182</v>
      </c>
    </row>
    <row r="13277" spans="1:4" ht="15.75" customHeight="1" x14ac:dyDescent="0.3">
      <c r="A13277" s="51">
        <v>39756</v>
      </c>
      <c r="B13277" s="51" t="s">
        <v>13468</v>
      </c>
      <c r="C13277" s="51" t="s">
        <v>182</v>
      </c>
    </row>
    <row r="13278" spans="1:4" ht="15.75" customHeight="1" x14ac:dyDescent="0.3">
      <c r="A13278" s="51">
        <v>12038</v>
      </c>
      <c r="B13278" s="51" t="s">
        <v>13469</v>
      </c>
      <c r="C13278" s="51" t="s">
        <v>182</v>
      </c>
    </row>
    <row r="13279" spans="1:4" ht="15.75" customHeight="1" x14ac:dyDescent="0.3">
      <c r="A13279" s="51">
        <v>39757</v>
      </c>
      <c r="B13279" s="51" t="s">
        <v>13470</v>
      </c>
      <c r="C13279" s="51" t="s">
        <v>182</v>
      </c>
    </row>
    <row r="13280" spans="1:4" ht="15.75" customHeight="1" x14ac:dyDescent="0.3">
      <c r="A13280" s="51">
        <v>39758</v>
      </c>
      <c r="B13280" s="51" t="s">
        <v>13471</v>
      </c>
      <c r="C13280" s="51" t="s">
        <v>182</v>
      </c>
    </row>
    <row r="13281" spans="1:4" ht="15.75" customHeight="1" x14ac:dyDescent="0.3">
      <c r="A13281" s="51">
        <v>39759</v>
      </c>
      <c r="B13281" s="51" t="s">
        <v>13472</v>
      </c>
      <c r="C13281" s="51" t="s">
        <v>182</v>
      </c>
    </row>
    <row r="13282" spans="1:4" ht="15.75" customHeight="1" x14ac:dyDescent="0.3">
      <c r="A13282" s="51">
        <v>39761</v>
      </c>
      <c r="B13282" s="51" t="s">
        <v>13473</v>
      </c>
      <c r="C13282" s="51" t="s">
        <v>182</v>
      </c>
    </row>
    <row r="13283" spans="1:4" ht="15.75" customHeight="1" x14ac:dyDescent="0.3">
      <c r="A13283" s="51">
        <v>39805</v>
      </c>
      <c r="B13283" s="51" t="s">
        <v>13474</v>
      </c>
      <c r="C13283" s="51" t="s">
        <v>182</v>
      </c>
      <c r="D13283" s="51">
        <v>225.74</v>
      </c>
    </row>
    <row r="13284" spans="1:4" ht="15.75" customHeight="1" x14ac:dyDescent="0.3">
      <c r="A13284" s="51">
        <v>39806</v>
      </c>
      <c r="B13284" s="51" t="s">
        <v>13475</v>
      </c>
      <c r="C13284" s="51" t="s">
        <v>182</v>
      </c>
      <c r="D13284" s="51">
        <v>418.23</v>
      </c>
    </row>
    <row r="13285" spans="1:4" ht="15.75" customHeight="1" x14ac:dyDescent="0.3">
      <c r="A13285" s="51">
        <v>39807</v>
      </c>
      <c r="B13285" s="51" t="s">
        <v>13476</v>
      </c>
      <c r="C13285" s="51" t="s">
        <v>182</v>
      </c>
      <c r="D13285" s="51">
        <v>906.41</v>
      </c>
    </row>
    <row r="13286" spans="1:4" ht="15.75" customHeight="1" x14ac:dyDescent="0.3">
      <c r="A13286" s="51">
        <v>43100</v>
      </c>
      <c r="B13286" s="51" t="s">
        <v>13477</v>
      </c>
      <c r="C13286" s="51" t="s">
        <v>182</v>
      </c>
      <c r="D13286" s="51">
        <v>708.62</v>
      </c>
    </row>
    <row r="13287" spans="1:4" ht="15.75" customHeight="1" x14ac:dyDescent="0.3">
      <c r="A13287" s="51">
        <v>39804</v>
      </c>
      <c r="B13287" s="51" t="s">
        <v>13478</v>
      </c>
      <c r="C13287" s="51" t="s">
        <v>182</v>
      </c>
      <c r="D13287" s="51">
        <v>132.55000000000001</v>
      </c>
    </row>
    <row r="13288" spans="1:4" ht="15.75" customHeight="1" x14ac:dyDescent="0.3">
      <c r="A13288" s="51">
        <v>39796</v>
      </c>
      <c r="B13288" s="51" t="s">
        <v>13479</v>
      </c>
      <c r="C13288" s="51" t="s">
        <v>182</v>
      </c>
      <c r="D13288" s="51">
        <v>137.29</v>
      </c>
    </row>
    <row r="13289" spans="1:4" ht="15.75" customHeight="1" x14ac:dyDescent="0.3">
      <c r="A13289" s="51">
        <v>39797</v>
      </c>
      <c r="B13289" s="51" t="s">
        <v>13480</v>
      </c>
      <c r="C13289" s="51" t="s">
        <v>182</v>
      </c>
      <c r="D13289" s="51">
        <v>215.52</v>
      </c>
    </row>
    <row r="13290" spans="1:4" ht="15.75" customHeight="1" x14ac:dyDescent="0.3">
      <c r="A13290" s="51">
        <v>39798</v>
      </c>
      <c r="B13290" s="51" t="s">
        <v>13481</v>
      </c>
      <c r="C13290" s="51" t="s">
        <v>182</v>
      </c>
      <c r="D13290" s="51">
        <v>369.69</v>
      </c>
    </row>
    <row r="13291" spans="1:4" ht="15.75" customHeight="1" x14ac:dyDescent="0.3">
      <c r="A13291" s="51">
        <v>39794</v>
      </c>
      <c r="B13291" s="51" t="s">
        <v>13482</v>
      </c>
      <c r="C13291" s="51" t="s">
        <v>182</v>
      </c>
      <c r="D13291" s="51">
        <v>58.28</v>
      </c>
    </row>
    <row r="13292" spans="1:4" ht="15.75" customHeight="1" x14ac:dyDescent="0.3">
      <c r="A13292" s="51">
        <v>39795</v>
      </c>
      <c r="B13292" s="51" t="s">
        <v>13483</v>
      </c>
      <c r="C13292" s="51" t="s">
        <v>182</v>
      </c>
      <c r="D13292" s="51">
        <v>92.07</v>
      </c>
    </row>
    <row r="13293" spans="1:4" ht="15.75" customHeight="1" x14ac:dyDescent="0.3">
      <c r="A13293" s="51">
        <v>39801</v>
      </c>
      <c r="B13293" s="51" t="s">
        <v>13484</v>
      </c>
      <c r="C13293" s="51" t="s">
        <v>182</v>
      </c>
      <c r="D13293" s="51">
        <v>194.41</v>
      </c>
    </row>
    <row r="13294" spans="1:4" ht="15.75" customHeight="1" x14ac:dyDescent="0.3">
      <c r="A13294" s="51">
        <v>39802</v>
      </c>
      <c r="B13294" s="51" t="s">
        <v>13485</v>
      </c>
      <c r="C13294" s="51" t="s">
        <v>182</v>
      </c>
      <c r="D13294" s="51">
        <v>284.98</v>
      </c>
    </row>
    <row r="13295" spans="1:4" ht="15.75" customHeight="1" x14ac:dyDescent="0.3">
      <c r="A13295" s="51">
        <v>39803</v>
      </c>
      <c r="B13295" s="51" t="s">
        <v>13486</v>
      </c>
      <c r="C13295" s="51" t="s">
        <v>182</v>
      </c>
      <c r="D13295" s="51">
        <v>397.55</v>
      </c>
    </row>
    <row r="13296" spans="1:4" ht="15.75" customHeight="1" x14ac:dyDescent="0.3">
      <c r="A13296" s="51">
        <v>39799</v>
      </c>
      <c r="B13296" s="51" t="s">
        <v>13487</v>
      </c>
      <c r="C13296" s="51" t="s">
        <v>182</v>
      </c>
      <c r="D13296" s="51">
        <v>67.930000000000007</v>
      </c>
    </row>
    <row r="13297" spans="1:4" ht="15.75" customHeight="1" x14ac:dyDescent="0.3">
      <c r="A13297" s="51">
        <v>39800</v>
      </c>
      <c r="B13297" s="51" t="s">
        <v>13488</v>
      </c>
      <c r="C13297" s="51" t="s">
        <v>182</v>
      </c>
      <c r="D13297" s="51">
        <v>115.71</v>
      </c>
    </row>
    <row r="13298" spans="1:4" ht="15.75" customHeight="1" x14ac:dyDescent="0.3">
      <c r="A13298" s="51">
        <v>43837</v>
      </c>
      <c r="B13298" s="51" t="s">
        <v>13489</v>
      </c>
      <c r="C13298" s="51" t="s">
        <v>182</v>
      </c>
      <c r="D13298" s="51">
        <v>1219.3399999999999</v>
      </c>
    </row>
    <row r="13299" spans="1:4" ht="15.75" customHeight="1" x14ac:dyDescent="0.3">
      <c r="A13299" s="51">
        <v>43836</v>
      </c>
      <c r="B13299" s="51" t="s">
        <v>13490</v>
      </c>
      <c r="C13299" s="51" t="s">
        <v>182</v>
      </c>
      <c r="D13299" s="51">
        <v>2481.14</v>
      </c>
    </row>
    <row r="13300" spans="1:4" ht="15.75" customHeight="1" x14ac:dyDescent="0.3">
      <c r="A13300" s="51">
        <v>21059</v>
      </c>
      <c r="B13300" s="51" t="s">
        <v>13491</v>
      </c>
      <c r="C13300" s="51" t="s">
        <v>182</v>
      </c>
      <c r="D13300" s="51">
        <v>72.2</v>
      </c>
    </row>
    <row r="13301" spans="1:4" ht="15.75" customHeight="1" x14ac:dyDescent="0.3">
      <c r="A13301" s="51">
        <v>11234</v>
      </c>
      <c r="B13301" s="51" t="s">
        <v>13492</v>
      </c>
      <c r="C13301" s="51" t="s">
        <v>182</v>
      </c>
      <c r="D13301" s="51">
        <v>108.83</v>
      </c>
    </row>
    <row r="13302" spans="1:4" ht="15.75" customHeight="1" x14ac:dyDescent="0.3">
      <c r="A13302" s="51">
        <v>21060</v>
      </c>
      <c r="B13302" s="51" t="s">
        <v>13493</v>
      </c>
      <c r="C13302" s="51" t="s">
        <v>182</v>
      </c>
      <c r="D13302" s="51">
        <v>133.94999999999999</v>
      </c>
    </row>
    <row r="13303" spans="1:4" ht="15.75" customHeight="1" x14ac:dyDescent="0.3">
      <c r="A13303" s="51">
        <v>21061</v>
      </c>
      <c r="B13303" s="51" t="s">
        <v>13494</v>
      </c>
      <c r="C13303" s="51" t="s">
        <v>182</v>
      </c>
      <c r="D13303" s="51">
        <v>167.44</v>
      </c>
    </row>
    <row r="13304" spans="1:4" ht="15.75" customHeight="1" x14ac:dyDescent="0.3">
      <c r="A13304" s="51">
        <v>21062</v>
      </c>
      <c r="B13304" s="51" t="s">
        <v>13495</v>
      </c>
      <c r="C13304" s="51" t="s">
        <v>182</v>
      </c>
      <c r="D13304" s="51">
        <v>263.72000000000003</v>
      </c>
    </row>
    <row r="13305" spans="1:4" ht="15.75" customHeight="1" x14ac:dyDescent="0.3">
      <c r="A13305" s="51">
        <v>11708</v>
      </c>
      <c r="B13305" s="51" t="s">
        <v>13496</v>
      </c>
      <c r="C13305" s="51" t="s">
        <v>182</v>
      </c>
      <c r="D13305" s="51">
        <v>28.77</v>
      </c>
    </row>
    <row r="13306" spans="1:4" ht="15.75" customHeight="1" x14ac:dyDescent="0.3">
      <c r="A13306" s="51">
        <v>11709</v>
      </c>
      <c r="B13306" s="51" t="s">
        <v>13497</v>
      </c>
      <c r="C13306" s="51" t="s">
        <v>182</v>
      </c>
      <c r="D13306" s="51">
        <v>67.599999999999994</v>
      </c>
    </row>
    <row r="13307" spans="1:4" ht="15.75" customHeight="1" x14ac:dyDescent="0.3">
      <c r="A13307" s="51">
        <v>11710</v>
      </c>
      <c r="B13307" s="51" t="s">
        <v>13498</v>
      </c>
      <c r="C13307" s="51" t="s">
        <v>182</v>
      </c>
      <c r="D13307" s="51">
        <v>155.4</v>
      </c>
    </row>
    <row r="13308" spans="1:4" ht="15.75" customHeight="1" x14ac:dyDescent="0.3">
      <c r="A13308" s="51">
        <v>11707</v>
      </c>
      <c r="B13308" s="51" t="s">
        <v>13499</v>
      </c>
      <c r="C13308" s="51" t="s">
        <v>182</v>
      </c>
      <c r="D13308" s="51">
        <v>21.55</v>
      </c>
    </row>
    <row r="13309" spans="1:4" ht="15.75" customHeight="1" x14ac:dyDescent="0.3">
      <c r="A13309" s="51">
        <v>5102</v>
      </c>
      <c r="B13309" s="51" t="s">
        <v>13500</v>
      </c>
      <c r="C13309" s="51" t="s">
        <v>182</v>
      </c>
      <c r="D13309" s="51">
        <v>12.8</v>
      </c>
    </row>
    <row r="13310" spans="1:4" ht="15.75" customHeight="1" x14ac:dyDescent="0.3">
      <c r="A13310" s="51">
        <v>11711</v>
      </c>
      <c r="B13310" s="51" t="s">
        <v>13501</v>
      </c>
      <c r="C13310" s="51" t="s">
        <v>182</v>
      </c>
      <c r="D13310" s="51">
        <v>10.66</v>
      </c>
    </row>
    <row r="13311" spans="1:4" ht="15.75" customHeight="1" x14ac:dyDescent="0.3">
      <c r="A13311" s="51">
        <v>11739</v>
      </c>
      <c r="B13311" s="51" t="s">
        <v>13502</v>
      </c>
      <c r="C13311" s="51" t="s">
        <v>182</v>
      </c>
      <c r="D13311" s="51">
        <v>9.1199999999999992</v>
      </c>
    </row>
    <row r="13312" spans="1:4" ht="15.75" customHeight="1" x14ac:dyDescent="0.3">
      <c r="A13312" s="51">
        <v>11741</v>
      </c>
      <c r="B13312" s="51" t="s">
        <v>13503</v>
      </c>
      <c r="C13312" s="51" t="s">
        <v>182</v>
      </c>
      <c r="D13312" s="51">
        <v>11.61</v>
      </c>
    </row>
    <row r="13313" spans="1:4" ht="15.75" customHeight="1" x14ac:dyDescent="0.3">
      <c r="A13313" s="51">
        <v>11745</v>
      </c>
      <c r="B13313" s="51" t="s">
        <v>13504</v>
      </c>
      <c r="C13313" s="51" t="s">
        <v>182</v>
      </c>
      <c r="D13313" s="51">
        <v>15.3</v>
      </c>
    </row>
    <row r="13314" spans="1:4" ht="15.75" customHeight="1" x14ac:dyDescent="0.3">
      <c r="A13314" s="51">
        <v>11743</v>
      </c>
      <c r="B13314" s="51" t="s">
        <v>13505</v>
      </c>
      <c r="C13314" s="51" t="s">
        <v>182</v>
      </c>
      <c r="D13314" s="51">
        <v>9.75</v>
      </c>
    </row>
    <row r="13315" spans="1:4" ht="15.75" customHeight="1" x14ac:dyDescent="0.3">
      <c r="A13315" s="51">
        <v>5104</v>
      </c>
      <c r="B13315" s="51" t="s">
        <v>13506</v>
      </c>
      <c r="C13315" s="51" t="s">
        <v>482</v>
      </c>
      <c r="D13315" s="51">
        <v>85.95</v>
      </c>
    </row>
    <row r="13316" spans="1:4" ht="15.75" customHeight="1" x14ac:dyDescent="0.3">
      <c r="A13316" s="51">
        <v>44530</v>
      </c>
      <c r="B13316" s="51" t="s">
        <v>13507</v>
      </c>
      <c r="C13316" s="51" t="s">
        <v>182</v>
      </c>
      <c r="D13316" s="51">
        <v>52.63</v>
      </c>
    </row>
    <row r="13317" spans="1:4" ht="15.75" customHeight="1" x14ac:dyDescent="0.3">
      <c r="A13317" s="51">
        <v>2710</v>
      </c>
      <c r="B13317" s="51" t="s">
        <v>13508</v>
      </c>
      <c r="C13317" s="51" t="s">
        <v>182</v>
      </c>
      <c r="D13317" s="51">
        <v>42.03</v>
      </c>
    </row>
    <row r="13318" spans="1:4" ht="15.75" customHeight="1" x14ac:dyDescent="0.3">
      <c r="A13318" s="51">
        <v>14575</v>
      </c>
      <c r="B13318" s="51" t="s">
        <v>13509</v>
      </c>
      <c r="C13318" s="51" t="s">
        <v>182</v>
      </c>
    </row>
    <row r="13319" spans="1:4" ht="15.75" customHeight="1" x14ac:dyDescent="0.3">
      <c r="A13319" s="51">
        <v>20043</v>
      </c>
      <c r="B13319" s="51" t="s">
        <v>13510</v>
      </c>
      <c r="C13319" s="51" t="s">
        <v>182</v>
      </c>
      <c r="D13319" s="51">
        <v>9.7799999999999994</v>
      </c>
    </row>
    <row r="13320" spans="1:4" ht="15.75" customHeight="1" x14ac:dyDescent="0.3">
      <c r="A13320" s="51">
        <v>20044</v>
      </c>
      <c r="B13320" s="51" t="s">
        <v>13511</v>
      </c>
      <c r="C13320" s="51" t="s">
        <v>182</v>
      </c>
      <c r="D13320" s="51">
        <v>11.34</v>
      </c>
    </row>
    <row r="13321" spans="1:4" ht="15.75" customHeight="1" x14ac:dyDescent="0.3">
      <c r="A13321" s="51">
        <v>20042</v>
      </c>
      <c r="B13321" s="51" t="s">
        <v>13512</v>
      </c>
      <c r="C13321" s="51" t="s">
        <v>182</v>
      </c>
      <c r="D13321" s="51">
        <v>8.48</v>
      </c>
    </row>
    <row r="13322" spans="1:4" ht="15.75" customHeight="1" x14ac:dyDescent="0.3">
      <c r="A13322" s="51">
        <v>20046</v>
      </c>
      <c r="B13322" s="51" t="s">
        <v>13513</v>
      </c>
      <c r="C13322" s="51" t="s">
        <v>182</v>
      </c>
      <c r="D13322" s="51">
        <v>20.079999999999998</v>
      </c>
    </row>
    <row r="13323" spans="1:4" ht="15.75" customHeight="1" x14ac:dyDescent="0.3">
      <c r="A13323" s="51">
        <v>20047</v>
      </c>
      <c r="B13323" s="51" t="s">
        <v>13514</v>
      </c>
      <c r="C13323" s="51" t="s">
        <v>182</v>
      </c>
      <c r="D13323" s="51">
        <v>60.2</v>
      </c>
    </row>
    <row r="13324" spans="1:4" ht="15.75" customHeight="1" x14ac:dyDescent="0.3">
      <c r="A13324" s="51">
        <v>20045</v>
      </c>
      <c r="B13324" s="51" t="s">
        <v>13515</v>
      </c>
      <c r="C13324" s="51" t="s">
        <v>182</v>
      </c>
      <c r="D13324" s="51">
        <v>10.16</v>
      </c>
    </row>
    <row r="13325" spans="1:4" ht="15.75" customHeight="1" x14ac:dyDescent="0.3">
      <c r="A13325" s="51">
        <v>20972</v>
      </c>
      <c r="B13325" s="51" t="s">
        <v>13516</v>
      </c>
      <c r="C13325" s="51" t="s">
        <v>182</v>
      </c>
      <c r="D13325" s="51">
        <v>182.14</v>
      </c>
    </row>
    <row r="13326" spans="1:4" ht="15.75" customHeight="1" x14ac:dyDescent="0.3">
      <c r="A13326" s="51">
        <v>11321</v>
      </c>
      <c r="B13326" s="51" t="s">
        <v>13517</v>
      </c>
      <c r="C13326" s="51" t="s">
        <v>182</v>
      </c>
    </row>
    <row r="13327" spans="1:4" ht="15.75" customHeight="1" x14ac:dyDescent="0.3">
      <c r="A13327" s="51">
        <v>11323</v>
      </c>
      <c r="B13327" s="51" t="s">
        <v>13518</v>
      </c>
      <c r="C13327" s="51" t="s">
        <v>182</v>
      </c>
    </row>
    <row r="13328" spans="1:4" ht="15.75" customHeight="1" x14ac:dyDescent="0.3">
      <c r="A13328" s="51">
        <v>20327</v>
      </c>
      <c r="B13328" s="51" t="s">
        <v>13519</v>
      </c>
      <c r="C13328" s="51" t="s">
        <v>182</v>
      </c>
    </row>
    <row r="13329" spans="1:4" ht="15.75" customHeight="1" x14ac:dyDescent="0.3">
      <c r="A13329" s="51">
        <v>6034</v>
      </c>
      <c r="B13329" s="51" t="s">
        <v>13520</v>
      </c>
      <c r="C13329" s="51" t="s">
        <v>182</v>
      </c>
      <c r="D13329" s="51">
        <v>14.31</v>
      </c>
    </row>
    <row r="13330" spans="1:4" ht="15.75" customHeight="1" x14ac:dyDescent="0.3">
      <c r="A13330" s="51">
        <v>6036</v>
      </c>
      <c r="B13330" s="51" t="s">
        <v>13521</v>
      </c>
      <c r="C13330" s="51" t="s">
        <v>182</v>
      </c>
      <c r="D13330" s="51">
        <v>19.489999999999998</v>
      </c>
    </row>
    <row r="13331" spans="1:4" ht="15.75" customHeight="1" x14ac:dyDescent="0.3">
      <c r="A13331" s="51">
        <v>6031</v>
      </c>
      <c r="B13331" s="51" t="s">
        <v>13522</v>
      </c>
      <c r="C13331" s="51" t="s">
        <v>182</v>
      </c>
      <c r="D13331" s="51">
        <v>22.9</v>
      </c>
    </row>
    <row r="13332" spans="1:4" ht="15.75" customHeight="1" x14ac:dyDescent="0.3">
      <c r="A13332" s="51">
        <v>6029</v>
      </c>
      <c r="B13332" s="51" t="s">
        <v>13523</v>
      </c>
      <c r="C13332" s="51" t="s">
        <v>182</v>
      </c>
      <c r="D13332" s="51">
        <v>23.14</v>
      </c>
    </row>
    <row r="13333" spans="1:4" ht="15.75" customHeight="1" x14ac:dyDescent="0.3">
      <c r="A13333" s="51">
        <v>6033</v>
      </c>
      <c r="B13333" s="51" t="s">
        <v>13524</v>
      </c>
      <c r="C13333" s="51" t="s">
        <v>182</v>
      </c>
      <c r="D13333" s="51">
        <v>30.5</v>
      </c>
    </row>
    <row r="13334" spans="1:4" ht="15.75" customHeight="1" x14ac:dyDescent="0.3">
      <c r="A13334" s="51">
        <v>11672</v>
      </c>
      <c r="B13334" s="51" t="s">
        <v>13525</v>
      </c>
      <c r="C13334" s="51" t="s">
        <v>182</v>
      </c>
      <c r="D13334" s="51">
        <v>66.349999999999994</v>
      </c>
    </row>
    <row r="13335" spans="1:4" ht="15.75" customHeight="1" x14ac:dyDescent="0.3">
      <c r="A13335" s="51">
        <v>11669</v>
      </c>
      <c r="B13335" s="51" t="s">
        <v>13526</v>
      </c>
      <c r="C13335" s="51" t="s">
        <v>182</v>
      </c>
      <c r="D13335" s="51">
        <v>63.19</v>
      </c>
    </row>
    <row r="13336" spans="1:4" ht="15.75" customHeight="1" x14ac:dyDescent="0.3">
      <c r="A13336" s="51">
        <v>20055</v>
      </c>
      <c r="B13336" s="51" t="s">
        <v>13527</v>
      </c>
      <c r="C13336" s="51" t="s">
        <v>182</v>
      </c>
      <c r="D13336" s="51">
        <v>47.32</v>
      </c>
    </row>
    <row r="13337" spans="1:4" ht="15.75" customHeight="1" x14ac:dyDescent="0.3">
      <c r="A13337" s="51">
        <v>11670</v>
      </c>
      <c r="B13337" s="51" t="s">
        <v>13528</v>
      </c>
      <c r="C13337" s="51" t="s">
        <v>182</v>
      </c>
      <c r="D13337" s="51">
        <v>24.2</v>
      </c>
    </row>
    <row r="13338" spans="1:4" ht="15.75" customHeight="1" x14ac:dyDescent="0.3">
      <c r="A13338" s="51">
        <v>11671</v>
      </c>
      <c r="B13338" s="51" t="s">
        <v>13529</v>
      </c>
      <c r="C13338" s="51" t="s">
        <v>182</v>
      </c>
      <c r="D13338" s="51">
        <v>101.55</v>
      </c>
    </row>
    <row r="13339" spans="1:4" ht="15.75" customHeight="1" x14ac:dyDescent="0.3">
      <c r="A13339" s="51">
        <v>6032</v>
      </c>
      <c r="B13339" s="51" t="s">
        <v>13530</v>
      </c>
      <c r="C13339" s="51" t="s">
        <v>182</v>
      </c>
      <c r="D13339" s="51">
        <v>29</v>
      </c>
    </row>
    <row r="13340" spans="1:4" ht="15.75" customHeight="1" x14ac:dyDescent="0.3">
      <c r="A13340" s="51">
        <v>11673</v>
      </c>
      <c r="B13340" s="51" t="s">
        <v>13531</v>
      </c>
      <c r="C13340" s="51" t="s">
        <v>182</v>
      </c>
      <c r="D13340" s="51">
        <v>22.84</v>
      </c>
    </row>
    <row r="13341" spans="1:4" ht="15.75" customHeight="1" x14ac:dyDescent="0.3">
      <c r="A13341" s="51">
        <v>11674</v>
      </c>
      <c r="B13341" s="51" t="s">
        <v>13532</v>
      </c>
      <c r="C13341" s="51" t="s">
        <v>182</v>
      </c>
      <c r="D13341" s="51">
        <v>29.41</v>
      </c>
    </row>
    <row r="13342" spans="1:4" ht="15.75" customHeight="1" x14ac:dyDescent="0.3">
      <c r="A13342" s="51">
        <v>11675</v>
      </c>
      <c r="B13342" s="51" t="s">
        <v>13533</v>
      </c>
      <c r="C13342" s="51" t="s">
        <v>182</v>
      </c>
      <c r="D13342" s="51">
        <v>46.69</v>
      </c>
    </row>
    <row r="13343" spans="1:4" ht="15.75" customHeight="1" x14ac:dyDescent="0.3">
      <c r="A13343" s="51">
        <v>11676</v>
      </c>
      <c r="B13343" s="51" t="s">
        <v>13534</v>
      </c>
      <c r="C13343" s="51" t="s">
        <v>182</v>
      </c>
      <c r="D13343" s="51">
        <v>62.45</v>
      </c>
    </row>
    <row r="13344" spans="1:4" ht="15.75" customHeight="1" x14ac:dyDescent="0.3">
      <c r="A13344" s="51">
        <v>11677</v>
      </c>
      <c r="B13344" s="51" t="s">
        <v>13535</v>
      </c>
      <c r="C13344" s="51" t="s">
        <v>182</v>
      </c>
      <c r="D13344" s="51">
        <v>64.5</v>
      </c>
    </row>
    <row r="13345" spans="1:4" ht="15.75" customHeight="1" x14ac:dyDescent="0.3">
      <c r="A13345" s="51">
        <v>11678</v>
      </c>
      <c r="B13345" s="51" t="s">
        <v>13536</v>
      </c>
      <c r="C13345" s="51" t="s">
        <v>182</v>
      </c>
      <c r="D13345" s="51">
        <v>118.12</v>
      </c>
    </row>
    <row r="13346" spans="1:4" ht="15.75" customHeight="1" x14ac:dyDescent="0.3">
      <c r="A13346" s="51">
        <v>6038</v>
      </c>
      <c r="B13346" s="51" t="s">
        <v>13537</v>
      </c>
      <c r="C13346" s="51" t="s">
        <v>182</v>
      </c>
      <c r="D13346" s="51">
        <v>7.49</v>
      </c>
    </row>
    <row r="13347" spans="1:4" ht="15.75" customHeight="1" x14ac:dyDescent="0.3">
      <c r="A13347" s="51">
        <v>11718</v>
      </c>
      <c r="B13347" s="51" t="s">
        <v>13538</v>
      </c>
      <c r="C13347" s="51" t="s">
        <v>182</v>
      </c>
      <c r="D13347" s="51">
        <v>21.37</v>
      </c>
    </row>
    <row r="13348" spans="1:4" ht="15.75" customHeight="1" x14ac:dyDescent="0.3">
      <c r="A13348" s="51">
        <v>6037</v>
      </c>
      <c r="B13348" s="51" t="s">
        <v>13539</v>
      </c>
      <c r="C13348" s="51" t="s">
        <v>182</v>
      </c>
      <c r="D13348" s="51">
        <v>15.59</v>
      </c>
    </row>
    <row r="13349" spans="1:4" ht="15.75" customHeight="1" x14ac:dyDescent="0.3">
      <c r="A13349" s="51">
        <v>11719</v>
      </c>
      <c r="B13349" s="51" t="s">
        <v>13540</v>
      </c>
      <c r="C13349" s="51" t="s">
        <v>182</v>
      </c>
      <c r="D13349" s="51">
        <v>17.329999999999998</v>
      </c>
    </row>
    <row r="13350" spans="1:4" ht="15.75" customHeight="1" x14ac:dyDescent="0.3">
      <c r="A13350" s="51">
        <v>6010</v>
      </c>
      <c r="B13350" s="51" t="s">
        <v>13541</v>
      </c>
      <c r="C13350" s="51" t="s">
        <v>182</v>
      </c>
      <c r="D13350" s="51">
        <v>92.29</v>
      </c>
    </row>
    <row r="13351" spans="1:4" ht="15.75" customHeight="1" x14ac:dyDescent="0.3">
      <c r="A13351" s="51">
        <v>6017</v>
      </c>
      <c r="B13351" s="51" t="s">
        <v>13542</v>
      </c>
      <c r="C13351" s="51" t="s">
        <v>182</v>
      </c>
      <c r="D13351" s="51">
        <v>73.099999999999994</v>
      </c>
    </row>
    <row r="13352" spans="1:4" ht="15.75" customHeight="1" x14ac:dyDescent="0.3">
      <c r="A13352" s="51">
        <v>6019</v>
      </c>
      <c r="B13352" s="51" t="s">
        <v>13543</v>
      </c>
      <c r="C13352" s="51" t="s">
        <v>182</v>
      </c>
      <c r="D13352" s="51">
        <v>53.64</v>
      </c>
    </row>
    <row r="13353" spans="1:4" ht="15.75" customHeight="1" x14ac:dyDescent="0.3">
      <c r="A13353" s="51">
        <v>6020</v>
      </c>
      <c r="B13353" s="51" t="s">
        <v>13544</v>
      </c>
      <c r="C13353" s="51" t="s">
        <v>182</v>
      </c>
      <c r="D13353" s="51">
        <v>32.21</v>
      </c>
    </row>
    <row r="13354" spans="1:4" ht="15.75" customHeight="1" x14ac:dyDescent="0.3">
      <c r="A13354" s="51">
        <v>6011</v>
      </c>
      <c r="B13354" s="51" t="s">
        <v>13545</v>
      </c>
      <c r="C13354" s="51" t="s">
        <v>182</v>
      </c>
      <c r="D13354" s="51">
        <v>266.58999999999997</v>
      </c>
    </row>
    <row r="13355" spans="1:4" ht="15.75" customHeight="1" x14ac:dyDescent="0.3">
      <c r="A13355" s="51">
        <v>6028</v>
      </c>
      <c r="B13355" s="51" t="s">
        <v>13546</v>
      </c>
      <c r="C13355" s="51" t="s">
        <v>182</v>
      </c>
      <c r="D13355" s="51">
        <v>128.55000000000001</v>
      </c>
    </row>
    <row r="13356" spans="1:4" ht="15.75" customHeight="1" x14ac:dyDescent="0.3">
      <c r="A13356" s="51">
        <v>6012</v>
      </c>
      <c r="B13356" s="51" t="s">
        <v>13547</v>
      </c>
      <c r="C13356" s="51" t="s">
        <v>182</v>
      </c>
      <c r="D13356" s="51">
        <v>322.76</v>
      </c>
    </row>
    <row r="13357" spans="1:4" ht="15.75" customHeight="1" x14ac:dyDescent="0.3">
      <c r="A13357" s="51">
        <v>6016</v>
      </c>
      <c r="B13357" s="51" t="s">
        <v>13548</v>
      </c>
      <c r="C13357" s="51" t="s">
        <v>182</v>
      </c>
      <c r="D13357" s="51">
        <v>33.979999999999997</v>
      </c>
    </row>
    <row r="13358" spans="1:4" ht="15.75" customHeight="1" x14ac:dyDescent="0.3">
      <c r="A13358" s="51">
        <v>6027</v>
      </c>
      <c r="B13358" s="51" t="s">
        <v>13549</v>
      </c>
      <c r="C13358" s="51" t="s">
        <v>182</v>
      </c>
      <c r="D13358" s="51">
        <v>672.52</v>
      </c>
    </row>
    <row r="13359" spans="1:4" ht="15.75" customHeight="1" x14ac:dyDescent="0.3">
      <c r="A13359" s="51">
        <v>6015</v>
      </c>
      <c r="B13359" s="51" t="s">
        <v>13550</v>
      </c>
      <c r="C13359" s="51" t="s">
        <v>182</v>
      </c>
      <c r="D13359" s="51">
        <v>147.57</v>
      </c>
    </row>
    <row r="13360" spans="1:4" ht="15.75" customHeight="1" x14ac:dyDescent="0.3">
      <c r="A13360" s="51">
        <v>6014</v>
      </c>
      <c r="B13360" s="51" t="s">
        <v>13551</v>
      </c>
      <c r="C13360" s="51" t="s">
        <v>182</v>
      </c>
      <c r="D13360" s="51">
        <v>141.09</v>
      </c>
    </row>
    <row r="13361" spans="1:4" ht="15.75" customHeight="1" x14ac:dyDescent="0.3">
      <c r="A13361" s="51">
        <v>6013</v>
      </c>
      <c r="B13361" s="51" t="s">
        <v>13552</v>
      </c>
      <c r="C13361" s="51" t="s">
        <v>182</v>
      </c>
      <c r="D13361" s="51">
        <v>101.48</v>
      </c>
    </row>
    <row r="13362" spans="1:4" ht="15.75" customHeight="1" x14ac:dyDescent="0.3">
      <c r="A13362" s="51">
        <v>6006</v>
      </c>
      <c r="B13362" s="51" t="s">
        <v>13553</v>
      </c>
      <c r="C13362" s="51" t="s">
        <v>182</v>
      </c>
      <c r="D13362" s="51">
        <v>73.489999999999995</v>
      </c>
    </row>
    <row r="13363" spans="1:4" ht="15.75" customHeight="1" x14ac:dyDescent="0.3">
      <c r="A13363" s="51">
        <v>6005</v>
      </c>
      <c r="B13363" s="51" t="s">
        <v>13554</v>
      </c>
      <c r="C13363" s="51" t="s">
        <v>182</v>
      </c>
      <c r="D13363" s="51">
        <v>82.9</v>
      </c>
    </row>
    <row r="13364" spans="1:4" ht="15.75" customHeight="1" x14ac:dyDescent="0.3">
      <c r="A13364" s="51">
        <v>11756</v>
      </c>
      <c r="B13364" s="51" t="s">
        <v>13555</v>
      </c>
      <c r="C13364" s="51" t="s">
        <v>182</v>
      </c>
      <c r="D13364" s="51">
        <v>39.590000000000003</v>
      </c>
    </row>
    <row r="13365" spans="1:4" ht="15.75" customHeight="1" x14ac:dyDescent="0.3">
      <c r="A13365" s="51">
        <v>10904</v>
      </c>
      <c r="B13365" s="51" t="s">
        <v>13556</v>
      </c>
      <c r="C13365" s="51" t="s">
        <v>182</v>
      </c>
      <c r="D13365" s="51">
        <v>255</v>
      </c>
    </row>
    <row r="13366" spans="1:4" ht="15.75" customHeight="1" x14ac:dyDescent="0.3">
      <c r="A13366" s="51">
        <v>11752</v>
      </c>
      <c r="B13366" s="51" t="s">
        <v>13557</v>
      </c>
      <c r="C13366" s="51" t="s">
        <v>182</v>
      </c>
      <c r="D13366" s="51">
        <v>22.83</v>
      </c>
    </row>
    <row r="13367" spans="1:4" ht="15.75" customHeight="1" x14ac:dyDescent="0.3">
      <c r="A13367" s="51">
        <v>11753</v>
      </c>
      <c r="B13367" s="51" t="s">
        <v>13558</v>
      </c>
      <c r="C13367" s="51" t="s">
        <v>182</v>
      </c>
      <c r="D13367" s="51">
        <v>27.25</v>
      </c>
    </row>
    <row r="13368" spans="1:4" ht="15.75" customHeight="1" x14ac:dyDescent="0.3">
      <c r="A13368" s="51">
        <v>6021</v>
      </c>
      <c r="B13368" s="51" t="s">
        <v>13559</v>
      </c>
      <c r="C13368" s="51" t="s">
        <v>182</v>
      </c>
      <c r="D13368" s="51">
        <v>75.64</v>
      </c>
    </row>
    <row r="13369" spans="1:4" ht="15.75" customHeight="1" x14ac:dyDescent="0.3">
      <c r="A13369" s="51">
        <v>6024</v>
      </c>
      <c r="B13369" s="51" t="s">
        <v>13560</v>
      </c>
      <c r="C13369" s="51" t="s">
        <v>182</v>
      </c>
      <c r="D13369" s="51">
        <v>78.19</v>
      </c>
    </row>
    <row r="13370" spans="1:4" ht="15.75" customHeight="1" x14ac:dyDescent="0.3">
      <c r="A13370" s="51">
        <v>38379</v>
      </c>
      <c r="B13370" s="51" t="s">
        <v>13561</v>
      </c>
      <c r="C13370" s="51" t="s">
        <v>224</v>
      </c>
      <c r="D13370" s="51">
        <v>40.31</v>
      </c>
    </row>
    <row r="13371" spans="1:4" ht="15.75" customHeight="1" x14ac:dyDescent="0.3">
      <c r="A13371" s="51">
        <v>13897</v>
      </c>
      <c r="B13371" s="51" t="s">
        <v>13562</v>
      </c>
      <c r="C13371" s="51" t="s">
        <v>182</v>
      </c>
    </row>
    <row r="13372" spans="1:4" ht="15.75" customHeight="1" x14ac:dyDescent="0.3">
      <c r="A13372" s="51">
        <v>10640</v>
      </c>
      <c r="B13372" s="51" t="s">
        <v>13563</v>
      </c>
      <c r="C13372" s="51" t="s">
        <v>182</v>
      </c>
    </row>
    <row r="13373" spans="1:4" ht="15.75" customHeight="1" x14ac:dyDescent="0.3">
      <c r="A13373" s="51">
        <v>34357</v>
      </c>
      <c r="B13373" s="51" t="s">
        <v>13564</v>
      </c>
      <c r="C13373" s="51" t="s">
        <v>482</v>
      </c>
      <c r="D13373" s="51">
        <v>4.4000000000000004</v>
      </c>
    </row>
    <row r="13374" spans="1:4" ht="15.75" customHeight="1" x14ac:dyDescent="0.3">
      <c r="A13374" s="51">
        <v>37329</v>
      </c>
      <c r="B13374" s="51" t="s">
        <v>13565</v>
      </c>
      <c r="C13374" s="51" t="s">
        <v>482</v>
      </c>
      <c r="D13374" s="51">
        <v>92.75</v>
      </c>
    </row>
    <row r="13375" spans="1:4" ht="15.75" customHeight="1" x14ac:dyDescent="0.3">
      <c r="A13375" s="51">
        <v>2510</v>
      </c>
      <c r="B13375" s="51" t="s">
        <v>13566</v>
      </c>
      <c r="C13375" s="51" t="s">
        <v>182</v>
      </c>
    </row>
    <row r="13376" spans="1:4" ht="15.75" customHeight="1" x14ac:dyDescent="0.3">
      <c r="A13376" s="51">
        <v>12359</v>
      </c>
      <c r="B13376" s="51" t="s">
        <v>13567</v>
      </c>
      <c r="C13376" s="51" t="s">
        <v>182</v>
      </c>
      <c r="D13376" s="51">
        <v>202.45</v>
      </c>
    </row>
    <row r="13377" spans="1:4" ht="15.75" customHeight="1" x14ac:dyDescent="0.3">
      <c r="A13377" s="51">
        <v>7353</v>
      </c>
      <c r="B13377" s="51" t="s">
        <v>13568</v>
      </c>
      <c r="C13377" s="51" t="s">
        <v>9362</v>
      </c>
      <c r="D13377" s="51">
        <v>30.78</v>
      </c>
    </row>
    <row r="13378" spans="1:4" ht="15.75" customHeight="1" x14ac:dyDescent="0.3">
      <c r="A13378" s="51">
        <v>36144</v>
      </c>
      <c r="B13378" s="51" t="s">
        <v>13569</v>
      </c>
      <c r="C13378" s="51" t="s">
        <v>182</v>
      </c>
      <c r="D13378" s="51">
        <v>1.68</v>
      </c>
    </row>
    <row r="13379" spans="1:4" ht="15.75" customHeight="1" x14ac:dyDescent="0.3">
      <c r="A13379" s="51">
        <v>10518</v>
      </c>
      <c r="B13379" s="51" t="s">
        <v>13570</v>
      </c>
      <c r="C13379" s="51" t="s">
        <v>182</v>
      </c>
    </row>
    <row r="13380" spans="1:4" ht="15.75" customHeight="1" x14ac:dyDescent="0.3">
      <c r="A13380" s="51">
        <v>36530</v>
      </c>
      <c r="B13380" s="51" t="s">
        <v>13571</v>
      </c>
      <c r="C13380" s="51" t="s">
        <v>182</v>
      </c>
      <c r="D13380" s="51">
        <v>477109.74</v>
      </c>
    </row>
    <row r="13381" spans="1:4" ht="15.75" customHeight="1" x14ac:dyDescent="0.3">
      <c r="A13381" s="51">
        <v>6046</v>
      </c>
      <c r="B13381" s="51" t="s">
        <v>13572</v>
      </c>
      <c r="C13381" s="51" t="s">
        <v>182</v>
      </c>
      <c r="D13381" s="51">
        <v>517500</v>
      </c>
    </row>
    <row r="13382" spans="1:4" ht="15.75" customHeight="1" x14ac:dyDescent="0.3">
      <c r="A13382" s="51">
        <v>36531</v>
      </c>
      <c r="B13382" s="51" t="s">
        <v>13573</v>
      </c>
      <c r="C13382" s="51" t="s">
        <v>182</v>
      </c>
      <c r="D13382" s="51">
        <v>536432.89</v>
      </c>
    </row>
    <row r="13383" spans="1:4" ht="15.75" customHeight="1" x14ac:dyDescent="0.3">
      <c r="A13383" s="51">
        <v>34684</v>
      </c>
      <c r="B13383" s="51" t="s">
        <v>13574</v>
      </c>
      <c r="C13383" s="51" t="s">
        <v>216</v>
      </c>
    </row>
    <row r="13384" spans="1:4" ht="15.75" customHeight="1" x14ac:dyDescent="0.3">
      <c r="A13384" s="51">
        <v>34683</v>
      </c>
      <c r="B13384" s="51" t="s">
        <v>13575</v>
      </c>
      <c r="C13384" s="51" t="s">
        <v>216</v>
      </c>
    </row>
    <row r="13385" spans="1:4" ht="15.75" customHeight="1" x14ac:dyDescent="0.3">
      <c r="A13385" s="51">
        <v>44954</v>
      </c>
      <c r="B13385" s="51" t="s">
        <v>13576</v>
      </c>
      <c r="C13385" s="51" t="s">
        <v>216</v>
      </c>
      <c r="D13385" s="51">
        <v>126.26</v>
      </c>
    </row>
    <row r="13386" spans="1:4" ht="15.75" customHeight="1" x14ac:dyDescent="0.3">
      <c r="A13386" s="51">
        <v>44955</v>
      </c>
      <c r="B13386" s="51" t="s">
        <v>13577</v>
      </c>
      <c r="C13386" s="51" t="s">
        <v>216</v>
      </c>
      <c r="D13386" s="51">
        <v>184.5</v>
      </c>
    </row>
    <row r="13387" spans="1:4" ht="15.75" customHeight="1" x14ac:dyDescent="0.3">
      <c r="A13387" s="51">
        <v>10515</v>
      </c>
      <c r="B13387" s="51" t="s">
        <v>13578</v>
      </c>
      <c r="C13387" s="51" t="s">
        <v>216</v>
      </c>
      <c r="D13387" s="51">
        <v>62.68</v>
      </c>
    </row>
    <row r="13388" spans="1:4" ht="15.75" customHeight="1" x14ac:dyDescent="0.3">
      <c r="A13388" s="51">
        <v>153</v>
      </c>
      <c r="B13388" s="51" t="s">
        <v>13579</v>
      </c>
      <c r="C13388" s="51" t="s">
        <v>9362</v>
      </c>
      <c r="D13388" s="51">
        <v>96.57</v>
      </c>
    </row>
    <row r="13389" spans="1:4" ht="15.75" customHeight="1" x14ac:dyDescent="0.3">
      <c r="A13389" s="51">
        <v>34682</v>
      </c>
      <c r="B13389" s="51" t="s">
        <v>13580</v>
      </c>
      <c r="C13389" s="51" t="s">
        <v>216</v>
      </c>
    </row>
    <row r="13390" spans="1:4" ht="15.75" customHeight="1" x14ac:dyDescent="0.3">
      <c r="A13390" s="51">
        <v>536</v>
      </c>
      <c r="B13390" s="51" t="s">
        <v>13581</v>
      </c>
      <c r="C13390" s="51" t="s">
        <v>216</v>
      </c>
      <c r="D13390" s="51">
        <v>35.299999999999997</v>
      </c>
    </row>
    <row r="13391" spans="1:4" ht="15.75" customHeight="1" x14ac:dyDescent="0.3">
      <c r="A13391" s="51">
        <v>20205</v>
      </c>
      <c r="B13391" s="51" t="s">
        <v>13582</v>
      </c>
      <c r="C13391" s="51" t="s">
        <v>224</v>
      </c>
      <c r="D13391" s="51">
        <v>3.76</v>
      </c>
    </row>
    <row r="13392" spans="1:4" ht="15.75" customHeight="1" x14ac:dyDescent="0.3">
      <c r="A13392" s="51">
        <v>4412</v>
      </c>
      <c r="B13392" s="51" t="s">
        <v>13583</v>
      </c>
      <c r="C13392" s="51" t="s">
        <v>224</v>
      </c>
      <c r="D13392" s="51">
        <v>2.25</v>
      </c>
    </row>
    <row r="13393" spans="1:4" ht="15.75" customHeight="1" x14ac:dyDescent="0.3">
      <c r="A13393" s="51">
        <v>4408</v>
      </c>
      <c r="B13393" s="51" t="s">
        <v>13584</v>
      </c>
      <c r="C13393" s="51" t="s">
        <v>224</v>
      </c>
      <c r="D13393" s="51">
        <v>2.81</v>
      </c>
    </row>
    <row r="13394" spans="1:4" ht="15.75" customHeight="1" x14ac:dyDescent="0.3">
      <c r="A13394" s="51">
        <v>36250</v>
      </c>
      <c r="B13394" s="51" t="s">
        <v>13585</v>
      </c>
      <c r="C13394" s="51" t="s">
        <v>224</v>
      </c>
      <c r="D13394" s="51">
        <v>5.56</v>
      </c>
    </row>
    <row r="13395" spans="1:4" ht="15.75" customHeight="1" x14ac:dyDescent="0.3">
      <c r="A13395" s="51">
        <v>10857</v>
      </c>
      <c r="B13395" s="51" t="s">
        <v>13586</v>
      </c>
      <c r="C13395" s="51" t="s">
        <v>224</v>
      </c>
    </row>
    <row r="13396" spans="1:4" ht="15.75" customHeight="1" x14ac:dyDescent="0.3">
      <c r="A13396" s="51">
        <v>4803</v>
      </c>
      <c r="B13396" s="51" t="s">
        <v>13587</v>
      </c>
      <c r="C13396" s="51" t="s">
        <v>224</v>
      </c>
      <c r="D13396" s="51">
        <v>30.84</v>
      </c>
    </row>
    <row r="13397" spans="1:4" ht="15.75" customHeight="1" x14ac:dyDescent="0.3">
      <c r="A13397" s="51">
        <v>6186</v>
      </c>
      <c r="B13397" s="51" t="s">
        <v>13588</v>
      </c>
      <c r="C13397" s="51" t="s">
        <v>224</v>
      </c>
      <c r="D13397" s="51">
        <v>15</v>
      </c>
    </row>
    <row r="13398" spans="1:4" ht="15.75" customHeight="1" x14ac:dyDescent="0.3">
      <c r="A13398" s="51">
        <v>4829</v>
      </c>
      <c r="B13398" s="51" t="s">
        <v>13589</v>
      </c>
      <c r="C13398" s="51" t="s">
        <v>224</v>
      </c>
      <c r="D13398" s="51">
        <v>51.19</v>
      </c>
    </row>
    <row r="13399" spans="1:4" ht="15.75" customHeight="1" x14ac:dyDescent="0.3">
      <c r="A13399" s="51">
        <v>39829</v>
      </c>
      <c r="B13399" s="51" t="s">
        <v>13590</v>
      </c>
      <c r="C13399" s="51" t="s">
        <v>224</v>
      </c>
      <c r="D13399" s="51">
        <v>40.130000000000003</v>
      </c>
    </row>
    <row r="13400" spans="1:4" ht="15.75" customHeight="1" x14ac:dyDescent="0.3">
      <c r="A13400" s="51">
        <v>20231</v>
      </c>
      <c r="B13400" s="51" t="s">
        <v>13591</v>
      </c>
      <c r="C13400" s="51" t="s">
        <v>224</v>
      </c>
      <c r="D13400" s="51">
        <v>66.98</v>
      </c>
    </row>
    <row r="13401" spans="1:4" ht="15.75" customHeight="1" x14ac:dyDescent="0.3">
      <c r="A13401" s="51">
        <v>4804</v>
      </c>
      <c r="B13401" s="51" t="s">
        <v>13592</v>
      </c>
      <c r="C13401" s="51" t="s">
        <v>224</v>
      </c>
      <c r="D13401" s="51">
        <v>23.67</v>
      </c>
    </row>
    <row r="13402" spans="1:4" ht="15.75" customHeight="1" x14ac:dyDescent="0.3">
      <c r="A13402" s="51">
        <v>34680</v>
      </c>
      <c r="B13402" s="51" t="s">
        <v>13593</v>
      </c>
      <c r="C13402" s="51" t="s">
        <v>224</v>
      </c>
    </row>
    <row r="13403" spans="1:4" ht="15.75" customHeight="1" x14ac:dyDescent="0.3">
      <c r="A13403" s="51">
        <v>11573</v>
      </c>
      <c r="B13403" s="51" t="s">
        <v>13594</v>
      </c>
      <c r="C13403" s="51" t="s">
        <v>182</v>
      </c>
      <c r="D13403" s="51">
        <v>5.66</v>
      </c>
    </row>
    <row r="13404" spans="1:4" ht="15.75" customHeight="1" x14ac:dyDescent="0.3">
      <c r="A13404" s="51">
        <v>38401</v>
      </c>
      <c r="B13404" s="51" t="s">
        <v>13595</v>
      </c>
      <c r="C13404" s="51" t="s">
        <v>182</v>
      </c>
      <c r="D13404" s="51">
        <v>16.010000000000002</v>
      </c>
    </row>
    <row r="13405" spans="1:4" ht="15.75" customHeight="1" x14ac:dyDescent="0.3">
      <c r="A13405" s="51">
        <v>11575</v>
      </c>
      <c r="B13405" s="51" t="s">
        <v>13596</v>
      </c>
      <c r="C13405" s="51" t="s">
        <v>182</v>
      </c>
      <c r="D13405" s="51">
        <v>54.62</v>
      </c>
    </row>
    <row r="13406" spans="1:4" ht="15.75" customHeight="1" x14ac:dyDescent="0.3">
      <c r="A13406" s="51">
        <v>38179</v>
      </c>
      <c r="B13406" s="51" t="s">
        <v>13597</v>
      </c>
      <c r="C13406" s="51" t="s">
        <v>182</v>
      </c>
      <c r="D13406" s="51">
        <v>45.16</v>
      </c>
    </row>
    <row r="13407" spans="1:4" ht="15.75" customHeight="1" x14ac:dyDescent="0.3">
      <c r="A13407" s="51">
        <v>20256</v>
      </c>
      <c r="B13407" s="51" t="s">
        <v>13598</v>
      </c>
      <c r="C13407" s="51" t="s">
        <v>182</v>
      </c>
      <c r="D13407" s="51">
        <v>0.39</v>
      </c>
    </row>
    <row r="13408" spans="1:4" ht="15.75" customHeight="1" x14ac:dyDescent="0.3">
      <c r="A13408" s="51">
        <v>14511</v>
      </c>
      <c r="B13408" s="51" t="s">
        <v>13599</v>
      </c>
      <c r="C13408" s="51" t="s">
        <v>182</v>
      </c>
    </row>
    <row r="13409" spans="1:4" ht="15.75" customHeight="1" x14ac:dyDescent="0.3">
      <c r="A13409" s="51">
        <v>10642</v>
      </c>
      <c r="B13409" s="51" t="s">
        <v>13600</v>
      </c>
      <c r="C13409" s="51" t="s">
        <v>182</v>
      </c>
    </row>
    <row r="13410" spans="1:4" ht="15.75" customHeight="1" x14ac:dyDescent="0.3">
      <c r="A13410" s="51">
        <v>14489</v>
      </c>
      <c r="B13410" s="51" t="s">
        <v>13601</v>
      </c>
      <c r="C13410" s="51" t="s">
        <v>182</v>
      </c>
    </row>
    <row r="13411" spans="1:4" ht="15.75" customHeight="1" x14ac:dyDescent="0.3">
      <c r="A13411" s="51">
        <v>14513</v>
      </c>
      <c r="B13411" s="51" t="s">
        <v>13602</v>
      </c>
      <c r="C13411" s="51" t="s">
        <v>182</v>
      </c>
    </row>
    <row r="13412" spans="1:4" ht="15.75" customHeight="1" x14ac:dyDescent="0.3">
      <c r="A13412" s="51">
        <v>13600</v>
      </c>
      <c r="B13412" s="51" t="s">
        <v>13603</v>
      </c>
      <c r="C13412" s="51" t="s">
        <v>182</v>
      </c>
    </row>
    <row r="13413" spans="1:4" ht="15.75" customHeight="1" x14ac:dyDescent="0.3">
      <c r="A13413" s="51">
        <v>10646</v>
      </c>
      <c r="B13413" s="51" t="s">
        <v>13604</v>
      </c>
      <c r="C13413" s="51" t="s">
        <v>182</v>
      </c>
    </row>
    <row r="13414" spans="1:4" ht="15.75" customHeight="1" x14ac:dyDescent="0.3">
      <c r="A13414" s="51">
        <v>6070</v>
      </c>
      <c r="B13414" s="51" t="s">
        <v>13605</v>
      </c>
      <c r="C13414" s="51" t="s">
        <v>182</v>
      </c>
    </row>
    <row r="13415" spans="1:4" ht="15.75" customHeight="1" x14ac:dyDescent="0.3">
      <c r="A13415" s="51">
        <v>6069</v>
      </c>
      <c r="B13415" s="51" t="s">
        <v>13606</v>
      </c>
      <c r="C13415" s="51" t="s">
        <v>182</v>
      </c>
    </row>
    <row r="13416" spans="1:4" ht="15.75" customHeight="1" x14ac:dyDescent="0.3">
      <c r="A13416" s="51">
        <v>14626</v>
      </c>
      <c r="B13416" s="51" t="s">
        <v>13607</v>
      </c>
      <c r="C13416" s="51" t="s">
        <v>182</v>
      </c>
    </row>
    <row r="13417" spans="1:4" ht="15.75" customHeight="1" x14ac:dyDescent="0.3">
      <c r="A13417" s="51">
        <v>6067</v>
      </c>
      <c r="B13417" s="51" t="s">
        <v>13608</v>
      </c>
      <c r="C13417" s="51" t="s">
        <v>182</v>
      </c>
    </row>
    <row r="13418" spans="1:4" ht="15.75" customHeight="1" x14ac:dyDescent="0.3">
      <c r="A13418" s="51">
        <v>38393</v>
      </c>
      <c r="B13418" s="51" t="s">
        <v>13609</v>
      </c>
      <c r="C13418" s="51" t="s">
        <v>182</v>
      </c>
      <c r="D13418" s="51">
        <v>14.5</v>
      </c>
    </row>
    <row r="13419" spans="1:4" ht="15.75" customHeight="1" x14ac:dyDescent="0.3">
      <c r="A13419" s="51">
        <v>38390</v>
      </c>
      <c r="B13419" s="51" t="s">
        <v>13610</v>
      </c>
      <c r="C13419" s="51" t="s">
        <v>182</v>
      </c>
      <c r="D13419" s="51">
        <v>32.159999999999997</v>
      </c>
    </row>
    <row r="13420" spans="1:4" ht="15.75" customHeight="1" x14ac:dyDescent="0.3">
      <c r="A13420" s="51">
        <v>36532</v>
      </c>
      <c r="B13420" s="51" t="s">
        <v>13611</v>
      </c>
      <c r="C13420" s="51" t="s">
        <v>182</v>
      </c>
    </row>
    <row r="13421" spans="1:4" ht="15.75" customHeight="1" x14ac:dyDescent="0.3">
      <c r="A13421" s="51">
        <v>11578</v>
      </c>
      <c r="B13421" s="51" t="s">
        <v>13612</v>
      </c>
      <c r="C13421" s="51" t="s">
        <v>182</v>
      </c>
      <c r="D13421" s="51">
        <v>11.79</v>
      </c>
    </row>
    <row r="13422" spans="1:4" ht="15.75" customHeight="1" x14ac:dyDescent="0.3">
      <c r="A13422" s="51">
        <v>11577</v>
      </c>
      <c r="B13422" s="51" t="s">
        <v>13613</v>
      </c>
      <c r="C13422" s="51" t="s">
        <v>182</v>
      </c>
      <c r="D13422" s="51">
        <v>11.25</v>
      </c>
    </row>
    <row r="13423" spans="1:4" ht="15.75" customHeight="1" x14ac:dyDescent="0.3">
      <c r="A13423" s="51">
        <v>42432</v>
      </c>
      <c r="B13423" s="51" t="s">
        <v>13614</v>
      </c>
      <c r="C13423" s="51" t="s">
        <v>182</v>
      </c>
    </row>
    <row r="13424" spans="1:4" ht="15.75" customHeight="1" x14ac:dyDescent="0.3">
      <c r="A13424" s="51">
        <v>42437</v>
      </c>
      <c r="B13424" s="51" t="s">
        <v>13615</v>
      </c>
      <c r="C13424" s="51" t="s">
        <v>182</v>
      </c>
    </row>
    <row r="13425" spans="1:4" ht="15.75" customHeight="1" x14ac:dyDescent="0.3">
      <c r="A13425" s="51">
        <v>1116</v>
      </c>
      <c r="B13425" s="51" t="s">
        <v>13616</v>
      </c>
      <c r="C13425" s="51" t="s">
        <v>224</v>
      </c>
    </row>
    <row r="13426" spans="1:4" ht="15.75" customHeight="1" x14ac:dyDescent="0.3">
      <c r="A13426" s="51">
        <v>1115</v>
      </c>
      <c r="B13426" s="51" t="s">
        <v>13617</v>
      </c>
      <c r="C13426" s="51" t="s">
        <v>224</v>
      </c>
    </row>
    <row r="13427" spans="1:4" ht="15.75" customHeight="1" x14ac:dyDescent="0.3">
      <c r="A13427" s="51">
        <v>1113</v>
      </c>
      <c r="B13427" s="51" t="s">
        <v>13618</v>
      </c>
      <c r="C13427" s="51" t="s">
        <v>224</v>
      </c>
    </row>
    <row r="13428" spans="1:4" ht="15.75" customHeight="1" x14ac:dyDescent="0.3">
      <c r="A13428" s="51">
        <v>1114</v>
      </c>
      <c r="B13428" s="51" t="s">
        <v>13619</v>
      </c>
      <c r="C13428" s="51" t="s">
        <v>224</v>
      </c>
    </row>
    <row r="13429" spans="1:4" ht="15.75" customHeight="1" x14ac:dyDescent="0.3">
      <c r="A13429" s="51">
        <v>40873</v>
      </c>
      <c r="B13429" s="51" t="s">
        <v>13620</v>
      </c>
      <c r="C13429" s="51" t="s">
        <v>224</v>
      </c>
    </row>
    <row r="13430" spans="1:4" ht="15.75" customHeight="1" x14ac:dyDescent="0.3">
      <c r="A13430" s="51">
        <v>20214</v>
      </c>
      <c r="B13430" s="51" t="s">
        <v>13621</v>
      </c>
      <c r="C13430" s="51" t="s">
        <v>182</v>
      </c>
      <c r="D13430" s="51">
        <v>54.87</v>
      </c>
    </row>
    <row r="13431" spans="1:4" ht="15.75" customHeight="1" x14ac:dyDescent="0.3">
      <c r="A13431" s="51">
        <v>7237</v>
      </c>
      <c r="B13431" s="51" t="s">
        <v>13622</v>
      </c>
      <c r="C13431" s="51" t="s">
        <v>182</v>
      </c>
      <c r="D13431" s="51">
        <v>53.72</v>
      </c>
    </row>
    <row r="13432" spans="1:4" ht="15.75" customHeight="1" x14ac:dyDescent="0.3">
      <c r="A13432" s="51">
        <v>11757</v>
      </c>
      <c r="B13432" s="51" t="s">
        <v>13623</v>
      </c>
      <c r="C13432" s="51" t="s">
        <v>182</v>
      </c>
      <c r="D13432" s="51">
        <v>83.5</v>
      </c>
    </row>
    <row r="13433" spans="1:4" ht="15.75" customHeight="1" x14ac:dyDescent="0.3">
      <c r="A13433" s="51">
        <v>11758</v>
      </c>
      <c r="B13433" s="51" t="s">
        <v>13624</v>
      </c>
      <c r="C13433" s="51" t="s">
        <v>182</v>
      </c>
      <c r="D13433" s="51">
        <v>39.880000000000003</v>
      </c>
    </row>
    <row r="13434" spans="1:4" ht="15.75" customHeight="1" x14ac:dyDescent="0.3">
      <c r="A13434" s="51">
        <v>37526</v>
      </c>
      <c r="B13434" s="51" t="s">
        <v>13625</v>
      </c>
      <c r="C13434" s="51" t="s">
        <v>182</v>
      </c>
      <c r="D13434" s="51">
        <v>3.19</v>
      </c>
    </row>
    <row r="13435" spans="1:4" ht="15.75" customHeight="1" x14ac:dyDescent="0.3">
      <c r="A13435" s="51">
        <v>6076</v>
      </c>
      <c r="B13435" s="51" t="s">
        <v>13626</v>
      </c>
      <c r="C13435" s="51" t="s">
        <v>303</v>
      </c>
    </row>
    <row r="13436" spans="1:4" ht="15.75" customHeight="1" x14ac:dyDescent="0.3">
      <c r="A13436" s="51">
        <v>13109</v>
      </c>
      <c r="B13436" s="51" t="s">
        <v>13627</v>
      </c>
      <c r="C13436" s="51" t="s">
        <v>182</v>
      </c>
    </row>
    <row r="13437" spans="1:4" ht="15.75" customHeight="1" x14ac:dyDescent="0.3">
      <c r="A13437" s="51">
        <v>13110</v>
      </c>
      <c r="B13437" s="51" t="s">
        <v>13628</v>
      </c>
      <c r="C13437" s="51" t="s">
        <v>182</v>
      </c>
    </row>
    <row r="13438" spans="1:4" ht="15.75" customHeight="1" x14ac:dyDescent="0.3">
      <c r="A13438" s="51">
        <v>7581</v>
      </c>
      <c r="B13438" s="51" t="s">
        <v>13629</v>
      </c>
      <c r="C13438" s="51" t="s">
        <v>182</v>
      </c>
      <c r="D13438" s="51">
        <v>3.1</v>
      </c>
    </row>
    <row r="13439" spans="1:4" ht="15.75" customHeight="1" x14ac:dyDescent="0.3">
      <c r="A13439" s="51">
        <v>4509</v>
      </c>
      <c r="B13439" s="51" t="s">
        <v>13630</v>
      </c>
      <c r="C13439" s="51" t="s">
        <v>224</v>
      </c>
      <c r="D13439" s="51">
        <v>3.55</v>
      </c>
    </row>
    <row r="13440" spans="1:4" ht="15.75" customHeight="1" x14ac:dyDescent="0.3">
      <c r="A13440" s="51">
        <v>4512</v>
      </c>
      <c r="B13440" s="51" t="s">
        <v>13631</v>
      </c>
      <c r="C13440" s="51" t="s">
        <v>224</v>
      </c>
      <c r="D13440" s="51">
        <v>1.69</v>
      </c>
    </row>
    <row r="13441" spans="1:4" ht="15.75" customHeight="1" x14ac:dyDescent="0.3">
      <c r="A13441" s="51">
        <v>4517</v>
      </c>
      <c r="B13441" s="51" t="s">
        <v>13632</v>
      </c>
      <c r="C13441" s="51" t="s">
        <v>224</v>
      </c>
      <c r="D13441" s="51">
        <v>2.44</v>
      </c>
    </row>
    <row r="13442" spans="1:4" ht="15.75" customHeight="1" x14ac:dyDescent="0.3">
      <c r="A13442" s="51">
        <v>20206</v>
      </c>
      <c r="B13442" s="51" t="s">
        <v>13633</v>
      </c>
      <c r="C13442" s="51" t="s">
        <v>224</v>
      </c>
      <c r="D13442" s="51">
        <v>10.16</v>
      </c>
    </row>
    <row r="13443" spans="1:4" ht="15.75" customHeight="1" x14ac:dyDescent="0.3">
      <c r="A13443" s="51">
        <v>4460</v>
      </c>
      <c r="B13443" s="51" t="s">
        <v>13634</v>
      </c>
      <c r="C13443" s="51" t="s">
        <v>224</v>
      </c>
      <c r="D13443" s="51">
        <v>10.43</v>
      </c>
    </row>
    <row r="13444" spans="1:4" ht="15.75" customHeight="1" x14ac:dyDescent="0.3">
      <c r="A13444" s="51">
        <v>4415</v>
      </c>
      <c r="B13444" s="51" t="s">
        <v>13635</v>
      </c>
      <c r="C13444" s="51" t="s">
        <v>224</v>
      </c>
      <c r="D13444" s="51">
        <v>5.58</v>
      </c>
    </row>
    <row r="13445" spans="1:4" ht="15.75" customHeight="1" x14ac:dyDescent="0.3">
      <c r="A13445" s="51">
        <v>4417</v>
      </c>
      <c r="B13445" s="51" t="s">
        <v>13636</v>
      </c>
      <c r="C13445" s="51" t="s">
        <v>224</v>
      </c>
      <c r="D13445" s="51">
        <v>8.0399999999999991</v>
      </c>
    </row>
    <row r="13446" spans="1:4" ht="15.75" customHeight="1" x14ac:dyDescent="0.3">
      <c r="A13446" s="51">
        <v>37373</v>
      </c>
      <c r="B13446" s="51" t="s">
        <v>13637</v>
      </c>
      <c r="C13446" s="51" t="s">
        <v>2092</v>
      </c>
      <c r="D13446" s="51">
        <v>0.08</v>
      </c>
    </row>
    <row r="13447" spans="1:4" ht="15.75" customHeight="1" x14ac:dyDescent="0.3">
      <c r="A13447" s="51">
        <v>40864</v>
      </c>
      <c r="B13447" s="51" t="s">
        <v>13638</v>
      </c>
      <c r="C13447" s="51" t="s">
        <v>6963</v>
      </c>
      <c r="D13447" s="51">
        <v>15.46</v>
      </c>
    </row>
    <row r="13448" spans="1:4" ht="15.75" customHeight="1" x14ac:dyDescent="0.3">
      <c r="A13448" s="51">
        <v>4734</v>
      </c>
      <c r="B13448" s="51" t="s">
        <v>13639</v>
      </c>
      <c r="C13448" s="51" t="s">
        <v>303</v>
      </c>
      <c r="D13448" s="51">
        <v>209.44</v>
      </c>
    </row>
    <row r="13449" spans="1:4" ht="15.75" customHeight="1" x14ac:dyDescent="0.3">
      <c r="A13449" s="51">
        <v>6085</v>
      </c>
      <c r="B13449" s="51" t="s">
        <v>13640</v>
      </c>
      <c r="C13449" s="51" t="s">
        <v>9362</v>
      </c>
      <c r="D13449" s="51">
        <v>8.83</v>
      </c>
    </row>
    <row r="13450" spans="1:4" ht="15.75" customHeight="1" x14ac:dyDescent="0.3">
      <c r="A13450" s="51">
        <v>38396</v>
      </c>
      <c r="B13450" s="51" t="s">
        <v>13641</v>
      </c>
      <c r="C13450" s="51" t="s">
        <v>182</v>
      </c>
      <c r="D13450" s="51">
        <v>480.85</v>
      </c>
    </row>
    <row r="13451" spans="1:4" ht="15.75" customHeight="1" x14ac:dyDescent="0.3">
      <c r="A13451" s="51">
        <v>11622</v>
      </c>
      <c r="B13451" s="51" t="s">
        <v>13642</v>
      </c>
      <c r="C13451" s="51" t="s">
        <v>482</v>
      </c>
      <c r="D13451" s="51">
        <v>72.77</v>
      </c>
    </row>
    <row r="13452" spans="1:4" ht="15.75" customHeight="1" x14ac:dyDescent="0.3">
      <c r="A13452" s="51">
        <v>43143</v>
      </c>
      <c r="B13452" s="51" t="s">
        <v>13643</v>
      </c>
      <c r="C13452" s="51" t="s">
        <v>9362</v>
      </c>
      <c r="D13452" s="51">
        <v>27.48</v>
      </c>
    </row>
    <row r="13453" spans="1:4" ht="15.75" customHeight="1" x14ac:dyDescent="0.3">
      <c r="A13453" s="51">
        <v>7317</v>
      </c>
      <c r="B13453" s="51" t="s">
        <v>13644</v>
      </c>
      <c r="C13453" s="51" t="s">
        <v>482</v>
      </c>
      <c r="D13453" s="51">
        <v>39.07</v>
      </c>
    </row>
    <row r="13454" spans="1:4" ht="15.75" customHeight="1" x14ac:dyDescent="0.3">
      <c r="A13454" s="51">
        <v>142</v>
      </c>
      <c r="B13454" s="51" t="s">
        <v>13645</v>
      </c>
      <c r="C13454" s="51" t="s">
        <v>13646</v>
      </c>
      <c r="D13454" s="51">
        <v>34.340000000000003</v>
      </c>
    </row>
    <row r="13455" spans="1:4" ht="15.75" customHeight="1" x14ac:dyDescent="0.3">
      <c r="A13455" s="51">
        <v>43142</v>
      </c>
      <c r="B13455" s="51" t="s">
        <v>13647</v>
      </c>
      <c r="C13455" s="51" t="s">
        <v>9362</v>
      </c>
      <c r="D13455" s="51">
        <v>155.97</v>
      </c>
    </row>
    <row r="13456" spans="1:4" ht="15.75" customHeight="1" x14ac:dyDescent="0.3">
      <c r="A13456" s="51">
        <v>38123</v>
      </c>
      <c r="B13456" s="51" t="s">
        <v>13648</v>
      </c>
      <c r="C13456" s="51" t="s">
        <v>482</v>
      </c>
      <c r="D13456" s="51">
        <v>55.82</v>
      </c>
    </row>
    <row r="13457" spans="1:4" ht="15.75" customHeight="1" x14ac:dyDescent="0.3">
      <c r="A13457" s="51">
        <v>42699</v>
      </c>
      <c r="B13457" s="51" t="s">
        <v>13649</v>
      </c>
      <c r="C13457" s="51" t="s">
        <v>182</v>
      </c>
      <c r="D13457" s="51">
        <v>35.18</v>
      </c>
    </row>
    <row r="13458" spans="1:4" ht="15.75" customHeight="1" x14ac:dyDescent="0.3">
      <c r="A13458" s="51">
        <v>37743</v>
      </c>
      <c r="B13458" s="51" t="s">
        <v>13650</v>
      </c>
      <c r="C13458" s="51" t="s">
        <v>182</v>
      </c>
      <c r="D13458" s="51">
        <v>212196.78</v>
      </c>
    </row>
    <row r="13459" spans="1:4" ht="15.75" customHeight="1" x14ac:dyDescent="0.3">
      <c r="A13459" s="51">
        <v>37744</v>
      </c>
      <c r="B13459" s="51" t="s">
        <v>13651</v>
      </c>
      <c r="C13459" s="51" t="s">
        <v>182</v>
      </c>
      <c r="D13459" s="51">
        <v>249503.49</v>
      </c>
    </row>
    <row r="13460" spans="1:4" ht="15.75" customHeight="1" x14ac:dyDescent="0.3">
      <c r="A13460" s="51">
        <v>37741</v>
      </c>
      <c r="B13460" s="51" t="s">
        <v>13652</v>
      </c>
      <c r="C13460" s="51" t="s">
        <v>182</v>
      </c>
      <c r="D13460" s="51">
        <v>192949.37</v>
      </c>
    </row>
    <row r="13461" spans="1:4" ht="15.75" customHeight="1" x14ac:dyDescent="0.3">
      <c r="A13461" s="51">
        <v>39396</v>
      </c>
      <c r="B13461" s="51" t="s">
        <v>13653</v>
      </c>
      <c r="C13461" s="51" t="s">
        <v>182</v>
      </c>
    </row>
    <row r="13462" spans="1:4" ht="15.75" customHeight="1" x14ac:dyDescent="0.3">
      <c r="A13462" s="51">
        <v>39392</v>
      </c>
      <c r="B13462" s="51" t="s">
        <v>13654</v>
      </c>
      <c r="C13462" s="51" t="s">
        <v>182</v>
      </c>
    </row>
    <row r="13463" spans="1:4" ht="15.75" customHeight="1" x14ac:dyDescent="0.3">
      <c r="A13463" s="51">
        <v>39393</v>
      </c>
      <c r="B13463" s="51" t="s">
        <v>13655</v>
      </c>
      <c r="C13463" s="51" t="s">
        <v>182</v>
      </c>
    </row>
    <row r="13464" spans="1:4" ht="15.75" customHeight="1" x14ac:dyDescent="0.3">
      <c r="A13464" s="51">
        <v>39394</v>
      </c>
      <c r="B13464" s="51" t="s">
        <v>13656</v>
      </c>
      <c r="C13464" s="51" t="s">
        <v>182</v>
      </c>
    </row>
    <row r="13465" spans="1:4" ht="15.75" customHeight="1" x14ac:dyDescent="0.3">
      <c r="A13465" s="51">
        <v>39395</v>
      </c>
      <c r="B13465" s="51" t="s">
        <v>13657</v>
      </c>
      <c r="C13465" s="51" t="s">
        <v>182</v>
      </c>
    </row>
    <row r="13466" spans="1:4" ht="15.75" customHeight="1" x14ac:dyDescent="0.3">
      <c r="A13466" s="51">
        <v>14618</v>
      </c>
      <c r="B13466" s="51" t="s">
        <v>13658</v>
      </c>
      <c r="C13466" s="51" t="s">
        <v>182</v>
      </c>
      <c r="D13466" s="51">
        <v>1432.35</v>
      </c>
    </row>
    <row r="13467" spans="1:4" ht="15.75" customHeight="1" x14ac:dyDescent="0.3">
      <c r="A13467" s="51">
        <v>40269</v>
      </c>
      <c r="B13467" s="51" t="s">
        <v>13659</v>
      </c>
      <c r="C13467" s="51" t="s">
        <v>182</v>
      </c>
      <c r="D13467" s="51">
        <v>5770.83</v>
      </c>
    </row>
    <row r="13468" spans="1:4" ht="15.75" customHeight="1" x14ac:dyDescent="0.3">
      <c r="A13468" s="51">
        <v>6110</v>
      </c>
      <c r="B13468" s="51" t="s">
        <v>13660</v>
      </c>
      <c r="C13468" s="51" t="s">
        <v>2092</v>
      </c>
      <c r="D13468" s="51">
        <v>27.06</v>
      </c>
    </row>
    <row r="13469" spans="1:4" ht="15.75" customHeight="1" x14ac:dyDescent="0.3">
      <c r="A13469" s="51">
        <v>40910</v>
      </c>
      <c r="B13469" s="51" t="s">
        <v>13661</v>
      </c>
      <c r="C13469" s="51" t="s">
        <v>6963</v>
      </c>
      <c r="D13469" s="51">
        <v>4747.54</v>
      </c>
    </row>
    <row r="13470" spans="1:4" ht="15.75" customHeight="1" x14ac:dyDescent="0.3">
      <c r="A13470" s="51">
        <v>6111</v>
      </c>
      <c r="B13470" s="51" t="s">
        <v>13662</v>
      </c>
      <c r="C13470" s="51" t="s">
        <v>2092</v>
      </c>
      <c r="D13470" s="51">
        <v>19.12</v>
      </c>
    </row>
    <row r="13471" spans="1:4" ht="15.75" customHeight="1" x14ac:dyDescent="0.3">
      <c r="A13471" s="51">
        <v>41084</v>
      </c>
      <c r="B13471" s="51" t="s">
        <v>13663</v>
      </c>
      <c r="C13471" s="51" t="s">
        <v>6963</v>
      </c>
      <c r="D13471" s="51">
        <v>3354.78</v>
      </c>
    </row>
    <row r="13472" spans="1:4" ht="15.75" customHeight="1" x14ac:dyDescent="0.3">
      <c r="A13472" s="51">
        <v>44535</v>
      </c>
      <c r="B13472" s="51" t="s">
        <v>13664</v>
      </c>
      <c r="C13472" s="51" t="s">
        <v>303</v>
      </c>
      <c r="D13472" s="51">
        <v>46.35</v>
      </c>
    </row>
    <row r="13473" spans="1:4" ht="15.75" customHeight="1" x14ac:dyDescent="0.3">
      <c r="A13473" s="51">
        <v>44945</v>
      </c>
      <c r="B13473" s="51" t="s">
        <v>13665</v>
      </c>
      <c r="C13473" s="51" t="s">
        <v>182</v>
      </c>
      <c r="D13473" s="51">
        <v>8.69</v>
      </c>
    </row>
    <row r="13474" spans="1:4" ht="15.75" customHeight="1" x14ac:dyDescent="0.3">
      <c r="A13474" s="51">
        <v>38637</v>
      </c>
      <c r="B13474" s="51" t="s">
        <v>13666</v>
      </c>
      <c r="C13474" s="51" t="s">
        <v>182</v>
      </c>
      <c r="D13474" s="51">
        <v>370.01</v>
      </c>
    </row>
    <row r="13475" spans="1:4" ht="15.75" customHeight="1" x14ac:dyDescent="0.3">
      <c r="A13475" s="51">
        <v>6150</v>
      </c>
      <c r="B13475" s="51" t="s">
        <v>13667</v>
      </c>
      <c r="C13475" s="51" t="s">
        <v>182</v>
      </c>
      <c r="D13475" s="51">
        <v>374.53</v>
      </c>
    </row>
    <row r="13476" spans="1:4" ht="15.75" customHeight="1" x14ac:dyDescent="0.3">
      <c r="A13476" s="51">
        <v>6136</v>
      </c>
      <c r="B13476" s="51" t="s">
        <v>13668</v>
      </c>
      <c r="C13476" s="51" t="s">
        <v>182</v>
      </c>
      <c r="D13476" s="51">
        <v>294.39999999999998</v>
      </c>
    </row>
    <row r="13477" spans="1:4" ht="15.75" customHeight="1" x14ac:dyDescent="0.3">
      <c r="A13477" s="51">
        <v>38638</v>
      </c>
      <c r="B13477" s="51" t="s">
        <v>13669</v>
      </c>
      <c r="C13477" s="51" t="s">
        <v>182</v>
      </c>
      <c r="D13477" s="51">
        <v>311.79000000000002</v>
      </c>
    </row>
    <row r="13478" spans="1:4" ht="15.75" customHeight="1" x14ac:dyDescent="0.3">
      <c r="A13478" s="51">
        <v>20262</v>
      </c>
      <c r="B13478" s="51" t="s">
        <v>13670</v>
      </c>
      <c r="C13478" s="51" t="s">
        <v>182</v>
      </c>
      <c r="D13478" s="51">
        <v>15.91</v>
      </c>
    </row>
    <row r="13479" spans="1:4" ht="15.75" customHeight="1" x14ac:dyDescent="0.3">
      <c r="A13479" s="51">
        <v>6145</v>
      </c>
      <c r="B13479" s="51" t="s">
        <v>13671</v>
      </c>
      <c r="C13479" s="51" t="s">
        <v>182</v>
      </c>
      <c r="D13479" s="51">
        <v>17.579999999999998</v>
      </c>
    </row>
    <row r="13480" spans="1:4" ht="15.75" customHeight="1" x14ac:dyDescent="0.3">
      <c r="A13480" s="51">
        <v>6149</v>
      </c>
      <c r="B13480" s="51" t="s">
        <v>13672</v>
      </c>
      <c r="C13480" s="51" t="s">
        <v>182</v>
      </c>
      <c r="D13480" s="51">
        <v>11.62</v>
      </c>
    </row>
    <row r="13481" spans="1:4" ht="15.75" customHeight="1" x14ac:dyDescent="0.3">
      <c r="A13481" s="51">
        <v>6146</v>
      </c>
      <c r="B13481" s="51" t="s">
        <v>13673</v>
      </c>
      <c r="C13481" s="51" t="s">
        <v>182</v>
      </c>
      <c r="D13481" s="51">
        <v>16.7</v>
      </c>
    </row>
    <row r="13482" spans="1:4" ht="15.75" customHeight="1" x14ac:dyDescent="0.3">
      <c r="A13482" s="51">
        <v>44536</v>
      </c>
      <c r="B13482" s="51" t="s">
        <v>13674</v>
      </c>
      <c r="C13482" s="51" t="s">
        <v>482</v>
      </c>
      <c r="D13482" s="51">
        <v>2.88</v>
      </c>
    </row>
    <row r="13483" spans="1:4" ht="15.75" customHeight="1" x14ac:dyDescent="0.3">
      <c r="A13483" s="51">
        <v>39961</v>
      </c>
      <c r="B13483" s="51" t="s">
        <v>13675</v>
      </c>
      <c r="C13483" s="51" t="s">
        <v>182</v>
      </c>
      <c r="D13483" s="51">
        <v>22.69</v>
      </c>
    </row>
    <row r="13484" spans="1:4" ht="15.75" customHeight="1" x14ac:dyDescent="0.3">
      <c r="A13484" s="51">
        <v>42433</v>
      </c>
      <c r="B13484" s="51" t="s">
        <v>13676</v>
      </c>
      <c r="C13484" s="51" t="s">
        <v>182</v>
      </c>
    </row>
    <row r="13485" spans="1:4" ht="15.75" customHeight="1" x14ac:dyDescent="0.3">
      <c r="A13485" s="51">
        <v>42434</v>
      </c>
      <c r="B13485" s="51" t="s">
        <v>13677</v>
      </c>
      <c r="C13485" s="51" t="s">
        <v>182</v>
      </c>
    </row>
    <row r="13486" spans="1:4" ht="15.75" customHeight="1" x14ac:dyDescent="0.3">
      <c r="A13486" s="51">
        <v>42435</v>
      </c>
      <c r="B13486" s="51" t="s">
        <v>13678</v>
      </c>
      <c r="C13486" s="51" t="s">
        <v>182</v>
      </c>
    </row>
    <row r="13487" spans="1:4" ht="15.75" customHeight="1" x14ac:dyDescent="0.3">
      <c r="A13487" s="51">
        <v>38061</v>
      </c>
      <c r="B13487" s="51" t="s">
        <v>13679</v>
      </c>
      <c r="C13487" s="51" t="s">
        <v>182</v>
      </c>
    </row>
    <row r="13488" spans="1:4" ht="15.75" customHeight="1" x14ac:dyDescent="0.3">
      <c r="A13488" s="51">
        <v>20250</v>
      </c>
      <c r="B13488" s="51" t="s">
        <v>13680</v>
      </c>
      <c r="C13488" s="51" t="s">
        <v>482</v>
      </c>
      <c r="D13488" s="51">
        <v>14.4</v>
      </c>
    </row>
    <row r="13489" spans="1:4" ht="15.75" customHeight="1" x14ac:dyDescent="0.3">
      <c r="A13489" s="51">
        <v>13388</v>
      </c>
      <c r="B13489" s="51" t="s">
        <v>13681</v>
      </c>
      <c r="C13489" s="51" t="s">
        <v>482</v>
      </c>
      <c r="D13489" s="51">
        <v>199.96</v>
      </c>
    </row>
    <row r="13490" spans="1:4" ht="15.75" customHeight="1" x14ac:dyDescent="0.3">
      <c r="A13490" s="51">
        <v>39914</v>
      </c>
      <c r="B13490" s="51" t="s">
        <v>13682</v>
      </c>
      <c r="C13490" s="51" t="s">
        <v>482</v>
      </c>
    </row>
    <row r="13491" spans="1:4" ht="15.75" customHeight="1" x14ac:dyDescent="0.3">
      <c r="A13491" s="51">
        <v>12732</v>
      </c>
      <c r="B13491" s="51" t="s">
        <v>13683</v>
      </c>
      <c r="C13491" s="51" t="s">
        <v>182</v>
      </c>
    </row>
    <row r="13492" spans="1:4" ht="15.75" customHeight="1" x14ac:dyDescent="0.3">
      <c r="A13492" s="51">
        <v>6160</v>
      </c>
      <c r="B13492" s="51" t="s">
        <v>13684</v>
      </c>
      <c r="C13492" s="51" t="s">
        <v>2092</v>
      </c>
      <c r="D13492" s="51">
        <v>27.06</v>
      </c>
    </row>
    <row r="13493" spans="1:4" ht="15.75" customHeight="1" x14ac:dyDescent="0.3">
      <c r="A13493" s="51">
        <v>41087</v>
      </c>
      <c r="B13493" s="51" t="s">
        <v>13685</v>
      </c>
      <c r="C13493" s="51" t="s">
        <v>6963</v>
      </c>
      <c r="D13493" s="51">
        <v>4747.54</v>
      </c>
    </row>
    <row r="13494" spans="1:4" ht="15.75" customHeight="1" x14ac:dyDescent="0.3">
      <c r="A13494" s="51">
        <v>6166</v>
      </c>
      <c r="B13494" s="51" t="s">
        <v>13686</v>
      </c>
      <c r="C13494" s="51" t="s">
        <v>2092</v>
      </c>
      <c r="D13494" s="51">
        <v>21.89</v>
      </c>
    </row>
    <row r="13495" spans="1:4" ht="15.75" customHeight="1" x14ac:dyDescent="0.3">
      <c r="A13495" s="51">
        <v>41088</v>
      </c>
      <c r="B13495" s="51" t="s">
        <v>13687</v>
      </c>
      <c r="C13495" s="51" t="s">
        <v>6963</v>
      </c>
      <c r="D13495" s="51">
        <v>3843.16</v>
      </c>
    </row>
    <row r="13496" spans="1:4" ht="15.75" customHeight="1" x14ac:dyDescent="0.3">
      <c r="A13496" s="51">
        <v>20232</v>
      </c>
      <c r="B13496" s="51" t="s">
        <v>13688</v>
      </c>
      <c r="C13496" s="51" t="s">
        <v>224</v>
      </c>
      <c r="D13496" s="51">
        <v>94.81</v>
      </c>
    </row>
    <row r="13497" spans="1:4" ht="15.75" customHeight="1" x14ac:dyDescent="0.3">
      <c r="A13497" s="51">
        <v>10856</v>
      </c>
      <c r="B13497" s="51" t="s">
        <v>13689</v>
      </c>
      <c r="C13497" s="51" t="s">
        <v>224</v>
      </c>
    </row>
    <row r="13498" spans="1:4" ht="15.75" customHeight="1" x14ac:dyDescent="0.3">
      <c r="A13498" s="51">
        <v>4828</v>
      </c>
      <c r="B13498" s="51" t="s">
        <v>13690</v>
      </c>
      <c r="C13498" s="51" t="s">
        <v>224</v>
      </c>
      <c r="D13498" s="51">
        <v>76.41</v>
      </c>
    </row>
    <row r="13499" spans="1:4" ht="15.75" customHeight="1" x14ac:dyDescent="0.3">
      <c r="A13499" s="51">
        <v>20249</v>
      </c>
      <c r="B13499" s="51" t="s">
        <v>13691</v>
      </c>
      <c r="C13499" s="51" t="s">
        <v>224</v>
      </c>
      <c r="D13499" s="51">
        <v>41.84</v>
      </c>
    </row>
    <row r="13500" spans="1:4" ht="15.75" customHeight="1" x14ac:dyDescent="0.3">
      <c r="A13500" s="51">
        <v>11609</v>
      </c>
      <c r="B13500" s="51" t="s">
        <v>13692</v>
      </c>
      <c r="C13500" s="51" t="s">
        <v>9362</v>
      </c>
      <c r="D13500" s="51">
        <v>12.09</v>
      </c>
    </row>
    <row r="13501" spans="1:4" ht="15.75" customHeight="1" x14ac:dyDescent="0.3">
      <c r="A13501" s="51">
        <v>20083</v>
      </c>
      <c r="B13501" s="51" t="s">
        <v>13693</v>
      </c>
      <c r="C13501" s="51" t="s">
        <v>182</v>
      </c>
      <c r="D13501" s="51">
        <v>86.73</v>
      </c>
    </row>
    <row r="13502" spans="1:4" ht="15.75" customHeight="1" x14ac:dyDescent="0.3">
      <c r="A13502" s="51">
        <v>10691</v>
      </c>
      <c r="B13502" s="51" t="s">
        <v>13694</v>
      </c>
      <c r="C13502" s="51" t="s">
        <v>9362</v>
      </c>
    </row>
    <row r="13503" spans="1:4" ht="15.75" customHeight="1" x14ac:dyDescent="0.3">
      <c r="A13503" s="51">
        <v>12295</v>
      </c>
      <c r="B13503" s="51" t="s">
        <v>13695</v>
      </c>
      <c r="C13503" s="51" t="s">
        <v>182</v>
      </c>
      <c r="D13503" s="51">
        <v>3.3</v>
      </c>
    </row>
    <row r="13504" spans="1:4" ht="15.75" customHeight="1" x14ac:dyDescent="0.3">
      <c r="A13504" s="51">
        <v>12296</v>
      </c>
      <c r="B13504" s="51" t="s">
        <v>13696</v>
      </c>
      <c r="C13504" s="51" t="s">
        <v>182</v>
      </c>
      <c r="D13504" s="51">
        <v>4.2699999999999996</v>
      </c>
    </row>
    <row r="13505" spans="1:4" ht="15.75" customHeight="1" x14ac:dyDescent="0.3">
      <c r="A13505" s="51">
        <v>12294</v>
      </c>
      <c r="B13505" s="51" t="s">
        <v>13697</v>
      </c>
      <c r="C13505" s="51" t="s">
        <v>182</v>
      </c>
      <c r="D13505" s="51">
        <v>10.26</v>
      </c>
    </row>
    <row r="13506" spans="1:4" ht="15.75" customHeight="1" x14ac:dyDescent="0.3">
      <c r="A13506" s="51">
        <v>14543</v>
      </c>
      <c r="B13506" s="51" t="s">
        <v>13698</v>
      </c>
      <c r="C13506" s="51" t="s">
        <v>182</v>
      </c>
      <c r="D13506" s="51">
        <v>7.32</v>
      </c>
    </row>
    <row r="13507" spans="1:4" ht="15.75" customHeight="1" x14ac:dyDescent="0.3">
      <c r="A13507" s="51">
        <v>13329</v>
      </c>
      <c r="B13507" s="51" t="s">
        <v>13699</v>
      </c>
      <c r="C13507" s="51" t="s">
        <v>182</v>
      </c>
      <c r="D13507" s="51">
        <v>4.3</v>
      </c>
    </row>
    <row r="13508" spans="1:4" ht="15.75" customHeight="1" x14ac:dyDescent="0.3">
      <c r="A13508" s="51">
        <v>21047</v>
      </c>
      <c r="B13508" s="51" t="s">
        <v>13700</v>
      </c>
      <c r="C13508" s="51" t="s">
        <v>182</v>
      </c>
      <c r="D13508" s="51">
        <v>90.4</v>
      </c>
    </row>
    <row r="13509" spans="1:4" ht="15.75" customHeight="1" x14ac:dyDescent="0.3">
      <c r="A13509" s="51">
        <v>21042</v>
      </c>
      <c r="B13509" s="51" t="s">
        <v>13701</v>
      </c>
      <c r="C13509" s="51" t="s">
        <v>182</v>
      </c>
      <c r="D13509" s="51">
        <v>69.680000000000007</v>
      </c>
    </row>
    <row r="13510" spans="1:4" ht="15.75" customHeight="1" x14ac:dyDescent="0.3">
      <c r="A13510" s="51">
        <v>21043</v>
      </c>
      <c r="B13510" s="51" t="s">
        <v>13702</v>
      </c>
      <c r="C13510" s="51" t="s">
        <v>182</v>
      </c>
      <c r="D13510" s="51">
        <v>88.01</v>
      </c>
    </row>
    <row r="13511" spans="1:4" ht="15.75" customHeight="1" x14ac:dyDescent="0.3">
      <c r="A13511" s="51">
        <v>21044</v>
      </c>
      <c r="B13511" s="51" t="s">
        <v>13703</v>
      </c>
      <c r="C13511" s="51" t="s">
        <v>182</v>
      </c>
      <c r="D13511" s="51">
        <v>61.32</v>
      </c>
    </row>
    <row r="13512" spans="1:4" ht="15.75" customHeight="1" x14ac:dyDescent="0.3">
      <c r="A13512" s="51">
        <v>21045</v>
      </c>
      <c r="B13512" s="51" t="s">
        <v>13704</v>
      </c>
      <c r="C13512" s="51" t="s">
        <v>182</v>
      </c>
      <c r="D13512" s="51">
        <v>83.98</v>
      </c>
    </row>
    <row r="13513" spans="1:4" ht="15.75" customHeight="1" x14ac:dyDescent="0.3">
      <c r="A13513" s="51">
        <v>21041</v>
      </c>
      <c r="B13513" s="51" t="s">
        <v>13705</v>
      </c>
      <c r="C13513" s="51" t="s">
        <v>182</v>
      </c>
      <c r="D13513" s="51">
        <v>72.430000000000007</v>
      </c>
    </row>
    <row r="13514" spans="1:4" ht="15.75" customHeight="1" x14ac:dyDescent="0.3">
      <c r="A13514" s="51">
        <v>21040</v>
      </c>
      <c r="B13514" s="51" t="s">
        <v>13706</v>
      </c>
      <c r="C13514" s="51" t="s">
        <v>182</v>
      </c>
      <c r="D13514" s="51">
        <v>60</v>
      </c>
    </row>
    <row r="13515" spans="1:4" ht="15.75" customHeight="1" x14ac:dyDescent="0.3">
      <c r="A13515" s="51">
        <v>14149</v>
      </c>
      <c r="B13515" s="51" t="s">
        <v>13707</v>
      </c>
      <c r="C13515" s="51" t="s">
        <v>11903</v>
      </c>
    </row>
    <row r="13516" spans="1:4" ht="15.75" customHeight="1" x14ac:dyDescent="0.3">
      <c r="A13516" s="51">
        <v>38099</v>
      </c>
      <c r="B13516" s="51" t="s">
        <v>13708</v>
      </c>
      <c r="C13516" s="51" t="s">
        <v>182</v>
      </c>
      <c r="D13516" s="51">
        <v>1.67</v>
      </c>
    </row>
    <row r="13517" spans="1:4" ht="15.75" customHeight="1" x14ac:dyDescent="0.3">
      <c r="A13517" s="51">
        <v>38100</v>
      </c>
      <c r="B13517" s="51" t="s">
        <v>13709</v>
      </c>
      <c r="C13517" s="51" t="s">
        <v>182</v>
      </c>
      <c r="D13517" s="51">
        <v>2.74</v>
      </c>
    </row>
    <row r="13518" spans="1:4" ht="15.75" customHeight="1" x14ac:dyDescent="0.3">
      <c r="A13518" s="51">
        <v>7576</v>
      </c>
      <c r="B13518" s="51" t="s">
        <v>13710</v>
      </c>
      <c r="C13518" s="51" t="s">
        <v>182</v>
      </c>
      <c r="D13518" s="51">
        <v>127.45</v>
      </c>
    </row>
    <row r="13519" spans="1:4" ht="15.75" customHeight="1" x14ac:dyDescent="0.3">
      <c r="A13519" s="51">
        <v>3384</v>
      </c>
      <c r="B13519" s="51" t="s">
        <v>13711</v>
      </c>
      <c r="C13519" s="51" t="s">
        <v>182</v>
      </c>
      <c r="D13519" s="51">
        <v>6.74</v>
      </c>
    </row>
    <row r="13520" spans="1:4" ht="15.75" customHeight="1" x14ac:dyDescent="0.3">
      <c r="A13520" s="51">
        <v>7572</v>
      </c>
      <c r="B13520" s="51" t="s">
        <v>13712</v>
      </c>
      <c r="C13520" s="51" t="s">
        <v>182</v>
      </c>
    </row>
    <row r="13521" spans="1:4" ht="15.75" customHeight="1" x14ac:dyDescent="0.3">
      <c r="A13521" s="51">
        <v>3396</v>
      </c>
      <c r="B13521" s="51" t="s">
        <v>13713</v>
      </c>
      <c r="C13521" s="51" t="s">
        <v>182</v>
      </c>
    </row>
    <row r="13522" spans="1:4" ht="15.75" customHeight="1" x14ac:dyDescent="0.3">
      <c r="A13522" s="51">
        <v>37590</v>
      </c>
      <c r="B13522" s="51" t="s">
        <v>13714</v>
      </c>
      <c r="C13522" s="51" t="s">
        <v>182</v>
      </c>
    </row>
    <row r="13523" spans="1:4" ht="15.75" customHeight="1" x14ac:dyDescent="0.3">
      <c r="A13523" s="51">
        <v>37591</v>
      </c>
      <c r="B13523" s="51" t="s">
        <v>13715</v>
      </c>
      <c r="C13523" s="51" t="s">
        <v>182</v>
      </c>
    </row>
    <row r="13524" spans="1:4" ht="15.75" customHeight="1" x14ac:dyDescent="0.3">
      <c r="A13524" s="51">
        <v>12626</v>
      </c>
      <c r="B13524" s="51" t="s">
        <v>13716</v>
      </c>
      <c r="C13524" s="51" t="s">
        <v>182</v>
      </c>
      <c r="D13524" s="51">
        <v>44.5</v>
      </c>
    </row>
    <row r="13525" spans="1:4" ht="15.75" customHeight="1" x14ac:dyDescent="0.3">
      <c r="A13525" s="51">
        <v>11033</v>
      </c>
      <c r="B13525" s="51" t="s">
        <v>13717</v>
      </c>
      <c r="C13525" s="51" t="s">
        <v>182</v>
      </c>
      <c r="D13525" s="51">
        <v>5.23</v>
      </c>
    </row>
    <row r="13526" spans="1:4" ht="15.75" customHeight="1" x14ac:dyDescent="0.3">
      <c r="A13526" s="51">
        <v>390</v>
      </c>
      <c r="B13526" s="51" t="s">
        <v>13718</v>
      </c>
      <c r="C13526" s="51" t="s">
        <v>182</v>
      </c>
    </row>
    <row r="13527" spans="1:4" ht="15.75" customHeight="1" x14ac:dyDescent="0.3">
      <c r="A13527" s="51">
        <v>42436</v>
      </c>
      <c r="B13527" s="51" t="s">
        <v>13719</v>
      </c>
      <c r="C13527" s="51" t="s">
        <v>182</v>
      </c>
    </row>
    <row r="13528" spans="1:4" ht="15.75" customHeight="1" x14ac:dyDescent="0.3">
      <c r="A13528" s="51">
        <v>6194</v>
      </c>
      <c r="B13528" s="51" t="s">
        <v>13720</v>
      </c>
      <c r="C13528" s="51" t="s">
        <v>224</v>
      </c>
      <c r="D13528" s="51">
        <v>4.99</v>
      </c>
    </row>
    <row r="13529" spans="1:4" ht="15.75" customHeight="1" x14ac:dyDescent="0.3">
      <c r="A13529" s="51">
        <v>10567</v>
      </c>
      <c r="B13529" s="51" t="s">
        <v>13721</v>
      </c>
      <c r="C13529" s="51" t="s">
        <v>224</v>
      </c>
      <c r="D13529" s="51">
        <v>7.9</v>
      </c>
    </row>
    <row r="13530" spans="1:4" ht="15.75" customHeight="1" x14ac:dyDescent="0.3">
      <c r="A13530" s="51">
        <v>6212</v>
      </c>
      <c r="B13530" s="51" t="s">
        <v>13722</v>
      </c>
      <c r="C13530" s="51" t="s">
        <v>224</v>
      </c>
      <c r="D13530" s="51">
        <v>11.6</v>
      </c>
    </row>
    <row r="13531" spans="1:4" ht="15.75" customHeight="1" x14ac:dyDescent="0.3">
      <c r="A13531" s="51">
        <v>3993</v>
      </c>
      <c r="B13531" s="51" t="s">
        <v>13723</v>
      </c>
      <c r="C13531" s="51" t="s">
        <v>216</v>
      </c>
      <c r="D13531" s="51">
        <v>135</v>
      </c>
    </row>
    <row r="13532" spans="1:4" ht="15.75" customHeight="1" x14ac:dyDescent="0.3">
      <c r="A13532" s="51">
        <v>3990</v>
      </c>
      <c r="B13532" s="51" t="s">
        <v>13724</v>
      </c>
      <c r="C13532" s="51" t="s">
        <v>224</v>
      </c>
      <c r="D13532" s="51">
        <v>25.4</v>
      </c>
    </row>
    <row r="13533" spans="1:4" ht="15.75" customHeight="1" x14ac:dyDescent="0.3">
      <c r="A13533" s="51">
        <v>3992</v>
      </c>
      <c r="B13533" s="51" t="s">
        <v>13725</v>
      </c>
      <c r="C13533" s="51" t="s">
        <v>224</v>
      </c>
      <c r="D13533" s="51">
        <v>34.29</v>
      </c>
    </row>
    <row r="13534" spans="1:4" ht="15.75" customHeight="1" x14ac:dyDescent="0.3">
      <c r="A13534" s="51">
        <v>6178</v>
      </c>
      <c r="B13534" s="51" t="s">
        <v>13726</v>
      </c>
      <c r="C13534" s="51" t="s">
        <v>216</v>
      </c>
      <c r="D13534" s="51">
        <v>250.17</v>
      </c>
    </row>
    <row r="13535" spans="1:4" ht="15.75" customHeight="1" x14ac:dyDescent="0.3">
      <c r="A13535" s="51">
        <v>6180</v>
      </c>
      <c r="B13535" s="51" t="s">
        <v>13727</v>
      </c>
      <c r="C13535" s="51" t="s">
        <v>216</v>
      </c>
      <c r="D13535" s="51">
        <v>270</v>
      </c>
    </row>
    <row r="13536" spans="1:4" ht="15.75" customHeight="1" x14ac:dyDescent="0.3">
      <c r="A13536" s="51">
        <v>6182</v>
      </c>
      <c r="B13536" s="51" t="s">
        <v>13728</v>
      </c>
      <c r="C13536" s="51" t="s">
        <v>216</v>
      </c>
      <c r="D13536" s="51">
        <v>335.13</v>
      </c>
    </row>
    <row r="13537" spans="1:4" ht="15.75" customHeight="1" x14ac:dyDescent="0.3">
      <c r="A13537" s="51">
        <v>43614</v>
      </c>
      <c r="B13537" s="51" t="s">
        <v>13729</v>
      </c>
      <c r="C13537" s="51" t="s">
        <v>224</v>
      </c>
      <c r="D13537" s="51">
        <v>17.16</v>
      </c>
    </row>
    <row r="13538" spans="1:4" ht="15.75" customHeight="1" x14ac:dyDescent="0.3">
      <c r="A13538" s="51">
        <v>6193</v>
      </c>
      <c r="B13538" s="51" t="s">
        <v>13730</v>
      </c>
      <c r="C13538" s="51" t="s">
        <v>224</v>
      </c>
      <c r="D13538" s="51">
        <v>20.88</v>
      </c>
    </row>
    <row r="13539" spans="1:4" ht="15.75" customHeight="1" x14ac:dyDescent="0.3">
      <c r="A13539" s="51">
        <v>6189</v>
      </c>
      <c r="B13539" s="51" t="s">
        <v>13731</v>
      </c>
      <c r="C13539" s="51" t="s">
        <v>224</v>
      </c>
      <c r="D13539" s="51">
        <v>30.48</v>
      </c>
    </row>
    <row r="13540" spans="1:4" ht="15.75" customHeight="1" x14ac:dyDescent="0.3">
      <c r="A13540" s="51">
        <v>6214</v>
      </c>
      <c r="B13540" s="51" t="s">
        <v>13732</v>
      </c>
      <c r="C13540" s="51" t="s">
        <v>216</v>
      </c>
      <c r="D13540" s="51">
        <v>156.71</v>
      </c>
    </row>
    <row r="13541" spans="1:4" ht="15.75" customHeight="1" x14ac:dyDescent="0.3">
      <c r="A13541" s="51">
        <v>36153</v>
      </c>
      <c r="B13541" s="51" t="s">
        <v>13733</v>
      </c>
      <c r="C13541" s="51" t="s">
        <v>182</v>
      </c>
      <c r="D13541" s="51">
        <v>200.62</v>
      </c>
    </row>
    <row r="13542" spans="1:4" ht="15.75" customHeight="1" x14ac:dyDescent="0.3">
      <c r="A13542" s="51">
        <v>10740</v>
      </c>
      <c r="B13542" s="51" t="s">
        <v>13734</v>
      </c>
      <c r="C13542" s="51" t="s">
        <v>182</v>
      </c>
    </row>
    <row r="13543" spans="1:4" ht="15.75" customHeight="1" x14ac:dyDescent="0.3">
      <c r="A13543" s="51">
        <v>13914</v>
      </c>
      <c r="B13543" s="51" t="s">
        <v>13735</v>
      </c>
      <c r="C13543" s="51" t="s">
        <v>182</v>
      </c>
    </row>
    <row r="13544" spans="1:4" ht="15.75" customHeight="1" x14ac:dyDescent="0.3">
      <c r="A13544" s="51">
        <v>10742</v>
      </c>
      <c r="B13544" s="51" t="s">
        <v>13736</v>
      </c>
      <c r="C13544" s="51" t="s">
        <v>182</v>
      </c>
    </row>
    <row r="13545" spans="1:4" ht="15.75" customHeight="1" x14ac:dyDescent="0.3">
      <c r="A13545" s="51">
        <v>38465</v>
      </c>
      <c r="B13545" s="51" t="s">
        <v>13737</v>
      </c>
      <c r="C13545" s="51" t="s">
        <v>182</v>
      </c>
      <c r="D13545" s="51">
        <v>29.04</v>
      </c>
    </row>
    <row r="13546" spans="1:4" ht="15.75" customHeight="1" x14ac:dyDescent="0.3">
      <c r="A13546" s="51">
        <v>7543</v>
      </c>
      <c r="B13546" s="51" t="s">
        <v>13738</v>
      </c>
      <c r="C13546" s="51" t="s">
        <v>182</v>
      </c>
      <c r="D13546" s="51">
        <v>8.75</v>
      </c>
    </row>
    <row r="13547" spans="1:4" ht="15.75" customHeight="1" x14ac:dyDescent="0.3">
      <c r="A13547" s="51">
        <v>43427</v>
      </c>
      <c r="B13547" s="51" t="s">
        <v>13739</v>
      </c>
      <c r="C13547" s="51" t="s">
        <v>182</v>
      </c>
    </row>
    <row r="13548" spans="1:4" ht="15.75" customHeight="1" x14ac:dyDescent="0.3">
      <c r="A13548" s="51">
        <v>41613</v>
      </c>
      <c r="B13548" s="51" t="s">
        <v>13740</v>
      </c>
      <c r="C13548" s="51" t="s">
        <v>182</v>
      </c>
    </row>
    <row r="13549" spans="1:4" ht="15.75" customHeight="1" x14ac:dyDescent="0.3">
      <c r="A13549" s="51">
        <v>41614</v>
      </c>
      <c r="B13549" s="51" t="s">
        <v>13741</v>
      </c>
      <c r="C13549" s="51" t="s">
        <v>182</v>
      </c>
    </row>
    <row r="13550" spans="1:4" ht="15.75" customHeight="1" x14ac:dyDescent="0.3">
      <c r="A13550" s="51">
        <v>41615</v>
      </c>
      <c r="B13550" s="51" t="s">
        <v>13742</v>
      </c>
      <c r="C13550" s="51" t="s">
        <v>182</v>
      </c>
    </row>
    <row r="13551" spans="1:4" ht="15.75" customHeight="1" x14ac:dyDescent="0.3">
      <c r="A13551" s="51">
        <v>41616</v>
      </c>
      <c r="B13551" s="51" t="s">
        <v>13743</v>
      </c>
      <c r="C13551" s="51" t="s">
        <v>182</v>
      </c>
    </row>
    <row r="13552" spans="1:4" ht="15.75" customHeight="1" x14ac:dyDescent="0.3">
      <c r="A13552" s="51">
        <v>41617</v>
      </c>
      <c r="B13552" s="51" t="s">
        <v>13744</v>
      </c>
      <c r="C13552" s="51" t="s">
        <v>182</v>
      </c>
    </row>
    <row r="13553" spans="1:4" ht="15.75" customHeight="1" x14ac:dyDescent="0.3">
      <c r="A13553" s="51">
        <v>41618</v>
      </c>
      <c r="B13553" s="51" t="s">
        <v>13745</v>
      </c>
      <c r="C13553" s="51" t="s">
        <v>182</v>
      </c>
    </row>
    <row r="13554" spans="1:4" ht="15.75" customHeight="1" x14ac:dyDescent="0.3">
      <c r="A13554" s="51">
        <v>43428</v>
      </c>
      <c r="B13554" s="51" t="s">
        <v>13746</v>
      </c>
      <c r="C13554" s="51" t="s">
        <v>182</v>
      </c>
    </row>
    <row r="13555" spans="1:4" ht="15.75" customHeight="1" x14ac:dyDescent="0.3">
      <c r="A13555" s="51">
        <v>41619</v>
      </c>
      <c r="B13555" s="51" t="s">
        <v>13747</v>
      </c>
      <c r="C13555" s="51" t="s">
        <v>182</v>
      </c>
    </row>
    <row r="13556" spans="1:4" ht="15.75" customHeight="1" x14ac:dyDescent="0.3">
      <c r="A13556" s="51">
        <v>41620</v>
      </c>
      <c r="B13556" s="51" t="s">
        <v>13748</v>
      </c>
      <c r="C13556" s="51" t="s">
        <v>182</v>
      </c>
    </row>
    <row r="13557" spans="1:4" ht="15.75" customHeight="1" x14ac:dyDescent="0.3">
      <c r="A13557" s="51">
        <v>41622</v>
      </c>
      <c r="B13557" s="51" t="s">
        <v>13749</v>
      </c>
      <c r="C13557" s="51" t="s">
        <v>182</v>
      </c>
    </row>
    <row r="13558" spans="1:4" ht="15.75" customHeight="1" x14ac:dyDescent="0.3">
      <c r="A13558" s="51">
        <v>41623</v>
      </c>
      <c r="B13558" s="51" t="s">
        <v>13750</v>
      </c>
      <c r="C13558" s="51" t="s">
        <v>182</v>
      </c>
    </row>
    <row r="13559" spans="1:4" ht="15.75" customHeight="1" x14ac:dyDescent="0.3">
      <c r="A13559" s="51">
        <v>41624</v>
      </c>
      <c r="B13559" s="51" t="s">
        <v>13751</v>
      </c>
      <c r="C13559" s="51" t="s">
        <v>182</v>
      </c>
    </row>
    <row r="13560" spans="1:4" ht="15.75" customHeight="1" x14ac:dyDescent="0.3">
      <c r="A13560" s="51">
        <v>41625</v>
      </c>
      <c r="B13560" s="51" t="s">
        <v>13752</v>
      </c>
      <c r="C13560" s="51" t="s">
        <v>182</v>
      </c>
    </row>
    <row r="13561" spans="1:4" ht="15.75" customHeight="1" x14ac:dyDescent="0.3">
      <c r="A13561" s="51">
        <v>39346</v>
      </c>
      <c r="B13561" s="51" t="s">
        <v>13753</v>
      </c>
      <c r="C13561" s="51" t="s">
        <v>182</v>
      </c>
      <c r="D13561" s="51">
        <v>5.4</v>
      </c>
    </row>
    <row r="13562" spans="1:4" ht="15.75" customHeight="1" x14ac:dyDescent="0.3">
      <c r="A13562" s="51">
        <v>39350</v>
      </c>
      <c r="B13562" s="51" t="s">
        <v>13754</v>
      </c>
      <c r="C13562" s="51" t="s">
        <v>182</v>
      </c>
      <c r="D13562" s="51">
        <v>5.81</v>
      </c>
    </row>
    <row r="13563" spans="1:4" ht="15.75" customHeight="1" x14ac:dyDescent="0.3">
      <c r="A13563" s="51">
        <v>39351</v>
      </c>
      <c r="B13563" s="51" t="s">
        <v>13755</v>
      </c>
      <c r="C13563" s="51" t="s">
        <v>182</v>
      </c>
      <c r="D13563" s="51">
        <v>6.73</v>
      </c>
    </row>
    <row r="13564" spans="1:4" ht="15.75" customHeight="1" x14ac:dyDescent="0.3">
      <c r="A13564" s="51">
        <v>39352</v>
      </c>
      <c r="B13564" s="51" t="s">
        <v>13756</v>
      </c>
      <c r="C13564" s="51" t="s">
        <v>182</v>
      </c>
      <c r="D13564" s="51">
        <v>5.4</v>
      </c>
    </row>
    <row r="13565" spans="1:4" ht="15.75" customHeight="1" x14ac:dyDescent="0.3">
      <c r="A13565" s="51">
        <v>38837</v>
      </c>
      <c r="B13565" s="51" t="s">
        <v>13757</v>
      </c>
      <c r="C13565" s="51" t="s">
        <v>182</v>
      </c>
    </row>
    <row r="13566" spans="1:4" ht="15.75" customHeight="1" x14ac:dyDescent="0.3">
      <c r="A13566" s="51">
        <v>38836</v>
      </c>
      <c r="B13566" s="51" t="s">
        <v>13758</v>
      </c>
      <c r="C13566" s="51" t="s">
        <v>182</v>
      </c>
    </row>
    <row r="13567" spans="1:4" ht="15.75" customHeight="1" x14ac:dyDescent="0.3">
      <c r="A13567" s="51">
        <v>2666</v>
      </c>
      <c r="B13567" s="51" t="s">
        <v>13759</v>
      </c>
      <c r="C13567" s="51" t="s">
        <v>182</v>
      </c>
      <c r="D13567" s="51">
        <v>9.2799999999999994</v>
      </c>
    </row>
    <row r="13568" spans="1:4" ht="15.75" customHeight="1" x14ac:dyDescent="0.3">
      <c r="A13568" s="51">
        <v>2668</v>
      </c>
      <c r="B13568" s="51" t="s">
        <v>13760</v>
      </c>
      <c r="C13568" s="51" t="s">
        <v>182</v>
      </c>
      <c r="D13568" s="51">
        <v>10.6</v>
      </c>
    </row>
    <row r="13569" spans="1:4" ht="15.75" customHeight="1" x14ac:dyDescent="0.3">
      <c r="A13569" s="51">
        <v>2664</v>
      </c>
      <c r="B13569" s="51" t="s">
        <v>13761</v>
      </c>
      <c r="C13569" s="51" t="s">
        <v>182</v>
      </c>
      <c r="D13569" s="51">
        <v>15.64</v>
      </c>
    </row>
    <row r="13570" spans="1:4" ht="15.75" customHeight="1" x14ac:dyDescent="0.3">
      <c r="A13570" s="51">
        <v>2662</v>
      </c>
      <c r="B13570" s="51" t="s">
        <v>13762</v>
      </c>
      <c r="C13570" s="51" t="s">
        <v>182</v>
      </c>
      <c r="D13570" s="51">
        <v>19.18</v>
      </c>
    </row>
    <row r="13571" spans="1:4" ht="15.75" customHeight="1" x14ac:dyDescent="0.3">
      <c r="A13571" s="51">
        <v>20964</v>
      </c>
      <c r="B13571" s="51" t="s">
        <v>13763</v>
      </c>
      <c r="C13571" s="51" t="s">
        <v>182</v>
      </c>
      <c r="D13571" s="51">
        <v>99.57</v>
      </c>
    </row>
    <row r="13572" spans="1:4" ht="15.75" customHeight="1" x14ac:dyDescent="0.3">
      <c r="A13572" s="51">
        <v>10905</v>
      </c>
      <c r="B13572" s="51" t="s">
        <v>13764</v>
      </c>
      <c r="C13572" s="51" t="s">
        <v>182</v>
      </c>
      <c r="D13572" s="51">
        <v>133.57</v>
      </c>
    </row>
    <row r="13573" spans="1:4" ht="15.75" customHeight="1" x14ac:dyDescent="0.3">
      <c r="A13573" s="51">
        <v>11289</v>
      </c>
      <c r="B13573" s="51" t="s">
        <v>13765</v>
      </c>
      <c r="C13573" s="51" t="s">
        <v>182</v>
      </c>
      <c r="D13573" s="51">
        <v>117.2</v>
      </c>
    </row>
    <row r="13574" spans="1:4" ht="15.75" customHeight="1" x14ac:dyDescent="0.3">
      <c r="A13574" s="51">
        <v>11241</v>
      </c>
      <c r="B13574" s="51" t="s">
        <v>13766</v>
      </c>
      <c r="C13574" s="51" t="s">
        <v>182</v>
      </c>
      <c r="D13574" s="51">
        <v>293.02</v>
      </c>
    </row>
    <row r="13575" spans="1:4" ht="15.75" customHeight="1" x14ac:dyDescent="0.3">
      <c r="A13575" s="51">
        <v>11301</v>
      </c>
      <c r="B13575" s="51" t="s">
        <v>13767</v>
      </c>
      <c r="C13575" s="51" t="s">
        <v>182</v>
      </c>
      <c r="D13575" s="51">
        <v>743.02</v>
      </c>
    </row>
    <row r="13576" spans="1:4" ht="15.75" customHeight="1" x14ac:dyDescent="0.3">
      <c r="A13576" s="51">
        <v>21090</v>
      </c>
      <c r="B13576" s="51" t="s">
        <v>13768</v>
      </c>
      <c r="C13576" s="51" t="s">
        <v>182</v>
      </c>
      <c r="D13576" s="51">
        <v>910.46</v>
      </c>
    </row>
    <row r="13577" spans="1:4" ht="15.75" customHeight="1" x14ac:dyDescent="0.3">
      <c r="A13577" s="51">
        <v>11315</v>
      </c>
      <c r="B13577" s="51" t="s">
        <v>13769</v>
      </c>
      <c r="C13577" s="51" t="s">
        <v>182</v>
      </c>
      <c r="D13577" s="51">
        <v>177.9</v>
      </c>
    </row>
    <row r="13578" spans="1:4" ht="15.75" customHeight="1" x14ac:dyDescent="0.3">
      <c r="A13578" s="51">
        <v>21071</v>
      </c>
      <c r="B13578" s="51" t="s">
        <v>13770</v>
      </c>
      <c r="C13578" s="51" t="s">
        <v>182</v>
      </c>
      <c r="D13578" s="51">
        <v>272.08999999999997</v>
      </c>
    </row>
    <row r="13579" spans="1:4" ht="15.75" customHeight="1" x14ac:dyDescent="0.3">
      <c r="A13579" s="51">
        <v>14112</v>
      </c>
      <c r="B13579" s="51" t="s">
        <v>13771</v>
      </c>
      <c r="C13579" s="51" t="s">
        <v>182</v>
      </c>
      <c r="D13579" s="51">
        <v>379.88</v>
      </c>
    </row>
    <row r="13580" spans="1:4" ht="15.75" customHeight="1" x14ac:dyDescent="0.3">
      <c r="A13580" s="51">
        <v>11316</v>
      </c>
      <c r="B13580" s="51" t="s">
        <v>13772</v>
      </c>
      <c r="C13580" s="51" t="s">
        <v>182</v>
      </c>
      <c r="D13580" s="51">
        <v>586.04</v>
      </c>
    </row>
    <row r="13581" spans="1:4" ht="15.75" customHeight="1" x14ac:dyDescent="0.3">
      <c r="A13581" s="51">
        <v>6243</v>
      </c>
      <c r="B13581" s="51" t="s">
        <v>13773</v>
      </c>
      <c r="C13581" s="51" t="s">
        <v>182</v>
      </c>
      <c r="D13581" s="51">
        <v>675</v>
      </c>
    </row>
    <row r="13582" spans="1:4" ht="15.75" customHeight="1" x14ac:dyDescent="0.3">
      <c r="A13582" s="51">
        <v>6240</v>
      </c>
      <c r="B13582" s="51" t="s">
        <v>13774</v>
      </c>
      <c r="C13582" s="51" t="s">
        <v>182</v>
      </c>
      <c r="D13582" s="51">
        <v>893.72</v>
      </c>
    </row>
    <row r="13583" spans="1:4" ht="15.75" customHeight="1" x14ac:dyDescent="0.3">
      <c r="A13583" s="51">
        <v>11296</v>
      </c>
      <c r="B13583" s="51" t="s">
        <v>13775</v>
      </c>
      <c r="C13583" s="51" t="s">
        <v>182</v>
      </c>
      <c r="D13583" s="51">
        <v>2847.55</v>
      </c>
    </row>
    <row r="13584" spans="1:4" ht="15.75" customHeight="1" x14ac:dyDescent="0.3">
      <c r="A13584" s="51">
        <v>11299</v>
      </c>
      <c r="B13584" s="51" t="s">
        <v>13776</v>
      </c>
      <c r="C13584" s="51" t="s">
        <v>182</v>
      </c>
      <c r="D13584" s="51">
        <v>963.83</v>
      </c>
    </row>
    <row r="13585" spans="1:4" ht="15.75" customHeight="1" x14ac:dyDescent="0.3">
      <c r="A13585" s="51">
        <v>11688</v>
      </c>
      <c r="B13585" s="51" t="s">
        <v>13777</v>
      </c>
      <c r="C13585" s="51" t="s">
        <v>182</v>
      </c>
      <c r="D13585" s="51">
        <v>578.47</v>
      </c>
    </row>
    <row r="13586" spans="1:4" ht="15.75" customHeight="1" x14ac:dyDescent="0.3">
      <c r="A13586" s="51">
        <v>37736</v>
      </c>
      <c r="B13586" s="51" t="s">
        <v>13778</v>
      </c>
      <c r="C13586" s="51" t="s">
        <v>182</v>
      </c>
    </row>
    <row r="13587" spans="1:4" ht="15.75" customHeight="1" x14ac:dyDescent="0.3">
      <c r="A13587" s="51">
        <v>37739</v>
      </c>
      <c r="B13587" s="51" t="s">
        <v>13779</v>
      </c>
      <c r="C13587" s="51" t="s">
        <v>182</v>
      </c>
    </row>
    <row r="13588" spans="1:4" ht="15.75" customHeight="1" x14ac:dyDescent="0.3">
      <c r="A13588" s="51">
        <v>37740</v>
      </c>
      <c r="B13588" s="51" t="s">
        <v>13780</v>
      </c>
      <c r="C13588" s="51" t="s">
        <v>182</v>
      </c>
    </row>
    <row r="13589" spans="1:4" ht="15.75" customHeight="1" x14ac:dyDescent="0.3">
      <c r="A13589" s="51">
        <v>37738</v>
      </c>
      <c r="B13589" s="51" t="s">
        <v>13781</v>
      </c>
      <c r="C13589" s="51" t="s">
        <v>182</v>
      </c>
    </row>
    <row r="13590" spans="1:4" ht="15.75" customHeight="1" x14ac:dyDescent="0.3">
      <c r="A13590" s="51">
        <v>37737</v>
      </c>
      <c r="B13590" s="51" t="s">
        <v>13782</v>
      </c>
      <c r="C13590" s="51" t="s">
        <v>182</v>
      </c>
    </row>
    <row r="13591" spans="1:4" ht="15.75" customHeight="1" x14ac:dyDescent="0.3">
      <c r="A13591" s="51">
        <v>25014</v>
      </c>
      <c r="B13591" s="51" t="s">
        <v>13783</v>
      </c>
      <c r="C13591" s="51" t="s">
        <v>182</v>
      </c>
    </row>
    <row r="13592" spans="1:4" ht="15.75" customHeight="1" x14ac:dyDescent="0.3">
      <c r="A13592" s="51">
        <v>25013</v>
      </c>
      <c r="B13592" s="51" t="s">
        <v>13784</v>
      </c>
      <c r="C13592" s="51" t="s">
        <v>182</v>
      </c>
    </row>
    <row r="13593" spans="1:4" ht="15.75" customHeight="1" x14ac:dyDescent="0.3">
      <c r="A13593" s="51">
        <v>14405</v>
      </c>
      <c r="B13593" s="51" t="s">
        <v>13785</v>
      </c>
      <c r="C13593" s="51" t="s">
        <v>182</v>
      </c>
    </row>
    <row r="13594" spans="1:4" ht="15.75" customHeight="1" x14ac:dyDescent="0.3">
      <c r="A13594" s="51">
        <v>20271</v>
      </c>
      <c r="B13594" s="51" t="s">
        <v>13786</v>
      </c>
      <c r="C13594" s="51" t="s">
        <v>182</v>
      </c>
      <c r="D13594" s="51">
        <v>638.85</v>
      </c>
    </row>
    <row r="13595" spans="1:4" ht="15.75" customHeight="1" x14ac:dyDescent="0.3">
      <c r="A13595" s="51">
        <v>10423</v>
      </c>
      <c r="B13595" s="51" t="s">
        <v>13787</v>
      </c>
      <c r="C13595" s="51" t="s">
        <v>182</v>
      </c>
      <c r="D13595" s="51">
        <v>469.06</v>
      </c>
    </row>
    <row r="13596" spans="1:4" ht="15.75" customHeight="1" x14ac:dyDescent="0.3">
      <c r="A13596" s="51">
        <v>36790</v>
      </c>
      <c r="B13596" s="51" t="s">
        <v>13788</v>
      </c>
      <c r="C13596" s="51" t="s">
        <v>182</v>
      </c>
      <c r="D13596" s="51">
        <v>359.84</v>
      </c>
    </row>
    <row r="13597" spans="1:4" ht="15.75" customHeight="1" x14ac:dyDescent="0.3">
      <c r="A13597" s="51">
        <v>37589</v>
      </c>
      <c r="B13597" s="51" t="s">
        <v>13789</v>
      </c>
      <c r="C13597" s="51" t="s">
        <v>182</v>
      </c>
      <c r="D13597" s="51">
        <v>440.9</v>
      </c>
    </row>
    <row r="13598" spans="1:4" ht="15.75" customHeight="1" x14ac:dyDescent="0.3">
      <c r="A13598" s="51">
        <v>11690</v>
      </c>
      <c r="B13598" s="51" t="s">
        <v>13790</v>
      </c>
      <c r="C13598" s="51" t="s">
        <v>182</v>
      </c>
      <c r="D13598" s="51">
        <v>234.22</v>
      </c>
    </row>
    <row r="13599" spans="1:4" ht="15.75" customHeight="1" x14ac:dyDescent="0.3">
      <c r="A13599" s="51">
        <v>20234</v>
      </c>
      <c r="B13599" s="51" t="s">
        <v>13791</v>
      </c>
      <c r="C13599" s="51" t="s">
        <v>182</v>
      </c>
      <c r="D13599" s="51">
        <v>296.41000000000003</v>
      </c>
    </row>
    <row r="13600" spans="1:4" ht="15.75" customHeight="1" x14ac:dyDescent="0.3">
      <c r="A13600" s="51">
        <v>44480</v>
      </c>
      <c r="B13600" s="51" t="s">
        <v>13792</v>
      </c>
      <c r="C13600" s="51" t="s">
        <v>303</v>
      </c>
      <c r="D13600" s="51">
        <v>14.19</v>
      </c>
    </row>
    <row r="13601" spans="1:4" ht="15.75" customHeight="1" x14ac:dyDescent="0.3">
      <c r="A13601" s="51">
        <v>11457</v>
      </c>
      <c r="B13601" s="51" t="s">
        <v>13793</v>
      </c>
      <c r="C13601" s="51" t="s">
        <v>182</v>
      </c>
      <c r="D13601" s="51">
        <v>44.65</v>
      </c>
    </row>
    <row r="13602" spans="1:4" ht="15.75" customHeight="1" x14ac:dyDescent="0.3">
      <c r="A13602" s="51">
        <v>44073</v>
      </c>
      <c r="B13602" s="51" t="s">
        <v>13794</v>
      </c>
      <c r="C13602" s="51" t="s">
        <v>224</v>
      </c>
      <c r="D13602" s="51">
        <v>0.68</v>
      </c>
    </row>
    <row r="13603" spans="1:4" ht="15.75" customHeight="1" x14ac:dyDescent="0.3">
      <c r="A13603" s="51">
        <v>3593</v>
      </c>
      <c r="B13603" s="51" t="s">
        <v>13795</v>
      </c>
      <c r="C13603" s="51" t="s">
        <v>182</v>
      </c>
    </row>
    <row r="13604" spans="1:4" ht="15.75" customHeight="1" x14ac:dyDescent="0.3">
      <c r="A13604" s="51">
        <v>3588</v>
      </c>
      <c r="B13604" s="51" t="s">
        <v>13796</v>
      </c>
      <c r="C13604" s="51" t="s">
        <v>182</v>
      </c>
    </row>
    <row r="13605" spans="1:4" ht="15.75" customHeight="1" x14ac:dyDescent="0.3">
      <c r="A13605" s="51">
        <v>3587</v>
      </c>
      <c r="B13605" s="51" t="s">
        <v>13797</v>
      </c>
      <c r="C13605" s="51" t="s">
        <v>182</v>
      </c>
    </row>
    <row r="13606" spans="1:4" ht="15.75" customHeight="1" x14ac:dyDescent="0.3">
      <c r="A13606" s="51">
        <v>3585</v>
      </c>
      <c r="B13606" s="51" t="s">
        <v>13798</v>
      </c>
      <c r="C13606" s="51" t="s">
        <v>182</v>
      </c>
    </row>
    <row r="13607" spans="1:4" ht="15.75" customHeight="1" x14ac:dyDescent="0.3">
      <c r="A13607" s="51">
        <v>3590</v>
      </c>
      <c r="B13607" s="51" t="s">
        <v>13799</v>
      </c>
      <c r="C13607" s="51" t="s">
        <v>182</v>
      </c>
    </row>
    <row r="13608" spans="1:4" ht="15.75" customHeight="1" x14ac:dyDescent="0.3">
      <c r="A13608" s="51">
        <v>3589</v>
      </c>
      <c r="B13608" s="51" t="s">
        <v>13800</v>
      </c>
      <c r="C13608" s="51" t="s">
        <v>182</v>
      </c>
    </row>
    <row r="13609" spans="1:4" ht="15.75" customHeight="1" x14ac:dyDescent="0.3">
      <c r="A13609" s="51">
        <v>3592</v>
      </c>
      <c r="B13609" s="51" t="s">
        <v>13801</v>
      </c>
      <c r="C13609" s="51" t="s">
        <v>182</v>
      </c>
    </row>
    <row r="13610" spans="1:4" ht="15.75" customHeight="1" x14ac:dyDescent="0.3">
      <c r="A13610" s="51">
        <v>3586</v>
      </c>
      <c r="B13610" s="51" t="s">
        <v>13802</v>
      </c>
      <c r="C13610" s="51" t="s">
        <v>182</v>
      </c>
    </row>
    <row r="13611" spans="1:4" ht="15.75" customHeight="1" x14ac:dyDescent="0.3">
      <c r="A13611" s="51">
        <v>3591</v>
      </c>
      <c r="B13611" s="51" t="s">
        <v>13803</v>
      </c>
      <c r="C13611" s="51" t="s">
        <v>182</v>
      </c>
    </row>
    <row r="13612" spans="1:4" ht="15.75" customHeight="1" x14ac:dyDescent="0.3">
      <c r="A13612" s="51">
        <v>40396</v>
      </c>
      <c r="B13612" s="51" t="s">
        <v>13804</v>
      </c>
      <c r="C13612" s="51" t="s">
        <v>182</v>
      </c>
    </row>
    <row r="13613" spans="1:4" ht="15.75" customHeight="1" x14ac:dyDescent="0.3">
      <c r="A13613" s="51">
        <v>40395</v>
      </c>
      <c r="B13613" s="51" t="s">
        <v>13805</v>
      </c>
      <c r="C13613" s="51" t="s">
        <v>182</v>
      </c>
    </row>
    <row r="13614" spans="1:4" ht="15.75" customHeight="1" x14ac:dyDescent="0.3">
      <c r="A13614" s="51">
        <v>40394</v>
      </c>
      <c r="B13614" s="51" t="s">
        <v>13806</v>
      </c>
      <c r="C13614" s="51" t="s">
        <v>182</v>
      </c>
    </row>
    <row r="13615" spans="1:4" ht="15.75" customHeight="1" x14ac:dyDescent="0.3">
      <c r="A13615" s="51">
        <v>40392</v>
      </c>
      <c r="B13615" s="51" t="s">
        <v>13807</v>
      </c>
      <c r="C13615" s="51" t="s">
        <v>182</v>
      </c>
    </row>
    <row r="13616" spans="1:4" ht="15.75" customHeight="1" x14ac:dyDescent="0.3">
      <c r="A13616" s="51">
        <v>40398</v>
      </c>
      <c r="B13616" s="51" t="s">
        <v>13808</v>
      </c>
      <c r="C13616" s="51" t="s">
        <v>182</v>
      </c>
    </row>
    <row r="13617" spans="1:4" ht="15.75" customHeight="1" x14ac:dyDescent="0.3">
      <c r="A13617" s="51">
        <v>40397</v>
      </c>
      <c r="B13617" s="51" t="s">
        <v>13809</v>
      </c>
      <c r="C13617" s="51" t="s">
        <v>182</v>
      </c>
    </row>
    <row r="13618" spans="1:4" ht="15.75" customHeight="1" x14ac:dyDescent="0.3">
      <c r="A13618" s="51">
        <v>40399</v>
      </c>
      <c r="B13618" s="51" t="s">
        <v>13810</v>
      </c>
      <c r="C13618" s="51" t="s">
        <v>182</v>
      </c>
    </row>
    <row r="13619" spans="1:4" ht="15.75" customHeight="1" x14ac:dyDescent="0.3">
      <c r="A13619" s="51">
        <v>40393</v>
      </c>
      <c r="B13619" s="51" t="s">
        <v>13811</v>
      </c>
      <c r="C13619" s="51" t="s">
        <v>182</v>
      </c>
    </row>
    <row r="13620" spans="1:4" ht="15.75" customHeight="1" x14ac:dyDescent="0.3">
      <c r="A13620" s="51">
        <v>44253</v>
      </c>
      <c r="B13620" s="51" t="s">
        <v>13812</v>
      </c>
      <c r="C13620" s="51" t="s">
        <v>182</v>
      </c>
      <c r="D13620" s="51">
        <v>306.76</v>
      </c>
    </row>
    <row r="13621" spans="1:4" ht="15.75" customHeight="1" x14ac:dyDescent="0.3">
      <c r="A13621" s="51">
        <v>21121</v>
      </c>
      <c r="B13621" s="51" t="s">
        <v>13813</v>
      </c>
      <c r="C13621" s="51" t="s">
        <v>182</v>
      </c>
      <c r="D13621" s="51">
        <v>4.4000000000000004</v>
      </c>
    </row>
    <row r="13622" spans="1:4" ht="15.75" customHeight="1" x14ac:dyDescent="0.3">
      <c r="A13622" s="51">
        <v>38010</v>
      </c>
      <c r="B13622" s="51" t="s">
        <v>13814</v>
      </c>
      <c r="C13622" s="51" t="s">
        <v>182</v>
      </c>
      <c r="D13622" s="51">
        <v>5.48</v>
      </c>
    </row>
    <row r="13623" spans="1:4" ht="15.75" customHeight="1" x14ac:dyDescent="0.3">
      <c r="A13623" s="51">
        <v>38011</v>
      </c>
      <c r="B13623" s="51" t="s">
        <v>13815</v>
      </c>
      <c r="C13623" s="51" t="s">
        <v>182</v>
      </c>
      <c r="D13623" s="51">
        <v>10.98</v>
      </c>
    </row>
    <row r="13624" spans="1:4" ht="15.75" customHeight="1" x14ac:dyDescent="0.3">
      <c r="A13624" s="51">
        <v>38012</v>
      </c>
      <c r="B13624" s="51" t="s">
        <v>13816</v>
      </c>
      <c r="C13624" s="51" t="s">
        <v>182</v>
      </c>
      <c r="D13624" s="51">
        <v>41.87</v>
      </c>
    </row>
    <row r="13625" spans="1:4" ht="15.75" customHeight="1" x14ac:dyDescent="0.3">
      <c r="A13625" s="51">
        <v>38013</v>
      </c>
      <c r="B13625" s="51" t="s">
        <v>13817</v>
      </c>
      <c r="C13625" s="51" t="s">
        <v>182</v>
      </c>
      <c r="D13625" s="51">
        <v>53.79</v>
      </c>
    </row>
    <row r="13626" spans="1:4" ht="15.75" customHeight="1" x14ac:dyDescent="0.3">
      <c r="A13626" s="51">
        <v>38014</v>
      </c>
      <c r="B13626" s="51" t="s">
        <v>13818</v>
      </c>
      <c r="C13626" s="51" t="s">
        <v>182</v>
      </c>
      <c r="D13626" s="51">
        <v>89.84</v>
      </c>
    </row>
    <row r="13627" spans="1:4" ht="15.75" customHeight="1" x14ac:dyDescent="0.3">
      <c r="A13627" s="51">
        <v>38015</v>
      </c>
      <c r="B13627" s="51" t="s">
        <v>13819</v>
      </c>
      <c r="C13627" s="51" t="s">
        <v>182</v>
      </c>
      <c r="D13627" s="51">
        <v>211.2</v>
      </c>
    </row>
    <row r="13628" spans="1:4" ht="15.75" customHeight="1" x14ac:dyDescent="0.3">
      <c r="A13628" s="51">
        <v>38016</v>
      </c>
      <c r="B13628" s="51" t="s">
        <v>13820</v>
      </c>
      <c r="C13628" s="51" t="s">
        <v>182</v>
      </c>
      <c r="D13628" s="51">
        <v>245.6</v>
      </c>
    </row>
    <row r="13629" spans="1:4" ht="15.75" customHeight="1" x14ac:dyDescent="0.3">
      <c r="A13629" s="51">
        <v>12741</v>
      </c>
      <c r="B13629" s="51" t="s">
        <v>13821</v>
      </c>
      <c r="C13629" s="51" t="s">
        <v>182</v>
      </c>
    </row>
    <row r="13630" spans="1:4" ht="15.75" customHeight="1" x14ac:dyDescent="0.3">
      <c r="A13630" s="51">
        <v>12733</v>
      </c>
      <c r="B13630" s="51" t="s">
        <v>13822</v>
      </c>
      <c r="C13630" s="51" t="s">
        <v>182</v>
      </c>
    </row>
    <row r="13631" spans="1:4" ht="15.75" customHeight="1" x14ac:dyDescent="0.3">
      <c r="A13631" s="51">
        <v>12734</v>
      </c>
      <c r="B13631" s="51" t="s">
        <v>13823</v>
      </c>
      <c r="C13631" s="51" t="s">
        <v>182</v>
      </c>
    </row>
    <row r="13632" spans="1:4" ht="15.75" customHeight="1" x14ac:dyDescent="0.3">
      <c r="A13632" s="51">
        <v>12735</v>
      </c>
      <c r="B13632" s="51" t="s">
        <v>13824</v>
      </c>
      <c r="C13632" s="51" t="s">
        <v>182</v>
      </c>
    </row>
    <row r="13633" spans="1:3" ht="15.75" customHeight="1" x14ac:dyDescent="0.3">
      <c r="A13633" s="51">
        <v>12736</v>
      </c>
      <c r="B13633" s="51" t="s">
        <v>13825</v>
      </c>
      <c r="C13633" s="51" t="s">
        <v>182</v>
      </c>
    </row>
    <row r="13634" spans="1:3" ht="15.75" customHeight="1" x14ac:dyDescent="0.3">
      <c r="A13634" s="51">
        <v>12737</v>
      </c>
      <c r="B13634" s="51" t="s">
        <v>13826</v>
      </c>
      <c r="C13634" s="51" t="s">
        <v>182</v>
      </c>
    </row>
    <row r="13635" spans="1:3" ht="15.75" customHeight="1" x14ac:dyDescent="0.3">
      <c r="A13635" s="51">
        <v>12738</v>
      </c>
      <c r="B13635" s="51" t="s">
        <v>13827</v>
      </c>
      <c r="C13635" s="51" t="s">
        <v>182</v>
      </c>
    </row>
    <row r="13636" spans="1:3" ht="15.75" customHeight="1" x14ac:dyDescent="0.3">
      <c r="A13636" s="51">
        <v>12739</v>
      </c>
      <c r="B13636" s="51" t="s">
        <v>13828</v>
      </c>
      <c r="C13636" s="51" t="s">
        <v>182</v>
      </c>
    </row>
    <row r="13637" spans="1:3" ht="15.75" customHeight="1" x14ac:dyDescent="0.3">
      <c r="A13637" s="51">
        <v>12740</v>
      </c>
      <c r="B13637" s="51" t="s">
        <v>13829</v>
      </c>
      <c r="C13637" s="51" t="s">
        <v>182</v>
      </c>
    </row>
    <row r="13638" spans="1:3" ht="15.75" customHeight="1" x14ac:dyDescent="0.3">
      <c r="A13638" s="51">
        <v>6297</v>
      </c>
      <c r="B13638" s="51" t="s">
        <v>13830</v>
      </c>
      <c r="C13638" s="51" t="s">
        <v>182</v>
      </c>
    </row>
    <row r="13639" spans="1:3" ht="15.75" customHeight="1" x14ac:dyDescent="0.3">
      <c r="A13639" s="51">
        <v>6296</v>
      </c>
      <c r="B13639" s="51" t="s">
        <v>13831</v>
      </c>
      <c r="C13639" s="51" t="s">
        <v>182</v>
      </c>
    </row>
    <row r="13640" spans="1:3" ht="15.75" customHeight="1" x14ac:dyDescent="0.3">
      <c r="A13640" s="51">
        <v>6323</v>
      </c>
      <c r="B13640" s="51" t="s">
        <v>13832</v>
      </c>
      <c r="C13640" s="51" t="s">
        <v>182</v>
      </c>
    </row>
    <row r="13641" spans="1:3" ht="15.75" customHeight="1" x14ac:dyDescent="0.3">
      <c r="A13641" s="51">
        <v>6294</v>
      </c>
      <c r="B13641" s="51" t="s">
        <v>13833</v>
      </c>
      <c r="C13641" s="51" t="s">
        <v>182</v>
      </c>
    </row>
    <row r="13642" spans="1:3" ht="15.75" customHeight="1" x14ac:dyDescent="0.3">
      <c r="A13642" s="51">
        <v>6299</v>
      </c>
      <c r="B13642" s="51" t="s">
        <v>13834</v>
      </c>
      <c r="C13642" s="51" t="s">
        <v>182</v>
      </c>
    </row>
    <row r="13643" spans="1:3" ht="15.75" customHeight="1" x14ac:dyDescent="0.3">
      <c r="A13643" s="51">
        <v>6298</v>
      </c>
      <c r="B13643" s="51" t="s">
        <v>13835</v>
      </c>
      <c r="C13643" s="51" t="s">
        <v>182</v>
      </c>
    </row>
    <row r="13644" spans="1:3" ht="15.75" customHeight="1" x14ac:dyDescent="0.3">
      <c r="A13644" s="51">
        <v>6322</v>
      </c>
      <c r="B13644" s="51" t="s">
        <v>13836</v>
      </c>
      <c r="C13644" s="51" t="s">
        <v>182</v>
      </c>
    </row>
    <row r="13645" spans="1:3" ht="15.75" customHeight="1" x14ac:dyDescent="0.3">
      <c r="A13645" s="51">
        <v>6295</v>
      </c>
      <c r="B13645" s="51" t="s">
        <v>13837</v>
      </c>
      <c r="C13645" s="51" t="s">
        <v>182</v>
      </c>
    </row>
    <row r="13646" spans="1:3" ht="15.75" customHeight="1" x14ac:dyDescent="0.3">
      <c r="A13646" s="51">
        <v>6300</v>
      </c>
      <c r="B13646" s="51" t="s">
        <v>13838</v>
      </c>
      <c r="C13646" s="51" t="s">
        <v>182</v>
      </c>
    </row>
    <row r="13647" spans="1:3" ht="15.75" customHeight="1" x14ac:dyDescent="0.3">
      <c r="A13647" s="51">
        <v>6321</v>
      </c>
      <c r="B13647" s="51" t="s">
        <v>13839</v>
      </c>
      <c r="C13647" s="51" t="s">
        <v>182</v>
      </c>
    </row>
    <row r="13648" spans="1:3" ht="15.75" customHeight="1" x14ac:dyDescent="0.3">
      <c r="A13648" s="51">
        <v>6301</v>
      </c>
      <c r="B13648" s="51" t="s">
        <v>13840</v>
      </c>
      <c r="C13648" s="51" t="s">
        <v>182</v>
      </c>
    </row>
    <row r="13649" spans="1:4" ht="15.75" customHeight="1" x14ac:dyDescent="0.3">
      <c r="A13649" s="51">
        <v>7105</v>
      </c>
      <c r="B13649" s="51" t="s">
        <v>13841</v>
      </c>
      <c r="C13649" s="51" t="s">
        <v>182</v>
      </c>
      <c r="D13649" s="51">
        <v>44.72</v>
      </c>
    </row>
    <row r="13650" spans="1:4" ht="15.75" customHeight="1" x14ac:dyDescent="0.3">
      <c r="A13650" s="51">
        <v>20183</v>
      </c>
      <c r="B13650" s="51" t="s">
        <v>13842</v>
      </c>
      <c r="C13650" s="51" t="s">
        <v>182</v>
      </c>
      <c r="D13650" s="51">
        <v>55.09</v>
      </c>
    </row>
    <row r="13651" spans="1:4" ht="15.75" customHeight="1" x14ac:dyDescent="0.3">
      <c r="A13651" s="51">
        <v>38448</v>
      </c>
      <c r="B13651" s="51" t="s">
        <v>13843</v>
      </c>
      <c r="C13651" s="51" t="s">
        <v>182</v>
      </c>
      <c r="D13651" s="51">
        <v>250.01</v>
      </c>
    </row>
    <row r="13652" spans="1:4" ht="15.75" customHeight="1" x14ac:dyDescent="0.3">
      <c r="A13652" s="51">
        <v>20182</v>
      </c>
      <c r="B13652" s="51" t="s">
        <v>13844</v>
      </c>
      <c r="C13652" s="51" t="s">
        <v>182</v>
      </c>
      <c r="D13652" s="51">
        <v>32.03</v>
      </c>
    </row>
    <row r="13653" spans="1:4" ht="15.75" customHeight="1" x14ac:dyDescent="0.3">
      <c r="A13653" s="51">
        <v>7119</v>
      </c>
      <c r="B13653" s="51" t="s">
        <v>13845</v>
      </c>
      <c r="C13653" s="51" t="s">
        <v>182</v>
      </c>
      <c r="D13653" s="51">
        <v>10.45</v>
      </c>
    </row>
    <row r="13654" spans="1:4" ht="15.75" customHeight="1" x14ac:dyDescent="0.3">
      <c r="A13654" s="51">
        <v>7126</v>
      </c>
      <c r="B13654" s="51" t="s">
        <v>13846</v>
      </c>
      <c r="C13654" s="51" t="s">
        <v>182</v>
      </c>
      <c r="D13654" s="51">
        <v>21.33</v>
      </c>
    </row>
    <row r="13655" spans="1:4" ht="15.75" customHeight="1" x14ac:dyDescent="0.3">
      <c r="A13655" s="51">
        <v>7120</v>
      </c>
      <c r="B13655" s="51" t="s">
        <v>13847</v>
      </c>
      <c r="C13655" s="51" t="s">
        <v>182</v>
      </c>
      <c r="D13655" s="51">
        <v>8.02</v>
      </c>
    </row>
    <row r="13656" spans="1:4" ht="15.75" customHeight="1" x14ac:dyDescent="0.3">
      <c r="A13656" s="51">
        <v>6319</v>
      </c>
      <c r="B13656" s="51" t="s">
        <v>13848</v>
      </c>
      <c r="C13656" s="51" t="s">
        <v>182</v>
      </c>
    </row>
    <row r="13657" spans="1:4" ht="15.75" customHeight="1" x14ac:dyDescent="0.3">
      <c r="A13657" s="51">
        <v>6304</v>
      </c>
      <c r="B13657" s="51" t="s">
        <v>13849</v>
      </c>
      <c r="C13657" s="51" t="s">
        <v>182</v>
      </c>
    </row>
    <row r="13658" spans="1:4" ht="15.75" customHeight="1" x14ac:dyDescent="0.3">
      <c r="A13658" s="51">
        <v>21116</v>
      </c>
      <c r="B13658" s="51" t="s">
        <v>13850</v>
      </c>
      <c r="C13658" s="51" t="s">
        <v>182</v>
      </c>
    </row>
    <row r="13659" spans="1:4" ht="15.75" customHeight="1" x14ac:dyDescent="0.3">
      <c r="A13659" s="51">
        <v>6320</v>
      </c>
      <c r="B13659" s="51" t="s">
        <v>13851</v>
      </c>
      <c r="C13659" s="51" t="s">
        <v>182</v>
      </c>
    </row>
    <row r="13660" spans="1:4" ht="15.75" customHeight="1" x14ac:dyDescent="0.3">
      <c r="A13660" s="51">
        <v>6303</v>
      </c>
      <c r="B13660" s="51" t="s">
        <v>13852</v>
      </c>
      <c r="C13660" s="51" t="s">
        <v>182</v>
      </c>
    </row>
    <row r="13661" spans="1:4" ht="15.75" customHeight="1" x14ac:dyDescent="0.3">
      <c r="A13661" s="51">
        <v>6308</v>
      </c>
      <c r="B13661" s="51" t="s">
        <v>13853</v>
      </c>
      <c r="C13661" s="51" t="s">
        <v>182</v>
      </c>
    </row>
    <row r="13662" spans="1:4" ht="15.75" customHeight="1" x14ac:dyDescent="0.3">
      <c r="A13662" s="51">
        <v>6317</v>
      </c>
      <c r="B13662" s="51" t="s">
        <v>13854</v>
      </c>
      <c r="C13662" s="51" t="s">
        <v>182</v>
      </c>
    </row>
    <row r="13663" spans="1:4" ht="15.75" customHeight="1" x14ac:dyDescent="0.3">
      <c r="A13663" s="51">
        <v>6307</v>
      </c>
      <c r="B13663" s="51" t="s">
        <v>13855</v>
      </c>
      <c r="C13663" s="51" t="s">
        <v>182</v>
      </c>
    </row>
    <row r="13664" spans="1:4" ht="15.75" customHeight="1" x14ac:dyDescent="0.3">
      <c r="A13664" s="51">
        <v>6309</v>
      </c>
      <c r="B13664" s="51" t="s">
        <v>13856</v>
      </c>
      <c r="C13664" s="51" t="s">
        <v>182</v>
      </c>
    </row>
    <row r="13665" spans="1:4" ht="15.75" customHeight="1" x14ac:dyDescent="0.3">
      <c r="A13665" s="51">
        <v>6318</v>
      </c>
      <c r="B13665" s="51" t="s">
        <v>13857</v>
      </c>
      <c r="C13665" s="51" t="s">
        <v>182</v>
      </c>
    </row>
    <row r="13666" spans="1:4" ht="15.75" customHeight="1" x14ac:dyDescent="0.3">
      <c r="A13666" s="51">
        <v>6306</v>
      </c>
      <c r="B13666" s="51" t="s">
        <v>13858</v>
      </c>
      <c r="C13666" s="51" t="s">
        <v>182</v>
      </c>
    </row>
    <row r="13667" spans="1:4" ht="15.75" customHeight="1" x14ac:dyDescent="0.3">
      <c r="A13667" s="51">
        <v>6305</v>
      </c>
      <c r="B13667" s="51" t="s">
        <v>13859</v>
      </c>
      <c r="C13667" s="51" t="s">
        <v>182</v>
      </c>
    </row>
    <row r="13668" spans="1:4" ht="15.75" customHeight="1" x14ac:dyDescent="0.3">
      <c r="A13668" s="51">
        <v>6312</v>
      </c>
      <c r="B13668" s="51" t="s">
        <v>13860</v>
      </c>
      <c r="C13668" s="51" t="s">
        <v>182</v>
      </c>
    </row>
    <row r="13669" spans="1:4" ht="15.75" customHeight="1" x14ac:dyDescent="0.3">
      <c r="A13669" s="51">
        <v>6311</v>
      </c>
      <c r="B13669" s="51" t="s">
        <v>13861</v>
      </c>
      <c r="C13669" s="51" t="s">
        <v>182</v>
      </c>
    </row>
    <row r="13670" spans="1:4" ht="15.75" customHeight="1" x14ac:dyDescent="0.3">
      <c r="A13670" s="51">
        <v>6310</v>
      </c>
      <c r="B13670" s="51" t="s">
        <v>13862</v>
      </c>
      <c r="C13670" s="51" t="s">
        <v>182</v>
      </c>
    </row>
    <row r="13671" spans="1:4" ht="15.75" customHeight="1" x14ac:dyDescent="0.3">
      <c r="A13671" s="51">
        <v>6314</v>
      </c>
      <c r="B13671" s="51" t="s">
        <v>13863</v>
      </c>
      <c r="C13671" s="51" t="s">
        <v>182</v>
      </c>
    </row>
    <row r="13672" spans="1:4" ht="15.75" customHeight="1" x14ac:dyDescent="0.3">
      <c r="A13672" s="51">
        <v>6313</v>
      </c>
      <c r="B13672" s="51" t="s">
        <v>13864</v>
      </c>
      <c r="C13672" s="51" t="s">
        <v>182</v>
      </c>
    </row>
    <row r="13673" spans="1:4" ht="15.75" customHeight="1" x14ac:dyDescent="0.3">
      <c r="A13673" s="51">
        <v>6302</v>
      </c>
      <c r="B13673" s="51" t="s">
        <v>13865</v>
      </c>
      <c r="C13673" s="51" t="s">
        <v>182</v>
      </c>
    </row>
    <row r="13674" spans="1:4" ht="15.75" customHeight="1" x14ac:dyDescent="0.3">
      <c r="A13674" s="51">
        <v>6315</v>
      </c>
      <c r="B13674" s="51" t="s">
        <v>13866</v>
      </c>
      <c r="C13674" s="51" t="s">
        <v>182</v>
      </c>
    </row>
    <row r="13675" spans="1:4" ht="15.75" customHeight="1" x14ac:dyDescent="0.3">
      <c r="A13675" s="51">
        <v>6316</v>
      </c>
      <c r="B13675" s="51" t="s">
        <v>13867</v>
      </c>
      <c r="C13675" s="51" t="s">
        <v>182</v>
      </c>
    </row>
    <row r="13676" spans="1:4" ht="15.75" customHeight="1" x14ac:dyDescent="0.3">
      <c r="A13676" s="51">
        <v>39324</v>
      </c>
      <c r="B13676" s="51" t="s">
        <v>13868</v>
      </c>
      <c r="C13676" s="51" t="s">
        <v>182</v>
      </c>
      <c r="D13676" s="51">
        <v>5.73</v>
      </c>
    </row>
    <row r="13677" spans="1:4" ht="15.75" customHeight="1" x14ac:dyDescent="0.3">
      <c r="A13677" s="51">
        <v>39325</v>
      </c>
      <c r="B13677" s="51" t="s">
        <v>13869</v>
      </c>
      <c r="C13677" s="51" t="s">
        <v>182</v>
      </c>
      <c r="D13677" s="51">
        <v>8.6300000000000008</v>
      </c>
    </row>
    <row r="13678" spans="1:4" ht="15.75" customHeight="1" x14ac:dyDescent="0.3">
      <c r="A13678" s="51">
        <v>39326</v>
      </c>
      <c r="B13678" s="51" t="s">
        <v>13870</v>
      </c>
      <c r="C13678" s="51" t="s">
        <v>182</v>
      </c>
      <c r="D13678" s="51">
        <v>30.97</v>
      </c>
    </row>
    <row r="13679" spans="1:4" ht="15.75" customHeight="1" x14ac:dyDescent="0.3">
      <c r="A13679" s="51">
        <v>39327</v>
      </c>
      <c r="B13679" s="51" t="s">
        <v>13871</v>
      </c>
      <c r="C13679" s="51" t="s">
        <v>182</v>
      </c>
      <c r="D13679" s="51">
        <v>46.72</v>
      </c>
    </row>
    <row r="13680" spans="1:4" ht="15.75" customHeight="1" x14ac:dyDescent="0.3">
      <c r="A13680" s="51">
        <v>11378</v>
      </c>
      <c r="B13680" s="51" t="s">
        <v>13872</v>
      </c>
      <c r="C13680" s="51" t="s">
        <v>182</v>
      </c>
    </row>
    <row r="13681" spans="1:4" ht="15.75" customHeight="1" x14ac:dyDescent="0.3">
      <c r="A13681" s="51">
        <v>11379</v>
      </c>
      <c r="B13681" s="51" t="s">
        <v>13873</v>
      </c>
      <c r="C13681" s="51" t="s">
        <v>182</v>
      </c>
    </row>
    <row r="13682" spans="1:4" ht="15.75" customHeight="1" x14ac:dyDescent="0.3">
      <c r="A13682" s="51">
        <v>11493</v>
      </c>
      <c r="B13682" s="51" t="s">
        <v>13874</v>
      </c>
      <c r="C13682" s="51" t="s">
        <v>182</v>
      </c>
    </row>
    <row r="13683" spans="1:4" ht="15.75" customHeight="1" x14ac:dyDescent="0.3">
      <c r="A13683" s="51">
        <v>7106</v>
      </c>
      <c r="B13683" s="51" t="s">
        <v>13875</v>
      </c>
      <c r="C13683" s="51" t="s">
        <v>182</v>
      </c>
      <c r="D13683" s="51">
        <v>132</v>
      </c>
    </row>
    <row r="13684" spans="1:4" ht="15.75" customHeight="1" x14ac:dyDescent="0.3">
      <c r="A13684" s="51">
        <v>7104</v>
      </c>
      <c r="B13684" s="51" t="s">
        <v>13876</v>
      </c>
      <c r="C13684" s="51" t="s">
        <v>182</v>
      </c>
      <c r="D13684" s="51">
        <v>3.56</v>
      </c>
    </row>
    <row r="13685" spans="1:4" ht="15.75" customHeight="1" x14ac:dyDescent="0.3">
      <c r="A13685" s="51">
        <v>7136</v>
      </c>
      <c r="B13685" s="51" t="s">
        <v>13877</v>
      </c>
      <c r="C13685" s="51" t="s">
        <v>182</v>
      </c>
      <c r="D13685" s="51">
        <v>6.19</v>
      </c>
    </row>
    <row r="13686" spans="1:4" ht="15.75" customHeight="1" x14ac:dyDescent="0.3">
      <c r="A13686" s="51">
        <v>7128</v>
      </c>
      <c r="B13686" s="51" t="s">
        <v>13878</v>
      </c>
      <c r="C13686" s="51" t="s">
        <v>182</v>
      </c>
      <c r="D13686" s="51">
        <v>8.0399999999999991</v>
      </c>
    </row>
    <row r="13687" spans="1:4" ht="15.75" customHeight="1" x14ac:dyDescent="0.3">
      <c r="A13687" s="51">
        <v>7108</v>
      </c>
      <c r="B13687" s="51" t="s">
        <v>13879</v>
      </c>
      <c r="C13687" s="51" t="s">
        <v>182</v>
      </c>
      <c r="D13687" s="51">
        <v>8.02</v>
      </c>
    </row>
    <row r="13688" spans="1:4" ht="15.75" customHeight="1" x14ac:dyDescent="0.3">
      <c r="A13688" s="51">
        <v>7129</v>
      </c>
      <c r="B13688" s="51" t="s">
        <v>13880</v>
      </c>
      <c r="C13688" s="51" t="s">
        <v>182</v>
      </c>
      <c r="D13688" s="51">
        <v>9.44</v>
      </c>
    </row>
    <row r="13689" spans="1:4" ht="15.75" customHeight="1" x14ac:dyDescent="0.3">
      <c r="A13689" s="51">
        <v>7130</v>
      </c>
      <c r="B13689" s="51" t="s">
        <v>13881</v>
      </c>
      <c r="C13689" s="51" t="s">
        <v>182</v>
      </c>
      <c r="D13689" s="51">
        <v>13.71</v>
      </c>
    </row>
    <row r="13690" spans="1:4" ht="15.75" customHeight="1" x14ac:dyDescent="0.3">
      <c r="A13690" s="51">
        <v>7131</v>
      </c>
      <c r="B13690" s="51" t="s">
        <v>13882</v>
      </c>
      <c r="C13690" s="51" t="s">
        <v>182</v>
      </c>
      <c r="D13690" s="51">
        <v>16.77</v>
      </c>
    </row>
    <row r="13691" spans="1:4" ht="15.75" customHeight="1" x14ac:dyDescent="0.3">
      <c r="A13691" s="51">
        <v>7132</v>
      </c>
      <c r="B13691" s="51" t="s">
        <v>13883</v>
      </c>
      <c r="C13691" s="51" t="s">
        <v>182</v>
      </c>
      <c r="D13691" s="51">
        <v>39.479999999999997</v>
      </c>
    </row>
    <row r="13692" spans="1:4" ht="15.75" customHeight="1" x14ac:dyDescent="0.3">
      <c r="A13692" s="51">
        <v>7133</v>
      </c>
      <c r="B13692" s="51" t="s">
        <v>13884</v>
      </c>
      <c r="C13692" s="51" t="s">
        <v>182</v>
      </c>
      <c r="D13692" s="51">
        <v>91.24</v>
      </c>
    </row>
    <row r="13693" spans="1:4" ht="15.75" customHeight="1" x14ac:dyDescent="0.3">
      <c r="A13693" s="51">
        <v>37422</v>
      </c>
      <c r="B13693" s="51" t="s">
        <v>13885</v>
      </c>
      <c r="C13693" s="51" t="s">
        <v>182</v>
      </c>
    </row>
    <row r="13694" spans="1:4" ht="15.75" customHeight="1" x14ac:dyDescent="0.3">
      <c r="A13694" s="51">
        <v>37420</v>
      </c>
      <c r="B13694" s="51" t="s">
        <v>13886</v>
      </c>
      <c r="C13694" s="51" t="s">
        <v>182</v>
      </c>
    </row>
    <row r="13695" spans="1:4" ht="15.75" customHeight="1" x14ac:dyDescent="0.3">
      <c r="A13695" s="51">
        <v>37421</v>
      </c>
      <c r="B13695" s="51" t="s">
        <v>13887</v>
      </c>
      <c r="C13695" s="51" t="s">
        <v>182</v>
      </c>
    </row>
    <row r="13696" spans="1:4" ht="15.75" customHeight="1" x14ac:dyDescent="0.3">
      <c r="A13696" s="51">
        <v>37443</v>
      </c>
      <c r="B13696" s="51" t="s">
        <v>13888</v>
      </c>
      <c r="C13696" s="51" t="s">
        <v>182</v>
      </c>
    </row>
    <row r="13697" spans="1:4" ht="15.75" customHeight="1" x14ac:dyDescent="0.3">
      <c r="A13697" s="51">
        <v>37444</v>
      </c>
      <c r="B13697" s="51" t="s">
        <v>13889</v>
      </c>
      <c r="C13697" s="51" t="s">
        <v>182</v>
      </c>
    </row>
    <row r="13698" spans="1:4" ht="15.75" customHeight="1" x14ac:dyDescent="0.3">
      <c r="A13698" s="51">
        <v>37445</v>
      </c>
      <c r="B13698" s="51" t="s">
        <v>13890</v>
      </c>
      <c r="C13698" s="51" t="s">
        <v>182</v>
      </c>
    </row>
    <row r="13699" spans="1:4" ht="15.75" customHeight="1" x14ac:dyDescent="0.3">
      <c r="A13699" s="51">
        <v>37446</v>
      </c>
      <c r="B13699" s="51" t="s">
        <v>13891</v>
      </c>
      <c r="C13699" s="51" t="s">
        <v>182</v>
      </c>
    </row>
    <row r="13700" spans="1:4" ht="15.75" customHeight="1" x14ac:dyDescent="0.3">
      <c r="A13700" s="51">
        <v>37447</v>
      </c>
      <c r="B13700" s="51" t="s">
        <v>13892</v>
      </c>
      <c r="C13700" s="51" t="s">
        <v>182</v>
      </c>
    </row>
    <row r="13701" spans="1:4" ht="15.75" customHeight="1" x14ac:dyDescent="0.3">
      <c r="A13701" s="51">
        <v>37448</v>
      </c>
      <c r="B13701" s="51" t="s">
        <v>13893</v>
      </c>
      <c r="C13701" s="51" t="s">
        <v>182</v>
      </c>
    </row>
    <row r="13702" spans="1:4" ht="15.75" customHeight="1" x14ac:dyDescent="0.3">
      <c r="A13702" s="51">
        <v>37440</v>
      </c>
      <c r="B13702" s="51" t="s">
        <v>13894</v>
      </c>
      <c r="C13702" s="51" t="s">
        <v>182</v>
      </c>
    </row>
    <row r="13703" spans="1:4" ht="15.75" customHeight="1" x14ac:dyDescent="0.3">
      <c r="A13703" s="51">
        <v>37441</v>
      </c>
      <c r="B13703" s="51" t="s">
        <v>13895</v>
      </c>
      <c r="C13703" s="51" t="s">
        <v>182</v>
      </c>
    </row>
    <row r="13704" spans="1:4" ht="15.75" customHeight="1" x14ac:dyDescent="0.3">
      <c r="A13704" s="51">
        <v>37442</v>
      </c>
      <c r="B13704" s="51" t="s">
        <v>13896</v>
      </c>
      <c r="C13704" s="51" t="s">
        <v>182</v>
      </c>
    </row>
    <row r="13705" spans="1:4" ht="15.75" customHeight="1" x14ac:dyDescent="0.3">
      <c r="A13705" s="51">
        <v>38017</v>
      </c>
      <c r="B13705" s="51" t="s">
        <v>13897</v>
      </c>
      <c r="C13705" s="51" t="s">
        <v>182</v>
      </c>
      <c r="D13705" s="51">
        <v>11.71</v>
      </c>
    </row>
    <row r="13706" spans="1:4" ht="15.75" customHeight="1" x14ac:dyDescent="0.3">
      <c r="A13706" s="51">
        <v>38018</v>
      </c>
      <c r="B13706" s="51" t="s">
        <v>13898</v>
      </c>
      <c r="C13706" s="51" t="s">
        <v>182</v>
      </c>
      <c r="D13706" s="51">
        <v>13.16</v>
      </c>
    </row>
    <row r="13707" spans="1:4" ht="15.75" customHeight="1" x14ac:dyDescent="0.3">
      <c r="A13707" s="51">
        <v>39895</v>
      </c>
      <c r="B13707" s="51" t="s">
        <v>13899</v>
      </c>
      <c r="C13707" s="51" t="s">
        <v>182</v>
      </c>
    </row>
    <row r="13708" spans="1:4" ht="15.75" customHeight="1" x14ac:dyDescent="0.3">
      <c r="A13708" s="51">
        <v>39896</v>
      </c>
      <c r="B13708" s="51" t="s">
        <v>13900</v>
      </c>
      <c r="C13708" s="51" t="s">
        <v>182</v>
      </c>
    </row>
    <row r="13709" spans="1:4" ht="15.75" customHeight="1" x14ac:dyDescent="0.3">
      <c r="A13709" s="51">
        <v>38873</v>
      </c>
      <c r="B13709" s="51" t="s">
        <v>13901</v>
      </c>
      <c r="C13709" s="51" t="s">
        <v>182</v>
      </c>
    </row>
    <row r="13710" spans="1:4" ht="15.75" customHeight="1" x14ac:dyDescent="0.3">
      <c r="A13710" s="51">
        <v>38874</v>
      </c>
      <c r="B13710" s="51" t="s">
        <v>13902</v>
      </c>
      <c r="C13710" s="51" t="s">
        <v>182</v>
      </c>
    </row>
    <row r="13711" spans="1:4" ht="15.75" customHeight="1" x14ac:dyDescent="0.3">
      <c r="A13711" s="51">
        <v>38875</v>
      </c>
      <c r="B13711" s="51" t="s">
        <v>13903</v>
      </c>
      <c r="C13711" s="51" t="s">
        <v>182</v>
      </c>
    </row>
    <row r="13712" spans="1:4" ht="15.75" customHeight="1" x14ac:dyDescent="0.3">
      <c r="A13712" s="51">
        <v>38876</v>
      </c>
      <c r="B13712" s="51" t="s">
        <v>13904</v>
      </c>
      <c r="C13712" s="51" t="s">
        <v>182</v>
      </c>
    </row>
    <row r="13713" spans="1:4" ht="15.75" customHeight="1" x14ac:dyDescent="0.3">
      <c r="A13713" s="51">
        <v>39000</v>
      </c>
      <c r="B13713" s="51" t="s">
        <v>13905</v>
      </c>
      <c r="C13713" s="51" t="s">
        <v>182</v>
      </c>
      <c r="D13713" s="51">
        <v>40.19</v>
      </c>
    </row>
    <row r="13714" spans="1:4" ht="15.75" customHeight="1" x14ac:dyDescent="0.3">
      <c r="A13714" s="51">
        <v>38674</v>
      </c>
      <c r="B13714" s="51" t="s">
        <v>13906</v>
      </c>
      <c r="C13714" s="51" t="s">
        <v>182</v>
      </c>
      <c r="D13714" s="51">
        <v>39.4</v>
      </c>
    </row>
    <row r="13715" spans="1:4" ht="15.75" customHeight="1" x14ac:dyDescent="0.3">
      <c r="A13715" s="51">
        <v>38019</v>
      </c>
      <c r="B13715" s="51" t="s">
        <v>13907</v>
      </c>
      <c r="C13715" s="51" t="s">
        <v>182</v>
      </c>
      <c r="D13715" s="51">
        <v>8.33</v>
      </c>
    </row>
    <row r="13716" spans="1:4" ht="15.75" customHeight="1" x14ac:dyDescent="0.3">
      <c r="A13716" s="51">
        <v>38020</v>
      </c>
      <c r="B13716" s="51" t="s">
        <v>13908</v>
      </c>
      <c r="C13716" s="51" t="s">
        <v>182</v>
      </c>
      <c r="D13716" s="51">
        <v>10.27</v>
      </c>
    </row>
    <row r="13717" spans="1:4" ht="15.75" customHeight="1" x14ac:dyDescent="0.3">
      <c r="A13717" s="51">
        <v>38454</v>
      </c>
      <c r="B13717" s="51" t="s">
        <v>13909</v>
      </c>
      <c r="C13717" s="51" t="s">
        <v>182</v>
      </c>
      <c r="D13717" s="51">
        <v>15.07</v>
      </c>
    </row>
    <row r="13718" spans="1:4" ht="15.75" customHeight="1" x14ac:dyDescent="0.3">
      <c r="A13718" s="51">
        <v>38455</v>
      </c>
      <c r="B13718" s="51" t="s">
        <v>13910</v>
      </c>
      <c r="C13718" s="51" t="s">
        <v>182</v>
      </c>
      <c r="D13718" s="51">
        <v>20.170000000000002</v>
      </c>
    </row>
    <row r="13719" spans="1:4" ht="15.75" customHeight="1" x14ac:dyDescent="0.3">
      <c r="A13719" s="51">
        <v>38462</v>
      </c>
      <c r="B13719" s="51" t="s">
        <v>13911</v>
      </c>
      <c r="C13719" s="51" t="s">
        <v>182</v>
      </c>
      <c r="D13719" s="51">
        <v>325.22000000000003</v>
      </c>
    </row>
    <row r="13720" spans="1:4" ht="15.75" customHeight="1" x14ac:dyDescent="0.3">
      <c r="A13720" s="51">
        <v>36362</v>
      </c>
      <c r="B13720" s="51" t="s">
        <v>13912</v>
      </c>
      <c r="C13720" s="51" t="s">
        <v>182</v>
      </c>
      <c r="D13720" s="51">
        <v>4.49</v>
      </c>
    </row>
    <row r="13721" spans="1:4" ht="15.75" customHeight="1" x14ac:dyDescent="0.3">
      <c r="A13721" s="51">
        <v>36298</v>
      </c>
      <c r="B13721" s="51" t="s">
        <v>13913</v>
      </c>
      <c r="C13721" s="51" t="s">
        <v>182</v>
      </c>
      <c r="D13721" s="51">
        <v>3.86</v>
      </c>
    </row>
    <row r="13722" spans="1:4" ht="15.75" customHeight="1" x14ac:dyDescent="0.3">
      <c r="A13722" s="51">
        <v>38456</v>
      </c>
      <c r="B13722" s="51" t="s">
        <v>13914</v>
      </c>
      <c r="C13722" s="51" t="s">
        <v>182</v>
      </c>
      <c r="D13722" s="51">
        <v>9.6199999999999992</v>
      </c>
    </row>
    <row r="13723" spans="1:4" ht="15.75" customHeight="1" x14ac:dyDescent="0.3">
      <c r="A13723" s="51">
        <v>38457</v>
      </c>
      <c r="B13723" s="51" t="s">
        <v>13915</v>
      </c>
      <c r="C13723" s="51" t="s">
        <v>182</v>
      </c>
      <c r="D13723" s="51">
        <v>17.52</v>
      </c>
    </row>
    <row r="13724" spans="1:4" ht="15.75" customHeight="1" x14ac:dyDescent="0.3">
      <c r="A13724" s="51">
        <v>38458</v>
      </c>
      <c r="B13724" s="51" t="s">
        <v>13916</v>
      </c>
      <c r="C13724" s="51" t="s">
        <v>182</v>
      </c>
      <c r="D13724" s="51">
        <v>33.76</v>
      </c>
    </row>
    <row r="13725" spans="1:4" ht="15.75" customHeight="1" x14ac:dyDescent="0.3">
      <c r="A13725" s="51">
        <v>38459</v>
      </c>
      <c r="B13725" s="51" t="s">
        <v>13917</v>
      </c>
      <c r="C13725" s="51" t="s">
        <v>182</v>
      </c>
      <c r="D13725" s="51">
        <v>53.07</v>
      </c>
    </row>
    <row r="13726" spans="1:4" ht="15.75" customHeight="1" x14ac:dyDescent="0.3">
      <c r="A13726" s="51">
        <v>38460</v>
      </c>
      <c r="B13726" s="51" t="s">
        <v>13918</v>
      </c>
      <c r="C13726" s="51" t="s">
        <v>182</v>
      </c>
      <c r="D13726" s="51">
        <v>113.84</v>
      </c>
    </row>
    <row r="13727" spans="1:4" ht="15.75" customHeight="1" x14ac:dyDescent="0.3">
      <c r="A13727" s="51">
        <v>38461</v>
      </c>
      <c r="B13727" s="51" t="s">
        <v>13919</v>
      </c>
      <c r="C13727" s="51" t="s">
        <v>182</v>
      </c>
      <c r="D13727" s="51">
        <v>152.77000000000001</v>
      </c>
    </row>
    <row r="13728" spans="1:4" ht="15.75" customHeight="1" x14ac:dyDescent="0.3">
      <c r="A13728" s="51">
        <v>7094</v>
      </c>
      <c r="B13728" s="51" t="s">
        <v>13920</v>
      </c>
      <c r="C13728" s="51" t="s">
        <v>182</v>
      </c>
      <c r="D13728" s="51">
        <v>11.61</v>
      </c>
    </row>
    <row r="13729" spans="1:4" ht="15.75" customHeight="1" x14ac:dyDescent="0.3">
      <c r="A13729" s="51">
        <v>7116</v>
      </c>
      <c r="B13729" s="51" t="s">
        <v>13921</v>
      </c>
      <c r="C13729" s="51" t="s">
        <v>182</v>
      </c>
      <c r="D13729" s="51">
        <v>4.01</v>
      </c>
    </row>
    <row r="13730" spans="1:4" ht="15.75" customHeight="1" x14ac:dyDescent="0.3">
      <c r="A13730" s="51">
        <v>7118</v>
      </c>
      <c r="B13730" s="51" t="s">
        <v>13922</v>
      </c>
      <c r="C13730" s="51" t="s">
        <v>182</v>
      </c>
      <c r="D13730" s="51">
        <v>23.88</v>
      </c>
    </row>
    <row r="13731" spans="1:4" ht="15.75" customHeight="1" x14ac:dyDescent="0.3">
      <c r="A13731" s="51">
        <v>7098</v>
      </c>
      <c r="B13731" s="51" t="s">
        <v>13923</v>
      </c>
      <c r="C13731" s="51" t="s">
        <v>182</v>
      </c>
      <c r="D13731" s="51">
        <v>3.55</v>
      </c>
    </row>
    <row r="13732" spans="1:4" ht="15.75" customHeight="1" x14ac:dyDescent="0.3">
      <c r="A13732" s="51">
        <v>7110</v>
      </c>
      <c r="B13732" s="51" t="s">
        <v>13924</v>
      </c>
      <c r="C13732" s="51" t="s">
        <v>182</v>
      </c>
      <c r="D13732" s="51">
        <v>45.41</v>
      </c>
    </row>
    <row r="13733" spans="1:4" ht="15.75" customHeight="1" x14ac:dyDescent="0.3">
      <c r="A13733" s="51">
        <v>7123</v>
      </c>
      <c r="B13733" s="51" t="s">
        <v>13925</v>
      </c>
      <c r="C13733" s="51" t="s">
        <v>182</v>
      </c>
      <c r="D13733" s="51">
        <v>4.29</v>
      </c>
    </row>
    <row r="13734" spans="1:4" ht="15.75" customHeight="1" x14ac:dyDescent="0.3">
      <c r="A13734" s="51">
        <v>7121</v>
      </c>
      <c r="B13734" s="51" t="s">
        <v>13926</v>
      </c>
      <c r="C13734" s="51" t="s">
        <v>182</v>
      </c>
      <c r="D13734" s="51">
        <v>8.49</v>
      </c>
    </row>
    <row r="13735" spans="1:4" ht="15.75" customHeight="1" x14ac:dyDescent="0.3">
      <c r="A13735" s="51">
        <v>7137</v>
      </c>
      <c r="B13735" s="51" t="s">
        <v>13927</v>
      </c>
      <c r="C13735" s="51" t="s">
        <v>182</v>
      </c>
      <c r="D13735" s="51">
        <v>9.27</v>
      </c>
    </row>
    <row r="13736" spans="1:4" ht="15.75" customHeight="1" x14ac:dyDescent="0.3">
      <c r="A13736" s="51">
        <v>7122</v>
      </c>
      <c r="B13736" s="51" t="s">
        <v>13928</v>
      </c>
      <c r="C13736" s="51" t="s">
        <v>182</v>
      </c>
      <c r="D13736" s="51">
        <v>10.210000000000001</v>
      </c>
    </row>
    <row r="13737" spans="1:4" ht="15.75" customHeight="1" x14ac:dyDescent="0.3">
      <c r="A13737" s="51">
        <v>7114</v>
      </c>
      <c r="B13737" s="51" t="s">
        <v>13929</v>
      </c>
      <c r="C13737" s="51" t="s">
        <v>182</v>
      </c>
      <c r="D13737" s="51">
        <v>11.87</v>
      </c>
    </row>
    <row r="13738" spans="1:4" ht="15.75" customHeight="1" x14ac:dyDescent="0.3">
      <c r="A13738" s="51">
        <v>7109</v>
      </c>
      <c r="B13738" s="51" t="s">
        <v>13930</v>
      </c>
      <c r="C13738" s="51" t="s">
        <v>182</v>
      </c>
      <c r="D13738" s="51">
        <v>2.35</v>
      </c>
    </row>
    <row r="13739" spans="1:4" ht="15.75" customHeight="1" x14ac:dyDescent="0.3">
      <c r="A13739" s="51">
        <v>7135</v>
      </c>
      <c r="B13739" s="51" t="s">
        <v>13931</v>
      </c>
      <c r="C13739" s="51" t="s">
        <v>182</v>
      </c>
      <c r="D13739" s="51">
        <v>4.82</v>
      </c>
    </row>
    <row r="13740" spans="1:4" ht="15.75" customHeight="1" x14ac:dyDescent="0.3">
      <c r="A13740" s="51">
        <v>37947</v>
      </c>
      <c r="B13740" s="51" t="s">
        <v>13932</v>
      </c>
      <c r="C13740" s="51" t="s">
        <v>182</v>
      </c>
      <c r="D13740" s="51">
        <v>3.92</v>
      </c>
    </row>
    <row r="13741" spans="1:4" ht="15.75" customHeight="1" x14ac:dyDescent="0.3">
      <c r="A13741" s="51">
        <v>7103</v>
      </c>
      <c r="B13741" s="51" t="s">
        <v>13933</v>
      </c>
      <c r="C13741" s="51" t="s">
        <v>182</v>
      </c>
      <c r="D13741" s="51">
        <v>12.77</v>
      </c>
    </row>
    <row r="13742" spans="1:4" ht="15.75" customHeight="1" x14ac:dyDescent="0.3">
      <c r="A13742" s="51">
        <v>40419</v>
      </c>
      <c r="B13742" s="51" t="s">
        <v>13934</v>
      </c>
      <c r="C13742" s="51" t="s">
        <v>182</v>
      </c>
    </row>
    <row r="13743" spans="1:4" ht="15.75" customHeight="1" x14ac:dyDescent="0.3">
      <c r="A13743" s="51">
        <v>40420</v>
      </c>
      <c r="B13743" s="51" t="s">
        <v>13935</v>
      </c>
      <c r="C13743" s="51" t="s">
        <v>182</v>
      </c>
    </row>
    <row r="13744" spans="1:4" ht="15.75" customHeight="1" x14ac:dyDescent="0.3">
      <c r="A13744" s="51">
        <v>40421</v>
      </c>
      <c r="B13744" s="51" t="s">
        <v>13936</v>
      </c>
      <c r="C13744" s="51" t="s">
        <v>182</v>
      </c>
    </row>
    <row r="13745" spans="1:4" ht="15.75" customHeight="1" x14ac:dyDescent="0.3">
      <c r="A13745" s="51">
        <v>38905</v>
      </c>
      <c r="B13745" s="51" t="s">
        <v>13937</v>
      </c>
      <c r="C13745" s="51" t="s">
        <v>182</v>
      </c>
    </row>
    <row r="13746" spans="1:4" ht="15.75" customHeight="1" x14ac:dyDescent="0.3">
      <c r="A13746" s="51">
        <v>38907</v>
      </c>
      <c r="B13746" s="51" t="s">
        <v>13938</v>
      </c>
      <c r="C13746" s="51" t="s">
        <v>182</v>
      </c>
    </row>
    <row r="13747" spans="1:4" ht="15.75" customHeight="1" x14ac:dyDescent="0.3">
      <c r="A13747" s="51">
        <v>38910</v>
      </c>
      <c r="B13747" s="51" t="s">
        <v>13939</v>
      </c>
      <c r="C13747" s="51" t="s">
        <v>182</v>
      </c>
    </row>
    <row r="13748" spans="1:4" ht="15.75" customHeight="1" x14ac:dyDescent="0.3">
      <c r="A13748" s="51">
        <v>11655</v>
      </c>
      <c r="B13748" s="51" t="s">
        <v>13940</v>
      </c>
      <c r="C13748" s="51" t="s">
        <v>182</v>
      </c>
      <c r="D13748" s="51">
        <v>18.53</v>
      </c>
    </row>
    <row r="13749" spans="1:4" ht="15.75" customHeight="1" x14ac:dyDescent="0.3">
      <c r="A13749" s="51">
        <v>11656</v>
      </c>
      <c r="B13749" s="51" t="s">
        <v>13941</v>
      </c>
      <c r="C13749" s="51" t="s">
        <v>182</v>
      </c>
      <c r="D13749" s="51">
        <v>21.28</v>
      </c>
    </row>
    <row r="13750" spans="1:4" ht="15.75" customHeight="1" x14ac:dyDescent="0.3">
      <c r="A13750" s="51">
        <v>7091</v>
      </c>
      <c r="B13750" s="51" t="s">
        <v>13942</v>
      </c>
      <c r="C13750" s="51" t="s">
        <v>182</v>
      </c>
      <c r="D13750" s="51">
        <v>17.43</v>
      </c>
    </row>
    <row r="13751" spans="1:4" ht="15.75" customHeight="1" x14ac:dyDescent="0.3">
      <c r="A13751" s="51">
        <v>37948</v>
      </c>
      <c r="B13751" s="51" t="s">
        <v>13943</v>
      </c>
      <c r="C13751" s="51" t="s">
        <v>182</v>
      </c>
      <c r="D13751" s="51">
        <v>4.04</v>
      </c>
    </row>
    <row r="13752" spans="1:4" ht="15.75" customHeight="1" x14ac:dyDescent="0.3">
      <c r="A13752" s="51">
        <v>7097</v>
      </c>
      <c r="B13752" s="51" t="s">
        <v>13944</v>
      </c>
      <c r="C13752" s="51" t="s">
        <v>182</v>
      </c>
      <c r="D13752" s="51">
        <v>8.19</v>
      </c>
    </row>
    <row r="13753" spans="1:4" ht="15.75" customHeight="1" x14ac:dyDescent="0.3">
      <c r="A13753" s="51">
        <v>11658</v>
      </c>
      <c r="B13753" s="51" t="s">
        <v>13945</v>
      </c>
      <c r="C13753" s="51" t="s">
        <v>182</v>
      </c>
      <c r="D13753" s="51">
        <v>18.09</v>
      </c>
    </row>
    <row r="13754" spans="1:4" ht="15.75" customHeight="1" x14ac:dyDescent="0.3">
      <c r="A13754" s="51">
        <v>7146</v>
      </c>
      <c r="B13754" s="51" t="s">
        <v>13946</v>
      </c>
      <c r="C13754" s="51" t="s">
        <v>182</v>
      </c>
      <c r="D13754" s="51">
        <v>155.44</v>
      </c>
    </row>
    <row r="13755" spans="1:4" ht="15.75" customHeight="1" x14ac:dyDescent="0.3">
      <c r="A13755" s="51">
        <v>7138</v>
      </c>
      <c r="B13755" s="51" t="s">
        <v>13947</v>
      </c>
      <c r="C13755" s="51" t="s">
        <v>182</v>
      </c>
      <c r="D13755" s="51">
        <v>0.98</v>
      </c>
    </row>
    <row r="13756" spans="1:4" ht="15.75" customHeight="1" x14ac:dyDescent="0.3">
      <c r="A13756" s="51">
        <v>7139</v>
      </c>
      <c r="B13756" s="51" t="s">
        <v>13948</v>
      </c>
      <c r="C13756" s="51" t="s">
        <v>182</v>
      </c>
      <c r="D13756" s="51">
        <v>1.1100000000000001</v>
      </c>
    </row>
    <row r="13757" spans="1:4" ht="15.75" customHeight="1" x14ac:dyDescent="0.3">
      <c r="A13757" s="51">
        <v>7140</v>
      </c>
      <c r="B13757" s="51" t="s">
        <v>13949</v>
      </c>
      <c r="C13757" s="51" t="s">
        <v>182</v>
      </c>
      <c r="D13757" s="51">
        <v>3.5</v>
      </c>
    </row>
    <row r="13758" spans="1:4" ht="15.75" customHeight="1" x14ac:dyDescent="0.3">
      <c r="A13758" s="51">
        <v>7141</v>
      </c>
      <c r="B13758" s="51" t="s">
        <v>13950</v>
      </c>
      <c r="C13758" s="51" t="s">
        <v>182</v>
      </c>
      <c r="D13758" s="51">
        <v>8.5500000000000007</v>
      </c>
    </row>
    <row r="13759" spans="1:4" ht="15.75" customHeight="1" x14ac:dyDescent="0.3">
      <c r="A13759" s="51">
        <v>7143</v>
      </c>
      <c r="B13759" s="51" t="s">
        <v>13951</v>
      </c>
      <c r="C13759" s="51" t="s">
        <v>182</v>
      </c>
      <c r="D13759" s="51">
        <v>28.7</v>
      </c>
    </row>
    <row r="13760" spans="1:4" ht="15.75" customHeight="1" x14ac:dyDescent="0.3">
      <c r="A13760" s="51">
        <v>7144</v>
      </c>
      <c r="B13760" s="51" t="s">
        <v>13952</v>
      </c>
      <c r="C13760" s="51" t="s">
        <v>182</v>
      </c>
      <c r="D13760" s="51">
        <v>53.24</v>
      </c>
    </row>
    <row r="13761" spans="1:4" ht="15.75" customHeight="1" x14ac:dyDescent="0.3">
      <c r="A13761" s="51">
        <v>7145</v>
      </c>
      <c r="B13761" s="51" t="s">
        <v>13953</v>
      </c>
      <c r="C13761" s="51" t="s">
        <v>182</v>
      </c>
      <c r="D13761" s="51">
        <v>72.39</v>
      </c>
    </row>
    <row r="13762" spans="1:4" ht="15.75" customHeight="1" x14ac:dyDescent="0.3">
      <c r="A13762" s="51">
        <v>7142</v>
      </c>
      <c r="B13762" s="51" t="s">
        <v>13954</v>
      </c>
      <c r="C13762" s="51" t="s">
        <v>182</v>
      </c>
      <c r="D13762" s="51">
        <v>8.94</v>
      </c>
    </row>
    <row r="13763" spans="1:4" ht="15.75" customHeight="1" x14ac:dyDescent="0.3">
      <c r="A13763" s="51">
        <v>39322</v>
      </c>
      <c r="B13763" s="51" t="s">
        <v>13955</v>
      </c>
      <c r="C13763" s="51" t="s">
        <v>182</v>
      </c>
    </row>
    <row r="13764" spans="1:4" ht="15.75" customHeight="1" x14ac:dyDescent="0.3">
      <c r="A13764" s="51">
        <v>39289</v>
      </c>
      <c r="B13764" s="51" t="s">
        <v>13956</v>
      </c>
      <c r="C13764" s="51" t="s">
        <v>182</v>
      </c>
    </row>
    <row r="13765" spans="1:4" ht="15.75" customHeight="1" x14ac:dyDescent="0.3">
      <c r="A13765" s="51">
        <v>39290</v>
      </c>
      <c r="B13765" s="51" t="s">
        <v>13957</v>
      </c>
      <c r="C13765" s="51" t="s">
        <v>182</v>
      </c>
    </row>
    <row r="13766" spans="1:4" ht="15.75" customHeight="1" x14ac:dyDescent="0.3">
      <c r="A13766" s="51">
        <v>39291</v>
      </c>
      <c r="B13766" s="51" t="s">
        <v>13958</v>
      </c>
      <c r="C13766" s="51" t="s">
        <v>182</v>
      </c>
    </row>
    <row r="13767" spans="1:4" ht="15.75" customHeight="1" x14ac:dyDescent="0.3">
      <c r="A13767" s="51">
        <v>41892</v>
      </c>
      <c r="B13767" s="51" t="s">
        <v>13959</v>
      </c>
      <c r="C13767" s="51" t="s">
        <v>182</v>
      </c>
    </row>
    <row r="13768" spans="1:4" ht="15.75" customHeight="1" x14ac:dyDescent="0.3">
      <c r="A13768" s="51">
        <v>7048</v>
      </c>
      <c r="B13768" s="51" t="s">
        <v>13960</v>
      </c>
      <c r="C13768" s="51" t="s">
        <v>182</v>
      </c>
    </row>
    <row r="13769" spans="1:4" ht="15.75" customHeight="1" x14ac:dyDescent="0.3">
      <c r="A13769" s="51">
        <v>7088</v>
      </c>
      <c r="B13769" s="51" t="s">
        <v>13961</v>
      </c>
      <c r="C13769" s="51" t="s">
        <v>182</v>
      </c>
    </row>
    <row r="13770" spans="1:4" ht="15.75" customHeight="1" x14ac:dyDescent="0.3">
      <c r="A13770" s="51">
        <v>7070</v>
      </c>
      <c r="B13770" s="51" t="s">
        <v>13962</v>
      </c>
      <c r="C13770" s="51" t="s">
        <v>182</v>
      </c>
      <c r="D13770" s="51">
        <v>224.25</v>
      </c>
    </row>
    <row r="13771" spans="1:4" ht="15.75" customHeight="1" x14ac:dyDescent="0.3">
      <c r="A13771" s="51">
        <v>20179</v>
      </c>
      <c r="B13771" s="51" t="s">
        <v>13963</v>
      </c>
      <c r="C13771" s="51" t="s">
        <v>182</v>
      </c>
      <c r="D13771" s="51">
        <v>47.7</v>
      </c>
    </row>
    <row r="13772" spans="1:4" ht="15.75" customHeight="1" x14ac:dyDescent="0.3">
      <c r="A13772" s="51">
        <v>20178</v>
      </c>
      <c r="B13772" s="51" t="s">
        <v>13964</v>
      </c>
      <c r="C13772" s="51" t="s">
        <v>182</v>
      </c>
      <c r="D13772" s="51">
        <v>57.17</v>
      </c>
    </row>
    <row r="13773" spans="1:4" ht="15.75" customHeight="1" x14ac:dyDescent="0.3">
      <c r="A13773" s="51">
        <v>20180</v>
      </c>
      <c r="B13773" s="51" t="s">
        <v>13965</v>
      </c>
      <c r="C13773" s="51" t="s">
        <v>182</v>
      </c>
      <c r="D13773" s="51">
        <v>94.35</v>
      </c>
    </row>
    <row r="13774" spans="1:4" ht="15.75" customHeight="1" x14ac:dyDescent="0.3">
      <c r="A13774" s="51">
        <v>20181</v>
      </c>
      <c r="B13774" s="51" t="s">
        <v>13966</v>
      </c>
      <c r="C13774" s="51" t="s">
        <v>182</v>
      </c>
      <c r="D13774" s="51">
        <v>126.34</v>
      </c>
    </row>
    <row r="13775" spans="1:4" ht="15.75" customHeight="1" x14ac:dyDescent="0.3">
      <c r="A13775" s="51">
        <v>20177</v>
      </c>
      <c r="B13775" s="51" t="s">
        <v>13967</v>
      </c>
      <c r="C13775" s="51" t="s">
        <v>182</v>
      </c>
      <c r="D13775" s="51">
        <v>31.25</v>
      </c>
    </row>
    <row r="13776" spans="1:4" ht="15.75" customHeight="1" x14ac:dyDescent="0.3">
      <c r="A13776" s="51">
        <v>40945</v>
      </c>
      <c r="B13776" s="51" t="s">
        <v>13968</v>
      </c>
      <c r="C13776" s="51" t="s">
        <v>2092</v>
      </c>
      <c r="D13776" s="51">
        <v>21.37</v>
      </c>
    </row>
    <row r="13777" spans="1:4" ht="15.75" customHeight="1" x14ac:dyDescent="0.3">
      <c r="A13777" s="51">
        <v>40946</v>
      </c>
      <c r="B13777" s="51" t="s">
        <v>13969</v>
      </c>
      <c r="C13777" s="51" t="s">
        <v>6963</v>
      </c>
      <c r="D13777" s="51">
        <v>3751.15</v>
      </c>
    </row>
    <row r="13778" spans="1:4" ht="15.75" customHeight="1" x14ac:dyDescent="0.3">
      <c r="A13778" s="51">
        <v>7153</v>
      </c>
      <c r="B13778" s="51" t="s">
        <v>13970</v>
      </c>
      <c r="C13778" s="51" t="s">
        <v>2092</v>
      </c>
      <c r="D13778" s="51">
        <v>39.590000000000003</v>
      </c>
    </row>
    <row r="13779" spans="1:4" ht="15.75" customHeight="1" x14ac:dyDescent="0.3">
      <c r="A13779" s="51">
        <v>41089</v>
      </c>
      <c r="B13779" s="51" t="s">
        <v>13971</v>
      </c>
      <c r="C13779" s="51" t="s">
        <v>6963</v>
      </c>
      <c r="D13779" s="51">
        <v>6945.4</v>
      </c>
    </row>
    <row r="13780" spans="1:4" ht="15.75" customHeight="1" x14ac:dyDescent="0.3">
      <c r="A13780" s="51">
        <v>40943</v>
      </c>
      <c r="B13780" s="51" t="s">
        <v>13972</v>
      </c>
      <c r="C13780" s="51" t="s">
        <v>2092</v>
      </c>
      <c r="D13780" s="51">
        <v>36.130000000000003</v>
      </c>
    </row>
    <row r="13781" spans="1:4" ht="15.75" customHeight="1" x14ac:dyDescent="0.3">
      <c r="A13781" s="51">
        <v>40944</v>
      </c>
      <c r="B13781" s="51" t="s">
        <v>13973</v>
      </c>
      <c r="C13781" s="51" t="s">
        <v>6963</v>
      </c>
      <c r="D13781" s="51">
        <v>6339.51</v>
      </c>
    </row>
    <row r="13782" spans="1:4" ht="15.75" customHeight="1" x14ac:dyDescent="0.3">
      <c r="A13782" s="51">
        <v>6175</v>
      </c>
      <c r="B13782" s="51" t="s">
        <v>13974</v>
      </c>
      <c r="C13782" s="51" t="s">
        <v>2092</v>
      </c>
      <c r="D13782" s="51">
        <v>27.19</v>
      </c>
    </row>
    <row r="13783" spans="1:4" ht="15.75" customHeight="1" x14ac:dyDescent="0.3">
      <c r="A13783" s="51">
        <v>41092</v>
      </c>
      <c r="B13783" s="51" t="s">
        <v>13975</v>
      </c>
      <c r="C13783" s="51" t="s">
        <v>6963</v>
      </c>
      <c r="D13783" s="51">
        <v>4771.5</v>
      </c>
    </row>
    <row r="13784" spans="1:4" ht="15.75" customHeight="1" x14ac:dyDescent="0.3">
      <c r="A13784" s="51">
        <v>37712</v>
      </c>
      <c r="B13784" s="51" t="s">
        <v>13976</v>
      </c>
      <c r="C13784" s="51" t="s">
        <v>216</v>
      </c>
      <c r="D13784" s="51">
        <v>80.8</v>
      </c>
    </row>
    <row r="13785" spans="1:4" ht="15.75" customHeight="1" x14ac:dyDescent="0.3">
      <c r="A13785" s="51">
        <v>34558</v>
      </c>
      <c r="B13785" s="51" t="s">
        <v>13977</v>
      </c>
      <c r="C13785" s="51" t="s">
        <v>224</v>
      </c>
      <c r="D13785" s="51">
        <v>3.41</v>
      </c>
    </row>
    <row r="13786" spans="1:4" ht="15.75" customHeight="1" x14ac:dyDescent="0.3">
      <c r="A13786" s="51">
        <v>34547</v>
      </c>
      <c r="B13786" s="51" t="s">
        <v>13978</v>
      </c>
      <c r="C13786" s="51" t="s">
        <v>224</v>
      </c>
      <c r="D13786" s="51">
        <v>4.1900000000000004</v>
      </c>
    </row>
    <row r="13787" spans="1:4" ht="15.75" customHeight="1" x14ac:dyDescent="0.3">
      <c r="A13787" s="51">
        <v>34548</v>
      </c>
      <c r="B13787" s="51" t="s">
        <v>13979</v>
      </c>
      <c r="C13787" s="51" t="s">
        <v>224</v>
      </c>
      <c r="D13787" s="51">
        <v>6.88</v>
      </c>
    </row>
    <row r="13788" spans="1:4" ht="15.75" customHeight="1" x14ac:dyDescent="0.3">
      <c r="A13788" s="51">
        <v>34550</v>
      </c>
      <c r="B13788" s="51" t="s">
        <v>13980</v>
      </c>
      <c r="C13788" s="51" t="s">
        <v>224</v>
      </c>
      <c r="D13788" s="51">
        <v>1.81</v>
      </c>
    </row>
    <row r="13789" spans="1:4" ht="15.75" customHeight="1" x14ac:dyDescent="0.3">
      <c r="A13789" s="51">
        <v>34557</v>
      </c>
      <c r="B13789" s="51" t="s">
        <v>13981</v>
      </c>
      <c r="C13789" s="51" t="s">
        <v>224</v>
      </c>
      <c r="D13789" s="51">
        <v>2.65</v>
      </c>
    </row>
    <row r="13790" spans="1:4" ht="15.75" customHeight="1" x14ac:dyDescent="0.3">
      <c r="A13790" s="51">
        <v>37411</v>
      </c>
      <c r="B13790" s="51" t="s">
        <v>13982</v>
      </c>
      <c r="C13790" s="51" t="s">
        <v>216</v>
      </c>
      <c r="D13790" s="51">
        <v>19.41</v>
      </c>
    </row>
    <row r="13791" spans="1:4" ht="15.75" customHeight="1" x14ac:dyDescent="0.3">
      <c r="A13791" s="51">
        <v>39508</v>
      </c>
      <c r="B13791" s="51" t="s">
        <v>13983</v>
      </c>
      <c r="C13791" s="51" t="s">
        <v>216</v>
      </c>
      <c r="D13791" s="51">
        <v>10.9</v>
      </c>
    </row>
    <row r="13792" spans="1:4" ht="15.75" customHeight="1" x14ac:dyDescent="0.3">
      <c r="A13792" s="51">
        <v>39507</v>
      </c>
      <c r="B13792" s="51" t="s">
        <v>13984</v>
      </c>
      <c r="C13792" s="51" t="s">
        <v>216</v>
      </c>
      <c r="D13792" s="51">
        <v>16.27</v>
      </c>
    </row>
    <row r="13793" spans="1:4" ht="15.75" customHeight="1" x14ac:dyDescent="0.3">
      <c r="A13793" s="51">
        <v>7155</v>
      </c>
      <c r="B13793" s="51" t="s">
        <v>13985</v>
      </c>
      <c r="C13793" s="51" t="s">
        <v>216</v>
      </c>
      <c r="D13793" s="51">
        <v>20.88</v>
      </c>
    </row>
    <row r="13794" spans="1:4" ht="15.75" customHeight="1" x14ac:dyDescent="0.3">
      <c r="A13794" s="51">
        <v>42406</v>
      </c>
      <c r="B13794" s="51" t="s">
        <v>13986</v>
      </c>
      <c r="C13794" s="51" t="s">
        <v>216</v>
      </c>
      <c r="D13794" s="51">
        <v>23.94</v>
      </c>
    </row>
    <row r="13795" spans="1:4" ht="15.75" customHeight="1" x14ac:dyDescent="0.3">
      <c r="A13795" s="51">
        <v>7156</v>
      </c>
      <c r="B13795" s="51" t="s">
        <v>13987</v>
      </c>
      <c r="C13795" s="51" t="s">
        <v>216</v>
      </c>
      <c r="D13795" s="51">
        <v>29.96</v>
      </c>
    </row>
    <row r="13796" spans="1:4" ht="15.75" customHeight="1" x14ac:dyDescent="0.3">
      <c r="A13796" s="51">
        <v>43127</v>
      </c>
      <c r="B13796" s="51" t="s">
        <v>13988</v>
      </c>
      <c r="C13796" s="51" t="s">
        <v>216</v>
      </c>
      <c r="D13796" s="51">
        <v>42.87</v>
      </c>
    </row>
    <row r="13797" spans="1:4" ht="15.75" customHeight="1" x14ac:dyDescent="0.3">
      <c r="A13797" s="51">
        <v>10917</v>
      </c>
      <c r="B13797" s="51" t="s">
        <v>13989</v>
      </c>
      <c r="C13797" s="51" t="s">
        <v>216</v>
      </c>
      <c r="D13797" s="51">
        <v>9.0500000000000007</v>
      </c>
    </row>
    <row r="13798" spans="1:4" ht="15.75" customHeight="1" x14ac:dyDescent="0.3">
      <c r="A13798" s="51">
        <v>21141</v>
      </c>
      <c r="B13798" s="51" t="s">
        <v>13990</v>
      </c>
      <c r="C13798" s="51" t="s">
        <v>216</v>
      </c>
      <c r="D13798" s="51">
        <v>14.01</v>
      </c>
    </row>
    <row r="13799" spans="1:4" ht="15.75" customHeight="1" x14ac:dyDescent="0.3">
      <c r="A13799" s="51">
        <v>39509</v>
      </c>
      <c r="B13799" s="51" t="s">
        <v>13991</v>
      </c>
      <c r="C13799" s="51" t="s">
        <v>216</v>
      </c>
      <c r="D13799" s="51">
        <v>13.48</v>
      </c>
    </row>
    <row r="13800" spans="1:4" ht="15.75" customHeight="1" x14ac:dyDescent="0.3">
      <c r="A13800" s="51">
        <v>44529</v>
      </c>
      <c r="B13800" s="51" t="s">
        <v>13992</v>
      </c>
      <c r="C13800" s="51" t="s">
        <v>216</v>
      </c>
      <c r="D13800" s="51">
        <v>12.93</v>
      </c>
    </row>
    <row r="13801" spans="1:4" ht="15.75" customHeight="1" x14ac:dyDescent="0.3">
      <c r="A13801" s="51">
        <v>7167</v>
      </c>
      <c r="B13801" s="51" t="s">
        <v>13993</v>
      </c>
      <c r="C13801" s="51" t="s">
        <v>216</v>
      </c>
      <c r="D13801" s="51">
        <v>28.57</v>
      </c>
    </row>
    <row r="13802" spans="1:4" ht="15.75" customHeight="1" x14ac:dyDescent="0.3">
      <c r="A13802" s="51">
        <v>10928</v>
      </c>
      <c r="B13802" s="51" t="s">
        <v>13994</v>
      </c>
      <c r="C13802" s="51" t="s">
        <v>216</v>
      </c>
      <c r="D13802" s="51">
        <v>16.420000000000002</v>
      </c>
    </row>
    <row r="13803" spans="1:4" ht="15.75" customHeight="1" x14ac:dyDescent="0.3">
      <c r="A13803" s="51">
        <v>10933</v>
      </c>
      <c r="B13803" s="51" t="s">
        <v>13995</v>
      </c>
      <c r="C13803" s="51" t="s">
        <v>216</v>
      </c>
      <c r="D13803" s="51">
        <v>24.76</v>
      </c>
    </row>
    <row r="13804" spans="1:4" ht="15.75" customHeight="1" x14ac:dyDescent="0.3">
      <c r="A13804" s="51">
        <v>7158</v>
      </c>
      <c r="B13804" s="51" t="s">
        <v>13996</v>
      </c>
      <c r="C13804" s="51" t="s">
        <v>216</v>
      </c>
      <c r="D13804" s="51">
        <v>42</v>
      </c>
    </row>
    <row r="13805" spans="1:4" ht="15.75" customHeight="1" x14ac:dyDescent="0.3">
      <c r="A13805" s="51">
        <v>10927</v>
      </c>
      <c r="B13805" s="51" t="s">
        <v>13997</v>
      </c>
      <c r="C13805" s="51" t="s">
        <v>216</v>
      </c>
      <c r="D13805" s="51">
        <v>26.86</v>
      </c>
    </row>
    <row r="13806" spans="1:4" ht="15.75" customHeight="1" x14ac:dyDescent="0.3">
      <c r="A13806" s="51">
        <v>7162</v>
      </c>
      <c r="B13806" s="51" t="s">
        <v>13998</v>
      </c>
      <c r="C13806" s="51" t="s">
        <v>216</v>
      </c>
      <c r="D13806" s="51">
        <v>65.72</v>
      </c>
    </row>
    <row r="13807" spans="1:4" ht="15.75" customHeight="1" x14ac:dyDescent="0.3">
      <c r="A13807" s="51">
        <v>10932</v>
      </c>
      <c r="B13807" s="51" t="s">
        <v>13999</v>
      </c>
      <c r="C13807" s="51" t="s">
        <v>216</v>
      </c>
      <c r="D13807" s="51">
        <v>114.32</v>
      </c>
    </row>
    <row r="13808" spans="1:4" ht="15.75" customHeight="1" x14ac:dyDescent="0.3">
      <c r="A13808" s="51">
        <v>10937</v>
      </c>
      <c r="B13808" s="51" t="s">
        <v>14000</v>
      </c>
      <c r="C13808" s="51" t="s">
        <v>216</v>
      </c>
      <c r="D13808" s="51">
        <v>29.38</v>
      </c>
    </row>
    <row r="13809" spans="1:4" ht="15.75" customHeight="1" x14ac:dyDescent="0.3">
      <c r="A13809" s="51">
        <v>10935</v>
      </c>
      <c r="B13809" s="51" t="s">
        <v>14001</v>
      </c>
      <c r="C13809" s="51" t="s">
        <v>216</v>
      </c>
      <c r="D13809" s="51">
        <v>50.96</v>
      </c>
    </row>
    <row r="13810" spans="1:4" ht="15.75" customHeight="1" x14ac:dyDescent="0.3">
      <c r="A13810" s="51">
        <v>10931</v>
      </c>
      <c r="B13810" s="51" t="s">
        <v>14002</v>
      </c>
      <c r="C13810" s="51" t="s">
        <v>216</v>
      </c>
      <c r="D13810" s="51">
        <v>14.33</v>
      </c>
    </row>
    <row r="13811" spans="1:4" ht="15.75" customHeight="1" x14ac:dyDescent="0.3">
      <c r="A13811" s="51">
        <v>7164</v>
      </c>
      <c r="B13811" s="51" t="s">
        <v>14003</v>
      </c>
      <c r="C13811" s="51" t="s">
        <v>216</v>
      </c>
      <c r="D13811" s="51">
        <v>47.43</v>
      </c>
    </row>
    <row r="13812" spans="1:4" ht="15.75" customHeight="1" x14ac:dyDescent="0.3">
      <c r="A13812" s="51">
        <v>36887</v>
      </c>
      <c r="B13812" s="51" t="s">
        <v>14004</v>
      </c>
      <c r="C13812" s="51" t="s">
        <v>216</v>
      </c>
      <c r="D13812" s="51">
        <v>9.06</v>
      </c>
    </row>
    <row r="13813" spans="1:4" ht="15.75" customHeight="1" x14ac:dyDescent="0.3">
      <c r="A13813" s="51">
        <v>34630</v>
      </c>
      <c r="B13813" s="51" t="s">
        <v>14005</v>
      </c>
      <c r="C13813" s="51" t="s">
        <v>182</v>
      </c>
      <c r="D13813" s="51">
        <v>1313.19</v>
      </c>
    </row>
    <row r="13814" spans="1:4" ht="15.75" customHeight="1" x14ac:dyDescent="0.3">
      <c r="A13814" s="51">
        <v>7161</v>
      </c>
      <c r="B13814" s="51" t="s">
        <v>14006</v>
      </c>
      <c r="C13814" s="51" t="s">
        <v>216</v>
      </c>
      <c r="D13814" s="51">
        <v>5.9</v>
      </c>
    </row>
    <row r="13815" spans="1:4" ht="15.75" customHeight="1" x14ac:dyDescent="0.3">
      <c r="A13815" s="51">
        <v>7170</v>
      </c>
      <c r="B13815" s="51" t="s">
        <v>14007</v>
      </c>
      <c r="C13815" s="51" t="s">
        <v>216</v>
      </c>
      <c r="D13815" s="51">
        <v>2.19</v>
      </c>
    </row>
    <row r="13816" spans="1:4" ht="15.75" customHeight="1" x14ac:dyDescent="0.3">
      <c r="A13816" s="51">
        <v>37524</v>
      </c>
      <c r="B13816" s="51" t="s">
        <v>14008</v>
      </c>
      <c r="C13816" s="51" t="s">
        <v>224</v>
      </c>
      <c r="D13816" s="51">
        <v>2</v>
      </c>
    </row>
    <row r="13817" spans="1:4" ht="15.75" customHeight="1" x14ac:dyDescent="0.3">
      <c r="A13817" s="51">
        <v>37525</v>
      </c>
      <c r="B13817" s="51" t="s">
        <v>14009</v>
      </c>
      <c r="C13817" s="51" t="s">
        <v>224</v>
      </c>
      <c r="D13817" s="51">
        <v>2.73</v>
      </c>
    </row>
    <row r="13818" spans="1:4" ht="15.75" customHeight="1" x14ac:dyDescent="0.3">
      <c r="A13818" s="51">
        <v>36789</v>
      </c>
      <c r="B13818" s="51" t="s">
        <v>14010</v>
      </c>
      <c r="C13818" s="51" t="s">
        <v>182</v>
      </c>
      <c r="D13818" s="51">
        <v>2.4</v>
      </c>
    </row>
    <row r="13819" spans="1:4" ht="15.75" customHeight="1" x14ac:dyDescent="0.3">
      <c r="A13819" s="51">
        <v>7173</v>
      </c>
      <c r="B13819" s="51" t="s">
        <v>14011</v>
      </c>
      <c r="C13819" s="51" t="s">
        <v>13070</v>
      </c>
      <c r="D13819" s="51">
        <v>1554.05</v>
      </c>
    </row>
    <row r="13820" spans="1:4" ht="15.75" customHeight="1" x14ac:dyDescent="0.3">
      <c r="A13820" s="51">
        <v>7175</v>
      </c>
      <c r="B13820" s="51" t="s">
        <v>14012</v>
      </c>
      <c r="C13820" s="51" t="s">
        <v>182</v>
      </c>
      <c r="D13820" s="51">
        <v>1.75</v>
      </c>
    </row>
    <row r="13821" spans="1:4" ht="15.75" customHeight="1" x14ac:dyDescent="0.3">
      <c r="A13821" s="51">
        <v>40741</v>
      </c>
      <c r="B13821" s="51" t="s">
        <v>14013</v>
      </c>
      <c r="C13821" s="51" t="s">
        <v>182</v>
      </c>
      <c r="D13821" s="51">
        <v>2.54</v>
      </c>
    </row>
    <row r="13822" spans="1:4" ht="15.75" customHeight="1" x14ac:dyDescent="0.3">
      <c r="A13822" s="51">
        <v>7184</v>
      </c>
      <c r="B13822" s="51" t="s">
        <v>14014</v>
      </c>
      <c r="C13822" s="51" t="s">
        <v>216</v>
      </c>
      <c r="D13822" s="51">
        <v>49.9</v>
      </c>
    </row>
    <row r="13823" spans="1:4" ht="15.75" customHeight="1" x14ac:dyDescent="0.3">
      <c r="A13823" s="51">
        <v>34458</v>
      </c>
      <c r="B13823" s="51" t="s">
        <v>14015</v>
      </c>
      <c r="C13823" s="51" t="s">
        <v>182</v>
      </c>
      <c r="D13823" s="51">
        <v>149.86000000000001</v>
      </c>
    </row>
    <row r="13824" spans="1:4" ht="15.75" customHeight="1" x14ac:dyDescent="0.3">
      <c r="A13824" s="51">
        <v>34464</v>
      </c>
      <c r="B13824" s="51" t="s">
        <v>14016</v>
      </c>
      <c r="C13824" s="51" t="s">
        <v>182</v>
      </c>
      <c r="D13824" s="51">
        <v>223.08</v>
      </c>
    </row>
    <row r="13825" spans="1:4" ht="15.75" customHeight="1" x14ac:dyDescent="0.3">
      <c r="A13825" s="51">
        <v>34468</v>
      </c>
      <c r="B13825" s="51" t="s">
        <v>14017</v>
      </c>
      <c r="C13825" s="51" t="s">
        <v>182</v>
      </c>
      <c r="D13825" s="51">
        <v>281.25</v>
      </c>
    </row>
    <row r="13826" spans="1:4" ht="15.75" customHeight="1" x14ac:dyDescent="0.3">
      <c r="A13826" s="51">
        <v>34473</v>
      </c>
      <c r="B13826" s="51" t="s">
        <v>14018</v>
      </c>
      <c r="C13826" s="51" t="s">
        <v>182</v>
      </c>
      <c r="D13826" s="51">
        <v>170.61</v>
      </c>
    </row>
    <row r="13827" spans="1:4" ht="15.75" customHeight="1" x14ac:dyDescent="0.3">
      <c r="A13827" s="51">
        <v>34480</v>
      </c>
      <c r="B13827" s="51" t="s">
        <v>14019</v>
      </c>
      <c r="C13827" s="51" t="s">
        <v>182</v>
      </c>
      <c r="D13827" s="51">
        <v>315.29000000000002</v>
      </c>
    </row>
    <row r="13828" spans="1:4" ht="15.75" customHeight="1" x14ac:dyDescent="0.3">
      <c r="A13828" s="51">
        <v>34486</v>
      </c>
      <c r="B13828" s="51" t="s">
        <v>14020</v>
      </c>
      <c r="C13828" s="51" t="s">
        <v>182</v>
      </c>
      <c r="D13828" s="51">
        <v>373.3</v>
      </c>
    </row>
    <row r="13829" spans="1:4" ht="15.75" customHeight="1" x14ac:dyDescent="0.3">
      <c r="A13829" s="51">
        <v>7190</v>
      </c>
      <c r="B13829" s="51" t="s">
        <v>14021</v>
      </c>
      <c r="C13829" s="51" t="s">
        <v>182</v>
      </c>
      <c r="D13829" s="51">
        <v>12.46</v>
      </c>
    </row>
    <row r="13830" spans="1:4" ht="15.75" customHeight="1" x14ac:dyDescent="0.3">
      <c r="A13830" s="51">
        <v>34417</v>
      </c>
      <c r="B13830" s="51" t="s">
        <v>14022</v>
      </c>
      <c r="C13830" s="51" t="s">
        <v>182</v>
      </c>
      <c r="D13830" s="51">
        <v>19.940000000000001</v>
      </c>
    </row>
    <row r="13831" spans="1:4" ht="15.75" customHeight="1" x14ac:dyDescent="0.3">
      <c r="A13831" s="51">
        <v>7213</v>
      </c>
      <c r="B13831" s="51" t="s">
        <v>14023</v>
      </c>
      <c r="C13831" s="51" t="s">
        <v>216</v>
      </c>
      <c r="D13831" s="51">
        <v>18.29</v>
      </c>
    </row>
    <row r="13832" spans="1:4" ht="15.75" customHeight="1" x14ac:dyDescent="0.3">
      <c r="A13832" s="51">
        <v>7195</v>
      </c>
      <c r="B13832" s="51" t="s">
        <v>14024</v>
      </c>
      <c r="C13832" s="51" t="s">
        <v>182</v>
      </c>
      <c r="D13832" s="51">
        <v>53.7</v>
      </c>
    </row>
    <row r="13833" spans="1:4" ht="15.75" customHeight="1" x14ac:dyDescent="0.3">
      <c r="A13833" s="51">
        <v>7186</v>
      </c>
      <c r="B13833" s="51" t="s">
        <v>14025</v>
      </c>
      <c r="C13833" s="51" t="s">
        <v>182</v>
      </c>
      <c r="D13833" s="51">
        <v>58.5</v>
      </c>
    </row>
    <row r="13834" spans="1:4" ht="15.75" customHeight="1" x14ac:dyDescent="0.3">
      <c r="A13834" s="51">
        <v>7194</v>
      </c>
      <c r="B13834" s="51" t="s">
        <v>14026</v>
      </c>
      <c r="C13834" s="51" t="s">
        <v>216</v>
      </c>
      <c r="D13834" s="51">
        <v>26.97</v>
      </c>
    </row>
    <row r="13835" spans="1:4" ht="15.75" customHeight="1" x14ac:dyDescent="0.3">
      <c r="A13835" s="51">
        <v>7197</v>
      </c>
      <c r="B13835" s="51" t="s">
        <v>14027</v>
      </c>
      <c r="C13835" s="51" t="s">
        <v>182</v>
      </c>
      <c r="D13835" s="51">
        <v>113.84</v>
      </c>
    </row>
    <row r="13836" spans="1:4" ht="15.75" customHeight="1" x14ac:dyDescent="0.3">
      <c r="A13836" s="51">
        <v>7192</v>
      </c>
      <c r="B13836" s="51" t="s">
        <v>14028</v>
      </c>
      <c r="C13836" s="51" t="s">
        <v>182</v>
      </c>
      <c r="D13836" s="51">
        <v>101.99</v>
      </c>
    </row>
    <row r="13837" spans="1:4" ht="15.75" customHeight="1" x14ac:dyDescent="0.3">
      <c r="A13837" s="51">
        <v>7193</v>
      </c>
      <c r="B13837" s="51" t="s">
        <v>14029</v>
      </c>
      <c r="C13837" s="51" t="s">
        <v>182</v>
      </c>
      <c r="D13837" s="51">
        <v>114.83</v>
      </c>
    </row>
    <row r="13838" spans="1:4" ht="15.75" customHeight="1" x14ac:dyDescent="0.3">
      <c r="A13838" s="51">
        <v>7189</v>
      </c>
      <c r="B13838" s="51" t="s">
        <v>14030</v>
      </c>
      <c r="C13838" s="51" t="s">
        <v>182</v>
      </c>
      <c r="D13838" s="51">
        <v>133.44</v>
      </c>
    </row>
    <row r="13839" spans="1:4" ht="15.75" customHeight="1" x14ac:dyDescent="0.3">
      <c r="A13839" s="51">
        <v>34402</v>
      </c>
      <c r="B13839" s="51" t="s">
        <v>14031</v>
      </c>
      <c r="C13839" s="51" t="s">
        <v>182</v>
      </c>
      <c r="D13839" s="51">
        <v>188.39</v>
      </c>
    </row>
    <row r="13840" spans="1:4" ht="15.75" customHeight="1" x14ac:dyDescent="0.3">
      <c r="A13840" s="51">
        <v>7245</v>
      </c>
      <c r="B13840" s="51" t="s">
        <v>14032</v>
      </c>
      <c r="C13840" s="51" t="s">
        <v>182</v>
      </c>
      <c r="D13840" s="51">
        <v>31.87</v>
      </c>
    </row>
    <row r="13841" spans="1:4" ht="15.75" customHeight="1" x14ac:dyDescent="0.3">
      <c r="A13841" s="51">
        <v>34425</v>
      </c>
      <c r="B13841" s="51" t="s">
        <v>14033</v>
      </c>
      <c r="C13841" s="51" t="s">
        <v>182</v>
      </c>
      <c r="D13841" s="51">
        <v>121.02</v>
      </c>
    </row>
    <row r="13842" spans="1:4" ht="15.75" customHeight="1" x14ac:dyDescent="0.3">
      <c r="A13842" s="51">
        <v>7223</v>
      </c>
      <c r="B13842" s="51" t="s">
        <v>14034</v>
      </c>
      <c r="C13842" s="51" t="s">
        <v>182</v>
      </c>
      <c r="D13842" s="51">
        <v>134.87</v>
      </c>
    </row>
    <row r="13843" spans="1:4" ht="15.75" customHeight="1" x14ac:dyDescent="0.3">
      <c r="A13843" s="51">
        <v>7234</v>
      </c>
      <c r="B13843" s="51" t="s">
        <v>14035</v>
      </c>
      <c r="C13843" s="51" t="s">
        <v>182</v>
      </c>
      <c r="D13843" s="51">
        <v>203.51</v>
      </c>
    </row>
    <row r="13844" spans="1:4" ht="15.75" customHeight="1" x14ac:dyDescent="0.3">
      <c r="A13844" s="51">
        <v>7224</v>
      </c>
      <c r="B13844" s="51" t="s">
        <v>14036</v>
      </c>
      <c r="C13844" s="51" t="s">
        <v>182</v>
      </c>
      <c r="D13844" s="51">
        <v>247.93</v>
      </c>
    </row>
    <row r="13845" spans="1:4" ht="15.75" customHeight="1" x14ac:dyDescent="0.3">
      <c r="A13845" s="51">
        <v>7225</v>
      </c>
      <c r="B13845" s="51" t="s">
        <v>14037</v>
      </c>
      <c r="C13845" s="51" t="s">
        <v>182</v>
      </c>
      <c r="D13845" s="51">
        <v>265.85000000000002</v>
      </c>
    </row>
    <row r="13846" spans="1:4" ht="15.75" customHeight="1" x14ac:dyDescent="0.3">
      <c r="A13846" s="51">
        <v>7226</v>
      </c>
      <c r="B13846" s="51" t="s">
        <v>14038</v>
      </c>
      <c r="C13846" s="51" t="s">
        <v>182</v>
      </c>
      <c r="D13846" s="51">
        <v>283.7</v>
      </c>
    </row>
    <row r="13847" spans="1:4" ht="15.75" customHeight="1" x14ac:dyDescent="0.3">
      <c r="A13847" s="51">
        <v>7227</v>
      </c>
      <c r="B13847" s="51" t="s">
        <v>14039</v>
      </c>
      <c r="C13847" s="51" t="s">
        <v>182</v>
      </c>
      <c r="D13847" s="51">
        <v>322.92</v>
      </c>
    </row>
    <row r="13848" spans="1:4" ht="15.75" customHeight="1" x14ac:dyDescent="0.3">
      <c r="A13848" s="51">
        <v>7212</v>
      </c>
      <c r="B13848" s="51" t="s">
        <v>14040</v>
      </c>
      <c r="C13848" s="51" t="s">
        <v>182</v>
      </c>
      <c r="D13848" s="51">
        <v>354.81</v>
      </c>
    </row>
    <row r="13849" spans="1:4" ht="15.75" customHeight="1" x14ac:dyDescent="0.3">
      <c r="A13849" s="51">
        <v>7229</v>
      </c>
      <c r="B13849" s="51" t="s">
        <v>14041</v>
      </c>
      <c r="C13849" s="51" t="s">
        <v>182</v>
      </c>
      <c r="D13849" s="51">
        <v>224.9</v>
      </c>
    </row>
    <row r="13850" spans="1:4" ht="15.75" customHeight="1" x14ac:dyDescent="0.3">
      <c r="A13850" s="51">
        <v>7230</v>
      </c>
      <c r="B13850" s="51" t="s">
        <v>14042</v>
      </c>
      <c r="C13850" s="51" t="s">
        <v>182</v>
      </c>
      <c r="D13850" s="51">
        <v>374.42</v>
      </c>
    </row>
    <row r="13851" spans="1:4" ht="15.75" customHeight="1" x14ac:dyDescent="0.3">
      <c r="A13851" s="51">
        <v>7231</v>
      </c>
      <c r="B13851" s="51" t="s">
        <v>14043</v>
      </c>
      <c r="C13851" s="51" t="s">
        <v>182</v>
      </c>
      <c r="D13851" s="51">
        <v>531.15</v>
      </c>
    </row>
    <row r="13852" spans="1:4" ht="15.75" customHeight="1" x14ac:dyDescent="0.3">
      <c r="A13852" s="51">
        <v>7220</v>
      </c>
      <c r="B13852" s="51" t="s">
        <v>14044</v>
      </c>
      <c r="C13852" s="51" t="s">
        <v>182</v>
      </c>
      <c r="D13852" s="51">
        <v>655.65</v>
      </c>
    </row>
    <row r="13853" spans="1:4" ht="15.75" customHeight="1" x14ac:dyDescent="0.3">
      <c r="A13853" s="51">
        <v>34447</v>
      </c>
      <c r="B13853" s="51" t="s">
        <v>14045</v>
      </c>
      <c r="C13853" s="51" t="s">
        <v>182</v>
      </c>
      <c r="D13853" s="51">
        <v>733.11</v>
      </c>
    </row>
    <row r="13854" spans="1:4" ht="15.75" customHeight="1" x14ac:dyDescent="0.3">
      <c r="A13854" s="51">
        <v>7233</v>
      </c>
      <c r="B13854" s="51" t="s">
        <v>14046</v>
      </c>
      <c r="C13854" s="51" t="s">
        <v>182</v>
      </c>
      <c r="D13854" s="51">
        <v>841</v>
      </c>
    </row>
    <row r="13855" spans="1:4" ht="15.75" customHeight="1" x14ac:dyDescent="0.3">
      <c r="A13855" s="51">
        <v>40740</v>
      </c>
      <c r="B13855" s="51" t="s">
        <v>14047</v>
      </c>
      <c r="C13855" s="51" t="s">
        <v>216</v>
      </c>
    </row>
    <row r="13856" spans="1:4" ht="15.75" customHeight="1" x14ac:dyDescent="0.3">
      <c r="A13856" s="51">
        <v>25007</v>
      </c>
      <c r="B13856" s="51" t="s">
        <v>14048</v>
      </c>
      <c r="C13856" s="51" t="s">
        <v>216</v>
      </c>
    </row>
    <row r="13857" spans="1:4" ht="15.75" customHeight="1" x14ac:dyDescent="0.3">
      <c r="A13857" s="51">
        <v>43071</v>
      </c>
      <c r="B13857" s="51" t="s">
        <v>14049</v>
      </c>
      <c r="C13857" s="51" t="s">
        <v>216</v>
      </c>
    </row>
    <row r="13858" spans="1:4" ht="15.75" customHeight="1" x14ac:dyDescent="0.3">
      <c r="A13858" s="51">
        <v>39520</v>
      </c>
      <c r="B13858" s="51" t="s">
        <v>14050</v>
      </c>
      <c r="C13858" s="51" t="s">
        <v>216</v>
      </c>
    </row>
    <row r="13859" spans="1:4" ht="15.75" customHeight="1" x14ac:dyDescent="0.3">
      <c r="A13859" s="51">
        <v>39521</v>
      </c>
      <c r="B13859" s="51" t="s">
        <v>14051</v>
      </c>
      <c r="C13859" s="51" t="s">
        <v>216</v>
      </c>
    </row>
    <row r="13860" spans="1:4" ht="15.75" customHeight="1" x14ac:dyDescent="0.3">
      <c r="A13860" s="51">
        <v>39522</v>
      </c>
      <c r="B13860" s="51" t="s">
        <v>14052</v>
      </c>
      <c r="C13860" s="51" t="s">
        <v>216</v>
      </c>
    </row>
    <row r="13861" spans="1:4" ht="15.75" customHeight="1" x14ac:dyDescent="0.3">
      <c r="A13861" s="51">
        <v>7243</v>
      </c>
      <c r="B13861" s="51" t="s">
        <v>14053</v>
      </c>
      <c r="C13861" s="51" t="s">
        <v>216</v>
      </c>
    </row>
    <row r="13862" spans="1:4" ht="15.75" customHeight="1" x14ac:dyDescent="0.3">
      <c r="A13862" s="51">
        <v>11067</v>
      </c>
      <c r="B13862" s="51" t="s">
        <v>14054</v>
      </c>
      <c r="C13862" s="51" t="s">
        <v>182</v>
      </c>
    </row>
    <row r="13863" spans="1:4" ht="15.75" customHeight="1" x14ac:dyDescent="0.3">
      <c r="A13863" s="51">
        <v>11068</v>
      </c>
      <c r="B13863" s="51" t="s">
        <v>14055</v>
      </c>
      <c r="C13863" s="51" t="s">
        <v>182</v>
      </c>
    </row>
    <row r="13864" spans="1:4" ht="15.75" customHeight="1" x14ac:dyDescent="0.3">
      <c r="A13864" s="51">
        <v>7246</v>
      </c>
      <c r="B13864" s="51" t="s">
        <v>14056</v>
      </c>
      <c r="C13864" s="51" t="s">
        <v>182</v>
      </c>
      <c r="D13864" s="51">
        <v>35.19</v>
      </c>
    </row>
    <row r="13865" spans="1:4" ht="15.75" customHeight="1" x14ac:dyDescent="0.3">
      <c r="A13865" s="51">
        <v>12869</v>
      </c>
      <c r="B13865" s="51" t="s">
        <v>14057</v>
      </c>
      <c r="C13865" s="51" t="s">
        <v>2092</v>
      </c>
      <c r="D13865" s="51">
        <v>26.74</v>
      </c>
    </row>
    <row r="13866" spans="1:4" ht="15.75" customHeight="1" x14ac:dyDescent="0.3">
      <c r="A13866" s="51">
        <v>41097</v>
      </c>
      <c r="B13866" s="51" t="s">
        <v>14058</v>
      </c>
      <c r="C13866" s="51" t="s">
        <v>6963</v>
      </c>
      <c r="D13866" s="51">
        <v>4691.1000000000004</v>
      </c>
    </row>
    <row r="13867" spans="1:4" ht="15.75" customHeight="1" x14ac:dyDescent="0.3">
      <c r="A13867" s="51">
        <v>1574</v>
      </c>
      <c r="B13867" s="51" t="s">
        <v>14059</v>
      </c>
      <c r="C13867" s="51" t="s">
        <v>182</v>
      </c>
      <c r="D13867" s="51">
        <v>1.87</v>
      </c>
    </row>
    <row r="13868" spans="1:4" ht="15.75" customHeight="1" x14ac:dyDescent="0.3">
      <c r="A13868" s="51">
        <v>1581</v>
      </c>
      <c r="B13868" s="51" t="s">
        <v>14060</v>
      </c>
      <c r="C13868" s="51" t="s">
        <v>182</v>
      </c>
      <c r="D13868" s="51">
        <v>13.01</v>
      </c>
    </row>
    <row r="13869" spans="1:4" ht="15.75" customHeight="1" x14ac:dyDescent="0.3">
      <c r="A13869" s="51">
        <v>1575</v>
      </c>
      <c r="B13869" s="51" t="s">
        <v>14061</v>
      </c>
      <c r="C13869" s="51" t="s">
        <v>182</v>
      </c>
      <c r="D13869" s="51">
        <v>2.23</v>
      </c>
    </row>
    <row r="13870" spans="1:4" ht="15.75" customHeight="1" x14ac:dyDescent="0.3">
      <c r="A13870" s="51">
        <v>1570</v>
      </c>
      <c r="B13870" s="51" t="s">
        <v>14062</v>
      </c>
      <c r="C13870" s="51" t="s">
        <v>182</v>
      </c>
      <c r="D13870" s="51">
        <v>1.1200000000000001</v>
      </c>
    </row>
    <row r="13871" spans="1:4" ht="15.75" customHeight="1" x14ac:dyDescent="0.3">
      <c r="A13871" s="51">
        <v>1576</v>
      </c>
      <c r="B13871" s="51" t="s">
        <v>14063</v>
      </c>
      <c r="C13871" s="51" t="s">
        <v>182</v>
      </c>
      <c r="D13871" s="51">
        <v>3.08</v>
      </c>
    </row>
    <row r="13872" spans="1:4" ht="15.75" customHeight="1" x14ac:dyDescent="0.3">
      <c r="A13872" s="51">
        <v>1577</v>
      </c>
      <c r="B13872" s="51" t="s">
        <v>14064</v>
      </c>
      <c r="C13872" s="51" t="s">
        <v>182</v>
      </c>
      <c r="D13872" s="51">
        <v>3.47</v>
      </c>
    </row>
    <row r="13873" spans="1:4" ht="15.75" customHeight="1" x14ac:dyDescent="0.3">
      <c r="A13873" s="51">
        <v>1571</v>
      </c>
      <c r="B13873" s="51" t="s">
        <v>14065</v>
      </c>
      <c r="C13873" s="51" t="s">
        <v>182</v>
      </c>
      <c r="D13873" s="51">
        <v>1.45</v>
      </c>
    </row>
    <row r="13874" spans="1:4" ht="15.75" customHeight="1" x14ac:dyDescent="0.3">
      <c r="A13874" s="51">
        <v>1578</v>
      </c>
      <c r="B13874" s="51" t="s">
        <v>14066</v>
      </c>
      <c r="C13874" s="51" t="s">
        <v>182</v>
      </c>
      <c r="D13874" s="51">
        <v>6.03</v>
      </c>
    </row>
    <row r="13875" spans="1:4" ht="15.75" customHeight="1" x14ac:dyDescent="0.3">
      <c r="A13875" s="51">
        <v>1573</v>
      </c>
      <c r="B13875" s="51" t="s">
        <v>14067</v>
      </c>
      <c r="C13875" s="51" t="s">
        <v>182</v>
      </c>
      <c r="D13875" s="51">
        <v>1.73</v>
      </c>
    </row>
    <row r="13876" spans="1:4" ht="15.75" customHeight="1" x14ac:dyDescent="0.3">
      <c r="A13876" s="51">
        <v>1579</v>
      </c>
      <c r="B13876" s="51" t="s">
        <v>14068</v>
      </c>
      <c r="C13876" s="51" t="s">
        <v>182</v>
      </c>
      <c r="D13876" s="51">
        <v>7.51</v>
      </c>
    </row>
    <row r="13877" spans="1:4" ht="15.75" customHeight="1" x14ac:dyDescent="0.3">
      <c r="A13877" s="51">
        <v>1580</v>
      </c>
      <c r="B13877" s="51" t="s">
        <v>14069</v>
      </c>
      <c r="C13877" s="51" t="s">
        <v>182</v>
      </c>
      <c r="D13877" s="51">
        <v>9.25</v>
      </c>
    </row>
    <row r="13878" spans="1:4" ht="15.75" customHeight="1" x14ac:dyDescent="0.3">
      <c r="A13878" s="51">
        <v>39321</v>
      </c>
      <c r="B13878" s="51" t="s">
        <v>14070</v>
      </c>
      <c r="C13878" s="51" t="s">
        <v>182</v>
      </c>
      <c r="D13878" s="51">
        <v>23.9</v>
      </c>
    </row>
    <row r="13879" spans="1:4" ht="15.75" customHeight="1" x14ac:dyDescent="0.3">
      <c r="A13879" s="51">
        <v>39319</v>
      </c>
      <c r="B13879" s="51" t="s">
        <v>14071</v>
      </c>
      <c r="C13879" s="51" t="s">
        <v>182</v>
      </c>
      <c r="D13879" s="51">
        <v>9.94</v>
      </c>
    </row>
    <row r="13880" spans="1:4" ht="15.75" customHeight="1" x14ac:dyDescent="0.3">
      <c r="A13880" s="51">
        <v>39320</v>
      </c>
      <c r="B13880" s="51" t="s">
        <v>14072</v>
      </c>
      <c r="C13880" s="51" t="s">
        <v>182</v>
      </c>
      <c r="D13880" s="51">
        <v>19.12</v>
      </c>
    </row>
    <row r="13881" spans="1:4" ht="15.75" customHeight="1" x14ac:dyDescent="0.3">
      <c r="A13881" s="51">
        <v>1542</v>
      </c>
      <c r="B13881" s="51" t="s">
        <v>14073</v>
      </c>
      <c r="C13881" s="51" t="s">
        <v>182</v>
      </c>
      <c r="D13881" s="51">
        <v>25.64</v>
      </c>
    </row>
    <row r="13882" spans="1:4" ht="15.75" customHeight="1" x14ac:dyDescent="0.3">
      <c r="A13882" s="51">
        <v>1591</v>
      </c>
      <c r="B13882" s="51" t="s">
        <v>14074</v>
      </c>
      <c r="C13882" s="51" t="s">
        <v>182</v>
      </c>
      <c r="D13882" s="51">
        <v>28.69</v>
      </c>
    </row>
    <row r="13883" spans="1:4" ht="15.75" customHeight="1" x14ac:dyDescent="0.3">
      <c r="A13883" s="51">
        <v>1547</v>
      </c>
      <c r="B13883" s="51" t="s">
        <v>14075</v>
      </c>
      <c r="C13883" s="51" t="s">
        <v>182</v>
      </c>
      <c r="D13883" s="51">
        <v>150.36000000000001</v>
      </c>
    </row>
    <row r="13884" spans="1:4" ht="15.75" customHeight="1" x14ac:dyDescent="0.3">
      <c r="A13884" s="51">
        <v>38196</v>
      </c>
      <c r="B13884" s="51" t="s">
        <v>14076</v>
      </c>
      <c r="C13884" s="51" t="s">
        <v>182</v>
      </c>
      <c r="D13884" s="51">
        <v>29.28</v>
      </c>
    </row>
    <row r="13885" spans="1:4" ht="15.75" customHeight="1" x14ac:dyDescent="0.3">
      <c r="A13885" s="51">
        <v>1543</v>
      </c>
      <c r="B13885" s="51" t="s">
        <v>14077</v>
      </c>
      <c r="C13885" s="51" t="s">
        <v>182</v>
      </c>
      <c r="D13885" s="51">
        <v>31.12</v>
      </c>
    </row>
    <row r="13886" spans="1:4" ht="15.75" customHeight="1" x14ac:dyDescent="0.3">
      <c r="A13886" s="51">
        <v>1585</v>
      </c>
      <c r="B13886" s="51" t="s">
        <v>14078</v>
      </c>
      <c r="C13886" s="51" t="s">
        <v>182</v>
      </c>
      <c r="D13886" s="51">
        <v>6.03</v>
      </c>
    </row>
    <row r="13887" spans="1:4" ht="15.75" customHeight="1" x14ac:dyDescent="0.3">
      <c r="A13887" s="51">
        <v>1593</v>
      </c>
      <c r="B13887" s="51" t="s">
        <v>14079</v>
      </c>
      <c r="C13887" s="51" t="s">
        <v>182</v>
      </c>
      <c r="D13887" s="51">
        <v>32</v>
      </c>
    </row>
    <row r="13888" spans="1:4" ht="15.75" customHeight="1" x14ac:dyDescent="0.3">
      <c r="A13888" s="51">
        <v>11838</v>
      </c>
      <c r="B13888" s="51" t="s">
        <v>14080</v>
      </c>
      <c r="C13888" s="51" t="s">
        <v>182</v>
      </c>
      <c r="D13888" s="51">
        <v>42.23</v>
      </c>
    </row>
    <row r="13889" spans="1:4" ht="15.75" customHeight="1" x14ac:dyDescent="0.3">
      <c r="A13889" s="51">
        <v>1594</v>
      </c>
      <c r="B13889" s="51" t="s">
        <v>14081</v>
      </c>
      <c r="C13889" s="51" t="s">
        <v>182</v>
      </c>
      <c r="D13889" s="51">
        <v>42.69</v>
      </c>
    </row>
    <row r="13890" spans="1:4" ht="15.75" customHeight="1" x14ac:dyDescent="0.3">
      <c r="A13890" s="51">
        <v>1586</v>
      </c>
      <c r="B13890" s="51" t="s">
        <v>14082</v>
      </c>
      <c r="C13890" s="51" t="s">
        <v>182</v>
      </c>
      <c r="D13890" s="51">
        <v>7.63</v>
      </c>
    </row>
    <row r="13891" spans="1:4" ht="15.75" customHeight="1" x14ac:dyDescent="0.3">
      <c r="A13891" s="51">
        <v>11839</v>
      </c>
      <c r="B13891" s="51" t="s">
        <v>14083</v>
      </c>
      <c r="C13891" s="51" t="s">
        <v>182</v>
      </c>
      <c r="D13891" s="51">
        <v>61.45</v>
      </c>
    </row>
    <row r="13892" spans="1:4" ht="15.75" customHeight="1" x14ac:dyDescent="0.3">
      <c r="A13892" s="51">
        <v>1587</v>
      </c>
      <c r="B13892" s="51" t="s">
        <v>14084</v>
      </c>
      <c r="C13892" s="51" t="s">
        <v>182</v>
      </c>
      <c r="D13892" s="51">
        <v>7.77</v>
      </c>
    </row>
    <row r="13893" spans="1:4" ht="15.75" customHeight="1" x14ac:dyDescent="0.3">
      <c r="A13893" s="51">
        <v>1545</v>
      </c>
      <c r="B13893" s="51" t="s">
        <v>14085</v>
      </c>
      <c r="C13893" s="51" t="s">
        <v>182</v>
      </c>
      <c r="D13893" s="51">
        <v>73.73</v>
      </c>
    </row>
    <row r="13894" spans="1:4" ht="15.75" customHeight="1" x14ac:dyDescent="0.3">
      <c r="A13894" s="51">
        <v>1588</v>
      </c>
      <c r="B13894" s="51" t="s">
        <v>14086</v>
      </c>
      <c r="C13894" s="51" t="s">
        <v>182</v>
      </c>
      <c r="D13894" s="51">
        <v>10.66</v>
      </c>
    </row>
    <row r="13895" spans="1:4" ht="15.75" customHeight="1" x14ac:dyDescent="0.3">
      <c r="A13895" s="51">
        <v>1535</v>
      </c>
      <c r="B13895" s="51" t="s">
        <v>14087</v>
      </c>
      <c r="C13895" s="51" t="s">
        <v>182</v>
      </c>
      <c r="D13895" s="51">
        <v>6.14</v>
      </c>
    </row>
    <row r="13896" spans="1:4" ht="15.75" customHeight="1" x14ac:dyDescent="0.3">
      <c r="A13896" s="51">
        <v>1589</v>
      </c>
      <c r="B13896" s="51" t="s">
        <v>14088</v>
      </c>
      <c r="C13896" s="51" t="s">
        <v>182</v>
      </c>
      <c r="D13896" s="51">
        <v>10.99</v>
      </c>
    </row>
    <row r="13897" spans="1:4" ht="15.75" customHeight="1" x14ac:dyDescent="0.3">
      <c r="A13897" s="51">
        <v>1546</v>
      </c>
      <c r="B13897" s="51" t="s">
        <v>14089</v>
      </c>
      <c r="C13897" s="51" t="s">
        <v>182</v>
      </c>
      <c r="D13897" s="51">
        <v>124.43</v>
      </c>
    </row>
    <row r="13898" spans="1:4" ht="15.75" customHeight="1" x14ac:dyDescent="0.3">
      <c r="A13898" s="51">
        <v>1590</v>
      </c>
      <c r="B13898" s="51" t="s">
        <v>14090</v>
      </c>
      <c r="C13898" s="51" t="s">
        <v>182</v>
      </c>
      <c r="D13898" s="51">
        <v>19.350000000000001</v>
      </c>
    </row>
    <row r="13899" spans="1:4" ht="15.75" customHeight="1" x14ac:dyDescent="0.3">
      <c r="A13899" s="51">
        <v>38415</v>
      </c>
      <c r="B13899" s="51" t="s">
        <v>14091</v>
      </c>
      <c r="C13899" s="51" t="s">
        <v>182</v>
      </c>
      <c r="D13899" s="51">
        <v>1062.1500000000001</v>
      </c>
    </row>
    <row r="13900" spans="1:4" ht="15.75" customHeight="1" x14ac:dyDescent="0.3">
      <c r="A13900" s="51">
        <v>38414</v>
      </c>
      <c r="B13900" s="51" t="s">
        <v>14092</v>
      </c>
      <c r="C13900" s="51" t="s">
        <v>182</v>
      </c>
      <c r="D13900" s="51">
        <v>1490.74</v>
      </c>
    </row>
    <row r="13901" spans="1:4" ht="15.75" customHeight="1" x14ac:dyDescent="0.3">
      <c r="A13901" s="51">
        <v>38128</v>
      </c>
      <c r="B13901" s="51" t="s">
        <v>14093</v>
      </c>
      <c r="C13901" s="51" t="s">
        <v>482</v>
      </c>
      <c r="D13901" s="51">
        <v>0.86</v>
      </c>
    </row>
    <row r="13902" spans="1:4" ht="15.75" customHeight="1" x14ac:dyDescent="0.3">
      <c r="A13902" s="51">
        <v>7253</v>
      </c>
      <c r="B13902" s="51" t="s">
        <v>14094</v>
      </c>
      <c r="C13902" s="51" t="s">
        <v>303</v>
      </c>
      <c r="D13902" s="51">
        <v>184.28</v>
      </c>
    </row>
    <row r="13903" spans="1:4" ht="15.75" customHeight="1" x14ac:dyDescent="0.3">
      <c r="A13903" s="51">
        <v>4806</v>
      </c>
      <c r="B13903" s="51" t="s">
        <v>14095</v>
      </c>
      <c r="C13903" s="51" t="s">
        <v>224</v>
      </c>
      <c r="D13903" s="51">
        <v>17.899999999999999</v>
      </c>
    </row>
    <row r="13904" spans="1:4" ht="15.75" customHeight="1" x14ac:dyDescent="0.3">
      <c r="A13904" s="51">
        <v>34401</v>
      </c>
      <c r="B13904" s="51" t="s">
        <v>14096</v>
      </c>
      <c r="C13904" s="51" t="s">
        <v>182</v>
      </c>
      <c r="D13904" s="51">
        <v>1.56</v>
      </c>
    </row>
    <row r="13905" spans="1:4" ht="15.75" customHeight="1" x14ac:dyDescent="0.3">
      <c r="A13905" s="51">
        <v>7256</v>
      </c>
      <c r="B13905" s="51" t="s">
        <v>14097</v>
      </c>
      <c r="C13905" s="51" t="s">
        <v>182</v>
      </c>
      <c r="D13905" s="51">
        <v>1.1100000000000001</v>
      </c>
    </row>
    <row r="13906" spans="1:4" ht="15.75" customHeight="1" x14ac:dyDescent="0.3">
      <c r="A13906" s="51">
        <v>7260</v>
      </c>
      <c r="B13906" s="51" t="s">
        <v>14098</v>
      </c>
      <c r="C13906" s="51" t="s">
        <v>182</v>
      </c>
      <c r="D13906" s="51">
        <v>2.11</v>
      </c>
    </row>
    <row r="13907" spans="1:4" ht="15.75" customHeight="1" x14ac:dyDescent="0.3">
      <c r="A13907" s="51">
        <v>7258</v>
      </c>
      <c r="B13907" s="51" t="s">
        <v>14099</v>
      </c>
      <c r="C13907" s="51" t="s">
        <v>182</v>
      </c>
      <c r="D13907" s="51">
        <v>0.54</v>
      </c>
    </row>
    <row r="13908" spans="1:4" ht="15.75" customHeight="1" x14ac:dyDescent="0.3">
      <c r="A13908" s="51">
        <v>34400</v>
      </c>
      <c r="B13908" s="51" t="s">
        <v>14100</v>
      </c>
      <c r="C13908" s="51" t="s">
        <v>182</v>
      </c>
      <c r="D13908" s="51">
        <v>4.3499999999999996</v>
      </c>
    </row>
    <row r="13909" spans="1:4" ht="15.75" customHeight="1" x14ac:dyDescent="0.3">
      <c r="A13909" s="51">
        <v>10617</v>
      </c>
      <c r="B13909" s="51" t="s">
        <v>14101</v>
      </c>
      <c r="C13909" s="51" t="s">
        <v>182</v>
      </c>
      <c r="D13909" s="51">
        <v>5.6</v>
      </c>
    </row>
    <row r="13910" spans="1:4" ht="15.75" customHeight="1" x14ac:dyDescent="0.3">
      <c r="A13910" s="51">
        <v>44261</v>
      </c>
      <c r="B13910" s="51" t="s">
        <v>14102</v>
      </c>
      <c r="C13910" s="51" t="s">
        <v>182</v>
      </c>
      <c r="D13910" s="51">
        <v>158.77000000000001</v>
      </c>
    </row>
    <row r="13911" spans="1:4" ht="15.75" customHeight="1" x14ac:dyDescent="0.3">
      <c r="A13911" s="51">
        <v>7274</v>
      </c>
      <c r="B13911" s="51" t="s">
        <v>14103</v>
      </c>
      <c r="C13911" s="51" t="s">
        <v>182</v>
      </c>
      <c r="D13911" s="51">
        <v>76.86</v>
      </c>
    </row>
    <row r="13912" spans="1:4" ht="15.75" customHeight="1" x14ac:dyDescent="0.3">
      <c r="A13912" s="51">
        <v>44326</v>
      </c>
      <c r="B13912" s="51" t="s">
        <v>14104</v>
      </c>
      <c r="C13912" s="51" t="s">
        <v>182</v>
      </c>
      <c r="D13912" s="51">
        <v>1660.12</v>
      </c>
    </row>
    <row r="13913" spans="1:4" ht="15.75" customHeight="1" x14ac:dyDescent="0.3">
      <c r="A13913" s="51">
        <v>154</v>
      </c>
      <c r="B13913" s="51" t="s">
        <v>14105</v>
      </c>
      <c r="C13913" s="51" t="s">
        <v>9362</v>
      </c>
      <c r="D13913" s="51">
        <v>72.599999999999994</v>
      </c>
    </row>
    <row r="13914" spans="1:4" ht="15.75" customHeight="1" x14ac:dyDescent="0.3">
      <c r="A13914" s="51">
        <v>38121</v>
      </c>
      <c r="B13914" s="51" t="s">
        <v>14106</v>
      </c>
      <c r="C13914" s="51" t="s">
        <v>9362</v>
      </c>
      <c r="D13914" s="51">
        <v>18.47</v>
      </c>
    </row>
    <row r="13915" spans="1:4" ht="15.75" customHeight="1" x14ac:dyDescent="0.3">
      <c r="A13915" s="51">
        <v>43776</v>
      </c>
      <c r="B13915" s="51" t="s">
        <v>14107</v>
      </c>
      <c r="C13915" s="51" t="s">
        <v>9362</v>
      </c>
      <c r="D13915" s="51">
        <v>26.11</v>
      </c>
    </row>
    <row r="13916" spans="1:4" ht="15.75" customHeight="1" x14ac:dyDescent="0.3">
      <c r="A13916" s="51">
        <v>7343</v>
      </c>
      <c r="B13916" s="51" t="s">
        <v>14108</v>
      </c>
      <c r="C13916" s="51" t="s">
        <v>9362</v>
      </c>
      <c r="D13916" s="51">
        <v>27.17</v>
      </c>
    </row>
    <row r="13917" spans="1:4" ht="15.75" customHeight="1" x14ac:dyDescent="0.3">
      <c r="A13917" s="51">
        <v>7348</v>
      </c>
      <c r="B13917" s="51" t="s">
        <v>14109</v>
      </c>
      <c r="C13917" s="51" t="s">
        <v>9362</v>
      </c>
      <c r="D13917" s="51">
        <v>18.63</v>
      </c>
    </row>
    <row r="13918" spans="1:4" ht="15.75" customHeight="1" x14ac:dyDescent="0.3">
      <c r="A13918" s="51">
        <v>7313</v>
      </c>
      <c r="B13918" s="51" t="s">
        <v>14110</v>
      </c>
      <c r="C13918" s="51" t="s">
        <v>9362</v>
      </c>
      <c r="D13918" s="51">
        <v>20.63</v>
      </c>
    </row>
    <row r="13919" spans="1:4" ht="15.75" customHeight="1" x14ac:dyDescent="0.3">
      <c r="A13919" s="51">
        <v>7319</v>
      </c>
      <c r="B13919" s="51" t="s">
        <v>14111</v>
      </c>
      <c r="C13919" s="51" t="s">
        <v>9362</v>
      </c>
      <c r="D13919" s="51">
        <v>11.81</v>
      </c>
    </row>
    <row r="13920" spans="1:4" ht="15.75" customHeight="1" x14ac:dyDescent="0.3">
      <c r="A13920" s="51">
        <v>7314</v>
      </c>
      <c r="B13920" s="51" t="s">
        <v>14112</v>
      </c>
      <c r="C13920" s="51" t="s">
        <v>9362</v>
      </c>
      <c r="D13920" s="51">
        <v>64.56</v>
      </c>
    </row>
    <row r="13921" spans="1:4" ht="15.75" customHeight="1" x14ac:dyDescent="0.3">
      <c r="A13921" s="51">
        <v>7304</v>
      </c>
      <c r="B13921" s="51" t="s">
        <v>14113</v>
      </c>
      <c r="C13921" s="51" t="s">
        <v>9362</v>
      </c>
      <c r="D13921" s="51">
        <v>77.36</v>
      </c>
    </row>
    <row r="13922" spans="1:4" ht="15.75" customHeight="1" x14ac:dyDescent="0.3">
      <c r="A13922" s="51">
        <v>43649</v>
      </c>
      <c r="B13922" s="51" t="s">
        <v>14114</v>
      </c>
      <c r="C13922" s="51" t="s">
        <v>9362</v>
      </c>
      <c r="D13922" s="51">
        <v>40.01</v>
      </c>
    </row>
    <row r="13923" spans="1:4" ht="15.75" customHeight="1" x14ac:dyDescent="0.3">
      <c r="A13923" s="51">
        <v>43650</v>
      </c>
      <c r="B13923" s="51" t="s">
        <v>14115</v>
      </c>
      <c r="C13923" s="51" t="s">
        <v>9362</v>
      </c>
      <c r="D13923" s="51">
        <v>37.81</v>
      </c>
    </row>
    <row r="13924" spans="1:4" ht="15.75" customHeight="1" x14ac:dyDescent="0.3">
      <c r="A13924" s="51">
        <v>7311</v>
      </c>
      <c r="B13924" s="51" t="s">
        <v>14116</v>
      </c>
      <c r="C13924" s="51" t="s">
        <v>9362</v>
      </c>
      <c r="D13924" s="51">
        <v>38.729999999999997</v>
      </c>
    </row>
    <row r="13925" spans="1:4" ht="15.75" customHeight="1" x14ac:dyDescent="0.3">
      <c r="A13925" s="51">
        <v>7292</v>
      </c>
      <c r="B13925" s="51" t="s">
        <v>14117</v>
      </c>
      <c r="C13925" s="51" t="s">
        <v>9362</v>
      </c>
      <c r="D13925" s="51">
        <v>37.5</v>
      </c>
    </row>
    <row r="13926" spans="1:4" ht="15.75" customHeight="1" x14ac:dyDescent="0.3">
      <c r="A13926" s="51">
        <v>7293</v>
      </c>
      <c r="B13926" s="51" t="s">
        <v>14118</v>
      </c>
      <c r="C13926" s="51" t="s">
        <v>9362</v>
      </c>
      <c r="D13926" s="51">
        <v>41.48</v>
      </c>
    </row>
    <row r="13927" spans="1:4" ht="15.75" customHeight="1" x14ac:dyDescent="0.3">
      <c r="A13927" s="51">
        <v>7306</v>
      </c>
      <c r="B13927" s="51" t="s">
        <v>14119</v>
      </c>
      <c r="C13927" s="51" t="s">
        <v>9362</v>
      </c>
      <c r="D13927" s="51">
        <v>45.78</v>
      </c>
    </row>
    <row r="13928" spans="1:4" ht="15.75" customHeight="1" x14ac:dyDescent="0.3">
      <c r="A13928" s="51">
        <v>7288</v>
      </c>
      <c r="B13928" s="51" t="s">
        <v>14120</v>
      </c>
      <c r="C13928" s="51" t="s">
        <v>9362</v>
      </c>
      <c r="D13928" s="51">
        <v>38.01</v>
      </c>
    </row>
    <row r="13929" spans="1:4" ht="15.75" customHeight="1" x14ac:dyDescent="0.3">
      <c r="A13929" s="51">
        <v>43625</v>
      </c>
      <c r="B13929" s="51" t="s">
        <v>14121</v>
      </c>
      <c r="C13929" s="51" t="s">
        <v>9362</v>
      </c>
      <c r="D13929" s="51">
        <v>30.69</v>
      </c>
    </row>
    <row r="13930" spans="1:4" ht="15.75" customHeight="1" x14ac:dyDescent="0.3">
      <c r="A13930" s="51">
        <v>43647</v>
      </c>
      <c r="B13930" s="51" t="s">
        <v>14122</v>
      </c>
      <c r="C13930" s="51" t="s">
        <v>9362</v>
      </c>
      <c r="D13930" s="51">
        <v>27.88</v>
      </c>
    </row>
    <row r="13931" spans="1:4" ht="15.75" customHeight="1" x14ac:dyDescent="0.3">
      <c r="A13931" s="51">
        <v>43648</v>
      </c>
      <c r="B13931" s="51" t="s">
        <v>14123</v>
      </c>
      <c r="C13931" s="51" t="s">
        <v>9362</v>
      </c>
      <c r="D13931" s="51">
        <v>26.9</v>
      </c>
    </row>
    <row r="13932" spans="1:4" ht="15.75" customHeight="1" x14ac:dyDescent="0.3">
      <c r="A13932" s="51">
        <v>35693</v>
      </c>
      <c r="B13932" s="51" t="s">
        <v>14124</v>
      </c>
      <c r="C13932" s="51" t="s">
        <v>9362</v>
      </c>
      <c r="D13932" s="51">
        <v>11.59</v>
      </c>
    </row>
    <row r="13933" spans="1:4" ht="15.75" customHeight="1" x14ac:dyDescent="0.3">
      <c r="A13933" s="51">
        <v>7356</v>
      </c>
      <c r="B13933" s="51" t="s">
        <v>14125</v>
      </c>
      <c r="C13933" s="51" t="s">
        <v>9362</v>
      </c>
      <c r="D13933" s="51">
        <v>27.78</v>
      </c>
    </row>
    <row r="13934" spans="1:4" ht="15.75" customHeight="1" x14ac:dyDescent="0.3">
      <c r="A13934" s="51">
        <v>35692</v>
      </c>
      <c r="B13934" s="51" t="s">
        <v>14126</v>
      </c>
      <c r="C13934" s="51" t="s">
        <v>9362</v>
      </c>
      <c r="D13934" s="51">
        <v>18.18</v>
      </c>
    </row>
    <row r="13935" spans="1:4" ht="15.75" customHeight="1" x14ac:dyDescent="0.3">
      <c r="A13935" s="51">
        <v>43624</v>
      </c>
      <c r="B13935" s="51" t="s">
        <v>14127</v>
      </c>
      <c r="C13935" s="51" t="s">
        <v>9362</v>
      </c>
      <c r="D13935" s="51">
        <v>33.86</v>
      </c>
    </row>
    <row r="13936" spans="1:4" ht="15.75" customHeight="1" x14ac:dyDescent="0.3">
      <c r="A13936" s="51">
        <v>7342</v>
      </c>
      <c r="B13936" s="51" t="s">
        <v>14128</v>
      </c>
      <c r="C13936" s="51" t="s">
        <v>482</v>
      </c>
      <c r="D13936" s="51">
        <v>2.2599999999999998</v>
      </c>
    </row>
    <row r="13937" spans="1:4" ht="15.75" customHeight="1" x14ac:dyDescent="0.3">
      <c r="A13937" s="51">
        <v>7350</v>
      </c>
      <c r="B13937" s="51" t="s">
        <v>14129</v>
      </c>
      <c r="C13937" s="51" t="s">
        <v>9362</v>
      </c>
      <c r="D13937" s="51">
        <v>40.1</v>
      </c>
    </row>
    <row r="13938" spans="1:4" ht="15.75" customHeight="1" x14ac:dyDescent="0.3">
      <c r="A13938" s="51">
        <v>39574</v>
      </c>
      <c r="B13938" s="51" t="s">
        <v>14130</v>
      </c>
      <c r="C13938" s="51" t="s">
        <v>182</v>
      </c>
      <c r="D13938" s="51">
        <v>4.45</v>
      </c>
    </row>
    <row r="13939" spans="1:4" ht="15.75" customHeight="1" x14ac:dyDescent="0.3">
      <c r="A13939" s="51">
        <v>11060</v>
      </c>
      <c r="B13939" s="51" t="s">
        <v>14131</v>
      </c>
      <c r="C13939" s="51" t="s">
        <v>182</v>
      </c>
      <c r="D13939" s="51">
        <v>31.03</v>
      </c>
    </row>
    <row r="13940" spans="1:4" ht="15.75" customHeight="1" x14ac:dyDescent="0.3">
      <c r="A13940" s="51">
        <v>37401</v>
      </c>
      <c r="B13940" s="51" t="s">
        <v>14132</v>
      </c>
      <c r="C13940" s="51" t="s">
        <v>182</v>
      </c>
      <c r="D13940" s="51">
        <v>41.52</v>
      </c>
    </row>
    <row r="13941" spans="1:4" ht="15.75" customHeight="1" x14ac:dyDescent="0.3">
      <c r="A13941" s="51">
        <v>38101</v>
      </c>
      <c r="B13941" s="51" t="s">
        <v>14133</v>
      </c>
      <c r="C13941" s="51" t="s">
        <v>182</v>
      </c>
      <c r="D13941" s="51">
        <v>8.66</v>
      </c>
    </row>
    <row r="13942" spans="1:4" ht="15.75" customHeight="1" x14ac:dyDescent="0.3">
      <c r="A13942" s="51">
        <v>7528</v>
      </c>
      <c r="B13942" s="51" t="s">
        <v>14134</v>
      </c>
      <c r="C13942" s="51" t="s">
        <v>182</v>
      </c>
      <c r="D13942" s="51">
        <v>10.18</v>
      </c>
    </row>
    <row r="13943" spans="1:4" ht="15.75" customHeight="1" x14ac:dyDescent="0.3">
      <c r="A13943" s="51">
        <v>12147</v>
      </c>
      <c r="B13943" s="51" t="s">
        <v>14135</v>
      </c>
      <c r="C13943" s="51" t="s">
        <v>182</v>
      </c>
      <c r="D13943" s="51">
        <v>15.52</v>
      </c>
    </row>
    <row r="13944" spans="1:4" ht="15.75" customHeight="1" x14ac:dyDescent="0.3">
      <c r="A13944" s="51">
        <v>38075</v>
      </c>
      <c r="B13944" s="51" t="s">
        <v>14136</v>
      </c>
      <c r="C13944" s="51" t="s">
        <v>182</v>
      </c>
      <c r="D13944" s="51">
        <v>17.63</v>
      </c>
    </row>
    <row r="13945" spans="1:4" ht="15.75" customHeight="1" x14ac:dyDescent="0.3">
      <c r="A13945" s="51">
        <v>38102</v>
      </c>
      <c r="B13945" s="51" t="s">
        <v>14137</v>
      </c>
      <c r="C13945" s="51" t="s">
        <v>182</v>
      </c>
      <c r="D13945" s="51">
        <v>11.08</v>
      </c>
    </row>
    <row r="13946" spans="1:4" ht="15.75" customHeight="1" x14ac:dyDescent="0.3">
      <c r="A13946" s="51">
        <v>7525</v>
      </c>
      <c r="B13946" s="51" t="s">
        <v>14138</v>
      </c>
      <c r="C13946" s="51" t="s">
        <v>182</v>
      </c>
      <c r="D13946" s="51">
        <v>50.12</v>
      </c>
    </row>
    <row r="13947" spans="1:4" ht="15.75" customHeight="1" x14ac:dyDescent="0.3">
      <c r="A13947" s="51">
        <v>7524</v>
      </c>
      <c r="B13947" s="51" t="s">
        <v>14139</v>
      </c>
      <c r="C13947" s="51" t="s">
        <v>182</v>
      </c>
      <c r="D13947" s="51">
        <v>47.23</v>
      </c>
    </row>
    <row r="13948" spans="1:4" ht="15.75" customHeight="1" x14ac:dyDescent="0.3">
      <c r="A13948" s="51">
        <v>38105</v>
      </c>
      <c r="B13948" s="51" t="s">
        <v>14140</v>
      </c>
      <c r="C13948" s="51" t="s">
        <v>182</v>
      </c>
      <c r="D13948" s="51">
        <v>12.13</v>
      </c>
    </row>
    <row r="13949" spans="1:4" ht="15.75" customHeight="1" x14ac:dyDescent="0.3">
      <c r="A13949" s="51">
        <v>38084</v>
      </c>
      <c r="B13949" s="51" t="s">
        <v>14141</v>
      </c>
      <c r="C13949" s="51" t="s">
        <v>182</v>
      </c>
      <c r="D13949" s="51">
        <v>17.23</v>
      </c>
    </row>
    <row r="13950" spans="1:4" ht="15.75" customHeight="1" x14ac:dyDescent="0.3">
      <c r="A13950" s="51">
        <v>38103</v>
      </c>
      <c r="B13950" s="51" t="s">
        <v>14142</v>
      </c>
      <c r="C13950" s="51" t="s">
        <v>182</v>
      </c>
      <c r="D13950" s="51">
        <v>18.21</v>
      </c>
    </row>
    <row r="13951" spans="1:4" ht="15.75" customHeight="1" x14ac:dyDescent="0.3">
      <c r="A13951" s="51">
        <v>38082</v>
      </c>
      <c r="B13951" s="51" t="s">
        <v>14143</v>
      </c>
      <c r="C13951" s="51" t="s">
        <v>182</v>
      </c>
      <c r="D13951" s="51">
        <v>22.44</v>
      </c>
    </row>
    <row r="13952" spans="1:4" ht="15.75" customHeight="1" x14ac:dyDescent="0.3">
      <c r="A13952" s="51">
        <v>38104</v>
      </c>
      <c r="B13952" s="51" t="s">
        <v>14144</v>
      </c>
      <c r="C13952" s="51" t="s">
        <v>182</v>
      </c>
      <c r="D13952" s="51">
        <v>35.659999999999997</v>
      </c>
    </row>
    <row r="13953" spans="1:4" ht="15.75" customHeight="1" x14ac:dyDescent="0.3">
      <c r="A13953" s="51">
        <v>38083</v>
      </c>
      <c r="B13953" s="51" t="s">
        <v>14145</v>
      </c>
      <c r="C13953" s="51" t="s">
        <v>182</v>
      </c>
      <c r="D13953" s="51">
        <v>39.6</v>
      </c>
    </row>
    <row r="13954" spans="1:4" ht="15.75" customHeight="1" x14ac:dyDescent="0.3">
      <c r="A13954" s="51">
        <v>38076</v>
      </c>
      <c r="B13954" s="51" t="s">
        <v>14146</v>
      </c>
      <c r="C13954" s="51" t="s">
        <v>182</v>
      </c>
      <c r="D13954" s="51">
        <v>19.77</v>
      </c>
    </row>
    <row r="13955" spans="1:4" ht="15.75" customHeight="1" x14ac:dyDescent="0.3">
      <c r="A13955" s="51">
        <v>7592</v>
      </c>
      <c r="B13955" s="51" t="s">
        <v>14147</v>
      </c>
      <c r="C13955" s="51" t="s">
        <v>2092</v>
      </c>
      <c r="D13955" s="51">
        <v>27.06</v>
      </c>
    </row>
    <row r="13956" spans="1:4" ht="15.75" customHeight="1" x14ac:dyDescent="0.3">
      <c r="A13956" s="51">
        <v>40820</v>
      </c>
      <c r="B13956" s="51" t="s">
        <v>14148</v>
      </c>
      <c r="C13956" s="51" t="s">
        <v>6963</v>
      </c>
      <c r="D13956" s="51">
        <v>4747.54</v>
      </c>
    </row>
    <row r="13957" spans="1:4" ht="15.75" customHeight="1" x14ac:dyDescent="0.3">
      <c r="A13957" s="51">
        <v>11826</v>
      </c>
      <c r="B13957" s="51" t="s">
        <v>14149</v>
      </c>
      <c r="C13957" s="51" t="s">
        <v>182</v>
      </c>
      <c r="D13957" s="51">
        <v>60.98</v>
      </c>
    </row>
    <row r="13958" spans="1:4" ht="15.75" customHeight="1" x14ac:dyDescent="0.3">
      <c r="A13958" s="51">
        <v>7606</v>
      </c>
      <c r="B13958" s="51" t="s">
        <v>14150</v>
      </c>
      <c r="C13958" s="51" t="s">
        <v>182</v>
      </c>
      <c r="D13958" s="51">
        <v>73.33</v>
      </c>
    </row>
    <row r="13959" spans="1:4" ht="15.75" customHeight="1" x14ac:dyDescent="0.3">
      <c r="A13959" s="51">
        <v>11825</v>
      </c>
      <c r="B13959" s="51" t="s">
        <v>14151</v>
      </c>
      <c r="C13959" s="51" t="s">
        <v>182</v>
      </c>
      <c r="D13959" s="51">
        <v>77.14</v>
      </c>
    </row>
    <row r="13960" spans="1:4" ht="15.75" customHeight="1" x14ac:dyDescent="0.3">
      <c r="A13960" s="51">
        <v>11767</v>
      </c>
      <c r="B13960" s="51" t="s">
        <v>14152</v>
      </c>
      <c r="C13960" s="51" t="s">
        <v>182</v>
      </c>
      <c r="D13960" s="51">
        <v>205.47</v>
      </c>
    </row>
    <row r="13961" spans="1:4" ht="15.75" customHeight="1" x14ac:dyDescent="0.3">
      <c r="A13961" s="51">
        <v>11763</v>
      </c>
      <c r="B13961" s="51" t="s">
        <v>14153</v>
      </c>
      <c r="C13961" s="51" t="s">
        <v>182</v>
      </c>
      <c r="D13961" s="51">
        <v>160.15</v>
      </c>
    </row>
    <row r="13962" spans="1:4" ht="15.75" customHeight="1" x14ac:dyDescent="0.3">
      <c r="A13962" s="51">
        <v>11764</v>
      </c>
      <c r="B13962" s="51" t="s">
        <v>14154</v>
      </c>
      <c r="C13962" s="51" t="s">
        <v>182</v>
      </c>
      <c r="D13962" s="51">
        <v>131.38999999999999</v>
      </c>
    </row>
    <row r="13963" spans="1:4" ht="15.75" customHeight="1" x14ac:dyDescent="0.3">
      <c r="A13963" s="51">
        <v>11829</v>
      </c>
      <c r="B13963" s="51" t="s">
        <v>14155</v>
      </c>
      <c r="C13963" s="51" t="s">
        <v>182</v>
      </c>
      <c r="D13963" s="51">
        <v>31.76</v>
      </c>
    </row>
    <row r="13964" spans="1:4" ht="15.75" customHeight="1" x14ac:dyDescent="0.3">
      <c r="A13964" s="51">
        <v>11830</v>
      </c>
      <c r="B13964" s="51" t="s">
        <v>14156</v>
      </c>
      <c r="C13964" s="51" t="s">
        <v>182</v>
      </c>
      <c r="D13964" s="51">
        <v>34.29</v>
      </c>
    </row>
    <row r="13965" spans="1:4" ht="15.75" customHeight="1" x14ac:dyDescent="0.3">
      <c r="A13965" s="51">
        <v>11765</v>
      </c>
      <c r="B13965" s="51" t="s">
        <v>14157</v>
      </c>
      <c r="C13965" s="51" t="s">
        <v>182</v>
      </c>
      <c r="D13965" s="51">
        <v>87.56</v>
      </c>
    </row>
    <row r="13966" spans="1:4" ht="15.75" customHeight="1" x14ac:dyDescent="0.3">
      <c r="A13966" s="51">
        <v>11766</v>
      </c>
      <c r="B13966" s="51" t="s">
        <v>14158</v>
      </c>
      <c r="C13966" s="51" t="s">
        <v>182</v>
      </c>
      <c r="D13966" s="51">
        <v>47.9</v>
      </c>
    </row>
    <row r="13967" spans="1:4" ht="15.75" customHeight="1" x14ac:dyDescent="0.3">
      <c r="A13967" s="51">
        <v>11824</v>
      </c>
      <c r="B13967" s="51" t="s">
        <v>14159</v>
      </c>
      <c r="C13967" s="51" t="s">
        <v>182</v>
      </c>
      <c r="D13967" s="51">
        <v>56.34</v>
      </c>
    </row>
    <row r="13968" spans="1:4" ht="15.75" customHeight="1" x14ac:dyDescent="0.3">
      <c r="A13968" s="51">
        <v>44045</v>
      </c>
      <c r="B13968" s="51" t="s">
        <v>14160</v>
      </c>
      <c r="C13968" s="51" t="s">
        <v>182</v>
      </c>
      <c r="D13968" s="51">
        <v>317.05</v>
      </c>
    </row>
    <row r="13969" spans="1:4" ht="15.75" customHeight="1" x14ac:dyDescent="0.3">
      <c r="A13969" s="51">
        <v>39702</v>
      </c>
      <c r="B13969" s="51" t="s">
        <v>14161</v>
      </c>
      <c r="C13969" s="51" t="s">
        <v>182</v>
      </c>
      <c r="D13969" s="51">
        <v>2105.64</v>
      </c>
    </row>
    <row r="13970" spans="1:4" ht="15.75" customHeight="1" x14ac:dyDescent="0.3">
      <c r="A13970" s="51">
        <v>13415</v>
      </c>
      <c r="B13970" s="51" t="s">
        <v>14162</v>
      </c>
      <c r="C13970" s="51" t="s">
        <v>182</v>
      </c>
      <c r="D13970" s="51">
        <v>69.13</v>
      </c>
    </row>
    <row r="13971" spans="1:4" ht="15.75" customHeight="1" x14ac:dyDescent="0.3">
      <c r="A13971" s="51">
        <v>7602</v>
      </c>
      <c r="B13971" s="51" t="s">
        <v>14163</v>
      </c>
      <c r="C13971" s="51" t="s">
        <v>182</v>
      </c>
      <c r="D13971" s="51">
        <v>44.11</v>
      </c>
    </row>
    <row r="13972" spans="1:4" ht="15.75" customHeight="1" x14ac:dyDescent="0.3">
      <c r="A13972" s="51">
        <v>7603</v>
      </c>
      <c r="B13972" s="51" t="s">
        <v>14164</v>
      </c>
      <c r="C13972" s="51" t="s">
        <v>182</v>
      </c>
      <c r="D13972" s="51">
        <v>37.42</v>
      </c>
    </row>
    <row r="13973" spans="1:4" ht="15.75" customHeight="1" x14ac:dyDescent="0.3">
      <c r="A13973" s="51">
        <v>11777</v>
      </c>
      <c r="B13973" s="51" t="s">
        <v>14165</v>
      </c>
      <c r="C13973" s="51" t="s">
        <v>182</v>
      </c>
      <c r="D13973" s="51">
        <v>206.21</v>
      </c>
    </row>
    <row r="13974" spans="1:4" ht="15.75" customHeight="1" x14ac:dyDescent="0.3">
      <c r="A13974" s="51">
        <v>13417</v>
      </c>
      <c r="B13974" s="51" t="s">
        <v>14166</v>
      </c>
      <c r="C13974" s="51" t="s">
        <v>182</v>
      </c>
      <c r="D13974" s="51">
        <v>90.03</v>
      </c>
    </row>
    <row r="13975" spans="1:4" ht="15.75" customHeight="1" x14ac:dyDescent="0.3">
      <c r="A13975" s="51">
        <v>36791</v>
      </c>
      <c r="B13975" s="51" t="s">
        <v>14167</v>
      </c>
      <c r="C13975" s="51" t="s">
        <v>182</v>
      </c>
      <c r="D13975" s="51">
        <v>135.13</v>
      </c>
    </row>
    <row r="13976" spans="1:4" ht="15.75" customHeight="1" x14ac:dyDescent="0.3">
      <c r="A13976" s="51">
        <v>36795</v>
      </c>
      <c r="B13976" s="51" t="s">
        <v>14168</v>
      </c>
      <c r="C13976" s="51" t="s">
        <v>182</v>
      </c>
      <c r="D13976" s="51">
        <v>1708.54</v>
      </c>
    </row>
    <row r="13977" spans="1:4" ht="15.75" customHeight="1" x14ac:dyDescent="0.3">
      <c r="A13977" s="51">
        <v>36796</v>
      </c>
      <c r="B13977" s="51" t="s">
        <v>14169</v>
      </c>
      <c r="C13977" s="51" t="s">
        <v>182</v>
      </c>
      <c r="D13977" s="51">
        <v>141.97999999999999</v>
      </c>
    </row>
    <row r="13978" spans="1:4" ht="15.75" customHeight="1" x14ac:dyDescent="0.3">
      <c r="A13978" s="51">
        <v>36792</v>
      </c>
      <c r="B13978" s="51" t="s">
        <v>14170</v>
      </c>
      <c r="C13978" s="51" t="s">
        <v>182</v>
      </c>
      <c r="D13978" s="51">
        <v>179.85</v>
      </c>
    </row>
    <row r="13979" spans="1:4" ht="15.75" customHeight="1" x14ac:dyDescent="0.3">
      <c r="A13979" s="51">
        <v>11773</v>
      </c>
      <c r="B13979" s="51" t="s">
        <v>14171</v>
      </c>
      <c r="C13979" s="51" t="s">
        <v>182</v>
      </c>
      <c r="D13979" s="51">
        <v>119.72</v>
      </c>
    </row>
    <row r="13980" spans="1:4" ht="15.75" customHeight="1" x14ac:dyDescent="0.3">
      <c r="A13980" s="51">
        <v>11762</v>
      </c>
      <c r="B13980" s="51" t="s">
        <v>14172</v>
      </c>
      <c r="C13980" s="51" t="s">
        <v>182</v>
      </c>
      <c r="D13980" s="51">
        <v>56.78</v>
      </c>
    </row>
    <row r="13981" spans="1:4" ht="15.75" customHeight="1" x14ac:dyDescent="0.3">
      <c r="A13981" s="51">
        <v>7604</v>
      </c>
      <c r="B13981" s="51" t="s">
        <v>14173</v>
      </c>
      <c r="C13981" s="51" t="s">
        <v>182</v>
      </c>
      <c r="D13981" s="51">
        <v>48.08</v>
      </c>
    </row>
    <row r="13982" spans="1:4" ht="15.75" customHeight="1" x14ac:dyDescent="0.3">
      <c r="A13982" s="51">
        <v>13984</v>
      </c>
      <c r="B13982" s="51" t="s">
        <v>14174</v>
      </c>
      <c r="C13982" s="51" t="s">
        <v>182</v>
      </c>
      <c r="D13982" s="51">
        <v>69.88</v>
      </c>
    </row>
    <row r="13983" spans="1:4" ht="15.75" customHeight="1" x14ac:dyDescent="0.3">
      <c r="A13983" s="51">
        <v>11772</v>
      </c>
      <c r="B13983" s="51" t="s">
        <v>14175</v>
      </c>
      <c r="C13983" s="51" t="s">
        <v>182</v>
      </c>
      <c r="D13983" s="51">
        <v>120.1</v>
      </c>
    </row>
    <row r="13984" spans="1:4" ht="15.75" customHeight="1" x14ac:dyDescent="0.3">
      <c r="A13984" s="51">
        <v>13983</v>
      </c>
      <c r="B13984" s="51" t="s">
        <v>14176</v>
      </c>
      <c r="C13984" s="51" t="s">
        <v>182</v>
      </c>
      <c r="D13984" s="51">
        <v>90.95</v>
      </c>
    </row>
    <row r="13985" spans="1:4" ht="15.75" customHeight="1" x14ac:dyDescent="0.3">
      <c r="A13985" s="51">
        <v>13416</v>
      </c>
      <c r="B13985" s="51" t="s">
        <v>14177</v>
      </c>
      <c r="C13985" s="51" t="s">
        <v>182</v>
      </c>
      <c r="D13985" s="51">
        <v>80.78</v>
      </c>
    </row>
    <row r="13986" spans="1:4" ht="15.75" customHeight="1" x14ac:dyDescent="0.3">
      <c r="A13986" s="51">
        <v>40329</v>
      </c>
      <c r="B13986" s="51" t="s">
        <v>14178</v>
      </c>
      <c r="C13986" s="51" t="s">
        <v>182</v>
      </c>
      <c r="D13986" s="51">
        <v>19.899999999999999</v>
      </c>
    </row>
    <row r="13987" spans="1:4" ht="15.75" customHeight="1" x14ac:dyDescent="0.3">
      <c r="A13987" s="51">
        <v>11823</v>
      </c>
      <c r="B13987" s="51" t="s">
        <v>14179</v>
      </c>
      <c r="C13987" s="51" t="s">
        <v>182</v>
      </c>
      <c r="D13987" s="51">
        <v>8.3800000000000008</v>
      </c>
    </row>
    <row r="13988" spans="1:4" ht="15.75" customHeight="1" x14ac:dyDescent="0.3">
      <c r="A13988" s="51">
        <v>11822</v>
      </c>
      <c r="B13988" s="51" t="s">
        <v>14180</v>
      </c>
      <c r="C13988" s="51" t="s">
        <v>182</v>
      </c>
      <c r="D13988" s="51">
        <v>27.63</v>
      </c>
    </row>
    <row r="13989" spans="1:4" ht="15.75" customHeight="1" x14ac:dyDescent="0.3">
      <c r="A13989" s="51">
        <v>11831</v>
      </c>
      <c r="B13989" s="51" t="s">
        <v>14181</v>
      </c>
      <c r="C13989" s="51" t="s">
        <v>182</v>
      </c>
      <c r="D13989" s="51">
        <v>16.62</v>
      </c>
    </row>
    <row r="13990" spans="1:4" ht="15.75" customHeight="1" x14ac:dyDescent="0.3">
      <c r="A13990" s="51">
        <v>7613</v>
      </c>
      <c r="B13990" s="51" t="s">
        <v>14182</v>
      </c>
      <c r="C13990" s="51" t="s">
        <v>182</v>
      </c>
    </row>
    <row r="13991" spans="1:4" ht="15.75" customHeight="1" x14ac:dyDescent="0.3">
      <c r="A13991" s="51">
        <v>7619</v>
      </c>
      <c r="B13991" s="51" t="s">
        <v>14183</v>
      </c>
      <c r="C13991" s="51" t="s">
        <v>182</v>
      </c>
    </row>
    <row r="13992" spans="1:4" ht="15.75" customHeight="1" x14ac:dyDescent="0.3">
      <c r="A13992" s="51">
        <v>12076</v>
      </c>
      <c r="B13992" s="51" t="s">
        <v>14184</v>
      </c>
      <c r="C13992" s="51" t="s">
        <v>182</v>
      </c>
    </row>
    <row r="13993" spans="1:4" ht="15.75" customHeight="1" x14ac:dyDescent="0.3">
      <c r="A13993" s="51">
        <v>7614</v>
      </c>
      <c r="B13993" s="51" t="s">
        <v>14185</v>
      </c>
      <c r="C13993" s="51" t="s">
        <v>182</v>
      </c>
    </row>
    <row r="13994" spans="1:4" ht="15.75" customHeight="1" x14ac:dyDescent="0.3">
      <c r="A13994" s="51">
        <v>7618</v>
      </c>
      <c r="B13994" s="51" t="s">
        <v>14186</v>
      </c>
      <c r="C13994" s="51" t="s">
        <v>182</v>
      </c>
    </row>
    <row r="13995" spans="1:4" ht="15.75" customHeight="1" x14ac:dyDescent="0.3">
      <c r="A13995" s="51">
        <v>7620</v>
      </c>
      <c r="B13995" s="51" t="s">
        <v>14187</v>
      </c>
      <c r="C13995" s="51" t="s">
        <v>182</v>
      </c>
    </row>
    <row r="13996" spans="1:4" ht="15.75" customHeight="1" x14ac:dyDescent="0.3">
      <c r="A13996" s="51">
        <v>7610</v>
      </c>
      <c r="B13996" s="51" t="s">
        <v>14188</v>
      </c>
      <c r="C13996" s="51" t="s">
        <v>182</v>
      </c>
    </row>
    <row r="13997" spans="1:4" ht="15.75" customHeight="1" x14ac:dyDescent="0.3">
      <c r="A13997" s="51">
        <v>7615</v>
      </c>
      <c r="B13997" s="51" t="s">
        <v>14189</v>
      </c>
      <c r="C13997" s="51" t="s">
        <v>182</v>
      </c>
    </row>
    <row r="13998" spans="1:4" ht="15.75" customHeight="1" x14ac:dyDescent="0.3">
      <c r="A13998" s="51">
        <v>7617</v>
      </c>
      <c r="B13998" s="51" t="s">
        <v>14190</v>
      </c>
      <c r="C13998" s="51" t="s">
        <v>182</v>
      </c>
    </row>
    <row r="13999" spans="1:4" ht="15.75" customHeight="1" x14ac:dyDescent="0.3">
      <c r="A13999" s="51">
        <v>7616</v>
      </c>
      <c r="B13999" s="51" t="s">
        <v>14191</v>
      </c>
      <c r="C13999" s="51" t="s">
        <v>182</v>
      </c>
    </row>
    <row r="14000" spans="1:4" ht="15.75" customHeight="1" x14ac:dyDescent="0.3">
      <c r="A14000" s="51">
        <v>7611</v>
      </c>
      <c r="B14000" s="51" t="s">
        <v>14192</v>
      </c>
      <c r="C14000" s="51" t="s">
        <v>182</v>
      </c>
    </row>
    <row r="14001" spans="1:4" ht="15.75" customHeight="1" x14ac:dyDescent="0.3">
      <c r="A14001" s="51">
        <v>7612</v>
      </c>
      <c r="B14001" s="51" t="s">
        <v>14193</v>
      </c>
      <c r="C14001" s="51" t="s">
        <v>182</v>
      </c>
    </row>
    <row r="14002" spans="1:4" ht="15.75" customHeight="1" x14ac:dyDescent="0.3">
      <c r="A14002" s="51">
        <v>37371</v>
      </c>
      <c r="B14002" s="51" t="s">
        <v>14194</v>
      </c>
      <c r="C14002" s="51" t="s">
        <v>2092</v>
      </c>
      <c r="D14002" s="51">
        <v>0.92</v>
      </c>
    </row>
    <row r="14003" spans="1:4" ht="15.75" customHeight="1" x14ac:dyDescent="0.3">
      <c r="A14003" s="51">
        <v>40861</v>
      </c>
      <c r="B14003" s="51" t="s">
        <v>14195</v>
      </c>
      <c r="C14003" s="51" t="s">
        <v>6963</v>
      </c>
      <c r="D14003" s="51">
        <v>173.39</v>
      </c>
    </row>
    <row r="14004" spans="1:4" ht="15.75" customHeight="1" x14ac:dyDescent="0.3">
      <c r="A14004" s="51">
        <v>36509</v>
      </c>
      <c r="B14004" s="51" t="s">
        <v>14196</v>
      </c>
      <c r="C14004" s="51" t="s">
        <v>182</v>
      </c>
      <c r="D14004" s="51">
        <v>1122201.76</v>
      </c>
    </row>
    <row r="14005" spans="1:4" ht="15.75" customHeight="1" x14ac:dyDescent="0.3">
      <c r="A14005" s="51">
        <v>36510</v>
      </c>
      <c r="B14005" s="51" t="s">
        <v>14197</v>
      </c>
      <c r="C14005" s="51" t="s">
        <v>182</v>
      </c>
      <c r="D14005" s="51">
        <v>1105198.73</v>
      </c>
    </row>
    <row r="14006" spans="1:4" ht="15.75" customHeight="1" x14ac:dyDescent="0.3">
      <c r="A14006" s="51">
        <v>25020</v>
      </c>
      <c r="B14006" s="51" t="s">
        <v>14198</v>
      </c>
      <c r="C14006" s="51" t="s">
        <v>182</v>
      </c>
      <c r="D14006" s="51">
        <v>4553029.92</v>
      </c>
    </row>
    <row r="14007" spans="1:4" ht="15.75" customHeight="1" x14ac:dyDescent="0.3">
      <c r="A14007" s="51">
        <v>7622</v>
      </c>
      <c r="B14007" s="51" t="s">
        <v>14199</v>
      </c>
      <c r="C14007" s="51" t="s">
        <v>182</v>
      </c>
      <c r="D14007" s="51">
        <v>1072204.3</v>
      </c>
    </row>
    <row r="14008" spans="1:4" ht="15.75" customHeight="1" x14ac:dyDescent="0.3">
      <c r="A14008" s="51">
        <v>7624</v>
      </c>
      <c r="B14008" s="51" t="s">
        <v>14200</v>
      </c>
      <c r="C14008" s="51" t="s">
        <v>182</v>
      </c>
      <c r="D14008" s="51">
        <v>1390000</v>
      </c>
    </row>
    <row r="14009" spans="1:4" ht="15.75" customHeight="1" x14ac:dyDescent="0.3">
      <c r="A14009" s="51">
        <v>7625</v>
      </c>
      <c r="B14009" s="51" t="s">
        <v>14201</v>
      </c>
      <c r="C14009" s="51" t="s">
        <v>182</v>
      </c>
      <c r="D14009" s="51">
        <v>1381498.34</v>
      </c>
    </row>
    <row r="14010" spans="1:4" ht="15.75" customHeight="1" x14ac:dyDescent="0.3">
      <c r="A14010" s="51">
        <v>7623</v>
      </c>
      <c r="B14010" s="51" t="s">
        <v>14202</v>
      </c>
      <c r="C14010" s="51" t="s">
        <v>182</v>
      </c>
      <c r="D14010" s="51">
        <v>4553029.92</v>
      </c>
    </row>
    <row r="14011" spans="1:4" ht="15.75" customHeight="1" x14ac:dyDescent="0.3">
      <c r="A14011" s="51">
        <v>36508</v>
      </c>
      <c r="B14011" s="51" t="s">
        <v>14203</v>
      </c>
      <c r="C14011" s="51" t="s">
        <v>182</v>
      </c>
      <c r="D14011" s="51">
        <v>2047678.22</v>
      </c>
    </row>
    <row r="14012" spans="1:4" ht="15.75" customHeight="1" x14ac:dyDescent="0.3">
      <c r="A14012" s="51">
        <v>13238</v>
      </c>
      <c r="B14012" s="51" t="s">
        <v>14204</v>
      </c>
      <c r="C14012" s="51" t="s">
        <v>182</v>
      </c>
    </row>
    <row r="14013" spans="1:4" ht="15.75" customHeight="1" x14ac:dyDescent="0.3">
      <c r="A14013" s="51">
        <v>36511</v>
      </c>
      <c r="B14013" s="51" t="s">
        <v>14205</v>
      </c>
      <c r="C14013" s="51" t="s">
        <v>182</v>
      </c>
    </row>
    <row r="14014" spans="1:4" ht="15.75" customHeight="1" x14ac:dyDescent="0.3">
      <c r="A14014" s="51">
        <v>36515</v>
      </c>
      <c r="B14014" s="51" t="s">
        <v>14206</v>
      </c>
      <c r="C14014" s="51" t="s">
        <v>182</v>
      </c>
    </row>
    <row r="14015" spans="1:4" ht="15.75" customHeight="1" x14ac:dyDescent="0.3">
      <c r="A14015" s="51">
        <v>10598</v>
      </c>
      <c r="B14015" s="51" t="s">
        <v>14207</v>
      </c>
      <c r="C14015" s="51" t="s">
        <v>182</v>
      </c>
    </row>
    <row r="14016" spans="1:4" ht="15.75" customHeight="1" x14ac:dyDescent="0.3">
      <c r="A14016" s="51">
        <v>7640</v>
      </c>
      <c r="B14016" s="51" t="s">
        <v>14208</v>
      </c>
      <c r="C14016" s="51" t="s">
        <v>182</v>
      </c>
    </row>
    <row r="14017" spans="1:4" ht="15.75" customHeight="1" x14ac:dyDescent="0.3">
      <c r="A14017" s="51">
        <v>36513</v>
      </c>
      <c r="B14017" s="51" t="s">
        <v>14209</v>
      </c>
      <c r="C14017" s="51" t="s">
        <v>182</v>
      </c>
    </row>
    <row r="14018" spans="1:4" ht="15.75" customHeight="1" x14ac:dyDescent="0.3">
      <c r="A14018" s="51">
        <v>36514</v>
      </c>
      <c r="B14018" s="51" t="s">
        <v>14210</v>
      </c>
      <c r="C14018" s="51" t="s">
        <v>182</v>
      </c>
    </row>
    <row r="14019" spans="1:4" ht="15.75" customHeight="1" x14ac:dyDescent="0.3">
      <c r="A14019" s="51">
        <v>11572</v>
      </c>
      <c r="B14019" s="51" t="s">
        <v>14211</v>
      </c>
      <c r="C14019" s="51" t="s">
        <v>182</v>
      </c>
      <c r="D14019" s="51">
        <v>30.35</v>
      </c>
    </row>
    <row r="14020" spans="1:4" ht="15.75" customHeight="1" x14ac:dyDescent="0.3">
      <c r="A14020" s="51">
        <v>36149</v>
      </c>
      <c r="B14020" s="51" t="s">
        <v>14212</v>
      </c>
      <c r="C14020" s="51" t="s">
        <v>182</v>
      </c>
      <c r="D14020" s="51">
        <v>176.25</v>
      </c>
    </row>
    <row r="14021" spans="1:4" ht="15.75" customHeight="1" x14ac:dyDescent="0.3">
      <c r="A14021" s="51">
        <v>42407</v>
      </c>
      <c r="B14021" s="51" t="s">
        <v>14213</v>
      </c>
      <c r="C14021" s="51" t="s">
        <v>224</v>
      </c>
      <c r="D14021" s="51">
        <v>6.83</v>
      </c>
    </row>
    <row r="14022" spans="1:4" ht="15.75" customHeight="1" x14ac:dyDescent="0.3">
      <c r="A14022" s="51">
        <v>11581</v>
      </c>
      <c r="B14022" s="51" t="s">
        <v>14214</v>
      </c>
      <c r="C14022" s="51" t="s">
        <v>224</v>
      </c>
      <c r="D14022" s="51">
        <v>20.03</v>
      </c>
    </row>
    <row r="14023" spans="1:4" ht="15.75" customHeight="1" x14ac:dyDescent="0.3">
      <c r="A14023" s="51">
        <v>43605</v>
      </c>
      <c r="B14023" s="51" t="s">
        <v>14215</v>
      </c>
      <c r="C14023" s="51" t="s">
        <v>224</v>
      </c>
      <c r="D14023" s="51">
        <v>40.99</v>
      </c>
    </row>
    <row r="14024" spans="1:4" ht="15.75" customHeight="1" x14ac:dyDescent="0.3">
      <c r="A14024" s="51">
        <v>11580</v>
      </c>
      <c r="B14024" s="51" t="s">
        <v>14216</v>
      </c>
      <c r="C14024" s="51" t="s">
        <v>224</v>
      </c>
      <c r="D14024" s="51">
        <v>8.0299999999999994</v>
      </c>
    </row>
    <row r="14025" spans="1:4" ht="15.75" customHeight="1" x14ac:dyDescent="0.3">
      <c r="A14025" s="51">
        <v>38386</v>
      </c>
      <c r="B14025" s="51" t="s">
        <v>14217</v>
      </c>
      <c r="C14025" s="51" t="s">
        <v>182</v>
      </c>
      <c r="D14025" s="51">
        <v>4.6900000000000004</v>
      </c>
    </row>
    <row r="14026" spans="1:4" ht="15.75" customHeight="1" x14ac:dyDescent="0.3">
      <c r="A14026" s="51">
        <v>10743</v>
      </c>
      <c r="B14026" s="51" t="s">
        <v>14218</v>
      </c>
      <c r="C14026" s="51" t="s">
        <v>182</v>
      </c>
    </row>
    <row r="14027" spans="1:4" ht="15.75" customHeight="1" x14ac:dyDescent="0.3">
      <c r="A14027" s="51">
        <v>39848</v>
      </c>
      <c r="B14027" s="51" t="s">
        <v>14219</v>
      </c>
      <c r="C14027" s="51" t="s">
        <v>224</v>
      </c>
    </row>
    <row r="14028" spans="1:4" ht="15.75" customHeight="1" x14ac:dyDescent="0.3">
      <c r="A14028" s="51">
        <v>7667</v>
      </c>
      <c r="B14028" s="51" t="s">
        <v>14220</v>
      </c>
      <c r="C14028" s="51" t="s">
        <v>224</v>
      </c>
    </row>
    <row r="14029" spans="1:4" ht="15.75" customHeight="1" x14ac:dyDescent="0.3">
      <c r="A14029" s="51">
        <v>7660</v>
      </c>
      <c r="B14029" s="51" t="s">
        <v>14221</v>
      </c>
      <c r="C14029" s="51" t="s">
        <v>224</v>
      </c>
    </row>
    <row r="14030" spans="1:4" ht="15.75" customHeight="1" x14ac:dyDescent="0.3">
      <c r="A14030" s="51">
        <v>7676</v>
      </c>
      <c r="B14030" s="51" t="s">
        <v>14222</v>
      </c>
      <c r="C14030" s="51" t="s">
        <v>224</v>
      </c>
    </row>
    <row r="14031" spans="1:4" ht="15.75" customHeight="1" x14ac:dyDescent="0.3">
      <c r="A14031" s="51">
        <v>20999</v>
      </c>
      <c r="B14031" s="51" t="s">
        <v>14223</v>
      </c>
      <c r="C14031" s="51" t="s">
        <v>224</v>
      </c>
    </row>
    <row r="14032" spans="1:4" ht="15.75" customHeight="1" x14ac:dyDescent="0.3">
      <c r="A14032" s="51">
        <v>21001</v>
      </c>
      <c r="B14032" s="51" t="s">
        <v>14224</v>
      </c>
      <c r="C14032" s="51" t="s">
        <v>224</v>
      </c>
    </row>
    <row r="14033" spans="1:3" ht="15.75" customHeight="1" x14ac:dyDescent="0.3">
      <c r="A14033" s="51">
        <v>21003</v>
      </c>
      <c r="B14033" s="51" t="s">
        <v>14225</v>
      </c>
      <c r="C14033" s="51" t="s">
        <v>224</v>
      </c>
    </row>
    <row r="14034" spans="1:3" ht="15.75" customHeight="1" x14ac:dyDescent="0.3">
      <c r="A14034" s="51">
        <v>21006</v>
      </c>
      <c r="B14034" s="51" t="s">
        <v>14226</v>
      </c>
      <c r="C14034" s="51" t="s">
        <v>224</v>
      </c>
    </row>
    <row r="14035" spans="1:3" ht="15.75" customHeight="1" x14ac:dyDescent="0.3">
      <c r="A14035" s="51">
        <v>21019</v>
      </c>
      <c r="B14035" s="51" t="s">
        <v>14227</v>
      </c>
      <c r="C14035" s="51" t="s">
        <v>224</v>
      </c>
    </row>
    <row r="14036" spans="1:3" ht="15.75" customHeight="1" x14ac:dyDescent="0.3">
      <c r="A14036" s="51">
        <v>21021</v>
      </c>
      <c r="B14036" s="51" t="s">
        <v>14228</v>
      </c>
      <c r="C14036" s="51" t="s">
        <v>224</v>
      </c>
    </row>
    <row r="14037" spans="1:3" ht="15.75" customHeight="1" x14ac:dyDescent="0.3">
      <c r="A14037" s="51">
        <v>21024</v>
      </c>
      <c r="B14037" s="51" t="s">
        <v>14229</v>
      </c>
      <c r="C14037" s="51" t="s">
        <v>224</v>
      </c>
    </row>
    <row r="14038" spans="1:3" ht="15.75" customHeight="1" x14ac:dyDescent="0.3">
      <c r="A14038" s="51">
        <v>40624</v>
      </c>
      <c r="B14038" s="51" t="s">
        <v>14230</v>
      </c>
      <c r="C14038" s="51" t="s">
        <v>224</v>
      </c>
    </row>
    <row r="14039" spans="1:3" ht="15.75" customHeight="1" x14ac:dyDescent="0.3">
      <c r="A14039" s="51">
        <v>42575</v>
      </c>
      <c r="B14039" s="51" t="s">
        <v>14231</v>
      </c>
      <c r="C14039" s="51" t="s">
        <v>224</v>
      </c>
    </row>
    <row r="14040" spans="1:3" ht="15.75" customHeight="1" x14ac:dyDescent="0.3">
      <c r="A14040" s="51">
        <v>42574</v>
      </c>
      <c r="B14040" s="51" t="s">
        <v>14232</v>
      </c>
      <c r="C14040" s="51" t="s">
        <v>224</v>
      </c>
    </row>
    <row r="14041" spans="1:3" ht="15.75" customHeight="1" x14ac:dyDescent="0.3">
      <c r="A14041" s="51">
        <v>13127</v>
      </c>
      <c r="B14041" s="51" t="s">
        <v>14233</v>
      </c>
      <c r="C14041" s="51" t="s">
        <v>224</v>
      </c>
    </row>
    <row r="14042" spans="1:3" ht="15.75" customHeight="1" x14ac:dyDescent="0.3">
      <c r="A14042" s="51">
        <v>13137</v>
      </c>
      <c r="B14042" s="51" t="s">
        <v>14234</v>
      </c>
      <c r="C14042" s="51" t="s">
        <v>224</v>
      </c>
    </row>
    <row r="14043" spans="1:3" ht="15.75" customHeight="1" x14ac:dyDescent="0.3">
      <c r="A14043" s="51">
        <v>20989</v>
      </c>
      <c r="B14043" s="51" t="s">
        <v>14235</v>
      </c>
      <c r="C14043" s="51" t="s">
        <v>224</v>
      </c>
    </row>
    <row r="14044" spans="1:3" ht="15.75" customHeight="1" x14ac:dyDescent="0.3">
      <c r="A14044" s="51">
        <v>21147</v>
      </c>
      <c r="B14044" s="51" t="s">
        <v>14236</v>
      </c>
      <c r="C14044" s="51" t="s">
        <v>224</v>
      </c>
    </row>
    <row r="14045" spans="1:3" ht="15.75" customHeight="1" x14ac:dyDescent="0.3">
      <c r="A14045" s="51">
        <v>21148</v>
      </c>
      <c r="B14045" s="51" t="s">
        <v>14237</v>
      </c>
      <c r="C14045" s="51" t="s">
        <v>224</v>
      </c>
    </row>
    <row r="14046" spans="1:3" ht="15.75" customHeight="1" x14ac:dyDescent="0.3">
      <c r="A14046" s="51">
        <v>20984</v>
      </c>
      <c r="B14046" s="51" t="s">
        <v>14238</v>
      </c>
      <c r="C14046" s="51" t="s">
        <v>224</v>
      </c>
    </row>
    <row r="14047" spans="1:3" ht="15.75" customHeight="1" x14ac:dyDescent="0.3">
      <c r="A14047" s="51">
        <v>13042</v>
      </c>
      <c r="B14047" s="51" t="s">
        <v>14239</v>
      </c>
      <c r="C14047" s="51" t="s">
        <v>224</v>
      </c>
    </row>
    <row r="14048" spans="1:3" ht="15.75" customHeight="1" x14ac:dyDescent="0.3">
      <c r="A14048" s="51">
        <v>42576</v>
      </c>
      <c r="B14048" s="51" t="s">
        <v>14240</v>
      </c>
      <c r="C14048" s="51" t="s">
        <v>224</v>
      </c>
    </row>
    <row r="14049" spans="1:3" ht="15.75" customHeight="1" x14ac:dyDescent="0.3">
      <c r="A14049" s="51">
        <v>21150</v>
      </c>
      <c r="B14049" s="51" t="s">
        <v>14241</v>
      </c>
      <c r="C14049" s="51" t="s">
        <v>224</v>
      </c>
    </row>
    <row r="14050" spans="1:3" ht="15.75" customHeight="1" x14ac:dyDescent="0.3">
      <c r="A14050" s="51">
        <v>13141</v>
      </c>
      <c r="B14050" s="51" t="s">
        <v>14242</v>
      </c>
      <c r="C14050" s="51" t="s">
        <v>224</v>
      </c>
    </row>
    <row r="14051" spans="1:3" ht="15.75" customHeight="1" x14ac:dyDescent="0.3">
      <c r="A14051" s="51">
        <v>21151</v>
      </c>
      <c r="B14051" s="51" t="s">
        <v>14243</v>
      </c>
      <c r="C14051" s="51" t="s">
        <v>224</v>
      </c>
    </row>
    <row r="14052" spans="1:3" ht="15.75" customHeight="1" x14ac:dyDescent="0.3">
      <c r="A14052" s="51">
        <v>13142</v>
      </c>
      <c r="B14052" s="51" t="s">
        <v>14244</v>
      </c>
      <c r="C14052" s="51" t="s">
        <v>224</v>
      </c>
    </row>
    <row r="14053" spans="1:3" ht="15.75" customHeight="1" x14ac:dyDescent="0.3">
      <c r="A14053" s="51">
        <v>42577</v>
      </c>
      <c r="B14053" s="51" t="s">
        <v>14245</v>
      </c>
      <c r="C14053" s="51" t="s">
        <v>224</v>
      </c>
    </row>
    <row r="14054" spans="1:3" ht="15.75" customHeight="1" x14ac:dyDescent="0.3">
      <c r="A14054" s="51">
        <v>20994</v>
      </c>
      <c r="B14054" s="51" t="s">
        <v>14246</v>
      </c>
      <c r="C14054" s="51" t="s">
        <v>224</v>
      </c>
    </row>
    <row r="14055" spans="1:3" ht="15.75" customHeight="1" x14ac:dyDescent="0.3">
      <c r="A14055" s="51">
        <v>7672</v>
      </c>
      <c r="B14055" s="51" t="s">
        <v>14247</v>
      </c>
      <c r="C14055" s="51" t="s">
        <v>224</v>
      </c>
    </row>
    <row r="14056" spans="1:3" ht="15.75" customHeight="1" x14ac:dyDescent="0.3">
      <c r="A14056" s="51">
        <v>20995</v>
      </c>
      <c r="B14056" s="51" t="s">
        <v>14248</v>
      </c>
      <c r="C14056" s="51" t="s">
        <v>224</v>
      </c>
    </row>
    <row r="14057" spans="1:3" ht="15.75" customHeight="1" x14ac:dyDescent="0.3">
      <c r="A14057" s="51">
        <v>7690</v>
      </c>
      <c r="B14057" s="51" t="s">
        <v>14249</v>
      </c>
      <c r="C14057" s="51" t="s">
        <v>224</v>
      </c>
    </row>
    <row r="14058" spans="1:3" ht="15.75" customHeight="1" x14ac:dyDescent="0.3">
      <c r="A14058" s="51">
        <v>20980</v>
      </c>
      <c r="B14058" s="51" t="s">
        <v>14250</v>
      </c>
      <c r="C14058" s="51" t="s">
        <v>224</v>
      </c>
    </row>
    <row r="14059" spans="1:3" ht="15.75" customHeight="1" x14ac:dyDescent="0.3">
      <c r="A14059" s="51">
        <v>7661</v>
      </c>
      <c r="B14059" s="51" t="s">
        <v>14251</v>
      </c>
      <c r="C14059" s="51" t="s">
        <v>224</v>
      </c>
    </row>
    <row r="14060" spans="1:3" ht="15.75" customHeight="1" x14ac:dyDescent="0.3">
      <c r="A14060" s="51">
        <v>21016</v>
      </c>
      <c r="B14060" s="51" t="s">
        <v>14252</v>
      </c>
      <c r="C14060" s="51" t="s">
        <v>224</v>
      </c>
    </row>
    <row r="14061" spans="1:3" ht="15.75" customHeight="1" x14ac:dyDescent="0.3">
      <c r="A14061" s="51">
        <v>21008</v>
      </c>
      <c r="B14061" s="51" t="s">
        <v>14253</v>
      </c>
      <c r="C14061" s="51" t="s">
        <v>224</v>
      </c>
    </row>
    <row r="14062" spans="1:3" ht="15.75" customHeight="1" x14ac:dyDescent="0.3">
      <c r="A14062" s="51">
        <v>21009</v>
      </c>
      <c r="B14062" s="51" t="s">
        <v>14254</v>
      </c>
      <c r="C14062" s="51" t="s">
        <v>224</v>
      </c>
    </row>
    <row r="14063" spans="1:3" ht="15.75" customHeight="1" x14ac:dyDescent="0.3">
      <c r="A14063" s="51">
        <v>21010</v>
      </c>
      <c r="B14063" s="51" t="s">
        <v>14255</v>
      </c>
      <c r="C14063" s="51" t="s">
        <v>224</v>
      </c>
    </row>
    <row r="14064" spans="1:3" ht="15.75" customHeight="1" x14ac:dyDescent="0.3">
      <c r="A14064" s="51">
        <v>21011</v>
      </c>
      <c r="B14064" s="51" t="s">
        <v>14256</v>
      </c>
      <c r="C14064" s="51" t="s">
        <v>224</v>
      </c>
    </row>
    <row r="14065" spans="1:3" ht="15.75" customHeight="1" x14ac:dyDescent="0.3">
      <c r="A14065" s="51">
        <v>21012</v>
      </c>
      <c r="B14065" s="51" t="s">
        <v>14257</v>
      </c>
      <c r="C14065" s="51" t="s">
        <v>224</v>
      </c>
    </row>
    <row r="14066" spans="1:3" ht="15.75" customHeight="1" x14ac:dyDescent="0.3">
      <c r="A14066" s="51">
        <v>21013</v>
      </c>
      <c r="B14066" s="51" t="s">
        <v>14258</v>
      </c>
      <c r="C14066" s="51" t="s">
        <v>224</v>
      </c>
    </row>
    <row r="14067" spans="1:3" ht="15.75" customHeight="1" x14ac:dyDescent="0.3">
      <c r="A14067" s="51">
        <v>21014</v>
      </c>
      <c r="B14067" s="51" t="s">
        <v>14259</v>
      </c>
      <c r="C14067" s="51" t="s">
        <v>224</v>
      </c>
    </row>
    <row r="14068" spans="1:3" ht="15.75" customHeight="1" x14ac:dyDescent="0.3">
      <c r="A14068" s="51">
        <v>21015</v>
      </c>
      <c r="B14068" s="51" t="s">
        <v>14260</v>
      </c>
      <c r="C14068" s="51" t="s">
        <v>224</v>
      </c>
    </row>
    <row r="14069" spans="1:3" ht="15.75" customHeight="1" x14ac:dyDescent="0.3">
      <c r="A14069" s="51">
        <v>40626</v>
      </c>
      <c r="B14069" s="51" t="s">
        <v>14261</v>
      </c>
      <c r="C14069" s="51" t="s">
        <v>224</v>
      </c>
    </row>
    <row r="14070" spans="1:3" ht="15.75" customHeight="1" x14ac:dyDescent="0.3">
      <c r="A14070" s="51">
        <v>7697</v>
      </c>
      <c r="B14070" s="51" t="s">
        <v>14262</v>
      </c>
      <c r="C14070" s="51" t="s">
        <v>224</v>
      </c>
    </row>
    <row r="14071" spans="1:3" ht="15.75" customHeight="1" x14ac:dyDescent="0.3">
      <c r="A14071" s="51">
        <v>7698</v>
      </c>
      <c r="B14071" s="51" t="s">
        <v>14263</v>
      </c>
      <c r="C14071" s="51" t="s">
        <v>224</v>
      </c>
    </row>
    <row r="14072" spans="1:3" ht="15.75" customHeight="1" x14ac:dyDescent="0.3">
      <c r="A14072" s="51">
        <v>7691</v>
      </c>
      <c r="B14072" s="51" t="s">
        <v>14264</v>
      </c>
      <c r="C14072" s="51" t="s">
        <v>224</v>
      </c>
    </row>
    <row r="14073" spans="1:3" ht="15.75" customHeight="1" x14ac:dyDescent="0.3">
      <c r="A14073" s="51">
        <v>7696</v>
      </c>
      <c r="B14073" s="51" t="s">
        <v>14265</v>
      </c>
      <c r="C14073" s="51" t="s">
        <v>224</v>
      </c>
    </row>
    <row r="14074" spans="1:3" ht="15.75" customHeight="1" x14ac:dyDescent="0.3">
      <c r="A14074" s="51">
        <v>7701</v>
      </c>
      <c r="B14074" s="51" t="s">
        <v>14266</v>
      </c>
      <c r="C14074" s="51" t="s">
        <v>224</v>
      </c>
    </row>
    <row r="14075" spans="1:3" ht="15.75" customHeight="1" x14ac:dyDescent="0.3">
      <c r="A14075" s="51">
        <v>7694</v>
      </c>
      <c r="B14075" s="51" t="s">
        <v>14267</v>
      </c>
      <c r="C14075" s="51" t="s">
        <v>224</v>
      </c>
    </row>
    <row r="14076" spans="1:3" ht="15.75" customHeight="1" x14ac:dyDescent="0.3">
      <c r="A14076" s="51">
        <v>7700</v>
      </c>
      <c r="B14076" s="51" t="s">
        <v>14268</v>
      </c>
      <c r="C14076" s="51" t="s">
        <v>224</v>
      </c>
    </row>
    <row r="14077" spans="1:3" ht="15.75" customHeight="1" x14ac:dyDescent="0.3">
      <c r="A14077" s="51">
        <v>7693</v>
      </c>
      <c r="B14077" s="51" t="s">
        <v>14269</v>
      </c>
      <c r="C14077" s="51" t="s">
        <v>224</v>
      </c>
    </row>
    <row r="14078" spans="1:3" ht="15.75" customHeight="1" x14ac:dyDescent="0.3">
      <c r="A14078" s="51">
        <v>7692</v>
      </c>
      <c r="B14078" s="51" t="s">
        <v>14270</v>
      </c>
      <c r="C14078" s="51" t="s">
        <v>224</v>
      </c>
    </row>
    <row r="14079" spans="1:3" ht="15.75" customHeight="1" x14ac:dyDescent="0.3">
      <c r="A14079" s="51">
        <v>7695</v>
      </c>
      <c r="B14079" s="51" t="s">
        <v>14271</v>
      </c>
      <c r="C14079" s="51" t="s">
        <v>224</v>
      </c>
    </row>
    <row r="14080" spans="1:3" ht="15.75" customHeight="1" x14ac:dyDescent="0.3">
      <c r="A14080" s="51">
        <v>13356</v>
      </c>
      <c r="B14080" s="51" t="s">
        <v>14272</v>
      </c>
      <c r="C14080" s="51" t="s">
        <v>224</v>
      </c>
    </row>
    <row r="14081" spans="1:4" ht="15.75" customHeight="1" x14ac:dyDescent="0.3">
      <c r="A14081" s="51">
        <v>36365</v>
      </c>
      <c r="B14081" s="51" t="s">
        <v>14273</v>
      </c>
      <c r="C14081" s="51" t="s">
        <v>224</v>
      </c>
      <c r="D14081" s="51">
        <v>43.74</v>
      </c>
    </row>
    <row r="14082" spans="1:4" ht="15.75" customHeight="1" x14ac:dyDescent="0.3">
      <c r="A14082" s="51">
        <v>41930</v>
      </c>
      <c r="B14082" s="51" t="s">
        <v>14274</v>
      </c>
      <c r="C14082" s="51" t="s">
        <v>224</v>
      </c>
      <c r="D14082" s="51">
        <v>145.66999999999999</v>
      </c>
    </row>
    <row r="14083" spans="1:4" ht="15.75" customHeight="1" x14ac:dyDescent="0.3">
      <c r="A14083" s="51">
        <v>41931</v>
      </c>
      <c r="B14083" s="51" t="s">
        <v>14275</v>
      </c>
      <c r="C14083" s="51" t="s">
        <v>224</v>
      </c>
      <c r="D14083" s="51">
        <v>228.16</v>
      </c>
    </row>
    <row r="14084" spans="1:4" ht="15.75" customHeight="1" x14ac:dyDescent="0.3">
      <c r="A14084" s="51">
        <v>41932</v>
      </c>
      <c r="B14084" s="51" t="s">
        <v>14276</v>
      </c>
      <c r="C14084" s="51" t="s">
        <v>224</v>
      </c>
      <c r="D14084" s="51">
        <v>351.18</v>
      </c>
    </row>
    <row r="14085" spans="1:4" ht="15.75" customHeight="1" x14ac:dyDescent="0.3">
      <c r="A14085" s="51">
        <v>41933</v>
      </c>
      <c r="B14085" s="51" t="s">
        <v>14277</v>
      </c>
      <c r="C14085" s="51" t="s">
        <v>224</v>
      </c>
      <c r="D14085" s="51">
        <v>496.3</v>
      </c>
    </row>
    <row r="14086" spans="1:4" ht="15.75" customHeight="1" x14ac:dyDescent="0.3">
      <c r="A14086" s="51">
        <v>41934</v>
      </c>
      <c r="B14086" s="51" t="s">
        <v>14278</v>
      </c>
      <c r="C14086" s="51" t="s">
        <v>224</v>
      </c>
      <c r="D14086" s="51">
        <v>578</v>
      </c>
    </row>
    <row r="14087" spans="1:4" ht="15.75" customHeight="1" x14ac:dyDescent="0.3">
      <c r="A14087" s="51">
        <v>41936</v>
      </c>
      <c r="B14087" s="51" t="s">
        <v>14279</v>
      </c>
      <c r="C14087" s="51" t="s">
        <v>224</v>
      </c>
      <c r="D14087" s="51">
        <v>85.78</v>
      </c>
    </row>
    <row r="14088" spans="1:4" ht="15.75" customHeight="1" x14ac:dyDescent="0.3">
      <c r="A14088" s="51">
        <v>44812</v>
      </c>
      <c r="B14088" s="51" t="s">
        <v>14280</v>
      </c>
      <c r="C14088" s="51" t="s">
        <v>224</v>
      </c>
      <c r="D14088" s="51">
        <v>641.45000000000005</v>
      </c>
    </row>
    <row r="14089" spans="1:4" ht="15.75" customHeight="1" x14ac:dyDescent="0.3">
      <c r="A14089" s="51">
        <v>41785</v>
      </c>
      <c r="B14089" s="51" t="s">
        <v>14281</v>
      </c>
      <c r="C14089" s="51" t="s">
        <v>224</v>
      </c>
      <c r="D14089" s="51">
        <v>2377.17</v>
      </c>
    </row>
    <row r="14090" spans="1:4" ht="15.75" customHeight="1" x14ac:dyDescent="0.3">
      <c r="A14090" s="51">
        <v>41781</v>
      </c>
      <c r="B14090" s="51" t="s">
        <v>14282</v>
      </c>
      <c r="C14090" s="51" t="s">
        <v>224</v>
      </c>
      <c r="D14090" s="51">
        <v>429.24</v>
      </c>
    </row>
    <row r="14091" spans="1:4" ht="15.75" customHeight="1" x14ac:dyDescent="0.3">
      <c r="A14091" s="51">
        <v>41783</v>
      </c>
      <c r="B14091" s="51" t="s">
        <v>14283</v>
      </c>
      <c r="C14091" s="51" t="s">
        <v>224</v>
      </c>
      <c r="D14091" s="51">
        <v>1543.14</v>
      </c>
    </row>
    <row r="14092" spans="1:4" ht="15.75" customHeight="1" x14ac:dyDescent="0.3">
      <c r="A14092" s="51">
        <v>41786</v>
      </c>
      <c r="B14092" s="51" t="s">
        <v>14284</v>
      </c>
      <c r="C14092" s="51" t="s">
        <v>224</v>
      </c>
      <c r="D14092" s="51">
        <v>3285.4</v>
      </c>
    </row>
    <row r="14093" spans="1:4" ht="15.75" customHeight="1" x14ac:dyDescent="0.3">
      <c r="A14093" s="51">
        <v>41779</v>
      </c>
      <c r="B14093" s="51" t="s">
        <v>14285</v>
      </c>
      <c r="C14093" s="51" t="s">
        <v>224</v>
      </c>
      <c r="D14093" s="51">
        <v>169.05</v>
      </c>
    </row>
    <row r="14094" spans="1:4" ht="15.75" customHeight="1" x14ac:dyDescent="0.3">
      <c r="A14094" s="51">
        <v>41780</v>
      </c>
      <c r="B14094" s="51" t="s">
        <v>14286</v>
      </c>
      <c r="C14094" s="51" t="s">
        <v>224</v>
      </c>
      <c r="D14094" s="51">
        <v>264.85000000000002</v>
      </c>
    </row>
    <row r="14095" spans="1:4" ht="15.75" customHeight="1" x14ac:dyDescent="0.3">
      <c r="A14095" s="51">
        <v>41782</v>
      </c>
      <c r="B14095" s="51" t="s">
        <v>14287</v>
      </c>
      <c r="C14095" s="51" t="s">
        <v>224</v>
      </c>
      <c r="D14095" s="51">
        <v>948.73</v>
      </c>
    </row>
    <row r="14096" spans="1:4" ht="15.75" customHeight="1" x14ac:dyDescent="0.3">
      <c r="A14096" s="51">
        <v>38130</v>
      </c>
      <c r="B14096" s="51" t="s">
        <v>14288</v>
      </c>
      <c r="C14096" s="51" t="s">
        <v>224</v>
      </c>
      <c r="D14096" s="51">
        <v>47.72</v>
      </c>
    </row>
    <row r="14097" spans="1:4" ht="15.75" customHeight="1" x14ac:dyDescent="0.3">
      <c r="A14097" s="51">
        <v>44260</v>
      </c>
      <c r="B14097" s="51" t="s">
        <v>14289</v>
      </c>
      <c r="C14097" s="51" t="s">
        <v>224</v>
      </c>
      <c r="D14097" s="51">
        <v>451.66</v>
      </c>
    </row>
    <row r="14098" spans="1:4" ht="15.75" customHeight="1" x14ac:dyDescent="0.3">
      <c r="A14098" s="51">
        <v>21123</v>
      </c>
      <c r="B14098" s="51" t="s">
        <v>14290</v>
      </c>
      <c r="C14098" s="51" t="s">
        <v>224</v>
      </c>
      <c r="D14098" s="51">
        <v>13.28</v>
      </c>
    </row>
    <row r="14099" spans="1:4" ht="15.75" customHeight="1" x14ac:dyDescent="0.3">
      <c r="A14099" s="51">
        <v>21124</v>
      </c>
      <c r="B14099" s="51" t="s">
        <v>14291</v>
      </c>
      <c r="C14099" s="51" t="s">
        <v>224</v>
      </c>
      <c r="D14099" s="51">
        <v>21.21</v>
      </c>
    </row>
    <row r="14100" spans="1:4" ht="15.75" customHeight="1" x14ac:dyDescent="0.3">
      <c r="A14100" s="51">
        <v>21125</v>
      </c>
      <c r="B14100" s="51" t="s">
        <v>14292</v>
      </c>
      <c r="C14100" s="51" t="s">
        <v>224</v>
      </c>
      <c r="D14100" s="51">
        <v>36.54</v>
      </c>
    </row>
    <row r="14101" spans="1:4" ht="15.75" customHeight="1" x14ac:dyDescent="0.3">
      <c r="A14101" s="51">
        <v>38028</v>
      </c>
      <c r="B14101" s="51" t="s">
        <v>14293</v>
      </c>
      <c r="C14101" s="51" t="s">
        <v>224</v>
      </c>
      <c r="D14101" s="51">
        <v>63.88</v>
      </c>
    </row>
    <row r="14102" spans="1:4" ht="15.75" customHeight="1" x14ac:dyDescent="0.3">
      <c r="A14102" s="51">
        <v>38029</v>
      </c>
      <c r="B14102" s="51" t="s">
        <v>14294</v>
      </c>
      <c r="C14102" s="51" t="s">
        <v>224</v>
      </c>
      <c r="D14102" s="51">
        <v>93.51</v>
      </c>
    </row>
    <row r="14103" spans="1:4" ht="15.75" customHeight="1" x14ac:dyDescent="0.3">
      <c r="A14103" s="51">
        <v>38030</v>
      </c>
      <c r="B14103" s="51" t="s">
        <v>14295</v>
      </c>
      <c r="C14103" s="51" t="s">
        <v>224</v>
      </c>
      <c r="D14103" s="51">
        <v>151.19999999999999</v>
      </c>
    </row>
    <row r="14104" spans="1:4" ht="15.75" customHeight="1" x14ac:dyDescent="0.3">
      <c r="A14104" s="51">
        <v>38031</v>
      </c>
      <c r="B14104" s="51" t="s">
        <v>14296</v>
      </c>
      <c r="C14104" s="51" t="s">
        <v>224</v>
      </c>
      <c r="D14104" s="51">
        <v>237.32</v>
      </c>
    </row>
    <row r="14105" spans="1:4" ht="15.75" customHeight="1" x14ac:dyDescent="0.3">
      <c r="A14105" s="51">
        <v>39735</v>
      </c>
      <c r="B14105" s="51" t="s">
        <v>14297</v>
      </c>
      <c r="C14105" s="51" t="s">
        <v>224</v>
      </c>
      <c r="D14105" s="51">
        <v>56.79</v>
      </c>
    </row>
    <row r="14106" spans="1:4" ht="15.75" customHeight="1" x14ac:dyDescent="0.3">
      <c r="A14106" s="51">
        <v>39734</v>
      </c>
      <c r="B14106" s="51" t="s">
        <v>14298</v>
      </c>
      <c r="C14106" s="51" t="s">
        <v>224</v>
      </c>
      <c r="D14106" s="51">
        <v>67.36</v>
      </c>
    </row>
    <row r="14107" spans="1:4" ht="15.75" customHeight="1" x14ac:dyDescent="0.3">
      <c r="A14107" s="51">
        <v>39736</v>
      </c>
      <c r="B14107" s="51" t="s">
        <v>14299</v>
      </c>
      <c r="C14107" s="51" t="s">
        <v>224</v>
      </c>
      <c r="D14107" s="51">
        <v>76.87</v>
      </c>
    </row>
    <row r="14108" spans="1:4" ht="15.75" customHeight="1" x14ac:dyDescent="0.3">
      <c r="A14108" s="51">
        <v>39739</v>
      </c>
      <c r="B14108" s="51" t="s">
        <v>14300</v>
      </c>
      <c r="C14108" s="51" t="s">
        <v>224</v>
      </c>
      <c r="D14108" s="51">
        <v>53.16</v>
      </c>
    </row>
    <row r="14109" spans="1:4" ht="15.75" customHeight="1" x14ac:dyDescent="0.3">
      <c r="A14109" s="51">
        <v>39737</v>
      </c>
      <c r="B14109" s="51" t="s">
        <v>14301</v>
      </c>
      <c r="C14109" s="51" t="s">
        <v>224</v>
      </c>
      <c r="D14109" s="51">
        <v>10.34</v>
      </c>
    </row>
    <row r="14110" spans="1:4" ht="15.75" customHeight="1" x14ac:dyDescent="0.3">
      <c r="A14110" s="51">
        <v>39738</v>
      </c>
      <c r="B14110" s="51" t="s">
        <v>14302</v>
      </c>
      <c r="C14110" s="51" t="s">
        <v>224</v>
      </c>
      <c r="D14110" s="51">
        <v>3.74</v>
      </c>
    </row>
    <row r="14111" spans="1:4" ht="15.75" customHeight="1" x14ac:dyDescent="0.3">
      <c r="A14111" s="51">
        <v>39733</v>
      </c>
      <c r="B14111" s="51" t="s">
        <v>14303</v>
      </c>
      <c r="C14111" s="51" t="s">
        <v>224</v>
      </c>
      <c r="D14111" s="51">
        <v>91.99</v>
      </c>
    </row>
    <row r="14112" spans="1:4" ht="15.75" customHeight="1" x14ac:dyDescent="0.3">
      <c r="A14112" s="51">
        <v>39854</v>
      </c>
      <c r="B14112" s="51" t="s">
        <v>14304</v>
      </c>
      <c r="C14112" s="51" t="s">
        <v>224</v>
      </c>
      <c r="D14112" s="51">
        <v>93.3</v>
      </c>
    </row>
    <row r="14113" spans="1:4" ht="15.75" customHeight="1" x14ac:dyDescent="0.3">
      <c r="A14113" s="51">
        <v>39740</v>
      </c>
      <c r="B14113" s="51" t="s">
        <v>14305</v>
      </c>
      <c r="C14113" s="51" t="s">
        <v>224</v>
      </c>
      <c r="D14113" s="51">
        <v>51.05</v>
      </c>
    </row>
    <row r="14114" spans="1:4" ht="15.75" customHeight="1" x14ac:dyDescent="0.3">
      <c r="A14114" s="51">
        <v>39741</v>
      </c>
      <c r="B14114" s="51" t="s">
        <v>14306</v>
      </c>
      <c r="C14114" s="51" t="s">
        <v>224</v>
      </c>
      <c r="D14114" s="51">
        <v>9.4</v>
      </c>
    </row>
    <row r="14115" spans="1:4" ht="15.75" customHeight="1" x14ac:dyDescent="0.3">
      <c r="A14115" s="51">
        <v>39853</v>
      </c>
      <c r="B14115" s="51" t="s">
        <v>14307</v>
      </c>
      <c r="C14115" s="51" t="s">
        <v>224</v>
      </c>
      <c r="D14115" s="51">
        <v>12.35</v>
      </c>
    </row>
    <row r="14116" spans="1:4" ht="15.75" customHeight="1" x14ac:dyDescent="0.3">
      <c r="A14116" s="51">
        <v>39742</v>
      </c>
      <c r="B14116" s="51" t="s">
        <v>14308</v>
      </c>
      <c r="C14116" s="51" t="s">
        <v>224</v>
      </c>
      <c r="D14116" s="51">
        <v>41.03</v>
      </c>
    </row>
    <row r="14117" spans="1:4" ht="15.75" customHeight="1" x14ac:dyDescent="0.3">
      <c r="A14117" s="51">
        <v>39751</v>
      </c>
      <c r="B14117" s="51" t="s">
        <v>14309</v>
      </c>
      <c r="C14117" s="51" t="s">
        <v>224</v>
      </c>
    </row>
    <row r="14118" spans="1:4" ht="15.75" customHeight="1" x14ac:dyDescent="0.3">
      <c r="A14118" s="51">
        <v>39750</v>
      </c>
      <c r="B14118" s="51" t="s">
        <v>14310</v>
      </c>
      <c r="C14118" s="51" t="s">
        <v>224</v>
      </c>
    </row>
    <row r="14119" spans="1:4" ht="15.75" customHeight="1" x14ac:dyDescent="0.3">
      <c r="A14119" s="51">
        <v>39749</v>
      </c>
      <c r="B14119" s="51" t="s">
        <v>14311</v>
      </c>
      <c r="C14119" s="51" t="s">
        <v>224</v>
      </c>
    </row>
    <row r="14120" spans="1:4" ht="15.75" customHeight="1" x14ac:dyDescent="0.3">
      <c r="A14120" s="51">
        <v>39747</v>
      </c>
      <c r="B14120" s="51" t="s">
        <v>14312</v>
      </c>
      <c r="C14120" s="51" t="s">
        <v>224</v>
      </c>
    </row>
    <row r="14121" spans="1:4" ht="15.75" customHeight="1" x14ac:dyDescent="0.3">
      <c r="A14121" s="51">
        <v>39753</v>
      </c>
      <c r="B14121" s="51" t="s">
        <v>14313</v>
      </c>
      <c r="C14121" s="51" t="s">
        <v>224</v>
      </c>
    </row>
    <row r="14122" spans="1:4" ht="15.75" customHeight="1" x14ac:dyDescent="0.3">
      <c r="A14122" s="51">
        <v>39752</v>
      </c>
      <c r="B14122" s="51" t="s">
        <v>14314</v>
      </c>
      <c r="C14122" s="51" t="s">
        <v>224</v>
      </c>
    </row>
    <row r="14123" spans="1:4" ht="15.75" customHeight="1" x14ac:dyDescent="0.3">
      <c r="A14123" s="51">
        <v>39754</v>
      </c>
      <c r="B14123" s="51" t="s">
        <v>14315</v>
      </c>
      <c r="C14123" s="51" t="s">
        <v>224</v>
      </c>
    </row>
    <row r="14124" spans="1:4" ht="15.75" customHeight="1" x14ac:dyDescent="0.3">
      <c r="A14124" s="51">
        <v>39748</v>
      </c>
      <c r="B14124" s="51" t="s">
        <v>14316</v>
      </c>
      <c r="C14124" s="51" t="s">
        <v>224</v>
      </c>
    </row>
    <row r="14125" spans="1:4" ht="15.75" customHeight="1" x14ac:dyDescent="0.3">
      <c r="A14125" s="51">
        <v>39755</v>
      </c>
      <c r="B14125" s="51" t="s">
        <v>14317</v>
      </c>
      <c r="C14125" s="51" t="s">
        <v>224</v>
      </c>
    </row>
    <row r="14126" spans="1:4" ht="15.75" customHeight="1" x14ac:dyDescent="0.3">
      <c r="A14126" s="51">
        <v>12742</v>
      </c>
      <c r="B14126" s="51" t="s">
        <v>14318</v>
      </c>
      <c r="C14126" s="51" t="s">
        <v>224</v>
      </c>
    </row>
    <row r="14127" spans="1:4" ht="15.75" customHeight="1" x14ac:dyDescent="0.3">
      <c r="A14127" s="51">
        <v>12713</v>
      </c>
      <c r="B14127" s="51" t="s">
        <v>14319</v>
      </c>
      <c r="C14127" s="51" t="s">
        <v>224</v>
      </c>
    </row>
    <row r="14128" spans="1:4" ht="15.75" customHeight="1" x14ac:dyDescent="0.3">
      <c r="A14128" s="51">
        <v>12743</v>
      </c>
      <c r="B14128" s="51" t="s">
        <v>14320</v>
      </c>
      <c r="C14128" s="51" t="s">
        <v>224</v>
      </c>
    </row>
    <row r="14129" spans="1:3" ht="15.75" customHeight="1" x14ac:dyDescent="0.3">
      <c r="A14129" s="51">
        <v>12744</v>
      </c>
      <c r="B14129" s="51" t="s">
        <v>14321</v>
      </c>
      <c r="C14129" s="51" t="s">
        <v>224</v>
      </c>
    </row>
    <row r="14130" spans="1:3" ht="15.75" customHeight="1" x14ac:dyDescent="0.3">
      <c r="A14130" s="51">
        <v>12745</v>
      </c>
      <c r="B14130" s="51" t="s">
        <v>14322</v>
      </c>
      <c r="C14130" s="51" t="s">
        <v>224</v>
      </c>
    </row>
    <row r="14131" spans="1:3" ht="15.75" customHeight="1" x14ac:dyDescent="0.3">
      <c r="A14131" s="51">
        <v>12746</v>
      </c>
      <c r="B14131" s="51" t="s">
        <v>14323</v>
      </c>
      <c r="C14131" s="51" t="s">
        <v>224</v>
      </c>
    </row>
    <row r="14132" spans="1:3" ht="15.75" customHeight="1" x14ac:dyDescent="0.3">
      <c r="A14132" s="51">
        <v>12747</v>
      </c>
      <c r="B14132" s="51" t="s">
        <v>14324</v>
      </c>
      <c r="C14132" s="51" t="s">
        <v>224</v>
      </c>
    </row>
    <row r="14133" spans="1:3" ht="15.75" customHeight="1" x14ac:dyDescent="0.3">
      <c r="A14133" s="51">
        <v>12748</v>
      </c>
      <c r="B14133" s="51" t="s">
        <v>14325</v>
      </c>
      <c r="C14133" s="51" t="s">
        <v>224</v>
      </c>
    </row>
    <row r="14134" spans="1:3" ht="15.75" customHeight="1" x14ac:dyDescent="0.3">
      <c r="A14134" s="51">
        <v>12749</v>
      </c>
      <c r="B14134" s="51" t="s">
        <v>14326</v>
      </c>
      <c r="C14134" s="51" t="s">
        <v>224</v>
      </c>
    </row>
    <row r="14135" spans="1:3" ht="15.75" customHeight="1" x14ac:dyDescent="0.3">
      <c r="A14135" s="51">
        <v>39660</v>
      </c>
      <c r="B14135" s="51" t="s">
        <v>14327</v>
      </c>
      <c r="C14135" s="51" t="s">
        <v>224</v>
      </c>
    </row>
    <row r="14136" spans="1:3" ht="15.75" customHeight="1" x14ac:dyDescent="0.3">
      <c r="A14136" s="51">
        <v>39662</v>
      </c>
      <c r="B14136" s="51" t="s">
        <v>14328</v>
      </c>
      <c r="C14136" s="51" t="s">
        <v>224</v>
      </c>
    </row>
    <row r="14137" spans="1:3" ht="15.75" customHeight="1" x14ac:dyDescent="0.3">
      <c r="A14137" s="51">
        <v>39661</v>
      </c>
      <c r="B14137" s="51" t="s">
        <v>14329</v>
      </c>
      <c r="C14137" s="51" t="s">
        <v>224</v>
      </c>
    </row>
    <row r="14138" spans="1:3" ht="15.75" customHeight="1" x14ac:dyDescent="0.3">
      <c r="A14138" s="51">
        <v>39666</v>
      </c>
      <c r="B14138" s="51" t="s">
        <v>14330</v>
      </c>
      <c r="C14138" s="51" t="s">
        <v>224</v>
      </c>
    </row>
    <row r="14139" spans="1:3" ht="15.75" customHeight="1" x14ac:dyDescent="0.3">
      <c r="A14139" s="51">
        <v>39664</v>
      </c>
      <c r="B14139" s="51" t="s">
        <v>14331</v>
      </c>
      <c r="C14139" s="51" t="s">
        <v>224</v>
      </c>
    </row>
    <row r="14140" spans="1:3" ht="15.75" customHeight="1" x14ac:dyDescent="0.3">
      <c r="A14140" s="51">
        <v>39663</v>
      </c>
      <c r="B14140" s="51" t="s">
        <v>14332</v>
      </c>
      <c r="C14140" s="51" t="s">
        <v>224</v>
      </c>
    </row>
    <row r="14141" spans="1:3" ht="15.75" customHeight="1" x14ac:dyDescent="0.3">
      <c r="A14141" s="51">
        <v>39665</v>
      </c>
      <c r="B14141" s="51" t="s">
        <v>14333</v>
      </c>
      <c r="C14141" s="51" t="s">
        <v>224</v>
      </c>
    </row>
    <row r="14142" spans="1:3" ht="15.75" customHeight="1" x14ac:dyDescent="0.3">
      <c r="A14142" s="51">
        <v>7753</v>
      </c>
      <c r="B14142" s="51" t="s">
        <v>14334</v>
      </c>
      <c r="C14142" s="51" t="s">
        <v>224</v>
      </c>
    </row>
    <row r="14143" spans="1:3" ht="15.75" customHeight="1" x14ac:dyDescent="0.3">
      <c r="A14143" s="51">
        <v>13256</v>
      </c>
      <c r="B14143" s="51" t="s">
        <v>14335</v>
      </c>
      <c r="C14143" s="51" t="s">
        <v>224</v>
      </c>
    </row>
    <row r="14144" spans="1:3" ht="15.75" customHeight="1" x14ac:dyDescent="0.3">
      <c r="A14144" s="51">
        <v>7757</v>
      </c>
      <c r="B14144" s="51" t="s">
        <v>14336</v>
      </c>
      <c r="C14144" s="51" t="s">
        <v>224</v>
      </c>
    </row>
    <row r="14145" spans="1:3" ht="15.75" customHeight="1" x14ac:dyDescent="0.3">
      <c r="A14145" s="51">
        <v>7758</v>
      </c>
      <c r="B14145" s="51" t="s">
        <v>14337</v>
      </c>
      <c r="C14145" s="51" t="s">
        <v>224</v>
      </c>
    </row>
    <row r="14146" spans="1:3" ht="15.75" customHeight="1" x14ac:dyDescent="0.3">
      <c r="A14146" s="51">
        <v>7759</v>
      </c>
      <c r="B14146" s="51" t="s">
        <v>14338</v>
      </c>
      <c r="C14146" s="51" t="s">
        <v>224</v>
      </c>
    </row>
    <row r="14147" spans="1:3" ht="15.75" customHeight="1" x14ac:dyDescent="0.3">
      <c r="A14147" s="51">
        <v>40334</v>
      </c>
      <c r="B14147" s="51" t="s">
        <v>14339</v>
      </c>
      <c r="C14147" s="51" t="s">
        <v>224</v>
      </c>
    </row>
    <row r="14148" spans="1:3" ht="15.75" customHeight="1" x14ac:dyDescent="0.3">
      <c r="A14148" s="51">
        <v>7745</v>
      </c>
      <c r="B14148" s="51" t="s">
        <v>14340</v>
      </c>
      <c r="C14148" s="51" t="s">
        <v>224</v>
      </c>
    </row>
    <row r="14149" spans="1:3" ht="15.75" customHeight="1" x14ac:dyDescent="0.3">
      <c r="A14149" s="51">
        <v>7742</v>
      </c>
      <c r="B14149" s="51" t="s">
        <v>14341</v>
      </c>
      <c r="C14149" s="51" t="s">
        <v>224</v>
      </c>
    </row>
    <row r="14150" spans="1:3" ht="15.75" customHeight="1" x14ac:dyDescent="0.3">
      <c r="A14150" s="51">
        <v>7750</v>
      </c>
      <c r="B14150" s="51" t="s">
        <v>14342</v>
      </c>
      <c r="C14150" s="51" t="s">
        <v>224</v>
      </c>
    </row>
    <row r="14151" spans="1:3" ht="15.75" customHeight="1" x14ac:dyDescent="0.3">
      <c r="A14151" s="51">
        <v>7756</v>
      </c>
      <c r="B14151" s="51" t="s">
        <v>14343</v>
      </c>
      <c r="C14151" s="51" t="s">
        <v>224</v>
      </c>
    </row>
    <row r="14152" spans="1:3" ht="15.75" customHeight="1" x14ac:dyDescent="0.3">
      <c r="A14152" s="51">
        <v>7725</v>
      </c>
      <c r="B14152" s="51" t="s">
        <v>14344</v>
      </c>
      <c r="C14152" s="51" t="s">
        <v>224</v>
      </c>
    </row>
    <row r="14153" spans="1:3" ht="15.75" customHeight="1" x14ac:dyDescent="0.3">
      <c r="A14153" s="51">
        <v>7765</v>
      </c>
      <c r="B14153" s="51" t="s">
        <v>14345</v>
      </c>
      <c r="C14153" s="51" t="s">
        <v>224</v>
      </c>
    </row>
    <row r="14154" spans="1:3" ht="15.75" customHeight="1" x14ac:dyDescent="0.3">
      <c r="A14154" s="51">
        <v>12569</v>
      </c>
      <c r="B14154" s="51" t="s">
        <v>14346</v>
      </c>
      <c r="C14154" s="51" t="s">
        <v>224</v>
      </c>
    </row>
    <row r="14155" spans="1:3" ht="15.75" customHeight="1" x14ac:dyDescent="0.3">
      <c r="A14155" s="51">
        <v>7766</v>
      </c>
      <c r="B14155" s="51" t="s">
        <v>14347</v>
      </c>
      <c r="C14155" s="51" t="s">
        <v>224</v>
      </c>
    </row>
    <row r="14156" spans="1:3" ht="15.75" customHeight="1" x14ac:dyDescent="0.3">
      <c r="A14156" s="51">
        <v>7767</v>
      </c>
      <c r="B14156" s="51" t="s">
        <v>14348</v>
      </c>
      <c r="C14156" s="51" t="s">
        <v>224</v>
      </c>
    </row>
    <row r="14157" spans="1:3" ht="15.75" customHeight="1" x14ac:dyDescent="0.3">
      <c r="A14157" s="51">
        <v>7727</v>
      </c>
      <c r="B14157" s="51" t="s">
        <v>14349</v>
      </c>
      <c r="C14157" s="51" t="s">
        <v>224</v>
      </c>
    </row>
    <row r="14158" spans="1:3" ht="15.75" customHeight="1" x14ac:dyDescent="0.3">
      <c r="A14158" s="51">
        <v>7760</v>
      </c>
      <c r="B14158" s="51" t="s">
        <v>14350</v>
      </c>
      <c r="C14158" s="51" t="s">
        <v>224</v>
      </c>
    </row>
    <row r="14159" spans="1:3" ht="15.75" customHeight="1" x14ac:dyDescent="0.3">
      <c r="A14159" s="51">
        <v>7761</v>
      </c>
      <c r="B14159" s="51" t="s">
        <v>14351</v>
      </c>
      <c r="C14159" s="51" t="s">
        <v>224</v>
      </c>
    </row>
    <row r="14160" spans="1:3" ht="15.75" customHeight="1" x14ac:dyDescent="0.3">
      <c r="A14160" s="51">
        <v>7752</v>
      </c>
      <c r="B14160" s="51" t="s">
        <v>14352</v>
      </c>
      <c r="C14160" s="51" t="s">
        <v>224</v>
      </c>
    </row>
    <row r="14161" spans="1:3" ht="15.75" customHeight="1" x14ac:dyDescent="0.3">
      <c r="A14161" s="51">
        <v>7762</v>
      </c>
      <c r="B14161" s="51" t="s">
        <v>14353</v>
      </c>
      <c r="C14161" s="51" t="s">
        <v>224</v>
      </c>
    </row>
    <row r="14162" spans="1:3" ht="15.75" customHeight="1" x14ac:dyDescent="0.3">
      <c r="A14162" s="51">
        <v>7722</v>
      </c>
      <c r="B14162" s="51" t="s">
        <v>14354</v>
      </c>
      <c r="C14162" s="51" t="s">
        <v>224</v>
      </c>
    </row>
    <row r="14163" spans="1:3" ht="15.75" customHeight="1" x14ac:dyDescent="0.3">
      <c r="A14163" s="51">
        <v>7763</v>
      </c>
      <c r="B14163" s="51" t="s">
        <v>14355</v>
      </c>
      <c r="C14163" s="51" t="s">
        <v>224</v>
      </c>
    </row>
    <row r="14164" spans="1:3" ht="15.75" customHeight="1" x14ac:dyDescent="0.3">
      <c r="A14164" s="51">
        <v>7764</v>
      </c>
      <c r="B14164" s="51" t="s">
        <v>14356</v>
      </c>
      <c r="C14164" s="51" t="s">
        <v>224</v>
      </c>
    </row>
    <row r="14165" spans="1:3" ht="15.75" customHeight="1" x14ac:dyDescent="0.3">
      <c r="A14165" s="51">
        <v>12572</v>
      </c>
      <c r="B14165" s="51" t="s">
        <v>14357</v>
      </c>
      <c r="C14165" s="51" t="s">
        <v>224</v>
      </c>
    </row>
    <row r="14166" spans="1:3" ht="15.75" customHeight="1" x14ac:dyDescent="0.3">
      <c r="A14166" s="51">
        <v>12573</v>
      </c>
      <c r="B14166" s="51" t="s">
        <v>14358</v>
      </c>
      <c r="C14166" s="51" t="s">
        <v>224</v>
      </c>
    </row>
    <row r="14167" spans="1:3" ht="15.75" customHeight="1" x14ac:dyDescent="0.3">
      <c r="A14167" s="51">
        <v>12574</v>
      </c>
      <c r="B14167" s="51" t="s">
        <v>14359</v>
      </c>
      <c r="C14167" s="51" t="s">
        <v>224</v>
      </c>
    </row>
    <row r="14168" spans="1:3" ht="15.75" customHeight="1" x14ac:dyDescent="0.3">
      <c r="A14168" s="51">
        <v>12575</v>
      </c>
      <c r="B14168" s="51" t="s">
        <v>14360</v>
      </c>
      <c r="C14168" s="51" t="s">
        <v>224</v>
      </c>
    </row>
    <row r="14169" spans="1:3" ht="15.75" customHeight="1" x14ac:dyDescent="0.3">
      <c r="A14169" s="51">
        <v>12576</v>
      </c>
      <c r="B14169" s="51" t="s">
        <v>14361</v>
      </c>
      <c r="C14169" s="51" t="s">
        <v>224</v>
      </c>
    </row>
    <row r="14170" spans="1:3" ht="15.75" customHeight="1" x14ac:dyDescent="0.3">
      <c r="A14170" s="51">
        <v>12577</v>
      </c>
      <c r="B14170" s="51" t="s">
        <v>14362</v>
      </c>
      <c r="C14170" s="51" t="s">
        <v>224</v>
      </c>
    </row>
    <row r="14171" spans="1:3" ht="15.75" customHeight="1" x14ac:dyDescent="0.3">
      <c r="A14171" s="51">
        <v>12578</v>
      </c>
      <c r="B14171" s="51" t="s">
        <v>14363</v>
      </c>
      <c r="C14171" s="51" t="s">
        <v>224</v>
      </c>
    </row>
    <row r="14172" spans="1:3" ht="15.75" customHeight="1" x14ac:dyDescent="0.3">
      <c r="A14172" s="51">
        <v>12579</v>
      </c>
      <c r="B14172" s="51" t="s">
        <v>14364</v>
      </c>
      <c r="C14172" s="51" t="s">
        <v>224</v>
      </c>
    </row>
    <row r="14173" spans="1:3" ht="15.75" customHeight="1" x14ac:dyDescent="0.3">
      <c r="A14173" s="51">
        <v>12580</v>
      </c>
      <c r="B14173" s="51" t="s">
        <v>14365</v>
      </c>
      <c r="C14173" s="51" t="s">
        <v>224</v>
      </c>
    </row>
    <row r="14174" spans="1:3" ht="15.75" customHeight="1" x14ac:dyDescent="0.3">
      <c r="A14174" s="51">
        <v>12581</v>
      </c>
      <c r="B14174" s="51" t="s">
        <v>14366</v>
      </c>
      <c r="C14174" s="51" t="s">
        <v>224</v>
      </c>
    </row>
    <row r="14175" spans="1:3" ht="15.75" customHeight="1" x14ac:dyDescent="0.3">
      <c r="A14175" s="51">
        <v>7720</v>
      </c>
      <c r="B14175" s="51" t="s">
        <v>14367</v>
      </c>
      <c r="C14175" s="51" t="s">
        <v>224</v>
      </c>
    </row>
    <row r="14176" spans="1:3" ht="15.75" customHeight="1" x14ac:dyDescent="0.3">
      <c r="A14176" s="51">
        <v>40335</v>
      </c>
      <c r="B14176" s="51" t="s">
        <v>14368</v>
      </c>
      <c r="C14176" s="51" t="s">
        <v>224</v>
      </c>
    </row>
    <row r="14177" spans="1:4" ht="15.75" customHeight="1" x14ac:dyDescent="0.3">
      <c r="A14177" s="51">
        <v>7740</v>
      </c>
      <c r="B14177" s="51" t="s">
        <v>14369</v>
      </c>
      <c r="C14177" s="51" t="s">
        <v>224</v>
      </c>
    </row>
    <row r="14178" spans="1:4" ht="15.75" customHeight="1" x14ac:dyDescent="0.3">
      <c r="A14178" s="51">
        <v>7741</v>
      </c>
      <c r="B14178" s="51" t="s">
        <v>14370</v>
      </c>
      <c r="C14178" s="51" t="s">
        <v>224</v>
      </c>
    </row>
    <row r="14179" spans="1:4" ht="15.75" customHeight="1" x14ac:dyDescent="0.3">
      <c r="A14179" s="51">
        <v>7774</v>
      </c>
      <c r="B14179" s="51" t="s">
        <v>14371</v>
      </c>
      <c r="C14179" s="51" t="s">
        <v>224</v>
      </c>
    </row>
    <row r="14180" spans="1:4" ht="15.75" customHeight="1" x14ac:dyDescent="0.3">
      <c r="A14180" s="51">
        <v>7744</v>
      </c>
      <c r="B14180" s="51" t="s">
        <v>14372</v>
      </c>
      <c r="C14180" s="51" t="s">
        <v>224</v>
      </c>
    </row>
    <row r="14181" spans="1:4" ht="15.75" customHeight="1" x14ac:dyDescent="0.3">
      <c r="A14181" s="51">
        <v>7773</v>
      </c>
      <c r="B14181" s="51" t="s">
        <v>14373</v>
      </c>
      <c r="C14181" s="51" t="s">
        <v>224</v>
      </c>
    </row>
    <row r="14182" spans="1:4" ht="15.75" customHeight="1" x14ac:dyDescent="0.3">
      <c r="A14182" s="51">
        <v>7754</v>
      </c>
      <c r="B14182" s="51" t="s">
        <v>14374</v>
      </c>
      <c r="C14182" s="51" t="s">
        <v>224</v>
      </c>
    </row>
    <row r="14183" spans="1:4" ht="15.75" customHeight="1" x14ac:dyDescent="0.3">
      <c r="A14183" s="51">
        <v>7735</v>
      </c>
      <c r="B14183" s="51" t="s">
        <v>14375</v>
      </c>
      <c r="C14183" s="51" t="s">
        <v>224</v>
      </c>
    </row>
    <row r="14184" spans="1:4" ht="15.75" customHeight="1" x14ac:dyDescent="0.3">
      <c r="A14184" s="51">
        <v>7755</v>
      </c>
      <c r="B14184" s="51" t="s">
        <v>14376</v>
      </c>
      <c r="C14184" s="51" t="s">
        <v>224</v>
      </c>
    </row>
    <row r="14185" spans="1:4" ht="15.75" customHeight="1" x14ac:dyDescent="0.3">
      <c r="A14185" s="51">
        <v>7776</v>
      </c>
      <c r="B14185" s="51" t="s">
        <v>14377</v>
      </c>
      <c r="C14185" s="51" t="s">
        <v>224</v>
      </c>
    </row>
    <row r="14186" spans="1:4" ht="15.75" customHeight="1" x14ac:dyDescent="0.3">
      <c r="A14186" s="51">
        <v>7743</v>
      </c>
      <c r="B14186" s="51" t="s">
        <v>14378</v>
      </c>
      <c r="C14186" s="51" t="s">
        <v>224</v>
      </c>
    </row>
    <row r="14187" spans="1:4" ht="15.75" customHeight="1" x14ac:dyDescent="0.3">
      <c r="A14187" s="51">
        <v>7733</v>
      </c>
      <c r="B14187" s="51" t="s">
        <v>14379</v>
      </c>
      <c r="C14187" s="51" t="s">
        <v>224</v>
      </c>
    </row>
    <row r="14188" spans="1:4" ht="15.75" customHeight="1" x14ac:dyDescent="0.3">
      <c r="A14188" s="51">
        <v>7775</v>
      </c>
      <c r="B14188" s="51" t="s">
        <v>14380</v>
      </c>
      <c r="C14188" s="51" t="s">
        <v>224</v>
      </c>
    </row>
    <row r="14189" spans="1:4" ht="15.75" customHeight="1" x14ac:dyDescent="0.3">
      <c r="A14189" s="51">
        <v>7734</v>
      </c>
      <c r="B14189" s="51" t="s">
        <v>14381</v>
      </c>
      <c r="C14189" s="51" t="s">
        <v>224</v>
      </c>
    </row>
    <row r="14190" spans="1:4" ht="15.75" customHeight="1" x14ac:dyDescent="0.3">
      <c r="A14190" s="51">
        <v>7714</v>
      </c>
      <c r="B14190" s="51" t="s">
        <v>14382</v>
      </c>
      <c r="C14190" s="51" t="s">
        <v>224</v>
      </c>
    </row>
    <row r="14191" spans="1:4" ht="15.75" customHeight="1" x14ac:dyDescent="0.3">
      <c r="A14191" s="51">
        <v>37449</v>
      </c>
      <c r="B14191" s="51" t="s">
        <v>14383</v>
      </c>
      <c r="C14191" s="51" t="s">
        <v>224</v>
      </c>
      <c r="D14191" s="51">
        <v>18.72</v>
      </c>
    </row>
    <row r="14192" spans="1:4" ht="15.75" customHeight="1" x14ac:dyDescent="0.3">
      <c r="A14192" s="51">
        <v>37450</v>
      </c>
      <c r="B14192" s="51" t="s">
        <v>14384</v>
      </c>
      <c r="C14192" s="51" t="s">
        <v>224</v>
      </c>
      <c r="D14192" s="51">
        <v>26.22</v>
      </c>
    </row>
    <row r="14193" spans="1:4" ht="15.75" customHeight="1" x14ac:dyDescent="0.3">
      <c r="A14193" s="51">
        <v>37451</v>
      </c>
      <c r="B14193" s="51" t="s">
        <v>14385</v>
      </c>
      <c r="C14193" s="51" t="s">
        <v>224</v>
      </c>
      <c r="D14193" s="51">
        <v>36.6</v>
      </c>
    </row>
    <row r="14194" spans="1:4" ht="15.75" customHeight="1" x14ac:dyDescent="0.3">
      <c r="A14194" s="51">
        <v>37452</v>
      </c>
      <c r="B14194" s="51" t="s">
        <v>14386</v>
      </c>
      <c r="C14194" s="51" t="s">
        <v>224</v>
      </c>
      <c r="D14194" s="51">
        <v>53.2</v>
      </c>
    </row>
    <row r="14195" spans="1:4" ht="15.75" customHeight="1" x14ac:dyDescent="0.3">
      <c r="A14195" s="51">
        <v>37453</v>
      </c>
      <c r="B14195" s="51" t="s">
        <v>14387</v>
      </c>
      <c r="C14195" s="51" t="s">
        <v>224</v>
      </c>
      <c r="D14195" s="51">
        <v>61.27</v>
      </c>
    </row>
    <row r="14196" spans="1:4" ht="15.75" customHeight="1" x14ac:dyDescent="0.3">
      <c r="A14196" s="51">
        <v>7778</v>
      </c>
      <c r="B14196" s="51" t="s">
        <v>14388</v>
      </c>
      <c r="C14196" s="51" t="s">
        <v>224</v>
      </c>
      <c r="D14196" s="51">
        <v>22.98</v>
      </c>
    </row>
    <row r="14197" spans="1:4" ht="15.75" customHeight="1" x14ac:dyDescent="0.3">
      <c r="A14197" s="51">
        <v>7796</v>
      </c>
      <c r="B14197" s="51" t="s">
        <v>14389</v>
      </c>
      <c r="C14197" s="51" t="s">
        <v>224</v>
      </c>
      <c r="D14197" s="51">
        <v>31.5</v>
      </c>
    </row>
    <row r="14198" spans="1:4" ht="15.75" customHeight="1" x14ac:dyDescent="0.3">
      <c r="A14198" s="51">
        <v>7781</v>
      </c>
      <c r="B14198" s="51" t="s">
        <v>14390</v>
      </c>
      <c r="C14198" s="51" t="s">
        <v>224</v>
      </c>
      <c r="D14198" s="51">
        <v>37.22</v>
      </c>
    </row>
    <row r="14199" spans="1:4" ht="15.75" customHeight="1" x14ac:dyDescent="0.3">
      <c r="A14199" s="51">
        <v>7795</v>
      </c>
      <c r="B14199" s="51" t="s">
        <v>14391</v>
      </c>
      <c r="C14199" s="51" t="s">
        <v>224</v>
      </c>
      <c r="D14199" s="51">
        <v>55.4</v>
      </c>
    </row>
    <row r="14200" spans="1:4" ht="15.75" customHeight="1" x14ac:dyDescent="0.3">
      <c r="A14200" s="51">
        <v>7791</v>
      </c>
      <c r="B14200" s="51" t="s">
        <v>14392</v>
      </c>
      <c r="C14200" s="51" t="s">
        <v>224</v>
      </c>
      <c r="D14200" s="51">
        <v>66.319999999999993</v>
      </c>
    </row>
    <row r="14201" spans="1:4" ht="15.75" customHeight="1" x14ac:dyDescent="0.3">
      <c r="A14201" s="51">
        <v>7783</v>
      </c>
      <c r="B14201" s="51" t="s">
        <v>14393</v>
      </c>
      <c r="C14201" s="51" t="s">
        <v>224</v>
      </c>
      <c r="D14201" s="51">
        <v>23.5</v>
      </c>
    </row>
    <row r="14202" spans="1:4" ht="15.75" customHeight="1" x14ac:dyDescent="0.3">
      <c r="A14202" s="51">
        <v>7790</v>
      </c>
      <c r="B14202" s="51" t="s">
        <v>14394</v>
      </c>
      <c r="C14202" s="51" t="s">
        <v>224</v>
      </c>
      <c r="D14202" s="51">
        <v>37.03</v>
      </c>
    </row>
    <row r="14203" spans="1:4" ht="15.75" customHeight="1" x14ac:dyDescent="0.3">
      <c r="A14203" s="51">
        <v>7785</v>
      </c>
      <c r="B14203" s="51" t="s">
        <v>14395</v>
      </c>
      <c r="C14203" s="51" t="s">
        <v>224</v>
      </c>
      <c r="D14203" s="51">
        <v>40.86</v>
      </c>
    </row>
    <row r="14204" spans="1:4" ht="15.75" customHeight="1" x14ac:dyDescent="0.3">
      <c r="A14204" s="51">
        <v>7792</v>
      </c>
      <c r="B14204" s="51" t="s">
        <v>14396</v>
      </c>
      <c r="C14204" s="51" t="s">
        <v>224</v>
      </c>
      <c r="D14204" s="51">
        <v>57.95</v>
      </c>
    </row>
    <row r="14205" spans="1:4" ht="15.75" customHeight="1" x14ac:dyDescent="0.3">
      <c r="A14205" s="51">
        <v>7793</v>
      </c>
      <c r="B14205" s="51" t="s">
        <v>14397</v>
      </c>
      <c r="C14205" s="51" t="s">
        <v>224</v>
      </c>
      <c r="D14205" s="51">
        <v>68.44</v>
      </c>
    </row>
    <row r="14206" spans="1:4" ht="15.75" customHeight="1" x14ac:dyDescent="0.3">
      <c r="A14206" s="51">
        <v>13159</v>
      </c>
      <c r="B14206" s="51" t="s">
        <v>14398</v>
      </c>
      <c r="C14206" s="51" t="s">
        <v>224</v>
      </c>
      <c r="D14206" s="51">
        <v>59.59</v>
      </c>
    </row>
    <row r="14207" spans="1:4" ht="15.75" customHeight="1" x14ac:dyDescent="0.3">
      <c r="A14207" s="51">
        <v>13168</v>
      </c>
      <c r="B14207" s="51" t="s">
        <v>14399</v>
      </c>
      <c r="C14207" s="51" t="s">
        <v>224</v>
      </c>
      <c r="D14207" s="51">
        <v>72.36</v>
      </c>
    </row>
    <row r="14208" spans="1:4" ht="15.75" customHeight="1" x14ac:dyDescent="0.3">
      <c r="A14208" s="51">
        <v>13173</v>
      </c>
      <c r="B14208" s="51" t="s">
        <v>14400</v>
      </c>
      <c r="C14208" s="51" t="s">
        <v>224</v>
      </c>
      <c r="D14208" s="51">
        <v>97.9</v>
      </c>
    </row>
    <row r="14209" spans="1:4" ht="15.75" customHeight="1" x14ac:dyDescent="0.3">
      <c r="A14209" s="51">
        <v>12583</v>
      </c>
      <c r="B14209" s="51" t="s">
        <v>14401</v>
      </c>
      <c r="C14209" s="51" t="s">
        <v>224</v>
      </c>
      <c r="D14209" s="51">
        <v>19.579999999999998</v>
      </c>
    </row>
    <row r="14210" spans="1:4" ht="15.75" customHeight="1" x14ac:dyDescent="0.3">
      <c r="A14210" s="51">
        <v>12584</v>
      </c>
      <c r="B14210" s="51" t="s">
        <v>14402</v>
      </c>
      <c r="C14210" s="51" t="s">
        <v>224</v>
      </c>
      <c r="D14210" s="51">
        <v>25.54</v>
      </c>
    </row>
    <row r="14211" spans="1:4" ht="15.75" customHeight="1" x14ac:dyDescent="0.3">
      <c r="A14211" s="51">
        <v>12613</v>
      </c>
      <c r="B14211" s="51" t="s">
        <v>14403</v>
      </c>
      <c r="C14211" s="51" t="s">
        <v>182</v>
      </c>
      <c r="D14211" s="51">
        <v>19.47</v>
      </c>
    </row>
    <row r="14212" spans="1:4" ht="15.75" customHeight="1" x14ac:dyDescent="0.3">
      <c r="A14212" s="51">
        <v>1031</v>
      </c>
      <c r="B14212" s="51" t="s">
        <v>14404</v>
      </c>
      <c r="C14212" s="51" t="s">
        <v>182</v>
      </c>
      <c r="D14212" s="51">
        <v>14.6</v>
      </c>
    </row>
    <row r="14213" spans="1:4" ht="15.75" customHeight="1" x14ac:dyDescent="0.3">
      <c r="A14213" s="51">
        <v>39707</v>
      </c>
      <c r="B14213" s="51" t="s">
        <v>14405</v>
      </c>
      <c r="C14213" s="51" t="s">
        <v>224</v>
      </c>
      <c r="D14213" s="51">
        <v>4.54</v>
      </c>
    </row>
    <row r="14214" spans="1:4" ht="15.75" customHeight="1" x14ac:dyDescent="0.3">
      <c r="A14214" s="51">
        <v>39708</v>
      </c>
      <c r="B14214" s="51" t="s">
        <v>14406</v>
      </c>
      <c r="C14214" s="51" t="s">
        <v>224</v>
      </c>
      <c r="D14214" s="51">
        <v>4.4000000000000004</v>
      </c>
    </row>
    <row r="14215" spans="1:4" ht="15.75" customHeight="1" x14ac:dyDescent="0.3">
      <c r="A14215" s="51">
        <v>39710</v>
      </c>
      <c r="B14215" s="51" t="s">
        <v>14407</v>
      </c>
      <c r="C14215" s="51" t="s">
        <v>224</v>
      </c>
      <c r="D14215" s="51">
        <v>3.09</v>
      </c>
    </row>
    <row r="14216" spans="1:4" ht="15.75" customHeight="1" x14ac:dyDescent="0.3">
      <c r="A14216" s="51">
        <v>39709</v>
      </c>
      <c r="B14216" s="51" t="s">
        <v>14408</v>
      </c>
      <c r="C14216" s="51" t="s">
        <v>224</v>
      </c>
      <c r="D14216" s="51">
        <v>4.29</v>
      </c>
    </row>
    <row r="14217" spans="1:4" ht="15.75" customHeight="1" x14ac:dyDescent="0.3">
      <c r="A14217" s="51">
        <v>39711</v>
      </c>
      <c r="B14217" s="51" t="s">
        <v>14409</v>
      </c>
      <c r="C14217" s="51" t="s">
        <v>224</v>
      </c>
      <c r="D14217" s="51">
        <v>4.82</v>
      </c>
    </row>
    <row r="14218" spans="1:4" ht="15.75" customHeight="1" x14ac:dyDescent="0.3">
      <c r="A14218" s="51">
        <v>39714</v>
      </c>
      <c r="B14218" s="51" t="s">
        <v>14410</v>
      </c>
      <c r="C14218" s="51" t="s">
        <v>224</v>
      </c>
      <c r="D14218" s="51">
        <v>3.06</v>
      </c>
    </row>
    <row r="14219" spans="1:4" ht="15.75" customHeight="1" x14ac:dyDescent="0.3">
      <c r="A14219" s="51">
        <v>39712</v>
      </c>
      <c r="B14219" s="51" t="s">
        <v>14411</v>
      </c>
      <c r="C14219" s="51" t="s">
        <v>224</v>
      </c>
      <c r="D14219" s="51">
        <v>1.69</v>
      </c>
    </row>
    <row r="14220" spans="1:4" ht="15.75" customHeight="1" x14ac:dyDescent="0.3">
      <c r="A14220" s="51">
        <v>39713</v>
      </c>
      <c r="B14220" s="51" t="s">
        <v>14412</v>
      </c>
      <c r="C14220" s="51" t="s">
        <v>224</v>
      </c>
      <c r="D14220" s="51">
        <v>1.33</v>
      </c>
    </row>
    <row r="14221" spans="1:4" ht="15.75" customHeight="1" x14ac:dyDescent="0.3">
      <c r="A14221" s="51">
        <v>39715</v>
      </c>
      <c r="B14221" s="51" t="s">
        <v>14413</v>
      </c>
      <c r="C14221" s="51" t="s">
        <v>224</v>
      </c>
      <c r="D14221" s="51">
        <v>2.1800000000000002</v>
      </c>
    </row>
    <row r="14222" spans="1:4" ht="15.75" customHeight="1" x14ac:dyDescent="0.3">
      <c r="A14222" s="51">
        <v>39716</v>
      </c>
      <c r="B14222" s="51" t="s">
        <v>14414</v>
      </c>
      <c r="C14222" s="51" t="s">
        <v>224</v>
      </c>
      <c r="D14222" s="51">
        <v>1.65</v>
      </c>
    </row>
    <row r="14223" spans="1:4" ht="15.75" customHeight="1" x14ac:dyDescent="0.3">
      <c r="A14223" s="51">
        <v>39718</v>
      </c>
      <c r="B14223" s="51" t="s">
        <v>14415</v>
      </c>
      <c r="C14223" s="51" t="s">
        <v>224</v>
      </c>
      <c r="D14223" s="51">
        <v>2.81</v>
      </c>
    </row>
    <row r="14224" spans="1:4" ht="15.75" customHeight="1" x14ac:dyDescent="0.3">
      <c r="A14224" s="51">
        <v>9813</v>
      </c>
      <c r="B14224" s="51" t="s">
        <v>14416</v>
      </c>
      <c r="C14224" s="51" t="s">
        <v>224</v>
      </c>
    </row>
    <row r="14225" spans="1:4" ht="15.75" customHeight="1" x14ac:dyDescent="0.3">
      <c r="A14225" s="51">
        <v>9815</v>
      </c>
      <c r="B14225" s="51" t="s">
        <v>14417</v>
      </c>
      <c r="C14225" s="51" t="s">
        <v>224</v>
      </c>
    </row>
    <row r="14226" spans="1:4" ht="15.75" customHeight="1" x14ac:dyDescent="0.3">
      <c r="A14226" s="51">
        <v>44543</v>
      </c>
      <c r="B14226" s="51" t="s">
        <v>14418</v>
      </c>
      <c r="C14226" s="51" t="s">
        <v>224</v>
      </c>
    </row>
    <row r="14227" spans="1:4" ht="15.75" customHeight="1" x14ac:dyDescent="0.3">
      <c r="A14227" s="51">
        <v>44526</v>
      </c>
      <c r="B14227" s="51" t="s">
        <v>14419</v>
      </c>
      <c r="C14227" s="51" t="s">
        <v>224</v>
      </c>
    </row>
    <row r="14228" spans="1:4" ht="15.75" customHeight="1" x14ac:dyDescent="0.3">
      <c r="A14228" s="51">
        <v>44545</v>
      </c>
      <c r="B14228" s="51" t="s">
        <v>14420</v>
      </c>
      <c r="C14228" s="51" t="s">
        <v>224</v>
      </c>
    </row>
    <row r="14229" spans="1:4" ht="15.75" customHeight="1" x14ac:dyDescent="0.3">
      <c r="A14229" s="51">
        <v>44525</v>
      </c>
      <c r="B14229" s="51" t="s">
        <v>14421</v>
      </c>
      <c r="C14229" s="51" t="s">
        <v>224</v>
      </c>
    </row>
    <row r="14230" spans="1:4" ht="15.75" customHeight="1" x14ac:dyDescent="0.3">
      <c r="A14230" s="51">
        <v>44547</v>
      </c>
      <c r="B14230" s="51" t="s">
        <v>14422</v>
      </c>
      <c r="C14230" s="51" t="s">
        <v>224</v>
      </c>
    </row>
    <row r="14231" spans="1:4" ht="15.75" customHeight="1" x14ac:dyDescent="0.3">
      <c r="A14231" s="51">
        <v>44519</v>
      </c>
      <c r="B14231" s="51" t="s">
        <v>14423</v>
      </c>
      <c r="C14231" s="51" t="s">
        <v>224</v>
      </c>
    </row>
    <row r="14232" spans="1:4" ht="15.75" customHeight="1" x14ac:dyDescent="0.3">
      <c r="A14232" s="51">
        <v>44520</v>
      </c>
      <c r="B14232" s="51" t="s">
        <v>14424</v>
      </c>
      <c r="C14232" s="51" t="s">
        <v>224</v>
      </c>
    </row>
    <row r="14233" spans="1:4" ht="15.75" customHeight="1" x14ac:dyDescent="0.3">
      <c r="A14233" s="51">
        <v>44521</v>
      </c>
      <c r="B14233" s="51" t="s">
        <v>14425</v>
      </c>
      <c r="C14233" s="51" t="s">
        <v>224</v>
      </c>
    </row>
    <row r="14234" spans="1:4" ht="15.75" customHeight="1" x14ac:dyDescent="0.3">
      <c r="A14234" s="51">
        <v>44522</v>
      </c>
      <c r="B14234" s="51" t="s">
        <v>14426</v>
      </c>
      <c r="C14234" s="51" t="s">
        <v>224</v>
      </c>
    </row>
    <row r="14235" spans="1:4" ht="15.75" customHeight="1" x14ac:dyDescent="0.3">
      <c r="A14235" s="51">
        <v>44523</v>
      </c>
      <c r="B14235" s="51" t="s">
        <v>14427</v>
      </c>
      <c r="C14235" s="51" t="s">
        <v>224</v>
      </c>
    </row>
    <row r="14236" spans="1:4" ht="15.75" customHeight="1" x14ac:dyDescent="0.3">
      <c r="A14236" s="51">
        <v>44527</v>
      </c>
      <c r="B14236" s="51" t="s">
        <v>14428</v>
      </c>
      <c r="C14236" s="51" t="s">
        <v>224</v>
      </c>
    </row>
    <row r="14237" spans="1:4" ht="15.75" customHeight="1" x14ac:dyDescent="0.3">
      <c r="A14237" s="51">
        <v>44524</v>
      </c>
      <c r="B14237" s="51" t="s">
        <v>14429</v>
      </c>
      <c r="C14237" s="51" t="s">
        <v>224</v>
      </c>
    </row>
    <row r="14238" spans="1:4" ht="15.75" customHeight="1" x14ac:dyDescent="0.3">
      <c r="A14238" s="51">
        <v>44542</v>
      </c>
      <c r="B14238" s="51" t="s">
        <v>14430</v>
      </c>
      <c r="C14238" s="51" t="s">
        <v>224</v>
      </c>
    </row>
    <row r="14239" spans="1:4" ht="15.75" customHeight="1" x14ac:dyDescent="0.3">
      <c r="A14239" s="51">
        <v>9877</v>
      </c>
      <c r="B14239" s="51" t="s">
        <v>14431</v>
      </c>
      <c r="C14239" s="51" t="s">
        <v>224</v>
      </c>
      <c r="D14239" s="51">
        <v>134.75</v>
      </c>
    </row>
    <row r="14240" spans="1:4" ht="15.75" customHeight="1" x14ac:dyDescent="0.3">
      <c r="A14240" s="51">
        <v>9878</v>
      </c>
      <c r="B14240" s="51" t="s">
        <v>14432</v>
      </c>
      <c r="C14240" s="51" t="s">
        <v>224</v>
      </c>
      <c r="D14240" s="51">
        <v>165.89</v>
      </c>
    </row>
    <row r="14241" spans="1:3" ht="15.75" customHeight="1" x14ac:dyDescent="0.3">
      <c r="A14241" s="51">
        <v>41986</v>
      </c>
      <c r="B14241" s="51" t="s">
        <v>14433</v>
      </c>
      <c r="C14241" s="51" t="s">
        <v>224</v>
      </c>
    </row>
    <row r="14242" spans="1:3" ht="15.75" customHeight="1" x14ac:dyDescent="0.3">
      <c r="A14242" s="51">
        <v>43422</v>
      </c>
      <c r="B14242" s="51" t="s">
        <v>14434</v>
      </c>
      <c r="C14242" s="51" t="s">
        <v>224</v>
      </c>
    </row>
    <row r="14243" spans="1:3" ht="15.75" customHeight="1" x14ac:dyDescent="0.3">
      <c r="A14243" s="51">
        <v>41987</v>
      </c>
      <c r="B14243" s="51" t="s">
        <v>14435</v>
      </c>
      <c r="C14243" s="51" t="s">
        <v>224</v>
      </c>
    </row>
    <row r="14244" spans="1:3" ht="15.75" customHeight="1" x14ac:dyDescent="0.3">
      <c r="A14244" s="51">
        <v>41988</v>
      </c>
      <c r="B14244" s="51" t="s">
        <v>14436</v>
      </c>
      <c r="C14244" s="51" t="s">
        <v>224</v>
      </c>
    </row>
    <row r="14245" spans="1:3" ht="15.75" customHeight="1" x14ac:dyDescent="0.3">
      <c r="A14245" s="51">
        <v>41697</v>
      </c>
      <c r="B14245" s="51" t="s">
        <v>14437</v>
      </c>
      <c r="C14245" s="51" t="s">
        <v>224</v>
      </c>
    </row>
    <row r="14246" spans="1:3" ht="15.75" customHeight="1" x14ac:dyDescent="0.3">
      <c r="A14246" s="51">
        <v>41985</v>
      </c>
      <c r="B14246" s="51" t="s">
        <v>14438</v>
      </c>
      <c r="C14246" s="51" t="s">
        <v>224</v>
      </c>
    </row>
    <row r="14247" spans="1:3" ht="15.75" customHeight="1" x14ac:dyDescent="0.3">
      <c r="A14247" s="51">
        <v>41699</v>
      </c>
      <c r="B14247" s="51" t="s">
        <v>14439</v>
      </c>
      <c r="C14247" s="51" t="s">
        <v>224</v>
      </c>
    </row>
    <row r="14248" spans="1:3" ht="15.75" customHeight="1" x14ac:dyDescent="0.3">
      <c r="A14248" s="51">
        <v>38053</v>
      </c>
      <c r="B14248" s="51" t="s">
        <v>14440</v>
      </c>
      <c r="C14248" s="51" t="s">
        <v>224</v>
      </c>
    </row>
    <row r="14249" spans="1:3" ht="15.75" customHeight="1" x14ac:dyDescent="0.3">
      <c r="A14249" s="51">
        <v>38054</v>
      </c>
      <c r="B14249" s="51" t="s">
        <v>14441</v>
      </c>
      <c r="C14249" s="51" t="s">
        <v>224</v>
      </c>
    </row>
    <row r="14250" spans="1:3" ht="15.75" customHeight="1" x14ac:dyDescent="0.3">
      <c r="A14250" s="51">
        <v>38052</v>
      </c>
      <c r="B14250" s="51" t="s">
        <v>14442</v>
      </c>
      <c r="C14250" s="51" t="s">
        <v>224</v>
      </c>
    </row>
    <row r="14251" spans="1:3" ht="15.75" customHeight="1" x14ac:dyDescent="0.3">
      <c r="A14251" s="51">
        <v>38051</v>
      </c>
      <c r="B14251" s="51" t="s">
        <v>14443</v>
      </c>
      <c r="C14251" s="51" t="s">
        <v>224</v>
      </c>
    </row>
    <row r="14252" spans="1:3" ht="15.75" customHeight="1" x14ac:dyDescent="0.3">
      <c r="A14252" s="51">
        <v>38787</v>
      </c>
      <c r="B14252" s="51" t="s">
        <v>14444</v>
      </c>
      <c r="C14252" s="51" t="s">
        <v>224</v>
      </c>
    </row>
    <row r="14253" spans="1:3" ht="15.75" customHeight="1" x14ac:dyDescent="0.3">
      <c r="A14253" s="51">
        <v>38825</v>
      </c>
      <c r="B14253" s="51" t="s">
        <v>14445</v>
      </c>
      <c r="C14253" s="51" t="s">
        <v>224</v>
      </c>
    </row>
    <row r="14254" spans="1:3" ht="15.75" customHeight="1" x14ac:dyDescent="0.3">
      <c r="A14254" s="51">
        <v>38826</v>
      </c>
      <c r="B14254" s="51" t="s">
        <v>14446</v>
      </c>
      <c r="C14254" s="51" t="s">
        <v>224</v>
      </c>
    </row>
    <row r="14255" spans="1:3" ht="15.75" customHeight="1" x14ac:dyDescent="0.3">
      <c r="A14255" s="51">
        <v>38827</v>
      </c>
      <c r="B14255" s="51" t="s">
        <v>14447</v>
      </c>
      <c r="C14255" s="51" t="s">
        <v>224</v>
      </c>
    </row>
    <row r="14256" spans="1:3" ht="15.75" customHeight="1" x14ac:dyDescent="0.3">
      <c r="A14256" s="51">
        <v>38828</v>
      </c>
      <c r="B14256" s="51" t="s">
        <v>14448</v>
      </c>
      <c r="C14256" s="51" t="s">
        <v>224</v>
      </c>
    </row>
    <row r="14257" spans="1:4" ht="15.75" customHeight="1" x14ac:dyDescent="0.3">
      <c r="A14257" s="51">
        <v>38829</v>
      </c>
      <c r="B14257" s="51" t="s">
        <v>14449</v>
      </c>
      <c r="C14257" s="51" t="s">
        <v>224</v>
      </c>
    </row>
    <row r="14258" spans="1:4" ht="15.75" customHeight="1" x14ac:dyDescent="0.3">
      <c r="A14258" s="51">
        <v>38830</v>
      </c>
      <c r="B14258" s="51" t="s">
        <v>14450</v>
      </c>
      <c r="C14258" s="51" t="s">
        <v>224</v>
      </c>
    </row>
    <row r="14259" spans="1:4" ht="15.75" customHeight="1" x14ac:dyDescent="0.3">
      <c r="A14259" s="51">
        <v>38831</v>
      </c>
      <c r="B14259" s="51" t="s">
        <v>14451</v>
      </c>
      <c r="C14259" s="51" t="s">
        <v>224</v>
      </c>
    </row>
    <row r="14260" spans="1:4" ht="15.75" customHeight="1" x14ac:dyDescent="0.3">
      <c r="A14260" s="51">
        <v>36274</v>
      </c>
      <c r="B14260" s="51" t="s">
        <v>14452</v>
      </c>
      <c r="C14260" s="51" t="s">
        <v>224</v>
      </c>
      <c r="D14260" s="51">
        <v>12.06</v>
      </c>
    </row>
    <row r="14261" spans="1:4" ht="15.75" customHeight="1" x14ac:dyDescent="0.3">
      <c r="A14261" s="51">
        <v>36278</v>
      </c>
      <c r="B14261" s="51" t="s">
        <v>14453</v>
      </c>
      <c r="C14261" s="51" t="s">
        <v>224</v>
      </c>
      <c r="D14261" s="51">
        <v>16.350000000000001</v>
      </c>
    </row>
    <row r="14262" spans="1:4" ht="15.75" customHeight="1" x14ac:dyDescent="0.3">
      <c r="A14262" s="51">
        <v>38977</v>
      </c>
      <c r="B14262" s="51" t="s">
        <v>14454</v>
      </c>
      <c r="C14262" s="51" t="s">
        <v>224</v>
      </c>
      <c r="D14262" s="51">
        <v>159.99</v>
      </c>
    </row>
    <row r="14263" spans="1:4" ht="15.75" customHeight="1" x14ac:dyDescent="0.3">
      <c r="A14263" s="51">
        <v>38971</v>
      </c>
      <c r="B14263" s="51" t="s">
        <v>14455</v>
      </c>
      <c r="C14263" s="51" t="s">
        <v>224</v>
      </c>
      <c r="D14263" s="51">
        <v>13.43</v>
      </c>
    </row>
    <row r="14264" spans="1:4" ht="15.75" customHeight="1" x14ac:dyDescent="0.3">
      <c r="A14264" s="51">
        <v>38972</v>
      </c>
      <c r="B14264" s="51" t="s">
        <v>14456</v>
      </c>
      <c r="C14264" s="51" t="s">
        <v>224</v>
      </c>
      <c r="D14264" s="51">
        <v>18.100000000000001</v>
      </c>
    </row>
    <row r="14265" spans="1:4" ht="15.75" customHeight="1" x14ac:dyDescent="0.3">
      <c r="A14265" s="51">
        <v>38973</v>
      </c>
      <c r="B14265" s="51" t="s">
        <v>14457</v>
      </c>
      <c r="C14265" s="51" t="s">
        <v>224</v>
      </c>
      <c r="D14265" s="51">
        <v>29.91</v>
      </c>
    </row>
    <row r="14266" spans="1:4" ht="15.75" customHeight="1" x14ac:dyDescent="0.3">
      <c r="A14266" s="51">
        <v>38974</v>
      </c>
      <c r="B14266" s="51" t="s">
        <v>14458</v>
      </c>
      <c r="C14266" s="51" t="s">
        <v>224</v>
      </c>
      <c r="D14266" s="51">
        <v>48.58</v>
      </c>
    </row>
    <row r="14267" spans="1:4" ht="15.75" customHeight="1" x14ac:dyDescent="0.3">
      <c r="A14267" s="51">
        <v>38975</v>
      </c>
      <c r="B14267" s="51" t="s">
        <v>14459</v>
      </c>
      <c r="C14267" s="51" t="s">
        <v>224</v>
      </c>
      <c r="D14267" s="51">
        <v>62.29</v>
      </c>
    </row>
    <row r="14268" spans="1:4" ht="15.75" customHeight="1" x14ac:dyDescent="0.3">
      <c r="A14268" s="51">
        <v>38976</v>
      </c>
      <c r="B14268" s="51" t="s">
        <v>14460</v>
      </c>
      <c r="C14268" s="51" t="s">
        <v>224</v>
      </c>
      <c r="D14268" s="51">
        <v>107.08</v>
      </c>
    </row>
    <row r="14269" spans="1:4" ht="15.75" customHeight="1" x14ac:dyDescent="0.3">
      <c r="A14269" s="51">
        <v>44176</v>
      </c>
      <c r="B14269" s="51" t="s">
        <v>14461</v>
      </c>
      <c r="C14269" s="51" t="s">
        <v>224</v>
      </c>
      <c r="D14269" s="51">
        <v>24.61</v>
      </c>
    </row>
    <row r="14270" spans="1:4" ht="15.75" customHeight="1" x14ac:dyDescent="0.3">
      <c r="A14270" s="51">
        <v>38986</v>
      </c>
      <c r="B14270" s="51" t="s">
        <v>14462</v>
      </c>
      <c r="C14270" s="51" t="s">
        <v>224</v>
      </c>
      <c r="D14270" s="51">
        <v>323.25</v>
      </c>
    </row>
    <row r="14271" spans="1:4" ht="15.75" customHeight="1" x14ac:dyDescent="0.3">
      <c r="A14271" s="51">
        <v>38978</v>
      </c>
      <c r="B14271" s="51" t="s">
        <v>14463</v>
      </c>
      <c r="C14271" s="51" t="s">
        <v>224</v>
      </c>
      <c r="D14271" s="51">
        <v>13.26</v>
      </c>
    </row>
    <row r="14272" spans="1:4" ht="15.75" customHeight="1" x14ac:dyDescent="0.3">
      <c r="A14272" s="51">
        <v>38979</v>
      </c>
      <c r="B14272" s="51" t="s">
        <v>14464</v>
      </c>
      <c r="C14272" s="51" t="s">
        <v>224</v>
      </c>
      <c r="D14272" s="51">
        <v>18.329999999999998</v>
      </c>
    </row>
    <row r="14273" spans="1:4" ht="15.75" customHeight="1" x14ac:dyDescent="0.3">
      <c r="A14273" s="51">
        <v>38980</v>
      </c>
      <c r="B14273" s="51" t="s">
        <v>14465</v>
      </c>
      <c r="C14273" s="51" t="s">
        <v>224</v>
      </c>
      <c r="D14273" s="51">
        <v>24.53</v>
      </c>
    </row>
    <row r="14274" spans="1:4" ht="15.75" customHeight="1" x14ac:dyDescent="0.3">
      <c r="A14274" s="51">
        <v>38981</v>
      </c>
      <c r="B14274" s="51" t="s">
        <v>14466</v>
      </c>
      <c r="C14274" s="51" t="s">
        <v>224</v>
      </c>
      <c r="D14274" s="51">
        <v>35.4</v>
      </c>
    </row>
    <row r="14275" spans="1:4" ht="15.75" customHeight="1" x14ac:dyDescent="0.3">
      <c r="A14275" s="51">
        <v>38982</v>
      </c>
      <c r="B14275" s="51" t="s">
        <v>14467</v>
      </c>
      <c r="C14275" s="51" t="s">
        <v>224</v>
      </c>
      <c r="D14275" s="51">
        <v>55.94</v>
      </c>
    </row>
    <row r="14276" spans="1:4" ht="15.75" customHeight="1" x14ac:dyDescent="0.3">
      <c r="A14276" s="51">
        <v>38983</v>
      </c>
      <c r="B14276" s="51" t="s">
        <v>14468</v>
      </c>
      <c r="C14276" s="51" t="s">
        <v>224</v>
      </c>
      <c r="D14276" s="51">
        <v>98.42</v>
      </c>
    </row>
    <row r="14277" spans="1:4" ht="15.75" customHeight="1" x14ac:dyDescent="0.3">
      <c r="A14277" s="51">
        <v>38984</v>
      </c>
      <c r="B14277" s="51" t="s">
        <v>14469</v>
      </c>
      <c r="C14277" s="51" t="s">
        <v>224</v>
      </c>
      <c r="D14277" s="51">
        <v>135.30000000000001</v>
      </c>
    </row>
    <row r="14278" spans="1:4" ht="15.75" customHeight="1" x14ac:dyDescent="0.3">
      <c r="A14278" s="51">
        <v>38985</v>
      </c>
      <c r="B14278" s="51" t="s">
        <v>14470</v>
      </c>
      <c r="C14278" s="51" t="s">
        <v>224</v>
      </c>
      <c r="D14278" s="51">
        <v>232.62</v>
      </c>
    </row>
    <row r="14279" spans="1:4" ht="15.75" customHeight="1" x14ac:dyDescent="0.3">
      <c r="A14279" s="51">
        <v>38032</v>
      </c>
      <c r="B14279" s="51" t="s">
        <v>14471</v>
      </c>
      <c r="C14279" s="51" t="s">
        <v>224</v>
      </c>
      <c r="D14279" s="51">
        <v>64.17</v>
      </c>
    </row>
    <row r="14280" spans="1:4" ht="15.75" customHeight="1" x14ac:dyDescent="0.3">
      <c r="A14280" s="51">
        <v>38033</v>
      </c>
      <c r="B14280" s="51" t="s">
        <v>14472</v>
      </c>
      <c r="C14280" s="51" t="s">
        <v>224</v>
      </c>
      <c r="D14280" s="51">
        <v>109.08</v>
      </c>
    </row>
    <row r="14281" spans="1:4" ht="15.75" customHeight="1" x14ac:dyDescent="0.3">
      <c r="A14281" s="51">
        <v>38034</v>
      </c>
      <c r="B14281" s="51" t="s">
        <v>14473</v>
      </c>
      <c r="C14281" s="51" t="s">
        <v>224</v>
      </c>
      <c r="D14281" s="51">
        <v>170.88</v>
      </c>
    </row>
    <row r="14282" spans="1:4" ht="15.75" customHeight="1" x14ac:dyDescent="0.3">
      <c r="A14282" s="51">
        <v>38035</v>
      </c>
      <c r="B14282" s="51" t="s">
        <v>14474</v>
      </c>
      <c r="C14282" s="51" t="s">
        <v>224</v>
      </c>
      <c r="D14282" s="51">
        <v>251.38</v>
      </c>
    </row>
    <row r="14283" spans="1:4" ht="15.75" customHeight="1" x14ac:dyDescent="0.3">
      <c r="A14283" s="51">
        <v>38036</v>
      </c>
      <c r="B14283" s="51" t="s">
        <v>14475</v>
      </c>
      <c r="C14283" s="51" t="s">
        <v>224</v>
      </c>
      <c r="D14283" s="51">
        <v>338.64</v>
      </c>
    </row>
    <row r="14284" spans="1:4" ht="15.75" customHeight="1" x14ac:dyDescent="0.3">
      <c r="A14284" s="51">
        <v>38037</v>
      </c>
      <c r="B14284" s="51" t="s">
        <v>14476</v>
      </c>
      <c r="C14284" s="51" t="s">
        <v>224</v>
      </c>
      <c r="D14284" s="51">
        <v>447.3</v>
      </c>
    </row>
    <row r="14285" spans="1:4" ht="15.75" customHeight="1" x14ac:dyDescent="0.3">
      <c r="A14285" s="51">
        <v>9850</v>
      </c>
      <c r="B14285" s="51" t="s">
        <v>14477</v>
      </c>
      <c r="C14285" s="51" t="s">
        <v>224</v>
      </c>
    </row>
    <row r="14286" spans="1:4" ht="15.75" customHeight="1" x14ac:dyDescent="0.3">
      <c r="A14286" s="51">
        <v>9853</v>
      </c>
      <c r="B14286" s="51" t="s">
        <v>14478</v>
      </c>
      <c r="C14286" s="51" t="s">
        <v>224</v>
      </c>
    </row>
    <row r="14287" spans="1:4" ht="15.75" customHeight="1" x14ac:dyDescent="0.3">
      <c r="A14287" s="51">
        <v>9854</v>
      </c>
      <c r="B14287" s="51" t="s">
        <v>14479</v>
      </c>
      <c r="C14287" s="51" t="s">
        <v>224</v>
      </c>
    </row>
    <row r="14288" spans="1:4" ht="15.75" customHeight="1" x14ac:dyDescent="0.3">
      <c r="A14288" s="51">
        <v>9851</v>
      </c>
      <c r="B14288" s="51" t="s">
        <v>14480</v>
      </c>
      <c r="C14288" s="51" t="s">
        <v>224</v>
      </c>
    </row>
    <row r="14289" spans="1:4" ht="15.75" customHeight="1" x14ac:dyDescent="0.3">
      <c r="A14289" s="51">
        <v>9825</v>
      </c>
      <c r="B14289" s="51" t="s">
        <v>14481</v>
      </c>
      <c r="C14289" s="51" t="s">
        <v>224</v>
      </c>
    </row>
    <row r="14290" spans="1:4" ht="15.75" customHeight="1" x14ac:dyDescent="0.3">
      <c r="A14290" s="51">
        <v>9828</v>
      </c>
      <c r="B14290" s="51" t="s">
        <v>14482</v>
      </c>
      <c r="C14290" s="51" t="s">
        <v>224</v>
      </c>
    </row>
    <row r="14291" spans="1:4" ht="15.75" customHeight="1" x14ac:dyDescent="0.3">
      <c r="A14291" s="51">
        <v>9829</v>
      </c>
      <c r="B14291" s="51" t="s">
        <v>14483</v>
      </c>
      <c r="C14291" s="51" t="s">
        <v>224</v>
      </c>
    </row>
    <row r="14292" spans="1:4" ht="15.75" customHeight="1" x14ac:dyDescent="0.3">
      <c r="A14292" s="51">
        <v>9826</v>
      </c>
      <c r="B14292" s="51" t="s">
        <v>14484</v>
      </c>
      <c r="C14292" s="51" t="s">
        <v>224</v>
      </c>
    </row>
    <row r="14293" spans="1:4" ht="15.75" customHeight="1" x14ac:dyDescent="0.3">
      <c r="A14293" s="51">
        <v>9827</v>
      </c>
      <c r="B14293" s="51" t="s">
        <v>14485</v>
      </c>
      <c r="C14293" s="51" t="s">
        <v>224</v>
      </c>
    </row>
    <row r="14294" spans="1:4" ht="15.75" customHeight="1" x14ac:dyDescent="0.3">
      <c r="A14294" s="51">
        <v>36374</v>
      </c>
      <c r="B14294" s="51" t="s">
        <v>14486</v>
      </c>
      <c r="C14294" s="51" t="s">
        <v>224</v>
      </c>
    </row>
    <row r="14295" spans="1:4" ht="15.75" customHeight="1" x14ac:dyDescent="0.3">
      <c r="A14295" s="51">
        <v>36084</v>
      </c>
      <c r="B14295" s="51" t="s">
        <v>14487</v>
      </c>
      <c r="C14295" s="51" t="s">
        <v>224</v>
      </c>
    </row>
    <row r="14296" spans="1:4" ht="15.75" customHeight="1" x14ac:dyDescent="0.3">
      <c r="A14296" s="51">
        <v>36373</v>
      </c>
      <c r="B14296" s="51" t="s">
        <v>14488</v>
      </c>
      <c r="C14296" s="51" t="s">
        <v>224</v>
      </c>
    </row>
    <row r="14297" spans="1:4" ht="15.75" customHeight="1" x14ac:dyDescent="0.3">
      <c r="A14297" s="51">
        <v>36377</v>
      </c>
      <c r="B14297" s="51" t="s">
        <v>14489</v>
      </c>
      <c r="C14297" s="51" t="s">
        <v>224</v>
      </c>
    </row>
    <row r="14298" spans="1:4" ht="15.75" customHeight="1" x14ac:dyDescent="0.3">
      <c r="A14298" s="51">
        <v>36375</v>
      </c>
      <c r="B14298" s="51" t="s">
        <v>14490</v>
      </c>
      <c r="C14298" s="51" t="s">
        <v>224</v>
      </c>
    </row>
    <row r="14299" spans="1:4" ht="15.75" customHeight="1" x14ac:dyDescent="0.3">
      <c r="A14299" s="51">
        <v>36376</v>
      </c>
      <c r="B14299" s="51" t="s">
        <v>14491</v>
      </c>
      <c r="C14299" s="51" t="s">
        <v>224</v>
      </c>
    </row>
    <row r="14300" spans="1:4" ht="15.75" customHeight="1" x14ac:dyDescent="0.3">
      <c r="A14300" s="51">
        <v>36380</v>
      </c>
      <c r="B14300" s="51" t="s">
        <v>14492</v>
      </c>
      <c r="C14300" s="51" t="s">
        <v>224</v>
      </c>
    </row>
    <row r="14301" spans="1:4" ht="15.75" customHeight="1" x14ac:dyDescent="0.3">
      <c r="A14301" s="51">
        <v>36378</v>
      </c>
      <c r="B14301" s="51" t="s">
        <v>14493</v>
      </c>
      <c r="C14301" s="51" t="s">
        <v>224</v>
      </c>
    </row>
    <row r="14302" spans="1:4" ht="15.75" customHeight="1" x14ac:dyDescent="0.3">
      <c r="A14302" s="51">
        <v>36379</v>
      </c>
      <c r="B14302" s="51" t="s">
        <v>14494</v>
      </c>
      <c r="C14302" s="51" t="s">
        <v>224</v>
      </c>
    </row>
    <row r="14303" spans="1:4" ht="15.75" customHeight="1" x14ac:dyDescent="0.3">
      <c r="A14303" s="51">
        <v>9859</v>
      </c>
      <c r="B14303" s="51" t="s">
        <v>14495</v>
      </c>
      <c r="C14303" s="51" t="s">
        <v>224</v>
      </c>
      <c r="D14303" s="51">
        <v>9.42</v>
      </c>
    </row>
    <row r="14304" spans="1:4" ht="15.75" customHeight="1" x14ac:dyDescent="0.3">
      <c r="A14304" s="51">
        <v>9836</v>
      </c>
      <c r="B14304" s="51" t="s">
        <v>14496</v>
      </c>
      <c r="C14304" s="51" t="s">
        <v>224</v>
      </c>
      <c r="D14304" s="51">
        <v>16.239999999999998</v>
      </c>
    </row>
    <row r="14305" spans="1:4" ht="15.75" customHeight="1" x14ac:dyDescent="0.3">
      <c r="A14305" s="51">
        <v>20065</v>
      </c>
      <c r="B14305" s="51" t="s">
        <v>14497</v>
      </c>
      <c r="C14305" s="51" t="s">
        <v>224</v>
      </c>
      <c r="D14305" s="51">
        <v>42.45</v>
      </c>
    </row>
    <row r="14306" spans="1:4" ht="15.75" customHeight="1" x14ac:dyDescent="0.3">
      <c r="A14306" s="51">
        <v>9835</v>
      </c>
      <c r="B14306" s="51" t="s">
        <v>14498</v>
      </c>
      <c r="C14306" s="51" t="s">
        <v>224</v>
      </c>
      <c r="D14306" s="51">
        <v>7.09</v>
      </c>
    </row>
    <row r="14307" spans="1:4" ht="15.75" customHeight="1" x14ac:dyDescent="0.3">
      <c r="A14307" s="51">
        <v>9838</v>
      </c>
      <c r="B14307" s="51" t="s">
        <v>14499</v>
      </c>
      <c r="C14307" s="51" t="s">
        <v>224</v>
      </c>
      <c r="D14307" s="51">
        <v>11.72</v>
      </c>
    </row>
    <row r="14308" spans="1:4" ht="15.75" customHeight="1" x14ac:dyDescent="0.3">
      <c r="A14308" s="51">
        <v>9837</v>
      </c>
      <c r="B14308" s="51" t="s">
        <v>14500</v>
      </c>
      <c r="C14308" s="51" t="s">
        <v>224</v>
      </c>
      <c r="D14308" s="51">
        <v>15.37</v>
      </c>
    </row>
    <row r="14309" spans="1:4" ht="15.75" customHeight="1" x14ac:dyDescent="0.3">
      <c r="A14309" s="51">
        <v>44315</v>
      </c>
      <c r="B14309" s="51" t="s">
        <v>14501</v>
      </c>
      <c r="C14309" s="51" t="s">
        <v>224</v>
      </c>
      <c r="D14309" s="51">
        <v>63.58</v>
      </c>
    </row>
    <row r="14310" spans="1:4" ht="15.75" customHeight="1" x14ac:dyDescent="0.3">
      <c r="A14310" s="51">
        <v>9862</v>
      </c>
      <c r="B14310" s="51" t="s">
        <v>14502</v>
      </c>
      <c r="C14310" s="51" t="s">
        <v>224</v>
      </c>
      <c r="D14310" s="51">
        <v>29.05</v>
      </c>
    </row>
    <row r="14311" spans="1:4" ht="15.75" customHeight="1" x14ac:dyDescent="0.3">
      <c r="A14311" s="51">
        <v>9861</v>
      </c>
      <c r="B14311" s="51" t="s">
        <v>14503</v>
      </c>
      <c r="C14311" s="51" t="s">
        <v>224</v>
      </c>
      <c r="D14311" s="51">
        <v>22.81</v>
      </c>
    </row>
    <row r="14312" spans="1:4" ht="15.75" customHeight="1" x14ac:dyDescent="0.3">
      <c r="A14312" s="51">
        <v>9866</v>
      </c>
      <c r="B14312" s="51" t="s">
        <v>14504</v>
      </c>
      <c r="C14312" s="51" t="s">
        <v>224</v>
      </c>
      <c r="D14312" s="51">
        <v>19.690000000000001</v>
      </c>
    </row>
    <row r="14313" spans="1:4" ht="15.75" customHeight="1" x14ac:dyDescent="0.3">
      <c r="A14313" s="51">
        <v>9856</v>
      </c>
      <c r="B14313" s="51" t="s">
        <v>14505</v>
      </c>
      <c r="C14313" s="51" t="s">
        <v>224</v>
      </c>
      <c r="D14313" s="51">
        <v>7.36</v>
      </c>
    </row>
    <row r="14314" spans="1:4" ht="15.75" customHeight="1" x14ac:dyDescent="0.3">
      <c r="A14314" s="51">
        <v>9863</v>
      </c>
      <c r="B14314" s="51" t="s">
        <v>14506</v>
      </c>
      <c r="C14314" s="51" t="s">
        <v>224</v>
      </c>
      <c r="D14314" s="51">
        <v>56.95</v>
      </c>
    </row>
    <row r="14315" spans="1:4" ht="15.75" customHeight="1" x14ac:dyDescent="0.3">
      <c r="A14315" s="51">
        <v>9860</v>
      </c>
      <c r="B14315" s="51" t="s">
        <v>14507</v>
      </c>
      <c r="C14315" s="51" t="s">
        <v>224</v>
      </c>
      <c r="D14315" s="51">
        <v>41.57</v>
      </c>
    </row>
    <row r="14316" spans="1:4" ht="15.75" customHeight="1" x14ac:dyDescent="0.3">
      <c r="A14316" s="51">
        <v>9841</v>
      </c>
      <c r="B14316" s="51" t="s">
        <v>14508</v>
      </c>
      <c r="C14316" s="51" t="s">
        <v>224</v>
      </c>
      <c r="D14316" s="51">
        <v>30.58</v>
      </c>
    </row>
    <row r="14317" spans="1:4" ht="15.75" customHeight="1" x14ac:dyDescent="0.3">
      <c r="A14317" s="51">
        <v>9840</v>
      </c>
      <c r="B14317" s="51" t="s">
        <v>14509</v>
      </c>
      <c r="C14317" s="51" t="s">
        <v>224</v>
      </c>
      <c r="D14317" s="51">
        <v>64.599999999999994</v>
      </c>
    </row>
    <row r="14318" spans="1:4" ht="15.75" customHeight="1" x14ac:dyDescent="0.3">
      <c r="A14318" s="51">
        <v>20067</v>
      </c>
      <c r="B14318" s="51" t="s">
        <v>14510</v>
      </c>
      <c r="C14318" s="51" t="s">
        <v>224</v>
      </c>
      <c r="D14318" s="51">
        <v>9.92</v>
      </c>
    </row>
    <row r="14319" spans="1:4" ht="15.75" customHeight="1" x14ac:dyDescent="0.3">
      <c r="A14319" s="51">
        <v>20068</v>
      </c>
      <c r="B14319" s="51" t="s">
        <v>14511</v>
      </c>
      <c r="C14319" s="51" t="s">
        <v>224</v>
      </c>
      <c r="D14319" s="51">
        <v>13.97</v>
      </c>
    </row>
    <row r="14320" spans="1:4" ht="15.75" customHeight="1" x14ac:dyDescent="0.3">
      <c r="A14320" s="51">
        <v>9839</v>
      </c>
      <c r="B14320" s="51" t="s">
        <v>14512</v>
      </c>
      <c r="C14320" s="51" t="s">
        <v>224</v>
      </c>
      <c r="D14320" s="51">
        <v>25.33</v>
      </c>
    </row>
    <row r="14321" spans="1:4" ht="15.75" customHeight="1" x14ac:dyDescent="0.3">
      <c r="A14321" s="51">
        <v>9870</v>
      </c>
      <c r="B14321" s="51" t="s">
        <v>14513</v>
      </c>
      <c r="C14321" s="51" t="s">
        <v>224</v>
      </c>
      <c r="D14321" s="51">
        <v>84.93</v>
      </c>
    </row>
    <row r="14322" spans="1:4" ht="15.75" customHeight="1" x14ac:dyDescent="0.3">
      <c r="A14322" s="51">
        <v>9867</v>
      </c>
      <c r="B14322" s="51" t="s">
        <v>14514</v>
      </c>
      <c r="C14322" s="51" t="s">
        <v>224</v>
      </c>
      <c r="D14322" s="51">
        <v>3.41</v>
      </c>
    </row>
    <row r="14323" spans="1:4" ht="15.75" customHeight="1" x14ac:dyDescent="0.3">
      <c r="A14323" s="51">
        <v>9868</v>
      </c>
      <c r="B14323" s="51" t="s">
        <v>14515</v>
      </c>
      <c r="C14323" s="51" t="s">
        <v>224</v>
      </c>
      <c r="D14323" s="51">
        <v>3.85</v>
      </c>
    </row>
    <row r="14324" spans="1:4" ht="15.75" customHeight="1" x14ac:dyDescent="0.3">
      <c r="A14324" s="51">
        <v>9869</v>
      </c>
      <c r="B14324" s="51" t="s">
        <v>14516</v>
      </c>
      <c r="C14324" s="51" t="s">
        <v>224</v>
      </c>
      <c r="D14324" s="51">
        <v>8.31</v>
      </c>
    </row>
    <row r="14325" spans="1:4" ht="15.75" customHeight="1" x14ac:dyDescent="0.3">
      <c r="A14325" s="51">
        <v>9874</v>
      </c>
      <c r="B14325" s="51" t="s">
        <v>14517</v>
      </c>
      <c r="C14325" s="51" t="s">
        <v>224</v>
      </c>
      <c r="D14325" s="51">
        <v>13.05</v>
      </c>
    </row>
    <row r="14326" spans="1:4" ht="15.75" customHeight="1" x14ac:dyDescent="0.3">
      <c r="A14326" s="51">
        <v>9875</v>
      </c>
      <c r="B14326" s="51" t="s">
        <v>14518</v>
      </c>
      <c r="C14326" s="51" t="s">
        <v>224</v>
      </c>
      <c r="D14326" s="51">
        <v>14.31</v>
      </c>
    </row>
    <row r="14327" spans="1:4" ht="15.75" customHeight="1" x14ac:dyDescent="0.3">
      <c r="A14327" s="51">
        <v>9873</v>
      </c>
      <c r="B14327" s="51" t="s">
        <v>14519</v>
      </c>
      <c r="C14327" s="51" t="s">
        <v>224</v>
      </c>
      <c r="D14327" s="51">
        <v>23.54</v>
      </c>
    </row>
    <row r="14328" spans="1:4" ht="15.75" customHeight="1" x14ac:dyDescent="0.3">
      <c r="A14328" s="51">
        <v>9871</v>
      </c>
      <c r="B14328" s="51" t="s">
        <v>14520</v>
      </c>
      <c r="C14328" s="51" t="s">
        <v>224</v>
      </c>
      <c r="D14328" s="51">
        <v>39.01</v>
      </c>
    </row>
    <row r="14329" spans="1:4" ht="15.75" customHeight="1" x14ac:dyDescent="0.3">
      <c r="A14329" s="51">
        <v>9872</v>
      </c>
      <c r="B14329" s="51" t="s">
        <v>14521</v>
      </c>
      <c r="C14329" s="51" t="s">
        <v>224</v>
      </c>
      <c r="D14329" s="51">
        <v>54.27</v>
      </c>
    </row>
    <row r="14330" spans="1:4" ht="15.75" customHeight="1" x14ac:dyDescent="0.3">
      <c r="A14330" s="51">
        <v>12425</v>
      </c>
      <c r="B14330" s="51" t="s">
        <v>14522</v>
      </c>
      <c r="C14330" s="51" t="s">
        <v>182</v>
      </c>
    </row>
    <row r="14331" spans="1:4" ht="15.75" customHeight="1" x14ac:dyDescent="0.3">
      <c r="A14331" s="51">
        <v>12426</v>
      </c>
      <c r="B14331" s="51" t="s">
        <v>14523</v>
      </c>
      <c r="C14331" s="51" t="s">
        <v>182</v>
      </c>
    </row>
    <row r="14332" spans="1:4" ht="15.75" customHeight="1" x14ac:dyDescent="0.3">
      <c r="A14332" s="51">
        <v>12427</v>
      </c>
      <c r="B14332" s="51" t="s">
        <v>14524</v>
      </c>
      <c r="C14332" s="51" t="s">
        <v>182</v>
      </c>
    </row>
    <row r="14333" spans="1:4" ht="15.75" customHeight="1" x14ac:dyDescent="0.3">
      <c r="A14333" s="51">
        <v>12428</v>
      </c>
      <c r="B14333" s="51" t="s">
        <v>14525</v>
      </c>
      <c r="C14333" s="51" t="s">
        <v>182</v>
      </c>
    </row>
    <row r="14334" spans="1:4" ht="15.75" customHeight="1" x14ac:dyDescent="0.3">
      <c r="A14334" s="51">
        <v>12429</v>
      </c>
      <c r="B14334" s="51" t="s">
        <v>14526</v>
      </c>
      <c r="C14334" s="51" t="s">
        <v>182</v>
      </c>
    </row>
    <row r="14335" spans="1:4" ht="15.75" customHeight="1" x14ac:dyDescent="0.3">
      <c r="A14335" s="51">
        <v>12430</v>
      </c>
      <c r="B14335" s="51" t="s">
        <v>14527</v>
      </c>
      <c r="C14335" s="51" t="s">
        <v>182</v>
      </c>
    </row>
    <row r="14336" spans="1:4" ht="15.75" customHeight="1" x14ac:dyDescent="0.3">
      <c r="A14336" s="51">
        <v>12431</v>
      </c>
      <c r="B14336" s="51" t="s">
        <v>14528</v>
      </c>
      <c r="C14336" s="51" t="s">
        <v>182</v>
      </c>
    </row>
    <row r="14337" spans="1:4" ht="15.75" customHeight="1" x14ac:dyDescent="0.3">
      <c r="A14337" s="51">
        <v>12432</v>
      </c>
      <c r="B14337" s="51" t="s">
        <v>14529</v>
      </c>
      <c r="C14337" s="51" t="s">
        <v>182</v>
      </c>
    </row>
    <row r="14338" spans="1:4" ht="15.75" customHeight="1" x14ac:dyDescent="0.3">
      <c r="A14338" s="51">
        <v>12433</v>
      </c>
      <c r="B14338" s="51" t="s">
        <v>14530</v>
      </c>
      <c r="C14338" s="51" t="s">
        <v>182</v>
      </c>
    </row>
    <row r="14339" spans="1:4" ht="15.75" customHeight="1" x14ac:dyDescent="0.3">
      <c r="A14339" s="51">
        <v>12434</v>
      </c>
      <c r="B14339" s="51" t="s">
        <v>14531</v>
      </c>
      <c r="C14339" s="51" t="s">
        <v>182</v>
      </c>
    </row>
    <row r="14340" spans="1:4" ht="15.75" customHeight="1" x14ac:dyDescent="0.3">
      <c r="A14340" s="51">
        <v>12435</v>
      </c>
      <c r="B14340" s="51" t="s">
        <v>14532</v>
      </c>
      <c r="C14340" s="51" t="s">
        <v>182</v>
      </c>
    </row>
    <row r="14341" spans="1:4" ht="15.75" customHeight="1" x14ac:dyDescent="0.3">
      <c r="A14341" s="51">
        <v>12437</v>
      </c>
      <c r="B14341" s="51" t="s">
        <v>14533</v>
      </c>
      <c r="C14341" s="51" t="s">
        <v>182</v>
      </c>
    </row>
    <row r="14342" spans="1:4" ht="15.75" customHeight="1" x14ac:dyDescent="0.3">
      <c r="A14342" s="51">
        <v>12438</v>
      </c>
      <c r="B14342" s="51" t="s">
        <v>14534</v>
      </c>
      <c r="C14342" s="51" t="s">
        <v>182</v>
      </c>
    </row>
    <row r="14343" spans="1:4" ht="15.75" customHeight="1" x14ac:dyDescent="0.3">
      <c r="A14343" s="51">
        <v>12439</v>
      </c>
      <c r="B14343" s="51" t="s">
        <v>14535</v>
      </c>
      <c r="C14343" s="51" t="s">
        <v>182</v>
      </c>
    </row>
    <row r="14344" spans="1:4" ht="15.75" customHeight="1" x14ac:dyDescent="0.3">
      <c r="A14344" s="51">
        <v>12436</v>
      </c>
      <c r="B14344" s="51" t="s">
        <v>14536</v>
      </c>
      <c r="C14344" s="51" t="s">
        <v>182</v>
      </c>
    </row>
    <row r="14345" spans="1:4" ht="15.75" customHeight="1" x14ac:dyDescent="0.3">
      <c r="A14345" s="51">
        <v>36357</v>
      </c>
      <c r="B14345" s="51" t="s">
        <v>14537</v>
      </c>
      <c r="C14345" s="51" t="s">
        <v>182</v>
      </c>
      <c r="D14345" s="51">
        <v>178.51</v>
      </c>
    </row>
    <row r="14346" spans="1:4" ht="15.75" customHeight="1" x14ac:dyDescent="0.3">
      <c r="A14346" s="51">
        <v>12424</v>
      </c>
      <c r="B14346" s="51" t="s">
        <v>14538</v>
      </c>
      <c r="C14346" s="51" t="s">
        <v>182</v>
      </c>
    </row>
    <row r="14347" spans="1:4" ht="15.75" customHeight="1" x14ac:dyDescent="0.3">
      <c r="A14347" s="51">
        <v>12440</v>
      </c>
      <c r="B14347" s="51" t="s">
        <v>14539</v>
      </c>
      <c r="C14347" s="51" t="s">
        <v>182</v>
      </c>
    </row>
    <row r="14348" spans="1:4" ht="15.75" customHeight="1" x14ac:dyDescent="0.3">
      <c r="A14348" s="51">
        <v>9884</v>
      </c>
      <c r="B14348" s="51" t="s">
        <v>14540</v>
      </c>
      <c r="C14348" s="51" t="s">
        <v>182</v>
      </c>
    </row>
    <row r="14349" spans="1:4" ht="15.75" customHeight="1" x14ac:dyDescent="0.3">
      <c r="A14349" s="51">
        <v>9888</v>
      </c>
      <c r="B14349" s="51" t="s">
        <v>14541</v>
      </c>
      <c r="C14349" s="51" t="s">
        <v>182</v>
      </c>
    </row>
    <row r="14350" spans="1:4" ht="15.75" customHeight="1" x14ac:dyDescent="0.3">
      <c r="A14350" s="51">
        <v>9886</v>
      </c>
      <c r="B14350" s="51" t="s">
        <v>14542</v>
      </c>
      <c r="C14350" s="51" t="s">
        <v>182</v>
      </c>
    </row>
    <row r="14351" spans="1:4" ht="15.75" customHeight="1" x14ac:dyDescent="0.3">
      <c r="A14351" s="51">
        <v>9883</v>
      </c>
      <c r="B14351" s="51" t="s">
        <v>14543</v>
      </c>
      <c r="C14351" s="51" t="s">
        <v>182</v>
      </c>
    </row>
    <row r="14352" spans="1:4" ht="15.75" customHeight="1" x14ac:dyDescent="0.3">
      <c r="A14352" s="51">
        <v>9889</v>
      </c>
      <c r="B14352" s="51" t="s">
        <v>14544</v>
      </c>
      <c r="C14352" s="51" t="s">
        <v>182</v>
      </c>
    </row>
    <row r="14353" spans="1:4" ht="15.75" customHeight="1" x14ac:dyDescent="0.3">
      <c r="A14353" s="51">
        <v>9887</v>
      </c>
      <c r="B14353" s="51" t="s">
        <v>14545</v>
      </c>
      <c r="C14353" s="51" t="s">
        <v>182</v>
      </c>
    </row>
    <row r="14354" spans="1:4" ht="15.75" customHeight="1" x14ac:dyDescent="0.3">
      <c r="A14354" s="51">
        <v>9890</v>
      </c>
      <c r="B14354" s="51" t="s">
        <v>14546</v>
      </c>
      <c r="C14354" s="51" t="s">
        <v>182</v>
      </c>
    </row>
    <row r="14355" spans="1:4" ht="15.75" customHeight="1" x14ac:dyDescent="0.3">
      <c r="A14355" s="51">
        <v>9885</v>
      </c>
      <c r="B14355" s="51" t="s">
        <v>14547</v>
      </c>
      <c r="C14355" s="51" t="s">
        <v>182</v>
      </c>
    </row>
    <row r="14356" spans="1:4" ht="15.75" customHeight="1" x14ac:dyDescent="0.3">
      <c r="A14356" s="51">
        <v>9891</v>
      </c>
      <c r="B14356" s="51" t="s">
        <v>14548</v>
      </c>
      <c r="C14356" s="51" t="s">
        <v>182</v>
      </c>
    </row>
    <row r="14357" spans="1:4" ht="15.75" customHeight="1" x14ac:dyDescent="0.3">
      <c r="A14357" s="51">
        <v>36316</v>
      </c>
      <c r="B14357" s="51" t="s">
        <v>14549</v>
      </c>
      <c r="C14357" s="51" t="s">
        <v>182</v>
      </c>
      <c r="D14357" s="51">
        <v>29.09</v>
      </c>
    </row>
    <row r="14358" spans="1:4" ht="15.75" customHeight="1" x14ac:dyDescent="0.3">
      <c r="A14358" s="51">
        <v>36313</v>
      </c>
      <c r="B14358" s="51" t="s">
        <v>14550</v>
      </c>
      <c r="C14358" s="51" t="s">
        <v>182</v>
      </c>
      <c r="D14358" s="51">
        <v>18.68</v>
      </c>
    </row>
    <row r="14359" spans="1:4" ht="15.75" customHeight="1" x14ac:dyDescent="0.3">
      <c r="A14359" s="51">
        <v>64</v>
      </c>
      <c r="B14359" s="51" t="s">
        <v>14551</v>
      </c>
      <c r="C14359" s="51" t="s">
        <v>182</v>
      </c>
    </row>
    <row r="14360" spans="1:4" ht="15.75" customHeight="1" x14ac:dyDescent="0.3">
      <c r="A14360" s="51">
        <v>37423</v>
      </c>
      <c r="B14360" s="51" t="s">
        <v>14552</v>
      </c>
      <c r="C14360" s="51" t="s">
        <v>182</v>
      </c>
    </row>
    <row r="14361" spans="1:4" ht="15.75" customHeight="1" x14ac:dyDescent="0.3">
      <c r="A14361" s="51">
        <v>9892</v>
      </c>
      <c r="B14361" s="51" t="s">
        <v>14553</v>
      </c>
      <c r="C14361" s="51" t="s">
        <v>182</v>
      </c>
      <c r="D14361" s="51">
        <v>6.25</v>
      </c>
    </row>
    <row r="14362" spans="1:4" ht="15.75" customHeight="1" x14ac:dyDescent="0.3">
      <c r="A14362" s="51">
        <v>9901</v>
      </c>
      <c r="B14362" s="51" t="s">
        <v>14554</v>
      </c>
      <c r="C14362" s="51" t="s">
        <v>182</v>
      </c>
      <c r="D14362" s="51">
        <v>30.23</v>
      </c>
    </row>
    <row r="14363" spans="1:4" ht="15.75" customHeight="1" x14ac:dyDescent="0.3">
      <c r="A14363" s="51">
        <v>9900</v>
      </c>
      <c r="B14363" s="51" t="s">
        <v>14555</v>
      </c>
      <c r="C14363" s="51" t="s">
        <v>182</v>
      </c>
      <c r="D14363" s="51">
        <v>17.510000000000002</v>
      </c>
    </row>
    <row r="14364" spans="1:4" ht="15.75" customHeight="1" x14ac:dyDescent="0.3">
      <c r="A14364" s="51">
        <v>9899</v>
      </c>
      <c r="B14364" s="51" t="s">
        <v>14556</v>
      </c>
      <c r="C14364" s="51" t="s">
        <v>182</v>
      </c>
      <c r="D14364" s="51">
        <v>7.85</v>
      </c>
    </row>
    <row r="14365" spans="1:4" ht="15.75" customHeight="1" x14ac:dyDescent="0.3">
      <c r="A14365" s="51">
        <v>9908</v>
      </c>
      <c r="B14365" s="51" t="s">
        <v>14557</v>
      </c>
      <c r="C14365" s="51" t="s">
        <v>182</v>
      </c>
      <c r="D14365" s="51">
        <v>353.1</v>
      </c>
    </row>
    <row r="14366" spans="1:4" ht="15.75" customHeight="1" x14ac:dyDescent="0.3">
      <c r="A14366" s="51">
        <v>9905</v>
      </c>
      <c r="B14366" s="51" t="s">
        <v>14558</v>
      </c>
      <c r="C14366" s="51" t="s">
        <v>182</v>
      </c>
      <c r="D14366" s="51">
        <v>6.14</v>
      </c>
    </row>
    <row r="14367" spans="1:4" ht="15.75" customHeight="1" x14ac:dyDescent="0.3">
      <c r="A14367" s="51">
        <v>9906</v>
      </c>
      <c r="B14367" s="51" t="s">
        <v>14559</v>
      </c>
      <c r="C14367" s="51" t="s">
        <v>182</v>
      </c>
      <c r="D14367" s="51">
        <v>7.41</v>
      </c>
    </row>
    <row r="14368" spans="1:4" ht="15.75" customHeight="1" x14ac:dyDescent="0.3">
      <c r="A14368" s="51">
        <v>9895</v>
      </c>
      <c r="B14368" s="51" t="s">
        <v>14560</v>
      </c>
      <c r="C14368" s="51" t="s">
        <v>182</v>
      </c>
      <c r="D14368" s="51">
        <v>12.47</v>
      </c>
    </row>
    <row r="14369" spans="1:4" ht="15.75" customHeight="1" x14ac:dyDescent="0.3">
      <c r="A14369" s="51">
        <v>9894</v>
      </c>
      <c r="B14369" s="51" t="s">
        <v>14561</v>
      </c>
      <c r="C14369" s="51" t="s">
        <v>182</v>
      </c>
      <c r="D14369" s="51">
        <v>23.99</v>
      </c>
    </row>
    <row r="14370" spans="1:4" ht="15.75" customHeight="1" x14ac:dyDescent="0.3">
      <c r="A14370" s="51">
        <v>9897</v>
      </c>
      <c r="B14370" s="51" t="s">
        <v>14562</v>
      </c>
      <c r="C14370" s="51" t="s">
        <v>182</v>
      </c>
      <c r="D14370" s="51">
        <v>25.62</v>
      </c>
    </row>
    <row r="14371" spans="1:4" ht="15.75" customHeight="1" x14ac:dyDescent="0.3">
      <c r="A14371" s="51">
        <v>9910</v>
      </c>
      <c r="B14371" s="51" t="s">
        <v>14563</v>
      </c>
      <c r="C14371" s="51" t="s">
        <v>182</v>
      </c>
      <c r="D14371" s="51">
        <v>66.650000000000006</v>
      </c>
    </row>
    <row r="14372" spans="1:4" ht="15.75" customHeight="1" x14ac:dyDescent="0.3">
      <c r="A14372" s="51">
        <v>9909</v>
      </c>
      <c r="B14372" s="51" t="s">
        <v>14564</v>
      </c>
      <c r="C14372" s="51" t="s">
        <v>182</v>
      </c>
      <c r="D14372" s="51">
        <v>135.74</v>
      </c>
    </row>
    <row r="14373" spans="1:4" ht="15.75" customHeight="1" x14ac:dyDescent="0.3">
      <c r="A14373" s="51">
        <v>9907</v>
      </c>
      <c r="B14373" s="51" t="s">
        <v>14565</v>
      </c>
      <c r="C14373" s="51" t="s">
        <v>182</v>
      </c>
      <c r="D14373" s="51">
        <v>160.27000000000001</v>
      </c>
    </row>
    <row r="14374" spans="1:4" ht="15.75" customHeight="1" x14ac:dyDescent="0.3">
      <c r="A14374" s="51">
        <v>20973</v>
      </c>
      <c r="B14374" s="51" t="s">
        <v>14566</v>
      </c>
      <c r="C14374" s="51" t="s">
        <v>182</v>
      </c>
      <c r="D14374" s="51">
        <v>156.16</v>
      </c>
    </row>
    <row r="14375" spans="1:4" ht="15.75" customHeight="1" x14ac:dyDescent="0.3">
      <c r="A14375" s="51">
        <v>20974</v>
      </c>
      <c r="B14375" s="51" t="s">
        <v>14567</v>
      </c>
      <c r="C14375" s="51" t="s">
        <v>182</v>
      </c>
      <c r="D14375" s="51">
        <v>223.42</v>
      </c>
    </row>
    <row r="14376" spans="1:4" ht="15.75" customHeight="1" x14ac:dyDescent="0.3">
      <c r="A14376" s="51">
        <v>37989</v>
      </c>
      <c r="B14376" s="51" t="s">
        <v>14568</v>
      </c>
      <c r="C14376" s="51" t="s">
        <v>182</v>
      </c>
      <c r="D14376" s="51">
        <v>16.63</v>
      </c>
    </row>
    <row r="14377" spans="1:4" ht="15.75" customHeight="1" x14ac:dyDescent="0.3">
      <c r="A14377" s="51">
        <v>37990</v>
      </c>
      <c r="B14377" s="51" t="s">
        <v>14569</v>
      </c>
      <c r="C14377" s="51" t="s">
        <v>182</v>
      </c>
      <c r="D14377" s="51">
        <v>18.34</v>
      </c>
    </row>
    <row r="14378" spans="1:4" ht="15.75" customHeight="1" x14ac:dyDescent="0.3">
      <c r="A14378" s="51">
        <v>37991</v>
      </c>
      <c r="B14378" s="51" t="s">
        <v>14570</v>
      </c>
      <c r="C14378" s="51" t="s">
        <v>182</v>
      </c>
      <c r="D14378" s="51">
        <v>24.42</v>
      </c>
    </row>
    <row r="14379" spans="1:4" ht="15.75" customHeight="1" x14ac:dyDescent="0.3">
      <c r="A14379" s="51">
        <v>37992</v>
      </c>
      <c r="B14379" s="51" t="s">
        <v>14571</v>
      </c>
      <c r="C14379" s="51" t="s">
        <v>182</v>
      </c>
      <c r="D14379" s="51">
        <v>37.880000000000003</v>
      </c>
    </row>
    <row r="14380" spans="1:4" ht="15.75" customHeight="1" x14ac:dyDescent="0.3">
      <c r="A14380" s="51">
        <v>37993</v>
      </c>
      <c r="B14380" s="51" t="s">
        <v>14572</v>
      </c>
      <c r="C14380" s="51" t="s">
        <v>182</v>
      </c>
      <c r="D14380" s="51">
        <v>57.48</v>
      </c>
    </row>
    <row r="14381" spans="1:4" ht="15.75" customHeight="1" x14ac:dyDescent="0.3">
      <c r="A14381" s="51">
        <v>37994</v>
      </c>
      <c r="B14381" s="51" t="s">
        <v>14573</v>
      </c>
      <c r="C14381" s="51" t="s">
        <v>182</v>
      </c>
      <c r="D14381" s="51">
        <v>136.88</v>
      </c>
    </row>
    <row r="14382" spans="1:4" ht="15.75" customHeight="1" x14ac:dyDescent="0.3">
      <c r="A14382" s="51">
        <v>37995</v>
      </c>
      <c r="B14382" s="51" t="s">
        <v>14574</v>
      </c>
      <c r="C14382" s="51" t="s">
        <v>182</v>
      </c>
      <c r="D14382" s="51">
        <v>178.41</v>
      </c>
    </row>
    <row r="14383" spans="1:4" ht="15.75" customHeight="1" x14ac:dyDescent="0.3">
      <c r="A14383" s="51">
        <v>37996</v>
      </c>
      <c r="B14383" s="51" t="s">
        <v>14575</v>
      </c>
      <c r="C14383" s="51" t="s">
        <v>182</v>
      </c>
      <c r="D14383" s="51">
        <v>271.67</v>
      </c>
    </row>
    <row r="14384" spans="1:4" ht="15.75" customHeight="1" x14ac:dyDescent="0.3">
      <c r="A14384" s="51">
        <v>13883</v>
      </c>
      <c r="B14384" s="51" t="s">
        <v>14576</v>
      </c>
      <c r="C14384" s="51" t="s">
        <v>182</v>
      </c>
    </row>
    <row r="14385" spans="1:4" ht="15.75" customHeight="1" x14ac:dyDescent="0.3">
      <c r="A14385" s="51">
        <v>38604</v>
      </c>
      <c r="B14385" s="51" t="s">
        <v>14577</v>
      </c>
      <c r="C14385" s="51" t="s">
        <v>182</v>
      </c>
    </row>
    <row r="14386" spans="1:4" ht="15.75" customHeight="1" x14ac:dyDescent="0.3">
      <c r="A14386" s="51">
        <v>10601</v>
      </c>
      <c r="B14386" s="51" t="s">
        <v>14578</v>
      </c>
      <c r="C14386" s="51" t="s">
        <v>182</v>
      </c>
    </row>
    <row r="14387" spans="1:4" ht="15.75" customHeight="1" x14ac:dyDescent="0.3">
      <c r="A14387" s="51">
        <v>44469</v>
      </c>
      <c r="B14387" s="51" t="s">
        <v>14579</v>
      </c>
      <c r="C14387" s="51" t="s">
        <v>182</v>
      </c>
    </row>
    <row r="14388" spans="1:4" ht="15.75" customHeight="1" x14ac:dyDescent="0.3">
      <c r="A14388" s="51">
        <v>13894</v>
      </c>
      <c r="B14388" s="51" t="s">
        <v>14580</v>
      </c>
      <c r="C14388" s="51" t="s">
        <v>182</v>
      </c>
    </row>
    <row r="14389" spans="1:4" ht="15.75" customHeight="1" x14ac:dyDescent="0.3">
      <c r="A14389" s="51">
        <v>13895</v>
      </c>
      <c r="B14389" s="51" t="s">
        <v>14581</v>
      </c>
      <c r="C14389" s="51" t="s">
        <v>182</v>
      </c>
    </row>
    <row r="14390" spans="1:4" ht="15.75" customHeight="1" x14ac:dyDescent="0.3">
      <c r="A14390" s="51">
        <v>13892</v>
      </c>
      <c r="B14390" s="51" t="s">
        <v>14582</v>
      </c>
      <c r="C14390" s="51" t="s">
        <v>182</v>
      </c>
    </row>
    <row r="14391" spans="1:4" ht="15.75" customHeight="1" x14ac:dyDescent="0.3">
      <c r="A14391" s="51">
        <v>9914</v>
      </c>
      <c r="B14391" s="51" t="s">
        <v>14583</v>
      </c>
      <c r="C14391" s="51" t="s">
        <v>182</v>
      </c>
    </row>
    <row r="14392" spans="1:4" ht="15.75" customHeight="1" x14ac:dyDescent="0.3">
      <c r="A14392" s="51">
        <v>36485</v>
      </c>
      <c r="B14392" s="51" t="s">
        <v>14584</v>
      </c>
      <c r="C14392" s="51" t="s">
        <v>182</v>
      </c>
    </row>
    <row r="14393" spans="1:4" ht="15.75" customHeight="1" x14ac:dyDescent="0.3">
      <c r="A14393" s="51">
        <v>9912</v>
      </c>
      <c r="B14393" s="51" t="s">
        <v>14585</v>
      </c>
      <c r="C14393" s="51" t="s">
        <v>182</v>
      </c>
    </row>
    <row r="14394" spans="1:4" ht="15.75" customHeight="1" x14ac:dyDescent="0.3">
      <c r="A14394" s="51">
        <v>9921</v>
      </c>
      <c r="B14394" s="51" t="s">
        <v>14586</v>
      </c>
      <c r="C14394" s="51" t="s">
        <v>182</v>
      </c>
    </row>
    <row r="14395" spans="1:4" ht="15.75" customHeight="1" x14ac:dyDescent="0.3">
      <c r="A14395" s="51">
        <v>21112</v>
      </c>
      <c r="B14395" s="51" t="s">
        <v>14587</v>
      </c>
      <c r="C14395" s="51" t="s">
        <v>182</v>
      </c>
      <c r="D14395" s="51">
        <v>291</v>
      </c>
    </row>
    <row r="14396" spans="1:4" ht="15.75" customHeight="1" x14ac:dyDescent="0.3">
      <c r="A14396" s="51">
        <v>10228</v>
      </c>
      <c r="B14396" s="51" t="s">
        <v>14588</v>
      </c>
      <c r="C14396" s="51" t="s">
        <v>182</v>
      </c>
      <c r="D14396" s="51">
        <v>338.06</v>
      </c>
    </row>
    <row r="14397" spans="1:4" ht="15.75" customHeight="1" x14ac:dyDescent="0.3">
      <c r="A14397" s="51">
        <v>11781</v>
      </c>
      <c r="B14397" s="51" t="s">
        <v>14589</v>
      </c>
      <c r="C14397" s="51" t="s">
        <v>182</v>
      </c>
      <c r="D14397" s="51">
        <v>273.87</v>
      </c>
    </row>
    <row r="14398" spans="1:4" ht="15.75" customHeight="1" x14ac:dyDescent="0.3">
      <c r="A14398" s="51">
        <v>37588</v>
      </c>
      <c r="B14398" s="51" t="s">
        <v>14590</v>
      </c>
      <c r="C14398" s="51" t="s">
        <v>182</v>
      </c>
      <c r="D14398" s="51">
        <v>92.61</v>
      </c>
    </row>
    <row r="14399" spans="1:4" ht="15.75" customHeight="1" x14ac:dyDescent="0.3">
      <c r="A14399" s="51">
        <v>11751</v>
      </c>
      <c r="B14399" s="51" t="s">
        <v>14591</v>
      </c>
      <c r="C14399" s="51" t="s">
        <v>182</v>
      </c>
      <c r="D14399" s="51">
        <v>135.16</v>
      </c>
    </row>
    <row r="14400" spans="1:4" ht="15.75" customHeight="1" x14ac:dyDescent="0.3">
      <c r="A14400" s="51">
        <v>11750</v>
      </c>
      <c r="B14400" s="51" t="s">
        <v>14592</v>
      </c>
      <c r="C14400" s="51" t="s">
        <v>182</v>
      </c>
      <c r="D14400" s="51">
        <v>112.16</v>
      </c>
    </row>
    <row r="14401" spans="1:4" ht="15.75" customHeight="1" x14ac:dyDescent="0.3">
      <c r="A14401" s="51">
        <v>11746</v>
      </c>
      <c r="B14401" s="51" t="s">
        <v>14593</v>
      </c>
      <c r="C14401" s="51" t="s">
        <v>182</v>
      </c>
      <c r="D14401" s="51">
        <v>75.25</v>
      </c>
    </row>
    <row r="14402" spans="1:4" ht="15.75" customHeight="1" x14ac:dyDescent="0.3">
      <c r="A14402" s="51">
        <v>11748</v>
      </c>
      <c r="B14402" s="51" t="s">
        <v>14594</v>
      </c>
      <c r="C14402" s="51" t="s">
        <v>182</v>
      </c>
      <c r="D14402" s="51">
        <v>48.29</v>
      </c>
    </row>
    <row r="14403" spans="1:4" ht="15.75" customHeight="1" x14ac:dyDescent="0.3">
      <c r="A14403" s="51">
        <v>11747</v>
      </c>
      <c r="B14403" s="51" t="s">
        <v>14595</v>
      </c>
      <c r="C14403" s="51" t="s">
        <v>182</v>
      </c>
      <c r="D14403" s="51">
        <v>208.41</v>
      </c>
    </row>
    <row r="14404" spans="1:4" ht="15.75" customHeight="1" x14ac:dyDescent="0.3">
      <c r="A14404" s="51">
        <v>11749</v>
      </c>
      <c r="B14404" s="51" t="s">
        <v>14596</v>
      </c>
      <c r="C14404" s="51" t="s">
        <v>182</v>
      </c>
      <c r="D14404" s="51">
        <v>55.74</v>
      </c>
    </row>
    <row r="14405" spans="1:4" ht="15.75" customHeight="1" x14ac:dyDescent="0.3">
      <c r="A14405" s="51">
        <v>10236</v>
      </c>
      <c r="B14405" s="51" t="s">
        <v>14597</v>
      </c>
      <c r="C14405" s="51" t="s">
        <v>182</v>
      </c>
    </row>
    <row r="14406" spans="1:4" ht="15.75" customHeight="1" x14ac:dyDescent="0.3">
      <c r="A14406" s="51">
        <v>10233</v>
      </c>
      <c r="B14406" s="51" t="s">
        <v>14598</v>
      </c>
      <c r="C14406" s="51" t="s">
        <v>182</v>
      </c>
    </row>
    <row r="14407" spans="1:4" ht="15.75" customHeight="1" x14ac:dyDescent="0.3">
      <c r="A14407" s="51">
        <v>10234</v>
      </c>
      <c r="B14407" s="51" t="s">
        <v>14599</v>
      </c>
      <c r="C14407" s="51" t="s">
        <v>182</v>
      </c>
    </row>
    <row r="14408" spans="1:4" ht="15.75" customHeight="1" x14ac:dyDescent="0.3">
      <c r="A14408" s="51">
        <v>10231</v>
      </c>
      <c r="B14408" s="51" t="s">
        <v>14600</v>
      </c>
      <c r="C14408" s="51" t="s">
        <v>182</v>
      </c>
    </row>
    <row r="14409" spans="1:4" ht="15.75" customHeight="1" x14ac:dyDescent="0.3">
      <c r="A14409" s="51">
        <v>10232</v>
      </c>
      <c r="B14409" s="51" t="s">
        <v>14601</v>
      </c>
      <c r="C14409" s="51" t="s">
        <v>182</v>
      </c>
    </row>
    <row r="14410" spans="1:4" ht="15.75" customHeight="1" x14ac:dyDescent="0.3">
      <c r="A14410" s="51">
        <v>10235</v>
      </c>
      <c r="B14410" s="51" t="s">
        <v>14602</v>
      </c>
      <c r="C14410" s="51" t="s">
        <v>182</v>
      </c>
    </row>
    <row r="14411" spans="1:4" ht="15.75" customHeight="1" x14ac:dyDescent="0.3">
      <c r="A14411" s="51">
        <v>10229</v>
      </c>
      <c r="B14411" s="51" t="s">
        <v>14603</v>
      </c>
      <c r="C14411" s="51" t="s">
        <v>182</v>
      </c>
    </row>
    <row r="14412" spans="1:4" ht="15.75" customHeight="1" x14ac:dyDescent="0.3">
      <c r="A14412" s="51">
        <v>10230</v>
      </c>
      <c r="B14412" s="51" t="s">
        <v>14604</v>
      </c>
      <c r="C14412" s="51" t="s">
        <v>182</v>
      </c>
    </row>
    <row r="14413" spans="1:4" ht="15.75" customHeight="1" x14ac:dyDescent="0.3">
      <c r="A14413" s="51">
        <v>10409</v>
      </c>
      <c r="B14413" s="51" t="s">
        <v>14605</v>
      </c>
      <c r="C14413" s="51" t="s">
        <v>182</v>
      </c>
    </row>
    <row r="14414" spans="1:4" ht="15.75" customHeight="1" x14ac:dyDescent="0.3">
      <c r="A14414" s="51">
        <v>10411</v>
      </c>
      <c r="B14414" s="51" t="s">
        <v>14606</v>
      </c>
      <c r="C14414" s="51" t="s">
        <v>182</v>
      </c>
    </row>
    <row r="14415" spans="1:4" ht="15.75" customHeight="1" x14ac:dyDescent="0.3">
      <c r="A14415" s="51">
        <v>10410</v>
      </c>
      <c r="B14415" s="51" t="s">
        <v>14607</v>
      </c>
      <c r="C14415" s="51" t="s">
        <v>182</v>
      </c>
    </row>
    <row r="14416" spans="1:4" ht="15.75" customHeight="1" x14ac:dyDescent="0.3">
      <c r="A14416" s="51">
        <v>10404</v>
      </c>
      <c r="B14416" s="51" t="s">
        <v>14608</v>
      </c>
      <c r="C14416" s="51" t="s">
        <v>182</v>
      </c>
    </row>
    <row r="14417" spans="1:4" ht="15.75" customHeight="1" x14ac:dyDescent="0.3">
      <c r="A14417" s="51">
        <v>10405</v>
      </c>
      <c r="B14417" s="51" t="s">
        <v>14609</v>
      </c>
      <c r="C14417" s="51" t="s">
        <v>182</v>
      </c>
    </row>
    <row r="14418" spans="1:4" ht="15.75" customHeight="1" x14ac:dyDescent="0.3">
      <c r="A14418" s="51">
        <v>10408</v>
      </c>
      <c r="B14418" s="51" t="s">
        <v>14610</v>
      </c>
      <c r="C14418" s="51" t="s">
        <v>182</v>
      </c>
    </row>
    <row r="14419" spans="1:4" ht="15.75" customHeight="1" x14ac:dyDescent="0.3">
      <c r="A14419" s="51">
        <v>10406</v>
      </c>
      <c r="B14419" s="51" t="s">
        <v>14611</v>
      </c>
      <c r="C14419" s="51" t="s">
        <v>182</v>
      </c>
    </row>
    <row r="14420" spans="1:4" ht="15.75" customHeight="1" x14ac:dyDescent="0.3">
      <c r="A14420" s="51">
        <v>10412</v>
      </c>
      <c r="B14420" s="51" t="s">
        <v>14612</v>
      </c>
      <c r="C14420" s="51" t="s">
        <v>182</v>
      </c>
    </row>
    <row r="14421" spans="1:4" ht="15.75" customHeight="1" x14ac:dyDescent="0.3">
      <c r="A14421" s="51">
        <v>10407</v>
      </c>
      <c r="B14421" s="51" t="s">
        <v>14613</v>
      </c>
      <c r="C14421" s="51" t="s">
        <v>182</v>
      </c>
    </row>
    <row r="14422" spans="1:4" ht="15.75" customHeight="1" x14ac:dyDescent="0.3">
      <c r="A14422" s="51">
        <v>10416</v>
      </c>
      <c r="B14422" s="51" t="s">
        <v>14614</v>
      </c>
      <c r="C14422" s="51" t="s">
        <v>182</v>
      </c>
    </row>
    <row r="14423" spans="1:4" ht="15.75" customHeight="1" x14ac:dyDescent="0.3">
      <c r="A14423" s="51">
        <v>10419</v>
      </c>
      <c r="B14423" s="51" t="s">
        <v>14615</v>
      </c>
      <c r="C14423" s="51" t="s">
        <v>182</v>
      </c>
    </row>
    <row r="14424" spans="1:4" ht="15.75" customHeight="1" x14ac:dyDescent="0.3">
      <c r="A14424" s="51">
        <v>10418</v>
      </c>
      <c r="B14424" s="51" t="s">
        <v>14616</v>
      </c>
      <c r="C14424" s="51" t="s">
        <v>182</v>
      </c>
    </row>
    <row r="14425" spans="1:4" ht="15.75" customHeight="1" x14ac:dyDescent="0.3">
      <c r="A14425" s="51">
        <v>21092</v>
      </c>
      <c r="B14425" s="51" t="s">
        <v>14617</v>
      </c>
      <c r="C14425" s="51" t="s">
        <v>182</v>
      </c>
    </row>
    <row r="14426" spans="1:4" ht="15.75" customHeight="1" x14ac:dyDescent="0.3">
      <c r="A14426" s="51">
        <v>12657</v>
      </c>
      <c r="B14426" s="51" t="s">
        <v>14618</v>
      </c>
      <c r="C14426" s="51" t="s">
        <v>182</v>
      </c>
    </row>
    <row r="14427" spans="1:4" ht="15.75" customHeight="1" x14ac:dyDescent="0.3">
      <c r="A14427" s="51">
        <v>10417</v>
      </c>
      <c r="B14427" s="51" t="s">
        <v>14619</v>
      </c>
      <c r="C14427" s="51" t="s">
        <v>182</v>
      </c>
    </row>
    <row r="14428" spans="1:4" ht="15.75" customHeight="1" x14ac:dyDescent="0.3">
      <c r="A14428" s="51">
        <v>10414</v>
      </c>
      <c r="B14428" s="51" t="s">
        <v>14620</v>
      </c>
      <c r="C14428" s="51" t="s">
        <v>182</v>
      </c>
    </row>
    <row r="14429" spans="1:4" ht="15.75" customHeight="1" x14ac:dyDescent="0.3">
      <c r="A14429" s="51">
        <v>10413</v>
      </c>
      <c r="B14429" s="51" t="s">
        <v>14621</v>
      </c>
      <c r="C14429" s="51" t="s">
        <v>182</v>
      </c>
    </row>
    <row r="14430" spans="1:4" ht="15.75" customHeight="1" x14ac:dyDescent="0.3">
      <c r="A14430" s="51">
        <v>10415</v>
      </c>
      <c r="B14430" s="51" t="s">
        <v>14622</v>
      </c>
      <c r="C14430" s="51" t="s">
        <v>182</v>
      </c>
    </row>
    <row r="14431" spans="1:4" ht="15.75" customHeight="1" x14ac:dyDescent="0.3">
      <c r="A14431" s="51">
        <v>38643</v>
      </c>
      <c r="B14431" s="51" t="s">
        <v>14623</v>
      </c>
      <c r="C14431" s="51" t="s">
        <v>182</v>
      </c>
      <c r="D14431" s="51">
        <v>73.599999999999994</v>
      </c>
    </row>
    <row r="14432" spans="1:4" ht="15.75" customHeight="1" x14ac:dyDescent="0.3">
      <c r="A14432" s="51">
        <v>6157</v>
      </c>
      <c r="B14432" s="51" t="s">
        <v>14624</v>
      </c>
      <c r="C14432" s="51" t="s">
        <v>182</v>
      </c>
      <c r="D14432" s="51">
        <v>100.54</v>
      </c>
    </row>
    <row r="14433" spans="1:4" ht="15.75" customHeight="1" x14ac:dyDescent="0.3">
      <c r="A14433" s="51">
        <v>6158</v>
      </c>
      <c r="B14433" s="51" t="s">
        <v>14625</v>
      </c>
      <c r="C14433" s="51" t="s">
        <v>182</v>
      </c>
      <c r="D14433" s="51">
        <v>7.42</v>
      </c>
    </row>
    <row r="14434" spans="1:4" ht="15.75" customHeight="1" x14ac:dyDescent="0.3">
      <c r="A14434" s="51">
        <v>6156</v>
      </c>
      <c r="B14434" s="51" t="s">
        <v>14626</v>
      </c>
      <c r="C14434" s="51" t="s">
        <v>182</v>
      </c>
      <c r="D14434" s="51">
        <v>6.37</v>
      </c>
    </row>
    <row r="14435" spans="1:4" ht="15.75" customHeight="1" x14ac:dyDescent="0.3">
      <c r="A14435" s="51">
        <v>6153</v>
      </c>
      <c r="B14435" s="51" t="s">
        <v>14627</v>
      </c>
      <c r="C14435" s="51" t="s">
        <v>182</v>
      </c>
      <c r="D14435" s="51">
        <v>5.1100000000000003</v>
      </c>
    </row>
    <row r="14436" spans="1:4" ht="15.75" customHeight="1" x14ac:dyDescent="0.3">
      <c r="A14436" s="51">
        <v>6154</v>
      </c>
      <c r="B14436" s="51" t="s">
        <v>14628</v>
      </c>
      <c r="C14436" s="51" t="s">
        <v>182</v>
      </c>
      <c r="D14436" s="51">
        <v>9.08</v>
      </c>
    </row>
    <row r="14437" spans="1:4" ht="15.75" customHeight="1" x14ac:dyDescent="0.3">
      <c r="A14437" s="51">
        <v>6155</v>
      </c>
      <c r="B14437" s="51" t="s">
        <v>14629</v>
      </c>
      <c r="C14437" s="51" t="s">
        <v>182</v>
      </c>
      <c r="D14437" s="51">
        <v>20.9</v>
      </c>
    </row>
    <row r="14438" spans="1:4" ht="15.75" customHeight="1" x14ac:dyDescent="0.3">
      <c r="A14438" s="51">
        <v>43595</v>
      </c>
      <c r="B14438" s="51" t="s">
        <v>14630</v>
      </c>
      <c r="C14438" s="51" t="s">
        <v>182</v>
      </c>
      <c r="D14438" s="51">
        <v>18.149999999999999</v>
      </c>
    </row>
    <row r="14439" spans="1:4" ht="15.75" customHeight="1" x14ac:dyDescent="0.3">
      <c r="A14439" s="51">
        <v>43596</v>
      </c>
      <c r="B14439" s="51" t="s">
        <v>14631</v>
      </c>
      <c r="C14439" s="51" t="s">
        <v>182</v>
      </c>
      <c r="D14439" s="51">
        <v>20.98</v>
      </c>
    </row>
    <row r="14440" spans="1:4" ht="15.75" customHeight="1" x14ac:dyDescent="0.3">
      <c r="A14440" s="51">
        <v>38108</v>
      </c>
      <c r="B14440" s="51" t="s">
        <v>14632</v>
      </c>
      <c r="C14440" s="51" t="s">
        <v>182</v>
      </c>
      <c r="D14440" s="51">
        <v>53.02</v>
      </c>
    </row>
    <row r="14441" spans="1:4" ht="15.75" customHeight="1" x14ac:dyDescent="0.3">
      <c r="A14441" s="51">
        <v>38087</v>
      </c>
      <c r="B14441" s="51" t="s">
        <v>14633</v>
      </c>
      <c r="C14441" s="51" t="s">
        <v>182</v>
      </c>
      <c r="D14441" s="51">
        <v>68.19</v>
      </c>
    </row>
    <row r="14442" spans="1:4" ht="15.75" customHeight="1" x14ac:dyDescent="0.3">
      <c r="A14442" s="51">
        <v>38109</v>
      </c>
      <c r="B14442" s="51" t="s">
        <v>14634</v>
      </c>
      <c r="C14442" s="51" t="s">
        <v>182</v>
      </c>
      <c r="D14442" s="51">
        <v>84.73</v>
      </c>
    </row>
    <row r="14443" spans="1:4" ht="15.75" customHeight="1" x14ac:dyDescent="0.3">
      <c r="A14443" s="51">
        <v>38088</v>
      </c>
      <c r="B14443" s="51" t="s">
        <v>14635</v>
      </c>
      <c r="C14443" s="51" t="s">
        <v>182</v>
      </c>
      <c r="D14443" s="51">
        <v>89.09</v>
      </c>
    </row>
    <row r="14444" spans="1:4" ht="15.75" customHeight="1" x14ac:dyDescent="0.3">
      <c r="A14444" s="51">
        <v>38110</v>
      </c>
      <c r="B14444" s="51" t="s">
        <v>14636</v>
      </c>
      <c r="C14444" s="51" t="s">
        <v>182</v>
      </c>
      <c r="D14444" s="51">
        <v>32.590000000000003</v>
      </c>
    </row>
    <row r="14445" spans="1:4" ht="15.75" customHeight="1" x14ac:dyDescent="0.3">
      <c r="A14445" s="51">
        <v>38089</v>
      </c>
      <c r="B14445" s="51" t="s">
        <v>14637</v>
      </c>
      <c r="C14445" s="51" t="s">
        <v>182</v>
      </c>
      <c r="D14445" s="51">
        <v>56.79</v>
      </c>
    </row>
    <row r="14446" spans="1:4" ht="15.75" customHeight="1" x14ac:dyDescent="0.3">
      <c r="A14446" s="51">
        <v>38111</v>
      </c>
      <c r="B14446" s="51" t="s">
        <v>14638</v>
      </c>
      <c r="C14446" s="51" t="s">
        <v>182</v>
      </c>
      <c r="D14446" s="51">
        <v>36.450000000000003</v>
      </c>
    </row>
    <row r="14447" spans="1:4" ht="15.75" customHeight="1" x14ac:dyDescent="0.3">
      <c r="A14447" s="51">
        <v>38090</v>
      </c>
      <c r="B14447" s="51" t="s">
        <v>14639</v>
      </c>
      <c r="C14447" s="51" t="s">
        <v>182</v>
      </c>
      <c r="D14447" s="51">
        <v>58.7</v>
      </c>
    </row>
    <row r="14448" spans="1:4" ht="15.75" customHeight="1" x14ac:dyDescent="0.3">
      <c r="A14448" s="51">
        <v>38400</v>
      </c>
      <c r="B14448" s="51" t="s">
        <v>14640</v>
      </c>
      <c r="C14448" s="51" t="s">
        <v>182</v>
      </c>
      <c r="D14448" s="51">
        <v>22.41</v>
      </c>
    </row>
    <row r="14449" spans="1:4" ht="15.75" customHeight="1" x14ac:dyDescent="0.3">
      <c r="A14449" s="51">
        <v>13726</v>
      </c>
      <c r="B14449" s="51" t="s">
        <v>14641</v>
      </c>
      <c r="C14449" s="51" t="s">
        <v>182</v>
      </c>
    </row>
    <row r="14450" spans="1:4" ht="15.75" customHeight="1" x14ac:dyDescent="0.3">
      <c r="A14450" s="51">
        <v>12627</v>
      </c>
      <c r="B14450" s="51" t="s">
        <v>14642</v>
      </c>
      <c r="C14450" s="51" t="s">
        <v>182</v>
      </c>
      <c r="D14450" s="51">
        <v>1.4</v>
      </c>
    </row>
    <row r="14451" spans="1:4" ht="15.75" customHeight="1" x14ac:dyDescent="0.3">
      <c r="A14451" s="51">
        <v>39996</v>
      </c>
      <c r="B14451" s="51" t="s">
        <v>14643</v>
      </c>
      <c r="C14451" s="51" t="s">
        <v>224</v>
      </c>
      <c r="D14451" s="51">
        <v>3.34</v>
      </c>
    </row>
    <row r="14452" spans="1:4" ht="15.75" customHeight="1" x14ac:dyDescent="0.3">
      <c r="A14452" s="51">
        <v>10478</v>
      </c>
      <c r="B14452" s="51" t="s">
        <v>14644</v>
      </c>
      <c r="C14452" s="51" t="s">
        <v>9362</v>
      </c>
      <c r="D14452" s="51">
        <v>36.96</v>
      </c>
    </row>
    <row r="14453" spans="1:4" ht="15.75" customHeight="1" x14ac:dyDescent="0.3">
      <c r="A14453" s="51">
        <v>10481</v>
      </c>
      <c r="B14453" s="51" t="s">
        <v>14645</v>
      </c>
      <c r="C14453" s="51" t="s">
        <v>9362</v>
      </c>
      <c r="D14453" s="51">
        <v>32.869999999999997</v>
      </c>
    </row>
    <row r="14454" spans="1:4" ht="15.75" customHeight="1" x14ac:dyDescent="0.3">
      <c r="A14454" s="51">
        <v>10475</v>
      </c>
      <c r="B14454" s="51" t="s">
        <v>14646</v>
      </c>
      <c r="C14454" s="51" t="s">
        <v>9362</v>
      </c>
      <c r="D14454" s="51">
        <v>31.8</v>
      </c>
    </row>
    <row r="14455" spans="1:4" ht="15.75" customHeight="1" x14ac:dyDescent="0.3">
      <c r="A14455" s="51">
        <v>4030</v>
      </c>
      <c r="B14455" s="51" t="s">
        <v>14647</v>
      </c>
      <c r="C14455" s="51" t="s">
        <v>216</v>
      </c>
      <c r="D14455" s="51">
        <v>7.82</v>
      </c>
    </row>
    <row r="14456" spans="1:4" ht="15.75" customHeight="1" x14ac:dyDescent="0.3">
      <c r="A14456" s="51">
        <v>4031</v>
      </c>
      <c r="B14456" s="51" t="s">
        <v>14648</v>
      </c>
      <c r="C14456" s="51" t="s">
        <v>216</v>
      </c>
      <c r="D14456" s="51">
        <v>36.76</v>
      </c>
    </row>
    <row r="14457" spans="1:4" ht="15.75" customHeight="1" x14ac:dyDescent="0.3">
      <c r="A14457" s="51">
        <v>39399</v>
      </c>
      <c r="B14457" s="51" t="s">
        <v>14649</v>
      </c>
      <c r="C14457" s="51" t="s">
        <v>182</v>
      </c>
    </row>
    <row r="14458" spans="1:4" ht="15.75" customHeight="1" x14ac:dyDescent="0.3">
      <c r="A14458" s="51">
        <v>39400</v>
      </c>
      <c r="B14458" s="51" t="s">
        <v>14650</v>
      </c>
      <c r="C14458" s="51" t="s">
        <v>182</v>
      </c>
    </row>
    <row r="14459" spans="1:4" ht="15.75" customHeight="1" x14ac:dyDescent="0.3">
      <c r="A14459" s="51">
        <v>39401</v>
      </c>
      <c r="B14459" s="51" t="s">
        <v>14651</v>
      </c>
      <c r="C14459" s="51" t="s">
        <v>182</v>
      </c>
    </row>
    <row r="14460" spans="1:4" ht="15.75" customHeight="1" x14ac:dyDescent="0.3">
      <c r="A14460" s="51">
        <v>11652</v>
      </c>
      <c r="B14460" s="51" t="s">
        <v>14652</v>
      </c>
      <c r="C14460" s="51" t="s">
        <v>182</v>
      </c>
    </row>
    <row r="14461" spans="1:4" ht="15.75" customHeight="1" x14ac:dyDescent="0.3">
      <c r="A14461" s="51">
        <v>13475</v>
      </c>
      <c r="B14461" s="51" t="s">
        <v>14653</v>
      </c>
      <c r="C14461" s="51" t="s">
        <v>182</v>
      </c>
    </row>
    <row r="14462" spans="1:4" ht="15.75" customHeight="1" x14ac:dyDescent="0.3">
      <c r="A14462" s="51">
        <v>13896</v>
      </c>
      <c r="B14462" s="51" t="s">
        <v>14654</v>
      </c>
      <c r="C14462" s="51" t="s">
        <v>182</v>
      </c>
    </row>
    <row r="14463" spans="1:4" ht="15.75" customHeight="1" x14ac:dyDescent="0.3">
      <c r="A14463" s="51">
        <v>44470</v>
      </c>
      <c r="B14463" s="51" t="s">
        <v>14655</v>
      </c>
      <c r="C14463" s="51" t="s">
        <v>182</v>
      </c>
    </row>
    <row r="14464" spans="1:4" ht="15.75" customHeight="1" x14ac:dyDescent="0.3">
      <c r="A14464" s="51">
        <v>13476</v>
      </c>
      <c r="B14464" s="51" t="s">
        <v>14656</v>
      </c>
      <c r="C14464" s="51" t="s">
        <v>182</v>
      </c>
    </row>
    <row r="14465" spans="1:4" ht="15.75" customHeight="1" x14ac:dyDescent="0.3">
      <c r="A14465" s="51">
        <v>44491</v>
      </c>
      <c r="B14465" s="51" t="s">
        <v>14657</v>
      </c>
      <c r="C14465" s="51" t="s">
        <v>182</v>
      </c>
    </row>
    <row r="14466" spans="1:4" ht="15.75" customHeight="1" x14ac:dyDescent="0.3">
      <c r="A14466" s="51">
        <v>10488</v>
      </c>
      <c r="B14466" s="51" t="s">
        <v>14658</v>
      </c>
      <c r="C14466" s="51" t="s">
        <v>182</v>
      </c>
    </row>
    <row r="14467" spans="1:4" ht="15.75" customHeight="1" x14ac:dyDescent="0.3">
      <c r="A14467" s="51">
        <v>13606</v>
      </c>
      <c r="B14467" s="51" t="s">
        <v>14659</v>
      </c>
      <c r="C14467" s="51" t="s">
        <v>182</v>
      </c>
    </row>
    <row r="14468" spans="1:4" ht="15.75" customHeight="1" x14ac:dyDescent="0.3">
      <c r="A14468" s="51">
        <v>10489</v>
      </c>
      <c r="B14468" s="51" t="s">
        <v>14660</v>
      </c>
      <c r="C14468" s="51" t="s">
        <v>2092</v>
      </c>
      <c r="D14468" s="51">
        <v>27.47</v>
      </c>
    </row>
    <row r="14469" spans="1:4" ht="15.75" customHeight="1" x14ac:dyDescent="0.3">
      <c r="A14469" s="51">
        <v>41073</v>
      </c>
      <c r="B14469" s="51" t="s">
        <v>14661</v>
      </c>
      <c r="C14469" s="51" t="s">
        <v>6963</v>
      </c>
      <c r="D14469" s="51">
        <v>4819.71</v>
      </c>
    </row>
    <row r="14470" spans="1:4" ht="15.75" customHeight="1" x14ac:dyDescent="0.3">
      <c r="A14470" s="51">
        <v>34391</v>
      </c>
      <c r="B14470" s="51" t="s">
        <v>14662</v>
      </c>
      <c r="C14470" s="51" t="s">
        <v>216</v>
      </c>
      <c r="D14470" s="51">
        <v>718.12</v>
      </c>
    </row>
    <row r="14471" spans="1:4" ht="15.75" customHeight="1" x14ac:dyDescent="0.3">
      <c r="A14471" s="51">
        <v>10496</v>
      </c>
      <c r="B14471" s="51" t="s">
        <v>14663</v>
      </c>
      <c r="C14471" s="51" t="s">
        <v>216</v>
      </c>
      <c r="D14471" s="51">
        <v>625</v>
      </c>
    </row>
    <row r="14472" spans="1:4" ht="15.75" customHeight="1" x14ac:dyDescent="0.3">
      <c r="A14472" s="51">
        <v>10497</v>
      </c>
      <c r="B14472" s="51" t="s">
        <v>14664</v>
      </c>
      <c r="C14472" s="51" t="s">
        <v>216</v>
      </c>
      <c r="D14472" s="51">
        <v>1624.99</v>
      </c>
    </row>
    <row r="14473" spans="1:4" ht="15.75" customHeight="1" x14ac:dyDescent="0.3">
      <c r="A14473" s="51">
        <v>10504</v>
      </c>
      <c r="B14473" s="51" t="s">
        <v>14665</v>
      </c>
      <c r="C14473" s="51" t="s">
        <v>216</v>
      </c>
      <c r="D14473" s="51">
        <v>1900</v>
      </c>
    </row>
    <row r="14474" spans="1:4" ht="15.75" customHeight="1" x14ac:dyDescent="0.3">
      <c r="A14474" s="51">
        <v>34390</v>
      </c>
      <c r="B14474" s="51" t="s">
        <v>14666</v>
      </c>
      <c r="C14474" s="51" t="s">
        <v>216</v>
      </c>
      <c r="D14474" s="51">
        <v>559.99</v>
      </c>
    </row>
    <row r="14475" spans="1:4" ht="15.75" customHeight="1" x14ac:dyDescent="0.3">
      <c r="A14475" s="51">
        <v>34389</v>
      </c>
      <c r="B14475" s="51" t="s">
        <v>14667</v>
      </c>
      <c r="C14475" s="51" t="s">
        <v>216</v>
      </c>
      <c r="D14475" s="51">
        <v>175</v>
      </c>
    </row>
    <row r="14476" spans="1:4" ht="15.75" customHeight="1" x14ac:dyDescent="0.3">
      <c r="A14476" s="51">
        <v>34388</v>
      </c>
      <c r="B14476" s="51" t="s">
        <v>14668</v>
      </c>
      <c r="C14476" s="51" t="s">
        <v>216</v>
      </c>
      <c r="D14476" s="51">
        <v>248.72</v>
      </c>
    </row>
    <row r="14477" spans="1:4" ht="15.75" customHeight="1" x14ac:dyDescent="0.3">
      <c r="A14477" s="51">
        <v>34387</v>
      </c>
      <c r="B14477" s="51" t="s">
        <v>14669</v>
      </c>
      <c r="C14477" s="51" t="s">
        <v>216</v>
      </c>
      <c r="D14477" s="51">
        <v>403.75</v>
      </c>
    </row>
    <row r="14478" spans="1:4" ht="15.75" customHeight="1" x14ac:dyDescent="0.3">
      <c r="A14478" s="51">
        <v>11188</v>
      </c>
      <c r="B14478" s="51" t="s">
        <v>14670</v>
      </c>
      <c r="C14478" s="51" t="s">
        <v>216</v>
      </c>
      <c r="D14478" s="51">
        <v>199.99</v>
      </c>
    </row>
    <row r="14479" spans="1:4" ht="15.75" customHeight="1" x14ac:dyDescent="0.3">
      <c r="A14479" s="51">
        <v>11189</v>
      </c>
      <c r="B14479" s="51" t="s">
        <v>14671</v>
      </c>
      <c r="C14479" s="51" t="s">
        <v>216</v>
      </c>
      <c r="D14479" s="51">
        <v>300</v>
      </c>
    </row>
    <row r="14480" spans="1:4" ht="15.75" customHeight="1" x14ac:dyDescent="0.3">
      <c r="A14480" s="51">
        <v>21107</v>
      </c>
      <c r="B14480" s="51" t="s">
        <v>14672</v>
      </c>
      <c r="C14480" s="51" t="s">
        <v>216</v>
      </c>
      <c r="D14480" s="51">
        <v>215.89</v>
      </c>
    </row>
    <row r="14481" spans="1:4" ht="15.75" customHeight="1" x14ac:dyDescent="0.3">
      <c r="A14481" s="51">
        <v>34386</v>
      </c>
      <c r="B14481" s="51" t="s">
        <v>14673</v>
      </c>
      <c r="C14481" s="51" t="s">
        <v>216</v>
      </c>
      <c r="D14481" s="51">
        <v>375</v>
      </c>
    </row>
    <row r="14482" spans="1:4" ht="15.75" customHeight="1" x14ac:dyDescent="0.3">
      <c r="A14482" s="51">
        <v>10490</v>
      </c>
      <c r="B14482" s="51" t="s">
        <v>14674</v>
      </c>
      <c r="C14482" s="51" t="s">
        <v>216</v>
      </c>
      <c r="D14482" s="51">
        <v>131.25</v>
      </c>
    </row>
    <row r="14483" spans="1:4" ht="15.75" customHeight="1" x14ac:dyDescent="0.3">
      <c r="A14483" s="51">
        <v>10492</v>
      </c>
      <c r="B14483" s="51" t="s">
        <v>14675</v>
      </c>
      <c r="C14483" s="51" t="s">
        <v>216</v>
      </c>
      <c r="D14483" s="51">
        <v>150</v>
      </c>
    </row>
    <row r="14484" spans="1:4" ht="15.75" customHeight="1" x14ac:dyDescent="0.3">
      <c r="A14484" s="51">
        <v>10493</v>
      </c>
      <c r="B14484" s="51" t="s">
        <v>14676</v>
      </c>
      <c r="C14484" s="51" t="s">
        <v>216</v>
      </c>
      <c r="D14484" s="51">
        <v>175</v>
      </c>
    </row>
    <row r="14485" spans="1:4" ht="15.75" customHeight="1" x14ac:dyDescent="0.3">
      <c r="A14485" s="51">
        <v>10491</v>
      </c>
      <c r="B14485" s="51" t="s">
        <v>14677</v>
      </c>
      <c r="C14485" s="51" t="s">
        <v>216</v>
      </c>
      <c r="D14485" s="51">
        <v>212.5</v>
      </c>
    </row>
    <row r="14486" spans="1:4" ht="15.75" customHeight="1" x14ac:dyDescent="0.3">
      <c r="A14486" s="51">
        <v>34385</v>
      </c>
      <c r="B14486" s="51" t="s">
        <v>14678</v>
      </c>
      <c r="C14486" s="51" t="s">
        <v>216</v>
      </c>
      <c r="D14486" s="51">
        <v>310</v>
      </c>
    </row>
    <row r="14487" spans="1:4" ht="15.75" customHeight="1" x14ac:dyDescent="0.3">
      <c r="A14487" s="51">
        <v>10499</v>
      </c>
      <c r="B14487" s="51" t="s">
        <v>14679</v>
      </c>
      <c r="C14487" s="51" t="s">
        <v>216</v>
      </c>
      <c r="D14487" s="51">
        <v>124.99</v>
      </c>
    </row>
    <row r="14488" spans="1:4" ht="15.75" customHeight="1" x14ac:dyDescent="0.3">
      <c r="A14488" s="51">
        <v>34384</v>
      </c>
      <c r="B14488" s="51" t="s">
        <v>14680</v>
      </c>
      <c r="C14488" s="51" t="s">
        <v>216</v>
      </c>
      <c r="D14488" s="51">
        <v>375</v>
      </c>
    </row>
    <row r="14489" spans="1:4" ht="15.75" customHeight="1" x14ac:dyDescent="0.3">
      <c r="A14489" s="51">
        <v>11185</v>
      </c>
      <c r="B14489" s="51" t="s">
        <v>14681</v>
      </c>
      <c r="C14489" s="51" t="s">
        <v>216</v>
      </c>
      <c r="D14489" s="51">
        <v>387.49</v>
      </c>
    </row>
    <row r="14490" spans="1:4" ht="15.75" customHeight="1" x14ac:dyDescent="0.3">
      <c r="A14490" s="51">
        <v>10507</v>
      </c>
      <c r="B14490" s="51" t="s">
        <v>14682</v>
      </c>
      <c r="C14490" s="51" t="s">
        <v>216</v>
      </c>
      <c r="D14490" s="51">
        <v>472.44</v>
      </c>
    </row>
    <row r="14491" spans="1:4" ht="15.75" customHeight="1" x14ac:dyDescent="0.3">
      <c r="A14491" s="51">
        <v>10505</v>
      </c>
      <c r="B14491" s="51" t="s">
        <v>14683</v>
      </c>
      <c r="C14491" s="51" t="s">
        <v>216</v>
      </c>
      <c r="D14491" s="51">
        <v>278.77</v>
      </c>
    </row>
    <row r="14492" spans="1:4" ht="15.75" customHeight="1" x14ac:dyDescent="0.3">
      <c r="A14492" s="51">
        <v>10506</v>
      </c>
      <c r="B14492" s="51" t="s">
        <v>14684</v>
      </c>
      <c r="C14492" s="51" t="s">
        <v>216</v>
      </c>
      <c r="D14492" s="51">
        <v>363.92</v>
      </c>
    </row>
    <row r="14493" spans="1:4" ht="15.75" customHeight="1" x14ac:dyDescent="0.3">
      <c r="A14493" s="51">
        <v>5031</v>
      </c>
      <c r="B14493" s="51" t="s">
        <v>14685</v>
      </c>
      <c r="C14493" s="51" t="s">
        <v>216</v>
      </c>
      <c r="D14493" s="51">
        <v>511</v>
      </c>
    </row>
    <row r="14494" spans="1:4" ht="15.75" customHeight="1" x14ac:dyDescent="0.3">
      <c r="A14494" s="51">
        <v>10502</v>
      </c>
      <c r="B14494" s="51" t="s">
        <v>14686</v>
      </c>
      <c r="C14494" s="51" t="s">
        <v>216</v>
      </c>
      <c r="D14494" s="51">
        <v>595.42999999999995</v>
      </c>
    </row>
    <row r="14495" spans="1:4" ht="15.75" customHeight="1" x14ac:dyDescent="0.3">
      <c r="A14495" s="51">
        <v>10501</v>
      </c>
      <c r="B14495" s="51" t="s">
        <v>14687</v>
      </c>
      <c r="C14495" s="51" t="s">
        <v>216</v>
      </c>
      <c r="D14495" s="51">
        <v>336.4</v>
      </c>
    </row>
    <row r="14496" spans="1:4" ht="15.75" customHeight="1" x14ac:dyDescent="0.3">
      <c r="A14496" s="51">
        <v>10503</v>
      </c>
      <c r="B14496" s="51" t="s">
        <v>14688</v>
      </c>
      <c r="C14496" s="51" t="s">
        <v>216</v>
      </c>
      <c r="D14496" s="51">
        <v>454.48</v>
      </c>
    </row>
    <row r="14497" spans="1:4" ht="15.75" customHeight="1" x14ac:dyDescent="0.3">
      <c r="A14497" s="51">
        <v>4500</v>
      </c>
      <c r="B14497" s="51" t="s">
        <v>14689</v>
      </c>
      <c r="C14497" s="51" t="s">
        <v>224</v>
      </c>
      <c r="D14497" s="51">
        <v>13.48</v>
      </c>
    </row>
    <row r="14498" spans="1:4" ht="15.75" customHeight="1" x14ac:dyDescent="0.3">
      <c r="A14498" s="51">
        <v>4448</v>
      </c>
      <c r="B14498" s="51" t="s">
        <v>14690</v>
      </c>
      <c r="C14498" s="51" t="s">
        <v>224</v>
      </c>
      <c r="D14498" s="51">
        <v>18.52</v>
      </c>
    </row>
    <row r="14499" spans="1:4" ht="15.75" customHeight="1" x14ac:dyDescent="0.3">
      <c r="A14499" s="51">
        <v>20213</v>
      </c>
      <c r="B14499" s="51" t="s">
        <v>14691</v>
      </c>
      <c r="C14499" s="51" t="s">
        <v>224</v>
      </c>
      <c r="D14499" s="51">
        <v>28.56</v>
      </c>
    </row>
    <row r="14500" spans="1:4" ht="15.75" customHeight="1" x14ac:dyDescent="0.3">
      <c r="A14500" s="51">
        <v>20211</v>
      </c>
      <c r="B14500" s="51" t="s">
        <v>14692</v>
      </c>
      <c r="C14500" s="51" t="s">
        <v>224</v>
      </c>
      <c r="D14500" s="51">
        <v>37.82</v>
      </c>
    </row>
    <row r="14501" spans="1:4" ht="15.75" customHeight="1" x14ac:dyDescent="0.3">
      <c r="A14501" s="51">
        <v>40270</v>
      </c>
      <c r="B14501" s="51" t="s">
        <v>14693</v>
      </c>
      <c r="C14501" s="51" t="s">
        <v>224</v>
      </c>
    </row>
    <row r="14502" spans="1:4" ht="15.75" customHeight="1" x14ac:dyDescent="0.3">
      <c r="A14502" s="51">
        <v>4425</v>
      </c>
      <c r="B14502" s="51" t="s">
        <v>14694</v>
      </c>
      <c r="C14502" s="51" t="s">
        <v>224</v>
      </c>
      <c r="D14502" s="51">
        <v>31.26</v>
      </c>
    </row>
    <row r="14503" spans="1:4" ht="15.75" customHeight="1" x14ac:dyDescent="0.3">
      <c r="A14503" s="51">
        <v>4472</v>
      </c>
      <c r="B14503" s="51" t="s">
        <v>14695</v>
      </c>
      <c r="C14503" s="51" t="s">
        <v>224</v>
      </c>
      <c r="D14503" s="51">
        <v>39.049999999999997</v>
      </c>
    </row>
    <row r="14504" spans="1:4" ht="15.75" customHeight="1" x14ac:dyDescent="0.3">
      <c r="A14504" s="51">
        <v>35272</v>
      </c>
      <c r="B14504" s="51" t="s">
        <v>14696</v>
      </c>
      <c r="C14504" s="51" t="s">
        <v>224</v>
      </c>
      <c r="D14504" s="51">
        <v>56.45</v>
      </c>
    </row>
    <row r="14505" spans="1:4" ht="15.75" customHeight="1" x14ac:dyDescent="0.3">
      <c r="A14505" s="51">
        <v>4481</v>
      </c>
      <c r="B14505" s="51" t="s">
        <v>14697</v>
      </c>
      <c r="C14505" s="51" t="s">
        <v>224</v>
      </c>
      <c r="D14505" s="51">
        <v>60.42</v>
      </c>
    </row>
    <row r="14506" spans="1:4" ht="15.75" customHeight="1" x14ac:dyDescent="0.3">
      <c r="A14506" s="51">
        <v>34345</v>
      </c>
      <c r="B14506" s="51" t="s">
        <v>14698</v>
      </c>
      <c r="C14506" s="51" t="s">
        <v>2092</v>
      </c>
      <c r="D14506" s="51">
        <v>21.39</v>
      </c>
    </row>
    <row r="14507" spans="1:4" ht="15.75" customHeight="1" x14ac:dyDescent="0.3">
      <c r="A14507" s="51">
        <v>41096</v>
      </c>
      <c r="B14507" s="51" t="s">
        <v>14699</v>
      </c>
      <c r="C14507" s="51" t="s">
        <v>6963</v>
      </c>
      <c r="D14507" s="51">
        <v>3755.13</v>
      </c>
    </row>
  </sheetData>
  <pageMargins left="0.511811024" right="0.511811024" top="0.78740157499999996" bottom="0.78740157499999996"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6489"/>
  <sheetViews>
    <sheetView workbookViewId="0"/>
  </sheetViews>
  <sheetFormatPr defaultColWidth="14.44140625" defaultRowHeight="15" customHeight="1" x14ac:dyDescent="0.3"/>
  <cols>
    <col min="1" max="6" width="8.6640625" customWidth="1"/>
  </cols>
  <sheetData>
    <row r="1" spans="1:4" ht="14.4" x14ac:dyDescent="0.3">
      <c r="A1" s="51">
        <v>307731</v>
      </c>
      <c r="B1" s="51" t="s">
        <v>14700</v>
      </c>
      <c r="C1" s="51" t="s">
        <v>14701</v>
      </c>
      <c r="D1" s="51">
        <v>145.56</v>
      </c>
    </row>
    <row r="2" spans="1:4" ht="14.4" x14ac:dyDescent="0.3">
      <c r="A2" s="51">
        <v>307732</v>
      </c>
      <c r="B2" s="51" t="s">
        <v>14702</v>
      </c>
      <c r="C2" s="51" t="s">
        <v>14701</v>
      </c>
      <c r="D2" s="51">
        <v>113.56</v>
      </c>
    </row>
    <row r="3" spans="1:4" ht="14.4" x14ac:dyDescent="0.3">
      <c r="A3" s="51">
        <v>308308</v>
      </c>
      <c r="B3" s="51" t="s">
        <v>14703</v>
      </c>
      <c r="C3" s="51" t="s">
        <v>14704</v>
      </c>
      <c r="D3" s="51">
        <v>5539.47</v>
      </c>
    </row>
    <row r="4" spans="1:4" ht="14.4" x14ac:dyDescent="0.3">
      <c r="A4" s="51">
        <v>308313</v>
      </c>
      <c r="B4" s="51" t="s">
        <v>14705</v>
      </c>
      <c r="C4" s="51" t="s">
        <v>14704</v>
      </c>
      <c r="D4" s="51">
        <v>34338.15</v>
      </c>
    </row>
    <row r="5" spans="1:4" ht="14.4" x14ac:dyDescent="0.3">
      <c r="A5" s="51">
        <v>308309</v>
      </c>
      <c r="B5" s="51" t="s">
        <v>14706</v>
      </c>
      <c r="C5" s="51" t="s">
        <v>14704</v>
      </c>
      <c r="D5" s="51">
        <v>9112.06</v>
      </c>
    </row>
    <row r="6" spans="1:4" ht="14.4" x14ac:dyDescent="0.3">
      <c r="A6" s="51">
        <v>308310</v>
      </c>
      <c r="B6" s="51" t="s">
        <v>14707</v>
      </c>
      <c r="C6" s="51" t="s">
        <v>14704</v>
      </c>
      <c r="D6" s="51">
        <v>12629.13</v>
      </c>
    </row>
    <row r="7" spans="1:4" ht="14.4" x14ac:dyDescent="0.3">
      <c r="A7" s="51">
        <v>308311</v>
      </c>
      <c r="B7" s="51" t="s">
        <v>14708</v>
      </c>
      <c r="C7" s="51" t="s">
        <v>14704</v>
      </c>
      <c r="D7" s="51">
        <v>17718.97</v>
      </c>
    </row>
    <row r="8" spans="1:4" ht="14.4" x14ac:dyDescent="0.3">
      <c r="A8" s="51">
        <v>308312</v>
      </c>
      <c r="B8" s="51" t="s">
        <v>14709</v>
      </c>
      <c r="C8" s="51" t="s">
        <v>14704</v>
      </c>
      <c r="D8" s="51">
        <v>24661.26</v>
      </c>
    </row>
    <row r="9" spans="1:4" ht="14.4" x14ac:dyDescent="0.3">
      <c r="A9" s="51">
        <v>308307</v>
      </c>
      <c r="B9" s="51" t="s">
        <v>14710</v>
      </c>
      <c r="C9" s="51" t="s">
        <v>14704</v>
      </c>
      <c r="D9" s="51">
        <v>3423.5</v>
      </c>
    </row>
    <row r="10" spans="1:4" ht="14.4" x14ac:dyDescent="0.3">
      <c r="A10" s="51">
        <v>308322</v>
      </c>
      <c r="B10" s="51" t="s">
        <v>14711</v>
      </c>
      <c r="C10" s="51" t="s">
        <v>14704</v>
      </c>
      <c r="D10" s="51">
        <v>4862.41</v>
      </c>
    </row>
    <row r="11" spans="1:4" ht="14.4" x14ac:dyDescent="0.3">
      <c r="A11" s="51">
        <v>308327</v>
      </c>
      <c r="B11" s="51" t="s">
        <v>14712</v>
      </c>
      <c r="C11" s="51" t="s">
        <v>14704</v>
      </c>
      <c r="D11" s="51">
        <v>29398.240000000002</v>
      </c>
    </row>
    <row r="12" spans="1:4" ht="14.4" x14ac:dyDescent="0.3">
      <c r="A12" s="51">
        <v>308323</v>
      </c>
      <c r="B12" s="51" t="s">
        <v>14713</v>
      </c>
      <c r="C12" s="51" t="s">
        <v>14704</v>
      </c>
      <c r="D12" s="51">
        <v>7473.31</v>
      </c>
    </row>
    <row r="13" spans="1:4" ht="14.4" x14ac:dyDescent="0.3">
      <c r="A13" s="51">
        <v>308324</v>
      </c>
      <c r="B13" s="51" t="s">
        <v>14714</v>
      </c>
      <c r="C13" s="51" t="s">
        <v>14704</v>
      </c>
      <c r="D13" s="51">
        <v>11142.54</v>
      </c>
    </row>
    <row r="14" spans="1:4" ht="14.4" x14ac:dyDescent="0.3">
      <c r="A14" s="51">
        <v>308325</v>
      </c>
      <c r="B14" s="51" t="s">
        <v>14715</v>
      </c>
      <c r="C14" s="51" t="s">
        <v>14704</v>
      </c>
      <c r="D14" s="51">
        <v>15703.67</v>
      </c>
    </row>
    <row r="15" spans="1:4" ht="14.4" x14ac:dyDescent="0.3">
      <c r="A15" s="51">
        <v>308326</v>
      </c>
      <c r="B15" s="51" t="s">
        <v>14716</v>
      </c>
      <c r="C15" s="51" t="s">
        <v>14704</v>
      </c>
      <c r="D15" s="51">
        <v>21772.68</v>
      </c>
    </row>
    <row r="16" spans="1:4" ht="14.4" x14ac:dyDescent="0.3">
      <c r="A16" s="51">
        <v>308321</v>
      </c>
      <c r="B16" s="51" t="s">
        <v>14717</v>
      </c>
      <c r="C16" s="51" t="s">
        <v>14704</v>
      </c>
      <c r="D16" s="51">
        <v>4479.17</v>
      </c>
    </row>
    <row r="17" spans="1:4" ht="14.4" x14ac:dyDescent="0.3">
      <c r="A17" s="51">
        <v>308315</v>
      </c>
      <c r="B17" s="51" t="s">
        <v>14718</v>
      </c>
      <c r="C17" s="51" t="s">
        <v>14704</v>
      </c>
      <c r="D17" s="51">
        <v>6226.19</v>
      </c>
    </row>
    <row r="18" spans="1:4" ht="14.4" x14ac:dyDescent="0.3">
      <c r="A18" s="51">
        <v>308320</v>
      </c>
      <c r="B18" s="51" t="s">
        <v>14719</v>
      </c>
      <c r="C18" s="51" t="s">
        <v>14704</v>
      </c>
      <c r="D18" s="51">
        <v>43233.42</v>
      </c>
    </row>
    <row r="19" spans="1:4" ht="14.4" x14ac:dyDescent="0.3">
      <c r="A19" s="51">
        <v>308316</v>
      </c>
      <c r="B19" s="51" t="s">
        <v>14720</v>
      </c>
      <c r="C19" s="51" t="s">
        <v>14704</v>
      </c>
      <c r="D19" s="51">
        <v>8913.24</v>
      </c>
    </row>
    <row r="20" spans="1:4" ht="14.4" x14ac:dyDescent="0.3">
      <c r="A20" s="51">
        <v>308317</v>
      </c>
      <c r="B20" s="51" t="s">
        <v>14721</v>
      </c>
      <c r="C20" s="51" t="s">
        <v>14704</v>
      </c>
      <c r="D20" s="51">
        <v>17003.98</v>
      </c>
    </row>
    <row r="21" spans="1:4" ht="15.75" customHeight="1" x14ac:dyDescent="0.3">
      <c r="A21" s="51">
        <v>308318</v>
      </c>
      <c r="B21" s="51" t="s">
        <v>14722</v>
      </c>
      <c r="C21" s="51" t="s">
        <v>14704</v>
      </c>
      <c r="D21" s="51">
        <v>22228.05</v>
      </c>
    </row>
    <row r="22" spans="1:4" ht="15.75" customHeight="1" x14ac:dyDescent="0.3">
      <c r="A22" s="51">
        <v>308319</v>
      </c>
      <c r="B22" s="51" t="s">
        <v>14723</v>
      </c>
      <c r="C22" s="51" t="s">
        <v>14704</v>
      </c>
      <c r="D22" s="51">
        <v>25214.400000000001</v>
      </c>
    </row>
    <row r="23" spans="1:4" ht="15.75" customHeight="1" x14ac:dyDescent="0.3">
      <c r="A23" s="51">
        <v>308314</v>
      </c>
      <c r="B23" s="51" t="s">
        <v>14724</v>
      </c>
      <c r="C23" s="51" t="s">
        <v>14704</v>
      </c>
      <c r="D23" s="51">
        <v>4478.41</v>
      </c>
    </row>
    <row r="24" spans="1:4" ht="15.75" customHeight="1" x14ac:dyDescent="0.3">
      <c r="A24" s="51">
        <v>308250</v>
      </c>
      <c r="B24" s="51" t="s">
        <v>14725</v>
      </c>
      <c r="C24" s="51" t="s">
        <v>14704</v>
      </c>
      <c r="D24" s="51">
        <v>7092.19</v>
      </c>
    </row>
    <row r="25" spans="1:4" ht="15.75" customHeight="1" x14ac:dyDescent="0.3">
      <c r="A25" s="51">
        <v>308251</v>
      </c>
      <c r="B25" s="51" t="s">
        <v>14726</v>
      </c>
      <c r="C25" s="51" t="s">
        <v>14704</v>
      </c>
      <c r="D25" s="51">
        <v>11039.52</v>
      </c>
    </row>
    <row r="26" spans="1:4" ht="15.75" customHeight="1" x14ac:dyDescent="0.3">
      <c r="A26" s="51">
        <v>308268</v>
      </c>
      <c r="B26" s="51" t="s">
        <v>14727</v>
      </c>
      <c r="C26" s="51" t="s">
        <v>14704</v>
      </c>
      <c r="D26" s="51">
        <v>71744.45</v>
      </c>
    </row>
    <row r="27" spans="1:4" ht="15.75" customHeight="1" x14ac:dyDescent="0.3">
      <c r="A27" s="51">
        <v>308252</v>
      </c>
      <c r="B27" s="51" t="s">
        <v>14728</v>
      </c>
      <c r="C27" s="51" t="s">
        <v>14704</v>
      </c>
      <c r="D27" s="51">
        <v>12827.47</v>
      </c>
    </row>
    <row r="28" spans="1:4" ht="15.75" customHeight="1" x14ac:dyDescent="0.3">
      <c r="A28" s="51">
        <v>308253</v>
      </c>
      <c r="B28" s="51" t="s">
        <v>14729</v>
      </c>
      <c r="C28" s="51" t="s">
        <v>14704</v>
      </c>
      <c r="D28" s="51">
        <v>15536.95</v>
      </c>
    </row>
    <row r="29" spans="1:4" ht="15.75" customHeight="1" x14ac:dyDescent="0.3">
      <c r="A29" s="51">
        <v>308254</v>
      </c>
      <c r="B29" s="51" t="s">
        <v>14730</v>
      </c>
      <c r="C29" s="51" t="s">
        <v>14704</v>
      </c>
      <c r="D29" s="51">
        <v>18535.5</v>
      </c>
    </row>
    <row r="30" spans="1:4" ht="15.75" customHeight="1" x14ac:dyDescent="0.3">
      <c r="A30" s="51">
        <v>308255</v>
      </c>
      <c r="B30" s="51" t="s">
        <v>14731</v>
      </c>
      <c r="C30" s="51" t="s">
        <v>14704</v>
      </c>
      <c r="D30" s="51">
        <v>21418.74</v>
      </c>
    </row>
    <row r="31" spans="1:4" ht="15.75" customHeight="1" x14ac:dyDescent="0.3">
      <c r="A31" s="51">
        <v>308256</v>
      </c>
      <c r="B31" s="51" t="s">
        <v>14732</v>
      </c>
      <c r="C31" s="51" t="s">
        <v>14704</v>
      </c>
      <c r="D31" s="51">
        <v>28692.12</v>
      </c>
    </row>
    <row r="32" spans="1:4" ht="15.75" customHeight="1" x14ac:dyDescent="0.3">
      <c r="A32" s="51">
        <v>308257</v>
      </c>
      <c r="B32" s="51" t="s">
        <v>14733</v>
      </c>
      <c r="C32" s="51" t="s">
        <v>14704</v>
      </c>
      <c r="D32" s="51">
        <v>30705.81</v>
      </c>
    </row>
    <row r="33" spans="1:4" ht="15.75" customHeight="1" x14ac:dyDescent="0.3">
      <c r="A33" s="51">
        <v>308258</v>
      </c>
      <c r="B33" s="51" t="s">
        <v>14734</v>
      </c>
      <c r="C33" s="51" t="s">
        <v>14704</v>
      </c>
      <c r="D33" s="51">
        <v>34291.199999999997</v>
      </c>
    </row>
    <row r="34" spans="1:4" ht="15.75" customHeight="1" x14ac:dyDescent="0.3">
      <c r="A34" s="51">
        <v>308259</v>
      </c>
      <c r="B34" s="51" t="s">
        <v>14735</v>
      </c>
      <c r="C34" s="51" t="s">
        <v>14704</v>
      </c>
      <c r="D34" s="51">
        <v>36262.51</v>
      </c>
    </row>
    <row r="35" spans="1:4" ht="15.75" customHeight="1" x14ac:dyDescent="0.3">
      <c r="A35" s="51">
        <v>308260</v>
      </c>
      <c r="B35" s="51" t="s">
        <v>14736</v>
      </c>
      <c r="C35" s="51" t="s">
        <v>14704</v>
      </c>
      <c r="D35" s="51">
        <v>40841.85</v>
      </c>
    </row>
    <row r="36" spans="1:4" ht="15.75" customHeight="1" x14ac:dyDescent="0.3">
      <c r="A36" s="51">
        <v>308261</v>
      </c>
      <c r="B36" s="51" t="s">
        <v>14737</v>
      </c>
      <c r="C36" s="51" t="s">
        <v>14704</v>
      </c>
      <c r="D36" s="51">
        <v>44099.41</v>
      </c>
    </row>
    <row r="37" spans="1:4" ht="15.75" customHeight="1" x14ac:dyDescent="0.3">
      <c r="A37" s="51">
        <v>308262</v>
      </c>
      <c r="B37" s="51" t="s">
        <v>14738</v>
      </c>
      <c r="C37" s="51" t="s">
        <v>14704</v>
      </c>
      <c r="D37" s="51">
        <v>52292.47</v>
      </c>
    </row>
    <row r="38" spans="1:4" ht="15.75" customHeight="1" x14ac:dyDescent="0.3">
      <c r="A38" s="51">
        <v>308263</v>
      </c>
      <c r="B38" s="51" t="s">
        <v>14739</v>
      </c>
      <c r="C38" s="51" t="s">
        <v>14704</v>
      </c>
      <c r="D38" s="51">
        <v>56322.32</v>
      </c>
    </row>
    <row r="39" spans="1:4" ht="15.75" customHeight="1" x14ac:dyDescent="0.3">
      <c r="A39" s="51">
        <v>308264</v>
      </c>
      <c r="B39" s="51" t="s">
        <v>14740</v>
      </c>
      <c r="C39" s="51" t="s">
        <v>14704</v>
      </c>
      <c r="D39" s="51">
        <v>56481.19</v>
      </c>
    </row>
    <row r="40" spans="1:4" ht="15.75" customHeight="1" x14ac:dyDescent="0.3">
      <c r="A40" s="51">
        <v>308265</v>
      </c>
      <c r="B40" s="51" t="s">
        <v>14741</v>
      </c>
      <c r="C40" s="51" t="s">
        <v>14704</v>
      </c>
      <c r="D40" s="51">
        <v>56984.59</v>
      </c>
    </row>
    <row r="41" spans="1:4" ht="15.75" customHeight="1" x14ac:dyDescent="0.3">
      <c r="A41" s="51">
        <v>308266</v>
      </c>
      <c r="B41" s="51" t="s">
        <v>14742</v>
      </c>
      <c r="C41" s="51" t="s">
        <v>14704</v>
      </c>
      <c r="D41" s="51">
        <v>64400.01</v>
      </c>
    </row>
    <row r="42" spans="1:4" ht="15.75" customHeight="1" x14ac:dyDescent="0.3">
      <c r="A42" s="51">
        <v>308267</v>
      </c>
      <c r="B42" s="51" t="s">
        <v>14743</v>
      </c>
      <c r="C42" s="51" t="s">
        <v>14704</v>
      </c>
      <c r="D42" s="51">
        <v>68321.61</v>
      </c>
    </row>
    <row r="43" spans="1:4" ht="15.75" customHeight="1" x14ac:dyDescent="0.3">
      <c r="A43" s="51">
        <v>308288</v>
      </c>
      <c r="B43" s="51" t="s">
        <v>14744</v>
      </c>
      <c r="C43" s="51" t="s">
        <v>14704</v>
      </c>
      <c r="D43" s="51">
        <v>7922.28</v>
      </c>
    </row>
    <row r="44" spans="1:4" ht="15.75" customHeight="1" x14ac:dyDescent="0.3">
      <c r="A44" s="51">
        <v>308289</v>
      </c>
      <c r="B44" s="51" t="s">
        <v>14745</v>
      </c>
      <c r="C44" s="51" t="s">
        <v>14704</v>
      </c>
      <c r="D44" s="51">
        <v>10979.21</v>
      </c>
    </row>
    <row r="45" spans="1:4" ht="15.75" customHeight="1" x14ac:dyDescent="0.3">
      <c r="A45" s="51">
        <v>308306</v>
      </c>
      <c r="B45" s="51" t="s">
        <v>14746</v>
      </c>
      <c r="C45" s="51" t="s">
        <v>14704</v>
      </c>
      <c r="D45" s="51">
        <v>72754.94</v>
      </c>
    </row>
    <row r="46" spans="1:4" ht="15.75" customHeight="1" x14ac:dyDescent="0.3">
      <c r="A46" s="51">
        <v>308290</v>
      </c>
      <c r="B46" s="51" t="s">
        <v>14747</v>
      </c>
      <c r="C46" s="51" t="s">
        <v>14704</v>
      </c>
      <c r="D46" s="51">
        <v>14385.26</v>
      </c>
    </row>
    <row r="47" spans="1:4" ht="15.75" customHeight="1" x14ac:dyDescent="0.3">
      <c r="A47" s="51">
        <v>308291</v>
      </c>
      <c r="B47" s="51" t="s">
        <v>14748</v>
      </c>
      <c r="C47" s="51" t="s">
        <v>14704</v>
      </c>
      <c r="D47" s="51">
        <v>17190.11</v>
      </c>
    </row>
    <row r="48" spans="1:4" ht="15.75" customHeight="1" x14ac:dyDescent="0.3">
      <c r="A48" s="51">
        <v>308292</v>
      </c>
      <c r="B48" s="51" t="s">
        <v>14749</v>
      </c>
      <c r="C48" s="51" t="s">
        <v>14704</v>
      </c>
      <c r="D48" s="51">
        <v>19839.52</v>
      </c>
    </row>
    <row r="49" spans="1:4" ht="15.75" customHeight="1" x14ac:dyDescent="0.3">
      <c r="A49" s="51">
        <v>308293</v>
      </c>
      <c r="B49" s="51" t="s">
        <v>14750</v>
      </c>
      <c r="C49" s="51" t="s">
        <v>14704</v>
      </c>
      <c r="D49" s="51">
        <v>22425.55</v>
      </c>
    </row>
    <row r="50" spans="1:4" ht="15.75" customHeight="1" x14ac:dyDescent="0.3">
      <c r="A50" s="51">
        <v>308294</v>
      </c>
      <c r="B50" s="51" t="s">
        <v>14751</v>
      </c>
      <c r="C50" s="51" t="s">
        <v>14704</v>
      </c>
      <c r="D50" s="51">
        <v>25420.82</v>
      </c>
    </row>
    <row r="51" spans="1:4" ht="15.75" customHeight="1" x14ac:dyDescent="0.3">
      <c r="A51" s="51">
        <v>308295</v>
      </c>
      <c r="B51" s="51" t="s">
        <v>14752</v>
      </c>
      <c r="C51" s="51" t="s">
        <v>14704</v>
      </c>
      <c r="D51" s="51">
        <v>29332.37</v>
      </c>
    </row>
    <row r="52" spans="1:4" ht="15.75" customHeight="1" x14ac:dyDescent="0.3">
      <c r="A52" s="51">
        <v>308296</v>
      </c>
      <c r="B52" s="51" t="s">
        <v>14753</v>
      </c>
      <c r="C52" s="51" t="s">
        <v>14704</v>
      </c>
      <c r="D52" s="51">
        <v>32642.27</v>
      </c>
    </row>
    <row r="53" spans="1:4" ht="15.75" customHeight="1" x14ac:dyDescent="0.3">
      <c r="A53" s="51">
        <v>308297</v>
      </c>
      <c r="B53" s="51" t="s">
        <v>14754</v>
      </c>
      <c r="C53" s="51" t="s">
        <v>14704</v>
      </c>
      <c r="D53" s="51">
        <v>35285.71</v>
      </c>
    </row>
    <row r="54" spans="1:4" ht="15.75" customHeight="1" x14ac:dyDescent="0.3">
      <c r="A54" s="51">
        <v>308298</v>
      </c>
      <c r="B54" s="51" t="s">
        <v>14755</v>
      </c>
      <c r="C54" s="51" t="s">
        <v>14704</v>
      </c>
      <c r="D54" s="51">
        <v>41631.949999999997</v>
      </c>
    </row>
    <row r="55" spans="1:4" ht="15.75" customHeight="1" x14ac:dyDescent="0.3">
      <c r="A55" s="51">
        <v>308299</v>
      </c>
      <c r="B55" s="51" t="s">
        <v>14756</v>
      </c>
      <c r="C55" s="51" t="s">
        <v>14704</v>
      </c>
      <c r="D55" s="51">
        <v>44984.46</v>
      </c>
    </row>
    <row r="56" spans="1:4" ht="15.75" customHeight="1" x14ac:dyDescent="0.3">
      <c r="A56" s="51">
        <v>308300</v>
      </c>
      <c r="B56" s="51" t="s">
        <v>14757</v>
      </c>
      <c r="C56" s="51" t="s">
        <v>14704</v>
      </c>
      <c r="D56" s="51">
        <v>48424.36</v>
      </c>
    </row>
    <row r="57" spans="1:4" ht="15.75" customHeight="1" x14ac:dyDescent="0.3">
      <c r="A57" s="51">
        <v>308301</v>
      </c>
      <c r="B57" s="51" t="s">
        <v>14758</v>
      </c>
      <c r="C57" s="51" t="s">
        <v>14704</v>
      </c>
      <c r="D57" s="51">
        <v>52218.69</v>
      </c>
    </row>
    <row r="58" spans="1:4" ht="15.75" customHeight="1" x14ac:dyDescent="0.3">
      <c r="A58" s="51">
        <v>308302</v>
      </c>
      <c r="B58" s="51" t="s">
        <v>14759</v>
      </c>
      <c r="C58" s="51" t="s">
        <v>14704</v>
      </c>
      <c r="D58" s="51">
        <v>56681.89</v>
      </c>
    </row>
    <row r="59" spans="1:4" ht="15.75" customHeight="1" x14ac:dyDescent="0.3">
      <c r="A59" s="51">
        <v>308303</v>
      </c>
      <c r="B59" s="51" t="s">
        <v>14760</v>
      </c>
      <c r="C59" s="51" t="s">
        <v>14704</v>
      </c>
      <c r="D59" s="51">
        <v>61840.45</v>
      </c>
    </row>
    <row r="60" spans="1:4" ht="15.75" customHeight="1" x14ac:dyDescent="0.3">
      <c r="A60" s="51">
        <v>308304</v>
      </c>
      <c r="B60" s="51" t="s">
        <v>14761</v>
      </c>
      <c r="C60" s="51" t="s">
        <v>14704</v>
      </c>
      <c r="D60" s="51">
        <v>65318.55</v>
      </c>
    </row>
    <row r="61" spans="1:4" ht="15.75" customHeight="1" x14ac:dyDescent="0.3">
      <c r="A61" s="51">
        <v>308305</v>
      </c>
      <c r="B61" s="51" t="s">
        <v>14762</v>
      </c>
      <c r="C61" s="51" t="s">
        <v>14704</v>
      </c>
      <c r="D61" s="51">
        <v>69302.89</v>
      </c>
    </row>
    <row r="62" spans="1:4" ht="15.75" customHeight="1" x14ac:dyDescent="0.3">
      <c r="A62" s="51">
        <v>308269</v>
      </c>
      <c r="B62" s="51" t="s">
        <v>14763</v>
      </c>
      <c r="C62" s="51" t="s">
        <v>14704</v>
      </c>
      <c r="D62" s="51">
        <v>10552.73</v>
      </c>
    </row>
    <row r="63" spans="1:4" ht="15.75" customHeight="1" x14ac:dyDescent="0.3">
      <c r="A63" s="51">
        <v>308270</v>
      </c>
      <c r="B63" s="51" t="s">
        <v>14764</v>
      </c>
      <c r="C63" s="51" t="s">
        <v>14704</v>
      </c>
      <c r="D63" s="51">
        <v>14290.93</v>
      </c>
    </row>
    <row r="64" spans="1:4" ht="15.75" customHeight="1" x14ac:dyDescent="0.3">
      <c r="A64" s="51">
        <v>308287</v>
      </c>
      <c r="B64" s="51" t="s">
        <v>14765</v>
      </c>
      <c r="C64" s="51" t="s">
        <v>14704</v>
      </c>
      <c r="D64" s="51">
        <v>78038.38</v>
      </c>
    </row>
    <row r="65" spans="1:4" ht="15.75" customHeight="1" x14ac:dyDescent="0.3">
      <c r="A65" s="51">
        <v>308271</v>
      </c>
      <c r="B65" s="51" t="s">
        <v>14766</v>
      </c>
      <c r="C65" s="51" t="s">
        <v>14704</v>
      </c>
      <c r="D65" s="51">
        <v>17410.599999999999</v>
      </c>
    </row>
    <row r="66" spans="1:4" ht="15.75" customHeight="1" x14ac:dyDescent="0.3">
      <c r="A66" s="51">
        <v>308272</v>
      </c>
      <c r="B66" s="51" t="s">
        <v>14767</v>
      </c>
      <c r="C66" s="51" t="s">
        <v>14704</v>
      </c>
      <c r="D66" s="51">
        <v>20652.47</v>
      </c>
    </row>
    <row r="67" spans="1:4" ht="15.75" customHeight="1" x14ac:dyDescent="0.3">
      <c r="A67" s="51">
        <v>308273</v>
      </c>
      <c r="B67" s="51" t="s">
        <v>14768</v>
      </c>
      <c r="C67" s="51" t="s">
        <v>14704</v>
      </c>
      <c r="D67" s="51">
        <v>23612.080000000002</v>
      </c>
    </row>
    <row r="68" spans="1:4" ht="15.75" customHeight="1" x14ac:dyDescent="0.3">
      <c r="A68" s="51">
        <v>308274</v>
      </c>
      <c r="B68" s="51" t="s">
        <v>14769</v>
      </c>
      <c r="C68" s="51" t="s">
        <v>14704</v>
      </c>
      <c r="D68" s="51">
        <v>27361.05</v>
      </c>
    </row>
    <row r="69" spans="1:4" ht="15.75" customHeight="1" x14ac:dyDescent="0.3">
      <c r="A69" s="51">
        <v>308275</v>
      </c>
      <c r="B69" s="51" t="s">
        <v>14770</v>
      </c>
      <c r="C69" s="51" t="s">
        <v>14704</v>
      </c>
      <c r="D69" s="51">
        <v>30541.13</v>
      </c>
    </row>
    <row r="70" spans="1:4" ht="15.75" customHeight="1" x14ac:dyDescent="0.3">
      <c r="A70" s="51">
        <v>308276</v>
      </c>
      <c r="B70" s="51" t="s">
        <v>14771</v>
      </c>
      <c r="C70" s="51" t="s">
        <v>14704</v>
      </c>
      <c r="D70" s="51">
        <v>35018.5</v>
      </c>
    </row>
    <row r="71" spans="1:4" ht="15.75" customHeight="1" x14ac:dyDescent="0.3">
      <c r="A71" s="51">
        <v>308277</v>
      </c>
      <c r="B71" s="51" t="s">
        <v>14772</v>
      </c>
      <c r="C71" s="51" t="s">
        <v>14704</v>
      </c>
      <c r="D71" s="51">
        <v>38761.53</v>
      </c>
    </row>
    <row r="72" spans="1:4" ht="15.75" customHeight="1" x14ac:dyDescent="0.3">
      <c r="A72" s="51">
        <v>308278</v>
      </c>
      <c r="B72" s="51" t="s">
        <v>14773</v>
      </c>
      <c r="C72" s="51" t="s">
        <v>14704</v>
      </c>
      <c r="D72" s="51">
        <v>41933.19</v>
      </c>
    </row>
    <row r="73" spans="1:4" ht="15.75" customHeight="1" x14ac:dyDescent="0.3">
      <c r="A73" s="51">
        <v>308279</v>
      </c>
      <c r="B73" s="51" t="s">
        <v>14774</v>
      </c>
      <c r="C73" s="51" t="s">
        <v>14704</v>
      </c>
      <c r="D73" s="51">
        <v>46845.39</v>
      </c>
    </row>
    <row r="74" spans="1:4" ht="15.75" customHeight="1" x14ac:dyDescent="0.3">
      <c r="A74" s="51">
        <v>308280</v>
      </c>
      <c r="B74" s="51" t="s">
        <v>14775</v>
      </c>
      <c r="C74" s="51" t="s">
        <v>14704</v>
      </c>
      <c r="D74" s="51">
        <v>50208.44</v>
      </c>
    </row>
    <row r="75" spans="1:4" ht="15.75" customHeight="1" x14ac:dyDescent="0.3">
      <c r="A75" s="51">
        <v>308281</v>
      </c>
      <c r="B75" s="51" t="s">
        <v>14776</v>
      </c>
      <c r="C75" s="51" t="s">
        <v>14704</v>
      </c>
      <c r="D75" s="51">
        <v>53907.35</v>
      </c>
    </row>
    <row r="76" spans="1:4" ht="15.75" customHeight="1" x14ac:dyDescent="0.3">
      <c r="A76" s="51">
        <v>308282</v>
      </c>
      <c r="B76" s="51" t="s">
        <v>14777</v>
      </c>
      <c r="C76" s="51" t="s">
        <v>14704</v>
      </c>
      <c r="D76" s="51">
        <v>57829.599999999999</v>
      </c>
    </row>
    <row r="77" spans="1:4" ht="15.75" customHeight="1" x14ac:dyDescent="0.3">
      <c r="A77" s="51">
        <v>308283</v>
      </c>
      <c r="B77" s="51" t="s">
        <v>14778</v>
      </c>
      <c r="C77" s="51" t="s">
        <v>14704</v>
      </c>
      <c r="D77" s="51">
        <v>61455.91</v>
      </c>
    </row>
    <row r="78" spans="1:4" ht="15.75" customHeight="1" x14ac:dyDescent="0.3">
      <c r="A78" s="51">
        <v>308284</v>
      </c>
      <c r="B78" s="51" t="s">
        <v>14779</v>
      </c>
      <c r="C78" s="51" t="s">
        <v>14704</v>
      </c>
      <c r="D78" s="51">
        <v>66224.7</v>
      </c>
    </row>
    <row r="79" spans="1:4" ht="15.75" customHeight="1" x14ac:dyDescent="0.3">
      <c r="A79" s="51">
        <v>308285</v>
      </c>
      <c r="B79" s="51" t="s">
        <v>14780</v>
      </c>
      <c r="C79" s="51" t="s">
        <v>14704</v>
      </c>
      <c r="D79" s="51">
        <v>70094.12</v>
      </c>
    </row>
    <row r="80" spans="1:4" ht="15.75" customHeight="1" x14ac:dyDescent="0.3">
      <c r="A80" s="51">
        <v>308286</v>
      </c>
      <c r="B80" s="51" t="s">
        <v>14781</v>
      </c>
      <c r="C80" s="51" t="s">
        <v>14704</v>
      </c>
      <c r="D80" s="51">
        <v>74110.509999999995</v>
      </c>
    </row>
    <row r="81" spans="1:4" ht="15.75" customHeight="1" x14ac:dyDescent="0.3">
      <c r="A81" s="51">
        <v>307733</v>
      </c>
      <c r="B81" s="51" t="s">
        <v>14782</v>
      </c>
      <c r="C81" s="51" t="s">
        <v>10</v>
      </c>
      <c r="D81" s="51">
        <v>269.67</v>
      </c>
    </row>
    <row r="82" spans="1:4" ht="15.75" customHeight="1" x14ac:dyDescent="0.3">
      <c r="A82" s="51">
        <v>307734</v>
      </c>
      <c r="B82" s="51" t="s">
        <v>14783</v>
      </c>
      <c r="C82" s="51" t="s">
        <v>10</v>
      </c>
      <c r="D82" s="51">
        <v>325.19</v>
      </c>
    </row>
    <row r="83" spans="1:4" ht="15.75" customHeight="1" x14ac:dyDescent="0.3">
      <c r="A83" s="51">
        <v>307735</v>
      </c>
      <c r="B83" s="51" t="s">
        <v>14784</v>
      </c>
      <c r="C83" s="51" t="s">
        <v>10</v>
      </c>
      <c r="D83" s="51">
        <v>425.25</v>
      </c>
    </row>
    <row r="84" spans="1:4" ht="15.75" customHeight="1" x14ac:dyDescent="0.3">
      <c r="A84" s="51">
        <v>307736</v>
      </c>
      <c r="B84" s="51" t="s">
        <v>14785</v>
      </c>
      <c r="C84" s="51" t="s">
        <v>10</v>
      </c>
      <c r="D84" s="51">
        <v>565.74</v>
      </c>
    </row>
    <row r="85" spans="1:4" ht="15.75" customHeight="1" x14ac:dyDescent="0.3">
      <c r="A85" s="51">
        <v>307737</v>
      </c>
      <c r="B85" s="51" t="s">
        <v>14786</v>
      </c>
      <c r="C85" s="51" t="s">
        <v>10</v>
      </c>
      <c r="D85" s="51">
        <v>596.16</v>
      </c>
    </row>
    <row r="86" spans="1:4" ht="15.75" customHeight="1" x14ac:dyDescent="0.3">
      <c r="A86" s="51">
        <v>307730</v>
      </c>
      <c r="B86" s="51" t="s">
        <v>14787</v>
      </c>
      <c r="C86" s="51" t="s">
        <v>10</v>
      </c>
      <c r="D86" s="51">
        <v>0</v>
      </c>
    </row>
    <row r="87" spans="1:4" ht="15.75" customHeight="1" x14ac:dyDescent="0.3">
      <c r="A87" s="51">
        <v>307084</v>
      </c>
      <c r="B87" s="51" t="s">
        <v>14788</v>
      </c>
      <c r="C87" s="51" t="s">
        <v>10</v>
      </c>
      <c r="D87" s="51">
        <v>37.31</v>
      </c>
    </row>
    <row r="88" spans="1:4" ht="15.75" customHeight="1" x14ac:dyDescent="0.3">
      <c r="A88" s="51">
        <v>407818</v>
      </c>
      <c r="B88" s="51" t="s">
        <v>14789</v>
      </c>
      <c r="C88" s="51" t="s">
        <v>14790</v>
      </c>
      <c r="D88" s="51">
        <v>12.5</v>
      </c>
    </row>
    <row r="89" spans="1:4" ht="15.75" customHeight="1" x14ac:dyDescent="0.3">
      <c r="A89" s="51">
        <v>407819</v>
      </c>
      <c r="B89" s="51" t="s">
        <v>14791</v>
      </c>
      <c r="C89" s="51" t="s">
        <v>14790</v>
      </c>
      <c r="D89" s="51">
        <v>13</v>
      </c>
    </row>
    <row r="90" spans="1:4" ht="15.75" customHeight="1" x14ac:dyDescent="0.3">
      <c r="A90" s="51">
        <v>407820</v>
      </c>
      <c r="B90" s="51" t="s">
        <v>14792</v>
      </c>
      <c r="C90" s="51" t="s">
        <v>14790</v>
      </c>
      <c r="D90" s="51">
        <v>13.74</v>
      </c>
    </row>
    <row r="91" spans="1:4" ht="15.75" customHeight="1" x14ac:dyDescent="0.3">
      <c r="A91" s="51">
        <v>407740</v>
      </c>
      <c r="B91" s="51" t="s">
        <v>14793</v>
      </c>
      <c r="C91" s="51" t="s">
        <v>14790</v>
      </c>
      <c r="D91" s="51">
        <v>16.09</v>
      </c>
    </row>
    <row r="92" spans="1:4" ht="15.75" customHeight="1" x14ac:dyDescent="0.3">
      <c r="A92" s="51">
        <v>408037</v>
      </c>
      <c r="B92" s="51" t="s">
        <v>14794</v>
      </c>
      <c r="C92" s="51" t="s">
        <v>14704</v>
      </c>
      <c r="D92" s="51">
        <v>21.11</v>
      </c>
    </row>
    <row r="93" spans="1:4" ht="15.75" customHeight="1" x14ac:dyDescent="0.3">
      <c r="A93" s="51">
        <v>408038</v>
      </c>
      <c r="B93" s="51" t="s">
        <v>14795</v>
      </c>
      <c r="C93" s="51" t="s">
        <v>14704</v>
      </c>
      <c r="D93" s="51">
        <v>32.4</v>
      </c>
    </row>
    <row r="94" spans="1:4" ht="15.75" customHeight="1" x14ac:dyDescent="0.3">
      <c r="A94" s="51">
        <v>408039</v>
      </c>
      <c r="B94" s="51" t="s">
        <v>14796</v>
      </c>
      <c r="C94" s="51" t="s">
        <v>14704</v>
      </c>
      <c r="D94" s="51">
        <v>43.59</v>
      </c>
    </row>
    <row r="95" spans="1:4" ht="15.75" customHeight="1" x14ac:dyDescent="0.3">
      <c r="A95" s="51">
        <v>408041</v>
      </c>
      <c r="B95" s="51" t="s">
        <v>14797</v>
      </c>
      <c r="C95" s="51" t="s">
        <v>14704</v>
      </c>
      <c r="D95" s="51">
        <v>56.26</v>
      </c>
    </row>
    <row r="96" spans="1:4" ht="15.75" customHeight="1" x14ac:dyDescent="0.3">
      <c r="A96" s="51">
        <v>408042</v>
      </c>
      <c r="B96" s="51" t="s">
        <v>14798</v>
      </c>
      <c r="C96" s="51" t="s">
        <v>14704</v>
      </c>
      <c r="D96" s="51">
        <v>80.16</v>
      </c>
    </row>
    <row r="97" spans="1:4" ht="15.75" customHeight="1" x14ac:dyDescent="0.3">
      <c r="A97" s="51">
        <v>408031</v>
      </c>
      <c r="B97" s="51" t="s">
        <v>14799</v>
      </c>
      <c r="C97" s="51" t="s">
        <v>14704</v>
      </c>
      <c r="D97" s="51">
        <v>22.27</v>
      </c>
    </row>
    <row r="98" spans="1:4" ht="15.75" customHeight="1" x14ac:dyDescent="0.3">
      <c r="A98" s="51">
        <v>408032</v>
      </c>
      <c r="B98" s="51" t="s">
        <v>14800</v>
      </c>
      <c r="C98" s="51" t="s">
        <v>14704</v>
      </c>
      <c r="D98" s="51">
        <v>30.23</v>
      </c>
    </row>
    <row r="99" spans="1:4" ht="15.75" customHeight="1" x14ac:dyDescent="0.3">
      <c r="A99" s="51">
        <v>408033</v>
      </c>
      <c r="B99" s="51" t="s">
        <v>14801</v>
      </c>
      <c r="C99" s="51" t="s">
        <v>14704</v>
      </c>
      <c r="D99" s="51">
        <v>41.1</v>
      </c>
    </row>
    <row r="100" spans="1:4" ht="15.75" customHeight="1" x14ac:dyDescent="0.3">
      <c r="A100" s="51">
        <v>408035</v>
      </c>
      <c r="B100" s="51" t="s">
        <v>14802</v>
      </c>
      <c r="C100" s="51" t="s">
        <v>14704</v>
      </c>
      <c r="D100" s="51">
        <v>68.650000000000006</v>
      </c>
    </row>
    <row r="101" spans="1:4" ht="15.75" customHeight="1" x14ac:dyDescent="0.3">
      <c r="A101" s="51">
        <v>408036</v>
      </c>
      <c r="B101" s="51" t="s">
        <v>14803</v>
      </c>
      <c r="C101" s="51" t="s">
        <v>14704</v>
      </c>
      <c r="D101" s="51">
        <v>151.32</v>
      </c>
    </row>
    <row r="102" spans="1:4" ht="15.75" customHeight="1" x14ac:dyDescent="0.3">
      <c r="A102" s="51">
        <v>408067</v>
      </c>
      <c r="B102" s="51" t="s">
        <v>14804</v>
      </c>
      <c r="C102" s="51" t="s">
        <v>14790</v>
      </c>
      <c r="D102" s="51">
        <v>11.3</v>
      </c>
    </row>
    <row r="103" spans="1:4" ht="15.75" customHeight="1" x14ac:dyDescent="0.3">
      <c r="A103" s="51">
        <v>407743</v>
      </c>
      <c r="B103" s="51" t="s">
        <v>14805</v>
      </c>
      <c r="C103" s="51" t="s">
        <v>14790</v>
      </c>
      <c r="D103" s="51">
        <v>11.89</v>
      </c>
    </row>
    <row r="104" spans="1:4" ht="15.75" customHeight="1" x14ac:dyDescent="0.3">
      <c r="A104" s="51">
        <v>607137</v>
      </c>
      <c r="B104" s="51" t="s">
        <v>14806</v>
      </c>
      <c r="C104" s="51" t="s">
        <v>10</v>
      </c>
      <c r="D104" s="51">
        <v>60798.83</v>
      </c>
    </row>
    <row r="105" spans="1:4" ht="15.75" customHeight="1" x14ac:dyDescent="0.3">
      <c r="A105" s="51">
        <v>606785</v>
      </c>
      <c r="B105" s="51" t="s">
        <v>14807</v>
      </c>
      <c r="C105" s="51" t="s">
        <v>10</v>
      </c>
      <c r="D105" s="51">
        <v>60237.440000000002</v>
      </c>
    </row>
    <row r="106" spans="1:4" ht="15.75" customHeight="1" x14ac:dyDescent="0.3">
      <c r="A106" s="51">
        <v>607139</v>
      </c>
      <c r="B106" s="51" t="s">
        <v>14808</v>
      </c>
      <c r="C106" s="51" t="s">
        <v>10</v>
      </c>
      <c r="D106" s="51">
        <v>61623.09</v>
      </c>
    </row>
    <row r="107" spans="1:4" ht="15.75" customHeight="1" x14ac:dyDescent="0.3">
      <c r="A107" s="51">
        <v>606787</v>
      </c>
      <c r="B107" s="51" t="s">
        <v>14809</v>
      </c>
      <c r="C107" s="51" t="s">
        <v>10</v>
      </c>
      <c r="D107" s="51">
        <v>60720.92</v>
      </c>
    </row>
    <row r="108" spans="1:4" ht="15.75" customHeight="1" x14ac:dyDescent="0.3">
      <c r="A108" s="51">
        <v>607140</v>
      </c>
      <c r="B108" s="51" t="s">
        <v>14810</v>
      </c>
      <c r="C108" s="51" t="s">
        <v>10</v>
      </c>
      <c r="D108" s="51">
        <v>56186.7</v>
      </c>
    </row>
    <row r="109" spans="1:4" ht="15.75" customHeight="1" x14ac:dyDescent="0.3">
      <c r="A109" s="51">
        <v>606788</v>
      </c>
      <c r="B109" s="51" t="s">
        <v>14811</v>
      </c>
      <c r="C109" s="51" t="s">
        <v>10</v>
      </c>
      <c r="D109" s="51">
        <v>56026.42</v>
      </c>
    </row>
    <row r="110" spans="1:4" ht="15.75" customHeight="1" x14ac:dyDescent="0.3">
      <c r="A110" s="51">
        <v>607141</v>
      </c>
      <c r="B110" s="51" t="s">
        <v>14812</v>
      </c>
      <c r="C110" s="51" t="s">
        <v>10</v>
      </c>
      <c r="D110" s="51">
        <v>62795.43</v>
      </c>
    </row>
    <row r="111" spans="1:4" ht="15.75" customHeight="1" x14ac:dyDescent="0.3">
      <c r="A111" s="51">
        <v>606789</v>
      </c>
      <c r="B111" s="51" t="s">
        <v>14813</v>
      </c>
      <c r="C111" s="51" t="s">
        <v>10</v>
      </c>
      <c r="D111" s="51">
        <v>62212</v>
      </c>
    </row>
    <row r="112" spans="1:4" ht="15.75" customHeight="1" x14ac:dyDescent="0.3">
      <c r="A112" s="51">
        <v>607144</v>
      </c>
      <c r="B112" s="51" t="s">
        <v>14814</v>
      </c>
      <c r="C112" s="51" t="s">
        <v>10</v>
      </c>
      <c r="D112" s="51">
        <v>73308.039999999994</v>
      </c>
    </row>
    <row r="113" spans="1:4" ht="15.75" customHeight="1" x14ac:dyDescent="0.3">
      <c r="A113" s="51">
        <v>606792</v>
      </c>
      <c r="B113" s="51" t="s">
        <v>14815</v>
      </c>
      <c r="C113" s="51" t="s">
        <v>10</v>
      </c>
      <c r="D113" s="51">
        <v>72775.14</v>
      </c>
    </row>
    <row r="114" spans="1:4" ht="15.75" customHeight="1" x14ac:dyDescent="0.3">
      <c r="A114" s="51">
        <v>607142</v>
      </c>
      <c r="B114" s="51" t="s">
        <v>14816</v>
      </c>
      <c r="C114" s="51" t="s">
        <v>10</v>
      </c>
      <c r="D114" s="51">
        <v>65934.59</v>
      </c>
    </row>
    <row r="115" spans="1:4" ht="15.75" customHeight="1" x14ac:dyDescent="0.3">
      <c r="A115" s="51">
        <v>606790</v>
      </c>
      <c r="B115" s="51" t="s">
        <v>14817</v>
      </c>
      <c r="C115" s="51" t="s">
        <v>10</v>
      </c>
      <c r="D115" s="51">
        <v>65307.040000000001</v>
      </c>
    </row>
    <row r="116" spans="1:4" ht="15.75" customHeight="1" x14ac:dyDescent="0.3">
      <c r="A116" s="51">
        <v>607145</v>
      </c>
      <c r="B116" s="51" t="s">
        <v>14818</v>
      </c>
      <c r="C116" s="51" t="s">
        <v>10</v>
      </c>
      <c r="D116" s="51">
        <v>81129.179999999993</v>
      </c>
    </row>
    <row r="117" spans="1:4" ht="15.75" customHeight="1" x14ac:dyDescent="0.3">
      <c r="A117" s="51">
        <v>606793</v>
      </c>
      <c r="B117" s="51" t="s">
        <v>14819</v>
      </c>
      <c r="C117" s="51" t="s">
        <v>10</v>
      </c>
      <c r="D117" s="51">
        <v>80533.179999999993</v>
      </c>
    </row>
    <row r="118" spans="1:4" ht="15.75" customHeight="1" x14ac:dyDescent="0.3">
      <c r="A118" s="51">
        <v>607146</v>
      </c>
      <c r="B118" s="51" t="s">
        <v>14820</v>
      </c>
      <c r="C118" s="51" t="s">
        <v>10</v>
      </c>
      <c r="D118" s="51">
        <v>84593.7</v>
      </c>
    </row>
    <row r="119" spans="1:4" ht="15.75" customHeight="1" x14ac:dyDescent="0.3">
      <c r="A119" s="51">
        <v>606794</v>
      </c>
      <c r="B119" s="51" t="s">
        <v>14821</v>
      </c>
      <c r="C119" s="51" t="s">
        <v>10</v>
      </c>
      <c r="D119" s="51">
        <v>83946.82</v>
      </c>
    </row>
    <row r="120" spans="1:4" ht="15.75" customHeight="1" x14ac:dyDescent="0.3">
      <c r="A120" s="51">
        <v>607143</v>
      </c>
      <c r="B120" s="51" t="s">
        <v>14822</v>
      </c>
      <c r="C120" s="51" t="s">
        <v>10</v>
      </c>
      <c r="D120" s="51">
        <v>71216.649999999994</v>
      </c>
    </row>
    <row r="121" spans="1:4" ht="15.75" customHeight="1" x14ac:dyDescent="0.3">
      <c r="A121" s="51">
        <v>606791</v>
      </c>
      <c r="B121" s="51" t="s">
        <v>14823</v>
      </c>
      <c r="C121" s="51" t="s">
        <v>10</v>
      </c>
      <c r="D121" s="51">
        <v>70494.17</v>
      </c>
    </row>
    <row r="122" spans="1:4" ht="15.75" customHeight="1" x14ac:dyDescent="0.3">
      <c r="A122" s="51">
        <v>607147</v>
      </c>
      <c r="B122" s="51" t="s">
        <v>14824</v>
      </c>
      <c r="C122" s="51" t="s">
        <v>10</v>
      </c>
      <c r="D122" s="51">
        <v>91248.639999999999</v>
      </c>
    </row>
    <row r="123" spans="1:4" ht="15.75" customHeight="1" x14ac:dyDescent="0.3">
      <c r="A123" s="51">
        <v>606795</v>
      </c>
      <c r="B123" s="51" t="s">
        <v>14825</v>
      </c>
      <c r="C123" s="51" t="s">
        <v>10</v>
      </c>
      <c r="D123" s="51">
        <v>90503.24</v>
      </c>
    </row>
    <row r="124" spans="1:4" ht="15.75" customHeight="1" x14ac:dyDescent="0.3">
      <c r="A124" s="51">
        <v>607112</v>
      </c>
      <c r="B124" s="51" t="s">
        <v>14826</v>
      </c>
      <c r="C124" s="51" t="s">
        <v>10</v>
      </c>
      <c r="D124" s="51">
        <v>29592.55</v>
      </c>
    </row>
    <row r="125" spans="1:4" ht="15.75" customHeight="1" x14ac:dyDescent="0.3">
      <c r="A125" s="51">
        <v>606760</v>
      </c>
      <c r="B125" s="51" t="s">
        <v>14827</v>
      </c>
      <c r="C125" s="51" t="s">
        <v>10</v>
      </c>
      <c r="D125" s="51">
        <v>29397.15</v>
      </c>
    </row>
    <row r="126" spans="1:4" ht="15.75" customHeight="1" x14ac:dyDescent="0.3">
      <c r="A126" s="51">
        <v>607113</v>
      </c>
      <c r="B126" s="51" t="s">
        <v>14828</v>
      </c>
      <c r="C126" s="51" t="s">
        <v>10</v>
      </c>
      <c r="D126" s="51">
        <v>36340.410000000003</v>
      </c>
    </row>
    <row r="127" spans="1:4" ht="15.75" customHeight="1" x14ac:dyDescent="0.3">
      <c r="A127" s="51">
        <v>606761</v>
      </c>
      <c r="B127" s="51" t="s">
        <v>14829</v>
      </c>
      <c r="C127" s="51" t="s">
        <v>10</v>
      </c>
      <c r="D127" s="51">
        <v>36115.800000000003</v>
      </c>
    </row>
    <row r="128" spans="1:4" ht="15.75" customHeight="1" x14ac:dyDescent="0.3">
      <c r="A128" s="51">
        <v>606762</v>
      </c>
      <c r="B128" s="51" t="s">
        <v>14830</v>
      </c>
      <c r="C128" s="51" t="s">
        <v>10</v>
      </c>
      <c r="D128" s="51">
        <v>34180.769999999997</v>
      </c>
    </row>
    <row r="129" spans="1:4" ht="15.75" customHeight="1" x14ac:dyDescent="0.3">
      <c r="A129" s="51">
        <v>607114</v>
      </c>
      <c r="B129" s="51" t="s">
        <v>14831</v>
      </c>
      <c r="C129" s="51" t="s">
        <v>10</v>
      </c>
      <c r="D129" s="51">
        <v>34409.620000000003</v>
      </c>
    </row>
    <row r="130" spans="1:4" ht="15.75" customHeight="1" x14ac:dyDescent="0.3">
      <c r="A130" s="51">
        <v>607116</v>
      </c>
      <c r="B130" s="51" t="s">
        <v>14832</v>
      </c>
      <c r="C130" s="51" t="s">
        <v>10</v>
      </c>
      <c r="D130" s="51">
        <v>36470.71</v>
      </c>
    </row>
    <row r="131" spans="1:4" ht="15.75" customHeight="1" x14ac:dyDescent="0.3">
      <c r="A131" s="51">
        <v>606764</v>
      </c>
      <c r="B131" s="51" t="s">
        <v>14833</v>
      </c>
      <c r="C131" s="51" t="s">
        <v>10</v>
      </c>
      <c r="D131" s="51">
        <v>36232.230000000003</v>
      </c>
    </row>
    <row r="132" spans="1:4" ht="15.75" customHeight="1" x14ac:dyDescent="0.3">
      <c r="A132" s="51">
        <v>607115</v>
      </c>
      <c r="B132" s="51" t="s">
        <v>14834</v>
      </c>
      <c r="C132" s="51" t="s">
        <v>10</v>
      </c>
      <c r="D132" s="51">
        <v>41419.050000000003</v>
      </c>
    </row>
    <row r="133" spans="1:4" ht="15.75" customHeight="1" x14ac:dyDescent="0.3">
      <c r="A133" s="51">
        <v>606763</v>
      </c>
      <c r="B133" s="51" t="s">
        <v>14835</v>
      </c>
      <c r="C133" s="51" t="s">
        <v>10</v>
      </c>
      <c r="D133" s="51">
        <v>41132.14</v>
      </c>
    </row>
    <row r="134" spans="1:4" ht="15.75" customHeight="1" x14ac:dyDescent="0.3">
      <c r="A134" s="51">
        <v>607117</v>
      </c>
      <c r="B134" s="51" t="s">
        <v>14836</v>
      </c>
      <c r="C134" s="51" t="s">
        <v>10</v>
      </c>
      <c r="D134" s="51">
        <v>41432.14</v>
      </c>
    </row>
    <row r="135" spans="1:4" ht="15.75" customHeight="1" x14ac:dyDescent="0.3">
      <c r="A135" s="51">
        <v>606765</v>
      </c>
      <c r="B135" s="51" t="s">
        <v>14837</v>
      </c>
      <c r="C135" s="51" t="s">
        <v>10</v>
      </c>
      <c r="D135" s="51">
        <v>41153.11</v>
      </c>
    </row>
    <row r="136" spans="1:4" ht="15.75" customHeight="1" x14ac:dyDescent="0.3">
      <c r="A136" s="51">
        <v>607118</v>
      </c>
      <c r="B136" s="51" t="s">
        <v>14838</v>
      </c>
      <c r="C136" s="51" t="s">
        <v>10</v>
      </c>
      <c r="D136" s="51">
        <v>37111.21</v>
      </c>
    </row>
    <row r="137" spans="1:4" ht="15.75" customHeight="1" x14ac:dyDescent="0.3">
      <c r="A137" s="51">
        <v>606766</v>
      </c>
      <c r="B137" s="51" t="s">
        <v>14839</v>
      </c>
      <c r="C137" s="51" t="s">
        <v>10</v>
      </c>
      <c r="D137" s="51">
        <v>36865.01</v>
      </c>
    </row>
    <row r="138" spans="1:4" ht="15.75" customHeight="1" x14ac:dyDescent="0.3">
      <c r="A138" s="51">
        <v>607120</v>
      </c>
      <c r="B138" s="51" t="s">
        <v>14840</v>
      </c>
      <c r="C138" s="51" t="s">
        <v>10</v>
      </c>
      <c r="D138" s="51">
        <v>37791.99</v>
      </c>
    </row>
    <row r="139" spans="1:4" ht="15.75" customHeight="1" x14ac:dyDescent="0.3">
      <c r="A139" s="51">
        <v>606768</v>
      </c>
      <c r="B139" s="51" t="s">
        <v>14841</v>
      </c>
      <c r="C139" s="51" t="s">
        <v>10</v>
      </c>
      <c r="D139" s="51">
        <v>37532.730000000003</v>
      </c>
    </row>
    <row r="140" spans="1:4" ht="15.75" customHeight="1" x14ac:dyDescent="0.3">
      <c r="A140" s="51">
        <v>607119</v>
      </c>
      <c r="B140" s="51" t="s">
        <v>14842</v>
      </c>
      <c r="C140" s="51" t="s">
        <v>10</v>
      </c>
      <c r="D140" s="51">
        <v>43463.06</v>
      </c>
    </row>
    <row r="141" spans="1:4" ht="15.75" customHeight="1" x14ac:dyDescent="0.3">
      <c r="A141" s="51">
        <v>606767</v>
      </c>
      <c r="B141" s="51" t="s">
        <v>14843</v>
      </c>
      <c r="C141" s="51" t="s">
        <v>10</v>
      </c>
      <c r="D141" s="51">
        <v>43146.879999999997</v>
      </c>
    </row>
    <row r="142" spans="1:4" ht="15.75" customHeight="1" x14ac:dyDescent="0.3">
      <c r="A142" s="51">
        <v>607121</v>
      </c>
      <c r="B142" s="51" t="s">
        <v>14844</v>
      </c>
      <c r="C142" s="51" t="s">
        <v>10</v>
      </c>
      <c r="D142" s="51">
        <v>40912.44</v>
      </c>
    </row>
    <row r="143" spans="1:4" ht="15.75" customHeight="1" x14ac:dyDescent="0.3">
      <c r="A143" s="51">
        <v>606769</v>
      </c>
      <c r="B143" s="51" t="s">
        <v>14845</v>
      </c>
      <c r="C143" s="51" t="s">
        <v>10</v>
      </c>
      <c r="D143" s="51">
        <v>40616.85</v>
      </c>
    </row>
    <row r="144" spans="1:4" ht="15.75" customHeight="1" x14ac:dyDescent="0.3">
      <c r="A144" s="51">
        <v>607123</v>
      </c>
      <c r="B144" s="51" t="s">
        <v>14846</v>
      </c>
      <c r="C144" s="51" t="s">
        <v>10</v>
      </c>
      <c r="D144" s="51">
        <v>40374.31</v>
      </c>
    </row>
    <row r="145" spans="1:4" ht="15.75" customHeight="1" x14ac:dyDescent="0.3">
      <c r="A145" s="51">
        <v>606771</v>
      </c>
      <c r="B145" s="51" t="s">
        <v>14847</v>
      </c>
      <c r="C145" s="51" t="s">
        <v>10</v>
      </c>
      <c r="D145" s="51">
        <v>40079.82</v>
      </c>
    </row>
    <row r="146" spans="1:4" ht="15.75" customHeight="1" x14ac:dyDescent="0.3">
      <c r="A146" s="51">
        <v>607122</v>
      </c>
      <c r="B146" s="51" t="s">
        <v>14848</v>
      </c>
      <c r="C146" s="51" t="s">
        <v>10</v>
      </c>
      <c r="D146" s="51">
        <v>44812.59</v>
      </c>
    </row>
    <row r="147" spans="1:4" ht="15.75" customHeight="1" x14ac:dyDescent="0.3">
      <c r="A147" s="51">
        <v>606770</v>
      </c>
      <c r="B147" s="51" t="s">
        <v>14849</v>
      </c>
      <c r="C147" s="51" t="s">
        <v>10</v>
      </c>
      <c r="D147" s="51">
        <v>44472.97</v>
      </c>
    </row>
    <row r="148" spans="1:4" ht="15.75" customHeight="1" x14ac:dyDescent="0.3">
      <c r="A148" s="51">
        <v>607125</v>
      </c>
      <c r="B148" s="51" t="s">
        <v>14850</v>
      </c>
      <c r="C148" s="51" t="s">
        <v>10</v>
      </c>
      <c r="D148" s="51">
        <v>41781.07</v>
      </c>
    </row>
    <row r="149" spans="1:4" ht="15.75" customHeight="1" x14ac:dyDescent="0.3">
      <c r="A149" s="51">
        <v>606773</v>
      </c>
      <c r="B149" s="51" t="s">
        <v>14851</v>
      </c>
      <c r="C149" s="51" t="s">
        <v>10</v>
      </c>
      <c r="D149" s="51">
        <v>41471.230000000003</v>
      </c>
    </row>
    <row r="150" spans="1:4" ht="15.75" customHeight="1" x14ac:dyDescent="0.3">
      <c r="A150" s="51">
        <v>607124</v>
      </c>
      <c r="B150" s="51" t="s">
        <v>14852</v>
      </c>
      <c r="C150" s="51" t="s">
        <v>10</v>
      </c>
      <c r="D150" s="51">
        <v>45485.71</v>
      </c>
    </row>
    <row r="151" spans="1:4" ht="15.75" customHeight="1" x14ac:dyDescent="0.3">
      <c r="A151" s="51">
        <v>606772</v>
      </c>
      <c r="B151" s="51" t="s">
        <v>14853</v>
      </c>
      <c r="C151" s="51" t="s">
        <v>10</v>
      </c>
      <c r="D151" s="51">
        <v>45135.21</v>
      </c>
    </row>
    <row r="152" spans="1:4" ht="15.75" customHeight="1" x14ac:dyDescent="0.3">
      <c r="A152" s="51">
        <v>607126</v>
      </c>
      <c r="B152" s="51" t="s">
        <v>14854</v>
      </c>
      <c r="C152" s="51" t="s">
        <v>10</v>
      </c>
      <c r="D152" s="51">
        <v>46777.45</v>
      </c>
    </row>
    <row r="153" spans="1:4" ht="15.75" customHeight="1" x14ac:dyDescent="0.3">
      <c r="A153" s="51">
        <v>606774</v>
      </c>
      <c r="B153" s="51" t="s">
        <v>14855</v>
      </c>
      <c r="C153" s="51" t="s">
        <v>10</v>
      </c>
      <c r="D153" s="51">
        <v>46410.07</v>
      </c>
    </row>
    <row r="154" spans="1:4" ht="15.75" customHeight="1" x14ac:dyDescent="0.3">
      <c r="A154" s="51">
        <v>607127</v>
      </c>
      <c r="B154" s="51" t="s">
        <v>14856</v>
      </c>
      <c r="C154" s="51" t="s">
        <v>10</v>
      </c>
      <c r="D154" s="51">
        <v>43067.56</v>
      </c>
    </row>
    <row r="155" spans="1:4" ht="15.75" customHeight="1" x14ac:dyDescent="0.3">
      <c r="A155" s="51">
        <v>606775</v>
      </c>
      <c r="B155" s="51" t="s">
        <v>14857</v>
      </c>
      <c r="C155" s="51" t="s">
        <v>10</v>
      </c>
      <c r="D155" s="51">
        <v>42739.1</v>
      </c>
    </row>
    <row r="156" spans="1:4" ht="15.75" customHeight="1" x14ac:dyDescent="0.3">
      <c r="A156" s="51">
        <v>607129</v>
      </c>
      <c r="B156" s="51" t="s">
        <v>14858</v>
      </c>
      <c r="C156" s="51" t="s">
        <v>10</v>
      </c>
      <c r="D156" s="51">
        <v>45071.38</v>
      </c>
    </row>
    <row r="157" spans="1:4" ht="15.75" customHeight="1" x14ac:dyDescent="0.3">
      <c r="A157" s="51">
        <v>606777</v>
      </c>
      <c r="B157" s="51" t="s">
        <v>14859</v>
      </c>
      <c r="C157" s="51" t="s">
        <v>10</v>
      </c>
      <c r="D157" s="51">
        <v>44711.65</v>
      </c>
    </row>
    <row r="158" spans="1:4" ht="15.75" customHeight="1" x14ac:dyDescent="0.3">
      <c r="A158" s="51">
        <v>607128</v>
      </c>
      <c r="B158" s="51" t="s">
        <v>14860</v>
      </c>
      <c r="C158" s="51" t="s">
        <v>10</v>
      </c>
      <c r="D158" s="51">
        <v>49574.39</v>
      </c>
    </row>
    <row r="159" spans="1:4" ht="15.75" customHeight="1" x14ac:dyDescent="0.3">
      <c r="A159" s="51">
        <v>606776</v>
      </c>
      <c r="B159" s="51" t="s">
        <v>14861</v>
      </c>
      <c r="C159" s="51" t="s">
        <v>10</v>
      </c>
      <c r="D159" s="51">
        <v>49154.080000000002</v>
      </c>
    </row>
    <row r="160" spans="1:4" ht="15.75" customHeight="1" x14ac:dyDescent="0.3">
      <c r="A160" s="51">
        <v>607130</v>
      </c>
      <c r="B160" s="51" t="s">
        <v>14862</v>
      </c>
      <c r="C160" s="51" t="s">
        <v>10</v>
      </c>
      <c r="D160" s="51">
        <v>52829.64</v>
      </c>
    </row>
    <row r="161" spans="1:4" ht="15.75" customHeight="1" x14ac:dyDescent="0.3">
      <c r="A161" s="51">
        <v>606778</v>
      </c>
      <c r="B161" s="51" t="s">
        <v>14863</v>
      </c>
      <c r="C161" s="51" t="s">
        <v>10</v>
      </c>
      <c r="D161" s="51">
        <v>52367.65</v>
      </c>
    </row>
    <row r="162" spans="1:4" ht="15.75" customHeight="1" x14ac:dyDescent="0.3">
      <c r="A162" s="51">
        <v>607131</v>
      </c>
      <c r="B162" s="51" t="s">
        <v>14864</v>
      </c>
      <c r="C162" s="51" t="s">
        <v>10</v>
      </c>
      <c r="D162" s="51">
        <v>49612.98</v>
      </c>
    </row>
    <row r="163" spans="1:4" ht="15.75" customHeight="1" x14ac:dyDescent="0.3">
      <c r="A163" s="51">
        <v>606779</v>
      </c>
      <c r="B163" s="51" t="s">
        <v>14865</v>
      </c>
      <c r="C163" s="51" t="s">
        <v>10</v>
      </c>
      <c r="D163" s="51">
        <v>49204.27</v>
      </c>
    </row>
    <row r="164" spans="1:4" ht="15.75" customHeight="1" x14ac:dyDescent="0.3">
      <c r="A164" s="51">
        <v>607133</v>
      </c>
      <c r="B164" s="51" t="s">
        <v>14866</v>
      </c>
      <c r="C164" s="51" t="s">
        <v>10</v>
      </c>
      <c r="D164" s="51">
        <v>50376.89</v>
      </c>
    </row>
    <row r="165" spans="1:4" ht="15.75" customHeight="1" x14ac:dyDescent="0.3">
      <c r="A165" s="51">
        <v>606781</v>
      </c>
      <c r="B165" s="51" t="s">
        <v>14867</v>
      </c>
      <c r="C165" s="51" t="s">
        <v>10</v>
      </c>
      <c r="D165" s="51">
        <v>49955.89</v>
      </c>
    </row>
    <row r="166" spans="1:4" ht="15.75" customHeight="1" x14ac:dyDescent="0.3">
      <c r="A166" s="51">
        <v>607132</v>
      </c>
      <c r="B166" s="51" t="s">
        <v>14868</v>
      </c>
      <c r="C166" s="51" t="s">
        <v>10</v>
      </c>
      <c r="D166" s="51">
        <v>54900.58</v>
      </c>
    </row>
    <row r="167" spans="1:4" ht="15.75" customHeight="1" x14ac:dyDescent="0.3">
      <c r="A167" s="51">
        <v>606780</v>
      </c>
      <c r="B167" s="51" t="s">
        <v>14869</v>
      </c>
      <c r="C167" s="51" t="s">
        <v>10</v>
      </c>
      <c r="D167" s="51">
        <v>54406.2</v>
      </c>
    </row>
    <row r="168" spans="1:4" ht="15.75" customHeight="1" x14ac:dyDescent="0.3">
      <c r="A168" s="51">
        <v>607134</v>
      </c>
      <c r="B168" s="51" t="s">
        <v>14870</v>
      </c>
      <c r="C168" s="51" t="s">
        <v>10</v>
      </c>
      <c r="D168" s="51">
        <v>54373.97</v>
      </c>
    </row>
    <row r="169" spans="1:4" ht="15.75" customHeight="1" x14ac:dyDescent="0.3">
      <c r="A169" s="51">
        <v>606782</v>
      </c>
      <c r="B169" s="51" t="s">
        <v>14871</v>
      </c>
      <c r="C169" s="51" t="s">
        <v>10</v>
      </c>
      <c r="D169" s="51">
        <v>53890.9</v>
      </c>
    </row>
    <row r="170" spans="1:4" ht="15.75" customHeight="1" x14ac:dyDescent="0.3">
      <c r="A170" s="51">
        <v>607136</v>
      </c>
      <c r="B170" s="51" t="s">
        <v>14872</v>
      </c>
      <c r="C170" s="51" t="s">
        <v>10</v>
      </c>
      <c r="D170" s="51">
        <v>53652.36</v>
      </c>
    </row>
    <row r="171" spans="1:4" ht="15.75" customHeight="1" x14ac:dyDescent="0.3">
      <c r="A171" s="51">
        <v>606784</v>
      </c>
      <c r="B171" s="51" t="s">
        <v>14873</v>
      </c>
      <c r="C171" s="51" t="s">
        <v>10</v>
      </c>
      <c r="D171" s="51">
        <v>53184.72</v>
      </c>
    </row>
    <row r="172" spans="1:4" ht="15.75" customHeight="1" x14ac:dyDescent="0.3">
      <c r="A172" s="51">
        <v>607135</v>
      </c>
      <c r="B172" s="51" t="s">
        <v>14874</v>
      </c>
      <c r="C172" s="51" t="s">
        <v>10</v>
      </c>
      <c r="D172" s="51">
        <v>59914.68</v>
      </c>
    </row>
    <row r="173" spans="1:4" ht="15.75" customHeight="1" x14ac:dyDescent="0.3">
      <c r="A173" s="51">
        <v>606783</v>
      </c>
      <c r="B173" s="51" t="s">
        <v>14875</v>
      </c>
      <c r="C173" s="51" t="s">
        <v>10</v>
      </c>
      <c r="D173" s="51">
        <v>59372.56</v>
      </c>
    </row>
    <row r="174" spans="1:4" ht="15.75" customHeight="1" x14ac:dyDescent="0.3">
      <c r="A174" s="51">
        <v>607138</v>
      </c>
      <c r="B174" s="51" t="s">
        <v>14876</v>
      </c>
      <c r="C174" s="51" t="s">
        <v>10</v>
      </c>
      <c r="D174" s="51">
        <v>54579.31</v>
      </c>
    </row>
    <row r="175" spans="1:4" ht="15.75" customHeight="1" x14ac:dyDescent="0.3">
      <c r="A175" s="51">
        <v>606786</v>
      </c>
      <c r="B175" s="51" t="s">
        <v>14877</v>
      </c>
      <c r="C175" s="51" t="s">
        <v>10</v>
      </c>
      <c r="D175" s="51">
        <v>54081.14</v>
      </c>
    </row>
    <row r="176" spans="1:4" ht="15.75" customHeight="1" x14ac:dyDescent="0.3">
      <c r="A176" s="51">
        <v>606842</v>
      </c>
      <c r="B176" s="51" t="s">
        <v>14878</v>
      </c>
      <c r="C176" s="51" t="s">
        <v>10</v>
      </c>
      <c r="D176" s="51">
        <v>67736.47</v>
      </c>
    </row>
    <row r="177" spans="1:4" ht="15.75" customHeight="1" x14ac:dyDescent="0.3">
      <c r="A177" s="51">
        <v>606832</v>
      </c>
      <c r="B177" s="51" t="s">
        <v>14879</v>
      </c>
      <c r="C177" s="51" t="s">
        <v>10</v>
      </c>
      <c r="D177" s="51">
        <v>67485.350000000006</v>
      </c>
    </row>
    <row r="178" spans="1:4" ht="15.75" customHeight="1" x14ac:dyDescent="0.3">
      <c r="A178" s="51">
        <v>606843</v>
      </c>
      <c r="B178" s="51" t="s">
        <v>14880</v>
      </c>
      <c r="C178" s="51" t="s">
        <v>10</v>
      </c>
      <c r="D178" s="51">
        <v>70396.33</v>
      </c>
    </row>
    <row r="179" spans="1:4" ht="15.75" customHeight="1" x14ac:dyDescent="0.3">
      <c r="A179" s="51">
        <v>606833</v>
      </c>
      <c r="B179" s="51" t="s">
        <v>14881</v>
      </c>
      <c r="C179" s="51" t="s">
        <v>10</v>
      </c>
      <c r="D179" s="51">
        <v>70131.259999999995</v>
      </c>
    </row>
    <row r="180" spans="1:4" ht="15.75" customHeight="1" x14ac:dyDescent="0.3">
      <c r="A180" s="51">
        <v>606845</v>
      </c>
      <c r="B180" s="51" t="s">
        <v>14882</v>
      </c>
      <c r="C180" s="51" t="s">
        <v>10</v>
      </c>
      <c r="D180" s="51">
        <v>73049.279999999999</v>
      </c>
    </row>
    <row r="181" spans="1:4" ht="15.75" customHeight="1" x14ac:dyDescent="0.3">
      <c r="A181" s="51">
        <v>606835</v>
      </c>
      <c r="B181" s="51" t="s">
        <v>14883</v>
      </c>
      <c r="C181" s="51" t="s">
        <v>10</v>
      </c>
      <c r="D181" s="51">
        <v>72786.11</v>
      </c>
    </row>
    <row r="182" spans="1:4" ht="15.75" customHeight="1" x14ac:dyDescent="0.3">
      <c r="A182" s="51">
        <v>606844</v>
      </c>
      <c r="B182" s="51" t="s">
        <v>14884</v>
      </c>
      <c r="C182" s="51" t="s">
        <v>10</v>
      </c>
      <c r="D182" s="51">
        <v>71486.86</v>
      </c>
    </row>
    <row r="183" spans="1:4" ht="15.75" customHeight="1" x14ac:dyDescent="0.3">
      <c r="A183" s="51">
        <v>606834</v>
      </c>
      <c r="B183" s="51" t="s">
        <v>14885</v>
      </c>
      <c r="C183" s="51" t="s">
        <v>10</v>
      </c>
      <c r="D183" s="51">
        <v>71215.740000000005</v>
      </c>
    </row>
    <row r="184" spans="1:4" ht="15.75" customHeight="1" x14ac:dyDescent="0.3">
      <c r="A184" s="51">
        <v>606847</v>
      </c>
      <c r="B184" s="51" t="s">
        <v>14886</v>
      </c>
      <c r="C184" s="51" t="s">
        <v>10</v>
      </c>
      <c r="D184" s="51">
        <v>76374.23</v>
      </c>
    </row>
    <row r="185" spans="1:4" ht="15.75" customHeight="1" x14ac:dyDescent="0.3">
      <c r="A185" s="51">
        <v>606837</v>
      </c>
      <c r="B185" s="51" t="s">
        <v>14887</v>
      </c>
      <c r="C185" s="51" t="s">
        <v>10</v>
      </c>
      <c r="D185" s="51">
        <v>76076.09</v>
      </c>
    </row>
    <row r="186" spans="1:4" ht="15.75" customHeight="1" x14ac:dyDescent="0.3">
      <c r="A186" s="51">
        <v>606846</v>
      </c>
      <c r="B186" s="51" t="s">
        <v>14888</v>
      </c>
      <c r="C186" s="51" t="s">
        <v>10</v>
      </c>
      <c r="D186" s="51">
        <v>78271.64</v>
      </c>
    </row>
    <row r="187" spans="1:4" ht="15.75" customHeight="1" x14ac:dyDescent="0.3">
      <c r="A187" s="51">
        <v>606836</v>
      </c>
      <c r="B187" s="51" t="s">
        <v>14889</v>
      </c>
      <c r="C187" s="51" t="s">
        <v>10</v>
      </c>
      <c r="D187" s="51">
        <v>77970.679999999993</v>
      </c>
    </row>
    <row r="188" spans="1:4" ht="15.75" customHeight="1" x14ac:dyDescent="0.3">
      <c r="A188" s="51">
        <v>606848</v>
      </c>
      <c r="B188" s="51" t="s">
        <v>14890</v>
      </c>
      <c r="C188" s="51" t="s">
        <v>10</v>
      </c>
      <c r="D188" s="51">
        <v>76862.720000000001</v>
      </c>
    </row>
    <row r="189" spans="1:4" ht="15.75" customHeight="1" x14ac:dyDescent="0.3">
      <c r="A189" s="51">
        <v>606838</v>
      </c>
      <c r="B189" s="51" t="s">
        <v>14891</v>
      </c>
      <c r="C189" s="51" t="s">
        <v>10</v>
      </c>
      <c r="D189" s="51">
        <v>76548.990000000005</v>
      </c>
    </row>
    <row r="190" spans="1:4" ht="15.75" customHeight="1" x14ac:dyDescent="0.3">
      <c r="A190" s="51">
        <v>606849</v>
      </c>
      <c r="B190" s="51" t="s">
        <v>14892</v>
      </c>
      <c r="C190" s="51" t="s">
        <v>10</v>
      </c>
      <c r="D190" s="51">
        <v>83512.570000000007</v>
      </c>
    </row>
    <row r="191" spans="1:4" ht="15.75" customHeight="1" x14ac:dyDescent="0.3">
      <c r="A191" s="51">
        <v>606839</v>
      </c>
      <c r="B191" s="51" t="s">
        <v>14893</v>
      </c>
      <c r="C191" s="51" t="s">
        <v>10</v>
      </c>
      <c r="D191" s="51">
        <v>83207.97</v>
      </c>
    </row>
    <row r="192" spans="1:4" ht="15.75" customHeight="1" x14ac:dyDescent="0.3">
      <c r="A192" s="51">
        <v>606850</v>
      </c>
      <c r="B192" s="51" t="s">
        <v>14894</v>
      </c>
      <c r="C192" s="51" t="s">
        <v>10</v>
      </c>
      <c r="D192" s="51">
        <v>84205.17</v>
      </c>
    </row>
    <row r="193" spans="1:4" ht="15.75" customHeight="1" x14ac:dyDescent="0.3">
      <c r="A193" s="51">
        <v>606840</v>
      </c>
      <c r="B193" s="51" t="s">
        <v>14895</v>
      </c>
      <c r="C193" s="51" t="s">
        <v>10</v>
      </c>
      <c r="D193" s="51">
        <v>83870.259999999995</v>
      </c>
    </row>
    <row r="194" spans="1:4" ht="15.75" customHeight="1" x14ac:dyDescent="0.3">
      <c r="A194" s="51">
        <v>606851</v>
      </c>
      <c r="B194" s="51" t="s">
        <v>14896</v>
      </c>
      <c r="C194" s="51" t="s">
        <v>10</v>
      </c>
      <c r="D194" s="51">
        <v>84720.74</v>
      </c>
    </row>
    <row r="195" spans="1:4" ht="15.75" customHeight="1" x14ac:dyDescent="0.3">
      <c r="A195" s="51">
        <v>606841</v>
      </c>
      <c r="B195" s="51" t="s">
        <v>14897</v>
      </c>
      <c r="C195" s="51" t="s">
        <v>10</v>
      </c>
      <c r="D195" s="51">
        <v>84401.73</v>
      </c>
    </row>
    <row r="196" spans="1:4" ht="15.75" customHeight="1" x14ac:dyDescent="0.3">
      <c r="A196" s="51">
        <v>605604</v>
      </c>
      <c r="B196" s="51" t="s">
        <v>14898</v>
      </c>
      <c r="C196" s="51" t="s">
        <v>14899</v>
      </c>
      <c r="D196" s="51">
        <v>327.74</v>
      </c>
    </row>
    <row r="197" spans="1:4" ht="15.75" customHeight="1" x14ac:dyDescent="0.3">
      <c r="A197" s="51">
        <v>605695</v>
      </c>
      <c r="B197" s="51" t="s">
        <v>14900</v>
      </c>
      <c r="C197" s="51" t="s">
        <v>10</v>
      </c>
      <c r="D197" s="51">
        <v>1604.59</v>
      </c>
    </row>
    <row r="198" spans="1:4" ht="15.75" customHeight="1" x14ac:dyDescent="0.3">
      <c r="A198" s="51">
        <v>605607</v>
      </c>
      <c r="B198" s="51" t="s">
        <v>14901</v>
      </c>
      <c r="C198" s="51" t="s">
        <v>10</v>
      </c>
      <c r="D198" s="51">
        <v>1585.05</v>
      </c>
    </row>
    <row r="199" spans="1:4" ht="15.75" customHeight="1" x14ac:dyDescent="0.3">
      <c r="A199" s="51">
        <v>605696</v>
      </c>
      <c r="B199" s="51" t="s">
        <v>14902</v>
      </c>
      <c r="C199" s="51" t="s">
        <v>10</v>
      </c>
      <c r="D199" s="51">
        <v>1847.01</v>
      </c>
    </row>
    <row r="200" spans="1:4" ht="15.75" customHeight="1" x14ac:dyDescent="0.3">
      <c r="A200" s="51">
        <v>605608</v>
      </c>
      <c r="B200" s="51" t="s">
        <v>14903</v>
      </c>
      <c r="C200" s="51" t="s">
        <v>10</v>
      </c>
      <c r="D200" s="51">
        <v>1826.25</v>
      </c>
    </row>
    <row r="201" spans="1:4" ht="15.75" customHeight="1" x14ac:dyDescent="0.3">
      <c r="A201" s="51">
        <v>605697</v>
      </c>
      <c r="B201" s="51" t="s">
        <v>14904</v>
      </c>
      <c r="C201" s="51" t="s">
        <v>10</v>
      </c>
      <c r="D201" s="51">
        <v>2089.46</v>
      </c>
    </row>
    <row r="202" spans="1:4" ht="15.75" customHeight="1" x14ac:dyDescent="0.3">
      <c r="A202" s="51">
        <v>605609</v>
      </c>
      <c r="B202" s="51" t="s">
        <v>14905</v>
      </c>
      <c r="C202" s="51" t="s">
        <v>10</v>
      </c>
      <c r="D202" s="51">
        <v>2067.48</v>
      </c>
    </row>
    <row r="203" spans="1:4" ht="15.75" customHeight="1" x14ac:dyDescent="0.3">
      <c r="A203" s="51">
        <v>605698</v>
      </c>
      <c r="B203" s="51" t="s">
        <v>14906</v>
      </c>
      <c r="C203" s="51" t="s">
        <v>10</v>
      </c>
      <c r="D203" s="51">
        <v>2284.64</v>
      </c>
    </row>
    <row r="204" spans="1:4" ht="15.75" customHeight="1" x14ac:dyDescent="0.3">
      <c r="A204" s="51">
        <v>605610</v>
      </c>
      <c r="B204" s="51" t="s">
        <v>14907</v>
      </c>
      <c r="C204" s="51" t="s">
        <v>10</v>
      </c>
      <c r="D204" s="51">
        <v>2261.4499999999998</v>
      </c>
    </row>
    <row r="205" spans="1:4" ht="15.75" customHeight="1" x14ac:dyDescent="0.3">
      <c r="A205" s="51">
        <v>605699</v>
      </c>
      <c r="B205" s="51" t="s">
        <v>14908</v>
      </c>
      <c r="C205" s="51" t="s">
        <v>10</v>
      </c>
      <c r="D205" s="51">
        <v>2527.02</v>
      </c>
    </row>
    <row r="206" spans="1:4" ht="15.75" customHeight="1" x14ac:dyDescent="0.3">
      <c r="A206" s="51">
        <v>605611</v>
      </c>
      <c r="B206" s="51" t="s">
        <v>14909</v>
      </c>
      <c r="C206" s="51" t="s">
        <v>10</v>
      </c>
      <c r="D206" s="51">
        <v>2502.6</v>
      </c>
    </row>
    <row r="207" spans="1:4" ht="15.75" customHeight="1" x14ac:dyDescent="0.3">
      <c r="A207" s="51">
        <v>605700</v>
      </c>
      <c r="B207" s="51" t="s">
        <v>14910</v>
      </c>
      <c r="C207" s="51" t="s">
        <v>10</v>
      </c>
      <c r="D207" s="51">
        <v>2864.1</v>
      </c>
    </row>
    <row r="208" spans="1:4" ht="15.75" customHeight="1" x14ac:dyDescent="0.3">
      <c r="A208" s="51">
        <v>605612</v>
      </c>
      <c r="B208" s="51" t="s">
        <v>14911</v>
      </c>
      <c r="C208" s="51" t="s">
        <v>10</v>
      </c>
      <c r="D208" s="51">
        <v>2838.46</v>
      </c>
    </row>
    <row r="209" spans="1:4" ht="15.75" customHeight="1" x14ac:dyDescent="0.3">
      <c r="A209" s="51">
        <v>605701</v>
      </c>
      <c r="B209" s="51" t="s">
        <v>14912</v>
      </c>
      <c r="C209" s="51" t="s">
        <v>10</v>
      </c>
      <c r="D209" s="51">
        <v>3059.24</v>
      </c>
    </row>
    <row r="210" spans="1:4" ht="15.75" customHeight="1" x14ac:dyDescent="0.3">
      <c r="A210" s="51">
        <v>605613</v>
      </c>
      <c r="B210" s="51" t="s">
        <v>14913</v>
      </c>
      <c r="C210" s="51" t="s">
        <v>10</v>
      </c>
      <c r="D210" s="51">
        <v>3032.38</v>
      </c>
    </row>
    <row r="211" spans="1:4" ht="15.75" customHeight="1" x14ac:dyDescent="0.3">
      <c r="A211" s="51">
        <v>605702</v>
      </c>
      <c r="B211" s="51" t="s">
        <v>14914</v>
      </c>
      <c r="C211" s="51" t="s">
        <v>10</v>
      </c>
      <c r="D211" s="51">
        <v>3337.7</v>
      </c>
    </row>
    <row r="212" spans="1:4" ht="15.75" customHeight="1" x14ac:dyDescent="0.3">
      <c r="A212" s="51">
        <v>605614</v>
      </c>
      <c r="B212" s="51" t="s">
        <v>14915</v>
      </c>
      <c r="C212" s="51" t="s">
        <v>10</v>
      </c>
      <c r="D212" s="51">
        <v>3295.58</v>
      </c>
    </row>
    <row r="213" spans="1:4" ht="15.75" customHeight="1" x14ac:dyDescent="0.3">
      <c r="A213" s="51">
        <v>605703</v>
      </c>
      <c r="B213" s="51" t="s">
        <v>14916</v>
      </c>
      <c r="C213" s="51" t="s">
        <v>10</v>
      </c>
      <c r="D213" s="51">
        <v>3537.47</v>
      </c>
    </row>
    <row r="214" spans="1:4" ht="15.75" customHeight="1" x14ac:dyDescent="0.3">
      <c r="A214" s="51">
        <v>605615</v>
      </c>
      <c r="B214" s="51" t="s">
        <v>14917</v>
      </c>
      <c r="C214" s="51" t="s">
        <v>10</v>
      </c>
      <c r="D214" s="51">
        <v>3493.52</v>
      </c>
    </row>
    <row r="215" spans="1:4" ht="15.75" customHeight="1" x14ac:dyDescent="0.3">
      <c r="A215" s="51">
        <v>605704</v>
      </c>
      <c r="B215" s="51" t="s">
        <v>14918</v>
      </c>
      <c r="C215" s="51" t="s">
        <v>10</v>
      </c>
      <c r="D215" s="51">
        <v>3785.3</v>
      </c>
    </row>
    <row r="216" spans="1:4" ht="15.75" customHeight="1" x14ac:dyDescent="0.3">
      <c r="A216" s="51">
        <v>605616</v>
      </c>
      <c r="B216" s="51" t="s">
        <v>14919</v>
      </c>
      <c r="C216" s="51" t="s">
        <v>10</v>
      </c>
      <c r="D216" s="51">
        <v>3739.52</v>
      </c>
    </row>
    <row r="217" spans="1:4" ht="15.75" customHeight="1" x14ac:dyDescent="0.3">
      <c r="A217" s="51">
        <v>605705</v>
      </c>
      <c r="B217" s="51" t="s">
        <v>14920</v>
      </c>
      <c r="C217" s="51" t="s">
        <v>10</v>
      </c>
      <c r="D217" s="51">
        <v>4037.53</v>
      </c>
    </row>
    <row r="218" spans="1:4" ht="15.75" customHeight="1" x14ac:dyDescent="0.3">
      <c r="A218" s="51">
        <v>605617</v>
      </c>
      <c r="B218" s="51" t="s">
        <v>14921</v>
      </c>
      <c r="C218" s="51" t="s">
        <v>10</v>
      </c>
      <c r="D218" s="51">
        <v>3989.91</v>
      </c>
    </row>
    <row r="219" spans="1:4" ht="15.75" customHeight="1" x14ac:dyDescent="0.3">
      <c r="A219" s="51">
        <v>605706</v>
      </c>
      <c r="B219" s="51" t="s">
        <v>14922</v>
      </c>
      <c r="C219" s="51" t="s">
        <v>10</v>
      </c>
      <c r="D219" s="51">
        <v>4244.07</v>
      </c>
    </row>
    <row r="220" spans="1:4" ht="15.75" customHeight="1" x14ac:dyDescent="0.3">
      <c r="A220" s="51">
        <v>605618</v>
      </c>
      <c r="B220" s="51" t="s">
        <v>14923</v>
      </c>
      <c r="C220" s="51" t="s">
        <v>10</v>
      </c>
      <c r="D220" s="51">
        <v>4194.62</v>
      </c>
    </row>
    <row r="221" spans="1:4" ht="15.75" customHeight="1" x14ac:dyDescent="0.3">
      <c r="A221" s="51">
        <v>605707</v>
      </c>
      <c r="B221" s="51" t="s">
        <v>14924</v>
      </c>
      <c r="C221" s="51" t="s">
        <v>10</v>
      </c>
      <c r="D221" s="51">
        <v>4707.8100000000004</v>
      </c>
    </row>
    <row r="222" spans="1:4" ht="15.75" customHeight="1" x14ac:dyDescent="0.3">
      <c r="A222" s="51">
        <v>605619</v>
      </c>
      <c r="B222" s="51" t="s">
        <v>14925</v>
      </c>
      <c r="C222" s="51" t="s">
        <v>10</v>
      </c>
      <c r="D222" s="51">
        <v>4656.53</v>
      </c>
    </row>
    <row r="223" spans="1:4" ht="15.75" customHeight="1" x14ac:dyDescent="0.3">
      <c r="A223" s="51">
        <v>605708</v>
      </c>
      <c r="B223" s="51" t="s">
        <v>14926</v>
      </c>
      <c r="C223" s="51" t="s">
        <v>10</v>
      </c>
      <c r="D223" s="51">
        <v>5520.41</v>
      </c>
    </row>
    <row r="224" spans="1:4" ht="15.75" customHeight="1" x14ac:dyDescent="0.3">
      <c r="A224" s="51">
        <v>605620</v>
      </c>
      <c r="B224" s="51" t="s">
        <v>14927</v>
      </c>
      <c r="C224" s="51" t="s">
        <v>10</v>
      </c>
      <c r="D224" s="51">
        <v>5467.3</v>
      </c>
    </row>
    <row r="225" spans="1:4" ht="15.75" customHeight="1" x14ac:dyDescent="0.3">
      <c r="A225" s="51">
        <v>605709</v>
      </c>
      <c r="B225" s="51" t="s">
        <v>14928</v>
      </c>
      <c r="C225" s="51" t="s">
        <v>10</v>
      </c>
      <c r="D225" s="51">
        <v>5788.52</v>
      </c>
    </row>
    <row r="226" spans="1:4" ht="15.75" customHeight="1" x14ac:dyDescent="0.3">
      <c r="A226" s="51">
        <v>605621</v>
      </c>
      <c r="B226" s="51" t="s">
        <v>14929</v>
      </c>
      <c r="C226" s="51" t="s">
        <v>10</v>
      </c>
      <c r="D226" s="51">
        <v>5733.57</v>
      </c>
    </row>
    <row r="227" spans="1:4" ht="15.75" customHeight="1" x14ac:dyDescent="0.3">
      <c r="A227" s="51">
        <v>605710</v>
      </c>
      <c r="B227" s="51" t="s">
        <v>14930</v>
      </c>
      <c r="C227" s="51" t="s">
        <v>10</v>
      </c>
      <c r="D227" s="51">
        <v>6219.6</v>
      </c>
    </row>
    <row r="228" spans="1:4" ht="15.75" customHeight="1" x14ac:dyDescent="0.3">
      <c r="A228" s="51">
        <v>605622</v>
      </c>
      <c r="B228" s="51" t="s">
        <v>14931</v>
      </c>
      <c r="C228" s="51" t="s">
        <v>10</v>
      </c>
      <c r="D228" s="51">
        <v>6162.82</v>
      </c>
    </row>
    <row r="229" spans="1:4" ht="15.75" customHeight="1" x14ac:dyDescent="0.3">
      <c r="A229" s="51">
        <v>605711</v>
      </c>
      <c r="B229" s="51" t="s">
        <v>14932</v>
      </c>
      <c r="C229" s="51" t="s">
        <v>10</v>
      </c>
      <c r="D229" s="51">
        <v>6432.2</v>
      </c>
    </row>
    <row r="230" spans="1:4" ht="15.75" customHeight="1" x14ac:dyDescent="0.3">
      <c r="A230" s="51">
        <v>605623</v>
      </c>
      <c r="B230" s="51" t="s">
        <v>14933</v>
      </c>
      <c r="C230" s="51" t="s">
        <v>10</v>
      </c>
      <c r="D230" s="51">
        <v>6373.59</v>
      </c>
    </row>
    <row r="231" spans="1:4" ht="15.75" customHeight="1" x14ac:dyDescent="0.3">
      <c r="A231" s="51">
        <v>605712</v>
      </c>
      <c r="B231" s="51" t="s">
        <v>14934</v>
      </c>
      <c r="C231" s="51" t="s">
        <v>10</v>
      </c>
      <c r="D231" s="51">
        <v>6777.55</v>
      </c>
    </row>
    <row r="232" spans="1:4" ht="15.75" customHeight="1" x14ac:dyDescent="0.3">
      <c r="A232" s="51">
        <v>605624</v>
      </c>
      <c r="B232" s="51" t="s">
        <v>14935</v>
      </c>
      <c r="C232" s="51" t="s">
        <v>10</v>
      </c>
      <c r="D232" s="51">
        <v>6717.11</v>
      </c>
    </row>
    <row r="233" spans="1:4" ht="15.75" customHeight="1" x14ac:dyDescent="0.3">
      <c r="A233" s="51">
        <v>605713</v>
      </c>
      <c r="B233" s="51" t="s">
        <v>14936</v>
      </c>
      <c r="C233" s="51" t="s">
        <v>10</v>
      </c>
      <c r="D233" s="51">
        <v>9087.25</v>
      </c>
    </row>
    <row r="234" spans="1:4" ht="15.75" customHeight="1" x14ac:dyDescent="0.3">
      <c r="A234" s="51">
        <v>605625</v>
      </c>
      <c r="B234" s="51" t="s">
        <v>14937</v>
      </c>
      <c r="C234" s="51" t="s">
        <v>10</v>
      </c>
      <c r="D234" s="51">
        <v>9024.98</v>
      </c>
    </row>
    <row r="235" spans="1:4" ht="15.75" customHeight="1" x14ac:dyDescent="0.3">
      <c r="A235" s="51">
        <v>605714</v>
      </c>
      <c r="B235" s="51" t="s">
        <v>14938</v>
      </c>
      <c r="C235" s="51" t="s">
        <v>10</v>
      </c>
      <c r="D235" s="51">
        <v>11441.66</v>
      </c>
    </row>
    <row r="236" spans="1:4" ht="15.75" customHeight="1" x14ac:dyDescent="0.3">
      <c r="A236" s="51">
        <v>605626</v>
      </c>
      <c r="B236" s="51" t="s">
        <v>14939</v>
      </c>
      <c r="C236" s="51" t="s">
        <v>10</v>
      </c>
      <c r="D236" s="51">
        <v>11377.56</v>
      </c>
    </row>
    <row r="237" spans="1:4" ht="15.75" customHeight="1" x14ac:dyDescent="0.3">
      <c r="A237" s="51">
        <v>605715</v>
      </c>
      <c r="B237" s="51" t="s">
        <v>14940</v>
      </c>
      <c r="C237" s="51" t="s">
        <v>10</v>
      </c>
      <c r="D237" s="51">
        <v>12224.88</v>
      </c>
    </row>
    <row r="238" spans="1:4" ht="15.75" customHeight="1" x14ac:dyDescent="0.3">
      <c r="A238" s="51">
        <v>605627</v>
      </c>
      <c r="B238" s="51" t="s">
        <v>14941</v>
      </c>
      <c r="C238" s="51" t="s">
        <v>10</v>
      </c>
      <c r="D238" s="51">
        <v>12158.95</v>
      </c>
    </row>
    <row r="239" spans="1:4" ht="15.75" customHeight="1" x14ac:dyDescent="0.3">
      <c r="A239" s="51">
        <v>605716</v>
      </c>
      <c r="B239" s="51" t="s">
        <v>14942</v>
      </c>
      <c r="C239" s="51" t="s">
        <v>10</v>
      </c>
      <c r="D239" s="51">
        <v>12692.11</v>
      </c>
    </row>
    <row r="240" spans="1:4" ht="15.75" customHeight="1" x14ac:dyDescent="0.3">
      <c r="A240" s="51">
        <v>605628</v>
      </c>
      <c r="B240" s="51" t="s">
        <v>14943</v>
      </c>
      <c r="C240" s="51" t="s">
        <v>10</v>
      </c>
      <c r="D240" s="51">
        <v>12624.35</v>
      </c>
    </row>
    <row r="241" spans="1:4" ht="15.75" customHeight="1" x14ac:dyDescent="0.3">
      <c r="A241" s="51">
        <v>605717</v>
      </c>
      <c r="B241" s="51" t="s">
        <v>14944</v>
      </c>
      <c r="C241" s="51" t="s">
        <v>10</v>
      </c>
      <c r="D241" s="51">
        <v>13535.36</v>
      </c>
    </row>
    <row r="242" spans="1:4" ht="15.75" customHeight="1" x14ac:dyDescent="0.3">
      <c r="A242" s="51">
        <v>605629</v>
      </c>
      <c r="B242" s="51" t="s">
        <v>14945</v>
      </c>
      <c r="C242" s="51" t="s">
        <v>10</v>
      </c>
      <c r="D242" s="51">
        <v>13465.76</v>
      </c>
    </row>
    <row r="243" spans="1:4" ht="15.75" customHeight="1" x14ac:dyDescent="0.3">
      <c r="A243" s="51">
        <v>605651</v>
      </c>
      <c r="B243" s="51" t="s">
        <v>14946</v>
      </c>
      <c r="C243" s="51" t="s">
        <v>10</v>
      </c>
      <c r="D243" s="51">
        <v>1515.47</v>
      </c>
    </row>
    <row r="244" spans="1:4" ht="15.75" customHeight="1" x14ac:dyDescent="0.3">
      <c r="A244" s="51">
        <v>605460</v>
      </c>
      <c r="B244" s="51" t="s">
        <v>14947</v>
      </c>
      <c r="C244" s="51" t="s">
        <v>10</v>
      </c>
      <c r="D244" s="51">
        <v>1495.94</v>
      </c>
    </row>
    <row r="245" spans="1:4" ht="15.75" customHeight="1" x14ac:dyDescent="0.3">
      <c r="A245" s="51">
        <v>605652</v>
      </c>
      <c r="B245" s="51" t="s">
        <v>14948</v>
      </c>
      <c r="C245" s="51" t="s">
        <v>10</v>
      </c>
      <c r="D245" s="51">
        <v>1743.97</v>
      </c>
    </row>
    <row r="246" spans="1:4" ht="15.75" customHeight="1" x14ac:dyDescent="0.3">
      <c r="A246" s="51">
        <v>605461</v>
      </c>
      <c r="B246" s="51" t="s">
        <v>14949</v>
      </c>
      <c r="C246" s="51" t="s">
        <v>10</v>
      </c>
      <c r="D246" s="51">
        <v>1723.21</v>
      </c>
    </row>
    <row r="247" spans="1:4" ht="15.75" customHeight="1" x14ac:dyDescent="0.3">
      <c r="A247" s="51">
        <v>605653</v>
      </c>
      <c r="B247" s="51" t="s">
        <v>14950</v>
      </c>
      <c r="C247" s="51" t="s">
        <v>10</v>
      </c>
      <c r="D247" s="51">
        <v>1972.5</v>
      </c>
    </row>
    <row r="248" spans="1:4" ht="15.75" customHeight="1" x14ac:dyDescent="0.3">
      <c r="A248" s="51">
        <v>605462</v>
      </c>
      <c r="B248" s="51" t="s">
        <v>14951</v>
      </c>
      <c r="C248" s="51" t="s">
        <v>10</v>
      </c>
      <c r="D248" s="51">
        <v>1950.52</v>
      </c>
    </row>
    <row r="249" spans="1:4" ht="15.75" customHeight="1" x14ac:dyDescent="0.3">
      <c r="A249" s="51">
        <v>605654</v>
      </c>
      <c r="B249" s="51" t="s">
        <v>14952</v>
      </c>
      <c r="C249" s="51" t="s">
        <v>10</v>
      </c>
      <c r="D249" s="51">
        <v>2156.5500000000002</v>
      </c>
    </row>
    <row r="250" spans="1:4" ht="15.75" customHeight="1" x14ac:dyDescent="0.3">
      <c r="A250" s="51">
        <v>605463</v>
      </c>
      <c r="B250" s="51" t="s">
        <v>14953</v>
      </c>
      <c r="C250" s="51" t="s">
        <v>10</v>
      </c>
      <c r="D250" s="51">
        <v>2133.35</v>
      </c>
    </row>
    <row r="251" spans="1:4" ht="15.75" customHeight="1" x14ac:dyDescent="0.3">
      <c r="A251" s="51">
        <v>605655</v>
      </c>
      <c r="B251" s="51" t="s">
        <v>14954</v>
      </c>
      <c r="C251" s="51" t="s">
        <v>10</v>
      </c>
      <c r="D251" s="51">
        <v>2384.9899999999998</v>
      </c>
    </row>
    <row r="252" spans="1:4" ht="15.75" customHeight="1" x14ac:dyDescent="0.3">
      <c r="A252" s="51">
        <v>605464</v>
      </c>
      <c r="B252" s="51" t="s">
        <v>14955</v>
      </c>
      <c r="C252" s="51" t="s">
        <v>10</v>
      </c>
      <c r="D252" s="51">
        <v>2360.5700000000002</v>
      </c>
    </row>
    <row r="253" spans="1:4" ht="15.75" customHeight="1" x14ac:dyDescent="0.3">
      <c r="A253" s="51">
        <v>605656</v>
      </c>
      <c r="B253" s="51" t="s">
        <v>14956</v>
      </c>
      <c r="C253" s="51" t="s">
        <v>10</v>
      </c>
      <c r="D253" s="51">
        <v>2702.58</v>
      </c>
    </row>
    <row r="254" spans="1:4" ht="15.75" customHeight="1" x14ac:dyDescent="0.3">
      <c r="A254" s="51">
        <v>605465</v>
      </c>
      <c r="B254" s="51" t="s">
        <v>14957</v>
      </c>
      <c r="C254" s="51" t="s">
        <v>10</v>
      </c>
      <c r="D254" s="51">
        <v>2676.94</v>
      </c>
    </row>
    <row r="255" spans="1:4" ht="15.75" customHeight="1" x14ac:dyDescent="0.3">
      <c r="A255" s="51">
        <v>605657</v>
      </c>
      <c r="B255" s="51" t="s">
        <v>14958</v>
      </c>
      <c r="C255" s="51" t="s">
        <v>10</v>
      </c>
      <c r="D255" s="51">
        <v>2886.58</v>
      </c>
    </row>
    <row r="256" spans="1:4" ht="15.75" customHeight="1" x14ac:dyDescent="0.3">
      <c r="A256" s="51">
        <v>605466</v>
      </c>
      <c r="B256" s="51" t="s">
        <v>14959</v>
      </c>
      <c r="C256" s="51" t="s">
        <v>10</v>
      </c>
      <c r="D256" s="51">
        <v>2859.72</v>
      </c>
    </row>
    <row r="257" spans="1:4" ht="15.75" customHeight="1" x14ac:dyDescent="0.3">
      <c r="A257" s="51">
        <v>605658</v>
      </c>
      <c r="B257" s="51" t="s">
        <v>14960</v>
      </c>
      <c r="C257" s="51" t="s">
        <v>10</v>
      </c>
      <c r="D257" s="51">
        <v>3151.12</v>
      </c>
    </row>
    <row r="258" spans="1:4" ht="15.75" customHeight="1" x14ac:dyDescent="0.3">
      <c r="A258" s="51">
        <v>605467</v>
      </c>
      <c r="B258" s="51" t="s">
        <v>14961</v>
      </c>
      <c r="C258" s="51" t="s">
        <v>10</v>
      </c>
      <c r="D258" s="51">
        <v>3109</v>
      </c>
    </row>
    <row r="259" spans="1:4" ht="15.75" customHeight="1" x14ac:dyDescent="0.3">
      <c r="A259" s="51">
        <v>605659</v>
      </c>
      <c r="B259" s="51" t="s">
        <v>14962</v>
      </c>
      <c r="C259" s="51" t="s">
        <v>10</v>
      </c>
      <c r="D259" s="51">
        <v>3339.75</v>
      </c>
    </row>
    <row r="260" spans="1:4" ht="15.75" customHeight="1" x14ac:dyDescent="0.3">
      <c r="A260" s="51">
        <v>605468</v>
      </c>
      <c r="B260" s="51" t="s">
        <v>14963</v>
      </c>
      <c r="C260" s="51" t="s">
        <v>10</v>
      </c>
      <c r="D260" s="51">
        <v>3295.8</v>
      </c>
    </row>
    <row r="261" spans="1:4" ht="15.75" customHeight="1" x14ac:dyDescent="0.3">
      <c r="A261" s="51">
        <v>605660</v>
      </c>
      <c r="B261" s="51" t="s">
        <v>14964</v>
      </c>
      <c r="C261" s="51" t="s">
        <v>10</v>
      </c>
      <c r="D261" s="51">
        <v>3573.66</v>
      </c>
    </row>
    <row r="262" spans="1:4" ht="15.75" customHeight="1" x14ac:dyDescent="0.3">
      <c r="A262" s="51">
        <v>605469</v>
      </c>
      <c r="B262" s="51" t="s">
        <v>14965</v>
      </c>
      <c r="C262" s="51" t="s">
        <v>10</v>
      </c>
      <c r="D262" s="51">
        <v>3527.87</v>
      </c>
    </row>
    <row r="263" spans="1:4" ht="15.75" customHeight="1" x14ac:dyDescent="0.3">
      <c r="A263" s="51">
        <v>605661</v>
      </c>
      <c r="B263" s="51" t="s">
        <v>14966</v>
      </c>
      <c r="C263" s="51" t="s">
        <v>10</v>
      </c>
      <c r="D263" s="51">
        <v>3811.96</v>
      </c>
    </row>
    <row r="264" spans="1:4" ht="15.75" customHeight="1" x14ac:dyDescent="0.3">
      <c r="A264" s="51">
        <v>605470</v>
      </c>
      <c r="B264" s="51" t="s">
        <v>14967</v>
      </c>
      <c r="C264" s="51" t="s">
        <v>10</v>
      </c>
      <c r="D264" s="51">
        <v>3764.34</v>
      </c>
    </row>
    <row r="265" spans="1:4" ht="15.75" customHeight="1" x14ac:dyDescent="0.3">
      <c r="A265" s="51">
        <v>605662</v>
      </c>
      <c r="B265" s="51" t="s">
        <v>14968</v>
      </c>
      <c r="C265" s="51" t="s">
        <v>10</v>
      </c>
      <c r="D265" s="51">
        <v>4007.36</v>
      </c>
    </row>
    <row r="266" spans="1:4" ht="15.75" customHeight="1" x14ac:dyDescent="0.3">
      <c r="A266" s="51">
        <v>605471</v>
      </c>
      <c r="B266" s="51" t="s">
        <v>14969</v>
      </c>
      <c r="C266" s="51" t="s">
        <v>10</v>
      </c>
      <c r="D266" s="51">
        <v>3957.91</v>
      </c>
    </row>
    <row r="267" spans="1:4" ht="15.75" customHeight="1" x14ac:dyDescent="0.3">
      <c r="A267" s="51">
        <v>605663</v>
      </c>
      <c r="B267" s="51" t="s">
        <v>14970</v>
      </c>
      <c r="C267" s="51" t="s">
        <v>10</v>
      </c>
      <c r="D267" s="51">
        <v>4457.42</v>
      </c>
    </row>
    <row r="268" spans="1:4" ht="15.75" customHeight="1" x14ac:dyDescent="0.3">
      <c r="A268" s="51">
        <v>605472</v>
      </c>
      <c r="B268" s="51" t="s">
        <v>14971</v>
      </c>
      <c r="C268" s="51" t="s">
        <v>10</v>
      </c>
      <c r="D268" s="51">
        <v>4406.1400000000003</v>
      </c>
    </row>
    <row r="269" spans="1:4" ht="15.75" customHeight="1" x14ac:dyDescent="0.3">
      <c r="A269" s="51">
        <v>605664</v>
      </c>
      <c r="B269" s="51" t="s">
        <v>14972</v>
      </c>
      <c r="C269" s="51" t="s">
        <v>10</v>
      </c>
      <c r="D269" s="51">
        <v>5220.3599999999997</v>
      </c>
    </row>
    <row r="270" spans="1:4" ht="15.75" customHeight="1" x14ac:dyDescent="0.3">
      <c r="A270" s="51">
        <v>605473</v>
      </c>
      <c r="B270" s="51" t="s">
        <v>14973</v>
      </c>
      <c r="C270" s="51" t="s">
        <v>10</v>
      </c>
      <c r="D270" s="51">
        <v>5167.25</v>
      </c>
    </row>
    <row r="271" spans="1:4" ht="15.75" customHeight="1" x14ac:dyDescent="0.3">
      <c r="A271" s="51">
        <v>605665</v>
      </c>
      <c r="B271" s="51" t="s">
        <v>14974</v>
      </c>
      <c r="C271" s="51" t="s">
        <v>10</v>
      </c>
      <c r="D271" s="51">
        <v>5472.25</v>
      </c>
    </row>
    <row r="272" spans="1:4" ht="15.75" customHeight="1" x14ac:dyDescent="0.3">
      <c r="A272" s="51">
        <v>605474</v>
      </c>
      <c r="B272" s="51" t="s">
        <v>14975</v>
      </c>
      <c r="C272" s="51" t="s">
        <v>10</v>
      </c>
      <c r="D272" s="51">
        <v>5417.31</v>
      </c>
    </row>
    <row r="273" spans="1:4" ht="15.75" customHeight="1" x14ac:dyDescent="0.3">
      <c r="A273" s="51">
        <v>605666</v>
      </c>
      <c r="B273" s="51" t="s">
        <v>14976</v>
      </c>
      <c r="C273" s="51" t="s">
        <v>10</v>
      </c>
      <c r="D273" s="51">
        <v>5881.71</v>
      </c>
    </row>
    <row r="274" spans="1:4" ht="15.75" customHeight="1" x14ac:dyDescent="0.3">
      <c r="A274" s="51">
        <v>605475</v>
      </c>
      <c r="B274" s="51" t="s">
        <v>14977</v>
      </c>
      <c r="C274" s="51" t="s">
        <v>10</v>
      </c>
      <c r="D274" s="51">
        <v>5824.93</v>
      </c>
    </row>
    <row r="275" spans="1:4" ht="15.75" customHeight="1" x14ac:dyDescent="0.3">
      <c r="A275" s="51">
        <v>605667</v>
      </c>
      <c r="B275" s="51" t="s">
        <v>14978</v>
      </c>
      <c r="C275" s="51" t="s">
        <v>10</v>
      </c>
      <c r="D275" s="51">
        <v>6086.2</v>
      </c>
    </row>
    <row r="276" spans="1:4" ht="15.75" customHeight="1" x14ac:dyDescent="0.3">
      <c r="A276" s="51">
        <v>605476</v>
      </c>
      <c r="B276" s="51" t="s">
        <v>14979</v>
      </c>
      <c r="C276" s="51" t="s">
        <v>10</v>
      </c>
      <c r="D276" s="51">
        <v>6027.59</v>
      </c>
    </row>
    <row r="277" spans="1:4" ht="15.75" customHeight="1" x14ac:dyDescent="0.3">
      <c r="A277" s="51">
        <v>605668</v>
      </c>
      <c r="B277" s="51" t="s">
        <v>14980</v>
      </c>
      <c r="C277" s="51" t="s">
        <v>10</v>
      </c>
      <c r="D277" s="51">
        <v>6418.04</v>
      </c>
    </row>
    <row r="278" spans="1:4" ht="15.75" customHeight="1" x14ac:dyDescent="0.3">
      <c r="A278" s="51">
        <v>605477</v>
      </c>
      <c r="B278" s="51" t="s">
        <v>14981</v>
      </c>
      <c r="C278" s="51" t="s">
        <v>10</v>
      </c>
      <c r="D278" s="51">
        <v>6357.6</v>
      </c>
    </row>
    <row r="279" spans="1:4" ht="15.75" customHeight="1" x14ac:dyDescent="0.3">
      <c r="A279" s="51">
        <v>605669</v>
      </c>
      <c r="B279" s="51" t="s">
        <v>14982</v>
      </c>
      <c r="C279" s="51" t="s">
        <v>10</v>
      </c>
      <c r="D279" s="51">
        <v>8420.16</v>
      </c>
    </row>
    <row r="280" spans="1:4" ht="15.75" customHeight="1" x14ac:dyDescent="0.3">
      <c r="A280" s="51">
        <v>605478</v>
      </c>
      <c r="B280" s="51" t="s">
        <v>14983</v>
      </c>
      <c r="C280" s="51" t="s">
        <v>10</v>
      </c>
      <c r="D280" s="51">
        <v>8357.89</v>
      </c>
    </row>
    <row r="281" spans="1:4" ht="15.75" customHeight="1" x14ac:dyDescent="0.3">
      <c r="A281" s="51">
        <v>605670</v>
      </c>
      <c r="B281" s="51" t="s">
        <v>14984</v>
      </c>
      <c r="C281" s="51" t="s">
        <v>10</v>
      </c>
      <c r="D281" s="51">
        <v>10601.03</v>
      </c>
    </row>
    <row r="282" spans="1:4" ht="15.75" customHeight="1" x14ac:dyDescent="0.3">
      <c r="A282" s="51">
        <v>605479</v>
      </c>
      <c r="B282" s="51" t="s">
        <v>14985</v>
      </c>
      <c r="C282" s="51" t="s">
        <v>10</v>
      </c>
      <c r="D282" s="51">
        <v>10536.93</v>
      </c>
    </row>
    <row r="283" spans="1:4" ht="15.75" customHeight="1" x14ac:dyDescent="0.3">
      <c r="A283" s="51">
        <v>605671</v>
      </c>
      <c r="B283" s="51" t="s">
        <v>14986</v>
      </c>
      <c r="C283" s="51" t="s">
        <v>10</v>
      </c>
      <c r="D283" s="51">
        <v>11336.4</v>
      </c>
    </row>
    <row r="284" spans="1:4" ht="15.75" customHeight="1" x14ac:dyDescent="0.3">
      <c r="A284" s="51">
        <v>605480</v>
      </c>
      <c r="B284" s="51" t="s">
        <v>14987</v>
      </c>
      <c r="C284" s="51" t="s">
        <v>10</v>
      </c>
      <c r="D284" s="51">
        <v>11270.47</v>
      </c>
    </row>
    <row r="285" spans="1:4" ht="15.75" customHeight="1" x14ac:dyDescent="0.3">
      <c r="A285" s="51">
        <v>605672</v>
      </c>
      <c r="B285" s="51" t="s">
        <v>14988</v>
      </c>
      <c r="C285" s="51" t="s">
        <v>10</v>
      </c>
      <c r="D285" s="51">
        <v>11786.54</v>
      </c>
    </row>
    <row r="286" spans="1:4" ht="15.75" customHeight="1" x14ac:dyDescent="0.3">
      <c r="A286" s="51">
        <v>605481</v>
      </c>
      <c r="B286" s="51" t="s">
        <v>14989</v>
      </c>
      <c r="C286" s="51" t="s">
        <v>10</v>
      </c>
      <c r="D286" s="51">
        <v>11718.77</v>
      </c>
    </row>
    <row r="287" spans="1:4" ht="15.75" customHeight="1" x14ac:dyDescent="0.3">
      <c r="A287" s="51">
        <v>605673</v>
      </c>
      <c r="B287" s="51" t="s">
        <v>14990</v>
      </c>
      <c r="C287" s="51" t="s">
        <v>10</v>
      </c>
      <c r="D287" s="51">
        <v>12585.38</v>
      </c>
    </row>
    <row r="288" spans="1:4" ht="15.75" customHeight="1" x14ac:dyDescent="0.3">
      <c r="A288" s="51">
        <v>605482</v>
      </c>
      <c r="B288" s="51" t="s">
        <v>14991</v>
      </c>
      <c r="C288" s="51" t="s">
        <v>10</v>
      </c>
      <c r="D288" s="51">
        <v>12515.78</v>
      </c>
    </row>
    <row r="289" spans="1:4" ht="15.75" customHeight="1" x14ac:dyDescent="0.3">
      <c r="A289" s="51">
        <v>605718</v>
      </c>
      <c r="B289" s="51" t="s">
        <v>14992</v>
      </c>
      <c r="C289" s="51" t="s">
        <v>10</v>
      </c>
      <c r="D289" s="51">
        <v>7536.59</v>
      </c>
    </row>
    <row r="290" spans="1:4" ht="15.75" customHeight="1" x14ac:dyDescent="0.3">
      <c r="A290" s="51">
        <v>605630</v>
      </c>
      <c r="B290" s="51" t="s">
        <v>14993</v>
      </c>
      <c r="C290" s="51" t="s">
        <v>10</v>
      </c>
      <c r="D290" s="51">
        <v>7490.81</v>
      </c>
    </row>
    <row r="291" spans="1:4" ht="15.75" customHeight="1" x14ac:dyDescent="0.3">
      <c r="A291" s="51">
        <v>605719</v>
      </c>
      <c r="B291" s="51" t="s">
        <v>14994</v>
      </c>
      <c r="C291" s="51" t="s">
        <v>10</v>
      </c>
      <c r="D291" s="51">
        <v>9335.89</v>
      </c>
    </row>
    <row r="292" spans="1:4" ht="15.75" customHeight="1" x14ac:dyDescent="0.3">
      <c r="A292" s="51">
        <v>605631</v>
      </c>
      <c r="B292" s="51" t="s">
        <v>14995</v>
      </c>
      <c r="C292" s="51" t="s">
        <v>10</v>
      </c>
      <c r="D292" s="51">
        <v>9284.61</v>
      </c>
    </row>
    <row r="293" spans="1:4" ht="15.75" customHeight="1" x14ac:dyDescent="0.3">
      <c r="A293" s="51">
        <v>605720</v>
      </c>
      <c r="B293" s="51" t="s">
        <v>14996</v>
      </c>
      <c r="C293" s="51" t="s">
        <v>10</v>
      </c>
      <c r="D293" s="51">
        <v>9639.1299999999992</v>
      </c>
    </row>
    <row r="294" spans="1:4" ht="15.75" customHeight="1" x14ac:dyDescent="0.3">
      <c r="A294" s="51">
        <v>605632</v>
      </c>
      <c r="B294" s="51" t="s">
        <v>14997</v>
      </c>
      <c r="C294" s="51" t="s">
        <v>10</v>
      </c>
      <c r="D294" s="51">
        <v>9586.02</v>
      </c>
    </row>
    <row r="295" spans="1:4" ht="15.75" customHeight="1" x14ac:dyDescent="0.3">
      <c r="A295" s="51">
        <v>605721</v>
      </c>
      <c r="B295" s="51" t="s">
        <v>14998</v>
      </c>
      <c r="C295" s="51" t="s">
        <v>10</v>
      </c>
      <c r="D295" s="51">
        <v>10920.92</v>
      </c>
    </row>
    <row r="296" spans="1:4" ht="15.75" customHeight="1" x14ac:dyDescent="0.3">
      <c r="A296" s="51">
        <v>605633</v>
      </c>
      <c r="B296" s="51" t="s">
        <v>14999</v>
      </c>
      <c r="C296" s="51" t="s">
        <v>10</v>
      </c>
      <c r="D296" s="51">
        <v>10863.22</v>
      </c>
    </row>
    <row r="297" spans="1:4" ht="15.75" customHeight="1" x14ac:dyDescent="0.3">
      <c r="A297" s="51">
        <v>605722</v>
      </c>
      <c r="B297" s="51" t="s">
        <v>15000</v>
      </c>
      <c r="C297" s="51" t="s">
        <v>10</v>
      </c>
      <c r="D297" s="51">
        <v>11573.36</v>
      </c>
    </row>
    <row r="298" spans="1:4" ht="15.75" customHeight="1" x14ac:dyDescent="0.3">
      <c r="A298" s="51">
        <v>605634</v>
      </c>
      <c r="B298" s="51" t="s">
        <v>15001</v>
      </c>
      <c r="C298" s="51" t="s">
        <v>10</v>
      </c>
      <c r="D298" s="51">
        <v>11512.92</v>
      </c>
    </row>
    <row r="299" spans="1:4" ht="15.75" customHeight="1" x14ac:dyDescent="0.3">
      <c r="A299" s="51">
        <v>605723</v>
      </c>
      <c r="B299" s="51" t="s">
        <v>15002</v>
      </c>
      <c r="C299" s="51" t="s">
        <v>10</v>
      </c>
      <c r="D299" s="51">
        <v>13543.56</v>
      </c>
    </row>
    <row r="300" spans="1:4" ht="15.75" customHeight="1" x14ac:dyDescent="0.3">
      <c r="A300" s="51">
        <v>605635</v>
      </c>
      <c r="B300" s="51" t="s">
        <v>15003</v>
      </c>
      <c r="C300" s="51" t="s">
        <v>10</v>
      </c>
      <c r="D300" s="51">
        <v>13476.71</v>
      </c>
    </row>
    <row r="301" spans="1:4" ht="15.75" customHeight="1" x14ac:dyDescent="0.3">
      <c r="A301" s="51">
        <v>605724</v>
      </c>
      <c r="B301" s="51" t="s">
        <v>15004</v>
      </c>
      <c r="C301" s="51" t="s">
        <v>10</v>
      </c>
      <c r="D301" s="51">
        <v>15460.57</v>
      </c>
    </row>
    <row r="302" spans="1:4" ht="15.75" customHeight="1" x14ac:dyDescent="0.3">
      <c r="A302" s="51">
        <v>605636</v>
      </c>
      <c r="B302" s="51" t="s">
        <v>15005</v>
      </c>
      <c r="C302" s="51" t="s">
        <v>10</v>
      </c>
      <c r="D302" s="51">
        <v>15368.08</v>
      </c>
    </row>
    <row r="303" spans="1:4" ht="15.75" customHeight="1" x14ac:dyDescent="0.3">
      <c r="A303" s="51">
        <v>605725</v>
      </c>
      <c r="B303" s="51" t="s">
        <v>15006</v>
      </c>
      <c r="C303" s="51" t="s">
        <v>10</v>
      </c>
      <c r="D303" s="51">
        <v>16413.25</v>
      </c>
    </row>
    <row r="304" spans="1:4" ht="15.75" customHeight="1" x14ac:dyDescent="0.3">
      <c r="A304" s="51">
        <v>605637</v>
      </c>
      <c r="B304" s="51" t="s">
        <v>15007</v>
      </c>
      <c r="C304" s="51" t="s">
        <v>10</v>
      </c>
      <c r="D304" s="51">
        <v>16318.02</v>
      </c>
    </row>
    <row r="305" spans="1:4" ht="15.75" customHeight="1" x14ac:dyDescent="0.3">
      <c r="A305" s="51">
        <v>605726</v>
      </c>
      <c r="B305" s="51" t="s">
        <v>15008</v>
      </c>
      <c r="C305" s="51" t="s">
        <v>10</v>
      </c>
      <c r="D305" s="51">
        <v>17372.54</v>
      </c>
    </row>
    <row r="306" spans="1:4" ht="15.75" customHeight="1" x14ac:dyDescent="0.3">
      <c r="A306" s="51">
        <v>605638</v>
      </c>
      <c r="B306" s="51" t="s">
        <v>15009</v>
      </c>
      <c r="C306" s="51" t="s">
        <v>10</v>
      </c>
      <c r="D306" s="51">
        <v>17273.64</v>
      </c>
    </row>
    <row r="307" spans="1:4" ht="15.75" customHeight="1" x14ac:dyDescent="0.3">
      <c r="A307" s="51">
        <v>605727</v>
      </c>
      <c r="B307" s="51" t="s">
        <v>15010</v>
      </c>
      <c r="C307" s="51" t="s">
        <v>10</v>
      </c>
      <c r="D307" s="51">
        <v>18619.79</v>
      </c>
    </row>
    <row r="308" spans="1:4" ht="15.75" customHeight="1" x14ac:dyDescent="0.3">
      <c r="A308" s="51">
        <v>605639</v>
      </c>
      <c r="B308" s="51" t="s">
        <v>15011</v>
      </c>
      <c r="C308" s="51" t="s">
        <v>10</v>
      </c>
      <c r="D308" s="51">
        <v>18516.310000000001</v>
      </c>
    </row>
    <row r="309" spans="1:4" ht="15.75" customHeight="1" x14ac:dyDescent="0.3">
      <c r="A309" s="51">
        <v>605728</v>
      </c>
      <c r="B309" s="51" t="s">
        <v>15012</v>
      </c>
      <c r="C309" s="51" t="s">
        <v>10</v>
      </c>
      <c r="D309" s="51">
        <v>19318.490000000002</v>
      </c>
    </row>
    <row r="310" spans="1:4" ht="15.75" customHeight="1" x14ac:dyDescent="0.3">
      <c r="A310" s="51">
        <v>605640</v>
      </c>
      <c r="B310" s="51" t="s">
        <v>15013</v>
      </c>
      <c r="C310" s="51" t="s">
        <v>10</v>
      </c>
      <c r="D310" s="51">
        <v>19212.27</v>
      </c>
    </row>
    <row r="311" spans="1:4" ht="15.75" customHeight="1" x14ac:dyDescent="0.3">
      <c r="A311" s="51">
        <v>605729</v>
      </c>
      <c r="B311" s="51" t="s">
        <v>15014</v>
      </c>
      <c r="C311" s="51" t="s">
        <v>10</v>
      </c>
      <c r="D311" s="51">
        <v>21225.37</v>
      </c>
    </row>
    <row r="312" spans="1:4" ht="15.75" customHeight="1" x14ac:dyDescent="0.3">
      <c r="A312" s="51">
        <v>605641</v>
      </c>
      <c r="B312" s="51" t="s">
        <v>15015</v>
      </c>
      <c r="C312" s="51" t="s">
        <v>10</v>
      </c>
      <c r="D312" s="51">
        <v>21111.82</v>
      </c>
    </row>
    <row r="313" spans="1:4" ht="15.75" customHeight="1" x14ac:dyDescent="0.3">
      <c r="A313" s="51">
        <v>605730</v>
      </c>
      <c r="B313" s="51" t="s">
        <v>15016</v>
      </c>
      <c r="C313" s="51" t="s">
        <v>10</v>
      </c>
      <c r="D313" s="51">
        <v>23188.83</v>
      </c>
    </row>
    <row r="314" spans="1:4" ht="15.75" customHeight="1" x14ac:dyDescent="0.3">
      <c r="A314" s="51">
        <v>605642</v>
      </c>
      <c r="B314" s="51" t="s">
        <v>15017</v>
      </c>
      <c r="C314" s="51" t="s">
        <v>10</v>
      </c>
      <c r="D314" s="51">
        <v>23067.95</v>
      </c>
    </row>
    <row r="315" spans="1:4" ht="15.75" customHeight="1" x14ac:dyDescent="0.3">
      <c r="A315" s="51">
        <v>605731</v>
      </c>
      <c r="B315" s="51" t="s">
        <v>15018</v>
      </c>
      <c r="C315" s="51" t="s">
        <v>10</v>
      </c>
      <c r="D315" s="51">
        <v>29385.040000000001</v>
      </c>
    </row>
    <row r="316" spans="1:4" ht="15.75" customHeight="1" x14ac:dyDescent="0.3">
      <c r="A316" s="51">
        <v>605643</v>
      </c>
      <c r="B316" s="51" t="s">
        <v>15019</v>
      </c>
      <c r="C316" s="51" t="s">
        <v>10</v>
      </c>
      <c r="D316" s="51">
        <v>29260.49</v>
      </c>
    </row>
    <row r="317" spans="1:4" ht="15.75" customHeight="1" x14ac:dyDescent="0.3">
      <c r="A317" s="51">
        <v>605732</v>
      </c>
      <c r="B317" s="51" t="s">
        <v>15020</v>
      </c>
      <c r="C317" s="51" t="s">
        <v>10</v>
      </c>
      <c r="D317" s="51">
        <v>30391.1</v>
      </c>
    </row>
    <row r="318" spans="1:4" ht="15.75" customHeight="1" x14ac:dyDescent="0.3">
      <c r="A318" s="51">
        <v>605644</v>
      </c>
      <c r="B318" s="51" t="s">
        <v>15021</v>
      </c>
      <c r="C318" s="51" t="s">
        <v>10</v>
      </c>
      <c r="D318" s="51">
        <v>30241.53</v>
      </c>
    </row>
    <row r="319" spans="1:4" ht="15.75" customHeight="1" x14ac:dyDescent="0.3">
      <c r="A319" s="51">
        <v>605733</v>
      </c>
      <c r="B319" s="51" t="s">
        <v>15022</v>
      </c>
      <c r="C319" s="51" t="s">
        <v>10</v>
      </c>
      <c r="D319" s="51">
        <v>37009.160000000003</v>
      </c>
    </row>
    <row r="320" spans="1:4" ht="15.75" customHeight="1" x14ac:dyDescent="0.3">
      <c r="A320" s="51">
        <v>605645</v>
      </c>
      <c r="B320" s="51" t="s">
        <v>15023</v>
      </c>
      <c r="C320" s="51" t="s">
        <v>10</v>
      </c>
      <c r="D320" s="51">
        <v>36852.11</v>
      </c>
    </row>
    <row r="321" spans="1:4" ht="15.75" customHeight="1" x14ac:dyDescent="0.3">
      <c r="A321" s="51">
        <v>605734</v>
      </c>
      <c r="B321" s="51" t="s">
        <v>15024</v>
      </c>
      <c r="C321" s="51" t="s">
        <v>10</v>
      </c>
      <c r="D321" s="51">
        <v>39770.44</v>
      </c>
    </row>
    <row r="322" spans="1:4" ht="15.75" customHeight="1" x14ac:dyDescent="0.3">
      <c r="A322" s="51">
        <v>605646</v>
      </c>
      <c r="B322" s="51" t="s">
        <v>15025</v>
      </c>
      <c r="C322" s="51" t="s">
        <v>10</v>
      </c>
      <c r="D322" s="51">
        <v>39605.910000000003</v>
      </c>
    </row>
    <row r="323" spans="1:4" ht="15.75" customHeight="1" x14ac:dyDescent="0.3">
      <c r="A323" s="51">
        <v>605735</v>
      </c>
      <c r="B323" s="51" t="s">
        <v>15026</v>
      </c>
      <c r="C323" s="51" t="s">
        <v>10</v>
      </c>
      <c r="D323" s="51">
        <v>49032.04</v>
      </c>
    </row>
    <row r="324" spans="1:4" ht="15.75" customHeight="1" x14ac:dyDescent="0.3">
      <c r="A324" s="51">
        <v>605647</v>
      </c>
      <c r="B324" s="51" t="s">
        <v>15027</v>
      </c>
      <c r="C324" s="51" t="s">
        <v>10</v>
      </c>
      <c r="D324" s="51">
        <v>48858.96</v>
      </c>
    </row>
    <row r="325" spans="1:4" ht="15.75" customHeight="1" x14ac:dyDescent="0.3">
      <c r="A325" s="51">
        <v>605736</v>
      </c>
      <c r="B325" s="51" t="s">
        <v>15028</v>
      </c>
      <c r="C325" s="51" t="s">
        <v>10</v>
      </c>
      <c r="D325" s="51">
        <v>62580.2</v>
      </c>
    </row>
    <row r="326" spans="1:4" ht="15.75" customHeight="1" x14ac:dyDescent="0.3">
      <c r="A326" s="51">
        <v>605648</v>
      </c>
      <c r="B326" s="51" t="s">
        <v>15029</v>
      </c>
      <c r="C326" s="51" t="s">
        <v>10</v>
      </c>
      <c r="D326" s="51">
        <v>62398.58</v>
      </c>
    </row>
    <row r="327" spans="1:4" ht="15.75" customHeight="1" x14ac:dyDescent="0.3">
      <c r="A327" s="51">
        <v>605737</v>
      </c>
      <c r="B327" s="51" t="s">
        <v>15030</v>
      </c>
      <c r="C327" s="51" t="s">
        <v>10</v>
      </c>
      <c r="D327" s="51">
        <v>66563.509999999995</v>
      </c>
    </row>
    <row r="328" spans="1:4" ht="15.75" customHeight="1" x14ac:dyDescent="0.3">
      <c r="A328" s="51">
        <v>605649</v>
      </c>
      <c r="B328" s="51" t="s">
        <v>15031</v>
      </c>
      <c r="C328" s="51" t="s">
        <v>10</v>
      </c>
      <c r="D328" s="51">
        <v>66374.41</v>
      </c>
    </row>
    <row r="329" spans="1:4" ht="15.75" customHeight="1" x14ac:dyDescent="0.3">
      <c r="A329" s="51">
        <v>605738</v>
      </c>
      <c r="B329" s="51" t="s">
        <v>15032</v>
      </c>
      <c r="C329" s="51" t="s">
        <v>10</v>
      </c>
      <c r="D329" s="51">
        <v>70612.94</v>
      </c>
    </row>
    <row r="330" spans="1:4" ht="15.75" customHeight="1" x14ac:dyDescent="0.3">
      <c r="A330" s="51">
        <v>605650</v>
      </c>
      <c r="B330" s="51" t="s">
        <v>15033</v>
      </c>
      <c r="C330" s="51" t="s">
        <v>10</v>
      </c>
      <c r="D330" s="51">
        <v>70415.289999999994</v>
      </c>
    </row>
    <row r="331" spans="1:4" ht="15.75" customHeight="1" x14ac:dyDescent="0.3">
      <c r="A331" s="51">
        <v>605674</v>
      </c>
      <c r="B331" s="51" t="s">
        <v>15034</v>
      </c>
      <c r="C331" s="51" t="s">
        <v>10</v>
      </c>
      <c r="D331" s="51">
        <v>7281.85</v>
      </c>
    </row>
    <row r="332" spans="1:4" ht="15.75" customHeight="1" x14ac:dyDescent="0.3">
      <c r="A332" s="51">
        <v>605483</v>
      </c>
      <c r="B332" s="51" t="s">
        <v>15035</v>
      </c>
      <c r="C332" s="51" t="s">
        <v>10</v>
      </c>
      <c r="D332" s="51">
        <v>7236.06</v>
      </c>
    </row>
    <row r="333" spans="1:4" ht="15.75" customHeight="1" x14ac:dyDescent="0.3">
      <c r="A333" s="51">
        <v>605675</v>
      </c>
      <c r="B333" s="51" t="s">
        <v>15036</v>
      </c>
      <c r="C333" s="51" t="s">
        <v>10</v>
      </c>
      <c r="D333" s="51">
        <v>9027.8700000000008</v>
      </c>
    </row>
    <row r="334" spans="1:4" ht="15.75" customHeight="1" x14ac:dyDescent="0.3">
      <c r="A334" s="51">
        <v>605484</v>
      </c>
      <c r="B334" s="51" t="s">
        <v>15037</v>
      </c>
      <c r="C334" s="51" t="s">
        <v>10</v>
      </c>
      <c r="D334" s="51">
        <v>8976.58</v>
      </c>
    </row>
    <row r="335" spans="1:4" ht="15.75" customHeight="1" x14ac:dyDescent="0.3">
      <c r="A335" s="51">
        <v>605676</v>
      </c>
      <c r="B335" s="51" t="s">
        <v>15038</v>
      </c>
      <c r="C335" s="51" t="s">
        <v>10</v>
      </c>
      <c r="D335" s="51">
        <v>9321.1200000000008</v>
      </c>
    </row>
    <row r="336" spans="1:4" ht="15.75" customHeight="1" x14ac:dyDescent="0.3">
      <c r="A336" s="51">
        <v>605485</v>
      </c>
      <c r="B336" s="51" t="s">
        <v>15039</v>
      </c>
      <c r="C336" s="51" t="s">
        <v>10</v>
      </c>
      <c r="D336" s="51">
        <v>9268.01</v>
      </c>
    </row>
    <row r="337" spans="1:4" ht="15.75" customHeight="1" x14ac:dyDescent="0.3">
      <c r="A337" s="51">
        <v>605677</v>
      </c>
      <c r="B337" s="51" t="s">
        <v>15040</v>
      </c>
      <c r="C337" s="51" t="s">
        <v>10</v>
      </c>
      <c r="D337" s="51">
        <v>10559.61</v>
      </c>
    </row>
    <row r="338" spans="1:4" ht="15.75" customHeight="1" x14ac:dyDescent="0.3">
      <c r="A338" s="51">
        <v>605486</v>
      </c>
      <c r="B338" s="51" t="s">
        <v>15041</v>
      </c>
      <c r="C338" s="51" t="s">
        <v>10</v>
      </c>
      <c r="D338" s="51">
        <v>10501.92</v>
      </c>
    </row>
    <row r="339" spans="1:4" ht="15.75" customHeight="1" x14ac:dyDescent="0.3">
      <c r="A339" s="51">
        <v>605678</v>
      </c>
      <c r="B339" s="51" t="s">
        <v>15042</v>
      </c>
      <c r="C339" s="51" t="s">
        <v>10</v>
      </c>
      <c r="D339" s="51">
        <v>11192.07</v>
      </c>
    </row>
    <row r="340" spans="1:4" ht="15.75" customHeight="1" x14ac:dyDescent="0.3">
      <c r="A340" s="51">
        <v>605487</v>
      </c>
      <c r="B340" s="51" t="s">
        <v>15043</v>
      </c>
      <c r="C340" s="51" t="s">
        <v>10</v>
      </c>
      <c r="D340" s="51">
        <v>11131.63</v>
      </c>
    </row>
    <row r="341" spans="1:4" ht="15.75" customHeight="1" x14ac:dyDescent="0.3">
      <c r="A341" s="51">
        <v>605679</v>
      </c>
      <c r="B341" s="51" t="s">
        <v>15044</v>
      </c>
      <c r="C341" s="51" t="s">
        <v>10</v>
      </c>
      <c r="D341" s="51">
        <v>13097.34</v>
      </c>
    </row>
    <row r="342" spans="1:4" ht="15.75" customHeight="1" x14ac:dyDescent="0.3">
      <c r="A342" s="51">
        <v>605488</v>
      </c>
      <c r="B342" s="51" t="s">
        <v>15045</v>
      </c>
      <c r="C342" s="51" t="s">
        <v>10</v>
      </c>
      <c r="D342" s="51">
        <v>13030.49</v>
      </c>
    </row>
    <row r="343" spans="1:4" ht="15.75" customHeight="1" x14ac:dyDescent="0.3">
      <c r="A343" s="51">
        <v>605680</v>
      </c>
      <c r="B343" s="51" t="s">
        <v>15046</v>
      </c>
      <c r="C343" s="51" t="s">
        <v>10</v>
      </c>
      <c r="D343" s="51">
        <v>14951.09</v>
      </c>
    </row>
    <row r="344" spans="1:4" ht="15.75" customHeight="1" x14ac:dyDescent="0.3">
      <c r="A344" s="51">
        <v>605489</v>
      </c>
      <c r="B344" s="51" t="s">
        <v>15047</v>
      </c>
      <c r="C344" s="51" t="s">
        <v>10</v>
      </c>
      <c r="D344" s="51">
        <v>14858.6</v>
      </c>
    </row>
    <row r="345" spans="1:4" ht="15.75" customHeight="1" x14ac:dyDescent="0.3">
      <c r="A345" s="51">
        <v>605681</v>
      </c>
      <c r="B345" s="51" t="s">
        <v>15048</v>
      </c>
      <c r="C345" s="51" t="s">
        <v>10</v>
      </c>
      <c r="D345" s="51">
        <v>15872.13</v>
      </c>
    </row>
    <row r="346" spans="1:4" ht="15.75" customHeight="1" x14ac:dyDescent="0.3">
      <c r="A346" s="51">
        <v>605490</v>
      </c>
      <c r="B346" s="51" t="s">
        <v>15049</v>
      </c>
      <c r="C346" s="51" t="s">
        <v>10</v>
      </c>
      <c r="D346" s="51">
        <v>15776.9</v>
      </c>
    </row>
    <row r="347" spans="1:4" ht="15.75" customHeight="1" x14ac:dyDescent="0.3">
      <c r="A347" s="51">
        <v>605682</v>
      </c>
      <c r="B347" s="51" t="s">
        <v>15050</v>
      </c>
      <c r="C347" s="51" t="s">
        <v>10</v>
      </c>
      <c r="D347" s="51">
        <v>16799.79</v>
      </c>
    </row>
    <row r="348" spans="1:4" ht="15.75" customHeight="1" x14ac:dyDescent="0.3">
      <c r="A348" s="51">
        <v>605491</v>
      </c>
      <c r="B348" s="51" t="s">
        <v>15051</v>
      </c>
      <c r="C348" s="51" t="s">
        <v>10</v>
      </c>
      <c r="D348" s="51">
        <v>16700.89</v>
      </c>
    </row>
    <row r="349" spans="1:4" ht="15.75" customHeight="1" x14ac:dyDescent="0.3">
      <c r="A349" s="51">
        <v>605683</v>
      </c>
      <c r="B349" s="51" t="s">
        <v>15052</v>
      </c>
      <c r="C349" s="51" t="s">
        <v>10</v>
      </c>
      <c r="D349" s="51">
        <v>18005.41</v>
      </c>
    </row>
    <row r="350" spans="1:4" ht="15.75" customHeight="1" x14ac:dyDescent="0.3">
      <c r="A350" s="51">
        <v>605492</v>
      </c>
      <c r="B350" s="51" t="s">
        <v>15053</v>
      </c>
      <c r="C350" s="51" t="s">
        <v>10</v>
      </c>
      <c r="D350" s="51">
        <v>17901.93</v>
      </c>
    </row>
    <row r="351" spans="1:4" ht="15.75" customHeight="1" x14ac:dyDescent="0.3">
      <c r="A351" s="51">
        <v>605684</v>
      </c>
      <c r="B351" s="51" t="s">
        <v>15054</v>
      </c>
      <c r="C351" s="51" t="s">
        <v>10</v>
      </c>
      <c r="D351" s="51">
        <v>18682.46</v>
      </c>
    </row>
    <row r="352" spans="1:4" ht="15.75" customHeight="1" x14ac:dyDescent="0.3">
      <c r="A352" s="51">
        <v>605493</v>
      </c>
      <c r="B352" s="51" t="s">
        <v>15055</v>
      </c>
      <c r="C352" s="51" t="s">
        <v>10</v>
      </c>
      <c r="D352" s="51">
        <v>18576.23</v>
      </c>
    </row>
    <row r="353" spans="1:4" ht="15.75" customHeight="1" x14ac:dyDescent="0.3">
      <c r="A353" s="51">
        <v>605685</v>
      </c>
      <c r="B353" s="51" t="s">
        <v>15056</v>
      </c>
      <c r="C353" s="51" t="s">
        <v>10</v>
      </c>
      <c r="D353" s="51">
        <v>20524.419999999998</v>
      </c>
    </row>
    <row r="354" spans="1:4" ht="15.75" customHeight="1" x14ac:dyDescent="0.3">
      <c r="A354" s="51">
        <v>605494</v>
      </c>
      <c r="B354" s="51" t="s">
        <v>15057</v>
      </c>
      <c r="C354" s="51" t="s">
        <v>10</v>
      </c>
      <c r="D354" s="51">
        <v>20410.87</v>
      </c>
    </row>
    <row r="355" spans="1:4" ht="15.75" customHeight="1" x14ac:dyDescent="0.3">
      <c r="A355" s="51">
        <v>605686</v>
      </c>
      <c r="B355" s="51" t="s">
        <v>15058</v>
      </c>
      <c r="C355" s="51" t="s">
        <v>10</v>
      </c>
      <c r="D355" s="51">
        <v>22424.6</v>
      </c>
    </row>
    <row r="356" spans="1:4" ht="15.75" customHeight="1" x14ac:dyDescent="0.3">
      <c r="A356" s="51">
        <v>605495</v>
      </c>
      <c r="B356" s="51" t="s">
        <v>15059</v>
      </c>
      <c r="C356" s="51" t="s">
        <v>10</v>
      </c>
      <c r="D356" s="51">
        <v>22303.72</v>
      </c>
    </row>
    <row r="357" spans="1:4" ht="15.75" customHeight="1" x14ac:dyDescent="0.3">
      <c r="A357" s="51">
        <v>605687</v>
      </c>
      <c r="B357" s="51" t="s">
        <v>15060</v>
      </c>
      <c r="C357" s="51" t="s">
        <v>10</v>
      </c>
      <c r="D357" s="51">
        <v>25608.85</v>
      </c>
    </row>
    <row r="358" spans="1:4" ht="15.75" customHeight="1" x14ac:dyDescent="0.3">
      <c r="A358" s="51">
        <v>605496</v>
      </c>
      <c r="B358" s="51" t="s">
        <v>15061</v>
      </c>
      <c r="C358" s="51" t="s">
        <v>10</v>
      </c>
      <c r="D358" s="51">
        <v>25484.31</v>
      </c>
    </row>
    <row r="359" spans="1:4" ht="15.75" customHeight="1" x14ac:dyDescent="0.3">
      <c r="A359" s="51">
        <v>605688</v>
      </c>
      <c r="B359" s="51" t="s">
        <v>15062</v>
      </c>
      <c r="C359" s="51" t="s">
        <v>10</v>
      </c>
      <c r="D359" s="51">
        <v>26508.28</v>
      </c>
    </row>
    <row r="360" spans="1:4" ht="15.75" customHeight="1" x14ac:dyDescent="0.3">
      <c r="A360" s="51">
        <v>605497</v>
      </c>
      <c r="B360" s="51" t="s">
        <v>15063</v>
      </c>
      <c r="C360" s="51" t="s">
        <v>10</v>
      </c>
      <c r="D360" s="51">
        <v>26358.7</v>
      </c>
    </row>
    <row r="361" spans="1:4" ht="15.75" customHeight="1" x14ac:dyDescent="0.3">
      <c r="A361" s="51">
        <v>605689</v>
      </c>
      <c r="B361" s="51" t="s">
        <v>15064</v>
      </c>
      <c r="C361" s="51" t="s">
        <v>10</v>
      </c>
      <c r="D361" s="51">
        <v>33243.800000000003</v>
      </c>
    </row>
    <row r="362" spans="1:4" ht="15.75" customHeight="1" x14ac:dyDescent="0.3">
      <c r="A362" s="51">
        <v>605498</v>
      </c>
      <c r="B362" s="51" t="s">
        <v>15065</v>
      </c>
      <c r="C362" s="51" t="s">
        <v>10</v>
      </c>
      <c r="D362" s="51">
        <v>33086.75</v>
      </c>
    </row>
    <row r="363" spans="1:4" ht="15.75" customHeight="1" x14ac:dyDescent="0.3">
      <c r="A363" s="51">
        <v>605690</v>
      </c>
      <c r="B363" s="51" t="s">
        <v>15066</v>
      </c>
      <c r="C363" s="51" t="s">
        <v>10</v>
      </c>
      <c r="D363" s="51">
        <v>35735.79</v>
      </c>
    </row>
    <row r="364" spans="1:4" ht="15.75" customHeight="1" x14ac:dyDescent="0.3">
      <c r="A364" s="51">
        <v>605499</v>
      </c>
      <c r="B364" s="51" t="s">
        <v>15067</v>
      </c>
      <c r="C364" s="51" t="s">
        <v>10</v>
      </c>
      <c r="D364" s="51">
        <v>35571.26</v>
      </c>
    </row>
    <row r="365" spans="1:4" ht="15.75" customHeight="1" x14ac:dyDescent="0.3">
      <c r="A365" s="51">
        <v>605691</v>
      </c>
      <c r="B365" s="51" t="s">
        <v>15068</v>
      </c>
      <c r="C365" s="51" t="s">
        <v>10</v>
      </c>
      <c r="D365" s="51">
        <v>43897.440000000002</v>
      </c>
    </row>
    <row r="366" spans="1:4" ht="15.75" customHeight="1" x14ac:dyDescent="0.3">
      <c r="A366" s="51">
        <v>605500</v>
      </c>
      <c r="B366" s="51" t="s">
        <v>15069</v>
      </c>
      <c r="C366" s="51" t="s">
        <v>10</v>
      </c>
      <c r="D366" s="51">
        <v>43724.36</v>
      </c>
    </row>
    <row r="367" spans="1:4" ht="15.75" customHeight="1" x14ac:dyDescent="0.3">
      <c r="A367" s="51">
        <v>605692</v>
      </c>
      <c r="B367" s="51" t="s">
        <v>15070</v>
      </c>
      <c r="C367" s="51" t="s">
        <v>10</v>
      </c>
      <c r="D367" s="51">
        <v>52505.72</v>
      </c>
    </row>
    <row r="368" spans="1:4" ht="15.75" customHeight="1" x14ac:dyDescent="0.3">
      <c r="A368" s="51">
        <v>605501</v>
      </c>
      <c r="B368" s="51" t="s">
        <v>15071</v>
      </c>
      <c r="C368" s="51" t="s">
        <v>10</v>
      </c>
      <c r="D368" s="51">
        <v>52324.09</v>
      </c>
    </row>
    <row r="369" spans="1:4" ht="15.75" customHeight="1" x14ac:dyDescent="0.3">
      <c r="A369" s="51">
        <v>605693</v>
      </c>
      <c r="B369" s="51" t="s">
        <v>15072</v>
      </c>
      <c r="C369" s="51" t="s">
        <v>10</v>
      </c>
      <c r="D369" s="51">
        <v>55898.74</v>
      </c>
    </row>
    <row r="370" spans="1:4" ht="15.75" customHeight="1" x14ac:dyDescent="0.3">
      <c r="A370" s="51">
        <v>605502</v>
      </c>
      <c r="B370" s="51" t="s">
        <v>15073</v>
      </c>
      <c r="C370" s="51" t="s">
        <v>10</v>
      </c>
      <c r="D370" s="51">
        <v>55709.64</v>
      </c>
    </row>
    <row r="371" spans="1:4" ht="15.75" customHeight="1" x14ac:dyDescent="0.3">
      <c r="A371" s="51">
        <v>605694</v>
      </c>
      <c r="B371" s="51" t="s">
        <v>15074</v>
      </c>
      <c r="C371" s="51" t="s">
        <v>10</v>
      </c>
      <c r="D371" s="51">
        <v>59357.91</v>
      </c>
    </row>
    <row r="372" spans="1:4" ht="15.75" customHeight="1" x14ac:dyDescent="0.3">
      <c r="A372" s="51">
        <v>605503</v>
      </c>
      <c r="B372" s="51" t="s">
        <v>15075</v>
      </c>
      <c r="C372" s="51" t="s">
        <v>10</v>
      </c>
      <c r="D372" s="51">
        <v>59160.26</v>
      </c>
    </row>
    <row r="373" spans="1:4" ht="15.75" customHeight="1" x14ac:dyDescent="0.3">
      <c r="A373" s="51">
        <v>606433</v>
      </c>
      <c r="B373" s="51" t="s">
        <v>15076</v>
      </c>
      <c r="C373" s="51" t="s">
        <v>10</v>
      </c>
      <c r="D373" s="51">
        <v>8785.27</v>
      </c>
    </row>
    <row r="374" spans="1:4" ht="15.75" customHeight="1" x14ac:dyDescent="0.3">
      <c r="A374" s="51">
        <v>606343</v>
      </c>
      <c r="B374" s="51" t="s">
        <v>15077</v>
      </c>
      <c r="C374" s="51" t="s">
        <v>10</v>
      </c>
      <c r="D374" s="51">
        <v>8731.24</v>
      </c>
    </row>
    <row r="375" spans="1:4" ht="15.75" customHeight="1" x14ac:dyDescent="0.3">
      <c r="A375" s="51">
        <v>606434</v>
      </c>
      <c r="B375" s="51" t="s">
        <v>15078</v>
      </c>
      <c r="C375" s="51" t="s">
        <v>10</v>
      </c>
      <c r="D375" s="51">
        <v>9716.48</v>
      </c>
    </row>
    <row r="376" spans="1:4" ht="15.75" customHeight="1" x14ac:dyDescent="0.3">
      <c r="A376" s="51">
        <v>606344</v>
      </c>
      <c r="B376" s="51" t="s">
        <v>15079</v>
      </c>
      <c r="C376" s="51" t="s">
        <v>10</v>
      </c>
      <c r="D376" s="51">
        <v>9658.7900000000009</v>
      </c>
    </row>
    <row r="377" spans="1:4" ht="15.75" customHeight="1" x14ac:dyDescent="0.3">
      <c r="A377" s="51">
        <v>606435</v>
      </c>
      <c r="B377" s="51" t="s">
        <v>15080</v>
      </c>
      <c r="C377" s="51" t="s">
        <v>10</v>
      </c>
      <c r="D377" s="51">
        <v>10617.99</v>
      </c>
    </row>
    <row r="378" spans="1:4" ht="15.75" customHeight="1" x14ac:dyDescent="0.3">
      <c r="A378" s="51">
        <v>606345</v>
      </c>
      <c r="B378" s="51" t="s">
        <v>15081</v>
      </c>
      <c r="C378" s="51" t="s">
        <v>10</v>
      </c>
      <c r="D378" s="51">
        <v>10557.55</v>
      </c>
    </row>
    <row r="379" spans="1:4" ht="15.75" customHeight="1" x14ac:dyDescent="0.3">
      <c r="A379" s="51">
        <v>606436</v>
      </c>
      <c r="B379" s="51" t="s">
        <v>15082</v>
      </c>
      <c r="C379" s="51" t="s">
        <v>10</v>
      </c>
      <c r="D379" s="51">
        <v>11290.22</v>
      </c>
    </row>
    <row r="380" spans="1:4" ht="15.75" customHeight="1" x14ac:dyDescent="0.3">
      <c r="A380" s="51">
        <v>606346</v>
      </c>
      <c r="B380" s="51" t="s">
        <v>15083</v>
      </c>
      <c r="C380" s="51" t="s">
        <v>10</v>
      </c>
      <c r="D380" s="51">
        <v>11225.2</v>
      </c>
    </row>
    <row r="381" spans="1:4" ht="15.75" customHeight="1" x14ac:dyDescent="0.3">
      <c r="A381" s="51">
        <v>606437</v>
      </c>
      <c r="B381" s="51" t="s">
        <v>15084</v>
      </c>
      <c r="C381" s="51" t="s">
        <v>10</v>
      </c>
      <c r="D381" s="51">
        <v>12219.31</v>
      </c>
    </row>
    <row r="382" spans="1:4" ht="15.75" customHeight="1" x14ac:dyDescent="0.3">
      <c r="A382" s="51">
        <v>606347</v>
      </c>
      <c r="B382" s="51" t="s">
        <v>15085</v>
      </c>
      <c r="C382" s="51" t="s">
        <v>10</v>
      </c>
      <c r="D382" s="51">
        <v>12151.55</v>
      </c>
    </row>
    <row r="383" spans="1:4" ht="15.75" customHeight="1" x14ac:dyDescent="0.3">
      <c r="A383" s="51">
        <v>606438</v>
      </c>
      <c r="B383" s="51" t="s">
        <v>15086</v>
      </c>
      <c r="C383" s="51" t="s">
        <v>10</v>
      </c>
      <c r="D383" s="51">
        <v>12545.4</v>
      </c>
    </row>
    <row r="384" spans="1:4" ht="15.75" customHeight="1" x14ac:dyDescent="0.3">
      <c r="A384" s="51">
        <v>606348</v>
      </c>
      <c r="B384" s="51" t="s">
        <v>15087</v>
      </c>
      <c r="C384" s="51" t="s">
        <v>10</v>
      </c>
      <c r="D384" s="51">
        <v>12476.71</v>
      </c>
    </row>
    <row r="385" spans="1:4" ht="15.75" customHeight="1" x14ac:dyDescent="0.3">
      <c r="A385" s="51">
        <v>606439</v>
      </c>
      <c r="B385" s="51" t="s">
        <v>15088</v>
      </c>
      <c r="C385" s="51" t="s">
        <v>10</v>
      </c>
      <c r="D385" s="51">
        <v>13219.77</v>
      </c>
    </row>
    <row r="386" spans="1:4" ht="15.75" customHeight="1" x14ac:dyDescent="0.3">
      <c r="A386" s="51">
        <v>606349</v>
      </c>
      <c r="B386" s="51" t="s">
        <v>15089</v>
      </c>
      <c r="C386" s="51" t="s">
        <v>10</v>
      </c>
      <c r="D386" s="51">
        <v>13128.19</v>
      </c>
    </row>
    <row r="387" spans="1:4" ht="15.75" customHeight="1" x14ac:dyDescent="0.3">
      <c r="A387" s="51">
        <v>606440</v>
      </c>
      <c r="B387" s="51" t="s">
        <v>15090</v>
      </c>
      <c r="C387" s="51" t="s">
        <v>10</v>
      </c>
      <c r="D387" s="51">
        <v>13829.79</v>
      </c>
    </row>
    <row r="388" spans="1:4" ht="15.75" customHeight="1" x14ac:dyDescent="0.3">
      <c r="A388" s="51">
        <v>606350</v>
      </c>
      <c r="B388" s="51" t="s">
        <v>15091</v>
      </c>
      <c r="C388" s="51" t="s">
        <v>10</v>
      </c>
      <c r="D388" s="51">
        <v>13734.55</v>
      </c>
    </row>
    <row r="389" spans="1:4" ht="15.75" customHeight="1" x14ac:dyDescent="0.3">
      <c r="A389" s="51">
        <v>606441</v>
      </c>
      <c r="B389" s="51" t="s">
        <v>15092</v>
      </c>
      <c r="C389" s="51" t="s">
        <v>10</v>
      </c>
      <c r="D389" s="51">
        <v>14489.88</v>
      </c>
    </row>
    <row r="390" spans="1:4" ht="15.75" customHeight="1" x14ac:dyDescent="0.3">
      <c r="A390" s="51">
        <v>606351</v>
      </c>
      <c r="B390" s="51" t="s">
        <v>15093</v>
      </c>
      <c r="C390" s="51" t="s">
        <v>10</v>
      </c>
      <c r="D390" s="51">
        <v>14391.89</v>
      </c>
    </row>
    <row r="391" spans="1:4" ht="15.75" customHeight="1" x14ac:dyDescent="0.3">
      <c r="A391" s="51">
        <v>606442</v>
      </c>
      <c r="B391" s="51" t="s">
        <v>15094</v>
      </c>
      <c r="C391" s="51" t="s">
        <v>10</v>
      </c>
      <c r="D391" s="51">
        <v>15120.97</v>
      </c>
    </row>
    <row r="392" spans="1:4" ht="15.75" customHeight="1" x14ac:dyDescent="0.3">
      <c r="A392" s="51">
        <v>606352</v>
      </c>
      <c r="B392" s="51" t="s">
        <v>15095</v>
      </c>
      <c r="C392" s="51" t="s">
        <v>10</v>
      </c>
      <c r="D392" s="51">
        <v>15019.32</v>
      </c>
    </row>
    <row r="393" spans="1:4" ht="15.75" customHeight="1" x14ac:dyDescent="0.3">
      <c r="A393" s="51">
        <v>606443</v>
      </c>
      <c r="B393" s="51" t="s">
        <v>15096</v>
      </c>
      <c r="C393" s="51" t="s">
        <v>10</v>
      </c>
      <c r="D393" s="51">
        <v>16032.28</v>
      </c>
    </row>
    <row r="394" spans="1:4" ht="15.75" customHeight="1" x14ac:dyDescent="0.3">
      <c r="A394" s="51">
        <v>606353</v>
      </c>
      <c r="B394" s="51" t="s">
        <v>15097</v>
      </c>
      <c r="C394" s="51" t="s">
        <v>10</v>
      </c>
      <c r="D394" s="51">
        <v>15927.88</v>
      </c>
    </row>
    <row r="395" spans="1:4" ht="15.75" customHeight="1" x14ac:dyDescent="0.3">
      <c r="A395" s="51">
        <v>606444</v>
      </c>
      <c r="B395" s="51" t="s">
        <v>15098</v>
      </c>
      <c r="C395" s="51" t="s">
        <v>10</v>
      </c>
      <c r="D395" s="51">
        <v>16731.830000000002</v>
      </c>
    </row>
    <row r="396" spans="1:4" ht="15.75" customHeight="1" x14ac:dyDescent="0.3">
      <c r="A396" s="51">
        <v>606354</v>
      </c>
      <c r="B396" s="51" t="s">
        <v>15099</v>
      </c>
      <c r="C396" s="51" t="s">
        <v>10</v>
      </c>
      <c r="D396" s="51">
        <v>16623.77</v>
      </c>
    </row>
    <row r="397" spans="1:4" ht="15.75" customHeight="1" x14ac:dyDescent="0.3">
      <c r="A397" s="51">
        <v>606445</v>
      </c>
      <c r="B397" s="51" t="s">
        <v>15100</v>
      </c>
      <c r="C397" s="51" t="s">
        <v>10</v>
      </c>
      <c r="D397" s="51">
        <v>17386.349999999999</v>
      </c>
    </row>
    <row r="398" spans="1:4" ht="15.75" customHeight="1" x14ac:dyDescent="0.3">
      <c r="A398" s="51">
        <v>606355</v>
      </c>
      <c r="B398" s="51" t="s">
        <v>15101</v>
      </c>
      <c r="C398" s="51" t="s">
        <v>10</v>
      </c>
      <c r="D398" s="51">
        <v>17276.46</v>
      </c>
    </row>
    <row r="399" spans="1:4" ht="15.75" customHeight="1" x14ac:dyDescent="0.3">
      <c r="A399" s="51">
        <v>606446</v>
      </c>
      <c r="B399" s="51" t="s">
        <v>15102</v>
      </c>
      <c r="C399" s="51" t="s">
        <v>10</v>
      </c>
      <c r="D399" s="51">
        <v>18020.150000000001</v>
      </c>
    </row>
    <row r="400" spans="1:4" ht="15.75" customHeight="1" x14ac:dyDescent="0.3">
      <c r="A400" s="51">
        <v>606356</v>
      </c>
      <c r="B400" s="51" t="s">
        <v>15103</v>
      </c>
      <c r="C400" s="51" t="s">
        <v>10</v>
      </c>
      <c r="D400" s="51">
        <v>17907.509999999998</v>
      </c>
    </row>
    <row r="401" spans="1:4" ht="15.75" customHeight="1" x14ac:dyDescent="0.3">
      <c r="A401" s="51">
        <v>606447</v>
      </c>
      <c r="B401" s="51" t="s">
        <v>15104</v>
      </c>
      <c r="C401" s="51" t="s">
        <v>10</v>
      </c>
      <c r="D401" s="51">
        <v>18713.849999999999</v>
      </c>
    </row>
    <row r="402" spans="1:4" ht="15.75" customHeight="1" x14ac:dyDescent="0.3">
      <c r="A402" s="51">
        <v>606357</v>
      </c>
      <c r="B402" s="51" t="s">
        <v>15105</v>
      </c>
      <c r="C402" s="51" t="s">
        <v>10</v>
      </c>
      <c r="D402" s="51">
        <v>18577.09</v>
      </c>
    </row>
    <row r="403" spans="1:4" ht="15.75" customHeight="1" x14ac:dyDescent="0.3">
      <c r="A403" s="51">
        <v>606448</v>
      </c>
      <c r="B403" s="51" t="s">
        <v>15106</v>
      </c>
      <c r="C403" s="51" t="s">
        <v>10</v>
      </c>
      <c r="D403" s="51">
        <v>19692.03</v>
      </c>
    </row>
    <row r="404" spans="1:4" ht="15.75" customHeight="1" x14ac:dyDescent="0.3">
      <c r="A404" s="51">
        <v>606358</v>
      </c>
      <c r="B404" s="51" t="s">
        <v>15107</v>
      </c>
      <c r="C404" s="51" t="s">
        <v>10</v>
      </c>
      <c r="D404" s="51">
        <v>19551.009999999998</v>
      </c>
    </row>
    <row r="405" spans="1:4" ht="15.75" customHeight="1" x14ac:dyDescent="0.3">
      <c r="A405" s="51">
        <v>606449</v>
      </c>
      <c r="B405" s="51" t="s">
        <v>15108</v>
      </c>
      <c r="C405" s="51" t="s">
        <v>10</v>
      </c>
      <c r="D405" s="51">
        <v>24269.32</v>
      </c>
    </row>
    <row r="406" spans="1:4" ht="15.75" customHeight="1" x14ac:dyDescent="0.3">
      <c r="A406" s="51">
        <v>606359</v>
      </c>
      <c r="B406" s="51" t="s">
        <v>15109</v>
      </c>
      <c r="C406" s="51" t="s">
        <v>10</v>
      </c>
      <c r="D406" s="51">
        <v>24124.02</v>
      </c>
    </row>
    <row r="407" spans="1:4" ht="15.75" customHeight="1" x14ac:dyDescent="0.3">
      <c r="A407" s="51">
        <v>606450</v>
      </c>
      <c r="B407" s="51" t="s">
        <v>15110</v>
      </c>
      <c r="C407" s="51" t="s">
        <v>10</v>
      </c>
      <c r="D407" s="51">
        <v>25225.98</v>
      </c>
    </row>
    <row r="408" spans="1:4" ht="15.75" customHeight="1" x14ac:dyDescent="0.3">
      <c r="A408" s="51">
        <v>606360</v>
      </c>
      <c r="B408" s="51" t="s">
        <v>15111</v>
      </c>
      <c r="C408" s="51" t="s">
        <v>10</v>
      </c>
      <c r="D408" s="51">
        <v>25075.34</v>
      </c>
    </row>
    <row r="409" spans="1:4" ht="15.75" customHeight="1" x14ac:dyDescent="0.3">
      <c r="A409" s="51">
        <v>606451</v>
      </c>
      <c r="B409" s="51" t="s">
        <v>15112</v>
      </c>
      <c r="C409" s="51" t="s">
        <v>10</v>
      </c>
      <c r="D409" s="51">
        <v>26039.05</v>
      </c>
    </row>
    <row r="410" spans="1:4" ht="15.75" customHeight="1" x14ac:dyDescent="0.3">
      <c r="A410" s="51">
        <v>606361</v>
      </c>
      <c r="B410" s="51" t="s">
        <v>15113</v>
      </c>
      <c r="C410" s="51" t="s">
        <v>10</v>
      </c>
      <c r="D410" s="51">
        <v>25884.13</v>
      </c>
    </row>
    <row r="411" spans="1:4" ht="15.75" customHeight="1" x14ac:dyDescent="0.3">
      <c r="A411" s="51">
        <v>606452</v>
      </c>
      <c r="B411" s="51" t="s">
        <v>15114</v>
      </c>
      <c r="C411" s="51" t="s">
        <v>10</v>
      </c>
      <c r="D411" s="51">
        <v>29663.78</v>
      </c>
    </row>
    <row r="412" spans="1:4" ht="15.75" customHeight="1" x14ac:dyDescent="0.3">
      <c r="A412" s="51">
        <v>606362</v>
      </c>
      <c r="B412" s="51" t="s">
        <v>15115</v>
      </c>
      <c r="C412" s="51" t="s">
        <v>10</v>
      </c>
      <c r="D412" s="51">
        <v>29504.59</v>
      </c>
    </row>
    <row r="413" spans="1:4" ht="15.75" customHeight="1" x14ac:dyDescent="0.3">
      <c r="A413" s="51">
        <v>606453</v>
      </c>
      <c r="B413" s="51" t="s">
        <v>15116</v>
      </c>
      <c r="C413" s="51" t="s">
        <v>10</v>
      </c>
      <c r="D413" s="51">
        <v>30124.05</v>
      </c>
    </row>
    <row r="414" spans="1:4" ht="15.75" customHeight="1" x14ac:dyDescent="0.3">
      <c r="A414" s="51">
        <v>606363</v>
      </c>
      <c r="B414" s="51" t="s">
        <v>15117</v>
      </c>
      <c r="C414" s="51" t="s">
        <v>10</v>
      </c>
      <c r="D414" s="51">
        <v>29961.66</v>
      </c>
    </row>
    <row r="415" spans="1:4" ht="15.75" customHeight="1" x14ac:dyDescent="0.3">
      <c r="A415" s="51">
        <v>606454</v>
      </c>
      <c r="B415" s="51" t="s">
        <v>15118</v>
      </c>
      <c r="C415" s="51" t="s">
        <v>10</v>
      </c>
      <c r="D415" s="51">
        <v>35951.699999999997</v>
      </c>
    </row>
    <row r="416" spans="1:4" ht="15.75" customHeight="1" x14ac:dyDescent="0.3">
      <c r="A416" s="51">
        <v>606364</v>
      </c>
      <c r="B416" s="51" t="s">
        <v>15119</v>
      </c>
      <c r="C416" s="51" t="s">
        <v>10</v>
      </c>
      <c r="D416" s="51">
        <v>35785.040000000001</v>
      </c>
    </row>
    <row r="417" spans="1:4" ht="15.75" customHeight="1" x14ac:dyDescent="0.3">
      <c r="A417" s="51">
        <v>606455</v>
      </c>
      <c r="B417" s="51" t="s">
        <v>15120</v>
      </c>
      <c r="C417" s="51" t="s">
        <v>10</v>
      </c>
      <c r="D417" s="51">
        <v>36538.5</v>
      </c>
    </row>
    <row r="418" spans="1:4" ht="15.75" customHeight="1" x14ac:dyDescent="0.3">
      <c r="A418" s="51">
        <v>606365</v>
      </c>
      <c r="B418" s="51" t="s">
        <v>15121</v>
      </c>
      <c r="C418" s="51" t="s">
        <v>10</v>
      </c>
      <c r="D418" s="51">
        <v>36369.699999999997</v>
      </c>
    </row>
    <row r="419" spans="1:4" ht="15.75" customHeight="1" x14ac:dyDescent="0.3">
      <c r="A419" s="51">
        <v>606456</v>
      </c>
      <c r="B419" s="51" t="s">
        <v>15122</v>
      </c>
      <c r="C419" s="51" t="s">
        <v>10</v>
      </c>
      <c r="D419" s="51">
        <v>37941.22</v>
      </c>
    </row>
    <row r="420" spans="1:4" ht="15.75" customHeight="1" x14ac:dyDescent="0.3">
      <c r="A420" s="51">
        <v>606366</v>
      </c>
      <c r="B420" s="51" t="s">
        <v>15123</v>
      </c>
      <c r="C420" s="51" t="s">
        <v>10</v>
      </c>
      <c r="D420" s="51">
        <v>37768.14</v>
      </c>
    </row>
    <row r="421" spans="1:4" ht="15.75" customHeight="1" x14ac:dyDescent="0.3">
      <c r="A421" s="51">
        <v>606457</v>
      </c>
      <c r="B421" s="51" t="s">
        <v>15124</v>
      </c>
      <c r="C421" s="51" t="s">
        <v>10</v>
      </c>
      <c r="D421" s="51">
        <v>38563.68</v>
      </c>
    </row>
    <row r="422" spans="1:4" ht="15.75" customHeight="1" x14ac:dyDescent="0.3">
      <c r="A422" s="51">
        <v>606367</v>
      </c>
      <c r="B422" s="51" t="s">
        <v>15125</v>
      </c>
      <c r="C422" s="51" t="s">
        <v>10</v>
      </c>
      <c r="D422" s="51">
        <v>38387.4</v>
      </c>
    </row>
    <row r="423" spans="1:4" ht="15.75" customHeight="1" x14ac:dyDescent="0.3">
      <c r="A423" s="51">
        <v>606458</v>
      </c>
      <c r="B423" s="51" t="s">
        <v>15126</v>
      </c>
      <c r="C423" s="51" t="s">
        <v>10</v>
      </c>
      <c r="D423" s="51">
        <v>52392.28</v>
      </c>
    </row>
    <row r="424" spans="1:4" ht="15.75" customHeight="1" x14ac:dyDescent="0.3">
      <c r="A424" s="51">
        <v>606368</v>
      </c>
      <c r="B424" s="51" t="s">
        <v>15127</v>
      </c>
      <c r="C424" s="51" t="s">
        <v>10</v>
      </c>
      <c r="D424" s="51">
        <v>52212.79</v>
      </c>
    </row>
    <row r="425" spans="1:4" ht="15.75" customHeight="1" x14ac:dyDescent="0.3">
      <c r="A425" s="51">
        <v>606459</v>
      </c>
      <c r="B425" s="51" t="s">
        <v>15128</v>
      </c>
      <c r="C425" s="51" t="s">
        <v>10</v>
      </c>
      <c r="D425" s="51">
        <v>54557.69</v>
      </c>
    </row>
    <row r="426" spans="1:4" ht="15.75" customHeight="1" x14ac:dyDescent="0.3">
      <c r="A426" s="51">
        <v>606369</v>
      </c>
      <c r="B426" s="51" t="s">
        <v>15129</v>
      </c>
      <c r="C426" s="51" t="s">
        <v>10</v>
      </c>
      <c r="D426" s="51">
        <v>54373.93</v>
      </c>
    </row>
    <row r="427" spans="1:4" ht="15.75" customHeight="1" x14ac:dyDescent="0.3">
      <c r="A427" s="51">
        <v>606479</v>
      </c>
      <c r="B427" s="51" t="s">
        <v>15130</v>
      </c>
      <c r="C427" s="51" t="s">
        <v>10</v>
      </c>
      <c r="D427" s="51">
        <v>12351.67</v>
      </c>
    </row>
    <row r="428" spans="1:4" ht="15.75" customHeight="1" x14ac:dyDescent="0.3">
      <c r="A428" s="51">
        <v>606460</v>
      </c>
      <c r="B428" s="51" t="s">
        <v>15131</v>
      </c>
      <c r="C428" s="51" t="s">
        <v>10</v>
      </c>
      <c r="D428" s="51">
        <v>12283.29</v>
      </c>
    </row>
    <row r="429" spans="1:4" ht="15.75" customHeight="1" x14ac:dyDescent="0.3">
      <c r="A429" s="51">
        <v>606480</v>
      </c>
      <c r="B429" s="51" t="s">
        <v>15132</v>
      </c>
      <c r="C429" s="51" t="s">
        <v>10</v>
      </c>
      <c r="D429" s="51">
        <v>16091.42</v>
      </c>
    </row>
    <row r="430" spans="1:4" ht="15.75" customHeight="1" x14ac:dyDescent="0.3">
      <c r="A430" s="51">
        <v>606461</v>
      </c>
      <c r="B430" s="51" t="s">
        <v>15133</v>
      </c>
      <c r="C430" s="51" t="s">
        <v>10</v>
      </c>
      <c r="D430" s="51">
        <v>16008.09</v>
      </c>
    </row>
    <row r="431" spans="1:4" ht="15.75" customHeight="1" x14ac:dyDescent="0.3">
      <c r="A431" s="51">
        <v>606481</v>
      </c>
      <c r="B431" s="51" t="s">
        <v>15134</v>
      </c>
      <c r="C431" s="51" t="s">
        <v>10</v>
      </c>
      <c r="D431" s="51">
        <v>18717.689999999999</v>
      </c>
    </row>
    <row r="432" spans="1:4" ht="15.75" customHeight="1" x14ac:dyDescent="0.3">
      <c r="A432" s="51">
        <v>606462</v>
      </c>
      <c r="B432" s="51" t="s">
        <v>15135</v>
      </c>
      <c r="C432" s="51" t="s">
        <v>10</v>
      </c>
      <c r="D432" s="51">
        <v>18595.89</v>
      </c>
    </row>
    <row r="433" spans="1:4" ht="15.75" customHeight="1" x14ac:dyDescent="0.3">
      <c r="A433" s="51">
        <v>606482</v>
      </c>
      <c r="B433" s="51" t="s">
        <v>15136</v>
      </c>
      <c r="C433" s="51" t="s">
        <v>10</v>
      </c>
      <c r="D433" s="51">
        <v>19693.509999999998</v>
      </c>
    </row>
    <row r="434" spans="1:4" ht="15.75" customHeight="1" x14ac:dyDescent="0.3">
      <c r="A434" s="51">
        <v>606463</v>
      </c>
      <c r="B434" s="51" t="s">
        <v>15137</v>
      </c>
      <c r="C434" s="51" t="s">
        <v>10</v>
      </c>
      <c r="D434" s="51">
        <v>19567.439999999999</v>
      </c>
    </row>
    <row r="435" spans="1:4" ht="15.75" customHeight="1" x14ac:dyDescent="0.3">
      <c r="A435" s="51">
        <v>606483</v>
      </c>
      <c r="B435" s="51" t="s">
        <v>15138</v>
      </c>
      <c r="C435" s="51" t="s">
        <v>10</v>
      </c>
      <c r="D435" s="51">
        <v>20173.89</v>
      </c>
    </row>
    <row r="436" spans="1:4" ht="15.75" customHeight="1" x14ac:dyDescent="0.3">
      <c r="A436" s="51">
        <v>606464</v>
      </c>
      <c r="B436" s="51" t="s">
        <v>15139</v>
      </c>
      <c r="C436" s="51" t="s">
        <v>10</v>
      </c>
      <c r="D436" s="51">
        <v>20045.689999999999</v>
      </c>
    </row>
    <row r="437" spans="1:4" ht="15.75" customHeight="1" x14ac:dyDescent="0.3">
      <c r="A437" s="51">
        <v>606484</v>
      </c>
      <c r="B437" s="51" t="s">
        <v>15140</v>
      </c>
      <c r="C437" s="51" t="s">
        <v>10</v>
      </c>
      <c r="D437" s="51">
        <v>20872.73</v>
      </c>
    </row>
    <row r="438" spans="1:4" ht="15.75" customHeight="1" x14ac:dyDescent="0.3">
      <c r="A438" s="51">
        <v>606465</v>
      </c>
      <c r="B438" s="51" t="s">
        <v>15141</v>
      </c>
      <c r="C438" s="51" t="s">
        <v>10</v>
      </c>
      <c r="D438" s="51">
        <v>20740.25</v>
      </c>
    </row>
    <row r="439" spans="1:4" ht="15.75" customHeight="1" x14ac:dyDescent="0.3">
      <c r="A439" s="51">
        <v>606485</v>
      </c>
      <c r="B439" s="51" t="s">
        <v>15142</v>
      </c>
      <c r="C439" s="51" t="s">
        <v>10</v>
      </c>
      <c r="D439" s="51">
        <v>21543.43</v>
      </c>
    </row>
    <row r="440" spans="1:4" ht="15.75" customHeight="1" x14ac:dyDescent="0.3">
      <c r="A440" s="51">
        <v>606466</v>
      </c>
      <c r="B440" s="51" t="s">
        <v>15143</v>
      </c>
      <c r="C440" s="51" t="s">
        <v>10</v>
      </c>
      <c r="D440" s="51">
        <v>21409.88</v>
      </c>
    </row>
    <row r="441" spans="1:4" ht="15.75" customHeight="1" x14ac:dyDescent="0.3">
      <c r="A441" s="51">
        <v>606486</v>
      </c>
      <c r="B441" s="51" t="s">
        <v>15144</v>
      </c>
      <c r="C441" s="51" t="s">
        <v>10</v>
      </c>
      <c r="D441" s="51">
        <v>22484.959999999999</v>
      </c>
    </row>
    <row r="442" spans="1:4" ht="15.75" customHeight="1" x14ac:dyDescent="0.3">
      <c r="A442" s="51">
        <v>606467</v>
      </c>
      <c r="B442" s="51" t="s">
        <v>15145</v>
      </c>
      <c r="C442" s="51" t="s">
        <v>10</v>
      </c>
      <c r="D442" s="51">
        <v>22348.21</v>
      </c>
    </row>
    <row r="443" spans="1:4" ht="15.75" customHeight="1" x14ac:dyDescent="0.3">
      <c r="A443" s="51">
        <v>606487</v>
      </c>
      <c r="B443" s="51" t="s">
        <v>15146</v>
      </c>
      <c r="C443" s="51" t="s">
        <v>10</v>
      </c>
      <c r="D443" s="51">
        <v>23140.92</v>
      </c>
    </row>
    <row r="444" spans="1:4" ht="15.75" customHeight="1" x14ac:dyDescent="0.3">
      <c r="A444" s="51">
        <v>606468</v>
      </c>
      <c r="B444" s="51" t="s">
        <v>15147</v>
      </c>
      <c r="C444" s="51" t="s">
        <v>10</v>
      </c>
      <c r="D444" s="51">
        <v>23002.04</v>
      </c>
    </row>
    <row r="445" spans="1:4" ht="15.75" customHeight="1" x14ac:dyDescent="0.3">
      <c r="A445" s="51">
        <v>606488</v>
      </c>
      <c r="B445" s="51" t="s">
        <v>15148</v>
      </c>
      <c r="C445" s="51" t="s">
        <v>10</v>
      </c>
      <c r="D445" s="51">
        <v>28614.400000000001</v>
      </c>
    </row>
    <row r="446" spans="1:4" ht="15.75" customHeight="1" x14ac:dyDescent="0.3">
      <c r="A446" s="51">
        <v>606469</v>
      </c>
      <c r="B446" s="51" t="s">
        <v>15149</v>
      </c>
      <c r="C446" s="51" t="s">
        <v>10</v>
      </c>
      <c r="D446" s="51">
        <v>28471.24</v>
      </c>
    </row>
    <row r="447" spans="1:4" ht="15.75" customHeight="1" x14ac:dyDescent="0.3">
      <c r="A447" s="51">
        <v>606489</v>
      </c>
      <c r="B447" s="51" t="s">
        <v>15150</v>
      </c>
      <c r="C447" s="51" t="s">
        <v>10</v>
      </c>
      <c r="D447" s="51">
        <v>30202.76</v>
      </c>
    </row>
    <row r="448" spans="1:4" ht="15.75" customHeight="1" x14ac:dyDescent="0.3">
      <c r="A448" s="51">
        <v>606470</v>
      </c>
      <c r="B448" s="51" t="s">
        <v>15151</v>
      </c>
      <c r="C448" s="51" t="s">
        <v>10</v>
      </c>
      <c r="D448" s="51">
        <v>30057.46</v>
      </c>
    </row>
    <row r="449" spans="1:4" ht="15.75" customHeight="1" x14ac:dyDescent="0.3">
      <c r="A449" s="51">
        <v>606490</v>
      </c>
      <c r="B449" s="51" t="s">
        <v>15152</v>
      </c>
      <c r="C449" s="51" t="s">
        <v>10</v>
      </c>
      <c r="D449" s="51">
        <v>31095.87</v>
      </c>
    </row>
    <row r="450" spans="1:4" ht="15.75" customHeight="1" x14ac:dyDescent="0.3">
      <c r="A450" s="51">
        <v>606471</v>
      </c>
      <c r="B450" s="51" t="s">
        <v>15153</v>
      </c>
      <c r="C450" s="51" t="s">
        <v>10</v>
      </c>
      <c r="D450" s="51">
        <v>30946.3</v>
      </c>
    </row>
    <row r="451" spans="1:4" ht="15.75" customHeight="1" x14ac:dyDescent="0.3">
      <c r="A451" s="51">
        <v>606491</v>
      </c>
      <c r="B451" s="51" t="s">
        <v>15154</v>
      </c>
      <c r="C451" s="51" t="s">
        <v>10</v>
      </c>
      <c r="D451" s="51">
        <v>31970.51</v>
      </c>
    </row>
    <row r="452" spans="1:4" ht="15.75" customHeight="1" x14ac:dyDescent="0.3">
      <c r="A452" s="51">
        <v>606472</v>
      </c>
      <c r="B452" s="51" t="s">
        <v>15155</v>
      </c>
      <c r="C452" s="51" t="s">
        <v>10</v>
      </c>
      <c r="D452" s="51">
        <v>31817.73</v>
      </c>
    </row>
    <row r="453" spans="1:4" ht="15.75" customHeight="1" x14ac:dyDescent="0.3">
      <c r="A453" s="51">
        <v>606492</v>
      </c>
      <c r="B453" s="51" t="s">
        <v>15156</v>
      </c>
      <c r="C453" s="51" t="s">
        <v>10</v>
      </c>
      <c r="D453" s="51">
        <v>32657.97</v>
      </c>
    </row>
    <row r="454" spans="1:4" ht="15.75" customHeight="1" x14ac:dyDescent="0.3">
      <c r="A454" s="51">
        <v>606473</v>
      </c>
      <c r="B454" s="51" t="s">
        <v>15157</v>
      </c>
      <c r="C454" s="51" t="s">
        <v>10</v>
      </c>
      <c r="D454" s="51">
        <v>32503.06</v>
      </c>
    </row>
    <row r="455" spans="1:4" ht="15.75" customHeight="1" x14ac:dyDescent="0.3">
      <c r="A455" s="51">
        <v>606493</v>
      </c>
      <c r="B455" s="51" t="s">
        <v>15158</v>
      </c>
      <c r="C455" s="51" t="s">
        <v>10</v>
      </c>
      <c r="D455" s="51">
        <v>34447.75</v>
      </c>
    </row>
    <row r="456" spans="1:4" ht="15.75" customHeight="1" x14ac:dyDescent="0.3">
      <c r="A456" s="51">
        <v>606474</v>
      </c>
      <c r="B456" s="51" t="s">
        <v>15159</v>
      </c>
      <c r="C456" s="51" t="s">
        <v>10</v>
      </c>
      <c r="D456" s="51">
        <v>34291.769999999997</v>
      </c>
    </row>
    <row r="457" spans="1:4" ht="15.75" customHeight="1" x14ac:dyDescent="0.3">
      <c r="A457" s="51">
        <v>606494</v>
      </c>
      <c r="B457" s="51" t="s">
        <v>15160</v>
      </c>
      <c r="C457" s="51" t="s">
        <v>10</v>
      </c>
      <c r="D457" s="51">
        <v>39859.33</v>
      </c>
    </row>
    <row r="458" spans="1:4" ht="15.75" customHeight="1" x14ac:dyDescent="0.3">
      <c r="A458" s="51">
        <v>606475</v>
      </c>
      <c r="B458" s="51" t="s">
        <v>15161</v>
      </c>
      <c r="C458" s="51" t="s">
        <v>10</v>
      </c>
      <c r="D458" s="51">
        <v>39695.870000000003</v>
      </c>
    </row>
    <row r="459" spans="1:4" ht="15.75" customHeight="1" x14ac:dyDescent="0.3">
      <c r="A459" s="51">
        <v>606495</v>
      </c>
      <c r="B459" s="51" t="s">
        <v>15162</v>
      </c>
      <c r="C459" s="51" t="s">
        <v>10</v>
      </c>
      <c r="D459" s="51">
        <v>46885.99</v>
      </c>
    </row>
    <row r="460" spans="1:4" ht="15.75" customHeight="1" x14ac:dyDescent="0.3">
      <c r="A460" s="51">
        <v>606476</v>
      </c>
      <c r="B460" s="51" t="s">
        <v>15163</v>
      </c>
      <c r="C460" s="51" t="s">
        <v>10</v>
      </c>
      <c r="D460" s="51">
        <v>46718.25</v>
      </c>
    </row>
    <row r="461" spans="1:4" ht="15.75" customHeight="1" x14ac:dyDescent="0.3">
      <c r="A461" s="51">
        <v>606496</v>
      </c>
      <c r="B461" s="51" t="s">
        <v>15164</v>
      </c>
      <c r="C461" s="51" t="s">
        <v>10</v>
      </c>
      <c r="D461" s="51">
        <v>48008.54</v>
      </c>
    </row>
    <row r="462" spans="1:4" ht="15.75" customHeight="1" x14ac:dyDescent="0.3">
      <c r="A462" s="51">
        <v>606477</v>
      </c>
      <c r="B462" s="51" t="s">
        <v>15165</v>
      </c>
      <c r="C462" s="51" t="s">
        <v>10</v>
      </c>
      <c r="D462" s="51">
        <v>47837.599999999999</v>
      </c>
    </row>
    <row r="463" spans="1:4" ht="15.75" customHeight="1" x14ac:dyDescent="0.3">
      <c r="A463" s="51">
        <v>606497</v>
      </c>
      <c r="B463" s="51" t="s">
        <v>15166</v>
      </c>
      <c r="C463" s="51" t="s">
        <v>10</v>
      </c>
      <c r="D463" s="51">
        <v>49338.8</v>
      </c>
    </row>
    <row r="464" spans="1:4" ht="15.75" customHeight="1" x14ac:dyDescent="0.3">
      <c r="A464" s="51">
        <v>606478</v>
      </c>
      <c r="B464" s="51" t="s">
        <v>15167</v>
      </c>
      <c r="C464" s="51" t="s">
        <v>10</v>
      </c>
      <c r="D464" s="51">
        <v>49162.51</v>
      </c>
    </row>
    <row r="465" spans="1:4" ht="15.75" customHeight="1" x14ac:dyDescent="0.3">
      <c r="A465" s="51">
        <v>605835</v>
      </c>
      <c r="B465" s="51" t="s">
        <v>15168</v>
      </c>
      <c r="C465" s="51" t="s">
        <v>10</v>
      </c>
      <c r="D465" s="51">
        <v>7521.76</v>
      </c>
    </row>
    <row r="466" spans="1:4" ht="15.75" customHeight="1" x14ac:dyDescent="0.3">
      <c r="A466" s="51">
        <v>605571</v>
      </c>
      <c r="B466" s="51" t="s">
        <v>15169</v>
      </c>
      <c r="C466" s="51" t="s">
        <v>10</v>
      </c>
      <c r="D466" s="51">
        <v>6709.8</v>
      </c>
    </row>
    <row r="467" spans="1:4" ht="15.75" customHeight="1" x14ac:dyDescent="0.3">
      <c r="A467" s="51">
        <v>605850</v>
      </c>
      <c r="B467" s="51" t="s">
        <v>15170</v>
      </c>
      <c r="C467" s="51" t="s">
        <v>10</v>
      </c>
      <c r="D467" s="51">
        <v>8066.22</v>
      </c>
    </row>
    <row r="468" spans="1:4" ht="15.75" customHeight="1" x14ac:dyDescent="0.3">
      <c r="A468" s="51">
        <v>605582</v>
      </c>
      <c r="B468" s="51" t="s">
        <v>15171</v>
      </c>
      <c r="C468" s="51" t="s">
        <v>10</v>
      </c>
      <c r="D468" s="51">
        <v>7254.26</v>
      </c>
    </row>
    <row r="469" spans="1:4" ht="15.75" customHeight="1" x14ac:dyDescent="0.3">
      <c r="A469" s="51">
        <v>605889</v>
      </c>
      <c r="B469" s="51" t="s">
        <v>15172</v>
      </c>
      <c r="C469" s="51" t="s">
        <v>10</v>
      </c>
      <c r="D469" s="51">
        <v>8907.07</v>
      </c>
    </row>
    <row r="470" spans="1:4" ht="15.75" customHeight="1" x14ac:dyDescent="0.3">
      <c r="A470" s="51">
        <v>605593</v>
      </c>
      <c r="B470" s="51" t="s">
        <v>15173</v>
      </c>
      <c r="C470" s="51" t="s">
        <v>10</v>
      </c>
      <c r="D470" s="51">
        <v>8095.11</v>
      </c>
    </row>
    <row r="471" spans="1:4" ht="15.75" customHeight="1" x14ac:dyDescent="0.3">
      <c r="A471" s="51">
        <v>605739</v>
      </c>
      <c r="B471" s="51" t="s">
        <v>15174</v>
      </c>
      <c r="C471" s="51" t="s">
        <v>10</v>
      </c>
      <c r="D471" s="51">
        <v>7268.43</v>
      </c>
    </row>
    <row r="472" spans="1:4" ht="15.75" customHeight="1" x14ac:dyDescent="0.3">
      <c r="A472" s="51">
        <v>605504</v>
      </c>
      <c r="B472" s="51" t="s">
        <v>15175</v>
      </c>
      <c r="C472" s="51" t="s">
        <v>10</v>
      </c>
      <c r="D472" s="51">
        <v>6407.23</v>
      </c>
    </row>
    <row r="473" spans="1:4" ht="15.75" customHeight="1" x14ac:dyDescent="0.3">
      <c r="A473" s="51">
        <v>605781</v>
      </c>
      <c r="B473" s="51" t="s">
        <v>15176</v>
      </c>
      <c r="C473" s="51" t="s">
        <v>10</v>
      </c>
      <c r="D473" s="51">
        <v>7812.89</v>
      </c>
    </row>
    <row r="474" spans="1:4" ht="15.75" customHeight="1" x14ac:dyDescent="0.3">
      <c r="A474" s="51">
        <v>605524</v>
      </c>
      <c r="B474" s="51" t="s">
        <v>15177</v>
      </c>
      <c r="C474" s="51" t="s">
        <v>10</v>
      </c>
      <c r="D474" s="51">
        <v>6951.69</v>
      </c>
    </row>
    <row r="475" spans="1:4" ht="15.75" customHeight="1" x14ac:dyDescent="0.3">
      <c r="A475" s="51">
        <v>605815</v>
      </c>
      <c r="B475" s="51" t="s">
        <v>15178</v>
      </c>
      <c r="C475" s="51" t="s">
        <v>10</v>
      </c>
      <c r="D475" s="51">
        <v>8653.74</v>
      </c>
    </row>
    <row r="476" spans="1:4" ht="15.75" customHeight="1" x14ac:dyDescent="0.3">
      <c r="A476" s="51">
        <v>605544</v>
      </c>
      <c r="B476" s="51" t="s">
        <v>15179</v>
      </c>
      <c r="C476" s="51" t="s">
        <v>10</v>
      </c>
      <c r="D476" s="51">
        <v>7792.54</v>
      </c>
    </row>
    <row r="477" spans="1:4" ht="15.75" customHeight="1" x14ac:dyDescent="0.3">
      <c r="A477" s="51">
        <v>605836</v>
      </c>
      <c r="B477" s="51" t="s">
        <v>15180</v>
      </c>
      <c r="C477" s="51" t="s">
        <v>10</v>
      </c>
      <c r="D477" s="51">
        <v>8547.77</v>
      </c>
    </row>
    <row r="478" spans="1:4" ht="15.75" customHeight="1" x14ac:dyDescent="0.3">
      <c r="A478" s="51">
        <v>605572</v>
      </c>
      <c r="B478" s="51" t="s">
        <v>15181</v>
      </c>
      <c r="C478" s="51" t="s">
        <v>10</v>
      </c>
      <c r="D478" s="51">
        <v>7670.27</v>
      </c>
    </row>
    <row r="479" spans="1:4" ht="15.75" customHeight="1" x14ac:dyDescent="0.3">
      <c r="A479" s="51">
        <v>605851</v>
      </c>
      <c r="B479" s="51" t="s">
        <v>15182</v>
      </c>
      <c r="C479" s="51" t="s">
        <v>10</v>
      </c>
      <c r="D479" s="51">
        <v>9258.9</v>
      </c>
    </row>
    <row r="480" spans="1:4" ht="15.75" customHeight="1" x14ac:dyDescent="0.3">
      <c r="A480" s="51">
        <v>605583</v>
      </c>
      <c r="B480" s="51" t="s">
        <v>15183</v>
      </c>
      <c r="C480" s="51" t="s">
        <v>10</v>
      </c>
      <c r="D480" s="51">
        <v>8381.41</v>
      </c>
    </row>
    <row r="481" spans="1:4" ht="15.75" customHeight="1" x14ac:dyDescent="0.3">
      <c r="A481" s="51">
        <v>605890</v>
      </c>
      <c r="B481" s="51" t="s">
        <v>15184</v>
      </c>
      <c r="C481" s="51" t="s">
        <v>10</v>
      </c>
      <c r="D481" s="51">
        <v>10357.15</v>
      </c>
    </row>
    <row r="482" spans="1:4" ht="15.75" customHeight="1" x14ac:dyDescent="0.3">
      <c r="A482" s="51">
        <v>605594</v>
      </c>
      <c r="B482" s="51" t="s">
        <v>15185</v>
      </c>
      <c r="C482" s="51" t="s">
        <v>10</v>
      </c>
      <c r="D482" s="51">
        <v>9479.66</v>
      </c>
    </row>
    <row r="483" spans="1:4" ht="15.75" customHeight="1" x14ac:dyDescent="0.3">
      <c r="A483" s="51">
        <v>605740</v>
      </c>
      <c r="B483" s="51" t="s">
        <v>15186</v>
      </c>
      <c r="C483" s="51" t="s">
        <v>10</v>
      </c>
      <c r="D483" s="51">
        <v>8262.24</v>
      </c>
    </row>
    <row r="484" spans="1:4" ht="15.75" customHeight="1" x14ac:dyDescent="0.3">
      <c r="A484" s="51">
        <v>605505</v>
      </c>
      <c r="B484" s="51" t="s">
        <v>15187</v>
      </c>
      <c r="C484" s="51" t="s">
        <v>10</v>
      </c>
      <c r="D484" s="51">
        <v>7326.75</v>
      </c>
    </row>
    <row r="485" spans="1:4" ht="15.75" customHeight="1" x14ac:dyDescent="0.3">
      <c r="A485" s="51">
        <v>605782</v>
      </c>
      <c r="B485" s="51" t="s">
        <v>15188</v>
      </c>
      <c r="C485" s="51" t="s">
        <v>10</v>
      </c>
      <c r="D485" s="51">
        <v>8973.3799999999992</v>
      </c>
    </row>
    <row r="486" spans="1:4" ht="15.75" customHeight="1" x14ac:dyDescent="0.3">
      <c r="A486" s="51">
        <v>605525</v>
      </c>
      <c r="B486" s="51" t="s">
        <v>15189</v>
      </c>
      <c r="C486" s="51" t="s">
        <v>10</v>
      </c>
      <c r="D486" s="51">
        <v>8037.88</v>
      </c>
    </row>
    <row r="487" spans="1:4" ht="15.75" customHeight="1" x14ac:dyDescent="0.3">
      <c r="A487" s="51">
        <v>605816</v>
      </c>
      <c r="B487" s="51" t="s">
        <v>15190</v>
      </c>
      <c r="C487" s="51" t="s">
        <v>10</v>
      </c>
      <c r="D487" s="51">
        <v>10071.629999999999</v>
      </c>
    </row>
    <row r="488" spans="1:4" ht="15.75" customHeight="1" x14ac:dyDescent="0.3">
      <c r="A488" s="51">
        <v>605545</v>
      </c>
      <c r="B488" s="51" t="s">
        <v>15191</v>
      </c>
      <c r="C488" s="51" t="s">
        <v>10</v>
      </c>
      <c r="D488" s="51">
        <v>9136.1299999999992</v>
      </c>
    </row>
    <row r="489" spans="1:4" ht="15.75" customHeight="1" x14ac:dyDescent="0.3">
      <c r="A489" s="51">
        <v>605837</v>
      </c>
      <c r="B489" s="51" t="s">
        <v>15192</v>
      </c>
      <c r="C489" s="51" t="s">
        <v>10</v>
      </c>
      <c r="D489" s="51">
        <v>10218.280000000001</v>
      </c>
    </row>
    <row r="490" spans="1:4" ht="15.75" customHeight="1" x14ac:dyDescent="0.3">
      <c r="A490" s="51">
        <v>605573</v>
      </c>
      <c r="B490" s="51" t="s">
        <v>15193</v>
      </c>
      <c r="C490" s="51" t="s">
        <v>10</v>
      </c>
      <c r="D490" s="51">
        <v>9288.85</v>
      </c>
    </row>
    <row r="491" spans="1:4" ht="15.75" customHeight="1" x14ac:dyDescent="0.3">
      <c r="A491" s="51">
        <v>605852</v>
      </c>
      <c r="B491" s="51" t="s">
        <v>15194</v>
      </c>
      <c r="C491" s="51" t="s">
        <v>10</v>
      </c>
      <c r="D491" s="51">
        <v>11118.3</v>
      </c>
    </row>
    <row r="492" spans="1:4" ht="15.75" customHeight="1" x14ac:dyDescent="0.3">
      <c r="A492" s="51">
        <v>605584</v>
      </c>
      <c r="B492" s="51" t="s">
        <v>15195</v>
      </c>
      <c r="C492" s="51" t="s">
        <v>10</v>
      </c>
      <c r="D492" s="51">
        <v>10188.870000000001</v>
      </c>
    </row>
    <row r="493" spans="1:4" ht="15.75" customHeight="1" x14ac:dyDescent="0.3">
      <c r="A493" s="51">
        <v>605891</v>
      </c>
      <c r="B493" s="51" t="s">
        <v>15196</v>
      </c>
      <c r="C493" s="51" t="s">
        <v>10</v>
      </c>
      <c r="D493" s="51">
        <v>12508.28</v>
      </c>
    </row>
    <row r="494" spans="1:4" ht="15.75" customHeight="1" x14ac:dyDescent="0.3">
      <c r="A494" s="51">
        <v>605595</v>
      </c>
      <c r="B494" s="51" t="s">
        <v>15197</v>
      </c>
      <c r="C494" s="51" t="s">
        <v>10</v>
      </c>
      <c r="D494" s="51">
        <v>11578.85</v>
      </c>
    </row>
    <row r="495" spans="1:4" ht="15.75" customHeight="1" x14ac:dyDescent="0.3">
      <c r="A495" s="51">
        <v>605741</v>
      </c>
      <c r="B495" s="51" t="s">
        <v>15198</v>
      </c>
      <c r="C495" s="51" t="s">
        <v>10</v>
      </c>
      <c r="D495" s="51">
        <v>9885.52</v>
      </c>
    </row>
    <row r="496" spans="1:4" ht="15.75" customHeight="1" x14ac:dyDescent="0.3">
      <c r="A496" s="51">
        <v>605506</v>
      </c>
      <c r="B496" s="51" t="s">
        <v>15199</v>
      </c>
      <c r="C496" s="51" t="s">
        <v>10</v>
      </c>
      <c r="D496" s="51">
        <v>8882.27</v>
      </c>
    </row>
    <row r="497" spans="1:4" ht="15.75" customHeight="1" x14ac:dyDescent="0.3">
      <c r="A497" s="51">
        <v>605783</v>
      </c>
      <c r="B497" s="51" t="s">
        <v>15200</v>
      </c>
      <c r="C497" s="51" t="s">
        <v>10</v>
      </c>
      <c r="D497" s="51">
        <v>10785.55</v>
      </c>
    </row>
    <row r="498" spans="1:4" ht="15.75" customHeight="1" x14ac:dyDescent="0.3">
      <c r="A498" s="51">
        <v>605526</v>
      </c>
      <c r="B498" s="51" t="s">
        <v>15201</v>
      </c>
      <c r="C498" s="51" t="s">
        <v>10</v>
      </c>
      <c r="D498" s="51">
        <v>9782.2999999999993</v>
      </c>
    </row>
    <row r="499" spans="1:4" ht="15.75" customHeight="1" x14ac:dyDescent="0.3">
      <c r="A499" s="51">
        <v>605817</v>
      </c>
      <c r="B499" s="51" t="s">
        <v>15202</v>
      </c>
      <c r="C499" s="51" t="s">
        <v>10</v>
      </c>
      <c r="D499" s="51">
        <v>12175.52</v>
      </c>
    </row>
    <row r="500" spans="1:4" ht="15.75" customHeight="1" x14ac:dyDescent="0.3">
      <c r="A500" s="51">
        <v>605546</v>
      </c>
      <c r="B500" s="51" t="s">
        <v>15203</v>
      </c>
      <c r="C500" s="51" t="s">
        <v>10</v>
      </c>
      <c r="D500" s="51">
        <v>11172.27</v>
      </c>
    </row>
    <row r="501" spans="1:4" ht="15.75" customHeight="1" x14ac:dyDescent="0.3">
      <c r="A501" s="51">
        <v>605838</v>
      </c>
      <c r="B501" s="51" t="s">
        <v>15204</v>
      </c>
      <c r="C501" s="51" t="s">
        <v>10</v>
      </c>
      <c r="D501" s="51">
        <v>11646.28</v>
      </c>
    </row>
    <row r="502" spans="1:4" ht="15.75" customHeight="1" x14ac:dyDescent="0.3">
      <c r="A502" s="51">
        <v>605574</v>
      </c>
      <c r="B502" s="51" t="s">
        <v>15205</v>
      </c>
      <c r="C502" s="51" t="s">
        <v>10</v>
      </c>
      <c r="D502" s="51">
        <v>10576.55</v>
      </c>
    </row>
    <row r="503" spans="1:4" ht="15.75" customHeight="1" x14ac:dyDescent="0.3">
      <c r="A503" s="51">
        <v>605853</v>
      </c>
      <c r="B503" s="51" t="s">
        <v>15206</v>
      </c>
      <c r="C503" s="51" t="s">
        <v>10</v>
      </c>
      <c r="D503" s="51">
        <v>12757.42</v>
      </c>
    </row>
    <row r="504" spans="1:4" ht="15.75" customHeight="1" x14ac:dyDescent="0.3">
      <c r="A504" s="51">
        <v>605585</v>
      </c>
      <c r="B504" s="51" t="s">
        <v>15207</v>
      </c>
      <c r="C504" s="51" t="s">
        <v>10</v>
      </c>
      <c r="D504" s="51">
        <v>11687.69</v>
      </c>
    </row>
    <row r="505" spans="1:4" ht="15.75" customHeight="1" x14ac:dyDescent="0.3">
      <c r="A505" s="51">
        <v>605892</v>
      </c>
      <c r="B505" s="51" t="s">
        <v>15208</v>
      </c>
      <c r="C505" s="51" t="s">
        <v>10</v>
      </c>
      <c r="D505" s="51">
        <v>14473.44</v>
      </c>
    </row>
    <row r="506" spans="1:4" ht="15.75" customHeight="1" x14ac:dyDescent="0.3">
      <c r="A506" s="51">
        <v>605596</v>
      </c>
      <c r="B506" s="51" t="s">
        <v>15209</v>
      </c>
      <c r="C506" s="51" t="s">
        <v>10</v>
      </c>
      <c r="D506" s="51">
        <v>13403.71</v>
      </c>
    </row>
    <row r="507" spans="1:4" ht="15.75" customHeight="1" x14ac:dyDescent="0.3">
      <c r="A507" s="51">
        <v>605742</v>
      </c>
      <c r="B507" s="51" t="s">
        <v>15210</v>
      </c>
      <c r="C507" s="51" t="s">
        <v>10</v>
      </c>
      <c r="D507" s="51">
        <v>11266.29</v>
      </c>
    </row>
    <row r="508" spans="1:4" ht="15.75" customHeight="1" x14ac:dyDescent="0.3">
      <c r="A508" s="51">
        <v>605507</v>
      </c>
      <c r="B508" s="51" t="s">
        <v>15211</v>
      </c>
      <c r="C508" s="51" t="s">
        <v>10</v>
      </c>
      <c r="D508" s="51">
        <v>10113.25</v>
      </c>
    </row>
    <row r="509" spans="1:4" ht="15.75" customHeight="1" x14ac:dyDescent="0.3">
      <c r="A509" s="51">
        <v>605784</v>
      </c>
      <c r="B509" s="51" t="s">
        <v>15212</v>
      </c>
      <c r="C509" s="51" t="s">
        <v>10</v>
      </c>
      <c r="D509" s="51">
        <v>12377.44</v>
      </c>
    </row>
    <row r="510" spans="1:4" ht="15.75" customHeight="1" x14ac:dyDescent="0.3">
      <c r="A510" s="51">
        <v>605527</v>
      </c>
      <c r="B510" s="51" t="s">
        <v>15213</v>
      </c>
      <c r="C510" s="51" t="s">
        <v>10</v>
      </c>
      <c r="D510" s="51">
        <v>11224.4</v>
      </c>
    </row>
    <row r="511" spans="1:4" ht="15.75" customHeight="1" x14ac:dyDescent="0.3">
      <c r="A511" s="51">
        <v>605818</v>
      </c>
      <c r="B511" s="51" t="s">
        <v>15214</v>
      </c>
      <c r="C511" s="51" t="s">
        <v>10</v>
      </c>
      <c r="D511" s="51">
        <v>14093.45</v>
      </c>
    </row>
    <row r="512" spans="1:4" ht="15.75" customHeight="1" x14ac:dyDescent="0.3">
      <c r="A512" s="51">
        <v>605547</v>
      </c>
      <c r="B512" s="51" t="s">
        <v>15215</v>
      </c>
      <c r="C512" s="51" t="s">
        <v>10</v>
      </c>
      <c r="D512" s="51">
        <v>12940.42</v>
      </c>
    </row>
    <row r="513" spans="1:4" ht="15.75" customHeight="1" x14ac:dyDescent="0.3">
      <c r="A513" s="51">
        <v>605839</v>
      </c>
      <c r="B513" s="51" t="s">
        <v>15216</v>
      </c>
      <c r="C513" s="51" t="s">
        <v>10</v>
      </c>
      <c r="D513" s="51">
        <v>13191.86</v>
      </c>
    </row>
    <row r="514" spans="1:4" ht="15.75" customHeight="1" x14ac:dyDescent="0.3">
      <c r="A514" s="51">
        <v>605575</v>
      </c>
      <c r="B514" s="51" t="s">
        <v>15217</v>
      </c>
      <c r="C514" s="51" t="s">
        <v>10</v>
      </c>
      <c r="D514" s="51">
        <v>12015.74</v>
      </c>
    </row>
    <row r="515" spans="1:4" ht="15.75" customHeight="1" x14ac:dyDescent="0.3">
      <c r="A515" s="51">
        <v>605854</v>
      </c>
      <c r="B515" s="51" t="s">
        <v>15218</v>
      </c>
      <c r="C515" s="51" t="s">
        <v>10</v>
      </c>
      <c r="D515" s="51">
        <v>14536.35</v>
      </c>
    </row>
    <row r="516" spans="1:4" ht="15.75" customHeight="1" x14ac:dyDescent="0.3">
      <c r="A516" s="51">
        <v>605586</v>
      </c>
      <c r="B516" s="51" t="s">
        <v>15219</v>
      </c>
      <c r="C516" s="51" t="s">
        <v>10</v>
      </c>
      <c r="D516" s="51">
        <v>13360.22</v>
      </c>
    </row>
    <row r="517" spans="1:4" ht="15.75" customHeight="1" x14ac:dyDescent="0.3">
      <c r="A517" s="51">
        <v>605893</v>
      </c>
      <c r="B517" s="51" t="s">
        <v>15220</v>
      </c>
      <c r="C517" s="51" t="s">
        <v>10</v>
      </c>
      <c r="D517" s="51">
        <v>16612.73</v>
      </c>
    </row>
    <row r="518" spans="1:4" ht="15.75" customHeight="1" x14ac:dyDescent="0.3">
      <c r="A518" s="51">
        <v>605597</v>
      </c>
      <c r="B518" s="51" t="s">
        <v>15221</v>
      </c>
      <c r="C518" s="51" t="s">
        <v>10</v>
      </c>
      <c r="D518" s="51">
        <v>15436.61</v>
      </c>
    </row>
    <row r="519" spans="1:4" ht="15.75" customHeight="1" x14ac:dyDescent="0.3">
      <c r="A519" s="51">
        <v>605743</v>
      </c>
      <c r="B519" s="51" t="s">
        <v>15222</v>
      </c>
      <c r="C519" s="51" t="s">
        <v>10</v>
      </c>
      <c r="D519" s="51">
        <v>12773.24</v>
      </c>
    </row>
    <row r="520" spans="1:4" ht="15.75" customHeight="1" x14ac:dyDescent="0.3">
      <c r="A520" s="51">
        <v>605508</v>
      </c>
      <c r="B520" s="51" t="s">
        <v>15223</v>
      </c>
      <c r="C520" s="51" t="s">
        <v>10</v>
      </c>
      <c r="D520" s="51">
        <v>11505.17</v>
      </c>
    </row>
    <row r="521" spans="1:4" ht="15.75" customHeight="1" x14ac:dyDescent="0.3">
      <c r="A521" s="51">
        <v>605785</v>
      </c>
      <c r="B521" s="51" t="s">
        <v>15224</v>
      </c>
      <c r="C521" s="51" t="s">
        <v>10</v>
      </c>
      <c r="D521" s="51">
        <v>14117.73</v>
      </c>
    </row>
    <row r="522" spans="1:4" ht="15.75" customHeight="1" x14ac:dyDescent="0.3">
      <c r="A522" s="51">
        <v>605528</v>
      </c>
      <c r="B522" s="51" t="s">
        <v>15225</v>
      </c>
      <c r="C522" s="51" t="s">
        <v>10</v>
      </c>
      <c r="D522" s="51">
        <v>12849.66</v>
      </c>
    </row>
    <row r="523" spans="1:4" ht="15.75" customHeight="1" x14ac:dyDescent="0.3">
      <c r="A523" s="51">
        <v>605819</v>
      </c>
      <c r="B523" s="51" t="s">
        <v>15226</v>
      </c>
      <c r="C523" s="51" t="s">
        <v>10</v>
      </c>
      <c r="D523" s="51">
        <v>16194.11</v>
      </c>
    </row>
    <row r="524" spans="1:4" ht="15.75" customHeight="1" x14ac:dyDescent="0.3">
      <c r="A524" s="51">
        <v>605548</v>
      </c>
      <c r="B524" s="51" t="s">
        <v>15227</v>
      </c>
      <c r="C524" s="51" t="s">
        <v>10</v>
      </c>
      <c r="D524" s="51">
        <v>14926.04</v>
      </c>
    </row>
    <row r="525" spans="1:4" ht="15.75" customHeight="1" x14ac:dyDescent="0.3">
      <c r="A525" s="51">
        <v>605840</v>
      </c>
      <c r="B525" s="51" t="s">
        <v>15228</v>
      </c>
      <c r="C525" s="51" t="s">
        <v>10</v>
      </c>
      <c r="D525" s="51">
        <v>17007.03</v>
      </c>
    </row>
    <row r="526" spans="1:4" ht="15.75" customHeight="1" x14ac:dyDescent="0.3">
      <c r="A526" s="51">
        <v>605576</v>
      </c>
      <c r="B526" s="51" t="s">
        <v>15229</v>
      </c>
      <c r="C526" s="51" t="s">
        <v>10</v>
      </c>
      <c r="D526" s="51">
        <v>13616.81</v>
      </c>
    </row>
    <row r="527" spans="1:4" ht="15.75" customHeight="1" x14ac:dyDescent="0.3">
      <c r="A527" s="51">
        <v>605855</v>
      </c>
      <c r="B527" s="51" t="s">
        <v>15230</v>
      </c>
      <c r="C527" s="51" t="s">
        <v>10</v>
      </c>
      <c r="D527" s="51">
        <v>18607.080000000002</v>
      </c>
    </row>
    <row r="528" spans="1:4" ht="15.75" customHeight="1" x14ac:dyDescent="0.3">
      <c r="A528" s="51">
        <v>605587</v>
      </c>
      <c r="B528" s="51" t="s">
        <v>15231</v>
      </c>
      <c r="C528" s="51" t="s">
        <v>10</v>
      </c>
      <c r="D528" s="51">
        <v>15216.86</v>
      </c>
    </row>
    <row r="529" spans="1:4" ht="15.75" customHeight="1" x14ac:dyDescent="0.3">
      <c r="A529" s="51">
        <v>605898</v>
      </c>
      <c r="B529" s="51" t="s">
        <v>15232</v>
      </c>
      <c r="C529" s="51" t="s">
        <v>10</v>
      </c>
      <c r="D529" s="51">
        <v>21078.14</v>
      </c>
    </row>
    <row r="530" spans="1:4" ht="15.75" customHeight="1" x14ac:dyDescent="0.3">
      <c r="A530" s="51">
        <v>605598</v>
      </c>
      <c r="B530" s="51" t="s">
        <v>15233</v>
      </c>
      <c r="C530" s="51" t="s">
        <v>10</v>
      </c>
      <c r="D530" s="51">
        <v>17687.919999999998</v>
      </c>
    </row>
    <row r="531" spans="1:4" ht="15.75" customHeight="1" x14ac:dyDescent="0.3">
      <c r="A531" s="51">
        <v>605744</v>
      </c>
      <c r="B531" s="51" t="s">
        <v>15234</v>
      </c>
      <c r="C531" s="51" t="s">
        <v>10</v>
      </c>
      <c r="D531" s="51">
        <v>16124.9</v>
      </c>
    </row>
    <row r="532" spans="1:4" ht="15.75" customHeight="1" x14ac:dyDescent="0.3">
      <c r="A532" s="51">
        <v>605509</v>
      </c>
      <c r="B532" s="51" t="s">
        <v>15235</v>
      </c>
      <c r="C532" s="51" t="s">
        <v>10</v>
      </c>
      <c r="D532" s="51">
        <v>13052.65</v>
      </c>
    </row>
    <row r="533" spans="1:4" ht="15.75" customHeight="1" x14ac:dyDescent="0.3">
      <c r="A533" s="51">
        <v>605787</v>
      </c>
      <c r="B533" s="51" t="s">
        <v>15236</v>
      </c>
      <c r="C533" s="51" t="s">
        <v>10</v>
      </c>
      <c r="D533" s="51">
        <v>17724.95</v>
      </c>
    </row>
    <row r="534" spans="1:4" ht="15.75" customHeight="1" x14ac:dyDescent="0.3">
      <c r="A534" s="51">
        <v>605529</v>
      </c>
      <c r="B534" s="51" t="s">
        <v>15237</v>
      </c>
      <c r="C534" s="51" t="s">
        <v>10</v>
      </c>
      <c r="D534" s="51">
        <v>14652.7</v>
      </c>
    </row>
    <row r="535" spans="1:4" ht="15.75" customHeight="1" x14ac:dyDescent="0.3">
      <c r="A535" s="51">
        <v>605820</v>
      </c>
      <c r="B535" s="51" t="s">
        <v>15238</v>
      </c>
      <c r="C535" s="51" t="s">
        <v>10</v>
      </c>
      <c r="D535" s="51">
        <v>20196.009999999998</v>
      </c>
    </row>
    <row r="536" spans="1:4" ht="15.75" customHeight="1" x14ac:dyDescent="0.3">
      <c r="A536" s="51">
        <v>605549</v>
      </c>
      <c r="B536" s="51" t="s">
        <v>15239</v>
      </c>
      <c r="C536" s="51" t="s">
        <v>10</v>
      </c>
      <c r="D536" s="51">
        <v>17123.759999999998</v>
      </c>
    </row>
    <row r="537" spans="1:4" ht="15.75" customHeight="1" x14ac:dyDescent="0.3">
      <c r="A537" s="51">
        <v>605841</v>
      </c>
      <c r="B537" s="51" t="s">
        <v>15240</v>
      </c>
      <c r="C537" s="51" t="s">
        <v>10</v>
      </c>
      <c r="D537" s="51">
        <v>18619.080000000002</v>
      </c>
    </row>
    <row r="538" spans="1:4" ht="15.75" customHeight="1" x14ac:dyDescent="0.3">
      <c r="A538" s="51">
        <v>605577</v>
      </c>
      <c r="B538" s="51" t="s">
        <v>15241</v>
      </c>
      <c r="C538" s="51" t="s">
        <v>10</v>
      </c>
      <c r="D538" s="51">
        <v>14913.95</v>
      </c>
    </row>
    <row r="539" spans="1:4" ht="15.75" customHeight="1" x14ac:dyDescent="0.3">
      <c r="A539" s="51">
        <v>605856</v>
      </c>
      <c r="B539" s="51" t="s">
        <v>15242</v>
      </c>
      <c r="C539" s="51" t="s">
        <v>10</v>
      </c>
      <c r="D539" s="51">
        <v>20496.919999999998</v>
      </c>
    </row>
    <row r="540" spans="1:4" ht="15.75" customHeight="1" x14ac:dyDescent="0.3">
      <c r="A540" s="51">
        <v>605588</v>
      </c>
      <c r="B540" s="51" t="s">
        <v>15243</v>
      </c>
      <c r="C540" s="51" t="s">
        <v>10</v>
      </c>
      <c r="D540" s="51">
        <v>16791.79</v>
      </c>
    </row>
    <row r="541" spans="1:4" ht="15.75" customHeight="1" x14ac:dyDescent="0.3">
      <c r="A541" s="51">
        <v>605899</v>
      </c>
      <c r="B541" s="51" t="s">
        <v>15244</v>
      </c>
      <c r="C541" s="51" t="s">
        <v>10</v>
      </c>
      <c r="D541" s="51">
        <v>23396.99</v>
      </c>
    </row>
    <row r="542" spans="1:4" ht="15.75" customHeight="1" x14ac:dyDescent="0.3">
      <c r="A542" s="51">
        <v>605599</v>
      </c>
      <c r="B542" s="51" t="s">
        <v>15245</v>
      </c>
      <c r="C542" s="51" t="s">
        <v>10</v>
      </c>
      <c r="D542" s="51">
        <v>19691.86</v>
      </c>
    </row>
    <row r="543" spans="1:4" ht="15.75" customHeight="1" x14ac:dyDescent="0.3">
      <c r="A543" s="51">
        <v>605745</v>
      </c>
      <c r="B543" s="51" t="s">
        <v>15246</v>
      </c>
      <c r="C543" s="51" t="s">
        <v>10</v>
      </c>
      <c r="D543" s="51">
        <v>17664.27</v>
      </c>
    </row>
    <row r="544" spans="1:4" ht="15.75" customHeight="1" x14ac:dyDescent="0.3">
      <c r="A544" s="51">
        <v>605510</v>
      </c>
      <c r="B544" s="51" t="s">
        <v>15247</v>
      </c>
      <c r="C544" s="51" t="s">
        <v>10</v>
      </c>
      <c r="D544" s="51">
        <v>14305.68</v>
      </c>
    </row>
    <row r="545" spans="1:4" ht="15.75" customHeight="1" x14ac:dyDescent="0.3">
      <c r="A545" s="51">
        <v>605788</v>
      </c>
      <c r="B545" s="51" t="s">
        <v>15248</v>
      </c>
      <c r="C545" s="51" t="s">
        <v>10</v>
      </c>
      <c r="D545" s="51">
        <v>19542.099999999999</v>
      </c>
    </row>
    <row r="546" spans="1:4" ht="15.75" customHeight="1" x14ac:dyDescent="0.3">
      <c r="A546" s="51">
        <v>605530</v>
      </c>
      <c r="B546" s="51" t="s">
        <v>15249</v>
      </c>
      <c r="C546" s="51" t="s">
        <v>10</v>
      </c>
      <c r="D546" s="51">
        <v>16183.52</v>
      </c>
    </row>
    <row r="547" spans="1:4" ht="15.75" customHeight="1" x14ac:dyDescent="0.3">
      <c r="A547" s="51">
        <v>605821</v>
      </c>
      <c r="B547" s="51" t="s">
        <v>15250</v>
      </c>
      <c r="C547" s="51" t="s">
        <v>10</v>
      </c>
      <c r="D547" s="51">
        <v>22442.17</v>
      </c>
    </row>
    <row r="548" spans="1:4" ht="15.75" customHeight="1" x14ac:dyDescent="0.3">
      <c r="A548" s="51">
        <v>605550</v>
      </c>
      <c r="B548" s="51" t="s">
        <v>15251</v>
      </c>
      <c r="C548" s="51" t="s">
        <v>10</v>
      </c>
      <c r="D548" s="51">
        <v>19083.59</v>
      </c>
    </row>
    <row r="549" spans="1:4" ht="15.75" customHeight="1" x14ac:dyDescent="0.3">
      <c r="A549" s="51">
        <v>605842</v>
      </c>
      <c r="B549" s="51" t="s">
        <v>15252</v>
      </c>
      <c r="C549" s="51" t="s">
        <v>10</v>
      </c>
      <c r="D549" s="51">
        <v>20645.669999999998</v>
      </c>
    </row>
    <row r="550" spans="1:4" ht="15.75" customHeight="1" x14ac:dyDescent="0.3">
      <c r="A550" s="51">
        <v>605578</v>
      </c>
      <c r="B550" s="51" t="s">
        <v>15253</v>
      </c>
      <c r="C550" s="51" t="s">
        <v>10</v>
      </c>
      <c r="D550" s="51">
        <v>16589.740000000002</v>
      </c>
    </row>
    <row r="551" spans="1:4" ht="15.75" customHeight="1" x14ac:dyDescent="0.3">
      <c r="A551" s="51">
        <v>605857</v>
      </c>
      <c r="B551" s="51" t="s">
        <v>15254</v>
      </c>
      <c r="C551" s="51" t="s">
        <v>10</v>
      </c>
      <c r="D551" s="51">
        <v>22823.52</v>
      </c>
    </row>
    <row r="552" spans="1:4" ht="15.75" customHeight="1" x14ac:dyDescent="0.3">
      <c r="A552" s="51">
        <v>605589</v>
      </c>
      <c r="B552" s="51" t="s">
        <v>15255</v>
      </c>
      <c r="C552" s="51" t="s">
        <v>10</v>
      </c>
      <c r="D552" s="51">
        <v>18767.580000000002</v>
      </c>
    </row>
    <row r="553" spans="1:4" ht="15.75" customHeight="1" x14ac:dyDescent="0.3">
      <c r="A553" s="51">
        <v>605900</v>
      </c>
      <c r="B553" s="51" t="s">
        <v>15256</v>
      </c>
      <c r="C553" s="51" t="s">
        <v>10</v>
      </c>
      <c r="D553" s="51">
        <v>26186.91</v>
      </c>
    </row>
    <row r="554" spans="1:4" ht="15.75" customHeight="1" x14ac:dyDescent="0.3">
      <c r="A554" s="51">
        <v>605600</v>
      </c>
      <c r="B554" s="51" t="s">
        <v>15257</v>
      </c>
      <c r="C554" s="51" t="s">
        <v>10</v>
      </c>
      <c r="D554" s="51">
        <v>22130.98</v>
      </c>
    </row>
    <row r="555" spans="1:4" ht="15.75" customHeight="1" x14ac:dyDescent="0.3">
      <c r="A555" s="51">
        <v>605746</v>
      </c>
      <c r="B555" s="51" t="s">
        <v>15258</v>
      </c>
      <c r="C555" s="51" t="s">
        <v>10</v>
      </c>
      <c r="D555" s="51">
        <v>19604.96</v>
      </c>
    </row>
    <row r="556" spans="1:4" ht="15.75" customHeight="1" x14ac:dyDescent="0.3">
      <c r="A556" s="51">
        <v>605511</v>
      </c>
      <c r="B556" s="51" t="s">
        <v>15259</v>
      </c>
      <c r="C556" s="51" t="s">
        <v>10</v>
      </c>
      <c r="D556" s="51">
        <v>15927.89</v>
      </c>
    </row>
    <row r="557" spans="1:4" ht="15.75" customHeight="1" x14ac:dyDescent="0.3">
      <c r="A557" s="51">
        <v>605789</v>
      </c>
      <c r="B557" s="51" t="s">
        <v>15260</v>
      </c>
      <c r="C557" s="51" t="s">
        <v>10</v>
      </c>
      <c r="D557" s="51">
        <v>21782.799999999999</v>
      </c>
    </row>
    <row r="558" spans="1:4" ht="15.75" customHeight="1" x14ac:dyDescent="0.3">
      <c r="A558" s="51">
        <v>605531</v>
      </c>
      <c r="B558" s="51" t="s">
        <v>15261</v>
      </c>
      <c r="C558" s="51" t="s">
        <v>10</v>
      </c>
      <c r="D558" s="51">
        <v>18105.740000000002</v>
      </c>
    </row>
    <row r="559" spans="1:4" ht="15.75" customHeight="1" x14ac:dyDescent="0.3">
      <c r="A559" s="51">
        <v>605822</v>
      </c>
      <c r="B559" s="51" t="s">
        <v>15262</v>
      </c>
      <c r="C559" s="51" t="s">
        <v>10</v>
      </c>
      <c r="D559" s="51">
        <v>25146.2</v>
      </c>
    </row>
    <row r="560" spans="1:4" ht="15.75" customHeight="1" x14ac:dyDescent="0.3">
      <c r="A560" s="51">
        <v>605551</v>
      </c>
      <c r="B560" s="51" t="s">
        <v>15263</v>
      </c>
      <c r="C560" s="51" t="s">
        <v>10</v>
      </c>
      <c r="D560" s="51">
        <v>21469.13</v>
      </c>
    </row>
    <row r="561" spans="1:4" ht="15.75" customHeight="1" x14ac:dyDescent="0.3">
      <c r="A561" s="51">
        <v>605843</v>
      </c>
      <c r="B561" s="51" t="s">
        <v>15264</v>
      </c>
      <c r="C561" s="51" t="s">
        <v>10</v>
      </c>
      <c r="D561" s="51">
        <v>22270.02</v>
      </c>
    </row>
    <row r="562" spans="1:4" ht="15.75" customHeight="1" x14ac:dyDescent="0.3">
      <c r="A562" s="51">
        <v>605579</v>
      </c>
      <c r="B562" s="51" t="s">
        <v>15265</v>
      </c>
      <c r="C562" s="51" t="s">
        <v>10</v>
      </c>
      <c r="D562" s="51">
        <v>17946.47</v>
      </c>
    </row>
    <row r="563" spans="1:4" ht="15.75" customHeight="1" x14ac:dyDescent="0.3">
      <c r="A563" s="51">
        <v>605858</v>
      </c>
      <c r="B563" s="51" t="s">
        <v>15266</v>
      </c>
      <c r="C563" s="51" t="s">
        <v>10</v>
      </c>
      <c r="D563" s="51">
        <v>24770.1</v>
      </c>
    </row>
    <row r="564" spans="1:4" ht="15.75" customHeight="1" x14ac:dyDescent="0.3">
      <c r="A564" s="51">
        <v>605590</v>
      </c>
      <c r="B564" s="51" t="s">
        <v>15267</v>
      </c>
      <c r="C564" s="51" t="s">
        <v>10</v>
      </c>
      <c r="D564" s="51">
        <v>20446.55</v>
      </c>
    </row>
    <row r="565" spans="1:4" ht="15.75" customHeight="1" x14ac:dyDescent="0.3">
      <c r="A565" s="51">
        <v>605901</v>
      </c>
      <c r="B565" s="51" t="s">
        <v>15268</v>
      </c>
      <c r="C565" s="51" t="s">
        <v>10</v>
      </c>
      <c r="D565" s="51">
        <v>28631.14</v>
      </c>
    </row>
    <row r="566" spans="1:4" ht="15.75" customHeight="1" x14ac:dyDescent="0.3">
      <c r="A566" s="51">
        <v>605601</v>
      </c>
      <c r="B566" s="51" t="s">
        <v>15269</v>
      </c>
      <c r="C566" s="51" t="s">
        <v>10</v>
      </c>
      <c r="D566" s="51">
        <v>24307.59</v>
      </c>
    </row>
    <row r="567" spans="1:4" ht="15.75" customHeight="1" x14ac:dyDescent="0.3">
      <c r="A567" s="51">
        <v>605747</v>
      </c>
      <c r="B567" s="51" t="s">
        <v>15270</v>
      </c>
      <c r="C567" s="51" t="s">
        <v>10</v>
      </c>
      <c r="D567" s="51">
        <v>21156.62</v>
      </c>
    </row>
    <row r="568" spans="1:4" ht="15.75" customHeight="1" x14ac:dyDescent="0.3">
      <c r="A568" s="51">
        <v>605512</v>
      </c>
      <c r="B568" s="51" t="s">
        <v>15271</v>
      </c>
      <c r="C568" s="51" t="s">
        <v>10</v>
      </c>
      <c r="D568" s="51">
        <v>17237.34</v>
      </c>
    </row>
    <row r="569" spans="1:4" ht="15.75" customHeight="1" x14ac:dyDescent="0.3">
      <c r="A569" s="51">
        <v>605790</v>
      </c>
      <c r="B569" s="51" t="s">
        <v>15272</v>
      </c>
      <c r="C569" s="51" t="s">
        <v>10</v>
      </c>
      <c r="D569" s="51">
        <v>23656.7</v>
      </c>
    </row>
    <row r="570" spans="1:4" ht="15.75" customHeight="1" x14ac:dyDescent="0.3">
      <c r="A570" s="51">
        <v>605532</v>
      </c>
      <c r="B570" s="51" t="s">
        <v>15273</v>
      </c>
      <c r="C570" s="51" t="s">
        <v>10</v>
      </c>
      <c r="D570" s="51">
        <v>19737.419999999998</v>
      </c>
    </row>
    <row r="571" spans="1:4" ht="15.75" customHeight="1" x14ac:dyDescent="0.3">
      <c r="A571" s="51">
        <v>605823</v>
      </c>
      <c r="B571" s="51" t="s">
        <v>15274</v>
      </c>
      <c r="C571" s="51" t="s">
        <v>10</v>
      </c>
      <c r="D571" s="51">
        <v>27517.74</v>
      </c>
    </row>
    <row r="572" spans="1:4" ht="15.75" customHeight="1" x14ac:dyDescent="0.3">
      <c r="A572" s="51">
        <v>605552</v>
      </c>
      <c r="B572" s="51" t="s">
        <v>15275</v>
      </c>
      <c r="C572" s="51" t="s">
        <v>10</v>
      </c>
      <c r="D572" s="51">
        <v>23598.46</v>
      </c>
    </row>
    <row r="573" spans="1:4" ht="15.75" customHeight="1" x14ac:dyDescent="0.3">
      <c r="A573" s="51">
        <v>605844</v>
      </c>
      <c r="B573" s="51" t="s">
        <v>15276</v>
      </c>
      <c r="C573" s="51" t="s">
        <v>10</v>
      </c>
      <c r="D573" s="51">
        <v>24383.06</v>
      </c>
    </row>
    <row r="574" spans="1:4" ht="15.75" customHeight="1" x14ac:dyDescent="0.3">
      <c r="A574" s="51">
        <v>605580</v>
      </c>
      <c r="B574" s="51" t="s">
        <v>15277</v>
      </c>
      <c r="C574" s="51" t="s">
        <v>10</v>
      </c>
      <c r="D574" s="51">
        <v>19756.28</v>
      </c>
    </row>
    <row r="575" spans="1:4" ht="15.75" customHeight="1" x14ac:dyDescent="0.3">
      <c r="A575" s="51">
        <v>605887</v>
      </c>
      <c r="B575" s="51" t="s">
        <v>15278</v>
      </c>
      <c r="C575" s="51" t="s">
        <v>10</v>
      </c>
      <c r="D575" s="51">
        <v>27227.59</v>
      </c>
    </row>
    <row r="576" spans="1:4" ht="15.75" customHeight="1" x14ac:dyDescent="0.3">
      <c r="A576" s="51">
        <v>605591</v>
      </c>
      <c r="B576" s="51" t="s">
        <v>15279</v>
      </c>
      <c r="C576" s="51" t="s">
        <v>10</v>
      </c>
      <c r="D576" s="51">
        <v>22600.81</v>
      </c>
    </row>
    <row r="577" spans="1:4" ht="15.75" customHeight="1" x14ac:dyDescent="0.3">
      <c r="A577" s="51">
        <v>605902</v>
      </c>
      <c r="B577" s="51" t="s">
        <v>15280</v>
      </c>
      <c r="C577" s="51" t="s">
        <v>10</v>
      </c>
      <c r="D577" s="51">
        <v>31620.61</v>
      </c>
    </row>
    <row r="578" spans="1:4" ht="15.75" customHeight="1" x14ac:dyDescent="0.3">
      <c r="A578" s="51">
        <v>605602</v>
      </c>
      <c r="B578" s="51" t="s">
        <v>15281</v>
      </c>
      <c r="C578" s="51" t="s">
        <v>10</v>
      </c>
      <c r="D578" s="51">
        <v>26993.82</v>
      </c>
    </row>
    <row r="579" spans="1:4" ht="15.75" customHeight="1" x14ac:dyDescent="0.3">
      <c r="A579" s="51">
        <v>605748</v>
      </c>
      <c r="B579" s="51" t="s">
        <v>15282</v>
      </c>
      <c r="C579" s="51" t="s">
        <v>10</v>
      </c>
      <c r="D579" s="51">
        <v>23183.759999999998</v>
      </c>
    </row>
    <row r="580" spans="1:4" ht="15.75" customHeight="1" x14ac:dyDescent="0.3">
      <c r="A580" s="51">
        <v>605513</v>
      </c>
      <c r="B580" s="51" t="s">
        <v>15283</v>
      </c>
      <c r="C580" s="51" t="s">
        <v>10</v>
      </c>
      <c r="D580" s="51">
        <v>18990.419999999998</v>
      </c>
    </row>
    <row r="581" spans="1:4" ht="15.75" customHeight="1" x14ac:dyDescent="0.3">
      <c r="A581" s="51">
        <v>605804</v>
      </c>
      <c r="B581" s="51" t="s">
        <v>15284</v>
      </c>
      <c r="C581" s="51" t="s">
        <v>10</v>
      </c>
      <c r="D581" s="51">
        <v>26028.3</v>
      </c>
    </row>
    <row r="582" spans="1:4" ht="15.75" customHeight="1" x14ac:dyDescent="0.3">
      <c r="A582" s="51">
        <v>605533</v>
      </c>
      <c r="B582" s="51" t="s">
        <v>15285</v>
      </c>
      <c r="C582" s="51" t="s">
        <v>10</v>
      </c>
      <c r="D582" s="51">
        <v>21834.95</v>
      </c>
    </row>
    <row r="583" spans="1:4" ht="15.75" customHeight="1" x14ac:dyDescent="0.3">
      <c r="A583" s="51">
        <v>605824</v>
      </c>
      <c r="B583" s="51" t="s">
        <v>15286</v>
      </c>
      <c r="C583" s="51" t="s">
        <v>10</v>
      </c>
      <c r="D583" s="51">
        <v>30421.31</v>
      </c>
    </row>
    <row r="584" spans="1:4" ht="15.75" customHeight="1" x14ac:dyDescent="0.3">
      <c r="A584" s="51">
        <v>605553</v>
      </c>
      <c r="B584" s="51" t="s">
        <v>15287</v>
      </c>
      <c r="C584" s="51" t="s">
        <v>10</v>
      </c>
      <c r="D584" s="51">
        <v>26227.96</v>
      </c>
    </row>
    <row r="585" spans="1:4" ht="15.75" customHeight="1" x14ac:dyDescent="0.3">
      <c r="A585" s="51">
        <v>605845</v>
      </c>
      <c r="B585" s="51" t="s">
        <v>15288</v>
      </c>
      <c r="C585" s="51" t="s">
        <v>10</v>
      </c>
      <c r="D585" s="51">
        <v>26543.33</v>
      </c>
    </row>
    <row r="586" spans="1:4" ht="15.75" customHeight="1" x14ac:dyDescent="0.3">
      <c r="A586" s="51">
        <v>605581</v>
      </c>
      <c r="B586" s="51" t="s">
        <v>15289</v>
      </c>
      <c r="C586" s="51" t="s">
        <v>10</v>
      </c>
      <c r="D586" s="51">
        <v>23542.27</v>
      </c>
    </row>
    <row r="587" spans="1:4" ht="15.75" customHeight="1" x14ac:dyDescent="0.3">
      <c r="A587" s="51">
        <v>605888</v>
      </c>
      <c r="B587" s="51" t="s">
        <v>15290</v>
      </c>
      <c r="C587" s="51" t="s">
        <v>10</v>
      </c>
      <c r="D587" s="51">
        <v>29754.53</v>
      </c>
    </row>
    <row r="588" spans="1:4" ht="15.75" customHeight="1" x14ac:dyDescent="0.3">
      <c r="A588" s="51">
        <v>605592</v>
      </c>
      <c r="B588" s="51" t="s">
        <v>15291</v>
      </c>
      <c r="C588" s="51" t="s">
        <v>10</v>
      </c>
      <c r="D588" s="51">
        <v>26753.48</v>
      </c>
    </row>
    <row r="589" spans="1:4" ht="15.75" customHeight="1" x14ac:dyDescent="0.3">
      <c r="A589" s="51">
        <v>605903</v>
      </c>
      <c r="B589" s="51" t="s">
        <v>15292</v>
      </c>
      <c r="C589" s="51" t="s">
        <v>10</v>
      </c>
      <c r="D589" s="51">
        <v>34713.83</v>
      </c>
    </row>
    <row r="590" spans="1:4" ht="15.75" customHeight="1" x14ac:dyDescent="0.3">
      <c r="A590" s="51">
        <v>605603</v>
      </c>
      <c r="B590" s="51" t="s">
        <v>15293</v>
      </c>
      <c r="C590" s="51" t="s">
        <v>10</v>
      </c>
      <c r="D590" s="51">
        <v>31712.77</v>
      </c>
    </row>
    <row r="591" spans="1:4" ht="15.75" customHeight="1" x14ac:dyDescent="0.3">
      <c r="A591" s="51">
        <v>605771</v>
      </c>
      <c r="B591" s="51" t="s">
        <v>15294</v>
      </c>
      <c r="C591" s="51" t="s">
        <v>10</v>
      </c>
      <c r="D591" s="51">
        <v>25271.34</v>
      </c>
    </row>
    <row r="592" spans="1:4" ht="15.75" customHeight="1" x14ac:dyDescent="0.3">
      <c r="A592" s="51">
        <v>605514</v>
      </c>
      <c r="B592" s="51" t="s">
        <v>15295</v>
      </c>
      <c r="C592" s="51" t="s">
        <v>10</v>
      </c>
      <c r="D592" s="51">
        <v>22874.61</v>
      </c>
    </row>
    <row r="593" spans="1:4" ht="15.75" customHeight="1" x14ac:dyDescent="0.3">
      <c r="A593" s="51">
        <v>605805</v>
      </c>
      <c r="B593" s="51" t="s">
        <v>15296</v>
      </c>
      <c r="C593" s="51" t="s">
        <v>10</v>
      </c>
      <c r="D593" s="51">
        <v>28482.55</v>
      </c>
    </row>
    <row r="594" spans="1:4" ht="15.75" customHeight="1" x14ac:dyDescent="0.3">
      <c r="A594" s="51">
        <v>605534</v>
      </c>
      <c r="B594" s="51" t="s">
        <v>15297</v>
      </c>
      <c r="C594" s="51" t="s">
        <v>10</v>
      </c>
      <c r="D594" s="51">
        <v>26085.82</v>
      </c>
    </row>
    <row r="595" spans="1:4" ht="15.75" customHeight="1" x14ac:dyDescent="0.3">
      <c r="A595" s="51">
        <v>605825</v>
      </c>
      <c r="B595" s="51" t="s">
        <v>15298</v>
      </c>
      <c r="C595" s="51" t="s">
        <v>10</v>
      </c>
      <c r="D595" s="51">
        <v>33441.839999999997</v>
      </c>
    </row>
    <row r="596" spans="1:4" ht="15.75" customHeight="1" x14ac:dyDescent="0.3">
      <c r="A596" s="51">
        <v>605554</v>
      </c>
      <c r="B596" s="51" t="s">
        <v>15299</v>
      </c>
      <c r="C596" s="51" t="s">
        <v>10</v>
      </c>
      <c r="D596" s="51">
        <v>31045.11</v>
      </c>
    </row>
    <row r="597" spans="1:4" ht="15.75" customHeight="1" x14ac:dyDescent="0.3">
      <c r="A597" s="51">
        <v>605772</v>
      </c>
      <c r="B597" s="51" t="s">
        <v>15300</v>
      </c>
      <c r="C597" s="51" t="s">
        <v>10</v>
      </c>
      <c r="D597" s="51">
        <v>29433.3</v>
      </c>
    </row>
    <row r="598" spans="1:4" ht="15.75" customHeight="1" x14ac:dyDescent="0.3">
      <c r="A598" s="51">
        <v>605515</v>
      </c>
      <c r="B598" s="51" t="s">
        <v>15301</v>
      </c>
      <c r="C598" s="51" t="s">
        <v>10</v>
      </c>
      <c r="D598" s="51">
        <v>24941.15</v>
      </c>
    </row>
    <row r="599" spans="1:4" ht="15.75" customHeight="1" x14ac:dyDescent="0.3">
      <c r="A599" s="51">
        <v>605806</v>
      </c>
      <c r="B599" s="51" t="s">
        <v>15302</v>
      </c>
      <c r="C599" s="51" t="s">
        <v>10</v>
      </c>
      <c r="D599" s="51">
        <v>33033.410000000003</v>
      </c>
    </row>
    <row r="600" spans="1:4" ht="15.75" customHeight="1" x14ac:dyDescent="0.3">
      <c r="A600" s="51">
        <v>605535</v>
      </c>
      <c r="B600" s="51" t="s">
        <v>15303</v>
      </c>
      <c r="C600" s="51" t="s">
        <v>10</v>
      </c>
      <c r="D600" s="51">
        <v>28541.26</v>
      </c>
    </row>
    <row r="601" spans="1:4" ht="15.75" customHeight="1" x14ac:dyDescent="0.3">
      <c r="A601" s="51">
        <v>605826</v>
      </c>
      <c r="B601" s="51" t="s">
        <v>15304</v>
      </c>
      <c r="C601" s="51" t="s">
        <v>10</v>
      </c>
      <c r="D601" s="51">
        <v>38593.31</v>
      </c>
    </row>
    <row r="602" spans="1:4" ht="15.75" customHeight="1" x14ac:dyDescent="0.3">
      <c r="A602" s="51">
        <v>605555</v>
      </c>
      <c r="B602" s="51" t="s">
        <v>15305</v>
      </c>
      <c r="C602" s="51" t="s">
        <v>10</v>
      </c>
      <c r="D602" s="51">
        <v>34101.160000000003</v>
      </c>
    </row>
    <row r="603" spans="1:4" ht="15.75" customHeight="1" x14ac:dyDescent="0.3">
      <c r="A603" s="51">
        <v>605773</v>
      </c>
      <c r="B603" s="51" t="s">
        <v>15306</v>
      </c>
      <c r="C603" s="51" t="s">
        <v>10</v>
      </c>
      <c r="D603" s="51">
        <v>31283.02</v>
      </c>
    </row>
    <row r="604" spans="1:4" ht="15.75" customHeight="1" x14ac:dyDescent="0.3">
      <c r="A604" s="51">
        <v>605516</v>
      </c>
      <c r="B604" s="51" t="s">
        <v>15307</v>
      </c>
      <c r="C604" s="51" t="s">
        <v>10</v>
      </c>
      <c r="D604" s="51">
        <v>26492.04</v>
      </c>
    </row>
    <row r="605" spans="1:4" ht="15.75" customHeight="1" x14ac:dyDescent="0.3">
      <c r="A605" s="51">
        <v>605807</v>
      </c>
      <c r="B605" s="51" t="s">
        <v>15308</v>
      </c>
      <c r="C605" s="51" t="s">
        <v>10</v>
      </c>
      <c r="D605" s="51">
        <v>35294.25</v>
      </c>
    </row>
    <row r="606" spans="1:4" ht="15.75" customHeight="1" x14ac:dyDescent="0.3">
      <c r="A606" s="51">
        <v>605536</v>
      </c>
      <c r="B606" s="51" t="s">
        <v>15309</v>
      </c>
      <c r="C606" s="51" t="s">
        <v>10</v>
      </c>
      <c r="D606" s="51">
        <v>30503.279999999999</v>
      </c>
    </row>
    <row r="607" spans="1:4" ht="15.75" customHeight="1" x14ac:dyDescent="0.3">
      <c r="A607" s="51">
        <v>605827</v>
      </c>
      <c r="B607" s="51" t="s">
        <v>15310</v>
      </c>
      <c r="C607" s="51" t="s">
        <v>10</v>
      </c>
      <c r="D607" s="51">
        <v>41489.08</v>
      </c>
    </row>
    <row r="608" spans="1:4" ht="15.75" customHeight="1" x14ac:dyDescent="0.3">
      <c r="A608" s="51">
        <v>605556</v>
      </c>
      <c r="B608" s="51" t="s">
        <v>15311</v>
      </c>
      <c r="C608" s="51" t="s">
        <v>10</v>
      </c>
      <c r="D608" s="51">
        <v>36698.11</v>
      </c>
    </row>
    <row r="609" spans="1:4" ht="15.75" customHeight="1" x14ac:dyDescent="0.3">
      <c r="A609" s="51">
        <v>605774</v>
      </c>
      <c r="B609" s="51" t="s">
        <v>15312</v>
      </c>
      <c r="C609" s="51" t="s">
        <v>10</v>
      </c>
      <c r="D609" s="51">
        <v>33720.74</v>
      </c>
    </row>
    <row r="610" spans="1:4" ht="15.75" customHeight="1" x14ac:dyDescent="0.3">
      <c r="A610" s="51">
        <v>605517</v>
      </c>
      <c r="B610" s="51" t="s">
        <v>15313</v>
      </c>
      <c r="C610" s="51" t="s">
        <v>10</v>
      </c>
      <c r="D610" s="51">
        <v>28562.01</v>
      </c>
    </row>
    <row r="611" spans="1:4" ht="15.75" customHeight="1" x14ac:dyDescent="0.3">
      <c r="A611" s="51">
        <v>605808</v>
      </c>
      <c r="B611" s="51" t="s">
        <v>15314</v>
      </c>
      <c r="C611" s="51" t="s">
        <v>10</v>
      </c>
      <c r="D611" s="51">
        <v>38165.32</v>
      </c>
    </row>
    <row r="612" spans="1:4" ht="15.75" customHeight="1" x14ac:dyDescent="0.3">
      <c r="A612" s="51">
        <v>605537</v>
      </c>
      <c r="B612" s="51" t="s">
        <v>15315</v>
      </c>
      <c r="C612" s="51" t="s">
        <v>10</v>
      </c>
      <c r="D612" s="51">
        <v>33006.589999999997</v>
      </c>
    </row>
    <row r="613" spans="1:4" ht="15.75" customHeight="1" x14ac:dyDescent="0.3">
      <c r="A613" s="51">
        <v>605828</v>
      </c>
      <c r="B613" s="51" t="s">
        <v>15316</v>
      </c>
      <c r="C613" s="51" t="s">
        <v>10</v>
      </c>
      <c r="D613" s="51">
        <v>45029.39</v>
      </c>
    </row>
    <row r="614" spans="1:4" ht="15.75" customHeight="1" x14ac:dyDescent="0.3">
      <c r="A614" s="51">
        <v>605557</v>
      </c>
      <c r="B614" s="51" t="s">
        <v>15317</v>
      </c>
      <c r="C614" s="51" t="s">
        <v>10</v>
      </c>
      <c r="D614" s="51">
        <v>39870.67</v>
      </c>
    </row>
    <row r="615" spans="1:4" ht="15.75" customHeight="1" x14ac:dyDescent="0.3">
      <c r="A615" s="51">
        <v>605775</v>
      </c>
      <c r="B615" s="51" t="s">
        <v>15318</v>
      </c>
      <c r="C615" s="51" t="s">
        <v>10</v>
      </c>
      <c r="D615" s="51">
        <v>35579.32</v>
      </c>
    </row>
    <row r="616" spans="1:4" ht="15.75" customHeight="1" x14ac:dyDescent="0.3">
      <c r="A616" s="51">
        <v>605518</v>
      </c>
      <c r="B616" s="51" t="s">
        <v>15319</v>
      </c>
      <c r="C616" s="51" t="s">
        <v>10</v>
      </c>
      <c r="D616" s="51">
        <v>30220.6</v>
      </c>
    </row>
    <row r="617" spans="1:4" ht="15.75" customHeight="1" x14ac:dyDescent="0.3">
      <c r="A617" s="51">
        <v>605809</v>
      </c>
      <c r="B617" s="51" t="s">
        <v>15320</v>
      </c>
      <c r="C617" s="51" t="s">
        <v>10</v>
      </c>
      <c r="D617" s="51">
        <v>40479.47</v>
      </c>
    </row>
    <row r="618" spans="1:4" ht="15.75" customHeight="1" x14ac:dyDescent="0.3">
      <c r="A618" s="51">
        <v>605538</v>
      </c>
      <c r="B618" s="51" t="s">
        <v>15321</v>
      </c>
      <c r="C618" s="51" t="s">
        <v>10</v>
      </c>
      <c r="D618" s="51">
        <v>35120.75</v>
      </c>
    </row>
    <row r="619" spans="1:4" ht="15.75" customHeight="1" x14ac:dyDescent="0.3">
      <c r="A619" s="51">
        <v>605829</v>
      </c>
      <c r="B619" s="51" t="s">
        <v>15322</v>
      </c>
      <c r="C619" s="51" t="s">
        <v>10</v>
      </c>
      <c r="D619" s="51">
        <v>48047.11</v>
      </c>
    </row>
    <row r="620" spans="1:4" ht="15.75" customHeight="1" x14ac:dyDescent="0.3">
      <c r="A620" s="51">
        <v>605558</v>
      </c>
      <c r="B620" s="51" t="s">
        <v>15323</v>
      </c>
      <c r="C620" s="51" t="s">
        <v>10</v>
      </c>
      <c r="D620" s="51">
        <v>42688.39</v>
      </c>
    </row>
    <row r="621" spans="1:4" ht="15.75" customHeight="1" x14ac:dyDescent="0.3">
      <c r="A621" s="51">
        <v>605776</v>
      </c>
      <c r="B621" s="51" t="s">
        <v>15324</v>
      </c>
      <c r="C621" s="51" t="s">
        <v>10</v>
      </c>
      <c r="D621" s="51">
        <v>38038.82</v>
      </c>
    </row>
    <row r="622" spans="1:4" ht="15.75" customHeight="1" x14ac:dyDescent="0.3">
      <c r="A622" s="51">
        <v>605519</v>
      </c>
      <c r="B622" s="51" t="s">
        <v>15325</v>
      </c>
      <c r="C622" s="51" t="s">
        <v>10</v>
      </c>
      <c r="D622" s="51">
        <v>35639.449999999997</v>
      </c>
    </row>
    <row r="623" spans="1:4" ht="15.75" customHeight="1" x14ac:dyDescent="0.3">
      <c r="A623" s="51">
        <v>605810</v>
      </c>
      <c r="B623" s="51" t="s">
        <v>15326</v>
      </c>
      <c r="C623" s="51" t="s">
        <v>10</v>
      </c>
      <c r="D623" s="51">
        <v>43416.76</v>
      </c>
    </row>
    <row r="624" spans="1:4" ht="15.75" customHeight="1" x14ac:dyDescent="0.3">
      <c r="A624" s="51">
        <v>605539</v>
      </c>
      <c r="B624" s="51" t="s">
        <v>15327</v>
      </c>
      <c r="C624" s="51" t="s">
        <v>10</v>
      </c>
      <c r="D624" s="51">
        <v>41017.4</v>
      </c>
    </row>
    <row r="625" spans="1:4" ht="15.75" customHeight="1" x14ac:dyDescent="0.3">
      <c r="A625" s="51">
        <v>605830</v>
      </c>
      <c r="B625" s="51" t="s">
        <v>15328</v>
      </c>
      <c r="C625" s="51" t="s">
        <v>10</v>
      </c>
      <c r="D625" s="51">
        <v>51722.3</v>
      </c>
    </row>
    <row r="626" spans="1:4" ht="15.75" customHeight="1" x14ac:dyDescent="0.3">
      <c r="A626" s="51">
        <v>605559</v>
      </c>
      <c r="B626" s="51" t="s">
        <v>15329</v>
      </c>
      <c r="C626" s="51" t="s">
        <v>10</v>
      </c>
      <c r="D626" s="51">
        <v>49322.93</v>
      </c>
    </row>
    <row r="627" spans="1:4" ht="15.75" customHeight="1" x14ac:dyDescent="0.3">
      <c r="A627" s="51">
        <v>605777</v>
      </c>
      <c r="B627" s="51" t="s">
        <v>15330</v>
      </c>
      <c r="C627" s="51" t="s">
        <v>10</v>
      </c>
      <c r="D627" s="51">
        <v>40716.199999999997</v>
      </c>
    </row>
    <row r="628" spans="1:4" ht="15.75" customHeight="1" x14ac:dyDescent="0.3">
      <c r="A628" s="51">
        <v>605520</v>
      </c>
      <c r="B628" s="51" t="s">
        <v>15331</v>
      </c>
      <c r="C628" s="51" t="s">
        <v>10</v>
      </c>
      <c r="D628" s="51">
        <v>38149.51</v>
      </c>
    </row>
    <row r="629" spans="1:4" ht="15.75" customHeight="1" x14ac:dyDescent="0.3">
      <c r="A629" s="51">
        <v>605811</v>
      </c>
      <c r="B629" s="51" t="s">
        <v>15332</v>
      </c>
      <c r="C629" s="51" t="s">
        <v>10</v>
      </c>
      <c r="D629" s="51">
        <v>46594.16</v>
      </c>
    </row>
    <row r="630" spans="1:4" ht="15.75" customHeight="1" x14ac:dyDescent="0.3">
      <c r="A630" s="51">
        <v>605540</v>
      </c>
      <c r="B630" s="51" t="s">
        <v>15333</v>
      </c>
      <c r="C630" s="51" t="s">
        <v>10</v>
      </c>
      <c r="D630" s="51">
        <v>44027.47</v>
      </c>
    </row>
    <row r="631" spans="1:4" ht="15.75" customHeight="1" x14ac:dyDescent="0.3">
      <c r="A631" s="51">
        <v>605831</v>
      </c>
      <c r="B631" s="51" t="s">
        <v>15334</v>
      </c>
      <c r="C631" s="51" t="s">
        <v>10</v>
      </c>
      <c r="D631" s="51">
        <v>55671.9</v>
      </c>
    </row>
    <row r="632" spans="1:4" ht="15.75" customHeight="1" x14ac:dyDescent="0.3">
      <c r="A632" s="51">
        <v>605560</v>
      </c>
      <c r="B632" s="51" t="s">
        <v>15335</v>
      </c>
      <c r="C632" s="51" t="s">
        <v>10</v>
      </c>
      <c r="D632" s="51">
        <v>53105.22</v>
      </c>
    </row>
    <row r="633" spans="1:4" ht="15.75" customHeight="1" x14ac:dyDescent="0.3">
      <c r="A633" s="51">
        <v>605778</v>
      </c>
      <c r="B633" s="51" t="s">
        <v>15336</v>
      </c>
      <c r="C633" s="51" t="s">
        <v>10</v>
      </c>
      <c r="D633" s="51">
        <v>43256.09</v>
      </c>
    </row>
    <row r="634" spans="1:4" ht="15.75" customHeight="1" x14ac:dyDescent="0.3">
      <c r="A634" s="51">
        <v>605521</v>
      </c>
      <c r="B634" s="51" t="s">
        <v>15337</v>
      </c>
      <c r="C634" s="51" t="s">
        <v>10</v>
      </c>
      <c r="D634" s="51">
        <v>40646.339999999997</v>
      </c>
    </row>
    <row r="635" spans="1:4" ht="15.75" customHeight="1" x14ac:dyDescent="0.3">
      <c r="A635" s="51">
        <v>605812</v>
      </c>
      <c r="B635" s="51" t="s">
        <v>15338</v>
      </c>
      <c r="C635" s="51" t="s">
        <v>10</v>
      </c>
      <c r="D635" s="51">
        <v>49656.28</v>
      </c>
    </row>
    <row r="636" spans="1:4" ht="15.75" customHeight="1" x14ac:dyDescent="0.3">
      <c r="A636" s="51">
        <v>605541</v>
      </c>
      <c r="B636" s="51" t="s">
        <v>15339</v>
      </c>
      <c r="C636" s="51" t="s">
        <v>10</v>
      </c>
      <c r="D636" s="51">
        <v>47046.53</v>
      </c>
    </row>
    <row r="637" spans="1:4" ht="15.75" customHeight="1" x14ac:dyDescent="0.3">
      <c r="A637" s="51">
        <v>605832</v>
      </c>
      <c r="B637" s="51" t="s">
        <v>15340</v>
      </c>
      <c r="C637" s="51" t="s">
        <v>10</v>
      </c>
      <c r="D637" s="51">
        <v>59540.55</v>
      </c>
    </row>
    <row r="638" spans="1:4" ht="15.75" customHeight="1" x14ac:dyDescent="0.3">
      <c r="A638" s="51">
        <v>605561</v>
      </c>
      <c r="B638" s="51" t="s">
        <v>15341</v>
      </c>
      <c r="C638" s="51" t="s">
        <v>10</v>
      </c>
      <c r="D638" s="51">
        <v>56930.8</v>
      </c>
    </row>
    <row r="639" spans="1:4" ht="15.75" customHeight="1" x14ac:dyDescent="0.3">
      <c r="A639" s="51">
        <v>605779</v>
      </c>
      <c r="B639" s="51" t="s">
        <v>15342</v>
      </c>
      <c r="C639" s="51" t="s">
        <v>10</v>
      </c>
      <c r="D639" s="51">
        <v>49709.77</v>
      </c>
    </row>
    <row r="640" spans="1:4" ht="15.75" customHeight="1" x14ac:dyDescent="0.3">
      <c r="A640" s="51">
        <v>605522</v>
      </c>
      <c r="B640" s="51" t="s">
        <v>15343</v>
      </c>
      <c r="C640" s="51" t="s">
        <v>10</v>
      </c>
      <c r="D640" s="51">
        <v>45374.39</v>
      </c>
    </row>
    <row r="641" spans="1:4" ht="15.75" customHeight="1" x14ac:dyDescent="0.3">
      <c r="A641" s="51">
        <v>605813</v>
      </c>
      <c r="B641" s="51" t="s">
        <v>15344</v>
      </c>
      <c r="C641" s="51" t="s">
        <v>10</v>
      </c>
      <c r="D641" s="51">
        <v>56654.43</v>
      </c>
    </row>
    <row r="642" spans="1:4" ht="15.75" customHeight="1" x14ac:dyDescent="0.3">
      <c r="A642" s="51">
        <v>605542</v>
      </c>
      <c r="B642" s="51" t="s">
        <v>15345</v>
      </c>
      <c r="C642" s="51" t="s">
        <v>10</v>
      </c>
      <c r="D642" s="51">
        <v>52319.05</v>
      </c>
    </row>
    <row r="643" spans="1:4" ht="15.75" customHeight="1" x14ac:dyDescent="0.3">
      <c r="A643" s="51">
        <v>605833</v>
      </c>
      <c r="B643" s="51" t="s">
        <v>15346</v>
      </c>
      <c r="C643" s="51" t="s">
        <v>10</v>
      </c>
      <c r="D643" s="51">
        <v>67379.539999999994</v>
      </c>
    </row>
    <row r="644" spans="1:4" ht="15.75" customHeight="1" x14ac:dyDescent="0.3">
      <c r="A644" s="51">
        <v>605562</v>
      </c>
      <c r="B644" s="51" t="s">
        <v>15347</v>
      </c>
      <c r="C644" s="51" t="s">
        <v>10</v>
      </c>
      <c r="D644" s="51">
        <v>63044.160000000003</v>
      </c>
    </row>
    <row r="645" spans="1:4" ht="15.75" customHeight="1" x14ac:dyDescent="0.3">
      <c r="A645" s="51">
        <v>605780</v>
      </c>
      <c r="B645" s="51" t="s">
        <v>15348</v>
      </c>
      <c r="C645" s="51" t="s">
        <v>10</v>
      </c>
      <c r="D645" s="51">
        <v>52676.12</v>
      </c>
    </row>
    <row r="646" spans="1:4" ht="15.75" customHeight="1" x14ac:dyDescent="0.3">
      <c r="A646" s="51">
        <v>605523</v>
      </c>
      <c r="B646" s="51" t="s">
        <v>15349</v>
      </c>
      <c r="C646" s="51" t="s">
        <v>10</v>
      </c>
      <c r="D646" s="51">
        <v>48120.97</v>
      </c>
    </row>
    <row r="647" spans="1:4" ht="15.75" customHeight="1" x14ac:dyDescent="0.3">
      <c r="A647" s="51">
        <v>605814</v>
      </c>
      <c r="B647" s="51" t="s">
        <v>15350</v>
      </c>
      <c r="C647" s="51" t="s">
        <v>10</v>
      </c>
      <c r="D647" s="51">
        <v>60187.46</v>
      </c>
    </row>
    <row r="648" spans="1:4" ht="15.75" customHeight="1" x14ac:dyDescent="0.3">
      <c r="A648" s="51">
        <v>605543</v>
      </c>
      <c r="B648" s="51" t="s">
        <v>15351</v>
      </c>
      <c r="C648" s="51" t="s">
        <v>10</v>
      </c>
      <c r="D648" s="51">
        <v>55632.32</v>
      </c>
    </row>
    <row r="649" spans="1:4" ht="15.75" customHeight="1" x14ac:dyDescent="0.3">
      <c r="A649" s="51">
        <v>605834</v>
      </c>
      <c r="B649" s="51" t="s">
        <v>15352</v>
      </c>
      <c r="C649" s="51" t="s">
        <v>10</v>
      </c>
      <c r="D649" s="51">
        <v>71787.75</v>
      </c>
    </row>
    <row r="650" spans="1:4" ht="15.75" customHeight="1" x14ac:dyDescent="0.3">
      <c r="A650" s="51">
        <v>605563</v>
      </c>
      <c r="B650" s="51" t="s">
        <v>15353</v>
      </c>
      <c r="C650" s="51" t="s">
        <v>10</v>
      </c>
      <c r="D650" s="51">
        <v>67232.61</v>
      </c>
    </row>
    <row r="651" spans="1:4" ht="15.75" customHeight="1" x14ac:dyDescent="0.3">
      <c r="A651" s="51">
        <v>605606</v>
      </c>
      <c r="B651" s="51" t="s">
        <v>15354</v>
      </c>
      <c r="C651" s="51" t="s">
        <v>14899</v>
      </c>
      <c r="D651" s="51">
        <v>15.31</v>
      </c>
    </row>
    <row r="652" spans="1:4" ht="15.75" customHeight="1" x14ac:dyDescent="0.3">
      <c r="A652" s="51">
        <v>705314</v>
      </c>
      <c r="B652" s="51" t="s">
        <v>15355</v>
      </c>
      <c r="C652" s="51" t="s">
        <v>14704</v>
      </c>
      <c r="D652" s="51">
        <v>14188.98</v>
      </c>
    </row>
    <row r="653" spans="1:4" ht="15.75" customHeight="1" x14ac:dyDescent="0.3">
      <c r="A653" s="51">
        <v>705312</v>
      </c>
      <c r="B653" s="51" t="s">
        <v>15356</v>
      </c>
      <c r="C653" s="51" t="s">
        <v>14704</v>
      </c>
      <c r="D653" s="51">
        <v>13178.3</v>
      </c>
    </row>
    <row r="654" spans="1:4" ht="15.75" customHeight="1" x14ac:dyDescent="0.3">
      <c r="A654" s="51">
        <v>705316</v>
      </c>
      <c r="B654" s="51" t="s">
        <v>15357</v>
      </c>
      <c r="C654" s="51" t="s">
        <v>14704</v>
      </c>
      <c r="D654" s="51">
        <v>15555.19</v>
      </c>
    </row>
    <row r="655" spans="1:4" ht="15.75" customHeight="1" x14ac:dyDescent="0.3">
      <c r="A655" s="51">
        <v>705315</v>
      </c>
      <c r="B655" s="51" t="s">
        <v>15358</v>
      </c>
      <c r="C655" s="51" t="s">
        <v>14704</v>
      </c>
      <c r="D655" s="51">
        <v>14464.61</v>
      </c>
    </row>
    <row r="656" spans="1:4" ht="15.75" customHeight="1" x14ac:dyDescent="0.3">
      <c r="A656" s="51">
        <v>705318</v>
      </c>
      <c r="B656" s="51" t="s">
        <v>15359</v>
      </c>
      <c r="C656" s="51" t="s">
        <v>14704</v>
      </c>
      <c r="D656" s="51">
        <v>16597.099999999999</v>
      </c>
    </row>
    <row r="657" spans="1:4" ht="15.75" customHeight="1" x14ac:dyDescent="0.3">
      <c r="A657" s="51">
        <v>705317</v>
      </c>
      <c r="B657" s="51" t="s">
        <v>15360</v>
      </c>
      <c r="C657" s="51" t="s">
        <v>14704</v>
      </c>
      <c r="D657" s="51">
        <v>15368.03</v>
      </c>
    </row>
    <row r="658" spans="1:4" ht="15.75" customHeight="1" x14ac:dyDescent="0.3">
      <c r="A658" s="51">
        <v>705320</v>
      </c>
      <c r="B658" s="51" t="s">
        <v>15361</v>
      </c>
      <c r="C658" s="51" t="s">
        <v>14704</v>
      </c>
      <c r="D658" s="51">
        <v>20820.52</v>
      </c>
    </row>
    <row r="659" spans="1:4" ht="15.75" customHeight="1" x14ac:dyDescent="0.3">
      <c r="A659" s="51">
        <v>705319</v>
      </c>
      <c r="B659" s="51" t="s">
        <v>15362</v>
      </c>
      <c r="C659" s="51" t="s">
        <v>14704</v>
      </c>
      <c r="D659" s="51">
        <v>19316.25</v>
      </c>
    </row>
    <row r="660" spans="1:4" ht="15.75" customHeight="1" x14ac:dyDescent="0.3">
      <c r="A660" s="51">
        <v>705322</v>
      </c>
      <c r="B660" s="51" t="s">
        <v>15363</v>
      </c>
      <c r="C660" s="51" t="s">
        <v>14704</v>
      </c>
      <c r="D660" s="51">
        <v>21847.52</v>
      </c>
    </row>
    <row r="661" spans="1:4" ht="15.75" customHeight="1" x14ac:dyDescent="0.3">
      <c r="A661" s="51">
        <v>705321</v>
      </c>
      <c r="B661" s="51" t="s">
        <v>15364</v>
      </c>
      <c r="C661" s="51" t="s">
        <v>14704</v>
      </c>
      <c r="D661" s="51">
        <v>20148.43</v>
      </c>
    </row>
    <row r="662" spans="1:4" ht="15.75" customHeight="1" x14ac:dyDescent="0.3">
      <c r="A662" s="51">
        <v>705324</v>
      </c>
      <c r="B662" s="51" t="s">
        <v>15365</v>
      </c>
      <c r="C662" s="51" t="s">
        <v>14704</v>
      </c>
      <c r="D662" s="51">
        <v>23994.2</v>
      </c>
    </row>
    <row r="663" spans="1:4" ht="15.75" customHeight="1" x14ac:dyDescent="0.3">
      <c r="A663" s="51">
        <v>705323</v>
      </c>
      <c r="B663" s="51" t="s">
        <v>15366</v>
      </c>
      <c r="C663" s="51" t="s">
        <v>14704</v>
      </c>
      <c r="D663" s="51">
        <v>22173.759999999998</v>
      </c>
    </row>
    <row r="664" spans="1:4" ht="15.75" customHeight="1" x14ac:dyDescent="0.3">
      <c r="A664" s="51">
        <v>705326</v>
      </c>
      <c r="B664" s="51" t="s">
        <v>15367</v>
      </c>
      <c r="C664" s="51" t="s">
        <v>14704</v>
      </c>
      <c r="D664" s="51">
        <v>25777.35</v>
      </c>
    </row>
    <row r="665" spans="1:4" ht="15.75" customHeight="1" x14ac:dyDescent="0.3">
      <c r="A665" s="51">
        <v>705325</v>
      </c>
      <c r="B665" s="51" t="s">
        <v>15368</v>
      </c>
      <c r="C665" s="51" t="s">
        <v>14704</v>
      </c>
      <c r="D665" s="51">
        <v>23784.41</v>
      </c>
    </row>
    <row r="666" spans="1:4" ht="15.75" customHeight="1" x14ac:dyDescent="0.3">
      <c r="A666" s="51">
        <v>705328</v>
      </c>
      <c r="B666" s="51" t="s">
        <v>15369</v>
      </c>
      <c r="C666" s="51" t="s">
        <v>14704</v>
      </c>
      <c r="D666" s="51">
        <v>32723.82</v>
      </c>
    </row>
    <row r="667" spans="1:4" ht="15.75" customHeight="1" x14ac:dyDescent="0.3">
      <c r="A667" s="51">
        <v>705327</v>
      </c>
      <c r="B667" s="51" t="s">
        <v>15370</v>
      </c>
      <c r="C667" s="51" t="s">
        <v>14704</v>
      </c>
      <c r="D667" s="51">
        <v>30251.35</v>
      </c>
    </row>
    <row r="668" spans="1:4" ht="15.75" customHeight="1" x14ac:dyDescent="0.3">
      <c r="A668" s="51">
        <v>705330</v>
      </c>
      <c r="B668" s="51" t="s">
        <v>15371</v>
      </c>
      <c r="C668" s="51" t="s">
        <v>14704</v>
      </c>
      <c r="D668" s="51">
        <v>30470.09</v>
      </c>
    </row>
    <row r="669" spans="1:4" ht="15.75" customHeight="1" x14ac:dyDescent="0.3">
      <c r="A669" s="51">
        <v>705329</v>
      </c>
      <c r="B669" s="51" t="s">
        <v>15372</v>
      </c>
      <c r="C669" s="51" t="s">
        <v>14704</v>
      </c>
      <c r="D669" s="51">
        <v>27998.48</v>
      </c>
    </row>
    <row r="670" spans="1:4" ht="15.75" customHeight="1" x14ac:dyDescent="0.3">
      <c r="A670" s="51">
        <v>705332</v>
      </c>
      <c r="B670" s="51" t="s">
        <v>15373</v>
      </c>
      <c r="C670" s="51" t="s">
        <v>14704</v>
      </c>
      <c r="D670" s="51">
        <v>33006.839999999997</v>
      </c>
    </row>
    <row r="671" spans="1:4" ht="15.75" customHeight="1" x14ac:dyDescent="0.3">
      <c r="A671" s="51">
        <v>705331</v>
      </c>
      <c r="B671" s="51" t="s">
        <v>15374</v>
      </c>
      <c r="C671" s="51" t="s">
        <v>14704</v>
      </c>
      <c r="D671" s="51">
        <v>30485.13</v>
      </c>
    </row>
    <row r="672" spans="1:4" ht="15.75" customHeight="1" x14ac:dyDescent="0.3">
      <c r="A672" s="51">
        <v>705334</v>
      </c>
      <c r="B672" s="51" t="s">
        <v>15375</v>
      </c>
      <c r="C672" s="51" t="s">
        <v>14704</v>
      </c>
      <c r="D672" s="51">
        <v>35106.6</v>
      </c>
    </row>
    <row r="673" spans="1:4" ht="15.75" customHeight="1" x14ac:dyDescent="0.3">
      <c r="A673" s="51">
        <v>705333</v>
      </c>
      <c r="B673" s="51" t="s">
        <v>15376</v>
      </c>
      <c r="C673" s="51" t="s">
        <v>14704</v>
      </c>
      <c r="D673" s="51">
        <v>32608.07</v>
      </c>
    </row>
    <row r="674" spans="1:4" ht="15.75" customHeight="1" x14ac:dyDescent="0.3">
      <c r="A674" s="51">
        <v>705336</v>
      </c>
      <c r="B674" s="51" t="s">
        <v>15377</v>
      </c>
      <c r="C674" s="51" t="s">
        <v>14704</v>
      </c>
      <c r="D674" s="51">
        <v>47265.07</v>
      </c>
    </row>
    <row r="675" spans="1:4" ht="15.75" customHeight="1" x14ac:dyDescent="0.3">
      <c r="A675" s="51">
        <v>705335</v>
      </c>
      <c r="B675" s="51" t="s">
        <v>15378</v>
      </c>
      <c r="C675" s="51" t="s">
        <v>14704</v>
      </c>
      <c r="D675" s="51">
        <v>43782.59</v>
      </c>
    </row>
    <row r="676" spans="1:4" ht="15.75" customHeight="1" x14ac:dyDescent="0.3">
      <c r="A676" s="51">
        <v>705338</v>
      </c>
      <c r="B676" s="51" t="s">
        <v>15379</v>
      </c>
      <c r="C676" s="51" t="s">
        <v>14704</v>
      </c>
      <c r="D676" s="51">
        <v>43910.74</v>
      </c>
    </row>
    <row r="677" spans="1:4" ht="15.75" customHeight="1" x14ac:dyDescent="0.3">
      <c r="A677" s="51">
        <v>705337</v>
      </c>
      <c r="B677" s="51" t="s">
        <v>15380</v>
      </c>
      <c r="C677" s="51" t="s">
        <v>14704</v>
      </c>
      <c r="D677" s="51">
        <v>40310.080000000002</v>
      </c>
    </row>
    <row r="678" spans="1:4" ht="15.75" customHeight="1" x14ac:dyDescent="0.3">
      <c r="A678" s="51">
        <v>705340</v>
      </c>
      <c r="B678" s="51" t="s">
        <v>15381</v>
      </c>
      <c r="C678" s="51" t="s">
        <v>14704</v>
      </c>
      <c r="D678" s="51">
        <v>47418.12</v>
      </c>
    </row>
    <row r="679" spans="1:4" ht="15.75" customHeight="1" x14ac:dyDescent="0.3">
      <c r="A679" s="51">
        <v>705339</v>
      </c>
      <c r="B679" s="51" t="s">
        <v>15382</v>
      </c>
      <c r="C679" s="51" t="s">
        <v>14704</v>
      </c>
      <c r="D679" s="51">
        <v>43778.12</v>
      </c>
    </row>
    <row r="680" spans="1:4" ht="15.75" customHeight="1" x14ac:dyDescent="0.3">
      <c r="A680" s="51">
        <v>705342</v>
      </c>
      <c r="B680" s="51" t="s">
        <v>15383</v>
      </c>
      <c r="C680" s="51" t="s">
        <v>14704</v>
      </c>
      <c r="D680" s="51">
        <v>53822.21</v>
      </c>
    </row>
    <row r="681" spans="1:4" ht="15.75" customHeight="1" x14ac:dyDescent="0.3">
      <c r="A681" s="51">
        <v>705341</v>
      </c>
      <c r="B681" s="51" t="s">
        <v>15384</v>
      </c>
      <c r="C681" s="51" t="s">
        <v>14704</v>
      </c>
      <c r="D681" s="51">
        <v>49773.91</v>
      </c>
    </row>
    <row r="682" spans="1:4" ht="15.75" customHeight="1" x14ac:dyDescent="0.3">
      <c r="A682" s="51">
        <v>705344</v>
      </c>
      <c r="B682" s="51" t="s">
        <v>15385</v>
      </c>
      <c r="C682" s="51" t="s">
        <v>14704</v>
      </c>
      <c r="D682" s="51">
        <v>68231.039999999994</v>
      </c>
    </row>
    <row r="683" spans="1:4" ht="15.75" customHeight="1" x14ac:dyDescent="0.3">
      <c r="A683" s="51">
        <v>705343</v>
      </c>
      <c r="B683" s="51" t="s">
        <v>15386</v>
      </c>
      <c r="C683" s="51" t="s">
        <v>14704</v>
      </c>
      <c r="D683" s="51">
        <v>63271.42</v>
      </c>
    </row>
    <row r="684" spans="1:4" ht="15.75" customHeight="1" x14ac:dyDescent="0.3">
      <c r="A684" s="51">
        <v>705225</v>
      </c>
      <c r="B684" s="51" t="s">
        <v>15387</v>
      </c>
      <c r="C684" s="51" t="s">
        <v>14704</v>
      </c>
      <c r="D684" s="51">
        <v>12150.67</v>
      </c>
    </row>
    <row r="685" spans="1:4" ht="15.75" customHeight="1" x14ac:dyDescent="0.3">
      <c r="A685" s="51">
        <v>705224</v>
      </c>
      <c r="B685" s="51" t="s">
        <v>15388</v>
      </c>
      <c r="C685" s="51" t="s">
        <v>14704</v>
      </c>
      <c r="D685" s="51">
        <v>11219.99</v>
      </c>
    </row>
    <row r="686" spans="1:4" ht="15.75" customHeight="1" x14ac:dyDescent="0.3">
      <c r="A686" s="51">
        <v>705227</v>
      </c>
      <c r="B686" s="51" t="s">
        <v>15389</v>
      </c>
      <c r="C686" s="51" t="s">
        <v>14704</v>
      </c>
      <c r="D686" s="51">
        <v>12596.57</v>
      </c>
    </row>
    <row r="687" spans="1:4" ht="15.75" customHeight="1" x14ac:dyDescent="0.3">
      <c r="A687" s="51">
        <v>705226</v>
      </c>
      <c r="B687" s="51" t="s">
        <v>15390</v>
      </c>
      <c r="C687" s="51" t="s">
        <v>14704</v>
      </c>
      <c r="D687" s="51">
        <v>11743.64</v>
      </c>
    </row>
    <row r="688" spans="1:4" ht="15.75" customHeight="1" x14ac:dyDescent="0.3">
      <c r="A688" s="51">
        <v>705229</v>
      </c>
      <c r="B688" s="51" t="s">
        <v>15391</v>
      </c>
      <c r="C688" s="51" t="s">
        <v>14704</v>
      </c>
      <c r="D688" s="51">
        <v>13547.63</v>
      </c>
    </row>
    <row r="689" spans="1:4" ht="15.75" customHeight="1" x14ac:dyDescent="0.3">
      <c r="A689" s="51">
        <v>705228</v>
      </c>
      <c r="B689" s="51" t="s">
        <v>15392</v>
      </c>
      <c r="C689" s="51" t="s">
        <v>14704</v>
      </c>
      <c r="D689" s="51">
        <v>12563.21</v>
      </c>
    </row>
    <row r="690" spans="1:4" ht="15.75" customHeight="1" x14ac:dyDescent="0.3">
      <c r="A690" s="51">
        <v>705231</v>
      </c>
      <c r="B690" s="51" t="s">
        <v>15393</v>
      </c>
      <c r="C690" s="51" t="s">
        <v>14704</v>
      </c>
      <c r="D690" s="51">
        <v>16891.66</v>
      </c>
    </row>
    <row r="691" spans="1:4" ht="15.75" customHeight="1" x14ac:dyDescent="0.3">
      <c r="A691" s="51">
        <v>705230</v>
      </c>
      <c r="B691" s="51" t="s">
        <v>15394</v>
      </c>
      <c r="C691" s="51" t="s">
        <v>14704</v>
      </c>
      <c r="D691" s="51">
        <v>15738.84</v>
      </c>
    </row>
    <row r="692" spans="1:4" ht="15.75" customHeight="1" x14ac:dyDescent="0.3">
      <c r="A692" s="51">
        <v>705233</v>
      </c>
      <c r="B692" s="51" t="s">
        <v>15395</v>
      </c>
      <c r="C692" s="51" t="s">
        <v>14704</v>
      </c>
      <c r="D692" s="51">
        <v>18855.919999999998</v>
      </c>
    </row>
    <row r="693" spans="1:4" ht="15.75" customHeight="1" x14ac:dyDescent="0.3">
      <c r="A693" s="51">
        <v>705232</v>
      </c>
      <c r="B693" s="51" t="s">
        <v>15396</v>
      </c>
      <c r="C693" s="51" t="s">
        <v>14704</v>
      </c>
      <c r="D693" s="51">
        <v>17375.39</v>
      </c>
    </row>
    <row r="694" spans="1:4" ht="15.75" customHeight="1" x14ac:dyDescent="0.3">
      <c r="A694" s="51">
        <v>705235</v>
      </c>
      <c r="B694" s="51" t="s">
        <v>15397</v>
      </c>
      <c r="C694" s="51" t="s">
        <v>14704</v>
      </c>
      <c r="D694" s="51">
        <v>19392.37</v>
      </c>
    </row>
    <row r="695" spans="1:4" ht="15.75" customHeight="1" x14ac:dyDescent="0.3">
      <c r="A695" s="51">
        <v>705234</v>
      </c>
      <c r="B695" s="51" t="s">
        <v>15398</v>
      </c>
      <c r="C695" s="51" t="s">
        <v>14704</v>
      </c>
      <c r="D695" s="51">
        <v>18011.330000000002</v>
      </c>
    </row>
    <row r="696" spans="1:4" ht="15.75" customHeight="1" x14ac:dyDescent="0.3">
      <c r="A696" s="51">
        <v>705237</v>
      </c>
      <c r="B696" s="51" t="s">
        <v>15399</v>
      </c>
      <c r="C696" s="51" t="s">
        <v>14704</v>
      </c>
      <c r="D696" s="51">
        <v>20987.39</v>
      </c>
    </row>
    <row r="697" spans="1:4" ht="15.75" customHeight="1" x14ac:dyDescent="0.3">
      <c r="A697" s="51">
        <v>705236</v>
      </c>
      <c r="B697" s="51" t="s">
        <v>15400</v>
      </c>
      <c r="C697" s="51" t="s">
        <v>14704</v>
      </c>
      <c r="D697" s="51">
        <v>19437.560000000001</v>
      </c>
    </row>
    <row r="698" spans="1:4" ht="15.75" customHeight="1" x14ac:dyDescent="0.3">
      <c r="A698" s="51">
        <v>705239</v>
      </c>
      <c r="B698" s="51" t="s">
        <v>15401</v>
      </c>
      <c r="C698" s="51" t="s">
        <v>14704</v>
      </c>
      <c r="D698" s="51">
        <v>26793.81</v>
      </c>
    </row>
    <row r="699" spans="1:4" ht="15.75" customHeight="1" x14ac:dyDescent="0.3">
      <c r="A699" s="51">
        <v>705238</v>
      </c>
      <c r="B699" s="51" t="s">
        <v>15402</v>
      </c>
      <c r="C699" s="51" t="s">
        <v>14704</v>
      </c>
      <c r="D699" s="51">
        <v>24856.07</v>
      </c>
    </row>
    <row r="700" spans="1:4" ht="15.75" customHeight="1" x14ac:dyDescent="0.3">
      <c r="A700" s="51">
        <v>705241</v>
      </c>
      <c r="B700" s="51" t="s">
        <v>15403</v>
      </c>
      <c r="C700" s="51" t="s">
        <v>14704</v>
      </c>
      <c r="D700" s="51">
        <v>25446</v>
      </c>
    </row>
    <row r="701" spans="1:4" ht="15.75" customHeight="1" x14ac:dyDescent="0.3">
      <c r="A701" s="51">
        <v>705240</v>
      </c>
      <c r="B701" s="51" t="s">
        <v>15404</v>
      </c>
      <c r="C701" s="51" t="s">
        <v>14704</v>
      </c>
      <c r="D701" s="51">
        <v>23411.26</v>
      </c>
    </row>
    <row r="702" spans="1:4" ht="15.75" customHeight="1" x14ac:dyDescent="0.3">
      <c r="A702" s="51">
        <v>705243</v>
      </c>
      <c r="B702" s="51" t="s">
        <v>15405</v>
      </c>
      <c r="C702" s="51" t="s">
        <v>14704</v>
      </c>
      <c r="D702" s="51">
        <v>26971.1</v>
      </c>
    </row>
    <row r="703" spans="1:4" ht="15.75" customHeight="1" x14ac:dyDescent="0.3">
      <c r="A703" s="51">
        <v>705242</v>
      </c>
      <c r="B703" s="51" t="s">
        <v>15406</v>
      </c>
      <c r="C703" s="51" t="s">
        <v>14704</v>
      </c>
      <c r="D703" s="51">
        <v>24932.89</v>
      </c>
    </row>
    <row r="704" spans="1:4" ht="15.75" customHeight="1" x14ac:dyDescent="0.3">
      <c r="A704" s="51">
        <v>705245</v>
      </c>
      <c r="B704" s="51" t="s">
        <v>15407</v>
      </c>
      <c r="C704" s="51" t="s">
        <v>14704</v>
      </c>
      <c r="D704" s="51">
        <v>29928.73</v>
      </c>
    </row>
    <row r="705" spans="1:4" ht="15.75" customHeight="1" x14ac:dyDescent="0.3">
      <c r="A705" s="51">
        <v>705244</v>
      </c>
      <c r="B705" s="51" t="s">
        <v>15408</v>
      </c>
      <c r="C705" s="51" t="s">
        <v>14704</v>
      </c>
      <c r="D705" s="51">
        <v>27753.85</v>
      </c>
    </row>
    <row r="706" spans="1:4" ht="15.75" customHeight="1" x14ac:dyDescent="0.3">
      <c r="A706" s="51">
        <v>705247</v>
      </c>
      <c r="B706" s="51" t="s">
        <v>15409</v>
      </c>
      <c r="C706" s="51" t="s">
        <v>14704</v>
      </c>
      <c r="D706" s="51">
        <v>37888.800000000003</v>
      </c>
    </row>
    <row r="707" spans="1:4" ht="15.75" customHeight="1" x14ac:dyDescent="0.3">
      <c r="A707" s="51">
        <v>705246</v>
      </c>
      <c r="B707" s="51" t="s">
        <v>15410</v>
      </c>
      <c r="C707" s="51" t="s">
        <v>14704</v>
      </c>
      <c r="D707" s="51">
        <v>35223.839999999997</v>
      </c>
    </row>
    <row r="708" spans="1:4" ht="15.75" customHeight="1" x14ac:dyDescent="0.3">
      <c r="A708" s="51">
        <v>705249</v>
      </c>
      <c r="B708" s="51" t="s">
        <v>15411</v>
      </c>
      <c r="C708" s="51" t="s">
        <v>14704</v>
      </c>
      <c r="D708" s="51">
        <v>36044.410000000003</v>
      </c>
    </row>
    <row r="709" spans="1:4" ht="15.75" customHeight="1" x14ac:dyDescent="0.3">
      <c r="A709" s="51">
        <v>705248</v>
      </c>
      <c r="B709" s="51" t="s">
        <v>15412</v>
      </c>
      <c r="C709" s="51" t="s">
        <v>14704</v>
      </c>
      <c r="D709" s="51">
        <v>33094.51</v>
      </c>
    </row>
    <row r="710" spans="1:4" ht="15.75" customHeight="1" x14ac:dyDescent="0.3">
      <c r="A710" s="51">
        <v>705251</v>
      </c>
      <c r="B710" s="51" t="s">
        <v>15413</v>
      </c>
      <c r="C710" s="51" t="s">
        <v>14704</v>
      </c>
      <c r="D710" s="51">
        <v>38155.629999999997</v>
      </c>
    </row>
    <row r="711" spans="1:4" ht="15.75" customHeight="1" x14ac:dyDescent="0.3">
      <c r="A711" s="51">
        <v>705250</v>
      </c>
      <c r="B711" s="51" t="s">
        <v>15414</v>
      </c>
      <c r="C711" s="51" t="s">
        <v>14704</v>
      </c>
      <c r="D711" s="51">
        <v>35199.43</v>
      </c>
    </row>
    <row r="712" spans="1:4" ht="15.75" customHeight="1" x14ac:dyDescent="0.3">
      <c r="A712" s="51">
        <v>705253</v>
      </c>
      <c r="B712" s="51" t="s">
        <v>15415</v>
      </c>
      <c r="C712" s="51" t="s">
        <v>14704</v>
      </c>
      <c r="D712" s="51">
        <v>41759.14</v>
      </c>
    </row>
    <row r="713" spans="1:4" ht="15.75" customHeight="1" x14ac:dyDescent="0.3">
      <c r="A713" s="51">
        <v>705252</v>
      </c>
      <c r="B713" s="51" t="s">
        <v>15416</v>
      </c>
      <c r="C713" s="51" t="s">
        <v>14704</v>
      </c>
      <c r="D713" s="51">
        <v>38543.660000000003</v>
      </c>
    </row>
    <row r="714" spans="1:4" ht="15.75" customHeight="1" x14ac:dyDescent="0.3">
      <c r="A714" s="51">
        <v>705255</v>
      </c>
      <c r="B714" s="51" t="s">
        <v>15417</v>
      </c>
      <c r="C714" s="51" t="s">
        <v>14704</v>
      </c>
      <c r="D714" s="51">
        <v>52824.37</v>
      </c>
    </row>
    <row r="715" spans="1:4" ht="15.75" customHeight="1" x14ac:dyDescent="0.3">
      <c r="A715" s="51">
        <v>705254</v>
      </c>
      <c r="B715" s="51" t="s">
        <v>15418</v>
      </c>
      <c r="C715" s="51" t="s">
        <v>14704</v>
      </c>
      <c r="D715" s="51">
        <v>48935.38</v>
      </c>
    </row>
    <row r="716" spans="1:4" ht="15.75" customHeight="1" x14ac:dyDescent="0.3">
      <c r="A716" s="51">
        <v>705403</v>
      </c>
      <c r="B716" s="51" t="s">
        <v>15419</v>
      </c>
      <c r="C716" s="51" t="s">
        <v>14704</v>
      </c>
      <c r="D716" s="51">
        <v>17687.54</v>
      </c>
    </row>
    <row r="717" spans="1:4" ht="15.75" customHeight="1" x14ac:dyDescent="0.3">
      <c r="A717" s="51">
        <v>705402</v>
      </c>
      <c r="B717" s="51" t="s">
        <v>15420</v>
      </c>
      <c r="C717" s="51" t="s">
        <v>14704</v>
      </c>
      <c r="D717" s="51">
        <v>16333.78</v>
      </c>
    </row>
    <row r="718" spans="1:4" ht="15.75" customHeight="1" x14ac:dyDescent="0.3">
      <c r="A718" s="51">
        <v>705405</v>
      </c>
      <c r="B718" s="51" t="s">
        <v>15421</v>
      </c>
      <c r="C718" s="51" t="s">
        <v>14704</v>
      </c>
      <c r="D718" s="51">
        <v>19157.18</v>
      </c>
    </row>
    <row r="719" spans="1:4" ht="15.75" customHeight="1" x14ac:dyDescent="0.3">
      <c r="A719" s="51">
        <v>705404</v>
      </c>
      <c r="B719" s="51" t="s">
        <v>15422</v>
      </c>
      <c r="C719" s="51" t="s">
        <v>14704</v>
      </c>
      <c r="D719" s="51">
        <v>17786.310000000001</v>
      </c>
    </row>
    <row r="720" spans="1:4" ht="15.75" customHeight="1" x14ac:dyDescent="0.3">
      <c r="A720" s="51">
        <v>705407</v>
      </c>
      <c r="B720" s="51" t="s">
        <v>15423</v>
      </c>
      <c r="C720" s="51" t="s">
        <v>14704</v>
      </c>
      <c r="D720" s="51">
        <v>20067.810000000001</v>
      </c>
    </row>
    <row r="721" spans="1:4" ht="15.75" customHeight="1" x14ac:dyDescent="0.3">
      <c r="A721" s="51">
        <v>705406</v>
      </c>
      <c r="B721" s="51" t="s">
        <v>15424</v>
      </c>
      <c r="C721" s="51" t="s">
        <v>14704</v>
      </c>
      <c r="D721" s="51">
        <v>18540.919999999998</v>
      </c>
    </row>
    <row r="722" spans="1:4" ht="15.75" customHeight="1" x14ac:dyDescent="0.3">
      <c r="A722" s="51">
        <v>705409</v>
      </c>
      <c r="B722" s="51" t="s">
        <v>15425</v>
      </c>
      <c r="C722" s="51" t="s">
        <v>14704</v>
      </c>
      <c r="D722" s="51">
        <v>25273.33</v>
      </c>
    </row>
    <row r="723" spans="1:4" ht="15.75" customHeight="1" x14ac:dyDescent="0.3">
      <c r="A723" s="51">
        <v>705408</v>
      </c>
      <c r="B723" s="51" t="s">
        <v>15426</v>
      </c>
      <c r="C723" s="51" t="s">
        <v>14704</v>
      </c>
      <c r="D723" s="51">
        <v>23392.34</v>
      </c>
    </row>
    <row r="724" spans="1:4" ht="15.75" customHeight="1" x14ac:dyDescent="0.3">
      <c r="A724" s="51">
        <v>705411</v>
      </c>
      <c r="B724" s="51" t="s">
        <v>15427</v>
      </c>
      <c r="C724" s="51" t="s">
        <v>14704</v>
      </c>
      <c r="D724" s="51">
        <v>26721.97</v>
      </c>
    </row>
    <row r="725" spans="1:4" ht="15.75" customHeight="1" x14ac:dyDescent="0.3">
      <c r="A725" s="51">
        <v>705410</v>
      </c>
      <c r="B725" s="51" t="s">
        <v>15428</v>
      </c>
      <c r="C725" s="51" t="s">
        <v>14704</v>
      </c>
      <c r="D725" s="51">
        <v>24539.23</v>
      </c>
    </row>
    <row r="726" spans="1:4" ht="15.75" customHeight="1" x14ac:dyDescent="0.3">
      <c r="A726" s="51">
        <v>705413</v>
      </c>
      <c r="B726" s="51" t="s">
        <v>15429</v>
      </c>
      <c r="C726" s="51" t="s">
        <v>14704</v>
      </c>
      <c r="D726" s="51">
        <v>28823.71</v>
      </c>
    </row>
    <row r="727" spans="1:4" ht="15.75" customHeight="1" x14ac:dyDescent="0.3">
      <c r="A727" s="51">
        <v>705412</v>
      </c>
      <c r="B727" s="51" t="s">
        <v>15430</v>
      </c>
      <c r="C727" s="51" t="s">
        <v>14704</v>
      </c>
      <c r="D727" s="51">
        <v>26636.15</v>
      </c>
    </row>
    <row r="728" spans="1:4" ht="15.75" customHeight="1" x14ac:dyDescent="0.3">
      <c r="A728" s="51">
        <v>705415</v>
      </c>
      <c r="B728" s="51" t="s">
        <v>15431</v>
      </c>
      <c r="C728" s="51" t="s">
        <v>14704</v>
      </c>
      <c r="D728" s="51">
        <v>31734.78</v>
      </c>
    </row>
    <row r="729" spans="1:4" ht="15.75" customHeight="1" x14ac:dyDescent="0.3">
      <c r="A729" s="51">
        <v>705414</v>
      </c>
      <c r="B729" s="51" t="s">
        <v>15432</v>
      </c>
      <c r="C729" s="51" t="s">
        <v>14704</v>
      </c>
      <c r="D729" s="51">
        <v>29270.01</v>
      </c>
    </row>
    <row r="730" spans="1:4" ht="15.75" customHeight="1" x14ac:dyDescent="0.3">
      <c r="A730" s="51">
        <v>705417</v>
      </c>
      <c r="B730" s="51" t="s">
        <v>15433</v>
      </c>
      <c r="C730" s="51" t="s">
        <v>14704</v>
      </c>
      <c r="D730" s="51">
        <v>40200.71</v>
      </c>
    </row>
    <row r="731" spans="1:4" ht="15.75" customHeight="1" x14ac:dyDescent="0.3">
      <c r="A731" s="51">
        <v>705416</v>
      </c>
      <c r="B731" s="51" t="s">
        <v>15434</v>
      </c>
      <c r="C731" s="51" t="s">
        <v>14704</v>
      </c>
      <c r="D731" s="51">
        <v>37166.65</v>
      </c>
    </row>
    <row r="732" spans="1:4" ht="15.75" customHeight="1" x14ac:dyDescent="0.3">
      <c r="A732" s="51">
        <v>705419</v>
      </c>
      <c r="B732" s="51" t="s">
        <v>15435</v>
      </c>
      <c r="C732" s="51" t="s">
        <v>14704</v>
      </c>
      <c r="D732" s="51">
        <v>37779.74</v>
      </c>
    </row>
    <row r="733" spans="1:4" ht="15.75" customHeight="1" x14ac:dyDescent="0.3">
      <c r="A733" s="51">
        <v>705418</v>
      </c>
      <c r="B733" s="51" t="s">
        <v>15436</v>
      </c>
      <c r="C733" s="51" t="s">
        <v>14704</v>
      </c>
      <c r="D733" s="51">
        <v>34728.31</v>
      </c>
    </row>
    <row r="734" spans="1:4" ht="15.75" customHeight="1" x14ac:dyDescent="0.3">
      <c r="A734" s="51">
        <v>705421</v>
      </c>
      <c r="B734" s="51" t="s">
        <v>15437</v>
      </c>
      <c r="C734" s="51" t="s">
        <v>14704</v>
      </c>
      <c r="D734" s="51">
        <v>40744.1</v>
      </c>
    </row>
    <row r="735" spans="1:4" ht="15.75" customHeight="1" x14ac:dyDescent="0.3">
      <c r="A735" s="51">
        <v>705420</v>
      </c>
      <c r="B735" s="51" t="s">
        <v>15438</v>
      </c>
      <c r="C735" s="51" t="s">
        <v>14704</v>
      </c>
      <c r="D735" s="51">
        <v>37674.89</v>
      </c>
    </row>
    <row r="736" spans="1:4" ht="15.75" customHeight="1" x14ac:dyDescent="0.3">
      <c r="A736" s="51">
        <v>705423</v>
      </c>
      <c r="B736" s="51" t="s">
        <v>15439</v>
      </c>
      <c r="C736" s="51" t="s">
        <v>14704</v>
      </c>
      <c r="D736" s="51">
        <v>46372.37</v>
      </c>
    </row>
    <row r="737" spans="1:4" ht="15.75" customHeight="1" x14ac:dyDescent="0.3">
      <c r="A737" s="51">
        <v>705422</v>
      </c>
      <c r="B737" s="51" t="s">
        <v>15440</v>
      </c>
      <c r="C737" s="51" t="s">
        <v>14704</v>
      </c>
      <c r="D737" s="51">
        <v>42938.32</v>
      </c>
    </row>
    <row r="738" spans="1:4" ht="15.75" customHeight="1" x14ac:dyDescent="0.3">
      <c r="A738" s="51">
        <v>705425</v>
      </c>
      <c r="B738" s="51" t="s">
        <v>15441</v>
      </c>
      <c r="C738" s="51" t="s">
        <v>14704</v>
      </c>
      <c r="D738" s="51">
        <v>58723.95</v>
      </c>
    </row>
    <row r="739" spans="1:4" ht="15.75" customHeight="1" x14ac:dyDescent="0.3">
      <c r="A739" s="51">
        <v>705424</v>
      </c>
      <c r="B739" s="51" t="s">
        <v>15442</v>
      </c>
      <c r="C739" s="51" t="s">
        <v>14704</v>
      </c>
      <c r="D739" s="51">
        <v>54509.91</v>
      </c>
    </row>
    <row r="740" spans="1:4" ht="15.75" customHeight="1" x14ac:dyDescent="0.3">
      <c r="A740" s="51">
        <v>705427</v>
      </c>
      <c r="B740" s="51" t="s">
        <v>15443</v>
      </c>
      <c r="C740" s="51" t="s">
        <v>14704</v>
      </c>
      <c r="D740" s="51">
        <v>53259.4</v>
      </c>
    </row>
    <row r="741" spans="1:4" ht="15.75" customHeight="1" x14ac:dyDescent="0.3">
      <c r="A741" s="51">
        <v>705426</v>
      </c>
      <c r="B741" s="51" t="s">
        <v>15444</v>
      </c>
      <c r="C741" s="51" t="s">
        <v>14704</v>
      </c>
      <c r="D741" s="51">
        <v>48846.68</v>
      </c>
    </row>
    <row r="742" spans="1:4" ht="15.75" customHeight="1" x14ac:dyDescent="0.3">
      <c r="A742" s="51">
        <v>705429</v>
      </c>
      <c r="B742" s="51" t="s">
        <v>15445</v>
      </c>
      <c r="C742" s="51" t="s">
        <v>14704</v>
      </c>
      <c r="D742" s="51">
        <v>55240.47</v>
      </c>
    </row>
    <row r="743" spans="1:4" ht="15.75" customHeight="1" x14ac:dyDescent="0.3">
      <c r="A743" s="51">
        <v>705428</v>
      </c>
      <c r="B743" s="51" t="s">
        <v>15446</v>
      </c>
      <c r="C743" s="51" t="s">
        <v>14704</v>
      </c>
      <c r="D743" s="51">
        <v>50894.41</v>
      </c>
    </row>
    <row r="744" spans="1:4" ht="15.75" customHeight="1" x14ac:dyDescent="0.3">
      <c r="A744" s="51">
        <v>705431</v>
      </c>
      <c r="B744" s="51" t="s">
        <v>15447</v>
      </c>
      <c r="C744" s="51" t="s">
        <v>14704</v>
      </c>
      <c r="D744" s="51">
        <v>66522.31</v>
      </c>
    </row>
    <row r="745" spans="1:4" ht="15.75" customHeight="1" x14ac:dyDescent="0.3">
      <c r="A745" s="51">
        <v>705430</v>
      </c>
      <c r="B745" s="51" t="s">
        <v>15448</v>
      </c>
      <c r="C745" s="51" t="s">
        <v>14704</v>
      </c>
      <c r="D745" s="51">
        <v>61672.2</v>
      </c>
    </row>
    <row r="746" spans="1:4" ht="15.75" customHeight="1" x14ac:dyDescent="0.3">
      <c r="A746" s="51">
        <v>705433</v>
      </c>
      <c r="B746" s="51" t="s">
        <v>15449</v>
      </c>
      <c r="C746" s="51" t="s">
        <v>14704</v>
      </c>
      <c r="D746" s="51">
        <v>84362.47</v>
      </c>
    </row>
    <row r="747" spans="1:4" ht="15.75" customHeight="1" x14ac:dyDescent="0.3">
      <c r="A747" s="51">
        <v>705432</v>
      </c>
      <c r="B747" s="51" t="s">
        <v>15450</v>
      </c>
      <c r="C747" s="51" t="s">
        <v>14704</v>
      </c>
      <c r="D747" s="51">
        <v>78355.179999999993</v>
      </c>
    </row>
    <row r="748" spans="1:4" ht="15.75" customHeight="1" x14ac:dyDescent="0.3">
      <c r="A748" s="51">
        <v>705257</v>
      </c>
      <c r="B748" s="51" t="s">
        <v>15451</v>
      </c>
      <c r="C748" s="51" t="s">
        <v>10</v>
      </c>
      <c r="D748" s="51">
        <v>4151.8900000000003</v>
      </c>
    </row>
    <row r="749" spans="1:4" ht="15.75" customHeight="1" x14ac:dyDescent="0.3">
      <c r="A749" s="51">
        <v>705256</v>
      </c>
      <c r="B749" s="51" t="s">
        <v>15452</v>
      </c>
      <c r="C749" s="51" t="s">
        <v>10</v>
      </c>
      <c r="D749" s="51">
        <v>3876.38</v>
      </c>
    </row>
    <row r="750" spans="1:4" ht="15.75" customHeight="1" x14ac:dyDescent="0.3">
      <c r="A750" s="51">
        <v>705259</v>
      </c>
      <c r="B750" s="51" t="s">
        <v>15453</v>
      </c>
      <c r="C750" s="51" t="s">
        <v>10</v>
      </c>
      <c r="D750" s="51">
        <v>3616.36</v>
      </c>
    </row>
    <row r="751" spans="1:4" ht="15.75" customHeight="1" x14ac:dyDescent="0.3">
      <c r="A751" s="51">
        <v>705258</v>
      </c>
      <c r="B751" s="51" t="s">
        <v>15454</v>
      </c>
      <c r="C751" s="51" t="s">
        <v>10</v>
      </c>
      <c r="D751" s="51">
        <v>3340.84</v>
      </c>
    </row>
    <row r="752" spans="1:4" ht="15.75" customHeight="1" x14ac:dyDescent="0.3">
      <c r="A752" s="51">
        <v>705267</v>
      </c>
      <c r="B752" s="51" t="s">
        <v>15455</v>
      </c>
      <c r="C752" s="51" t="s">
        <v>10</v>
      </c>
      <c r="D752" s="51">
        <v>5196.8</v>
      </c>
    </row>
    <row r="753" spans="1:4" ht="15.75" customHeight="1" x14ac:dyDescent="0.3">
      <c r="A753" s="51">
        <v>705266</v>
      </c>
      <c r="B753" s="51" t="s">
        <v>15456</v>
      </c>
      <c r="C753" s="51" t="s">
        <v>10</v>
      </c>
      <c r="D753" s="51">
        <v>4832.8999999999996</v>
      </c>
    </row>
    <row r="754" spans="1:4" ht="15.75" customHeight="1" x14ac:dyDescent="0.3">
      <c r="A754" s="51">
        <v>705269</v>
      </c>
      <c r="B754" s="51" t="s">
        <v>15457</v>
      </c>
      <c r="C754" s="51" t="s">
        <v>10</v>
      </c>
      <c r="D754" s="51">
        <v>5458.54</v>
      </c>
    </row>
    <row r="755" spans="1:4" ht="15.75" customHeight="1" x14ac:dyDescent="0.3">
      <c r="A755" s="51">
        <v>705268</v>
      </c>
      <c r="B755" s="51" t="s">
        <v>15458</v>
      </c>
      <c r="C755" s="51" t="s">
        <v>10</v>
      </c>
      <c r="D755" s="51">
        <v>5094.6400000000003</v>
      </c>
    </row>
    <row r="756" spans="1:4" ht="15.75" customHeight="1" x14ac:dyDescent="0.3">
      <c r="A756" s="51">
        <v>705261</v>
      </c>
      <c r="B756" s="51" t="s">
        <v>15459</v>
      </c>
      <c r="C756" s="51" t="s">
        <v>10</v>
      </c>
      <c r="D756" s="51">
        <v>3865.41</v>
      </c>
    </row>
    <row r="757" spans="1:4" ht="15.75" customHeight="1" x14ac:dyDescent="0.3">
      <c r="A757" s="51">
        <v>705260</v>
      </c>
      <c r="B757" s="51" t="s">
        <v>15460</v>
      </c>
      <c r="C757" s="51" t="s">
        <v>10</v>
      </c>
      <c r="D757" s="51">
        <v>3589.89</v>
      </c>
    </row>
    <row r="758" spans="1:4" ht="15.75" customHeight="1" x14ac:dyDescent="0.3">
      <c r="A758" s="51">
        <v>705263</v>
      </c>
      <c r="B758" s="51" t="s">
        <v>15461</v>
      </c>
      <c r="C758" s="51" t="s">
        <v>10</v>
      </c>
      <c r="D758" s="51">
        <v>4357.66</v>
      </c>
    </row>
    <row r="759" spans="1:4" ht="15.75" customHeight="1" x14ac:dyDescent="0.3">
      <c r="A759" s="51">
        <v>705262</v>
      </c>
      <c r="B759" s="51" t="s">
        <v>15462</v>
      </c>
      <c r="C759" s="51" t="s">
        <v>10</v>
      </c>
      <c r="D759" s="51">
        <v>4082.14</v>
      </c>
    </row>
    <row r="760" spans="1:4" ht="15.75" customHeight="1" x14ac:dyDescent="0.3">
      <c r="A760" s="51">
        <v>705265</v>
      </c>
      <c r="B760" s="51" t="s">
        <v>15463</v>
      </c>
      <c r="C760" s="51" t="s">
        <v>10</v>
      </c>
      <c r="D760" s="51">
        <v>4780.74</v>
      </c>
    </row>
    <row r="761" spans="1:4" ht="15.75" customHeight="1" x14ac:dyDescent="0.3">
      <c r="A761" s="51">
        <v>705264</v>
      </c>
      <c r="B761" s="51" t="s">
        <v>15464</v>
      </c>
      <c r="C761" s="51" t="s">
        <v>10</v>
      </c>
      <c r="D761" s="51">
        <v>4505.22</v>
      </c>
    </row>
    <row r="762" spans="1:4" ht="15.75" customHeight="1" x14ac:dyDescent="0.3">
      <c r="A762" s="51">
        <v>705271</v>
      </c>
      <c r="B762" s="51" t="s">
        <v>15465</v>
      </c>
      <c r="C762" s="51" t="s">
        <v>10</v>
      </c>
      <c r="D762" s="51">
        <v>5967.48</v>
      </c>
    </row>
    <row r="763" spans="1:4" ht="15.75" customHeight="1" x14ac:dyDescent="0.3">
      <c r="A763" s="51">
        <v>705270</v>
      </c>
      <c r="B763" s="51" t="s">
        <v>15466</v>
      </c>
      <c r="C763" s="51" t="s">
        <v>10</v>
      </c>
      <c r="D763" s="51">
        <v>5611.15</v>
      </c>
    </row>
    <row r="764" spans="1:4" ht="15.75" customHeight="1" x14ac:dyDescent="0.3">
      <c r="A764" s="51">
        <v>705273</v>
      </c>
      <c r="B764" s="51" t="s">
        <v>15467</v>
      </c>
      <c r="C764" s="51" t="s">
        <v>10</v>
      </c>
      <c r="D764" s="51">
        <v>5311.88</v>
      </c>
    </row>
    <row r="765" spans="1:4" ht="15.75" customHeight="1" x14ac:dyDescent="0.3">
      <c r="A765" s="51">
        <v>705272</v>
      </c>
      <c r="B765" s="51" t="s">
        <v>15468</v>
      </c>
      <c r="C765" s="51" t="s">
        <v>10</v>
      </c>
      <c r="D765" s="51">
        <v>4955.55</v>
      </c>
    </row>
    <row r="766" spans="1:4" ht="15.75" customHeight="1" x14ac:dyDescent="0.3">
      <c r="A766" s="51">
        <v>705281</v>
      </c>
      <c r="B766" s="51" t="s">
        <v>15469</v>
      </c>
      <c r="C766" s="51" t="s">
        <v>10</v>
      </c>
      <c r="D766" s="51">
        <v>8139.78</v>
      </c>
    </row>
    <row r="767" spans="1:4" ht="15.75" customHeight="1" x14ac:dyDescent="0.3">
      <c r="A767" s="51">
        <v>705280</v>
      </c>
      <c r="B767" s="51" t="s">
        <v>15470</v>
      </c>
      <c r="C767" s="51" t="s">
        <v>10</v>
      </c>
      <c r="D767" s="51">
        <v>7567.3</v>
      </c>
    </row>
    <row r="768" spans="1:4" ht="15.75" customHeight="1" x14ac:dyDescent="0.3">
      <c r="A768" s="51">
        <v>705283</v>
      </c>
      <c r="B768" s="51" t="s">
        <v>15471</v>
      </c>
      <c r="C768" s="51" t="s">
        <v>10</v>
      </c>
      <c r="D768" s="51">
        <v>8344.92</v>
      </c>
    </row>
    <row r="769" spans="1:4" ht="15.75" customHeight="1" x14ac:dyDescent="0.3">
      <c r="A769" s="51">
        <v>705282</v>
      </c>
      <c r="B769" s="51" t="s">
        <v>15472</v>
      </c>
      <c r="C769" s="51" t="s">
        <v>10</v>
      </c>
      <c r="D769" s="51">
        <v>7772.44</v>
      </c>
    </row>
    <row r="770" spans="1:4" ht="15.75" customHeight="1" x14ac:dyDescent="0.3">
      <c r="A770" s="51">
        <v>705275</v>
      </c>
      <c r="B770" s="51" t="s">
        <v>15473</v>
      </c>
      <c r="C770" s="51" t="s">
        <v>10</v>
      </c>
      <c r="D770" s="51">
        <v>5956.5</v>
      </c>
    </row>
    <row r="771" spans="1:4" ht="15.75" customHeight="1" x14ac:dyDescent="0.3">
      <c r="A771" s="51">
        <v>705274</v>
      </c>
      <c r="B771" s="51" t="s">
        <v>15474</v>
      </c>
      <c r="C771" s="51" t="s">
        <v>10</v>
      </c>
      <c r="D771" s="51">
        <v>5600.16</v>
      </c>
    </row>
    <row r="772" spans="1:4" ht="15.75" customHeight="1" x14ac:dyDescent="0.3">
      <c r="A772" s="51">
        <v>705277</v>
      </c>
      <c r="B772" s="51" t="s">
        <v>15475</v>
      </c>
      <c r="C772" s="51" t="s">
        <v>10</v>
      </c>
      <c r="D772" s="51">
        <v>6670.28</v>
      </c>
    </row>
    <row r="773" spans="1:4" ht="15.75" customHeight="1" x14ac:dyDescent="0.3">
      <c r="A773" s="51">
        <v>705276</v>
      </c>
      <c r="B773" s="51" t="s">
        <v>15476</v>
      </c>
      <c r="C773" s="51" t="s">
        <v>10</v>
      </c>
      <c r="D773" s="51">
        <v>6205.24</v>
      </c>
    </row>
    <row r="774" spans="1:4" ht="15.75" customHeight="1" x14ac:dyDescent="0.3">
      <c r="A774" s="51">
        <v>705279</v>
      </c>
      <c r="B774" s="51" t="s">
        <v>15477</v>
      </c>
      <c r="C774" s="51" t="s">
        <v>10</v>
      </c>
      <c r="D774" s="51">
        <v>7572.68</v>
      </c>
    </row>
    <row r="775" spans="1:4" ht="15.75" customHeight="1" x14ac:dyDescent="0.3">
      <c r="A775" s="51">
        <v>705278</v>
      </c>
      <c r="B775" s="51" t="s">
        <v>15478</v>
      </c>
      <c r="C775" s="51" t="s">
        <v>10</v>
      </c>
      <c r="D775" s="51">
        <v>7107.65</v>
      </c>
    </row>
    <row r="776" spans="1:4" ht="15.75" customHeight="1" x14ac:dyDescent="0.3">
      <c r="A776" s="51">
        <v>705285</v>
      </c>
      <c r="B776" s="51" t="s">
        <v>15479</v>
      </c>
      <c r="C776" s="51" t="s">
        <v>10</v>
      </c>
      <c r="D776" s="51">
        <v>7671.09</v>
      </c>
    </row>
    <row r="777" spans="1:4" ht="15.75" customHeight="1" x14ac:dyDescent="0.3">
      <c r="A777" s="51">
        <v>705284</v>
      </c>
      <c r="B777" s="51" t="s">
        <v>15480</v>
      </c>
      <c r="C777" s="51" t="s">
        <v>10</v>
      </c>
      <c r="D777" s="51">
        <v>7223.19</v>
      </c>
    </row>
    <row r="778" spans="1:4" ht="15.75" customHeight="1" x14ac:dyDescent="0.3">
      <c r="A778" s="51">
        <v>705287</v>
      </c>
      <c r="B778" s="51" t="s">
        <v>15481</v>
      </c>
      <c r="C778" s="51" t="s">
        <v>10</v>
      </c>
      <c r="D778" s="51">
        <v>7022.97</v>
      </c>
    </row>
    <row r="779" spans="1:4" ht="15.75" customHeight="1" x14ac:dyDescent="0.3">
      <c r="A779" s="51">
        <v>705286</v>
      </c>
      <c r="B779" s="51" t="s">
        <v>15482</v>
      </c>
      <c r="C779" s="51" t="s">
        <v>10</v>
      </c>
      <c r="D779" s="51">
        <v>6575.06</v>
      </c>
    </row>
    <row r="780" spans="1:4" ht="15.75" customHeight="1" x14ac:dyDescent="0.3">
      <c r="A780" s="51">
        <v>705295</v>
      </c>
      <c r="B780" s="51" t="s">
        <v>15483</v>
      </c>
      <c r="C780" s="51" t="s">
        <v>10</v>
      </c>
      <c r="D780" s="51">
        <v>10671.65</v>
      </c>
    </row>
    <row r="781" spans="1:4" ht="15.75" customHeight="1" x14ac:dyDescent="0.3">
      <c r="A781" s="51">
        <v>705294</v>
      </c>
      <c r="B781" s="51" t="s">
        <v>15484</v>
      </c>
      <c r="C781" s="51" t="s">
        <v>10</v>
      </c>
      <c r="D781" s="51">
        <v>9982.5</v>
      </c>
    </row>
    <row r="782" spans="1:4" ht="15.75" customHeight="1" x14ac:dyDescent="0.3">
      <c r="A782" s="51">
        <v>705297</v>
      </c>
      <c r="B782" s="51" t="s">
        <v>15485</v>
      </c>
      <c r="C782" s="51" t="s">
        <v>10</v>
      </c>
      <c r="D782" s="51">
        <v>11520.52</v>
      </c>
    </row>
    <row r="783" spans="1:4" ht="15.75" customHeight="1" x14ac:dyDescent="0.3">
      <c r="A783" s="51">
        <v>705296</v>
      </c>
      <c r="B783" s="51" t="s">
        <v>15486</v>
      </c>
      <c r="C783" s="51" t="s">
        <v>10</v>
      </c>
      <c r="D783" s="51">
        <v>10831.37</v>
      </c>
    </row>
    <row r="784" spans="1:4" ht="15.75" customHeight="1" x14ac:dyDescent="0.3">
      <c r="A784" s="51">
        <v>705289</v>
      </c>
      <c r="B784" s="51" t="s">
        <v>15487</v>
      </c>
      <c r="C784" s="51" t="s">
        <v>10</v>
      </c>
      <c r="D784" s="51">
        <v>7902.51</v>
      </c>
    </row>
    <row r="785" spans="1:4" ht="15.75" customHeight="1" x14ac:dyDescent="0.3">
      <c r="A785" s="51">
        <v>705288</v>
      </c>
      <c r="B785" s="51" t="s">
        <v>15488</v>
      </c>
      <c r="C785" s="51" t="s">
        <v>10</v>
      </c>
      <c r="D785" s="51">
        <v>7336.35</v>
      </c>
    </row>
    <row r="786" spans="1:4" ht="15.75" customHeight="1" x14ac:dyDescent="0.3">
      <c r="A786" s="51">
        <v>705291</v>
      </c>
      <c r="B786" s="51" t="s">
        <v>15489</v>
      </c>
      <c r="C786" s="51" t="s">
        <v>10</v>
      </c>
      <c r="D786" s="51">
        <v>8988.76</v>
      </c>
    </row>
    <row r="787" spans="1:4" ht="15.75" customHeight="1" x14ac:dyDescent="0.3">
      <c r="A787" s="51">
        <v>705290</v>
      </c>
      <c r="B787" s="51" t="s">
        <v>15490</v>
      </c>
      <c r="C787" s="51" t="s">
        <v>10</v>
      </c>
      <c r="D787" s="51">
        <v>8422.59</v>
      </c>
    </row>
    <row r="788" spans="1:4" ht="15.75" customHeight="1" x14ac:dyDescent="0.3">
      <c r="A788" s="51">
        <v>705293</v>
      </c>
      <c r="B788" s="51" t="s">
        <v>15491</v>
      </c>
      <c r="C788" s="51" t="s">
        <v>10</v>
      </c>
      <c r="D788" s="51">
        <v>9673.35</v>
      </c>
    </row>
    <row r="789" spans="1:4" ht="15.75" customHeight="1" x14ac:dyDescent="0.3">
      <c r="A789" s="51">
        <v>705292</v>
      </c>
      <c r="B789" s="51" t="s">
        <v>15492</v>
      </c>
      <c r="C789" s="51" t="s">
        <v>10</v>
      </c>
      <c r="D789" s="51">
        <v>8984.2000000000007</v>
      </c>
    </row>
    <row r="790" spans="1:4" ht="15.75" customHeight="1" x14ac:dyDescent="0.3">
      <c r="A790" s="51">
        <v>705299</v>
      </c>
      <c r="B790" s="51" t="s">
        <v>15493</v>
      </c>
      <c r="C790" s="51" t="s">
        <v>10</v>
      </c>
      <c r="D790" s="51">
        <v>9838.2000000000007</v>
      </c>
    </row>
    <row r="791" spans="1:4" ht="15.75" customHeight="1" x14ac:dyDescent="0.3">
      <c r="A791" s="51">
        <v>705298</v>
      </c>
      <c r="B791" s="51" t="s">
        <v>15494</v>
      </c>
      <c r="C791" s="51" t="s">
        <v>10</v>
      </c>
      <c r="D791" s="51">
        <v>9170.91</v>
      </c>
    </row>
    <row r="792" spans="1:4" ht="15.75" customHeight="1" x14ac:dyDescent="0.3">
      <c r="A792" s="51">
        <v>705301</v>
      </c>
      <c r="B792" s="51" t="s">
        <v>15495</v>
      </c>
      <c r="C792" s="51" t="s">
        <v>10</v>
      </c>
      <c r="D792" s="51">
        <v>9220.7800000000007</v>
      </c>
    </row>
    <row r="793" spans="1:4" ht="15.75" customHeight="1" x14ac:dyDescent="0.3">
      <c r="A793" s="51">
        <v>705300</v>
      </c>
      <c r="B793" s="51" t="s">
        <v>15496</v>
      </c>
      <c r="C793" s="51" t="s">
        <v>10</v>
      </c>
      <c r="D793" s="51">
        <v>8553.49</v>
      </c>
    </row>
    <row r="794" spans="1:4" ht="15.75" customHeight="1" x14ac:dyDescent="0.3">
      <c r="A794" s="51">
        <v>705309</v>
      </c>
      <c r="B794" s="51" t="s">
        <v>15497</v>
      </c>
      <c r="C794" s="51" t="s">
        <v>10</v>
      </c>
      <c r="D794" s="51">
        <v>14777.25</v>
      </c>
    </row>
    <row r="795" spans="1:4" ht="15.75" customHeight="1" x14ac:dyDescent="0.3">
      <c r="A795" s="51">
        <v>705308</v>
      </c>
      <c r="B795" s="51" t="s">
        <v>15498</v>
      </c>
      <c r="C795" s="51" t="s">
        <v>10</v>
      </c>
      <c r="D795" s="51">
        <v>13781.47</v>
      </c>
    </row>
    <row r="796" spans="1:4" ht="15.75" customHeight="1" x14ac:dyDescent="0.3">
      <c r="A796" s="51">
        <v>705311</v>
      </c>
      <c r="B796" s="51" t="s">
        <v>15499</v>
      </c>
      <c r="C796" s="51" t="s">
        <v>10</v>
      </c>
      <c r="D796" s="51">
        <v>14680.24</v>
      </c>
    </row>
    <row r="797" spans="1:4" ht="15.75" customHeight="1" x14ac:dyDescent="0.3">
      <c r="A797" s="51">
        <v>705310</v>
      </c>
      <c r="B797" s="51" t="s">
        <v>15500</v>
      </c>
      <c r="C797" s="51" t="s">
        <v>10</v>
      </c>
      <c r="D797" s="51">
        <v>13684.47</v>
      </c>
    </row>
    <row r="798" spans="1:4" ht="15.75" customHeight="1" x14ac:dyDescent="0.3">
      <c r="A798" s="51">
        <v>705303</v>
      </c>
      <c r="B798" s="51" t="s">
        <v>15501</v>
      </c>
      <c r="C798" s="51" t="s">
        <v>10</v>
      </c>
      <c r="D798" s="51">
        <v>9890.73</v>
      </c>
    </row>
    <row r="799" spans="1:4" ht="15.75" customHeight="1" x14ac:dyDescent="0.3">
      <c r="A799" s="51">
        <v>705302</v>
      </c>
      <c r="B799" s="51" t="s">
        <v>15502</v>
      </c>
      <c r="C799" s="51" t="s">
        <v>10</v>
      </c>
      <c r="D799" s="51">
        <v>9078.94</v>
      </c>
    </row>
    <row r="800" spans="1:4" ht="15.75" customHeight="1" x14ac:dyDescent="0.3">
      <c r="A800" s="51">
        <v>705305</v>
      </c>
      <c r="B800" s="51" t="s">
        <v>15503</v>
      </c>
      <c r="C800" s="51" t="s">
        <v>10</v>
      </c>
      <c r="D800" s="51">
        <v>12031.79</v>
      </c>
    </row>
    <row r="801" spans="1:4" ht="15.75" customHeight="1" x14ac:dyDescent="0.3">
      <c r="A801" s="51">
        <v>705304</v>
      </c>
      <c r="B801" s="51" t="s">
        <v>15504</v>
      </c>
      <c r="C801" s="51" t="s">
        <v>10</v>
      </c>
      <c r="D801" s="51">
        <v>11220</v>
      </c>
    </row>
    <row r="802" spans="1:4" ht="15.75" customHeight="1" x14ac:dyDescent="0.3">
      <c r="A802" s="51">
        <v>705307</v>
      </c>
      <c r="B802" s="51" t="s">
        <v>15505</v>
      </c>
      <c r="C802" s="51" t="s">
        <v>10</v>
      </c>
      <c r="D802" s="51">
        <v>13235</v>
      </c>
    </row>
    <row r="803" spans="1:4" ht="15.75" customHeight="1" x14ac:dyDescent="0.3">
      <c r="A803" s="51">
        <v>705306</v>
      </c>
      <c r="B803" s="51" t="s">
        <v>15506</v>
      </c>
      <c r="C803" s="51" t="s">
        <v>10</v>
      </c>
      <c r="D803" s="51">
        <v>12239.23</v>
      </c>
    </row>
    <row r="804" spans="1:4" ht="15.75" customHeight="1" x14ac:dyDescent="0.3">
      <c r="A804" s="51">
        <v>705169</v>
      </c>
      <c r="B804" s="51" t="s">
        <v>15507</v>
      </c>
      <c r="C804" s="51" t="s">
        <v>10</v>
      </c>
      <c r="D804" s="51">
        <v>2495.4</v>
      </c>
    </row>
    <row r="805" spans="1:4" ht="15.75" customHeight="1" x14ac:dyDescent="0.3">
      <c r="A805" s="51">
        <v>705168</v>
      </c>
      <c r="B805" s="51" t="s">
        <v>15508</v>
      </c>
      <c r="C805" s="51" t="s">
        <v>10</v>
      </c>
      <c r="D805" s="51">
        <v>2341</v>
      </c>
    </row>
    <row r="806" spans="1:4" ht="15.75" customHeight="1" x14ac:dyDescent="0.3">
      <c r="A806" s="51">
        <v>705171</v>
      </c>
      <c r="B806" s="51" t="s">
        <v>15509</v>
      </c>
      <c r="C806" s="51" t="s">
        <v>10</v>
      </c>
      <c r="D806" s="51">
        <v>2210.84</v>
      </c>
    </row>
    <row r="807" spans="1:4" ht="15.75" customHeight="1" x14ac:dyDescent="0.3">
      <c r="A807" s="51">
        <v>705170</v>
      </c>
      <c r="B807" s="51" t="s">
        <v>15510</v>
      </c>
      <c r="C807" s="51" t="s">
        <v>10</v>
      </c>
      <c r="D807" s="51">
        <v>2056.4499999999998</v>
      </c>
    </row>
    <row r="808" spans="1:4" ht="15.75" customHeight="1" x14ac:dyDescent="0.3">
      <c r="A808" s="51">
        <v>705179</v>
      </c>
      <c r="B808" s="51" t="s">
        <v>15511</v>
      </c>
      <c r="C808" s="51" t="s">
        <v>10</v>
      </c>
      <c r="D808" s="51">
        <v>3123.82</v>
      </c>
    </row>
    <row r="809" spans="1:4" ht="15.75" customHeight="1" x14ac:dyDescent="0.3">
      <c r="A809" s="51">
        <v>705178</v>
      </c>
      <c r="B809" s="51" t="s">
        <v>15512</v>
      </c>
      <c r="C809" s="51" t="s">
        <v>10</v>
      </c>
      <c r="D809" s="51">
        <v>2920.48</v>
      </c>
    </row>
    <row r="810" spans="1:4" ht="15.75" customHeight="1" x14ac:dyDescent="0.3">
      <c r="A810" s="51">
        <v>705181</v>
      </c>
      <c r="B810" s="51" t="s">
        <v>15513</v>
      </c>
      <c r="C810" s="51" t="s">
        <v>10</v>
      </c>
      <c r="D810" s="51">
        <v>3263.49</v>
      </c>
    </row>
    <row r="811" spans="1:4" ht="15.75" customHeight="1" x14ac:dyDescent="0.3">
      <c r="A811" s="51">
        <v>705180</v>
      </c>
      <c r="B811" s="51" t="s">
        <v>15514</v>
      </c>
      <c r="C811" s="51" t="s">
        <v>10</v>
      </c>
      <c r="D811" s="51">
        <v>3060.15</v>
      </c>
    </row>
    <row r="812" spans="1:4" ht="15.75" customHeight="1" x14ac:dyDescent="0.3">
      <c r="A812" s="51">
        <v>705173</v>
      </c>
      <c r="B812" s="51" t="s">
        <v>15515</v>
      </c>
      <c r="C812" s="51" t="s">
        <v>10</v>
      </c>
      <c r="D812" s="51">
        <v>2409.3000000000002</v>
      </c>
    </row>
    <row r="813" spans="1:4" ht="15.75" customHeight="1" x14ac:dyDescent="0.3">
      <c r="A813" s="51">
        <v>705172</v>
      </c>
      <c r="B813" s="51" t="s">
        <v>15516</v>
      </c>
      <c r="C813" s="51" t="s">
        <v>10</v>
      </c>
      <c r="D813" s="51">
        <v>2254.91</v>
      </c>
    </row>
    <row r="814" spans="1:4" ht="15.75" customHeight="1" x14ac:dyDescent="0.3">
      <c r="A814" s="51">
        <v>705175</v>
      </c>
      <c r="B814" s="51" t="s">
        <v>15517</v>
      </c>
      <c r="C814" s="51" t="s">
        <v>10</v>
      </c>
      <c r="D814" s="51">
        <v>2682.68</v>
      </c>
    </row>
    <row r="815" spans="1:4" ht="15.75" customHeight="1" x14ac:dyDescent="0.3">
      <c r="A815" s="51">
        <v>705174</v>
      </c>
      <c r="B815" s="51" t="s">
        <v>15518</v>
      </c>
      <c r="C815" s="51" t="s">
        <v>10</v>
      </c>
      <c r="D815" s="51">
        <v>2528.2800000000002</v>
      </c>
    </row>
    <row r="816" spans="1:4" ht="15.75" customHeight="1" x14ac:dyDescent="0.3">
      <c r="A816" s="51">
        <v>705177</v>
      </c>
      <c r="B816" s="51" t="s">
        <v>15519</v>
      </c>
      <c r="C816" s="51" t="s">
        <v>10</v>
      </c>
      <c r="D816" s="51">
        <v>3008.02</v>
      </c>
    </row>
    <row r="817" spans="1:4" ht="15.75" customHeight="1" x14ac:dyDescent="0.3">
      <c r="A817" s="51">
        <v>705176</v>
      </c>
      <c r="B817" s="51" t="s">
        <v>15520</v>
      </c>
      <c r="C817" s="51" t="s">
        <v>10</v>
      </c>
      <c r="D817" s="51">
        <v>2804.68</v>
      </c>
    </row>
    <row r="818" spans="1:4" ht="15.75" customHeight="1" x14ac:dyDescent="0.3">
      <c r="A818" s="51">
        <v>705183</v>
      </c>
      <c r="B818" s="51" t="s">
        <v>15521</v>
      </c>
      <c r="C818" s="51" t="s">
        <v>10</v>
      </c>
      <c r="D818" s="51">
        <v>3484.81</v>
      </c>
    </row>
    <row r="819" spans="1:4" ht="15.75" customHeight="1" x14ac:dyDescent="0.3">
      <c r="A819" s="51">
        <v>705182</v>
      </c>
      <c r="B819" s="51" t="s">
        <v>15522</v>
      </c>
      <c r="C819" s="51" t="s">
        <v>10</v>
      </c>
      <c r="D819" s="51">
        <v>3286.42</v>
      </c>
    </row>
    <row r="820" spans="1:4" ht="15.75" customHeight="1" x14ac:dyDescent="0.3">
      <c r="A820" s="51">
        <v>705185</v>
      </c>
      <c r="B820" s="51" t="s">
        <v>15523</v>
      </c>
      <c r="C820" s="51" t="s">
        <v>10</v>
      </c>
      <c r="D820" s="51">
        <v>3154.98</v>
      </c>
    </row>
    <row r="821" spans="1:4" ht="15.75" customHeight="1" x14ac:dyDescent="0.3">
      <c r="A821" s="51">
        <v>705184</v>
      </c>
      <c r="B821" s="51" t="s">
        <v>15524</v>
      </c>
      <c r="C821" s="51" t="s">
        <v>10</v>
      </c>
      <c r="D821" s="51">
        <v>2956.6</v>
      </c>
    </row>
    <row r="822" spans="1:4" ht="15.75" customHeight="1" x14ac:dyDescent="0.3">
      <c r="A822" s="51">
        <v>705193</v>
      </c>
      <c r="B822" s="51" t="s">
        <v>15525</v>
      </c>
      <c r="C822" s="51" t="s">
        <v>10</v>
      </c>
      <c r="D822" s="51">
        <v>4749.2</v>
      </c>
    </row>
    <row r="823" spans="1:4" ht="15.75" customHeight="1" x14ac:dyDescent="0.3">
      <c r="A823" s="51">
        <v>705192</v>
      </c>
      <c r="B823" s="51" t="s">
        <v>15526</v>
      </c>
      <c r="C823" s="51" t="s">
        <v>10</v>
      </c>
      <c r="D823" s="51">
        <v>4430.22</v>
      </c>
    </row>
    <row r="824" spans="1:4" ht="15.75" customHeight="1" x14ac:dyDescent="0.3">
      <c r="A824" s="51">
        <v>705195</v>
      </c>
      <c r="B824" s="51" t="s">
        <v>15527</v>
      </c>
      <c r="C824" s="51" t="s">
        <v>10</v>
      </c>
      <c r="D824" s="51">
        <v>5084</v>
      </c>
    </row>
    <row r="825" spans="1:4" ht="15.75" customHeight="1" x14ac:dyDescent="0.3">
      <c r="A825" s="51">
        <v>705194</v>
      </c>
      <c r="B825" s="51" t="s">
        <v>15528</v>
      </c>
      <c r="C825" s="51" t="s">
        <v>10</v>
      </c>
      <c r="D825" s="51">
        <v>4765.0200000000004</v>
      </c>
    </row>
    <row r="826" spans="1:4" ht="15.75" customHeight="1" x14ac:dyDescent="0.3">
      <c r="A826" s="51">
        <v>705187</v>
      </c>
      <c r="B826" s="51" t="s">
        <v>15529</v>
      </c>
      <c r="C826" s="51" t="s">
        <v>10</v>
      </c>
      <c r="D826" s="51">
        <v>3565.43</v>
      </c>
    </row>
    <row r="827" spans="1:4" ht="15.75" customHeight="1" x14ac:dyDescent="0.3">
      <c r="A827" s="51">
        <v>705186</v>
      </c>
      <c r="B827" s="51" t="s">
        <v>15530</v>
      </c>
      <c r="C827" s="51" t="s">
        <v>10</v>
      </c>
      <c r="D827" s="51">
        <v>3306.15</v>
      </c>
    </row>
    <row r="828" spans="1:4" ht="15.75" customHeight="1" x14ac:dyDescent="0.3">
      <c r="A828" s="51">
        <v>705189</v>
      </c>
      <c r="B828" s="51" t="s">
        <v>15531</v>
      </c>
      <c r="C828" s="51" t="s">
        <v>10</v>
      </c>
      <c r="D828" s="51">
        <v>4000.42</v>
      </c>
    </row>
    <row r="829" spans="1:4" ht="15.75" customHeight="1" x14ac:dyDescent="0.3">
      <c r="A829" s="51">
        <v>705188</v>
      </c>
      <c r="B829" s="51" t="s">
        <v>15532</v>
      </c>
      <c r="C829" s="51" t="s">
        <v>10</v>
      </c>
      <c r="D829" s="51">
        <v>3741.14</v>
      </c>
    </row>
    <row r="830" spans="1:4" ht="15.75" customHeight="1" x14ac:dyDescent="0.3">
      <c r="A830" s="51">
        <v>705191</v>
      </c>
      <c r="B830" s="51" t="s">
        <v>15533</v>
      </c>
      <c r="C830" s="51" t="s">
        <v>10</v>
      </c>
      <c r="D830" s="51">
        <v>4369.63</v>
      </c>
    </row>
    <row r="831" spans="1:4" ht="15.75" customHeight="1" x14ac:dyDescent="0.3">
      <c r="A831" s="51">
        <v>705190</v>
      </c>
      <c r="B831" s="51" t="s">
        <v>15534</v>
      </c>
      <c r="C831" s="51" t="s">
        <v>10</v>
      </c>
      <c r="D831" s="51">
        <v>4050.65</v>
      </c>
    </row>
    <row r="832" spans="1:4" ht="15.75" customHeight="1" x14ac:dyDescent="0.3">
      <c r="A832" s="51">
        <v>705197</v>
      </c>
      <c r="B832" s="51" t="s">
        <v>15535</v>
      </c>
      <c r="C832" s="51" t="s">
        <v>10</v>
      </c>
      <c r="D832" s="51">
        <v>4737.01</v>
      </c>
    </row>
    <row r="833" spans="1:4" ht="15.75" customHeight="1" x14ac:dyDescent="0.3">
      <c r="A833" s="51">
        <v>705196</v>
      </c>
      <c r="B833" s="51" t="s">
        <v>15536</v>
      </c>
      <c r="C833" s="51" t="s">
        <v>10</v>
      </c>
      <c r="D833" s="51">
        <v>4420.58</v>
      </c>
    </row>
    <row r="834" spans="1:4" ht="15.75" customHeight="1" x14ac:dyDescent="0.3">
      <c r="A834" s="51">
        <v>705199</v>
      </c>
      <c r="B834" s="51" t="s">
        <v>15537</v>
      </c>
      <c r="C834" s="51" t="s">
        <v>10</v>
      </c>
      <c r="D834" s="51">
        <v>4487.5</v>
      </c>
    </row>
    <row r="835" spans="1:4" ht="15.75" customHeight="1" x14ac:dyDescent="0.3">
      <c r="A835" s="51">
        <v>705198</v>
      </c>
      <c r="B835" s="51" t="s">
        <v>15538</v>
      </c>
      <c r="C835" s="51" t="s">
        <v>10</v>
      </c>
      <c r="D835" s="51">
        <v>4171.07</v>
      </c>
    </row>
    <row r="836" spans="1:4" ht="15.75" customHeight="1" x14ac:dyDescent="0.3">
      <c r="A836" s="51">
        <v>705207</v>
      </c>
      <c r="B836" s="51" t="s">
        <v>15539</v>
      </c>
      <c r="C836" s="51" t="s">
        <v>10</v>
      </c>
      <c r="D836" s="51">
        <v>6704.24</v>
      </c>
    </row>
    <row r="837" spans="1:4" ht="15.75" customHeight="1" x14ac:dyDescent="0.3">
      <c r="A837" s="51">
        <v>705206</v>
      </c>
      <c r="B837" s="51" t="s">
        <v>15540</v>
      </c>
      <c r="C837" s="51" t="s">
        <v>10</v>
      </c>
      <c r="D837" s="51">
        <v>6233.76</v>
      </c>
    </row>
    <row r="838" spans="1:4" ht="15.75" customHeight="1" x14ac:dyDescent="0.3">
      <c r="A838" s="51">
        <v>705209</v>
      </c>
      <c r="B838" s="51" t="s">
        <v>15541</v>
      </c>
      <c r="C838" s="51" t="s">
        <v>10</v>
      </c>
      <c r="D838" s="51">
        <v>7591.02</v>
      </c>
    </row>
    <row r="839" spans="1:4" ht="15.75" customHeight="1" x14ac:dyDescent="0.3">
      <c r="A839" s="51">
        <v>705208</v>
      </c>
      <c r="B839" s="51" t="s">
        <v>15542</v>
      </c>
      <c r="C839" s="51" t="s">
        <v>10</v>
      </c>
      <c r="D839" s="51">
        <v>7042.92</v>
      </c>
    </row>
    <row r="840" spans="1:4" ht="15.75" customHeight="1" x14ac:dyDescent="0.3">
      <c r="A840" s="51">
        <v>705201</v>
      </c>
      <c r="B840" s="51" t="s">
        <v>15543</v>
      </c>
      <c r="C840" s="51" t="s">
        <v>10</v>
      </c>
      <c r="D840" s="51">
        <v>5143.28</v>
      </c>
    </row>
    <row r="841" spans="1:4" ht="15.75" customHeight="1" x14ac:dyDescent="0.3">
      <c r="A841" s="51">
        <v>705200</v>
      </c>
      <c r="B841" s="51" t="s">
        <v>15544</v>
      </c>
      <c r="C841" s="51" t="s">
        <v>10</v>
      </c>
      <c r="D841" s="51">
        <v>4826.8599999999997</v>
      </c>
    </row>
    <row r="842" spans="1:4" ht="15.75" customHeight="1" x14ac:dyDescent="0.3">
      <c r="A842" s="51">
        <v>705203</v>
      </c>
      <c r="B842" s="51" t="s">
        <v>15545</v>
      </c>
      <c r="C842" s="51" t="s">
        <v>10</v>
      </c>
      <c r="D842" s="51">
        <v>5635.98</v>
      </c>
    </row>
    <row r="843" spans="1:4" ht="15.75" customHeight="1" x14ac:dyDescent="0.3">
      <c r="A843" s="51">
        <v>705202</v>
      </c>
      <c r="B843" s="51" t="s">
        <v>15546</v>
      </c>
      <c r="C843" s="51" t="s">
        <v>10</v>
      </c>
      <c r="D843" s="51">
        <v>5247.91</v>
      </c>
    </row>
    <row r="844" spans="1:4" ht="15.75" customHeight="1" x14ac:dyDescent="0.3">
      <c r="A844" s="51">
        <v>705205</v>
      </c>
      <c r="B844" s="51" t="s">
        <v>15547</v>
      </c>
      <c r="C844" s="51" t="s">
        <v>10</v>
      </c>
      <c r="D844" s="51">
        <v>6161.55</v>
      </c>
    </row>
    <row r="845" spans="1:4" ht="15.75" customHeight="1" x14ac:dyDescent="0.3">
      <c r="A845" s="51">
        <v>705204</v>
      </c>
      <c r="B845" s="51" t="s">
        <v>15548</v>
      </c>
      <c r="C845" s="51" t="s">
        <v>10</v>
      </c>
      <c r="D845" s="51">
        <v>5773.47</v>
      </c>
    </row>
    <row r="846" spans="1:4" ht="15.75" customHeight="1" x14ac:dyDescent="0.3">
      <c r="A846" s="51">
        <v>705211</v>
      </c>
      <c r="B846" s="51" t="s">
        <v>15549</v>
      </c>
      <c r="C846" s="51" t="s">
        <v>10</v>
      </c>
      <c r="D846" s="51">
        <v>6034.29</v>
      </c>
    </row>
    <row r="847" spans="1:4" ht="15.75" customHeight="1" x14ac:dyDescent="0.3">
      <c r="A847" s="51">
        <v>705210</v>
      </c>
      <c r="B847" s="51" t="s">
        <v>15550</v>
      </c>
      <c r="C847" s="51" t="s">
        <v>10</v>
      </c>
      <c r="D847" s="51">
        <v>5578.33</v>
      </c>
    </row>
    <row r="848" spans="1:4" ht="15.75" customHeight="1" x14ac:dyDescent="0.3">
      <c r="A848" s="51">
        <v>705213</v>
      </c>
      <c r="B848" s="51" t="s">
        <v>15551</v>
      </c>
      <c r="C848" s="51" t="s">
        <v>10</v>
      </c>
      <c r="D848" s="51">
        <v>5959.23</v>
      </c>
    </row>
    <row r="849" spans="1:4" ht="15.75" customHeight="1" x14ac:dyDescent="0.3">
      <c r="A849" s="51">
        <v>705212</v>
      </c>
      <c r="B849" s="51" t="s">
        <v>15552</v>
      </c>
      <c r="C849" s="51" t="s">
        <v>10</v>
      </c>
      <c r="D849" s="51">
        <v>5503.27</v>
      </c>
    </row>
    <row r="850" spans="1:4" ht="15.75" customHeight="1" x14ac:dyDescent="0.3">
      <c r="A850" s="51">
        <v>705221</v>
      </c>
      <c r="B850" s="51" t="s">
        <v>15553</v>
      </c>
      <c r="C850" s="51" t="s">
        <v>10</v>
      </c>
      <c r="D850" s="51">
        <v>9201.1299999999992</v>
      </c>
    </row>
    <row r="851" spans="1:4" ht="15.75" customHeight="1" x14ac:dyDescent="0.3">
      <c r="A851" s="51">
        <v>705220</v>
      </c>
      <c r="B851" s="51" t="s">
        <v>15554</v>
      </c>
      <c r="C851" s="51" t="s">
        <v>10</v>
      </c>
      <c r="D851" s="51">
        <v>8561.24</v>
      </c>
    </row>
    <row r="852" spans="1:4" ht="15.75" customHeight="1" x14ac:dyDescent="0.3">
      <c r="A852" s="51">
        <v>705223</v>
      </c>
      <c r="B852" s="51" t="s">
        <v>15555</v>
      </c>
      <c r="C852" s="51" t="s">
        <v>10</v>
      </c>
      <c r="D852" s="51">
        <v>9928.16</v>
      </c>
    </row>
    <row r="853" spans="1:4" ht="15.75" customHeight="1" x14ac:dyDescent="0.3">
      <c r="A853" s="51">
        <v>705222</v>
      </c>
      <c r="B853" s="51" t="s">
        <v>15556</v>
      </c>
      <c r="C853" s="51" t="s">
        <v>10</v>
      </c>
      <c r="D853" s="51">
        <v>9191.52</v>
      </c>
    </row>
    <row r="854" spans="1:4" ht="15.75" customHeight="1" x14ac:dyDescent="0.3">
      <c r="A854" s="51">
        <v>705215</v>
      </c>
      <c r="B854" s="51" t="s">
        <v>15557</v>
      </c>
      <c r="C854" s="51" t="s">
        <v>10</v>
      </c>
      <c r="D854" s="51">
        <v>7033.94</v>
      </c>
    </row>
    <row r="855" spans="1:4" ht="15.75" customHeight="1" x14ac:dyDescent="0.3">
      <c r="A855" s="51">
        <v>705214</v>
      </c>
      <c r="B855" s="51" t="s">
        <v>15558</v>
      </c>
      <c r="C855" s="51" t="s">
        <v>10</v>
      </c>
      <c r="D855" s="51">
        <v>6482.42</v>
      </c>
    </row>
    <row r="856" spans="1:4" ht="15.75" customHeight="1" x14ac:dyDescent="0.3">
      <c r="A856" s="51">
        <v>705217</v>
      </c>
      <c r="B856" s="51" t="s">
        <v>15559</v>
      </c>
      <c r="C856" s="51" t="s">
        <v>10</v>
      </c>
      <c r="D856" s="51">
        <v>7809.85</v>
      </c>
    </row>
    <row r="857" spans="1:4" ht="15.75" customHeight="1" x14ac:dyDescent="0.3">
      <c r="A857" s="51">
        <v>705216</v>
      </c>
      <c r="B857" s="51" t="s">
        <v>15560</v>
      </c>
      <c r="C857" s="51" t="s">
        <v>10</v>
      </c>
      <c r="D857" s="51">
        <v>7258.34</v>
      </c>
    </row>
    <row r="858" spans="1:4" ht="15.75" customHeight="1" x14ac:dyDescent="0.3">
      <c r="A858" s="51">
        <v>705219</v>
      </c>
      <c r="B858" s="51" t="s">
        <v>15561</v>
      </c>
      <c r="C858" s="51" t="s">
        <v>10</v>
      </c>
      <c r="D858" s="51">
        <v>8486.56</v>
      </c>
    </row>
    <row r="859" spans="1:4" ht="15.75" customHeight="1" x14ac:dyDescent="0.3">
      <c r="A859" s="51">
        <v>705218</v>
      </c>
      <c r="B859" s="51" t="s">
        <v>15562</v>
      </c>
      <c r="C859" s="51" t="s">
        <v>10</v>
      </c>
      <c r="D859" s="51">
        <v>7846.67</v>
      </c>
    </row>
    <row r="860" spans="1:4" ht="15.75" customHeight="1" x14ac:dyDescent="0.3">
      <c r="A860" s="51">
        <v>705346</v>
      </c>
      <c r="B860" s="51" t="s">
        <v>15563</v>
      </c>
      <c r="C860" s="51" t="s">
        <v>10</v>
      </c>
      <c r="D860" s="51">
        <v>5704.19</v>
      </c>
    </row>
    <row r="861" spans="1:4" ht="15.75" customHeight="1" x14ac:dyDescent="0.3">
      <c r="A861" s="51">
        <v>705345</v>
      </c>
      <c r="B861" s="51" t="s">
        <v>15564</v>
      </c>
      <c r="C861" s="51" t="s">
        <v>10</v>
      </c>
      <c r="D861" s="51">
        <v>5307.49</v>
      </c>
    </row>
    <row r="862" spans="1:4" ht="15.75" customHeight="1" x14ac:dyDescent="0.3">
      <c r="A862" s="51">
        <v>705348</v>
      </c>
      <c r="B862" s="51" t="s">
        <v>15565</v>
      </c>
      <c r="C862" s="51" t="s">
        <v>10</v>
      </c>
      <c r="D862" s="51">
        <v>5127.3900000000003</v>
      </c>
    </row>
    <row r="863" spans="1:4" ht="15.75" customHeight="1" x14ac:dyDescent="0.3">
      <c r="A863" s="51">
        <v>705347</v>
      </c>
      <c r="B863" s="51" t="s">
        <v>15566</v>
      </c>
      <c r="C863" s="51" t="s">
        <v>10</v>
      </c>
      <c r="D863" s="51">
        <v>4730.6899999999996</v>
      </c>
    </row>
    <row r="864" spans="1:4" ht="15.75" customHeight="1" x14ac:dyDescent="0.3">
      <c r="A864" s="51">
        <v>705356</v>
      </c>
      <c r="B864" s="51" t="s">
        <v>15567</v>
      </c>
      <c r="C864" s="51" t="s">
        <v>10</v>
      </c>
      <c r="D864" s="51">
        <v>7560.38</v>
      </c>
    </row>
    <row r="865" spans="1:4" ht="15.75" customHeight="1" x14ac:dyDescent="0.3">
      <c r="A865" s="51">
        <v>705355</v>
      </c>
      <c r="B865" s="51" t="s">
        <v>15568</v>
      </c>
      <c r="C865" s="51" t="s">
        <v>10</v>
      </c>
      <c r="D865" s="51">
        <v>7033.52</v>
      </c>
    </row>
    <row r="866" spans="1:4" ht="15.75" customHeight="1" x14ac:dyDescent="0.3">
      <c r="A866" s="51">
        <v>705358</v>
      </c>
      <c r="B866" s="51" t="s">
        <v>15569</v>
      </c>
      <c r="C866" s="51" t="s">
        <v>10</v>
      </c>
      <c r="D866" s="51">
        <v>7677.31</v>
      </c>
    </row>
    <row r="867" spans="1:4" ht="15.75" customHeight="1" x14ac:dyDescent="0.3">
      <c r="A867" s="51">
        <v>705357</v>
      </c>
      <c r="B867" s="51" t="s">
        <v>15570</v>
      </c>
      <c r="C867" s="51" t="s">
        <v>10</v>
      </c>
      <c r="D867" s="51">
        <v>7150.45</v>
      </c>
    </row>
    <row r="868" spans="1:4" ht="15.75" customHeight="1" x14ac:dyDescent="0.3">
      <c r="A868" s="51">
        <v>705350</v>
      </c>
      <c r="B868" s="51" t="s">
        <v>15571</v>
      </c>
      <c r="C868" s="51" t="s">
        <v>10</v>
      </c>
      <c r="D868" s="51">
        <v>5598.82</v>
      </c>
    </row>
    <row r="869" spans="1:4" ht="15.75" customHeight="1" x14ac:dyDescent="0.3">
      <c r="A869" s="51">
        <v>705349</v>
      </c>
      <c r="B869" s="51" t="s">
        <v>15572</v>
      </c>
      <c r="C869" s="51" t="s">
        <v>10</v>
      </c>
      <c r="D869" s="51">
        <v>5202.12</v>
      </c>
    </row>
    <row r="870" spans="1:4" ht="15.75" customHeight="1" x14ac:dyDescent="0.3">
      <c r="A870" s="51">
        <v>705352</v>
      </c>
      <c r="B870" s="51" t="s">
        <v>15573</v>
      </c>
      <c r="C870" s="51" t="s">
        <v>10</v>
      </c>
      <c r="D870" s="51">
        <v>6001.47</v>
      </c>
    </row>
    <row r="871" spans="1:4" ht="15.75" customHeight="1" x14ac:dyDescent="0.3">
      <c r="A871" s="51">
        <v>705351</v>
      </c>
      <c r="B871" s="51" t="s">
        <v>15574</v>
      </c>
      <c r="C871" s="51" t="s">
        <v>10</v>
      </c>
      <c r="D871" s="51">
        <v>5604.77</v>
      </c>
    </row>
    <row r="872" spans="1:4" ht="15.75" customHeight="1" x14ac:dyDescent="0.3">
      <c r="A872" s="51">
        <v>705354</v>
      </c>
      <c r="B872" s="51" t="s">
        <v>15575</v>
      </c>
      <c r="C872" s="51" t="s">
        <v>10</v>
      </c>
      <c r="D872" s="51">
        <v>6610.13</v>
      </c>
    </row>
    <row r="873" spans="1:4" ht="15.75" customHeight="1" x14ac:dyDescent="0.3">
      <c r="A873" s="51">
        <v>705353</v>
      </c>
      <c r="B873" s="51" t="s">
        <v>15576</v>
      </c>
      <c r="C873" s="51" t="s">
        <v>10</v>
      </c>
      <c r="D873" s="51">
        <v>6213.43</v>
      </c>
    </row>
    <row r="874" spans="1:4" ht="15.75" customHeight="1" x14ac:dyDescent="0.3">
      <c r="A874" s="51">
        <v>705360</v>
      </c>
      <c r="B874" s="51" t="s">
        <v>15577</v>
      </c>
      <c r="C874" s="51" t="s">
        <v>10</v>
      </c>
      <c r="D874" s="51">
        <v>8203.11</v>
      </c>
    </row>
    <row r="875" spans="1:4" ht="15.75" customHeight="1" x14ac:dyDescent="0.3">
      <c r="A875" s="51">
        <v>705359</v>
      </c>
      <c r="B875" s="51" t="s">
        <v>15578</v>
      </c>
      <c r="C875" s="51" t="s">
        <v>10</v>
      </c>
      <c r="D875" s="51">
        <v>7691.17</v>
      </c>
    </row>
    <row r="876" spans="1:4" ht="15.75" customHeight="1" x14ac:dyDescent="0.3">
      <c r="A876" s="51">
        <v>705362</v>
      </c>
      <c r="B876" s="51" t="s">
        <v>15579</v>
      </c>
      <c r="C876" s="51" t="s">
        <v>10</v>
      </c>
      <c r="D876" s="51">
        <v>7458.81</v>
      </c>
    </row>
    <row r="877" spans="1:4" ht="15.75" customHeight="1" x14ac:dyDescent="0.3">
      <c r="A877" s="51">
        <v>705361</v>
      </c>
      <c r="B877" s="51" t="s">
        <v>15580</v>
      </c>
      <c r="C877" s="51" t="s">
        <v>10</v>
      </c>
      <c r="D877" s="51">
        <v>6946.87</v>
      </c>
    </row>
    <row r="878" spans="1:4" ht="15.75" customHeight="1" x14ac:dyDescent="0.3">
      <c r="A878" s="51">
        <v>705370</v>
      </c>
      <c r="B878" s="51" t="s">
        <v>15581</v>
      </c>
      <c r="C878" s="51" t="s">
        <v>10</v>
      </c>
      <c r="D878" s="51">
        <v>11075.46</v>
      </c>
    </row>
    <row r="879" spans="1:4" ht="15.75" customHeight="1" x14ac:dyDescent="0.3">
      <c r="A879" s="51">
        <v>705369</v>
      </c>
      <c r="B879" s="51" t="s">
        <v>15582</v>
      </c>
      <c r="C879" s="51" t="s">
        <v>10</v>
      </c>
      <c r="D879" s="51">
        <v>10260.18</v>
      </c>
    </row>
    <row r="880" spans="1:4" ht="15.75" customHeight="1" x14ac:dyDescent="0.3">
      <c r="A880" s="51">
        <v>705372</v>
      </c>
      <c r="B880" s="51" t="s">
        <v>15583</v>
      </c>
      <c r="C880" s="51" t="s">
        <v>10</v>
      </c>
      <c r="D880" s="51">
        <v>11804.33</v>
      </c>
    </row>
    <row r="881" spans="1:4" ht="15.75" customHeight="1" x14ac:dyDescent="0.3">
      <c r="A881" s="51">
        <v>705371</v>
      </c>
      <c r="B881" s="51" t="s">
        <v>15584</v>
      </c>
      <c r="C881" s="51" t="s">
        <v>10</v>
      </c>
      <c r="D881" s="51">
        <v>10989.05</v>
      </c>
    </row>
    <row r="882" spans="1:4" ht="15.75" customHeight="1" x14ac:dyDescent="0.3">
      <c r="A882" s="51">
        <v>705364</v>
      </c>
      <c r="B882" s="51" t="s">
        <v>15585</v>
      </c>
      <c r="C882" s="51" t="s">
        <v>10</v>
      </c>
      <c r="D882" s="51">
        <v>8454.35</v>
      </c>
    </row>
    <row r="883" spans="1:4" ht="15.75" customHeight="1" x14ac:dyDescent="0.3">
      <c r="A883" s="51">
        <v>705363</v>
      </c>
      <c r="B883" s="51" t="s">
        <v>15586</v>
      </c>
      <c r="C883" s="51" t="s">
        <v>10</v>
      </c>
      <c r="D883" s="51">
        <v>7942.41</v>
      </c>
    </row>
    <row r="884" spans="1:4" ht="15.75" customHeight="1" x14ac:dyDescent="0.3">
      <c r="A884" s="51">
        <v>705366</v>
      </c>
      <c r="B884" s="51" t="s">
        <v>15587</v>
      </c>
      <c r="C884" s="51" t="s">
        <v>10</v>
      </c>
      <c r="D884" s="51">
        <v>9197.89</v>
      </c>
    </row>
    <row r="885" spans="1:4" ht="15.75" customHeight="1" x14ac:dyDescent="0.3">
      <c r="A885" s="51">
        <v>705365</v>
      </c>
      <c r="B885" s="51" t="s">
        <v>15588</v>
      </c>
      <c r="C885" s="51" t="s">
        <v>10</v>
      </c>
      <c r="D885" s="51">
        <v>8525.91</v>
      </c>
    </row>
    <row r="886" spans="1:4" ht="15.75" customHeight="1" x14ac:dyDescent="0.3">
      <c r="A886" s="51">
        <v>705368</v>
      </c>
      <c r="B886" s="51" t="s">
        <v>15589</v>
      </c>
      <c r="C886" s="51" t="s">
        <v>10</v>
      </c>
      <c r="D886" s="51">
        <v>10323.870000000001</v>
      </c>
    </row>
    <row r="887" spans="1:4" ht="15.75" customHeight="1" x14ac:dyDescent="0.3">
      <c r="A887" s="51">
        <v>705367</v>
      </c>
      <c r="B887" s="51" t="s">
        <v>15590</v>
      </c>
      <c r="C887" s="51" t="s">
        <v>10</v>
      </c>
      <c r="D887" s="51">
        <v>9651.9</v>
      </c>
    </row>
    <row r="888" spans="1:4" ht="15.75" customHeight="1" x14ac:dyDescent="0.3">
      <c r="A888" s="51">
        <v>705374</v>
      </c>
      <c r="B888" s="51" t="s">
        <v>15591</v>
      </c>
      <c r="C888" s="51" t="s">
        <v>10</v>
      </c>
      <c r="D888" s="51">
        <v>10834.98</v>
      </c>
    </row>
    <row r="889" spans="1:4" ht="15.75" customHeight="1" x14ac:dyDescent="0.3">
      <c r="A889" s="51">
        <v>705373</v>
      </c>
      <c r="B889" s="51" t="s">
        <v>15592</v>
      </c>
      <c r="C889" s="51" t="s">
        <v>10</v>
      </c>
      <c r="D889" s="51">
        <v>10185.07</v>
      </c>
    </row>
    <row r="890" spans="1:4" ht="15.75" customHeight="1" x14ac:dyDescent="0.3">
      <c r="A890" s="51">
        <v>705376</v>
      </c>
      <c r="B890" s="51" t="s">
        <v>15593</v>
      </c>
      <c r="C890" s="51" t="s">
        <v>10</v>
      </c>
      <c r="D890" s="51">
        <v>9704.4500000000007</v>
      </c>
    </row>
    <row r="891" spans="1:4" ht="15.75" customHeight="1" x14ac:dyDescent="0.3">
      <c r="A891" s="51">
        <v>705375</v>
      </c>
      <c r="B891" s="51" t="s">
        <v>15594</v>
      </c>
      <c r="C891" s="51" t="s">
        <v>10</v>
      </c>
      <c r="D891" s="51">
        <v>9054.5400000000009</v>
      </c>
    </row>
    <row r="892" spans="1:4" ht="15.75" customHeight="1" x14ac:dyDescent="0.3">
      <c r="A892" s="51">
        <v>705384</v>
      </c>
      <c r="B892" s="51" t="s">
        <v>15595</v>
      </c>
      <c r="C892" s="51" t="s">
        <v>10</v>
      </c>
      <c r="D892" s="51">
        <v>14675.52</v>
      </c>
    </row>
    <row r="893" spans="1:4" ht="15.75" customHeight="1" x14ac:dyDescent="0.3">
      <c r="A893" s="51">
        <v>705383</v>
      </c>
      <c r="B893" s="51" t="s">
        <v>15596</v>
      </c>
      <c r="C893" s="51" t="s">
        <v>10</v>
      </c>
      <c r="D893" s="51">
        <v>13684.04</v>
      </c>
    </row>
    <row r="894" spans="1:4" ht="15.75" customHeight="1" x14ac:dyDescent="0.3">
      <c r="A894" s="51">
        <v>705386</v>
      </c>
      <c r="B894" s="51" t="s">
        <v>15597</v>
      </c>
      <c r="C894" s="51" t="s">
        <v>10</v>
      </c>
      <c r="D894" s="51">
        <v>15832.78</v>
      </c>
    </row>
    <row r="895" spans="1:4" ht="15.75" customHeight="1" x14ac:dyDescent="0.3">
      <c r="A895" s="51">
        <v>705385</v>
      </c>
      <c r="B895" s="51" t="s">
        <v>15598</v>
      </c>
      <c r="C895" s="51" t="s">
        <v>10</v>
      </c>
      <c r="D895" s="51">
        <v>14841.3</v>
      </c>
    </row>
    <row r="896" spans="1:4" ht="15.75" customHeight="1" x14ac:dyDescent="0.3">
      <c r="A896" s="51">
        <v>705378</v>
      </c>
      <c r="B896" s="51" t="s">
        <v>15599</v>
      </c>
      <c r="C896" s="51" t="s">
        <v>10</v>
      </c>
      <c r="D896" s="51">
        <v>10990.7</v>
      </c>
    </row>
    <row r="897" spans="1:4" ht="15.75" customHeight="1" x14ac:dyDescent="0.3">
      <c r="A897" s="51">
        <v>705377</v>
      </c>
      <c r="B897" s="51" t="s">
        <v>15600</v>
      </c>
      <c r="C897" s="51" t="s">
        <v>10</v>
      </c>
      <c r="D897" s="51">
        <v>10172.4</v>
      </c>
    </row>
    <row r="898" spans="1:4" ht="15.75" customHeight="1" x14ac:dyDescent="0.3">
      <c r="A898" s="51">
        <v>705380</v>
      </c>
      <c r="B898" s="51" t="s">
        <v>15601</v>
      </c>
      <c r="C898" s="51" t="s">
        <v>10</v>
      </c>
      <c r="D898" s="51">
        <v>12483.45</v>
      </c>
    </row>
    <row r="899" spans="1:4" ht="15.75" customHeight="1" x14ac:dyDescent="0.3">
      <c r="A899" s="51">
        <v>705379</v>
      </c>
      <c r="B899" s="51" t="s">
        <v>15602</v>
      </c>
      <c r="C899" s="51" t="s">
        <v>10</v>
      </c>
      <c r="D899" s="51">
        <v>11665.15</v>
      </c>
    </row>
    <row r="900" spans="1:4" ht="15.75" customHeight="1" x14ac:dyDescent="0.3">
      <c r="A900" s="51">
        <v>705382</v>
      </c>
      <c r="B900" s="51" t="s">
        <v>15603</v>
      </c>
      <c r="C900" s="51" t="s">
        <v>10</v>
      </c>
      <c r="D900" s="51">
        <v>13715.27</v>
      </c>
    </row>
    <row r="901" spans="1:4" ht="15.75" customHeight="1" x14ac:dyDescent="0.3">
      <c r="A901" s="51">
        <v>705381</v>
      </c>
      <c r="B901" s="51" t="s">
        <v>15604</v>
      </c>
      <c r="C901" s="51" t="s">
        <v>10</v>
      </c>
      <c r="D901" s="51">
        <v>12723.79</v>
      </c>
    </row>
    <row r="902" spans="1:4" ht="15.75" customHeight="1" x14ac:dyDescent="0.3">
      <c r="A902" s="51">
        <v>705388</v>
      </c>
      <c r="B902" s="51" t="s">
        <v>15605</v>
      </c>
      <c r="C902" s="51" t="s">
        <v>10</v>
      </c>
      <c r="D902" s="51">
        <v>13572.53</v>
      </c>
    </row>
    <row r="903" spans="1:4" ht="15.75" customHeight="1" x14ac:dyDescent="0.3">
      <c r="A903" s="51">
        <v>705387</v>
      </c>
      <c r="B903" s="51" t="s">
        <v>15606</v>
      </c>
      <c r="C903" s="51" t="s">
        <v>10</v>
      </c>
      <c r="D903" s="51">
        <v>12609.11</v>
      </c>
    </row>
    <row r="904" spans="1:4" ht="15.75" customHeight="1" x14ac:dyDescent="0.3">
      <c r="A904" s="51">
        <v>705390</v>
      </c>
      <c r="B904" s="51" t="s">
        <v>15607</v>
      </c>
      <c r="C904" s="51" t="s">
        <v>10</v>
      </c>
      <c r="D904" s="51">
        <v>12772.77</v>
      </c>
    </row>
    <row r="905" spans="1:4" ht="15.75" customHeight="1" x14ac:dyDescent="0.3">
      <c r="A905" s="51">
        <v>705389</v>
      </c>
      <c r="B905" s="51" t="s">
        <v>15608</v>
      </c>
      <c r="C905" s="51" t="s">
        <v>10</v>
      </c>
      <c r="D905" s="51">
        <v>11809.35</v>
      </c>
    </row>
    <row r="906" spans="1:4" ht="15.75" customHeight="1" x14ac:dyDescent="0.3">
      <c r="A906" s="51">
        <v>705399</v>
      </c>
      <c r="B906" s="51" t="s">
        <v>15609</v>
      </c>
      <c r="C906" s="51" t="s">
        <v>10</v>
      </c>
      <c r="D906" s="51">
        <v>19634.169999999998</v>
      </c>
    </row>
    <row r="907" spans="1:4" ht="15.75" customHeight="1" x14ac:dyDescent="0.3">
      <c r="A907" s="51">
        <v>705398</v>
      </c>
      <c r="B907" s="51" t="s">
        <v>15610</v>
      </c>
      <c r="C907" s="51" t="s">
        <v>10</v>
      </c>
      <c r="D907" s="51">
        <v>18192.95</v>
      </c>
    </row>
    <row r="908" spans="1:4" ht="15.75" customHeight="1" x14ac:dyDescent="0.3">
      <c r="A908" s="51">
        <v>705401</v>
      </c>
      <c r="B908" s="51" t="s">
        <v>15611</v>
      </c>
      <c r="C908" s="51" t="s">
        <v>10</v>
      </c>
      <c r="D908" s="51">
        <v>21201.43</v>
      </c>
    </row>
    <row r="909" spans="1:4" ht="15.75" customHeight="1" x14ac:dyDescent="0.3">
      <c r="A909" s="51">
        <v>705400</v>
      </c>
      <c r="B909" s="51" t="s">
        <v>15612</v>
      </c>
      <c r="C909" s="51" t="s">
        <v>10</v>
      </c>
      <c r="D909" s="51">
        <v>19760.2</v>
      </c>
    </row>
    <row r="910" spans="1:4" ht="15.75" customHeight="1" x14ac:dyDescent="0.3">
      <c r="A910" s="51">
        <v>705392</v>
      </c>
      <c r="B910" s="51" t="s">
        <v>15613</v>
      </c>
      <c r="C910" s="51" t="s">
        <v>10</v>
      </c>
      <c r="D910" s="51">
        <v>14529.33</v>
      </c>
    </row>
    <row r="911" spans="1:4" ht="15.75" customHeight="1" x14ac:dyDescent="0.3">
      <c r="A911" s="51">
        <v>705391</v>
      </c>
      <c r="B911" s="51" t="s">
        <v>15614</v>
      </c>
      <c r="C911" s="51" t="s">
        <v>10</v>
      </c>
      <c r="D911" s="51">
        <v>13362.86</v>
      </c>
    </row>
    <row r="912" spans="1:4" ht="15.75" customHeight="1" x14ac:dyDescent="0.3">
      <c r="A912" s="51">
        <v>705395</v>
      </c>
      <c r="B912" s="51" t="s">
        <v>15615</v>
      </c>
      <c r="C912" s="51" t="s">
        <v>10</v>
      </c>
      <c r="D912" s="51">
        <v>16608.45</v>
      </c>
    </row>
    <row r="913" spans="1:4" ht="15.75" customHeight="1" x14ac:dyDescent="0.3">
      <c r="A913" s="51">
        <v>705394</v>
      </c>
      <c r="B913" s="51" t="s">
        <v>15616</v>
      </c>
      <c r="C913" s="51" t="s">
        <v>10</v>
      </c>
      <c r="D913" s="51">
        <v>15441.97</v>
      </c>
    </row>
    <row r="914" spans="1:4" ht="15.75" customHeight="1" x14ac:dyDescent="0.3">
      <c r="A914" s="51">
        <v>705397</v>
      </c>
      <c r="B914" s="51" t="s">
        <v>15617</v>
      </c>
      <c r="C914" s="51" t="s">
        <v>10</v>
      </c>
      <c r="D914" s="51">
        <v>18137.95</v>
      </c>
    </row>
    <row r="915" spans="1:4" ht="15.75" customHeight="1" x14ac:dyDescent="0.3">
      <c r="A915" s="51">
        <v>705396</v>
      </c>
      <c r="B915" s="51" t="s">
        <v>15618</v>
      </c>
      <c r="C915" s="51" t="s">
        <v>10</v>
      </c>
      <c r="D915" s="51">
        <v>16696.73</v>
      </c>
    </row>
    <row r="916" spans="1:4" ht="15.75" customHeight="1" x14ac:dyDescent="0.3">
      <c r="A916" s="51">
        <v>804213</v>
      </c>
      <c r="B916" s="51" t="s">
        <v>15619</v>
      </c>
      <c r="C916" s="51" t="s">
        <v>14704</v>
      </c>
      <c r="D916" s="51">
        <v>1597.95</v>
      </c>
    </row>
    <row r="917" spans="1:4" ht="15.75" customHeight="1" x14ac:dyDescent="0.3">
      <c r="A917" s="51">
        <v>804212</v>
      </c>
      <c r="B917" s="51" t="s">
        <v>15620</v>
      </c>
      <c r="C917" s="51" t="s">
        <v>14704</v>
      </c>
      <c r="D917" s="51">
        <v>1364.09</v>
      </c>
    </row>
    <row r="918" spans="1:4" ht="15.75" customHeight="1" x14ac:dyDescent="0.3">
      <c r="A918" s="51">
        <v>804217</v>
      </c>
      <c r="B918" s="51" t="s">
        <v>15621</v>
      </c>
      <c r="C918" s="51" t="s">
        <v>14704</v>
      </c>
      <c r="D918" s="51">
        <v>1607.64</v>
      </c>
    </row>
    <row r="919" spans="1:4" ht="15.75" customHeight="1" x14ac:dyDescent="0.3">
      <c r="A919" s="51">
        <v>804216</v>
      </c>
      <c r="B919" s="51" t="s">
        <v>15622</v>
      </c>
      <c r="C919" s="51" t="s">
        <v>14704</v>
      </c>
      <c r="D919" s="51">
        <v>1373.3</v>
      </c>
    </row>
    <row r="920" spans="1:4" ht="15.75" customHeight="1" x14ac:dyDescent="0.3">
      <c r="A920" s="51">
        <v>804219</v>
      </c>
      <c r="B920" s="51" t="s">
        <v>15623</v>
      </c>
      <c r="C920" s="51" t="s">
        <v>14704</v>
      </c>
      <c r="D920" s="51">
        <v>1619.96</v>
      </c>
    </row>
    <row r="921" spans="1:4" ht="15.75" customHeight="1" x14ac:dyDescent="0.3">
      <c r="A921" s="51">
        <v>804218</v>
      </c>
      <c r="B921" s="51" t="s">
        <v>15624</v>
      </c>
      <c r="C921" s="51" t="s">
        <v>14704</v>
      </c>
      <c r="D921" s="51">
        <v>1385.15</v>
      </c>
    </row>
    <row r="922" spans="1:4" ht="15.75" customHeight="1" x14ac:dyDescent="0.3">
      <c r="A922" s="51">
        <v>804221</v>
      </c>
      <c r="B922" s="51" t="s">
        <v>15625</v>
      </c>
      <c r="C922" s="51" t="s">
        <v>14704</v>
      </c>
      <c r="D922" s="51">
        <v>1639.77</v>
      </c>
    </row>
    <row r="923" spans="1:4" ht="15.75" customHeight="1" x14ac:dyDescent="0.3">
      <c r="A923" s="51">
        <v>804220</v>
      </c>
      <c r="B923" s="51" t="s">
        <v>15626</v>
      </c>
      <c r="C923" s="51" t="s">
        <v>14704</v>
      </c>
      <c r="D923" s="51">
        <v>1404.12</v>
      </c>
    </row>
    <row r="924" spans="1:4" ht="15.75" customHeight="1" x14ac:dyDescent="0.3">
      <c r="A924" s="51">
        <v>804223</v>
      </c>
      <c r="B924" s="51" t="s">
        <v>15627</v>
      </c>
      <c r="C924" s="51" t="s">
        <v>14704</v>
      </c>
      <c r="D924" s="51">
        <v>1665.74</v>
      </c>
    </row>
    <row r="925" spans="1:4" ht="15.75" customHeight="1" x14ac:dyDescent="0.3">
      <c r="A925" s="51">
        <v>804222</v>
      </c>
      <c r="B925" s="51" t="s">
        <v>15628</v>
      </c>
      <c r="C925" s="51" t="s">
        <v>14704</v>
      </c>
      <c r="D925" s="51">
        <v>1429.01</v>
      </c>
    </row>
    <row r="926" spans="1:4" ht="15.75" customHeight="1" x14ac:dyDescent="0.3">
      <c r="A926" s="51">
        <v>804225</v>
      </c>
      <c r="B926" s="51" t="s">
        <v>15629</v>
      </c>
      <c r="C926" s="51" t="s">
        <v>14704</v>
      </c>
      <c r="D926" s="51">
        <v>1700.05</v>
      </c>
    </row>
    <row r="927" spans="1:4" ht="15.75" customHeight="1" x14ac:dyDescent="0.3">
      <c r="A927" s="51">
        <v>804224</v>
      </c>
      <c r="B927" s="51" t="s">
        <v>15630</v>
      </c>
      <c r="C927" s="51" t="s">
        <v>14704</v>
      </c>
      <c r="D927" s="51">
        <v>1462.13</v>
      </c>
    </row>
    <row r="928" spans="1:4" ht="15.75" customHeight="1" x14ac:dyDescent="0.3">
      <c r="A928" s="51">
        <v>804227</v>
      </c>
      <c r="B928" s="51" t="s">
        <v>15631</v>
      </c>
      <c r="C928" s="51" t="s">
        <v>14704</v>
      </c>
      <c r="D928" s="51">
        <v>1746.68</v>
      </c>
    </row>
    <row r="929" spans="1:4" ht="15.75" customHeight="1" x14ac:dyDescent="0.3">
      <c r="A929" s="51">
        <v>804226</v>
      </c>
      <c r="B929" s="51" t="s">
        <v>15632</v>
      </c>
      <c r="C929" s="51" t="s">
        <v>14704</v>
      </c>
      <c r="D929" s="51">
        <v>1507.32</v>
      </c>
    </row>
    <row r="930" spans="1:4" ht="15.75" customHeight="1" x14ac:dyDescent="0.3">
      <c r="A930" s="51">
        <v>804229</v>
      </c>
      <c r="B930" s="51" t="s">
        <v>15633</v>
      </c>
      <c r="C930" s="51" t="s">
        <v>14704</v>
      </c>
      <c r="D930" s="51">
        <v>1807.79</v>
      </c>
    </row>
    <row r="931" spans="1:4" ht="15.75" customHeight="1" x14ac:dyDescent="0.3">
      <c r="A931" s="51">
        <v>804228</v>
      </c>
      <c r="B931" s="51" t="s">
        <v>15634</v>
      </c>
      <c r="C931" s="51" t="s">
        <v>14704</v>
      </c>
      <c r="D931" s="51">
        <v>1566.88</v>
      </c>
    </row>
    <row r="932" spans="1:4" ht="15.75" customHeight="1" x14ac:dyDescent="0.3">
      <c r="A932" s="51">
        <v>804231</v>
      </c>
      <c r="B932" s="51" t="s">
        <v>15635</v>
      </c>
      <c r="C932" s="51" t="s">
        <v>14704</v>
      </c>
      <c r="D932" s="51">
        <v>1891.75</v>
      </c>
    </row>
    <row r="933" spans="1:4" ht="15.75" customHeight="1" x14ac:dyDescent="0.3">
      <c r="A933" s="51">
        <v>804230</v>
      </c>
      <c r="B933" s="51" t="s">
        <v>15636</v>
      </c>
      <c r="C933" s="51" t="s">
        <v>14704</v>
      </c>
      <c r="D933" s="51">
        <v>1649.05</v>
      </c>
    </row>
    <row r="934" spans="1:4" ht="15.75" customHeight="1" x14ac:dyDescent="0.3">
      <c r="A934" s="51">
        <v>804215</v>
      </c>
      <c r="B934" s="51" t="s">
        <v>15637</v>
      </c>
      <c r="C934" s="51" t="s">
        <v>14704</v>
      </c>
      <c r="D934" s="51">
        <v>1600.16</v>
      </c>
    </row>
    <row r="935" spans="1:4" ht="15.75" customHeight="1" x14ac:dyDescent="0.3">
      <c r="A935" s="51">
        <v>804214</v>
      </c>
      <c r="B935" s="51" t="s">
        <v>15638</v>
      </c>
      <c r="C935" s="51" t="s">
        <v>14704</v>
      </c>
      <c r="D935" s="51">
        <v>1366.18</v>
      </c>
    </row>
    <row r="936" spans="1:4" ht="15.75" customHeight="1" x14ac:dyDescent="0.3">
      <c r="A936" s="51">
        <v>804417</v>
      </c>
      <c r="B936" s="51" t="s">
        <v>15639</v>
      </c>
      <c r="C936" s="51" t="s">
        <v>14704</v>
      </c>
      <c r="D936" s="51">
        <v>4130.1400000000003</v>
      </c>
    </row>
    <row r="937" spans="1:4" ht="15.75" customHeight="1" x14ac:dyDescent="0.3">
      <c r="A937" s="51">
        <v>804233</v>
      </c>
      <c r="B937" s="51" t="s">
        <v>15640</v>
      </c>
      <c r="C937" s="51" t="s">
        <v>14704</v>
      </c>
      <c r="D937" s="51">
        <v>2366.29</v>
      </c>
    </row>
    <row r="938" spans="1:4" ht="15.75" customHeight="1" x14ac:dyDescent="0.3">
      <c r="A938" s="51">
        <v>804416</v>
      </c>
      <c r="B938" s="51" t="s">
        <v>15641</v>
      </c>
      <c r="C938" s="51" t="s">
        <v>14704</v>
      </c>
      <c r="D938" s="51">
        <v>3519.98</v>
      </c>
    </row>
    <row r="939" spans="1:4" ht="15.75" customHeight="1" x14ac:dyDescent="0.3">
      <c r="A939" s="51">
        <v>804232</v>
      </c>
      <c r="B939" s="51" t="s">
        <v>15642</v>
      </c>
      <c r="C939" s="51" t="s">
        <v>14704</v>
      </c>
      <c r="D939" s="51">
        <v>2003.37</v>
      </c>
    </row>
    <row r="940" spans="1:4" ht="15.75" customHeight="1" x14ac:dyDescent="0.3">
      <c r="A940" s="51">
        <v>804237</v>
      </c>
      <c r="B940" s="51" t="s">
        <v>15643</v>
      </c>
      <c r="C940" s="51" t="s">
        <v>14704</v>
      </c>
      <c r="D940" s="51">
        <v>2380.83</v>
      </c>
    </row>
    <row r="941" spans="1:4" ht="15.75" customHeight="1" x14ac:dyDescent="0.3">
      <c r="A941" s="51">
        <v>804236</v>
      </c>
      <c r="B941" s="51" t="s">
        <v>15644</v>
      </c>
      <c r="C941" s="51" t="s">
        <v>14704</v>
      </c>
      <c r="D941" s="51">
        <v>2017.08</v>
      </c>
    </row>
    <row r="942" spans="1:4" ht="15.75" customHeight="1" x14ac:dyDescent="0.3">
      <c r="A942" s="51">
        <v>804419</v>
      </c>
      <c r="B942" s="51" t="s">
        <v>15645</v>
      </c>
      <c r="C942" s="51" t="s">
        <v>14704</v>
      </c>
      <c r="D942" s="51">
        <v>4319.84</v>
      </c>
    </row>
    <row r="943" spans="1:4" ht="15.75" customHeight="1" x14ac:dyDescent="0.3">
      <c r="A943" s="51">
        <v>804239</v>
      </c>
      <c r="B943" s="51" t="s">
        <v>15646</v>
      </c>
      <c r="C943" s="51" t="s">
        <v>14704</v>
      </c>
      <c r="D943" s="51">
        <v>2399.7800000000002</v>
      </c>
    </row>
    <row r="944" spans="1:4" ht="15.75" customHeight="1" x14ac:dyDescent="0.3">
      <c r="A944" s="51">
        <v>804418</v>
      </c>
      <c r="B944" s="51" t="s">
        <v>15647</v>
      </c>
      <c r="C944" s="51" t="s">
        <v>14704</v>
      </c>
      <c r="D944" s="51">
        <v>3680.52</v>
      </c>
    </row>
    <row r="945" spans="1:4" ht="15.75" customHeight="1" x14ac:dyDescent="0.3">
      <c r="A945" s="51">
        <v>804238</v>
      </c>
      <c r="B945" s="51" t="s">
        <v>15648</v>
      </c>
      <c r="C945" s="51" t="s">
        <v>14704</v>
      </c>
      <c r="D945" s="51">
        <v>2034.94</v>
      </c>
    </row>
    <row r="946" spans="1:4" ht="15.75" customHeight="1" x14ac:dyDescent="0.3">
      <c r="A946" s="51">
        <v>804241</v>
      </c>
      <c r="B946" s="51" t="s">
        <v>15649</v>
      </c>
      <c r="C946" s="51" t="s">
        <v>14704</v>
      </c>
      <c r="D946" s="51">
        <v>2427.08</v>
      </c>
    </row>
    <row r="947" spans="1:4" ht="15.75" customHeight="1" x14ac:dyDescent="0.3">
      <c r="A947" s="51">
        <v>804240</v>
      </c>
      <c r="B947" s="51" t="s">
        <v>15650</v>
      </c>
      <c r="C947" s="51" t="s">
        <v>14704</v>
      </c>
      <c r="D947" s="51">
        <v>2060.8200000000002</v>
      </c>
    </row>
    <row r="948" spans="1:4" ht="15.75" customHeight="1" x14ac:dyDescent="0.3">
      <c r="A948" s="51">
        <v>804243</v>
      </c>
      <c r="B948" s="51" t="s">
        <v>15651</v>
      </c>
      <c r="C948" s="51" t="s">
        <v>14704</v>
      </c>
      <c r="D948" s="51">
        <v>2464.5100000000002</v>
      </c>
    </row>
    <row r="949" spans="1:4" ht="15.75" customHeight="1" x14ac:dyDescent="0.3">
      <c r="A949" s="51">
        <v>804242</v>
      </c>
      <c r="B949" s="51" t="s">
        <v>15652</v>
      </c>
      <c r="C949" s="51" t="s">
        <v>14704</v>
      </c>
      <c r="D949" s="51">
        <v>2096.4499999999998</v>
      </c>
    </row>
    <row r="950" spans="1:4" ht="15.75" customHeight="1" x14ac:dyDescent="0.3">
      <c r="A950" s="51">
        <v>804421</v>
      </c>
      <c r="B950" s="51" t="s">
        <v>15653</v>
      </c>
      <c r="C950" s="51" t="s">
        <v>14704</v>
      </c>
      <c r="D950" s="51">
        <v>4819.3100000000004</v>
      </c>
    </row>
    <row r="951" spans="1:4" ht="15.75" customHeight="1" x14ac:dyDescent="0.3">
      <c r="A951" s="51">
        <v>804245</v>
      </c>
      <c r="B951" s="51" t="s">
        <v>15654</v>
      </c>
      <c r="C951" s="51" t="s">
        <v>14704</v>
      </c>
      <c r="D951" s="51">
        <v>2515.14</v>
      </c>
    </row>
    <row r="952" spans="1:4" ht="15.75" customHeight="1" x14ac:dyDescent="0.3">
      <c r="A952" s="51">
        <v>804420</v>
      </c>
      <c r="B952" s="51" t="s">
        <v>15655</v>
      </c>
      <c r="C952" s="51" t="s">
        <v>14704</v>
      </c>
      <c r="D952" s="51">
        <v>4103.8599999999997</v>
      </c>
    </row>
    <row r="953" spans="1:4" ht="15.75" customHeight="1" x14ac:dyDescent="0.3">
      <c r="A953" s="51">
        <v>804244</v>
      </c>
      <c r="B953" s="51" t="s">
        <v>15656</v>
      </c>
      <c r="C953" s="51" t="s">
        <v>14704</v>
      </c>
      <c r="D953" s="51">
        <v>2144.81</v>
      </c>
    </row>
    <row r="954" spans="1:4" ht="15.75" customHeight="1" x14ac:dyDescent="0.3">
      <c r="A954" s="51">
        <v>804247</v>
      </c>
      <c r="B954" s="51" t="s">
        <v>15657</v>
      </c>
      <c r="C954" s="51" t="s">
        <v>14704</v>
      </c>
      <c r="D954" s="51">
        <v>2581.58</v>
      </c>
    </row>
    <row r="955" spans="1:4" ht="15.75" customHeight="1" x14ac:dyDescent="0.3">
      <c r="A955" s="51">
        <v>804246</v>
      </c>
      <c r="B955" s="51" t="s">
        <v>15658</v>
      </c>
      <c r="C955" s="51" t="s">
        <v>14704</v>
      </c>
      <c r="D955" s="51">
        <v>2208.7399999999998</v>
      </c>
    </row>
    <row r="956" spans="1:4" ht="15.75" customHeight="1" x14ac:dyDescent="0.3">
      <c r="A956" s="51">
        <v>804249</v>
      </c>
      <c r="B956" s="51" t="s">
        <v>15659</v>
      </c>
      <c r="C956" s="51" t="s">
        <v>14704</v>
      </c>
      <c r="D956" s="51">
        <v>2670.88</v>
      </c>
    </row>
    <row r="957" spans="1:4" ht="15.75" customHeight="1" x14ac:dyDescent="0.3">
      <c r="A957" s="51">
        <v>804248</v>
      </c>
      <c r="B957" s="51" t="s">
        <v>15660</v>
      </c>
      <c r="C957" s="51" t="s">
        <v>14704</v>
      </c>
      <c r="D957" s="51">
        <v>2295.0500000000002</v>
      </c>
    </row>
    <row r="958" spans="1:4" ht="15.75" customHeight="1" x14ac:dyDescent="0.3">
      <c r="A958" s="51">
        <v>804423</v>
      </c>
      <c r="B958" s="51" t="s">
        <v>15661</v>
      </c>
      <c r="C958" s="51" t="s">
        <v>14704</v>
      </c>
      <c r="D958" s="51">
        <v>5963.34</v>
      </c>
    </row>
    <row r="959" spans="1:4" ht="15.75" customHeight="1" x14ac:dyDescent="0.3">
      <c r="A959" s="51">
        <v>804251</v>
      </c>
      <c r="B959" s="51" t="s">
        <v>15662</v>
      </c>
      <c r="C959" s="51" t="s">
        <v>14704</v>
      </c>
      <c r="D959" s="51">
        <v>2790.48</v>
      </c>
    </row>
    <row r="960" spans="1:4" ht="15.75" customHeight="1" x14ac:dyDescent="0.3">
      <c r="A960" s="51">
        <v>804422</v>
      </c>
      <c r="B960" s="51" t="s">
        <v>15663</v>
      </c>
      <c r="C960" s="51" t="s">
        <v>14704</v>
      </c>
      <c r="D960" s="51">
        <v>5070.68</v>
      </c>
    </row>
    <row r="961" spans="1:4" ht="15.75" customHeight="1" x14ac:dyDescent="0.3">
      <c r="A961" s="51">
        <v>804250</v>
      </c>
      <c r="B961" s="51" t="s">
        <v>15664</v>
      </c>
      <c r="C961" s="51" t="s">
        <v>14704</v>
      </c>
      <c r="D961" s="51">
        <v>2411.5500000000002</v>
      </c>
    </row>
    <row r="962" spans="1:4" ht="15.75" customHeight="1" x14ac:dyDescent="0.3">
      <c r="A962" s="51">
        <v>804235</v>
      </c>
      <c r="B962" s="51" t="s">
        <v>15665</v>
      </c>
      <c r="C962" s="51" t="s">
        <v>14704</v>
      </c>
      <c r="D962" s="51">
        <v>2369.8200000000002</v>
      </c>
    </row>
    <row r="963" spans="1:4" ht="15.75" customHeight="1" x14ac:dyDescent="0.3">
      <c r="A963" s="51">
        <v>804234</v>
      </c>
      <c r="B963" s="51" t="s">
        <v>15666</v>
      </c>
      <c r="C963" s="51" t="s">
        <v>14704</v>
      </c>
      <c r="D963" s="51">
        <v>2006.66</v>
      </c>
    </row>
    <row r="964" spans="1:4" ht="15.75" customHeight="1" x14ac:dyDescent="0.3">
      <c r="A964" s="51">
        <v>804425</v>
      </c>
      <c r="B964" s="51" t="s">
        <v>15667</v>
      </c>
      <c r="C964" s="51" t="s">
        <v>14704</v>
      </c>
      <c r="D964" s="51">
        <v>5958.1</v>
      </c>
    </row>
    <row r="965" spans="1:4" ht="15.75" customHeight="1" x14ac:dyDescent="0.3">
      <c r="A965" s="51">
        <v>804253</v>
      </c>
      <c r="B965" s="51" t="s">
        <v>15668</v>
      </c>
      <c r="C965" s="51" t="s">
        <v>14704</v>
      </c>
      <c r="D965" s="51">
        <v>3277.71</v>
      </c>
    </row>
    <row r="966" spans="1:4" ht="15.75" customHeight="1" x14ac:dyDescent="0.3">
      <c r="A966" s="51">
        <v>804424</v>
      </c>
      <c r="B966" s="51" t="s">
        <v>15669</v>
      </c>
      <c r="C966" s="51" t="s">
        <v>14704</v>
      </c>
      <c r="D966" s="51">
        <v>5015.3599999999997</v>
      </c>
    </row>
    <row r="967" spans="1:4" ht="15.75" customHeight="1" x14ac:dyDescent="0.3">
      <c r="A967" s="51">
        <v>804252</v>
      </c>
      <c r="B967" s="51" t="s">
        <v>15670</v>
      </c>
      <c r="C967" s="51" t="s">
        <v>14704</v>
      </c>
      <c r="D967" s="51">
        <v>2750.95</v>
      </c>
    </row>
    <row r="968" spans="1:4" ht="15.75" customHeight="1" x14ac:dyDescent="0.3">
      <c r="A968" s="51">
        <v>804257</v>
      </c>
      <c r="B968" s="51" t="s">
        <v>15671</v>
      </c>
      <c r="C968" s="51" t="s">
        <v>14704</v>
      </c>
      <c r="D968" s="51">
        <v>3298.88</v>
      </c>
    </row>
    <row r="969" spans="1:4" ht="15.75" customHeight="1" x14ac:dyDescent="0.3">
      <c r="A969" s="51">
        <v>804256</v>
      </c>
      <c r="B969" s="51" t="s">
        <v>15672</v>
      </c>
      <c r="C969" s="51" t="s">
        <v>14704</v>
      </c>
      <c r="D969" s="51">
        <v>2770.45</v>
      </c>
    </row>
    <row r="970" spans="1:4" ht="15.75" customHeight="1" x14ac:dyDescent="0.3">
      <c r="A970" s="51">
        <v>804427</v>
      </c>
      <c r="B970" s="51" t="s">
        <v>15673</v>
      </c>
      <c r="C970" s="51" t="s">
        <v>14704</v>
      </c>
      <c r="D970" s="51">
        <v>6245.53</v>
      </c>
    </row>
    <row r="971" spans="1:4" ht="15.75" customHeight="1" x14ac:dyDescent="0.3">
      <c r="A971" s="51">
        <v>804259</v>
      </c>
      <c r="B971" s="51" t="s">
        <v>15674</v>
      </c>
      <c r="C971" s="51" t="s">
        <v>14704</v>
      </c>
      <c r="D971" s="51">
        <v>3325.79</v>
      </c>
    </row>
    <row r="972" spans="1:4" ht="15.75" customHeight="1" x14ac:dyDescent="0.3">
      <c r="A972" s="51">
        <v>804426</v>
      </c>
      <c r="B972" s="51" t="s">
        <v>15675</v>
      </c>
      <c r="C972" s="51" t="s">
        <v>14704</v>
      </c>
      <c r="D972" s="51">
        <v>5255</v>
      </c>
    </row>
    <row r="973" spans="1:4" ht="15.75" customHeight="1" x14ac:dyDescent="0.3">
      <c r="A973" s="51">
        <v>804258</v>
      </c>
      <c r="B973" s="51" t="s">
        <v>15676</v>
      </c>
      <c r="C973" s="51" t="s">
        <v>14704</v>
      </c>
      <c r="D973" s="51">
        <v>2795.33</v>
      </c>
    </row>
    <row r="974" spans="1:4" ht="15.75" customHeight="1" x14ac:dyDescent="0.3">
      <c r="A974" s="51">
        <v>804261</v>
      </c>
      <c r="B974" s="51" t="s">
        <v>15677</v>
      </c>
      <c r="C974" s="51" t="s">
        <v>14704</v>
      </c>
      <c r="D974" s="51">
        <v>3365.48</v>
      </c>
    </row>
    <row r="975" spans="1:4" ht="15.75" customHeight="1" x14ac:dyDescent="0.3">
      <c r="A975" s="51">
        <v>804260</v>
      </c>
      <c r="B975" s="51" t="s">
        <v>15678</v>
      </c>
      <c r="C975" s="51" t="s">
        <v>14704</v>
      </c>
      <c r="D975" s="51">
        <v>2832.15</v>
      </c>
    </row>
    <row r="976" spans="1:4" ht="15.75" customHeight="1" x14ac:dyDescent="0.3">
      <c r="A976" s="51">
        <v>804263</v>
      </c>
      <c r="B976" s="51" t="s">
        <v>15679</v>
      </c>
      <c r="C976" s="51" t="s">
        <v>14704</v>
      </c>
      <c r="D976" s="51">
        <v>3419.7</v>
      </c>
    </row>
    <row r="977" spans="1:4" ht="15.75" customHeight="1" x14ac:dyDescent="0.3">
      <c r="A977" s="51">
        <v>804262</v>
      </c>
      <c r="B977" s="51" t="s">
        <v>15680</v>
      </c>
      <c r="C977" s="51" t="s">
        <v>14704</v>
      </c>
      <c r="D977" s="51">
        <v>2882.67</v>
      </c>
    </row>
    <row r="978" spans="1:4" ht="15.75" customHeight="1" x14ac:dyDescent="0.3">
      <c r="A978" s="51">
        <v>804429</v>
      </c>
      <c r="B978" s="51" t="s">
        <v>15681</v>
      </c>
      <c r="C978" s="51" t="s">
        <v>14704</v>
      </c>
      <c r="D978" s="51">
        <v>6969.35</v>
      </c>
    </row>
    <row r="979" spans="1:4" ht="15.75" customHeight="1" x14ac:dyDescent="0.3">
      <c r="A979" s="51">
        <v>804265</v>
      </c>
      <c r="B979" s="51" t="s">
        <v>15682</v>
      </c>
      <c r="C979" s="51" t="s">
        <v>14704</v>
      </c>
      <c r="D979" s="51">
        <v>3492.41</v>
      </c>
    </row>
    <row r="980" spans="1:4" ht="15.75" customHeight="1" x14ac:dyDescent="0.3">
      <c r="A980" s="51">
        <v>804428</v>
      </c>
      <c r="B980" s="51" t="s">
        <v>15683</v>
      </c>
      <c r="C980" s="51" t="s">
        <v>14704</v>
      </c>
      <c r="D980" s="51">
        <v>5859.79</v>
      </c>
    </row>
    <row r="981" spans="1:4" ht="15.75" customHeight="1" x14ac:dyDescent="0.3">
      <c r="A981" s="51">
        <v>804264</v>
      </c>
      <c r="B981" s="51" t="s">
        <v>15684</v>
      </c>
      <c r="C981" s="51" t="s">
        <v>14704</v>
      </c>
      <c r="D981" s="51">
        <v>2950.96</v>
      </c>
    </row>
    <row r="982" spans="1:4" ht="15.75" customHeight="1" x14ac:dyDescent="0.3">
      <c r="A982" s="51">
        <v>804267</v>
      </c>
      <c r="B982" s="51" t="s">
        <v>15685</v>
      </c>
      <c r="C982" s="51" t="s">
        <v>14704</v>
      </c>
      <c r="D982" s="51">
        <v>3585.79</v>
      </c>
    </row>
    <row r="983" spans="1:4" ht="15.75" customHeight="1" x14ac:dyDescent="0.3">
      <c r="A983" s="51">
        <v>804266</v>
      </c>
      <c r="B983" s="51" t="s">
        <v>15686</v>
      </c>
      <c r="C983" s="51" t="s">
        <v>14704</v>
      </c>
      <c r="D983" s="51">
        <v>3039.32</v>
      </c>
    </row>
    <row r="984" spans="1:4" ht="15.75" customHeight="1" x14ac:dyDescent="0.3">
      <c r="A984" s="51">
        <v>804269</v>
      </c>
      <c r="B984" s="51" t="s">
        <v>15687</v>
      </c>
      <c r="C984" s="51" t="s">
        <v>14704</v>
      </c>
      <c r="D984" s="51">
        <v>3710.39</v>
      </c>
    </row>
    <row r="985" spans="1:4" ht="15.75" customHeight="1" x14ac:dyDescent="0.3">
      <c r="A985" s="51">
        <v>804268</v>
      </c>
      <c r="B985" s="51" t="s">
        <v>15688</v>
      </c>
      <c r="C985" s="51" t="s">
        <v>14704</v>
      </c>
      <c r="D985" s="51">
        <v>3158.06</v>
      </c>
    </row>
    <row r="986" spans="1:4" ht="15.75" customHeight="1" x14ac:dyDescent="0.3">
      <c r="A986" s="51">
        <v>804431</v>
      </c>
      <c r="B986" s="51" t="s">
        <v>15689</v>
      </c>
      <c r="C986" s="51" t="s">
        <v>14704</v>
      </c>
      <c r="D986" s="51">
        <v>8636.2900000000009</v>
      </c>
    </row>
    <row r="987" spans="1:4" ht="15.75" customHeight="1" x14ac:dyDescent="0.3">
      <c r="A987" s="51">
        <v>804271</v>
      </c>
      <c r="B987" s="51" t="s">
        <v>15690</v>
      </c>
      <c r="C987" s="51" t="s">
        <v>14704</v>
      </c>
      <c r="D987" s="51">
        <v>3877.61</v>
      </c>
    </row>
    <row r="988" spans="1:4" ht="15.75" customHeight="1" x14ac:dyDescent="0.3">
      <c r="A988" s="51">
        <v>804430</v>
      </c>
      <c r="B988" s="51" t="s">
        <v>15691</v>
      </c>
      <c r="C988" s="51" t="s">
        <v>14704</v>
      </c>
      <c r="D988" s="51">
        <v>7249.26</v>
      </c>
    </row>
    <row r="989" spans="1:4" ht="15.75" customHeight="1" x14ac:dyDescent="0.3">
      <c r="A989" s="51">
        <v>804270</v>
      </c>
      <c r="B989" s="51" t="s">
        <v>15692</v>
      </c>
      <c r="C989" s="51" t="s">
        <v>14704</v>
      </c>
      <c r="D989" s="51">
        <v>3318.83</v>
      </c>
    </row>
    <row r="990" spans="1:4" ht="15.75" customHeight="1" x14ac:dyDescent="0.3">
      <c r="A990" s="51">
        <v>804255</v>
      </c>
      <c r="B990" s="51" t="s">
        <v>15693</v>
      </c>
      <c r="C990" s="51" t="s">
        <v>14704</v>
      </c>
      <c r="D990" s="51">
        <v>3283</v>
      </c>
    </row>
    <row r="991" spans="1:4" ht="15.75" customHeight="1" x14ac:dyDescent="0.3">
      <c r="A991" s="51">
        <v>804254</v>
      </c>
      <c r="B991" s="51" t="s">
        <v>15694</v>
      </c>
      <c r="C991" s="51" t="s">
        <v>14704</v>
      </c>
      <c r="D991" s="51">
        <v>2755.77</v>
      </c>
    </row>
    <row r="992" spans="1:4" ht="15.75" customHeight="1" x14ac:dyDescent="0.3">
      <c r="A992" s="51">
        <v>804433</v>
      </c>
      <c r="B992" s="51" t="s">
        <v>15695</v>
      </c>
      <c r="C992" s="51" t="s">
        <v>14704</v>
      </c>
      <c r="D992" s="51">
        <v>10457.5</v>
      </c>
    </row>
    <row r="993" spans="1:4" ht="15.75" customHeight="1" x14ac:dyDescent="0.3">
      <c r="A993" s="51">
        <v>804273</v>
      </c>
      <c r="B993" s="51" t="s">
        <v>15696</v>
      </c>
      <c r="C993" s="51" t="s">
        <v>14704</v>
      </c>
      <c r="D993" s="51">
        <v>5605.99</v>
      </c>
    </row>
    <row r="994" spans="1:4" ht="15.75" customHeight="1" x14ac:dyDescent="0.3">
      <c r="A994" s="51">
        <v>804432</v>
      </c>
      <c r="B994" s="51" t="s">
        <v>15697</v>
      </c>
      <c r="C994" s="51" t="s">
        <v>14704</v>
      </c>
      <c r="D994" s="51">
        <v>8648.5</v>
      </c>
    </row>
    <row r="995" spans="1:4" ht="15.75" customHeight="1" x14ac:dyDescent="0.3">
      <c r="A995" s="51">
        <v>804272</v>
      </c>
      <c r="B995" s="51" t="s">
        <v>15698</v>
      </c>
      <c r="C995" s="51" t="s">
        <v>14704</v>
      </c>
      <c r="D995" s="51">
        <v>4663.7299999999996</v>
      </c>
    </row>
    <row r="996" spans="1:4" ht="15.75" customHeight="1" x14ac:dyDescent="0.3">
      <c r="A996" s="51">
        <v>804277</v>
      </c>
      <c r="B996" s="51" t="s">
        <v>15699</v>
      </c>
      <c r="C996" s="51" t="s">
        <v>14704</v>
      </c>
      <c r="D996" s="51">
        <v>5637.78</v>
      </c>
    </row>
    <row r="997" spans="1:4" ht="15.75" customHeight="1" x14ac:dyDescent="0.3">
      <c r="A997" s="51">
        <v>804276</v>
      </c>
      <c r="B997" s="51" t="s">
        <v>15700</v>
      </c>
      <c r="C997" s="51" t="s">
        <v>14704</v>
      </c>
      <c r="D997" s="51">
        <v>4692.6499999999996</v>
      </c>
    </row>
    <row r="998" spans="1:4" ht="15.75" customHeight="1" x14ac:dyDescent="0.3">
      <c r="A998" s="51">
        <v>804435</v>
      </c>
      <c r="B998" s="51" t="s">
        <v>15701</v>
      </c>
      <c r="C998" s="51" t="s">
        <v>14704</v>
      </c>
      <c r="D998" s="51">
        <v>10974.22</v>
      </c>
    </row>
    <row r="999" spans="1:4" ht="15.75" customHeight="1" x14ac:dyDescent="0.3">
      <c r="A999" s="51">
        <v>804279</v>
      </c>
      <c r="B999" s="51" t="s">
        <v>15702</v>
      </c>
      <c r="C999" s="51" t="s">
        <v>14704</v>
      </c>
      <c r="D999" s="51">
        <v>5677.51</v>
      </c>
    </row>
    <row r="1000" spans="1:4" ht="15.75" customHeight="1" x14ac:dyDescent="0.3">
      <c r="A1000" s="51">
        <v>804434</v>
      </c>
      <c r="B1000" s="51" t="s">
        <v>15703</v>
      </c>
      <c r="C1000" s="51" t="s">
        <v>14704</v>
      </c>
      <c r="D1000" s="51">
        <v>9072.73</v>
      </c>
    </row>
    <row r="1001" spans="1:4" ht="15.75" customHeight="1" x14ac:dyDescent="0.3">
      <c r="A1001" s="51">
        <v>804278</v>
      </c>
      <c r="B1001" s="51" t="s">
        <v>15704</v>
      </c>
      <c r="C1001" s="51" t="s">
        <v>14704</v>
      </c>
      <c r="D1001" s="51">
        <v>4728.8</v>
      </c>
    </row>
    <row r="1002" spans="1:4" ht="15.75" customHeight="1" x14ac:dyDescent="0.3">
      <c r="A1002" s="51">
        <v>804281</v>
      </c>
      <c r="B1002" s="51" t="s">
        <v>15705</v>
      </c>
      <c r="C1002" s="51" t="s">
        <v>14704</v>
      </c>
      <c r="D1002" s="51">
        <v>5736.2</v>
      </c>
    </row>
    <row r="1003" spans="1:4" ht="15.75" customHeight="1" x14ac:dyDescent="0.3">
      <c r="A1003" s="51">
        <v>804280</v>
      </c>
      <c r="B1003" s="51" t="s">
        <v>15706</v>
      </c>
      <c r="C1003" s="51" t="s">
        <v>14704</v>
      </c>
      <c r="D1003" s="51">
        <v>4782.59</v>
      </c>
    </row>
    <row r="1004" spans="1:4" ht="15.75" customHeight="1" x14ac:dyDescent="0.3">
      <c r="A1004" s="51">
        <v>804283</v>
      </c>
      <c r="B1004" s="51" t="s">
        <v>15707</v>
      </c>
      <c r="C1004" s="51" t="s">
        <v>14704</v>
      </c>
      <c r="D1004" s="51">
        <v>5816.48</v>
      </c>
    </row>
    <row r="1005" spans="1:4" ht="15.75" customHeight="1" x14ac:dyDescent="0.3">
      <c r="A1005" s="51">
        <v>804282</v>
      </c>
      <c r="B1005" s="51" t="s">
        <v>15708</v>
      </c>
      <c r="C1005" s="51" t="s">
        <v>14704</v>
      </c>
      <c r="D1005" s="51">
        <v>4856.66</v>
      </c>
    </row>
    <row r="1006" spans="1:4" ht="15.75" customHeight="1" x14ac:dyDescent="0.3">
      <c r="A1006" s="51">
        <v>804437</v>
      </c>
      <c r="B1006" s="51" t="s">
        <v>15709</v>
      </c>
      <c r="C1006" s="51" t="s">
        <v>14704</v>
      </c>
      <c r="D1006" s="51">
        <v>12287.31</v>
      </c>
    </row>
    <row r="1007" spans="1:4" ht="15.75" customHeight="1" x14ac:dyDescent="0.3">
      <c r="A1007" s="51">
        <v>804285</v>
      </c>
      <c r="B1007" s="51" t="s">
        <v>15710</v>
      </c>
      <c r="C1007" s="51" t="s">
        <v>14704</v>
      </c>
      <c r="D1007" s="51">
        <v>5922.32</v>
      </c>
    </row>
    <row r="1008" spans="1:4" ht="15.75" customHeight="1" x14ac:dyDescent="0.3">
      <c r="A1008" s="51">
        <v>804436</v>
      </c>
      <c r="B1008" s="51" t="s">
        <v>15711</v>
      </c>
      <c r="C1008" s="51" t="s">
        <v>14704</v>
      </c>
      <c r="D1008" s="51">
        <v>10151.129999999999</v>
      </c>
    </row>
    <row r="1009" spans="1:4" ht="15.75" customHeight="1" x14ac:dyDescent="0.3">
      <c r="A1009" s="51">
        <v>804284</v>
      </c>
      <c r="B1009" s="51" t="s">
        <v>15712</v>
      </c>
      <c r="C1009" s="51" t="s">
        <v>14704</v>
      </c>
      <c r="D1009" s="51">
        <v>4954.84</v>
      </c>
    </row>
    <row r="1010" spans="1:4" ht="15.75" customHeight="1" x14ac:dyDescent="0.3">
      <c r="A1010" s="51">
        <v>804287</v>
      </c>
      <c r="B1010" s="51" t="s">
        <v>15713</v>
      </c>
      <c r="C1010" s="51" t="s">
        <v>14704</v>
      </c>
      <c r="D1010" s="51">
        <v>6060.26</v>
      </c>
    </row>
    <row r="1011" spans="1:4" ht="15.75" customHeight="1" x14ac:dyDescent="0.3">
      <c r="A1011" s="51">
        <v>804286</v>
      </c>
      <c r="B1011" s="51" t="s">
        <v>15714</v>
      </c>
      <c r="C1011" s="51" t="s">
        <v>14704</v>
      </c>
      <c r="D1011" s="51">
        <v>5084.07</v>
      </c>
    </row>
    <row r="1012" spans="1:4" ht="15.75" customHeight="1" x14ac:dyDescent="0.3">
      <c r="A1012" s="51">
        <v>804289</v>
      </c>
      <c r="B1012" s="51" t="s">
        <v>15715</v>
      </c>
      <c r="C1012" s="51" t="s">
        <v>14704</v>
      </c>
      <c r="D1012" s="51">
        <v>6241.75</v>
      </c>
    </row>
    <row r="1013" spans="1:4" ht="15.75" customHeight="1" x14ac:dyDescent="0.3">
      <c r="A1013" s="51">
        <v>804288</v>
      </c>
      <c r="B1013" s="51" t="s">
        <v>15716</v>
      </c>
      <c r="C1013" s="51" t="s">
        <v>14704</v>
      </c>
      <c r="D1013" s="51">
        <v>5255.52</v>
      </c>
    </row>
    <row r="1014" spans="1:4" ht="15.75" customHeight="1" x14ac:dyDescent="0.3">
      <c r="A1014" s="51">
        <v>804439</v>
      </c>
      <c r="B1014" s="51" t="s">
        <v>15717</v>
      </c>
      <c r="C1014" s="51" t="s">
        <v>14704</v>
      </c>
      <c r="D1014" s="51">
        <v>15292.98</v>
      </c>
    </row>
    <row r="1015" spans="1:4" ht="15.75" customHeight="1" x14ac:dyDescent="0.3">
      <c r="A1015" s="51">
        <v>804291</v>
      </c>
      <c r="B1015" s="51" t="s">
        <v>15718</v>
      </c>
      <c r="C1015" s="51" t="s">
        <v>14704</v>
      </c>
      <c r="D1015" s="51">
        <v>6483.01</v>
      </c>
    </row>
    <row r="1016" spans="1:4" ht="15.75" customHeight="1" x14ac:dyDescent="0.3">
      <c r="A1016" s="51">
        <v>804438</v>
      </c>
      <c r="B1016" s="51" t="s">
        <v>15719</v>
      </c>
      <c r="C1016" s="51" t="s">
        <v>14704</v>
      </c>
      <c r="D1016" s="51">
        <v>12613.56</v>
      </c>
    </row>
    <row r="1017" spans="1:4" ht="15.75" customHeight="1" x14ac:dyDescent="0.3">
      <c r="A1017" s="51">
        <v>804290</v>
      </c>
      <c r="B1017" s="51" t="s">
        <v>15720</v>
      </c>
      <c r="C1017" s="51" t="s">
        <v>14704</v>
      </c>
      <c r="D1017" s="51">
        <v>5485.78</v>
      </c>
    </row>
    <row r="1018" spans="1:4" ht="15.75" customHeight="1" x14ac:dyDescent="0.3">
      <c r="A1018" s="51">
        <v>804275</v>
      </c>
      <c r="B1018" s="51" t="s">
        <v>15721</v>
      </c>
      <c r="C1018" s="51" t="s">
        <v>14704</v>
      </c>
      <c r="D1018" s="51">
        <v>5613.94</v>
      </c>
    </row>
    <row r="1019" spans="1:4" ht="15.75" customHeight="1" x14ac:dyDescent="0.3">
      <c r="A1019" s="51">
        <v>804274</v>
      </c>
      <c r="B1019" s="51" t="s">
        <v>15722</v>
      </c>
      <c r="C1019" s="51" t="s">
        <v>14704</v>
      </c>
      <c r="D1019" s="51">
        <v>4670.96</v>
      </c>
    </row>
    <row r="1020" spans="1:4" ht="15.75" customHeight="1" x14ac:dyDescent="0.3">
      <c r="A1020" s="51">
        <v>804061</v>
      </c>
      <c r="B1020" s="51" t="s">
        <v>15723</v>
      </c>
      <c r="C1020" s="51" t="s">
        <v>14704</v>
      </c>
      <c r="D1020" s="51">
        <v>389.89</v>
      </c>
    </row>
    <row r="1021" spans="1:4" ht="15.75" customHeight="1" x14ac:dyDescent="0.3">
      <c r="A1021" s="51">
        <v>804060</v>
      </c>
      <c r="B1021" s="51" t="s">
        <v>15724</v>
      </c>
      <c r="C1021" s="51" t="s">
        <v>14704</v>
      </c>
      <c r="D1021" s="51">
        <v>339.34</v>
      </c>
    </row>
    <row r="1022" spans="1:4" ht="15.75" customHeight="1" x14ac:dyDescent="0.3">
      <c r="A1022" s="51">
        <v>804065</v>
      </c>
      <c r="B1022" s="51" t="s">
        <v>15725</v>
      </c>
      <c r="C1022" s="51" t="s">
        <v>14704</v>
      </c>
      <c r="D1022" s="51">
        <v>391.65</v>
      </c>
    </row>
    <row r="1023" spans="1:4" ht="15.75" customHeight="1" x14ac:dyDescent="0.3">
      <c r="A1023" s="51">
        <v>804064</v>
      </c>
      <c r="B1023" s="51" t="s">
        <v>15726</v>
      </c>
      <c r="C1023" s="51" t="s">
        <v>14704</v>
      </c>
      <c r="D1023" s="51">
        <v>341.1</v>
      </c>
    </row>
    <row r="1024" spans="1:4" ht="15.75" customHeight="1" x14ac:dyDescent="0.3">
      <c r="A1024" s="51">
        <v>804067</v>
      </c>
      <c r="B1024" s="51" t="s">
        <v>15727</v>
      </c>
      <c r="C1024" s="51" t="s">
        <v>14704</v>
      </c>
      <c r="D1024" s="51">
        <v>393.4</v>
      </c>
    </row>
    <row r="1025" spans="1:4" ht="15.75" customHeight="1" x14ac:dyDescent="0.3">
      <c r="A1025" s="51">
        <v>804066</v>
      </c>
      <c r="B1025" s="51" t="s">
        <v>15728</v>
      </c>
      <c r="C1025" s="51" t="s">
        <v>14704</v>
      </c>
      <c r="D1025" s="51">
        <v>342.85</v>
      </c>
    </row>
    <row r="1026" spans="1:4" ht="15.75" customHeight="1" x14ac:dyDescent="0.3">
      <c r="A1026" s="51">
        <v>804069</v>
      </c>
      <c r="B1026" s="51" t="s">
        <v>15729</v>
      </c>
      <c r="C1026" s="51" t="s">
        <v>14704</v>
      </c>
      <c r="D1026" s="51">
        <v>396.48</v>
      </c>
    </row>
    <row r="1027" spans="1:4" ht="15.75" customHeight="1" x14ac:dyDescent="0.3">
      <c r="A1027" s="51">
        <v>804068</v>
      </c>
      <c r="B1027" s="51" t="s">
        <v>15730</v>
      </c>
      <c r="C1027" s="51" t="s">
        <v>14704</v>
      </c>
      <c r="D1027" s="51">
        <v>345.81</v>
      </c>
    </row>
    <row r="1028" spans="1:4" ht="15.75" customHeight="1" x14ac:dyDescent="0.3">
      <c r="A1028" s="51">
        <v>804071</v>
      </c>
      <c r="B1028" s="51" t="s">
        <v>15731</v>
      </c>
      <c r="C1028" s="51" t="s">
        <v>14704</v>
      </c>
      <c r="D1028" s="51">
        <v>400.87</v>
      </c>
    </row>
    <row r="1029" spans="1:4" ht="15.75" customHeight="1" x14ac:dyDescent="0.3">
      <c r="A1029" s="51">
        <v>804070</v>
      </c>
      <c r="B1029" s="51" t="s">
        <v>15732</v>
      </c>
      <c r="C1029" s="51" t="s">
        <v>14704</v>
      </c>
      <c r="D1029" s="51">
        <v>350.2</v>
      </c>
    </row>
    <row r="1030" spans="1:4" ht="15.75" customHeight="1" x14ac:dyDescent="0.3">
      <c r="A1030" s="51">
        <v>804073</v>
      </c>
      <c r="B1030" s="51" t="s">
        <v>15733</v>
      </c>
      <c r="C1030" s="51" t="s">
        <v>14704</v>
      </c>
      <c r="D1030" s="51">
        <v>406.59</v>
      </c>
    </row>
    <row r="1031" spans="1:4" ht="15.75" customHeight="1" x14ac:dyDescent="0.3">
      <c r="A1031" s="51">
        <v>804072</v>
      </c>
      <c r="B1031" s="51" t="s">
        <v>15734</v>
      </c>
      <c r="C1031" s="51" t="s">
        <v>14704</v>
      </c>
      <c r="D1031" s="51">
        <v>355.8</v>
      </c>
    </row>
    <row r="1032" spans="1:4" ht="15.75" customHeight="1" x14ac:dyDescent="0.3">
      <c r="A1032" s="51">
        <v>804075</v>
      </c>
      <c r="B1032" s="51" t="s">
        <v>15735</v>
      </c>
      <c r="C1032" s="51" t="s">
        <v>14704</v>
      </c>
      <c r="D1032" s="51">
        <v>414.49</v>
      </c>
    </row>
    <row r="1033" spans="1:4" ht="15.75" customHeight="1" x14ac:dyDescent="0.3">
      <c r="A1033" s="51">
        <v>804074</v>
      </c>
      <c r="B1033" s="51" t="s">
        <v>15736</v>
      </c>
      <c r="C1033" s="51" t="s">
        <v>14704</v>
      </c>
      <c r="D1033" s="51">
        <v>363.7</v>
      </c>
    </row>
    <row r="1034" spans="1:4" ht="15.75" customHeight="1" x14ac:dyDescent="0.3">
      <c r="A1034" s="51">
        <v>804077</v>
      </c>
      <c r="B1034" s="51" t="s">
        <v>15737</v>
      </c>
      <c r="C1034" s="51" t="s">
        <v>14704</v>
      </c>
      <c r="D1034" s="51">
        <v>424.59</v>
      </c>
    </row>
    <row r="1035" spans="1:4" ht="15.75" customHeight="1" x14ac:dyDescent="0.3">
      <c r="A1035" s="51">
        <v>804076</v>
      </c>
      <c r="B1035" s="51" t="s">
        <v>15738</v>
      </c>
      <c r="C1035" s="51" t="s">
        <v>14704</v>
      </c>
      <c r="D1035" s="51">
        <v>373.69</v>
      </c>
    </row>
    <row r="1036" spans="1:4" ht="15.75" customHeight="1" x14ac:dyDescent="0.3">
      <c r="A1036" s="51">
        <v>804079</v>
      </c>
      <c r="B1036" s="51" t="s">
        <v>15739</v>
      </c>
      <c r="C1036" s="51" t="s">
        <v>14704</v>
      </c>
      <c r="D1036" s="51">
        <v>439.96</v>
      </c>
    </row>
    <row r="1037" spans="1:4" ht="15.75" customHeight="1" x14ac:dyDescent="0.3">
      <c r="A1037" s="51">
        <v>804078</v>
      </c>
      <c r="B1037" s="51" t="s">
        <v>15740</v>
      </c>
      <c r="C1037" s="51" t="s">
        <v>14704</v>
      </c>
      <c r="D1037" s="51">
        <v>388.94</v>
      </c>
    </row>
    <row r="1038" spans="1:4" ht="15.75" customHeight="1" x14ac:dyDescent="0.3">
      <c r="A1038" s="51">
        <v>804063</v>
      </c>
      <c r="B1038" s="51" t="s">
        <v>15741</v>
      </c>
      <c r="C1038" s="51" t="s">
        <v>14704</v>
      </c>
      <c r="D1038" s="51">
        <v>390.77</v>
      </c>
    </row>
    <row r="1039" spans="1:4" ht="15.75" customHeight="1" x14ac:dyDescent="0.3">
      <c r="A1039" s="51">
        <v>804062</v>
      </c>
      <c r="B1039" s="51" t="s">
        <v>15742</v>
      </c>
      <c r="C1039" s="51" t="s">
        <v>14704</v>
      </c>
      <c r="D1039" s="51">
        <v>340.22</v>
      </c>
    </row>
    <row r="1040" spans="1:4" ht="15.75" customHeight="1" x14ac:dyDescent="0.3">
      <c r="A1040" s="51">
        <v>804377</v>
      </c>
      <c r="B1040" s="51" t="s">
        <v>15743</v>
      </c>
      <c r="C1040" s="51" t="s">
        <v>14704</v>
      </c>
      <c r="D1040" s="51">
        <v>1168.81</v>
      </c>
    </row>
    <row r="1041" spans="1:4" ht="15.75" customHeight="1" x14ac:dyDescent="0.3">
      <c r="A1041" s="51">
        <v>804081</v>
      </c>
      <c r="B1041" s="51" t="s">
        <v>15744</v>
      </c>
      <c r="C1041" s="51" t="s">
        <v>14704</v>
      </c>
      <c r="D1041" s="51">
        <v>782.17</v>
      </c>
    </row>
    <row r="1042" spans="1:4" ht="15.75" customHeight="1" x14ac:dyDescent="0.3">
      <c r="A1042" s="51">
        <v>804376</v>
      </c>
      <c r="B1042" s="51" t="s">
        <v>15745</v>
      </c>
      <c r="C1042" s="51" t="s">
        <v>14704</v>
      </c>
      <c r="D1042" s="51">
        <v>1031.03</v>
      </c>
    </row>
    <row r="1043" spans="1:4" ht="15.75" customHeight="1" x14ac:dyDescent="0.3">
      <c r="A1043" s="51">
        <v>804080</v>
      </c>
      <c r="B1043" s="51" t="s">
        <v>15746</v>
      </c>
      <c r="C1043" s="51" t="s">
        <v>14704</v>
      </c>
      <c r="D1043" s="51">
        <v>670.8</v>
      </c>
    </row>
    <row r="1044" spans="1:4" ht="15.75" customHeight="1" x14ac:dyDescent="0.3">
      <c r="A1044" s="51">
        <v>804085</v>
      </c>
      <c r="B1044" s="51" t="s">
        <v>15747</v>
      </c>
      <c r="C1044" s="51" t="s">
        <v>14704</v>
      </c>
      <c r="D1044" s="51">
        <v>785.25</v>
      </c>
    </row>
    <row r="1045" spans="1:4" ht="15.75" customHeight="1" x14ac:dyDescent="0.3">
      <c r="A1045" s="51">
        <v>804084</v>
      </c>
      <c r="B1045" s="51" t="s">
        <v>15748</v>
      </c>
      <c r="C1045" s="51" t="s">
        <v>14704</v>
      </c>
      <c r="D1045" s="51">
        <v>673.76</v>
      </c>
    </row>
    <row r="1046" spans="1:4" ht="15.75" customHeight="1" x14ac:dyDescent="0.3">
      <c r="A1046" s="51">
        <v>804379</v>
      </c>
      <c r="B1046" s="51" t="s">
        <v>15749</v>
      </c>
      <c r="C1046" s="51" t="s">
        <v>14704</v>
      </c>
      <c r="D1046" s="51">
        <v>966.91</v>
      </c>
    </row>
    <row r="1047" spans="1:4" ht="15.75" customHeight="1" x14ac:dyDescent="0.3">
      <c r="A1047" s="51">
        <v>804087</v>
      </c>
      <c r="B1047" s="51" t="s">
        <v>15750</v>
      </c>
      <c r="C1047" s="51" t="s">
        <v>14704</v>
      </c>
      <c r="D1047" s="51">
        <v>788.76</v>
      </c>
    </row>
    <row r="1048" spans="1:4" ht="15.75" customHeight="1" x14ac:dyDescent="0.3">
      <c r="A1048" s="51">
        <v>804378</v>
      </c>
      <c r="B1048" s="51" t="s">
        <v>15751</v>
      </c>
      <c r="C1048" s="51" t="s">
        <v>14704</v>
      </c>
      <c r="D1048" s="51">
        <v>821.36</v>
      </c>
    </row>
    <row r="1049" spans="1:4" ht="15.75" customHeight="1" x14ac:dyDescent="0.3">
      <c r="A1049" s="51">
        <v>804086</v>
      </c>
      <c r="B1049" s="51" t="s">
        <v>15752</v>
      </c>
      <c r="C1049" s="51" t="s">
        <v>14704</v>
      </c>
      <c r="D1049" s="51">
        <v>677.27</v>
      </c>
    </row>
    <row r="1050" spans="1:4" ht="15.75" customHeight="1" x14ac:dyDescent="0.3">
      <c r="A1050" s="51">
        <v>804089</v>
      </c>
      <c r="B1050" s="51" t="s">
        <v>15753</v>
      </c>
      <c r="C1050" s="51" t="s">
        <v>14704</v>
      </c>
      <c r="D1050" s="51">
        <v>794.48</v>
      </c>
    </row>
    <row r="1051" spans="1:4" ht="15.75" customHeight="1" x14ac:dyDescent="0.3">
      <c r="A1051" s="51">
        <v>804088</v>
      </c>
      <c r="B1051" s="51" t="s">
        <v>15754</v>
      </c>
      <c r="C1051" s="51" t="s">
        <v>14704</v>
      </c>
      <c r="D1051" s="51">
        <v>682.86</v>
      </c>
    </row>
    <row r="1052" spans="1:4" ht="15.75" customHeight="1" x14ac:dyDescent="0.3">
      <c r="A1052" s="51">
        <v>804091</v>
      </c>
      <c r="B1052" s="51" t="s">
        <v>15755</v>
      </c>
      <c r="C1052" s="51" t="s">
        <v>14704</v>
      </c>
      <c r="D1052" s="51">
        <v>801.95</v>
      </c>
    </row>
    <row r="1053" spans="1:4" ht="15.75" customHeight="1" x14ac:dyDescent="0.3">
      <c r="A1053" s="51">
        <v>804090</v>
      </c>
      <c r="B1053" s="51" t="s">
        <v>15756</v>
      </c>
      <c r="C1053" s="51" t="s">
        <v>14704</v>
      </c>
      <c r="D1053" s="51">
        <v>690.22</v>
      </c>
    </row>
    <row r="1054" spans="1:4" ht="15.75" customHeight="1" x14ac:dyDescent="0.3">
      <c r="A1054" s="51">
        <v>804381</v>
      </c>
      <c r="B1054" s="51" t="s">
        <v>15757</v>
      </c>
      <c r="C1054" s="51" t="s">
        <v>14704</v>
      </c>
      <c r="D1054" s="51">
        <v>1380.77</v>
      </c>
    </row>
    <row r="1055" spans="1:4" ht="15.75" customHeight="1" x14ac:dyDescent="0.3">
      <c r="A1055" s="51">
        <v>804093</v>
      </c>
      <c r="B1055" s="51" t="s">
        <v>15758</v>
      </c>
      <c r="C1055" s="51" t="s">
        <v>14704</v>
      </c>
      <c r="D1055" s="51">
        <v>812.5</v>
      </c>
    </row>
    <row r="1056" spans="1:4" ht="15.75" customHeight="1" x14ac:dyDescent="0.3">
      <c r="A1056" s="51">
        <v>804380</v>
      </c>
      <c r="B1056" s="51" t="s">
        <v>15759</v>
      </c>
      <c r="C1056" s="51" t="s">
        <v>14704</v>
      </c>
      <c r="D1056" s="51">
        <v>1215.8599999999999</v>
      </c>
    </row>
    <row r="1057" spans="1:4" ht="15.75" customHeight="1" x14ac:dyDescent="0.3">
      <c r="A1057" s="51">
        <v>804092</v>
      </c>
      <c r="B1057" s="51" t="s">
        <v>15760</v>
      </c>
      <c r="C1057" s="51" t="s">
        <v>14704</v>
      </c>
      <c r="D1057" s="51">
        <v>700.53</v>
      </c>
    </row>
    <row r="1058" spans="1:4" ht="15.75" customHeight="1" x14ac:dyDescent="0.3">
      <c r="A1058" s="51">
        <v>804095</v>
      </c>
      <c r="B1058" s="51" t="s">
        <v>15761</v>
      </c>
      <c r="C1058" s="51" t="s">
        <v>14704</v>
      </c>
      <c r="D1058" s="51">
        <v>826.99</v>
      </c>
    </row>
    <row r="1059" spans="1:4" ht="15.75" customHeight="1" x14ac:dyDescent="0.3">
      <c r="A1059" s="51">
        <v>804094</v>
      </c>
      <c r="B1059" s="51" t="s">
        <v>15762</v>
      </c>
      <c r="C1059" s="51" t="s">
        <v>14704</v>
      </c>
      <c r="D1059" s="51">
        <v>714.9</v>
      </c>
    </row>
    <row r="1060" spans="1:4" ht="15.75" customHeight="1" x14ac:dyDescent="0.3">
      <c r="A1060" s="51">
        <v>804097</v>
      </c>
      <c r="B1060" s="51" t="s">
        <v>15763</v>
      </c>
      <c r="C1060" s="51" t="s">
        <v>14704</v>
      </c>
      <c r="D1060" s="51">
        <v>845.45</v>
      </c>
    </row>
    <row r="1061" spans="1:4" ht="15.75" customHeight="1" x14ac:dyDescent="0.3">
      <c r="A1061" s="51">
        <v>804096</v>
      </c>
      <c r="B1061" s="51" t="s">
        <v>15764</v>
      </c>
      <c r="C1061" s="51" t="s">
        <v>14704</v>
      </c>
      <c r="D1061" s="51">
        <v>733.12</v>
      </c>
    </row>
    <row r="1062" spans="1:4" ht="15.75" customHeight="1" x14ac:dyDescent="0.3">
      <c r="A1062" s="51">
        <v>804383</v>
      </c>
      <c r="B1062" s="51" t="s">
        <v>15765</v>
      </c>
      <c r="C1062" s="51" t="s">
        <v>14704</v>
      </c>
      <c r="D1062" s="51">
        <v>1706.4</v>
      </c>
    </row>
    <row r="1063" spans="1:4" ht="15.75" customHeight="1" x14ac:dyDescent="0.3">
      <c r="A1063" s="51">
        <v>804099</v>
      </c>
      <c r="B1063" s="51" t="s">
        <v>15766</v>
      </c>
      <c r="C1063" s="51" t="s">
        <v>14704</v>
      </c>
      <c r="D1063" s="51">
        <v>871.8</v>
      </c>
    </row>
    <row r="1064" spans="1:4" ht="15.75" customHeight="1" x14ac:dyDescent="0.3">
      <c r="A1064" s="51">
        <v>804382</v>
      </c>
      <c r="B1064" s="51" t="s">
        <v>15767</v>
      </c>
      <c r="C1064" s="51" t="s">
        <v>14704</v>
      </c>
      <c r="D1064" s="51">
        <v>1500.63</v>
      </c>
    </row>
    <row r="1065" spans="1:4" ht="15.75" customHeight="1" x14ac:dyDescent="0.3">
      <c r="A1065" s="51">
        <v>804098</v>
      </c>
      <c r="B1065" s="51" t="s">
        <v>15768</v>
      </c>
      <c r="C1065" s="51" t="s">
        <v>14704</v>
      </c>
      <c r="D1065" s="51">
        <v>759.23</v>
      </c>
    </row>
    <row r="1066" spans="1:4" ht="15.75" customHeight="1" x14ac:dyDescent="0.3">
      <c r="A1066" s="51">
        <v>804083</v>
      </c>
      <c r="B1066" s="51" t="s">
        <v>15769</v>
      </c>
      <c r="C1066" s="51" t="s">
        <v>14704</v>
      </c>
      <c r="D1066" s="51">
        <v>783.05</v>
      </c>
    </row>
    <row r="1067" spans="1:4" ht="15.75" customHeight="1" x14ac:dyDescent="0.3">
      <c r="A1067" s="51">
        <v>804082</v>
      </c>
      <c r="B1067" s="51" t="s">
        <v>15770</v>
      </c>
      <c r="C1067" s="51" t="s">
        <v>14704</v>
      </c>
      <c r="D1067" s="51">
        <v>671.67</v>
      </c>
    </row>
    <row r="1068" spans="1:4" ht="15.75" customHeight="1" x14ac:dyDescent="0.3">
      <c r="A1068" s="51">
        <v>804385</v>
      </c>
      <c r="B1068" s="51" t="s">
        <v>15771</v>
      </c>
      <c r="C1068" s="51" t="s">
        <v>14704</v>
      </c>
      <c r="D1068" s="51">
        <v>1936.02</v>
      </c>
    </row>
    <row r="1069" spans="1:4" ht="15.75" customHeight="1" x14ac:dyDescent="0.3">
      <c r="A1069" s="51">
        <v>804101</v>
      </c>
      <c r="B1069" s="51" t="s">
        <v>15772</v>
      </c>
      <c r="C1069" s="51" t="s">
        <v>14704</v>
      </c>
      <c r="D1069" s="51">
        <v>1322.4</v>
      </c>
    </row>
    <row r="1070" spans="1:4" ht="15.75" customHeight="1" x14ac:dyDescent="0.3">
      <c r="A1070" s="51">
        <v>804384</v>
      </c>
      <c r="B1070" s="51" t="s">
        <v>15773</v>
      </c>
      <c r="C1070" s="51" t="s">
        <v>14704</v>
      </c>
      <c r="D1070" s="51">
        <v>1680.29</v>
      </c>
    </row>
    <row r="1071" spans="1:4" ht="15.75" customHeight="1" x14ac:dyDescent="0.3">
      <c r="A1071" s="51">
        <v>804100</v>
      </c>
      <c r="B1071" s="51" t="s">
        <v>15774</v>
      </c>
      <c r="C1071" s="51" t="s">
        <v>14704</v>
      </c>
      <c r="D1071" s="51">
        <v>1128.93</v>
      </c>
    </row>
    <row r="1072" spans="1:4" ht="15.75" customHeight="1" x14ac:dyDescent="0.3">
      <c r="A1072" s="51">
        <v>804105</v>
      </c>
      <c r="B1072" s="51" t="s">
        <v>15775</v>
      </c>
      <c r="C1072" s="51" t="s">
        <v>14704</v>
      </c>
      <c r="D1072" s="51">
        <v>1327.23</v>
      </c>
    </row>
    <row r="1073" spans="1:4" ht="15.75" customHeight="1" x14ac:dyDescent="0.3">
      <c r="A1073" s="51">
        <v>804104</v>
      </c>
      <c r="B1073" s="51" t="s">
        <v>15776</v>
      </c>
      <c r="C1073" s="51" t="s">
        <v>14704</v>
      </c>
      <c r="D1073" s="51">
        <v>1133.6400000000001</v>
      </c>
    </row>
    <row r="1074" spans="1:4" ht="15.75" customHeight="1" x14ac:dyDescent="0.3">
      <c r="A1074" s="51">
        <v>804387</v>
      </c>
      <c r="B1074" s="51" t="s">
        <v>15777</v>
      </c>
      <c r="C1074" s="51" t="s">
        <v>14704</v>
      </c>
      <c r="D1074" s="51">
        <v>2039.65</v>
      </c>
    </row>
    <row r="1075" spans="1:4" ht="15.75" customHeight="1" x14ac:dyDescent="0.3">
      <c r="A1075" s="51">
        <v>804107</v>
      </c>
      <c r="B1075" s="51" t="s">
        <v>15778</v>
      </c>
      <c r="C1075" s="51" t="s">
        <v>14704</v>
      </c>
      <c r="D1075" s="51">
        <v>1333.82</v>
      </c>
    </row>
    <row r="1076" spans="1:4" ht="15.75" customHeight="1" x14ac:dyDescent="0.3">
      <c r="A1076" s="51">
        <v>804386</v>
      </c>
      <c r="B1076" s="51" t="s">
        <v>15779</v>
      </c>
      <c r="C1076" s="51" t="s">
        <v>14704</v>
      </c>
      <c r="D1076" s="51">
        <v>1769.34</v>
      </c>
    </row>
    <row r="1077" spans="1:4" ht="15.75" customHeight="1" x14ac:dyDescent="0.3">
      <c r="A1077" s="51">
        <v>804106</v>
      </c>
      <c r="B1077" s="51" t="s">
        <v>15780</v>
      </c>
      <c r="C1077" s="51" t="s">
        <v>14704</v>
      </c>
      <c r="D1077" s="51">
        <v>1140.1099999999999</v>
      </c>
    </row>
    <row r="1078" spans="1:4" ht="15.75" customHeight="1" x14ac:dyDescent="0.3">
      <c r="A1078" s="51">
        <v>804109</v>
      </c>
      <c r="B1078" s="51" t="s">
        <v>15781</v>
      </c>
      <c r="C1078" s="51" t="s">
        <v>14704</v>
      </c>
      <c r="D1078" s="51">
        <v>1343.93</v>
      </c>
    </row>
    <row r="1079" spans="1:4" ht="15.75" customHeight="1" x14ac:dyDescent="0.3">
      <c r="A1079" s="51">
        <v>804108</v>
      </c>
      <c r="B1079" s="51" t="s">
        <v>15782</v>
      </c>
      <c r="C1079" s="51" t="s">
        <v>14704</v>
      </c>
      <c r="D1079" s="51">
        <v>1150.0999999999999</v>
      </c>
    </row>
    <row r="1080" spans="1:4" ht="15.75" customHeight="1" x14ac:dyDescent="0.3">
      <c r="A1080" s="51">
        <v>804111</v>
      </c>
      <c r="B1080" s="51" t="s">
        <v>15783</v>
      </c>
      <c r="C1080" s="51" t="s">
        <v>14704</v>
      </c>
      <c r="D1080" s="51">
        <v>1357.11</v>
      </c>
    </row>
    <row r="1081" spans="1:4" ht="15.75" customHeight="1" x14ac:dyDescent="0.3">
      <c r="A1081" s="51">
        <v>804110</v>
      </c>
      <c r="B1081" s="51" t="s">
        <v>15784</v>
      </c>
      <c r="C1081" s="51" t="s">
        <v>14704</v>
      </c>
      <c r="D1081" s="51">
        <v>1163.05</v>
      </c>
    </row>
    <row r="1082" spans="1:4" ht="15.75" customHeight="1" x14ac:dyDescent="0.3">
      <c r="A1082" s="51">
        <v>804389</v>
      </c>
      <c r="B1082" s="51" t="s">
        <v>15785</v>
      </c>
      <c r="C1082" s="51" t="s">
        <v>14704</v>
      </c>
      <c r="D1082" s="51">
        <v>2277.44</v>
      </c>
    </row>
    <row r="1083" spans="1:4" ht="15.75" customHeight="1" x14ac:dyDescent="0.3">
      <c r="A1083" s="51">
        <v>804113</v>
      </c>
      <c r="B1083" s="51" t="s">
        <v>15786</v>
      </c>
      <c r="C1083" s="51" t="s">
        <v>14704</v>
      </c>
      <c r="D1083" s="51">
        <v>1375.13</v>
      </c>
    </row>
    <row r="1084" spans="1:4" ht="15.75" customHeight="1" x14ac:dyDescent="0.3">
      <c r="A1084" s="51">
        <v>804388</v>
      </c>
      <c r="B1084" s="51" t="s">
        <v>15787</v>
      </c>
      <c r="C1084" s="51" t="s">
        <v>14704</v>
      </c>
      <c r="D1084" s="51">
        <v>1974.03</v>
      </c>
    </row>
    <row r="1085" spans="1:4" ht="15.75" customHeight="1" x14ac:dyDescent="0.3">
      <c r="A1085" s="51">
        <v>804112</v>
      </c>
      <c r="B1085" s="51" t="s">
        <v>15788</v>
      </c>
      <c r="C1085" s="51" t="s">
        <v>14704</v>
      </c>
      <c r="D1085" s="51">
        <v>1180.71</v>
      </c>
    </row>
    <row r="1086" spans="1:4" ht="15.75" customHeight="1" x14ac:dyDescent="0.3">
      <c r="A1086" s="51">
        <v>804115</v>
      </c>
      <c r="B1086" s="51" t="s">
        <v>15789</v>
      </c>
      <c r="C1086" s="51" t="s">
        <v>14704</v>
      </c>
      <c r="D1086" s="51">
        <v>1400.18</v>
      </c>
    </row>
    <row r="1087" spans="1:4" ht="15.75" customHeight="1" x14ac:dyDescent="0.3">
      <c r="A1087" s="51">
        <v>804114</v>
      </c>
      <c r="B1087" s="51" t="s">
        <v>15790</v>
      </c>
      <c r="C1087" s="51" t="s">
        <v>14704</v>
      </c>
      <c r="D1087" s="51">
        <v>1205.4000000000001</v>
      </c>
    </row>
    <row r="1088" spans="1:4" ht="15.75" customHeight="1" x14ac:dyDescent="0.3">
      <c r="A1088" s="51">
        <v>804117</v>
      </c>
      <c r="B1088" s="51" t="s">
        <v>15791</v>
      </c>
      <c r="C1088" s="51" t="s">
        <v>14704</v>
      </c>
      <c r="D1088" s="51">
        <v>1433.13</v>
      </c>
    </row>
    <row r="1089" spans="1:4" ht="15.75" customHeight="1" x14ac:dyDescent="0.3">
      <c r="A1089" s="51">
        <v>804116</v>
      </c>
      <c r="B1089" s="51" t="s">
        <v>15792</v>
      </c>
      <c r="C1089" s="51" t="s">
        <v>14704</v>
      </c>
      <c r="D1089" s="51">
        <v>1237.98</v>
      </c>
    </row>
    <row r="1090" spans="1:4" ht="15.75" customHeight="1" x14ac:dyDescent="0.3">
      <c r="A1090" s="51">
        <v>804391</v>
      </c>
      <c r="B1090" s="51" t="s">
        <v>15793</v>
      </c>
      <c r="C1090" s="51" t="s">
        <v>14704</v>
      </c>
      <c r="D1090" s="51">
        <v>2825.29</v>
      </c>
    </row>
    <row r="1091" spans="1:4" ht="15.75" customHeight="1" x14ac:dyDescent="0.3">
      <c r="A1091" s="51">
        <v>804119</v>
      </c>
      <c r="B1091" s="51" t="s">
        <v>15794</v>
      </c>
      <c r="C1091" s="51" t="s">
        <v>14704</v>
      </c>
      <c r="D1091" s="51">
        <v>1478.37</v>
      </c>
    </row>
    <row r="1092" spans="1:4" ht="15.75" customHeight="1" x14ac:dyDescent="0.3">
      <c r="A1092" s="51">
        <v>804390</v>
      </c>
      <c r="B1092" s="51" t="s">
        <v>15795</v>
      </c>
      <c r="C1092" s="51" t="s">
        <v>14704</v>
      </c>
      <c r="D1092" s="51">
        <v>2444.3200000000002</v>
      </c>
    </row>
    <row r="1093" spans="1:4" ht="15.75" customHeight="1" x14ac:dyDescent="0.3">
      <c r="A1093" s="51">
        <v>804118</v>
      </c>
      <c r="B1093" s="51" t="s">
        <v>15796</v>
      </c>
      <c r="C1093" s="51" t="s">
        <v>14704</v>
      </c>
      <c r="D1093" s="51">
        <v>1282.8599999999999</v>
      </c>
    </row>
    <row r="1094" spans="1:4" ht="15.75" customHeight="1" x14ac:dyDescent="0.3">
      <c r="A1094" s="51">
        <v>804103</v>
      </c>
      <c r="B1094" s="51" t="s">
        <v>15797</v>
      </c>
      <c r="C1094" s="51" t="s">
        <v>14704</v>
      </c>
      <c r="D1094" s="51">
        <v>1324.15</v>
      </c>
    </row>
    <row r="1095" spans="1:4" ht="15.75" customHeight="1" x14ac:dyDescent="0.3">
      <c r="A1095" s="51">
        <v>804102</v>
      </c>
      <c r="B1095" s="51" t="s">
        <v>15798</v>
      </c>
      <c r="C1095" s="51" t="s">
        <v>14704</v>
      </c>
      <c r="D1095" s="51">
        <v>1130.68</v>
      </c>
    </row>
    <row r="1096" spans="1:4" ht="15.75" customHeight="1" x14ac:dyDescent="0.3">
      <c r="A1096" s="51">
        <v>804393</v>
      </c>
      <c r="B1096" s="51" t="s">
        <v>15799</v>
      </c>
      <c r="C1096" s="51" t="s">
        <v>14704</v>
      </c>
      <c r="D1096" s="51">
        <v>2969.01</v>
      </c>
    </row>
    <row r="1097" spans="1:4" ht="15.75" customHeight="1" x14ac:dyDescent="0.3">
      <c r="A1097" s="51">
        <v>804121</v>
      </c>
      <c r="B1097" s="51" t="s">
        <v>15800</v>
      </c>
      <c r="C1097" s="51" t="s">
        <v>14704</v>
      </c>
      <c r="D1097" s="51">
        <v>1972.15</v>
      </c>
    </row>
    <row r="1098" spans="1:4" ht="15.75" customHeight="1" x14ac:dyDescent="0.3">
      <c r="A1098" s="51">
        <v>804392</v>
      </c>
      <c r="B1098" s="51" t="s">
        <v>15801</v>
      </c>
      <c r="C1098" s="51" t="s">
        <v>14704</v>
      </c>
      <c r="D1098" s="51">
        <v>2542.7600000000002</v>
      </c>
    </row>
    <row r="1099" spans="1:4" ht="15.75" customHeight="1" x14ac:dyDescent="0.3">
      <c r="A1099" s="51">
        <v>804120</v>
      </c>
      <c r="B1099" s="51" t="s">
        <v>15802</v>
      </c>
      <c r="C1099" s="51" t="s">
        <v>14704</v>
      </c>
      <c r="D1099" s="51">
        <v>1671.73</v>
      </c>
    </row>
    <row r="1100" spans="1:4" ht="15.75" customHeight="1" x14ac:dyDescent="0.3">
      <c r="A1100" s="51">
        <v>804125</v>
      </c>
      <c r="B1100" s="51" t="s">
        <v>15803</v>
      </c>
      <c r="C1100" s="51" t="s">
        <v>14704</v>
      </c>
      <c r="D1100" s="51">
        <v>1978.75</v>
      </c>
    </row>
    <row r="1101" spans="1:4" ht="15.75" customHeight="1" x14ac:dyDescent="0.3">
      <c r="A1101" s="51">
        <v>804124</v>
      </c>
      <c r="B1101" s="51" t="s">
        <v>15804</v>
      </c>
      <c r="C1101" s="51" t="s">
        <v>14704</v>
      </c>
      <c r="D1101" s="51">
        <v>1678.2</v>
      </c>
    </row>
    <row r="1102" spans="1:4" ht="15.75" customHeight="1" x14ac:dyDescent="0.3">
      <c r="A1102" s="51">
        <v>804395</v>
      </c>
      <c r="B1102" s="51" t="s">
        <v>15805</v>
      </c>
      <c r="C1102" s="51" t="s">
        <v>14704</v>
      </c>
      <c r="D1102" s="51">
        <v>3117.92</v>
      </c>
    </row>
    <row r="1103" spans="1:4" ht="15.75" customHeight="1" x14ac:dyDescent="0.3">
      <c r="A1103" s="51">
        <v>804127</v>
      </c>
      <c r="B1103" s="51" t="s">
        <v>15806</v>
      </c>
      <c r="C1103" s="51" t="s">
        <v>14704</v>
      </c>
      <c r="D1103" s="51">
        <v>1988.42</v>
      </c>
    </row>
    <row r="1104" spans="1:4" ht="15.75" customHeight="1" x14ac:dyDescent="0.3">
      <c r="A1104" s="51">
        <v>804394</v>
      </c>
      <c r="B1104" s="51" t="s">
        <v>15807</v>
      </c>
      <c r="C1104" s="51" t="s">
        <v>14704</v>
      </c>
      <c r="D1104" s="51">
        <v>2668.96</v>
      </c>
    </row>
    <row r="1105" spans="1:4" ht="15.75" customHeight="1" x14ac:dyDescent="0.3">
      <c r="A1105" s="51">
        <v>804126</v>
      </c>
      <c r="B1105" s="51" t="s">
        <v>15808</v>
      </c>
      <c r="C1105" s="51" t="s">
        <v>14704</v>
      </c>
      <c r="D1105" s="51">
        <v>1687.64</v>
      </c>
    </row>
    <row r="1106" spans="1:4" ht="15.75" customHeight="1" x14ac:dyDescent="0.3">
      <c r="A1106" s="51">
        <v>804129</v>
      </c>
      <c r="B1106" s="51" t="s">
        <v>15809</v>
      </c>
      <c r="C1106" s="51" t="s">
        <v>14704</v>
      </c>
      <c r="D1106" s="51">
        <v>2002.05</v>
      </c>
    </row>
    <row r="1107" spans="1:4" ht="15.75" customHeight="1" x14ac:dyDescent="0.3">
      <c r="A1107" s="51">
        <v>804128</v>
      </c>
      <c r="B1107" s="51" t="s">
        <v>15810</v>
      </c>
      <c r="C1107" s="51" t="s">
        <v>14704</v>
      </c>
      <c r="D1107" s="51">
        <v>1700.91</v>
      </c>
    </row>
    <row r="1108" spans="1:4" ht="15.75" customHeight="1" x14ac:dyDescent="0.3">
      <c r="A1108" s="51">
        <v>804131</v>
      </c>
      <c r="B1108" s="51" t="s">
        <v>15811</v>
      </c>
      <c r="C1108" s="51" t="s">
        <v>14704</v>
      </c>
      <c r="D1108" s="51">
        <v>2020.95</v>
      </c>
    </row>
    <row r="1109" spans="1:4" ht="15.75" customHeight="1" x14ac:dyDescent="0.3">
      <c r="A1109" s="51">
        <v>804130</v>
      </c>
      <c r="B1109" s="51" t="s">
        <v>15812</v>
      </c>
      <c r="C1109" s="51" t="s">
        <v>14704</v>
      </c>
      <c r="D1109" s="51">
        <v>1719.45</v>
      </c>
    </row>
    <row r="1110" spans="1:4" ht="15.75" customHeight="1" x14ac:dyDescent="0.3">
      <c r="A1110" s="51">
        <v>804397</v>
      </c>
      <c r="B1110" s="51" t="s">
        <v>15813</v>
      </c>
      <c r="C1110" s="51" t="s">
        <v>14704</v>
      </c>
      <c r="D1110" s="51">
        <v>3474.19</v>
      </c>
    </row>
    <row r="1111" spans="1:4" ht="15.75" customHeight="1" x14ac:dyDescent="0.3">
      <c r="A1111" s="51">
        <v>804133</v>
      </c>
      <c r="B1111" s="51" t="s">
        <v>15814</v>
      </c>
      <c r="C1111" s="51" t="s">
        <v>14704</v>
      </c>
      <c r="D1111" s="51">
        <v>2047.32</v>
      </c>
    </row>
    <row r="1112" spans="1:4" ht="15.75" customHeight="1" x14ac:dyDescent="0.3">
      <c r="A1112" s="51">
        <v>804396</v>
      </c>
      <c r="B1112" s="51" t="s">
        <v>15815</v>
      </c>
      <c r="C1112" s="51" t="s">
        <v>14704</v>
      </c>
      <c r="D1112" s="51">
        <v>2971.7</v>
      </c>
    </row>
    <row r="1113" spans="1:4" ht="15.75" customHeight="1" x14ac:dyDescent="0.3">
      <c r="A1113" s="51">
        <v>804132</v>
      </c>
      <c r="B1113" s="51" t="s">
        <v>15816</v>
      </c>
      <c r="C1113" s="51" t="s">
        <v>14704</v>
      </c>
      <c r="D1113" s="51">
        <v>1745.34</v>
      </c>
    </row>
    <row r="1114" spans="1:4" ht="15.75" customHeight="1" x14ac:dyDescent="0.3">
      <c r="A1114" s="51">
        <v>804135</v>
      </c>
      <c r="B1114" s="51" t="s">
        <v>15817</v>
      </c>
      <c r="C1114" s="51" t="s">
        <v>14704</v>
      </c>
      <c r="D1114" s="51">
        <v>2081.59</v>
      </c>
    </row>
    <row r="1115" spans="1:4" ht="15.75" customHeight="1" x14ac:dyDescent="0.3">
      <c r="A1115" s="51">
        <v>804134</v>
      </c>
      <c r="B1115" s="51" t="s">
        <v>15818</v>
      </c>
      <c r="C1115" s="51" t="s">
        <v>14704</v>
      </c>
      <c r="D1115" s="51">
        <v>1779.14</v>
      </c>
    </row>
    <row r="1116" spans="1:4" ht="15.75" customHeight="1" x14ac:dyDescent="0.3">
      <c r="A1116" s="51">
        <v>804137</v>
      </c>
      <c r="B1116" s="51" t="s">
        <v>15819</v>
      </c>
      <c r="C1116" s="51" t="s">
        <v>14704</v>
      </c>
      <c r="D1116" s="51">
        <v>2041.68</v>
      </c>
    </row>
    <row r="1117" spans="1:4" ht="15.75" customHeight="1" x14ac:dyDescent="0.3">
      <c r="A1117" s="51">
        <v>804136</v>
      </c>
      <c r="B1117" s="51" t="s">
        <v>15820</v>
      </c>
      <c r="C1117" s="51" t="s">
        <v>14704</v>
      </c>
      <c r="D1117" s="51">
        <v>1738.63</v>
      </c>
    </row>
    <row r="1118" spans="1:4" ht="15.75" customHeight="1" x14ac:dyDescent="0.3">
      <c r="A1118" s="51">
        <v>804399</v>
      </c>
      <c r="B1118" s="51" t="s">
        <v>15821</v>
      </c>
      <c r="C1118" s="51" t="s">
        <v>14704</v>
      </c>
      <c r="D1118" s="51">
        <v>4320.74</v>
      </c>
    </row>
    <row r="1119" spans="1:4" ht="15.75" customHeight="1" x14ac:dyDescent="0.3">
      <c r="A1119" s="51">
        <v>804139</v>
      </c>
      <c r="B1119" s="51" t="s">
        <v>15822</v>
      </c>
      <c r="C1119" s="51" t="s">
        <v>14704</v>
      </c>
      <c r="D1119" s="51">
        <v>2194.4899999999998</v>
      </c>
    </row>
    <row r="1120" spans="1:4" ht="15.75" customHeight="1" x14ac:dyDescent="0.3">
      <c r="A1120" s="51">
        <v>804398</v>
      </c>
      <c r="B1120" s="51" t="s">
        <v>15823</v>
      </c>
      <c r="C1120" s="51" t="s">
        <v>14704</v>
      </c>
      <c r="D1120" s="51">
        <v>3688.22</v>
      </c>
    </row>
    <row r="1121" spans="1:4" ht="15.75" customHeight="1" x14ac:dyDescent="0.3">
      <c r="A1121" s="51">
        <v>804138</v>
      </c>
      <c r="B1121" s="51" t="s">
        <v>15824</v>
      </c>
      <c r="C1121" s="51" t="s">
        <v>14704</v>
      </c>
      <c r="D1121" s="51">
        <v>1890.73</v>
      </c>
    </row>
    <row r="1122" spans="1:4" ht="15.75" customHeight="1" x14ac:dyDescent="0.3">
      <c r="A1122" s="51">
        <v>804123</v>
      </c>
      <c r="B1122" s="51" t="s">
        <v>15825</v>
      </c>
      <c r="C1122" s="51" t="s">
        <v>14704</v>
      </c>
      <c r="D1122" s="51">
        <v>1973.03</v>
      </c>
    </row>
    <row r="1123" spans="1:4" ht="15.75" customHeight="1" x14ac:dyDescent="0.3">
      <c r="A1123" s="51">
        <v>804122</v>
      </c>
      <c r="B1123" s="51" t="s">
        <v>15826</v>
      </c>
      <c r="C1123" s="51" t="s">
        <v>14704</v>
      </c>
      <c r="D1123" s="51">
        <v>1672.61</v>
      </c>
    </row>
    <row r="1124" spans="1:4" ht="15.75" customHeight="1" x14ac:dyDescent="0.3">
      <c r="A1124" s="51">
        <v>804401</v>
      </c>
      <c r="B1124" s="51" t="s">
        <v>15827</v>
      </c>
      <c r="C1124" s="51" t="s">
        <v>14704</v>
      </c>
      <c r="D1124" s="51">
        <v>4270.95</v>
      </c>
    </row>
    <row r="1125" spans="1:4" ht="15.75" customHeight="1" x14ac:dyDescent="0.3">
      <c r="A1125" s="51">
        <v>804141</v>
      </c>
      <c r="B1125" s="51" t="s">
        <v>15828</v>
      </c>
      <c r="C1125" s="51" t="s">
        <v>14704</v>
      </c>
      <c r="D1125" s="51">
        <v>2731.16</v>
      </c>
    </row>
    <row r="1126" spans="1:4" ht="15.75" customHeight="1" x14ac:dyDescent="0.3">
      <c r="A1126" s="51">
        <v>804400</v>
      </c>
      <c r="B1126" s="51" t="s">
        <v>15829</v>
      </c>
      <c r="C1126" s="51" t="s">
        <v>14704</v>
      </c>
      <c r="D1126" s="51">
        <v>3612.98</v>
      </c>
    </row>
    <row r="1127" spans="1:4" ht="15.75" customHeight="1" x14ac:dyDescent="0.3">
      <c r="A1127" s="51">
        <v>804140</v>
      </c>
      <c r="B1127" s="51" t="s">
        <v>15830</v>
      </c>
      <c r="C1127" s="51" t="s">
        <v>14704</v>
      </c>
      <c r="D1127" s="51">
        <v>2296.42</v>
      </c>
    </row>
    <row r="1128" spans="1:4" ht="15.75" customHeight="1" x14ac:dyDescent="0.3">
      <c r="A1128" s="51">
        <v>804145</v>
      </c>
      <c r="B1128" s="51" t="s">
        <v>15831</v>
      </c>
      <c r="C1128" s="51" t="s">
        <v>14704</v>
      </c>
      <c r="D1128" s="51">
        <v>2741.73</v>
      </c>
    </row>
    <row r="1129" spans="1:4" ht="15.75" customHeight="1" x14ac:dyDescent="0.3">
      <c r="A1129" s="51">
        <v>804144</v>
      </c>
      <c r="B1129" s="51" t="s">
        <v>15832</v>
      </c>
      <c r="C1129" s="51" t="s">
        <v>14704</v>
      </c>
      <c r="D1129" s="51">
        <v>2306.5100000000002</v>
      </c>
    </row>
    <row r="1130" spans="1:4" ht="15.75" customHeight="1" x14ac:dyDescent="0.3">
      <c r="A1130" s="51">
        <v>804403</v>
      </c>
      <c r="B1130" s="51" t="s">
        <v>15833</v>
      </c>
      <c r="C1130" s="51" t="s">
        <v>14704</v>
      </c>
      <c r="D1130" s="51">
        <v>4496.72</v>
      </c>
    </row>
    <row r="1131" spans="1:4" ht="15.75" customHeight="1" x14ac:dyDescent="0.3">
      <c r="A1131" s="51">
        <v>804147</v>
      </c>
      <c r="B1131" s="51" t="s">
        <v>15834</v>
      </c>
      <c r="C1131" s="51" t="s">
        <v>14704</v>
      </c>
      <c r="D1131" s="51">
        <v>2754.93</v>
      </c>
    </row>
    <row r="1132" spans="1:4" ht="15.75" customHeight="1" x14ac:dyDescent="0.3">
      <c r="A1132" s="51">
        <v>804402</v>
      </c>
      <c r="B1132" s="51" t="s">
        <v>15835</v>
      </c>
      <c r="C1132" s="51" t="s">
        <v>14704</v>
      </c>
      <c r="D1132" s="51">
        <v>3801.35</v>
      </c>
    </row>
    <row r="1133" spans="1:4" ht="15.75" customHeight="1" x14ac:dyDescent="0.3">
      <c r="A1133" s="51">
        <v>804146</v>
      </c>
      <c r="B1133" s="51" t="s">
        <v>15836</v>
      </c>
      <c r="C1133" s="51" t="s">
        <v>14704</v>
      </c>
      <c r="D1133" s="51">
        <v>2319.23</v>
      </c>
    </row>
    <row r="1134" spans="1:4" ht="15.75" customHeight="1" x14ac:dyDescent="0.3">
      <c r="A1134" s="51">
        <v>804149</v>
      </c>
      <c r="B1134" s="51" t="s">
        <v>15837</v>
      </c>
      <c r="C1134" s="51" t="s">
        <v>14704</v>
      </c>
      <c r="D1134" s="51">
        <v>2774.73</v>
      </c>
    </row>
    <row r="1135" spans="1:4" ht="15.75" customHeight="1" x14ac:dyDescent="0.3">
      <c r="A1135" s="51">
        <v>804148</v>
      </c>
      <c r="B1135" s="51" t="s">
        <v>15838</v>
      </c>
      <c r="C1135" s="51" t="s">
        <v>14704</v>
      </c>
      <c r="D1135" s="51">
        <v>2338.1999999999998</v>
      </c>
    </row>
    <row r="1136" spans="1:4" ht="15.75" customHeight="1" x14ac:dyDescent="0.3">
      <c r="A1136" s="51">
        <v>804151</v>
      </c>
      <c r="B1136" s="51" t="s">
        <v>15839</v>
      </c>
      <c r="C1136" s="51" t="s">
        <v>14704</v>
      </c>
      <c r="D1136" s="51">
        <v>2802.01</v>
      </c>
    </row>
    <row r="1137" spans="1:4" ht="15.75" customHeight="1" x14ac:dyDescent="0.3">
      <c r="A1137" s="51">
        <v>804150</v>
      </c>
      <c r="B1137" s="51" t="s">
        <v>15840</v>
      </c>
      <c r="C1137" s="51" t="s">
        <v>14704</v>
      </c>
      <c r="D1137" s="51">
        <v>2364.52</v>
      </c>
    </row>
    <row r="1138" spans="1:4" ht="15.75" customHeight="1" x14ac:dyDescent="0.3">
      <c r="A1138" s="51">
        <v>804405</v>
      </c>
      <c r="B1138" s="51" t="s">
        <v>15841</v>
      </c>
      <c r="C1138" s="51" t="s">
        <v>14704</v>
      </c>
      <c r="D1138" s="51">
        <v>5024.87</v>
      </c>
    </row>
    <row r="1139" spans="1:4" ht="15.75" customHeight="1" x14ac:dyDescent="0.3">
      <c r="A1139" s="51">
        <v>804153</v>
      </c>
      <c r="B1139" s="51" t="s">
        <v>15842</v>
      </c>
      <c r="C1139" s="51" t="s">
        <v>14704</v>
      </c>
      <c r="D1139" s="51">
        <v>2838.96</v>
      </c>
    </row>
    <row r="1140" spans="1:4" ht="15.75" customHeight="1" x14ac:dyDescent="0.3">
      <c r="A1140" s="51">
        <v>804404</v>
      </c>
      <c r="B1140" s="51" t="s">
        <v>15843</v>
      </c>
      <c r="C1140" s="51" t="s">
        <v>14704</v>
      </c>
      <c r="D1140" s="51">
        <v>4243.82</v>
      </c>
    </row>
    <row r="1141" spans="1:4" ht="15.75" customHeight="1" x14ac:dyDescent="0.3">
      <c r="A1141" s="51">
        <v>804152</v>
      </c>
      <c r="B1141" s="51" t="s">
        <v>15844</v>
      </c>
      <c r="C1141" s="51" t="s">
        <v>14704</v>
      </c>
      <c r="D1141" s="51">
        <v>2400.2800000000002</v>
      </c>
    </row>
    <row r="1142" spans="1:4" ht="15.75" customHeight="1" x14ac:dyDescent="0.3">
      <c r="A1142" s="51">
        <v>804155</v>
      </c>
      <c r="B1142" s="51" t="s">
        <v>15845</v>
      </c>
      <c r="C1142" s="51" t="s">
        <v>14704</v>
      </c>
      <c r="D1142" s="51">
        <v>2886.89</v>
      </c>
    </row>
    <row r="1143" spans="1:4" ht="15.75" customHeight="1" x14ac:dyDescent="0.3">
      <c r="A1143" s="51">
        <v>804154</v>
      </c>
      <c r="B1143" s="51" t="s">
        <v>15846</v>
      </c>
      <c r="C1143" s="51" t="s">
        <v>14704</v>
      </c>
      <c r="D1143" s="51">
        <v>2446.89</v>
      </c>
    </row>
    <row r="1144" spans="1:4" ht="15.75" customHeight="1" x14ac:dyDescent="0.3">
      <c r="A1144" s="51">
        <v>804157</v>
      </c>
      <c r="B1144" s="51" t="s">
        <v>15847</v>
      </c>
      <c r="C1144" s="51" t="s">
        <v>14704</v>
      </c>
      <c r="D1144" s="51">
        <v>2953.28</v>
      </c>
    </row>
    <row r="1145" spans="1:4" ht="15.75" customHeight="1" x14ac:dyDescent="0.3">
      <c r="A1145" s="51">
        <v>804156</v>
      </c>
      <c r="B1145" s="51" t="s">
        <v>15848</v>
      </c>
      <c r="C1145" s="51" t="s">
        <v>14704</v>
      </c>
      <c r="D1145" s="51">
        <v>2511.73</v>
      </c>
    </row>
    <row r="1146" spans="1:4" ht="15.75" customHeight="1" x14ac:dyDescent="0.3">
      <c r="A1146" s="51">
        <v>804407</v>
      </c>
      <c r="B1146" s="51" t="s">
        <v>15849</v>
      </c>
      <c r="C1146" s="51" t="s">
        <v>14704</v>
      </c>
      <c r="D1146" s="51">
        <v>6255.73</v>
      </c>
    </row>
    <row r="1147" spans="1:4" ht="15.75" customHeight="1" x14ac:dyDescent="0.3">
      <c r="A1147" s="51">
        <v>804159</v>
      </c>
      <c r="B1147" s="51" t="s">
        <v>15850</v>
      </c>
      <c r="C1147" s="51" t="s">
        <v>14704</v>
      </c>
      <c r="D1147" s="51">
        <v>3042.06</v>
      </c>
    </row>
    <row r="1148" spans="1:4" ht="15.75" customHeight="1" x14ac:dyDescent="0.3">
      <c r="A1148" s="51">
        <v>804406</v>
      </c>
      <c r="B1148" s="51" t="s">
        <v>15851</v>
      </c>
      <c r="C1148" s="51" t="s">
        <v>14704</v>
      </c>
      <c r="D1148" s="51">
        <v>5270.69</v>
      </c>
    </row>
    <row r="1149" spans="1:4" ht="15.75" customHeight="1" x14ac:dyDescent="0.3">
      <c r="A1149" s="51">
        <v>804158</v>
      </c>
      <c r="B1149" s="51" t="s">
        <v>15852</v>
      </c>
      <c r="C1149" s="51" t="s">
        <v>14704</v>
      </c>
      <c r="D1149" s="51">
        <v>2598.83</v>
      </c>
    </row>
    <row r="1150" spans="1:4" ht="15.75" customHeight="1" x14ac:dyDescent="0.3">
      <c r="A1150" s="51">
        <v>804143</v>
      </c>
      <c r="B1150" s="51" t="s">
        <v>15853</v>
      </c>
      <c r="C1150" s="51" t="s">
        <v>14704</v>
      </c>
      <c r="D1150" s="51">
        <v>2734.24</v>
      </c>
    </row>
    <row r="1151" spans="1:4" ht="15.75" customHeight="1" x14ac:dyDescent="0.3">
      <c r="A1151" s="51">
        <v>804142</v>
      </c>
      <c r="B1151" s="51" t="s">
        <v>15854</v>
      </c>
      <c r="C1151" s="51" t="s">
        <v>14704</v>
      </c>
      <c r="D1151" s="51">
        <v>2299.38</v>
      </c>
    </row>
    <row r="1152" spans="1:4" ht="15.75" customHeight="1" x14ac:dyDescent="0.3">
      <c r="A1152" s="51">
        <v>804409</v>
      </c>
      <c r="B1152" s="51" t="s">
        <v>15855</v>
      </c>
      <c r="C1152" s="51" t="s">
        <v>14704</v>
      </c>
      <c r="D1152" s="51">
        <v>7682.6</v>
      </c>
    </row>
    <row r="1153" spans="1:4" ht="15.75" customHeight="1" x14ac:dyDescent="0.3">
      <c r="A1153" s="51">
        <v>804161</v>
      </c>
      <c r="B1153" s="51" t="s">
        <v>15856</v>
      </c>
      <c r="C1153" s="51" t="s">
        <v>14704</v>
      </c>
      <c r="D1153" s="51">
        <v>4686.04</v>
      </c>
    </row>
    <row r="1154" spans="1:4" ht="15.75" customHeight="1" x14ac:dyDescent="0.3">
      <c r="A1154" s="51">
        <v>804408</v>
      </c>
      <c r="B1154" s="51" t="s">
        <v>15857</v>
      </c>
      <c r="C1154" s="51" t="s">
        <v>14704</v>
      </c>
      <c r="D1154" s="51">
        <v>6390.8</v>
      </c>
    </row>
    <row r="1155" spans="1:4" ht="15.75" customHeight="1" x14ac:dyDescent="0.3">
      <c r="A1155" s="51">
        <v>804160</v>
      </c>
      <c r="B1155" s="51" t="s">
        <v>15858</v>
      </c>
      <c r="C1155" s="51" t="s">
        <v>14704</v>
      </c>
      <c r="D1155" s="51">
        <v>3910.84</v>
      </c>
    </row>
    <row r="1156" spans="1:4" ht="15.75" customHeight="1" x14ac:dyDescent="0.3">
      <c r="A1156" s="51">
        <v>804165</v>
      </c>
      <c r="B1156" s="51" t="s">
        <v>15859</v>
      </c>
      <c r="C1156" s="51" t="s">
        <v>14704</v>
      </c>
      <c r="D1156" s="51">
        <v>4700.5600000000004</v>
      </c>
    </row>
    <row r="1157" spans="1:4" ht="15.75" customHeight="1" x14ac:dyDescent="0.3">
      <c r="A1157" s="51">
        <v>804164</v>
      </c>
      <c r="B1157" s="51" t="s">
        <v>15860</v>
      </c>
      <c r="C1157" s="51" t="s">
        <v>14704</v>
      </c>
      <c r="D1157" s="51">
        <v>3924.77</v>
      </c>
    </row>
    <row r="1158" spans="1:4" ht="15.75" customHeight="1" x14ac:dyDescent="0.3">
      <c r="A1158" s="51">
        <v>804411</v>
      </c>
      <c r="B1158" s="51" t="s">
        <v>15861</v>
      </c>
      <c r="C1158" s="51" t="s">
        <v>14704</v>
      </c>
      <c r="D1158" s="51">
        <v>8101.17</v>
      </c>
    </row>
    <row r="1159" spans="1:4" ht="15.75" customHeight="1" x14ac:dyDescent="0.3">
      <c r="A1159" s="51">
        <v>804167</v>
      </c>
      <c r="B1159" s="51" t="s">
        <v>15862</v>
      </c>
      <c r="C1159" s="51" t="s">
        <v>14704</v>
      </c>
      <c r="D1159" s="51">
        <v>4719.49</v>
      </c>
    </row>
    <row r="1160" spans="1:4" ht="15.75" customHeight="1" x14ac:dyDescent="0.3">
      <c r="A1160" s="51">
        <v>804410</v>
      </c>
      <c r="B1160" s="51" t="s">
        <v>15863</v>
      </c>
      <c r="C1160" s="51" t="s">
        <v>14704</v>
      </c>
      <c r="D1160" s="51">
        <v>6735.16</v>
      </c>
    </row>
    <row r="1161" spans="1:4" ht="15.75" customHeight="1" x14ac:dyDescent="0.3">
      <c r="A1161" s="51">
        <v>804166</v>
      </c>
      <c r="B1161" s="51" t="s">
        <v>15864</v>
      </c>
      <c r="C1161" s="51" t="s">
        <v>14704</v>
      </c>
      <c r="D1161" s="51">
        <v>3942.86</v>
      </c>
    </row>
    <row r="1162" spans="1:4" ht="15.75" customHeight="1" x14ac:dyDescent="0.3">
      <c r="A1162" s="51">
        <v>804169</v>
      </c>
      <c r="B1162" s="51" t="s">
        <v>15865</v>
      </c>
      <c r="C1162" s="51" t="s">
        <v>14704</v>
      </c>
      <c r="D1162" s="51">
        <v>4747.22</v>
      </c>
    </row>
    <row r="1163" spans="1:4" ht="15.75" customHeight="1" x14ac:dyDescent="0.3">
      <c r="A1163" s="51">
        <v>804168</v>
      </c>
      <c r="B1163" s="51" t="s">
        <v>15866</v>
      </c>
      <c r="C1163" s="51" t="s">
        <v>14704</v>
      </c>
      <c r="D1163" s="51">
        <v>3969.51</v>
      </c>
    </row>
    <row r="1164" spans="1:4" ht="15.75" customHeight="1" x14ac:dyDescent="0.3">
      <c r="A1164" s="51">
        <v>804171</v>
      </c>
      <c r="B1164" s="51" t="s">
        <v>15867</v>
      </c>
      <c r="C1164" s="51" t="s">
        <v>14704</v>
      </c>
      <c r="D1164" s="51">
        <v>4785.0600000000004</v>
      </c>
    </row>
    <row r="1165" spans="1:4" ht="15.75" customHeight="1" x14ac:dyDescent="0.3">
      <c r="A1165" s="51">
        <v>804170</v>
      </c>
      <c r="B1165" s="51" t="s">
        <v>15868</v>
      </c>
      <c r="C1165" s="51" t="s">
        <v>14704</v>
      </c>
      <c r="D1165" s="51">
        <v>4005.92</v>
      </c>
    </row>
    <row r="1166" spans="1:4" ht="15.75" customHeight="1" x14ac:dyDescent="0.3">
      <c r="A1166" s="51">
        <v>804413</v>
      </c>
      <c r="B1166" s="51" t="s">
        <v>15869</v>
      </c>
      <c r="C1166" s="51" t="s">
        <v>14704</v>
      </c>
      <c r="D1166" s="51">
        <v>9076.2900000000009</v>
      </c>
    </row>
    <row r="1167" spans="1:4" ht="15.75" customHeight="1" x14ac:dyDescent="0.3">
      <c r="A1167" s="51">
        <v>804173</v>
      </c>
      <c r="B1167" s="51" t="s">
        <v>15870</v>
      </c>
      <c r="C1167" s="51" t="s">
        <v>14704</v>
      </c>
      <c r="D1167" s="51">
        <v>4836.09</v>
      </c>
    </row>
    <row r="1168" spans="1:4" ht="15.75" customHeight="1" x14ac:dyDescent="0.3">
      <c r="A1168" s="51">
        <v>804412</v>
      </c>
      <c r="B1168" s="51" t="s">
        <v>15871</v>
      </c>
      <c r="C1168" s="51" t="s">
        <v>14704</v>
      </c>
      <c r="D1168" s="51">
        <v>7538.56</v>
      </c>
    </row>
    <row r="1169" spans="1:4" ht="15.75" customHeight="1" x14ac:dyDescent="0.3">
      <c r="A1169" s="51">
        <v>804172</v>
      </c>
      <c r="B1169" s="51" t="s">
        <v>15872</v>
      </c>
      <c r="C1169" s="51" t="s">
        <v>14704</v>
      </c>
      <c r="D1169" s="51">
        <v>4055.27</v>
      </c>
    </row>
    <row r="1170" spans="1:4" ht="15.75" customHeight="1" x14ac:dyDescent="0.3">
      <c r="A1170" s="51">
        <v>804175</v>
      </c>
      <c r="B1170" s="51" t="s">
        <v>15873</v>
      </c>
      <c r="C1170" s="51" t="s">
        <v>14704</v>
      </c>
      <c r="D1170" s="51">
        <v>4904.6899999999996</v>
      </c>
    </row>
    <row r="1171" spans="1:4" ht="15.75" customHeight="1" x14ac:dyDescent="0.3">
      <c r="A1171" s="51">
        <v>804174</v>
      </c>
      <c r="B1171" s="51" t="s">
        <v>15874</v>
      </c>
      <c r="C1171" s="51" t="s">
        <v>14704</v>
      </c>
      <c r="D1171" s="51">
        <v>4121.96</v>
      </c>
    </row>
    <row r="1172" spans="1:4" ht="15.75" customHeight="1" x14ac:dyDescent="0.3">
      <c r="A1172" s="51">
        <v>804177</v>
      </c>
      <c r="B1172" s="51" t="s">
        <v>15875</v>
      </c>
      <c r="C1172" s="51" t="s">
        <v>14704</v>
      </c>
      <c r="D1172" s="51">
        <v>4996.58</v>
      </c>
    </row>
    <row r="1173" spans="1:4" ht="15.75" customHeight="1" x14ac:dyDescent="0.3">
      <c r="A1173" s="51">
        <v>804176</v>
      </c>
      <c r="B1173" s="51" t="s">
        <v>15876</v>
      </c>
      <c r="C1173" s="51" t="s">
        <v>14704</v>
      </c>
      <c r="D1173" s="51">
        <v>4211.58</v>
      </c>
    </row>
    <row r="1174" spans="1:4" ht="15.75" customHeight="1" x14ac:dyDescent="0.3">
      <c r="A1174" s="51">
        <v>804415</v>
      </c>
      <c r="B1174" s="51" t="s">
        <v>15877</v>
      </c>
      <c r="C1174" s="51" t="s">
        <v>14704</v>
      </c>
      <c r="D1174" s="51">
        <v>11369.14</v>
      </c>
    </row>
    <row r="1175" spans="1:4" ht="15.75" customHeight="1" x14ac:dyDescent="0.3">
      <c r="A1175" s="51">
        <v>804179</v>
      </c>
      <c r="B1175" s="51" t="s">
        <v>15878</v>
      </c>
      <c r="C1175" s="51" t="s">
        <v>14704</v>
      </c>
      <c r="D1175" s="51">
        <v>5122.7299999999996</v>
      </c>
    </row>
    <row r="1176" spans="1:4" ht="15.75" customHeight="1" x14ac:dyDescent="0.3">
      <c r="A1176" s="51">
        <v>804414</v>
      </c>
      <c r="B1176" s="51" t="s">
        <v>15879</v>
      </c>
      <c r="C1176" s="51" t="s">
        <v>14704</v>
      </c>
      <c r="D1176" s="51">
        <v>9420.93</v>
      </c>
    </row>
    <row r="1177" spans="1:4" ht="15.75" customHeight="1" x14ac:dyDescent="0.3">
      <c r="A1177" s="51">
        <v>804178</v>
      </c>
      <c r="B1177" s="51" t="s">
        <v>15880</v>
      </c>
      <c r="C1177" s="51" t="s">
        <v>14704</v>
      </c>
      <c r="D1177" s="51">
        <v>4335.22</v>
      </c>
    </row>
    <row r="1178" spans="1:4" ht="15.75" customHeight="1" x14ac:dyDescent="0.3">
      <c r="A1178" s="51">
        <v>804163</v>
      </c>
      <c r="B1178" s="51" t="s">
        <v>15881</v>
      </c>
      <c r="C1178" s="51" t="s">
        <v>14704</v>
      </c>
      <c r="D1178" s="51">
        <v>4690</v>
      </c>
    </row>
    <row r="1179" spans="1:4" ht="15.75" customHeight="1" x14ac:dyDescent="0.3">
      <c r="A1179" s="51">
        <v>804162</v>
      </c>
      <c r="B1179" s="51" t="s">
        <v>15882</v>
      </c>
      <c r="C1179" s="51" t="s">
        <v>14704</v>
      </c>
      <c r="D1179" s="51">
        <v>3914.68</v>
      </c>
    </row>
    <row r="1180" spans="1:4" ht="15.75" customHeight="1" x14ac:dyDescent="0.3">
      <c r="A1180" s="51">
        <v>804441</v>
      </c>
      <c r="B1180" s="51" t="s">
        <v>15883</v>
      </c>
      <c r="C1180" s="51" t="s">
        <v>14704</v>
      </c>
      <c r="D1180" s="51">
        <v>5291.27</v>
      </c>
    </row>
    <row r="1181" spans="1:4" ht="15.75" customHeight="1" x14ac:dyDescent="0.3">
      <c r="A1181" s="51">
        <v>804317</v>
      </c>
      <c r="B1181" s="51" t="s">
        <v>15884</v>
      </c>
      <c r="C1181" s="51" t="s">
        <v>14704</v>
      </c>
      <c r="D1181" s="51">
        <v>2872.48</v>
      </c>
    </row>
    <row r="1182" spans="1:4" ht="15.75" customHeight="1" x14ac:dyDescent="0.3">
      <c r="A1182" s="51">
        <v>804440</v>
      </c>
      <c r="B1182" s="51" t="s">
        <v>15885</v>
      </c>
      <c r="C1182" s="51" t="s">
        <v>14704</v>
      </c>
      <c r="D1182" s="51">
        <v>4497.1899999999996</v>
      </c>
    </row>
    <row r="1183" spans="1:4" ht="15.75" customHeight="1" x14ac:dyDescent="0.3">
      <c r="A1183" s="51">
        <v>804316</v>
      </c>
      <c r="B1183" s="51" t="s">
        <v>15886</v>
      </c>
      <c r="C1183" s="51" t="s">
        <v>14704</v>
      </c>
      <c r="D1183" s="51">
        <v>2417.0700000000002</v>
      </c>
    </row>
    <row r="1184" spans="1:4" ht="15.75" customHeight="1" x14ac:dyDescent="0.3">
      <c r="A1184" s="51">
        <v>804321</v>
      </c>
      <c r="B1184" s="51" t="s">
        <v>15887</v>
      </c>
      <c r="C1184" s="51" t="s">
        <v>14704</v>
      </c>
      <c r="D1184" s="51">
        <v>2893.64</v>
      </c>
    </row>
    <row r="1185" spans="1:4" ht="15.75" customHeight="1" x14ac:dyDescent="0.3">
      <c r="A1185" s="51">
        <v>804320</v>
      </c>
      <c r="B1185" s="51" t="s">
        <v>15888</v>
      </c>
      <c r="C1185" s="51" t="s">
        <v>14704</v>
      </c>
      <c r="D1185" s="51">
        <v>2436.79</v>
      </c>
    </row>
    <row r="1186" spans="1:4" ht="15.75" customHeight="1" x14ac:dyDescent="0.3">
      <c r="A1186" s="51">
        <v>804443</v>
      </c>
      <c r="B1186" s="51" t="s">
        <v>15889</v>
      </c>
      <c r="C1186" s="51" t="s">
        <v>14704</v>
      </c>
      <c r="D1186" s="51">
        <v>5521.31</v>
      </c>
    </row>
    <row r="1187" spans="1:4" ht="15.75" customHeight="1" x14ac:dyDescent="0.3">
      <c r="A1187" s="51">
        <v>804323</v>
      </c>
      <c r="B1187" s="51" t="s">
        <v>15890</v>
      </c>
      <c r="C1187" s="51" t="s">
        <v>14704</v>
      </c>
      <c r="D1187" s="51">
        <v>2921.86</v>
      </c>
    </row>
    <row r="1188" spans="1:4" ht="15.75" customHeight="1" x14ac:dyDescent="0.3">
      <c r="A1188" s="51">
        <v>804442</v>
      </c>
      <c r="B1188" s="51" t="s">
        <v>15891</v>
      </c>
      <c r="C1188" s="51" t="s">
        <v>14704</v>
      </c>
      <c r="D1188" s="51">
        <v>4691.74</v>
      </c>
    </row>
    <row r="1189" spans="1:4" ht="15.75" customHeight="1" x14ac:dyDescent="0.3">
      <c r="A1189" s="51">
        <v>804322</v>
      </c>
      <c r="B1189" s="51" t="s">
        <v>15892</v>
      </c>
      <c r="C1189" s="51" t="s">
        <v>14704</v>
      </c>
      <c r="D1189" s="51">
        <v>2463.1</v>
      </c>
    </row>
    <row r="1190" spans="1:4" ht="15.75" customHeight="1" x14ac:dyDescent="0.3">
      <c r="A1190" s="51">
        <v>804325</v>
      </c>
      <c r="B1190" s="51" t="s">
        <v>15893</v>
      </c>
      <c r="C1190" s="51" t="s">
        <v>14704</v>
      </c>
      <c r="D1190" s="51">
        <v>2962.84</v>
      </c>
    </row>
    <row r="1191" spans="1:4" ht="15.75" customHeight="1" x14ac:dyDescent="0.3">
      <c r="A1191" s="51">
        <v>804324</v>
      </c>
      <c r="B1191" s="51" t="s">
        <v>15894</v>
      </c>
      <c r="C1191" s="51" t="s">
        <v>14704</v>
      </c>
      <c r="D1191" s="51">
        <v>2501.5700000000002</v>
      </c>
    </row>
    <row r="1192" spans="1:4" ht="15.75" customHeight="1" x14ac:dyDescent="0.3">
      <c r="A1192" s="51">
        <v>804327</v>
      </c>
      <c r="B1192" s="51" t="s">
        <v>15895</v>
      </c>
      <c r="C1192" s="51" t="s">
        <v>14704</v>
      </c>
      <c r="D1192" s="51">
        <v>3019.24</v>
      </c>
    </row>
    <row r="1193" spans="1:4" ht="15.75" customHeight="1" x14ac:dyDescent="0.3">
      <c r="A1193" s="51">
        <v>804326</v>
      </c>
      <c r="B1193" s="51" t="s">
        <v>15896</v>
      </c>
      <c r="C1193" s="51" t="s">
        <v>14704</v>
      </c>
      <c r="D1193" s="51">
        <v>2554.62</v>
      </c>
    </row>
    <row r="1194" spans="1:4" ht="15.75" customHeight="1" x14ac:dyDescent="0.3">
      <c r="A1194" s="51">
        <v>804445</v>
      </c>
      <c r="B1194" s="51" t="s">
        <v>15897</v>
      </c>
      <c r="C1194" s="51" t="s">
        <v>14704</v>
      </c>
      <c r="D1194" s="51">
        <v>6160.45</v>
      </c>
    </row>
    <row r="1195" spans="1:4" ht="15.75" customHeight="1" x14ac:dyDescent="0.3">
      <c r="A1195" s="51">
        <v>804329</v>
      </c>
      <c r="B1195" s="51" t="s">
        <v>15898</v>
      </c>
      <c r="C1195" s="51" t="s">
        <v>14704</v>
      </c>
      <c r="D1195" s="51">
        <v>3094.55</v>
      </c>
    </row>
    <row r="1196" spans="1:4" ht="15.75" customHeight="1" x14ac:dyDescent="0.3">
      <c r="A1196" s="51">
        <v>804444</v>
      </c>
      <c r="B1196" s="51" t="s">
        <v>15899</v>
      </c>
      <c r="C1196" s="51" t="s">
        <v>14704</v>
      </c>
      <c r="D1196" s="51">
        <v>5232.41</v>
      </c>
    </row>
    <row r="1197" spans="1:4" ht="15.75" customHeight="1" x14ac:dyDescent="0.3">
      <c r="A1197" s="51">
        <v>804328</v>
      </c>
      <c r="B1197" s="51" t="s">
        <v>15900</v>
      </c>
      <c r="C1197" s="51" t="s">
        <v>14704</v>
      </c>
      <c r="D1197" s="51">
        <v>2625.99</v>
      </c>
    </row>
    <row r="1198" spans="1:4" ht="15.75" customHeight="1" x14ac:dyDescent="0.3">
      <c r="A1198" s="51">
        <v>804331</v>
      </c>
      <c r="B1198" s="51" t="s">
        <v>15901</v>
      </c>
      <c r="C1198" s="51" t="s">
        <v>14704</v>
      </c>
      <c r="D1198" s="51">
        <v>3192.29</v>
      </c>
    </row>
    <row r="1199" spans="1:4" ht="15.75" customHeight="1" x14ac:dyDescent="0.3">
      <c r="A1199" s="51">
        <v>804330</v>
      </c>
      <c r="B1199" s="51" t="s">
        <v>15902</v>
      </c>
      <c r="C1199" s="51" t="s">
        <v>14704</v>
      </c>
      <c r="D1199" s="51">
        <v>2719.19</v>
      </c>
    </row>
    <row r="1200" spans="1:4" ht="15.75" customHeight="1" x14ac:dyDescent="0.3">
      <c r="A1200" s="51">
        <v>804333</v>
      </c>
      <c r="B1200" s="51" t="s">
        <v>15903</v>
      </c>
      <c r="C1200" s="51" t="s">
        <v>14704</v>
      </c>
      <c r="D1200" s="51">
        <v>3323.44</v>
      </c>
    </row>
    <row r="1201" spans="1:4" ht="15.75" customHeight="1" x14ac:dyDescent="0.3">
      <c r="A1201" s="51">
        <v>804332</v>
      </c>
      <c r="B1201" s="51" t="s">
        <v>15904</v>
      </c>
      <c r="C1201" s="51" t="s">
        <v>14704</v>
      </c>
      <c r="D1201" s="51">
        <v>2845.08</v>
      </c>
    </row>
    <row r="1202" spans="1:4" ht="15.75" customHeight="1" x14ac:dyDescent="0.3">
      <c r="A1202" s="51">
        <v>804447</v>
      </c>
      <c r="B1202" s="51" t="s">
        <v>15905</v>
      </c>
      <c r="C1202" s="51" t="s">
        <v>14704</v>
      </c>
      <c r="D1202" s="51">
        <v>7618.28</v>
      </c>
    </row>
    <row r="1203" spans="1:4" ht="15.75" customHeight="1" x14ac:dyDescent="0.3">
      <c r="A1203" s="51">
        <v>804335</v>
      </c>
      <c r="B1203" s="51" t="s">
        <v>15906</v>
      </c>
      <c r="C1203" s="51" t="s">
        <v>14704</v>
      </c>
      <c r="D1203" s="51">
        <v>3497.64</v>
      </c>
    </row>
    <row r="1204" spans="1:4" ht="15.75" customHeight="1" x14ac:dyDescent="0.3">
      <c r="A1204" s="51">
        <v>804446</v>
      </c>
      <c r="B1204" s="51" t="s">
        <v>15907</v>
      </c>
      <c r="C1204" s="51" t="s">
        <v>14704</v>
      </c>
      <c r="D1204" s="51">
        <v>6464.75</v>
      </c>
    </row>
    <row r="1205" spans="1:4" ht="15.75" customHeight="1" x14ac:dyDescent="0.3">
      <c r="A1205" s="51">
        <v>804334</v>
      </c>
      <c r="B1205" s="51" t="s">
        <v>15908</v>
      </c>
      <c r="C1205" s="51" t="s">
        <v>14704</v>
      </c>
      <c r="D1205" s="51">
        <v>3013.54</v>
      </c>
    </row>
    <row r="1206" spans="1:4" ht="15.75" customHeight="1" x14ac:dyDescent="0.3">
      <c r="A1206" s="51">
        <v>804319</v>
      </c>
      <c r="B1206" s="51" t="s">
        <v>15909</v>
      </c>
      <c r="C1206" s="51" t="s">
        <v>14704</v>
      </c>
      <c r="D1206" s="51">
        <v>2877.33</v>
      </c>
    </row>
    <row r="1207" spans="1:4" ht="15.75" customHeight="1" x14ac:dyDescent="0.3">
      <c r="A1207" s="51">
        <v>804318</v>
      </c>
      <c r="B1207" s="51" t="s">
        <v>15910</v>
      </c>
      <c r="C1207" s="51" t="s">
        <v>14704</v>
      </c>
      <c r="D1207" s="51">
        <v>2421.56</v>
      </c>
    </row>
    <row r="1208" spans="1:4" ht="15.75" customHeight="1" x14ac:dyDescent="0.3">
      <c r="A1208" s="51">
        <v>804449</v>
      </c>
      <c r="B1208" s="51" t="s">
        <v>15911</v>
      </c>
      <c r="C1208" s="51" t="s">
        <v>14704</v>
      </c>
      <c r="D1208" s="51">
        <v>7644.37</v>
      </c>
    </row>
    <row r="1209" spans="1:4" ht="15.75" customHeight="1" x14ac:dyDescent="0.3">
      <c r="A1209" s="51">
        <v>804337</v>
      </c>
      <c r="B1209" s="51" t="s">
        <v>15912</v>
      </c>
      <c r="C1209" s="51" t="s">
        <v>14704</v>
      </c>
      <c r="D1209" s="51">
        <v>3916.61</v>
      </c>
    </row>
    <row r="1210" spans="1:4" ht="15.75" customHeight="1" x14ac:dyDescent="0.3">
      <c r="A1210" s="51">
        <v>804448</v>
      </c>
      <c r="B1210" s="51" t="s">
        <v>15913</v>
      </c>
      <c r="C1210" s="51" t="s">
        <v>14704</v>
      </c>
      <c r="D1210" s="51">
        <v>6416.87</v>
      </c>
    </row>
    <row r="1211" spans="1:4" ht="15.75" customHeight="1" x14ac:dyDescent="0.3">
      <c r="A1211" s="51">
        <v>804336</v>
      </c>
      <c r="B1211" s="51" t="s">
        <v>15914</v>
      </c>
      <c r="C1211" s="51" t="s">
        <v>14704</v>
      </c>
      <c r="D1211" s="51">
        <v>3259.72</v>
      </c>
    </row>
    <row r="1212" spans="1:4" ht="15.75" customHeight="1" x14ac:dyDescent="0.3">
      <c r="A1212" s="51">
        <v>804341</v>
      </c>
      <c r="B1212" s="51" t="s">
        <v>15915</v>
      </c>
      <c r="C1212" s="51" t="s">
        <v>14704</v>
      </c>
      <c r="D1212" s="51">
        <v>3948.39</v>
      </c>
    </row>
    <row r="1213" spans="1:4" ht="15.75" customHeight="1" x14ac:dyDescent="0.3">
      <c r="A1213" s="51">
        <v>804340</v>
      </c>
      <c r="B1213" s="51" t="s">
        <v>15916</v>
      </c>
      <c r="C1213" s="51" t="s">
        <v>14704</v>
      </c>
      <c r="D1213" s="51">
        <v>3288.63</v>
      </c>
    </row>
    <row r="1214" spans="1:4" ht="15.75" customHeight="1" x14ac:dyDescent="0.3">
      <c r="A1214" s="51">
        <v>804451</v>
      </c>
      <c r="B1214" s="51" t="s">
        <v>15917</v>
      </c>
      <c r="C1214" s="51" t="s">
        <v>14704</v>
      </c>
      <c r="D1214" s="51">
        <v>7994.35</v>
      </c>
    </row>
    <row r="1215" spans="1:4" ht="15.75" customHeight="1" x14ac:dyDescent="0.3">
      <c r="A1215" s="51">
        <v>804343</v>
      </c>
      <c r="B1215" s="51" t="s">
        <v>15918</v>
      </c>
      <c r="C1215" s="51" t="s">
        <v>14704</v>
      </c>
      <c r="D1215" s="51">
        <v>3989</v>
      </c>
    </row>
    <row r="1216" spans="1:4" ht="15.75" customHeight="1" x14ac:dyDescent="0.3">
      <c r="A1216" s="51">
        <v>804450</v>
      </c>
      <c r="B1216" s="51" t="s">
        <v>15919</v>
      </c>
      <c r="C1216" s="51" t="s">
        <v>14704</v>
      </c>
      <c r="D1216" s="51">
        <v>6708.65</v>
      </c>
    </row>
    <row r="1217" spans="1:4" ht="15.75" customHeight="1" x14ac:dyDescent="0.3">
      <c r="A1217" s="51">
        <v>804342</v>
      </c>
      <c r="B1217" s="51" t="s">
        <v>15920</v>
      </c>
      <c r="C1217" s="51" t="s">
        <v>14704</v>
      </c>
      <c r="D1217" s="51">
        <v>3325.66</v>
      </c>
    </row>
    <row r="1218" spans="1:4" ht="15.75" customHeight="1" x14ac:dyDescent="0.3">
      <c r="A1218" s="51">
        <v>804345</v>
      </c>
      <c r="B1218" s="51" t="s">
        <v>15921</v>
      </c>
      <c r="C1218" s="51" t="s">
        <v>14704</v>
      </c>
      <c r="D1218" s="51">
        <v>4048.57</v>
      </c>
    </row>
    <row r="1219" spans="1:4" ht="15.75" customHeight="1" x14ac:dyDescent="0.3">
      <c r="A1219" s="51">
        <v>804344</v>
      </c>
      <c r="B1219" s="51" t="s">
        <v>15922</v>
      </c>
      <c r="C1219" s="51" t="s">
        <v>14704</v>
      </c>
      <c r="D1219" s="51">
        <v>3380.33</v>
      </c>
    </row>
    <row r="1220" spans="1:4" ht="15.75" customHeight="1" x14ac:dyDescent="0.3">
      <c r="A1220" s="51">
        <v>804347</v>
      </c>
      <c r="B1220" s="51" t="s">
        <v>15923</v>
      </c>
      <c r="C1220" s="51" t="s">
        <v>14704</v>
      </c>
      <c r="D1220" s="51">
        <v>4130.18</v>
      </c>
    </row>
    <row r="1221" spans="1:4" ht="15.75" customHeight="1" x14ac:dyDescent="0.3">
      <c r="A1221" s="51">
        <v>804346</v>
      </c>
      <c r="B1221" s="51" t="s">
        <v>15924</v>
      </c>
      <c r="C1221" s="51" t="s">
        <v>14704</v>
      </c>
      <c r="D1221" s="51">
        <v>3455.6</v>
      </c>
    </row>
    <row r="1222" spans="1:4" ht="15.75" customHeight="1" x14ac:dyDescent="0.3">
      <c r="A1222" s="51">
        <v>804453</v>
      </c>
      <c r="B1222" s="51" t="s">
        <v>15925</v>
      </c>
      <c r="C1222" s="51" t="s">
        <v>14704</v>
      </c>
      <c r="D1222" s="51">
        <v>8909.92</v>
      </c>
    </row>
    <row r="1223" spans="1:4" ht="15.75" customHeight="1" x14ac:dyDescent="0.3">
      <c r="A1223" s="51">
        <v>804349</v>
      </c>
      <c r="B1223" s="51" t="s">
        <v>15926</v>
      </c>
      <c r="C1223" s="51" t="s">
        <v>14704</v>
      </c>
      <c r="D1223" s="51">
        <v>4237.7700000000004</v>
      </c>
    </row>
    <row r="1224" spans="1:4" ht="15.75" customHeight="1" x14ac:dyDescent="0.3">
      <c r="A1224" s="51">
        <v>804452</v>
      </c>
      <c r="B1224" s="51" t="s">
        <v>15927</v>
      </c>
      <c r="C1224" s="51" t="s">
        <v>14704</v>
      </c>
      <c r="D1224" s="51">
        <v>7471.26</v>
      </c>
    </row>
    <row r="1225" spans="1:4" ht="15.75" customHeight="1" x14ac:dyDescent="0.3">
      <c r="A1225" s="51">
        <v>804348</v>
      </c>
      <c r="B1225" s="51" t="s">
        <v>15928</v>
      </c>
      <c r="C1225" s="51" t="s">
        <v>14704</v>
      </c>
      <c r="D1225" s="51">
        <v>3555.54</v>
      </c>
    </row>
    <row r="1226" spans="1:4" ht="15.75" customHeight="1" x14ac:dyDescent="0.3">
      <c r="A1226" s="51">
        <v>804351</v>
      </c>
      <c r="B1226" s="51" t="s">
        <v>15929</v>
      </c>
      <c r="C1226" s="51" t="s">
        <v>14704</v>
      </c>
      <c r="D1226" s="51">
        <v>4377.04</v>
      </c>
    </row>
    <row r="1227" spans="1:4" ht="15.75" customHeight="1" x14ac:dyDescent="0.3">
      <c r="A1227" s="51">
        <v>804350</v>
      </c>
      <c r="B1227" s="51" t="s">
        <v>15930</v>
      </c>
      <c r="C1227" s="51" t="s">
        <v>14704</v>
      </c>
      <c r="D1227" s="51">
        <v>3685.97</v>
      </c>
    </row>
    <row r="1228" spans="1:4" ht="15.75" customHeight="1" x14ac:dyDescent="0.3">
      <c r="A1228" s="51">
        <v>804353</v>
      </c>
      <c r="B1228" s="51" t="s">
        <v>15931</v>
      </c>
      <c r="C1228" s="51" t="s">
        <v>14704</v>
      </c>
      <c r="D1228" s="51">
        <v>4561.16</v>
      </c>
    </row>
    <row r="1229" spans="1:4" ht="15.75" customHeight="1" x14ac:dyDescent="0.3">
      <c r="A1229" s="51">
        <v>804352</v>
      </c>
      <c r="B1229" s="51" t="s">
        <v>15932</v>
      </c>
      <c r="C1229" s="51" t="s">
        <v>14704</v>
      </c>
      <c r="D1229" s="51">
        <v>3860.06</v>
      </c>
    </row>
    <row r="1230" spans="1:4" ht="15.75" customHeight="1" x14ac:dyDescent="0.3">
      <c r="A1230" s="51">
        <v>804455</v>
      </c>
      <c r="B1230" s="51" t="s">
        <v>15933</v>
      </c>
      <c r="C1230" s="51" t="s">
        <v>14704</v>
      </c>
      <c r="D1230" s="51">
        <v>11024.85</v>
      </c>
    </row>
    <row r="1231" spans="1:4" ht="15.75" customHeight="1" x14ac:dyDescent="0.3">
      <c r="A1231" s="51">
        <v>804355</v>
      </c>
      <c r="B1231" s="51" t="s">
        <v>15934</v>
      </c>
      <c r="C1231" s="51" t="s">
        <v>14704</v>
      </c>
      <c r="D1231" s="51">
        <v>4805.07</v>
      </c>
    </row>
    <row r="1232" spans="1:4" ht="15.75" customHeight="1" x14ac:dyDescent="0.3">
      <c r="A1232" s="51">
        <v>804454</v>
      </c>
      <c r="B1232" s="51" t="s">
        <v>15935</v>
      </c>
      <c r="C1232" s="51" t="s">
        <v>14704</v>
      </c>
      <c r="D1232" s="51">
        <v>9234.3799999999992</v>
      </c>
    </row>
    <row r="1233" spans="1:4" ht="15.75" customHeight="1" x14ac:dyDescent="0.3">
      <c r="A1233" s="51">
        <v>804354</v>
      </c>
      <c r="B1233" s="51" t="s">
        <v>15936</v>
      </c>
      <c r="C1233" s="51" t="s">
        <v>14704</v>
      </c>
      <c r="D1233" s="51">
        <v>4092.73</v>
      </c>
    </row>
    <row r="1234" spans="1:4" ht="15.75" customHeight="1" x14ac:dyDescent="0.3">
      <c r="A1234" s="51">
        <v>804339</v>
      </c>
      <c r="B1234" s="51" t="s">
        <v>15937</v>
      </c>
      <c r="C1234" s="51" t="s">
        <v>14704</v>
      </c>
      <c r="D1234" s="51">
        <v>3924.56</v>
      </c>
    </row>
    <row r="1235" spans="1:4" ht="15.75" customHeight="1" x14ac:dyDescent="0.3">
      <c r="A1235" s="51">
        <v>804338</v>
      </c>
      <c r="B1235" s="51" t="s">
        <v>15938</v>
      </c>
      <c r="C1235" s="51" t="s">
        <v>14704</v>
      </c>
      <c r="D1235" s="51">
        <v>3266.95</v>
      </c>
    </row>
    <row r="1236" spans="1:4" ht="15.75" customHeight="1" x14ac:dyDescent="0.3">
      <c r="A1236" s="51">
        <v>804457</v>
      </c>
      <c r="B1236" s="51" t="s">
        <v>15939</v>
      </c>
      <c r="C1236" s="51" t="s">
        <v>14704</v>
      </c>
      <c r="D1236" s="51">
        <v>13283.69</v>
      </c>
    </row>
    <row r="1237" spans="1:4" ht="15.75" customHeight="1" x14ac:dyDescent="0.3">
      <c r="A1237" s="51">
        <v>804357</v>
      </c>
      <c r="B1237" s="51" t="s">
        <v>15940</v>
      </c>
      <c r="C1237" s="51" t="s">
        <v>14704</v>
      </c>
      <c r="D1237" s="51">
        <v>6578.44</v>
      </c>
    </row>
    <row r="1238" spans="1:4" ht="15.75" customHeight="1" x14ac:dyDescent="0.3">
      <c r="A1238" s="51">
        <v>804456</v>
      </c>
      <c r="B1238" s="51" t="s">
        <v>15941</v>
      </c>
      <c r="C1238" s="51" t="s">
        <v>14704</v>
      </c>
      <c r="D1238" s="51">
        <v>10951.53</v>
      </c>
    </row>
    <row r="1239" spans="1:4" ht="15.75" customHeight="1" x14ac:dyDescent="0.3">
      <c r="A1239" s="51">
        <v>804356</v>
      </c>
      <c r="B1239" s="51" t="s">
        <v>15942</v>
      </c>
      <c r="C1239" s="51" t="s">
        <v>14704</v>
      </c>
      <c r="D1239" s="51">
        <v>5415.35</v>
      </c>
    </row>
    <row r="1240" spans="1:4" ht="15.75" customHeight="1" x14ac:dyDescent="0.3">
      <c r="A1240" s="51">
        <v>804361</v>
      </c>
      <c r="B1240" s="51" t="s">
        <v>15943</v>
      </c>
      <c r="C1240" s="51" t="s">
        <v>14704</v>
      </c>
      <c r="D1240" s="51">
        <v>6627.04</v>
      </c>
    </row>
    <row r="1241" spans="1:4" ht="15.75" customHeight="1" x14ac:dyDescent="0.3">
      <c r="A1241" s="51">
        <v>804360</v>
      </c>
      <c r="B1241" s="51" t="s">
        <v>15944</v>
      </c>
      <c r="C1241" s="51" t="s">
        <v>14704</v>
      </c>
      <c r="D1241" s="51">
        <v>5458.93</v>
      </c>
    </row>
    <row r="1242" spans="1:4" ht="15.75" customHeight="1" x14ac:dyDescent="0.3">
      <c r="A1242" s="51">
        <v>804459</v>
      </c>
      <c r="B1242" s="51" t="s">
        <v>15945</v>
      </c>
      <c r="C1242" s="51" t="s">
        <v>14704</v>
      </c>
      <c r="D1242" s="51">
        <v>13900.78</v>
      </c>
    </row>
    <row r="1243" spans="1:4" ht="15.75" customHeight="1" x14ac:dyDescent="0.3">
      <c r="A1243" s="51">
        <v>804363</v>
      </c>
      <c r="B1243" s="51" t="s">
        <v>15946</v>
      </c>
      <c r="C1243" s="51" t="s">
        <v>14704</v>
      </c>
      <c r="D1243" s="51">
        <v>6689.34</v>
      </c>
    </row>
    <row r="1244" spans="1:4" ht="15.75" customHeight="1" x14ac:dyDescent="0.3">
      <c r="A1244" s="51">
        <v>804458</v>
      </c>
      <c r="B1244" s="51" t="s">
        <v>15947</v>
      </c>
      <c r="C1244" s="51" t="s">
        <v>14704</v>
      </c>
      <c r="D1244" s="51">
        <v>11457.48</v>
      </c>
    </row>
    <row r="1245" spans="1:4" ht="15.75" customHeight="1" x14ac:dyDescent="0.3">
      <c r="A1245" s="51">
        <v>804362</v>
      </c>
      <c r="B1245" s="51" t="s">
        <v>15948</v>
      </c>
      <c r="C1245" s="51" t="s">
        <v>14704</v>
      </c>
      <c r="D1245" s="51">
        <v>5514.89</v>
      </c>
    </row>
    <row r="1246" spans="1:4" ht="15.75" customHeight="1" x14ac:dyDescent="0.3">
      <c r="A1246" s="51">
        <v>804365</v>
      </c>
      <c r="B1246" s="51" t="s">
        <v>15949</v>
      </c>
      <c r="C1246" s="51" t="s">
        <v>14704</v>
      </c>
      <c r="D1246" s="51">
        <v>6779.44</v>
      </c>
    </row>
    <row r="1247" spans="1:4" ht="15.75" customHeight="1" x14ac:dyDescent="0.3">
      <c r="A1247" s="51">
        <v>804364</v>
      </c>
      <c r="B1247" s="51" t="s">
        <v>15950</v>
      </c>
      <c r="C1247" s="51" t="s">
        <v>14704</v>
      </c>
      <c r="D1247" s="51">
        <v>5596.15</v>
      </c>
    </row>
    <row r="1248" spans="1:4" ht="15.75" customHeight="1" x14ac:dyDescent="0.3">
      <c r="A1248" s="51">
        <v>804367</v>
      </c>
      <c r="B1248" s="51" t="s">
        <v>15951</v>
      </c>
      <c r="C1248" s="51" t="s">
        <v>14704</v>
      </c>
      <c r="D1248" s="51">
        <v>6902.18</v>
      </c>
    </row>
    <row r="1249" spans="1:4" ht="15.75" customHeight="1" x14ac:dyDescent="0.3">
      <c r="A1249" s="51">
        <v>804366</v>
      </c>
      <c r="B1249" s="51" t="s">
        <v>15952</v>
      </c>
      <c r="C1249" s="51" t="s">
        <v>14704</v>
      </c>
      <c r="D1249" s="51">
        <v>5707.65</v>
      </c>
    </row>
    <row r="1250" spans="1:4" ht="15.75" customHeight="1" x14ac:dyDescent="0.3">
      <c r="A1250" s="51">
        <v>804461</v>
      </c>
      <c r="B1250" s="51" t="s">
        <v>15953</v>
      </c>
      <c r="C1250" s="51" t="s">
        <v>14704</v>
      </c>
      <c r="D1250" s="51">
        <v>15539.4</v>
      </c>
    </row>
    <row r="1251" spans="1:4" ht="15.75" customHeight="1" x14ac:dyDescent="0.3">
      <c r="A1251" s="51">
        <v>804369</v>
      </c>
      <c r="B1251" s="51" t="s">
        <v>15954</v>
      </c>
      <c r="C1251" s="51" t="s">
        <v>14704</v>
      </c>
      <c r="D1251" s="51">
        <v>7062.82</v>
      </c>
    </row>
    <row r="1252" spans="1:4" ht="15.75" customHeight="1" x14ac:dyDescent="0.3">
      <c r="A1252" s="51">
        <v>804460</v>
      </c>
      <c r="B1252" s="51" t="s">
        <v>15955</v>
      </c>
      <c r="C1252" s="51" t="s">
        <v>14704</v>
      </c>
      <c r="D1252" s="51">
        <v>12801.06</v>
      </c>
    </row>
    <row r="1253" spans="1:4" ht="15.75" customHeight="1" x14ac:dyDescent="0.3">
      <c r="A1253" s="51">
        <v>804371</v>
      </c>
      <c r="B1253" s="51" t="s">
        <v>15956</v>
      </c>
      <c r="C1253" s="51" t="s">
        <v>14704</v>
      </c>
      <c r="D1253" s="51">
        <v>7271</v>
      </c>
    </row>
    <row r="1254" spans="1:4" ht="15.75" customHeight="1" x14ac:dyDescent="0.3">
      <c r="A1254" s="51">
        <v>804370</v>
      </c>
      <c r="B1254" s="51" t="s">
        <v>15957</v>
      </c>
      <c r="C1254" s="51" t="s">
        <v>14704</v>
      </c>
      <c r="D1254" s="51">
        <v>6047.08</v>
      </c>
    </row>
    <row r="1255" spans="1:4" ht="15.75" customHeight="1" x14ac:dyDescent="0.3">
      <c r="A1255" s="51">
        <v>804373</v>
      </c>
      <c r="B1255" s="51" t="s">
        <v>15958</v>
      </c>
      <c r="C1255" s="51" t="s">
        <v>14704</v>
      </c>
      <c r="D1255" s="51">
        <v>7541.21</v>
      </c>
    </row>
    <row r="1256" spans="1:4" ht="15.75" customHeight="1" x14ac:dyDescent="0.3">
      <c r="A1256" s="51">
        <v>804372</v>
      </c>
      <c r="B1256" s="51" t="s">
        <v>15959</v>
      </c>
      <c r="C1256" s="51" t="s">
        <v>14704</v>
      </c>
      <c r="D1256" s="51">
        <v>6299.49</v>
      </c>
    </row>
    <row r="1257" spans="1:4" ht="15.75" customHeight="1" x14ac:dyDescent="0.3">
      <c r="A1257" s="51">
        <v>804463</v>
      </c>
      <c r="B1257" s="51" t="s">
        <v>15960</v>
      </c>
      <c r="C1257" s="51" t="s">
        <v>14704</v>
      </c>
      <c r="D1257" s="51">
        <v>19290.7</v>
      </c>
    </row>
    <row r="1258" spans="1:4" ht="15.75" customHeight="1" x14ac:dyDescent="0.3">
      <c r="A1258" s="51">
        <v>804375</v>
      </c>
      <c r="B1258" s="51" t="s">
        <v>15961</v>
      </c>
      <c r="C1258" s="51" t="s">
        <v>14704</v>
      </c>
      <c r="D1258" s="51">
        <v>7898.91</v>
      </c>
    </row>
    <row r="1259" spans="1:4" ht="15.75" customHeight="1" x14ac:dyDescent="0.3">
      <c r="A1259" s="51">
        <v>804462</v>
      </c>
      <c r="B1259" s="51" t="s">
        <v>15962</v>
      </c>
      <c r="C1259" s="51" t="s">
        <v>14704</v>
      </c>
      <c r="D1259" s="51">
        <v>15871.09</v>
      </c>
    </row>
    <row r="1260" spans="1:4" ht="15.75" customHeight="1" x14ac:dyDescent="0.3">
      <c r="A1260" s="51">
        <v>804374</v>
      </c>
      <c r="B1260" s="51" t="s">
        <v>15963</v>
      </c>
      <c r="C1260" s="51" t="s">
        <v>14704</v>
      </c>
      <c r="D1260" s="51">
        <v>6637.35</v>
      </c>
    </row>
    <row r="1261" spans="1:4" ht="15.75" customHeight="1" x14ac:dyDescent="0.3">
      <c r="A1261" s="51">
        <v>804359</v>
      </c>
      <c r="B1261" s="51" t="s">
        <v>15964</v>
      </c>
      <c r="C1261" s="51" t="s">
        <v>14704</v>
      </c>
      <c r="D1261" s="51">
        <v>6590.81</v>
      </c>
    </row>
    <row r="1262" spans="1:4" ht="15.75" customHeight="1" x14ac:dyDescent="0.3">
      <c r="A1262" s="51">
        <v>804358</v>
      </c>
      <c r="B1262" s="51" t="s">
        <v>15965</v>
      </c>
      <c r="C1262" s="51" t="s">
        <v>14704</v>
      </c>
      <c r="D1262" s="51">
        <v>5426.52</v>
      </c>
    </row>
    <row r="1263" spans="1:4" ht="15.75" customHeight="1" x14ac:dyDescent="0.3">
      <c r="A1263" s="51">
        <v>804368</v>
      </c>
      <c r="B1263" s="51" t="s">
        <v>15966</v>
      </c>
      <c r="C1263" s="51" t="s">
        <v>14704</v>
      </c>
      <c r="D1263" s="51">
        <v>5854.67</v>
      </c>
    </row>
    <row r="1264" spans="1:4" ht="15.75" customHeight="1" x14ac:dyDescent="0.3">
      <c r="A1264" s="51">
        <v>804465</v>
      </c>
      <c r="B1264" s="51" t="s">
        <v>15967</v>
      </c>
      <c r="C1264" s="51" t="s">
        <v>10</v>
      </c>
      <c r="D1264" s="51">
        <v>130.53</v>
      </c>
    </row>
    <row r="1265" spans="1:4" ht="15.75" customHeight="1" x14ac:dyDescent="0.3">
      <c r="A1265" s="51">
        <v>804464</v>
      </c>
      <c r="B1265" s="51" t="s">
        <v>15968</v>
      </c>
      <c r="C1265" s="51" t="s">
        <v>10</v>
      </c>
      <c r="D1265" s="51">
        <v>114.41</v>
      </c>
    </row>
    <row r="1266" spans="1:4" ht="15.75" customHeight="1" x14ac:dyDescent="0.3">
      <c r="A1266" s="51">
        <v>804475</v>
      </c>
      <c r="B1266" s="51" t="s">
        <v>15969</v>
      </c>
      <c r="C1266" s="51" t="s">
        <v>10</v>
      </c>
      <c r="D1266" s="51">
        <v>144.22</v>
      </c>
    </row>
    <row r="1267" spans="1:4" ht="15.75" customHeight="1" x14ac:dyDescent="0.3">
      <c r="A1267" s="51">
        <v>804474</v>
      </c>
      <c r="B1267" s="51" t="s">
        <v>15970</v>
      </c>
      <c r="C1267" s="51" t="s">
        <v>10</v>
      </c>
      <c r="D1267" s="51">
        <v>128.11000000000001</v>
      </c>
    </row>
    <row r="1268" spans="1:4" ht="15.75" customHeight="1" x14ac:dyDescent="0.3">
      <c r="A1268" s="51">
        <v>804485</v>
      </c>
      <c r="B1268" s="51" t="s">
        <v>15971</v>
      </c>
      <c r="C1268" s="51" t="s">
        <v>10</v>
      </c>
      <c r="D1268" s="51">
        <v>212.63</v>
      </c>
    </row>
    <row r="1269" spans="1:4" ht="15.75" customHeight="1" x14ac:dyDescent="0.3">
      <c r="A1269" s="51">
        <v>804484</v>
      </c>
      <c r="B1269" s="51" t="s">
        <v>15972</v>
      </c>
      <c r="C1269" s="51" t="s">
        <v>10</v>
      </c>
      <c r="D1269" s="51">
        <v>196.6</v>
      </c>
    </row>
    <row r="1270" spans="1:4" ht="15.75" customHeight="1" x14ac:dyDescent="0.3">
      <c r="A1270" s="51">
        <v>804495</v>
      </c>
      <c r="B1270" s="51" t="s">
        <v>15973</v>
      </c>
      <c r="C1270" s="51" t="s">
        <v>10</v>
      </c>
      <c r="D1270" s="51">
        <v>264.95999999999998</v>
      </c>
    </row>
    <row r="1271" spans="1:4" ht="15.75" customHeight="1" x14ac:dyDescent="0.3">
      <c r="A1271" s="51">
        <v>804494</v>
      </c>
      <c r="B1271" s="51" t="s">
        <v>15974</v>
      </c>
      <c r="C1271" s="51" t="s">
        <v>10</v>
      </c>
      <c r="D1271" s="51">
        <v>245.95</v>
      </c>
    </row>
    <row r="1272" spans="1:4" ht="15.75" customHeight="1" x14ac:dyDescent="0.3">
      <c r="A1272" s="51">
        <v>804467</v>
      </c>
      <c r="B1272" s="51" t="s">
        <v>15975</v>
      </c>
      <c r="C1272" s="51" t="s">
        <v>10</v>
      </c>
      <c r="D1272" s="51">
        <v>197.74</v>
      </c>
    </row>
    <row r="1273" spans="1:4" ht="15.75" customHeight="1" x14ac:dyDescent="0.3">
      <c r="A1273" s="51">
        <v>804466</v>
      </c>
      <c r="B1273" s="51" t="s">
        <v>15976</v>
      </c>
      <c r="C1273" s="51" t="s">
        <v>10</v>
      </c>
      <c r="D1273" s="51">
        <v>172.06</v>
      </c>
    </row>
    <row r="1274" spans="1:4" ht="15.75" customHeight="1" x14ac:dyDescent="0.3">
      <c r="A1274" s="51">
        <v>804477</v>
      </c>
      <c r="B1274" s="51" t="s">
        <v>15977</v>
      </c>
      <c r="C1274" s="51" t="s">
        <v>10</v>
      </c>
      <c r="D1274" s="51">
        <v>252.47</v>
      </c>
    </row>
    <row r="1275" spans="1:4" ht="15.75" customHeight="1" x14ac:dyDescent="0.3">
      <c r="A1275" s="51">
        <v>804476</v>
      </c>
      <c r="B1275" s="51" t="s">
        <v>15978</v>
      </c>
      <c r="C1275" s="51" t="s">
        <v>10</v>
      </c>
      <c r="D1275" s="51">
        <v>226.85</v>
      </c>
    </row>
    <row r="1276" spans="1:4" ht="15.75" customHeight="1" x14ac:dyDescent="0.3">
      <c r="A1276" s="51">
        <v>804487</v>
      </c>
      <c r="B1276" s="51" t="s">
        <v>15979</v>
      </c>
      <c r="C1276" s="51" t="s">
        <v>10</v>
      </c>
      <c r="D1276" s="51">
        <v>360.06</v>
      </c>
    </row>
    <row r="1277" spans="1:4" ht="15.75" customHeight="1" x14ac:dyDescent="0.3">
      <c r="A1277" s="51">
        <v>804486</v>
      </c>
      <c r="B1277" s="51" t="s">
        <v>15980</v>
      </c>
      <c r="C1277" s="51" t="s">
        <v>10</v>
      </c>
      <c r="D1277" s="51">
        <v>331.39</v>
      </c>
    </row>
    <row r="1278" spans="1:4" ht="15.75" customHeight="1" x14ac:dyDescent="0.3">
      <c r="A1278" s="51">
        <v>804497</v>
      </c>
      <c r="B1278" s="51" t="s">
        <v>15981</v>
      </c>
      <c r="C1278" s="51" t="s">
        <v>10</v>
      </c>
      <c r="D1278" s="51">
        <v>423.85</v>
      </c>
    </row>
    <row r="1279" spans="1:4" ht="15.75" customHeight="1" x14ac:dyDescent="0.3">
      <c r="A1279" s="51">
        <v>804496</v>
      </c>
      <c r="B1279" s="51" t="s">
        <v>15982</v>
      </c>
      <c r="C1279" s="51" t="s">
        <v>10</v>
      </c>
      <c r="D1279" s="51">
        <v>389.14</v>
      </c>
    </row>
    <row r="1280" spans="1:4" ht="15.75" customHeight="1" x14ac:dyDescent="0.3">
      <c r="A1280" s="51">
        <v>804469</v>
      </c>
      <c r="B1280" s="51" t="s">
        <v>15983</v>
      </c>
      <c r="C1280" s="51" t="s">
        <v>10</v>
      </c>
      <c r="D1280" s="51">
        <v>349</v>
      </c>
    </row>
    <row r="1281" spans="1:4" ht="15.75" customHeight="1" x14ac:dyDescent="0.3">
      <c r="A1281" s="51">
        <v>804468</v>
      </c>
      <c r="B1281" s="51" t="s">
        <v>15984</v>
      </c>
      <c r="C1281" s="51" t="s">
        <v>10</v>
      </c>
      <c r="D1281" s="51">
        <v>313.8</v>
      </c>
    </row>
    <row r="1282" spans="1:4" ht="15.75" customHeight="1" x14ac:dyDescent="0.3">
      <c r="A1282" s="51">
        <v>804479</v>
      </c>
      <c r="B1282" s="51" t="s">
        <v>15985</v>
      </c>
      <c r="C1282" s="51" t="s">
        <v>10</v>
      </c>
      <c r="D1282" s="51">
        <v>403.73</v>
      </c>
    </row>
    <row r="1283" spans="1:4" ht="15.75" customHeight="1" x14ac:dyDescent="0.3">
      <c r="A1283" s="51">
        <v>804478</v>
      </c>
      <c r="B1283" s="51" t="s">
        <v>15986</v>
      </c>
      <c r="C1283" s="51" t="s">
        <v>10</v>
      </c>
      <c r="D1283" s="51">
        <v>368.59</v>
      </c>
    </row>
    <row r="1284" spans="1:4" ht="15.75" customHeight="1" x14ac:dyDescent="0.3">
      <c r="A1284" s="51">
        <v>804489</v>
      </c>
      <c r="B1284" s="51" t="s">
        <v>15987</v>
      </c>
      <c r="C1284" s="51" t="s">
        <v>10</v>
      </c>
      <c r="D1284" s="51">
        <v>508.7</v>
      </c>
    </row>
    <row r="1285" spans="1:4" ht="15.75" customHeight="1" x14ac:dyDescent="0.3">
      <c r="A1285" s="51">
        <v>804488</v>
      </c>
      <c r="B1285" s="51" t="s">
        <v>15988</v>
      </c>
      <c r="C1285" s="51" t="s">
        <v>10</v>
      </c>
      <c r="D1285" s="51">
        <v>463.85</v>
      </c>
    </row>
    <row r="1286" spans="1:4" ht="15.75" customHeight="1" x14ac:dyDescent="0.3">
      <c r="A1286" s="51">
        <v>804499</v>
      </c>
      <c r="B1286" s="51" t="s">
        <v>15989</v>
      </c>
      <c r="C1286" s="51" t="s">
        <v>10</v>
      </c>
      <c r="D1286" s="51">
        <v>646.5</v>
      </c>
    </row>
    <row r="1287" spans="1:4" ht="15.75" customHeight="1" x14ac:dyDescent="0.3">
      <c r="A1287" s="51">
        <v>804498</v>
      </c>
      <c r="B1287" s="51" t="s">
        <v>15990</v>
      </c>
      <c r="C1287" s="51" t="s">
        <v>10</v>
      </c>
      <c r="D1287" s="51">
        <v>594.19000000000005</v>
      </c>
    </row>
    <row r="1288" spans="1:4" ht="15.75" customHeight="1" x14ac:dyDescent="0.3">
      <c r="A1288" s="51">
        <v>804471</v>
      </c>
      <c r="B1288" s="51" t="s">
        <v>15991</v>
      </c>
      <c r="C1288" s="51" t="s">
        <v>10</v>
      </c>
      <c r="D1288" s="51">
        <v>472.76</v>
      </c>
    </row>
    <row r="1289" spans="1:4" ht="15.75" customHeight="1" x14ac:dyDescent="0.3">
      <c r="A1289" s="51">
        <v>804470</v>
      </c>
      <c r="B1289" s="51" t="s">
        <v>15992</v>
      </c>
      <c r="C1289" s="51" t="s">
        <v>10</v>
      </c>
      <c r="D1289" s="51">
        <v>421.5</v>
      </c>
    </row>
    <row r="1290" spans="1:4" ht="15.75" customHeight="1" x14ac:dyDescent="0.3">
      <c r="A1290" s="51">
        <v>804481</v>
      </c>
      <c r="B1290" s="51" t="s">
        <v>15993</v>
      </c>
      <c r="C1290" s="51" t="s">
        <v>10</v>
      </c>
      <c r="D1290" s="51">
        <v>595.91</v>
      </c>
    </row>
    <row r="1291" spans="1:4" ht="15.75" customHeight="1" x14ac:dyDescent="0.3">
      <c r="A1291" s="51">
        <v>804480</v>
      </c>
      <c r="B1291" s="51" t="s">
        <v>15994</v>
      </c>
      <c r="C1291" s="51" t="s">
        <v>10</v>
      </c>
      <c r="D1291" s="51">
        <v>544.78</v>
      </c>
    </row>
    <row r="1292" spans="1:4" ht="15.75" customHeight="1" x14ac:dyDescent="0.3">
      <c r="A1292" s="51">
        <v>804491</v>
      </c>
      <c r="B1292" s="51" t="s">
        <v>15995</v>
      </c>
      <c r="C1292" s="51" t="s">
        <v>10</v>
      </c>
      <c r="D1292" s="51">
        <v>783.67</v>
      </c>
    </row>
    <row r="1293" spans="1:4" ht="15.75" customHeight="1" x14ac:dyDescent="0.3">
      <c r="A1293" s="51">
        <v>804490</v>
      </c>
      <c r="B1293" s="51" t="s">
        <v>15996</v>
      </c>
      <c r="C1293" s="51" t="s">
        <v>10</v>
      </c>
      <c r="D1293" s="51">
        <v>715.39</v>
      </c>
    </row>
    <row r="1294" spans="1:4" ht="15.75" customHeight="1" x14ac:dyDescent="0.3">
      <c r="A1294" s="51">
        <v>804501</v>
      </c>
      <c r="B1294" s="51" t="s">
        <v>15997</v>
      </c>
      <c r="C1294" s="51" t="s">
        <v>10</v>
      </c>
      <c r="D1294" s="51">
        <v>941.41</v>
      </c>
    </row>
    <row r="1295" spans="1:4" ht="15.75" customHeight="1" x14ac:dyDescent="0.3">
      <c r="A1295" s="51">
        <v>804500</v>
      </c>
      <c r="B1295" s="51" t="s">
        <v>15998</v>
      </c>
      <c r="C1295" s="51" t="s">
        <v>10</v>
      </c>
      <c r="D1295" s="51">
        <v>864.01</v>
      </c>
    </row>
    <row r="1296" spans="1:4" ht="15.75" customHeight="1" x14ac:dyDescent="0.3">
      <c r="A1296" s="51">
        <v>804473</v>
      </c>
      <c r="B1296" s="51" t="s">
        <v>15999</v>
      </c>
      <c r="C1296" s="51" t="s">
        <v>10</v>
      </c>
      <c r="D1296" s="51">
        <v>764.42</v>
      </c>
    </row>
    <row r="1297" spans="1:4" ht="15.75" customHeight="1" x14ac:dyDescent="0.3">
      <c r="A1297" s="51">
        <v>804472</v>
      </c>
      <c r="B1297" s="51" t="s">
        <v>16000</v>
      </c>
      <c r="C1297" s="51" t="s">
        <v>10</v>
      </c>
      <c r="D1297" s="51">
        <v>684.36</v>
      </c>
    </row>
    <row r="1298" spans="1:4" ht="15.75" customHeight="1" x14ac:dyDescent="0.3">
      <c r="A1298" s="51">
        <v>804483</v>
      </c>
      <c r="B1298" s="51" t="s">
        <v>16001</v>
      </c>
      <c r="C1298" s="51" t="s">
        <v>10</v>
      </c>
      <c r="D1298" s="51">
        <v>955.99</v>
      </c>
    </row>
    <row r="1299" spans="1:4" ht="15.75" customHeight="1" x14ac:dyDescent="0.3">
      <c r="A1299" s="51">
        <v>804482</v>
      </c>
      <c r="B1299" s="51" t="s">
        <v>16002</v>
      </c>
      <c r="C1299" s="51" t="s">
        <v>10</v>
      </c>
      <c r="D1299" s="51">
        <v>876.13</v>
      </c>
    </row>
    <row r="1300" spans="1:4" ht="15.75" customHeight="1" x14ac:dyDescent="0.3">
      <c r="A1300" s="51">
        <v>804493</v>
      </c>
      <c r="B1300" s="51" t="s">
        <v>16003</v>
      </c>
      <c r="C1300" s="51" t="s">
        <v>10</v>
      </c>
      <c r="D1300" s="51">
        <v>1258.6300000000001</v>
      </c>
    </row>
    <row r="1301" spans="1:4" ht="15.75" customHeight="1" x14ac:dyDescent="0.3">
      <c r="A1301" s="51">
        <v>804492</v>
      </c>
      <c r="B1301" s="51" t="s">
        <v>16004</v>
      </c>
      <c r="C1301" s="51" t="s">
        <v>10</v>
      </c>
      <c r="D1301" s="51">
        <v>1152.93</v>
      </c>
    </row>
    <row r="1302" spans="1:4" ht="15.75" customHeight="1" x14ac:dyDescent="0.3">
      <c r="A1302" s="51">
        <v>804503</v>
      </c>
      <c r="B1302" s="51" t="s">
        <v>16005</v>
      </c>
      <c r="C1302" s="51" t="s">
        <v>10</v>
      </c>
      <c r="D1302" s="51">
        <v>1505.51</v>
      </c>
    </row>
    <row r="1303" spans="1:4" ht="15.75" customHeight="1" x14ac:dyDescent="0.3">
      <c r="A1303" s="51">
        <v>804502</v>
      </c>
      <c r="B1303" s="51" t="s">
        <v>16006</v>
      </c>
      <c r="C1303" s="51" t="s">
        <v>10</v>
      </c>
      <c r="D1303" s="51">
        <v>1396.26</v>
      </c>
    </row>
    <row r="1304" spans="1:4" ht="15.75" customHeight="1" x14ac:dyDescent="0.3">
      <c r="A1304" s="51">
        <v>804180</v>
      </c>
      <c r="B1304" s="51" t="s">
        <v>16007</v>
      </c>
      <c r="C1304" s="51" t="s">
        <v>10</v>
      </c>
      <c r="D1304" s="51">
        <v>1195.93</v>
      </c>
    </row>
    <row r="1305" spans="1:4" ht="15.75" customHeight="1" x14ac:dyDescent="0.3">
      <c r="A1305" s="51">
        <v>804181</v>
      </c>
      <c r="B1305" s="51" t="s">
        <v>16008</v>
      </c>
      <c r="C1305" s="51" t="s">
        <v>10</v>
      </c>
      <c r="D1305" s="51">
        <v>1266.96</v>
      </c>
    </row>
    <row r="1306" spans="1:4" ht="15.75" customHeight="1" x14ac:dyDescent="0.3">
      <c r="A1306" s="51">
        <v>804182</v>
      </c>
      <c r="B1306" s="51" t="s">
        <v>16009</v>
      </c>
      <c r="C1306" s="51" t="s">
        <v>10</v>
      </c>
      <c r="D1306" s="51">
        <v>1216.78</v>
      </c>
    </row>
    <row r="1307" spans="1:4" ht="15.75" customHeight="1" x14ac:dyDescent="0.3">
      <c r="A1307" s="51">
        <v>804183</v>
      </c>
      <c r="B1307" s="51" t="s">
        <v>16010</v>
      </c>
      <c r="C1307" s="51" t="s">
        <v>10</v>
      </c>
      <c r="D1307" s="51">
        <v>1287.81</v>
      </c>
    </row>
    <row r="1308" spans="1:4" ht="15.75" customHeight="1" x14ac:dyDescent="0.3">
      <c r="A1308" s="51">
        <v>804184</v>
      </c>
      <c r="B1308" s="51" t="s">
        <v>16011</v>
      </c>
      <c r="C1308" s="51" t="s">
        <v>10</v>
      </c>
      <c r="D1308" s="51">
        <v>1266.9100000000001</v>
      </c>
    </row>
    <row r="1309" spans="1:4" ht="15.75" customHeight="1" x14ac:dyDescent="0.3">
      <c r="A1309" s="51">
        <v>804185</v>
      </c>
      <c r="B1309" s="51" t="s">
        <v>16012</v>
      </c>
      <c r="C1309" s="51" t="s">
        <v>10</v>
      </c>
      <c r="D1309" s="51">
        <v>1337.94</v>
      </c>
    </row>
    <row r="1310" spans="1:4" ht="15.75" customHeight="1" x14ac:dyDescent="0.3">
      <c r="A1310" s="51">
        <v>804186</v>
      </c>
      <c r="B1310" s="51" t="s">
        <v>16013</v>
      </c>
      <c r="C1310" s="51" t="s">
        <v>10</v>
      </c>
      <c r="D1310" s="51">
        <v>1397.07</v>
      </c>
    </row>
    <row r="1311" spans="1:4" ht="15.75" customHeight="1" x14ac:dyDescent="0.3">
      <c r="A1311" s="51">
        <v>804187</v>
      </c>
      <c r="B1311" s="51" t="s">
        <v>16014</v>
      </c>
      <c r="C1311" s="51" t="s">
        <v>10</v>
      </c>
      <c r="D1311" s="51">
        <v>1468.1</v>
      </c>
    </row>
    <row r="1312" spans="1:4" ht="15.75" customHeight="1" x14ac:dyDescent="0.3">
      <c r="A1312" s="51">
        <v>804188</v>
      </c>
      <c r="B1312" s="51" t="s">
        <v>16015</v>
      </c>
      <c r="C1312" s="51" t="s">
        <v>10</v>
      </c>
      <c r="D1312" s="51">
        <v>1547.8</v>
      </c>
    </row>
    <row r="1313" spans="1:4" ht="15.75" customHeight="1" x14ac:dyDescent="0.3">
      <c r="A1313" s="51">
        <v>804189</v>
      </c>
      <c r="B1313" s="51" t="s">
        <v>16016</v>
      </c>
      <c r="C1313" s="51" t="s">
        <v>10</v>
      </c>
      <c r="D1313" s="51">
        <v>1642.81</v>
      </c>
    </row>
    <row r="1314" spans="1:4" ht="15.75" customHeight="1" x14ac:dyDescent="0.3">
      <c r="A1314" s="51">
        <v>804190</v>
      </c>
      <c r="B1314" s="51" t="s">
        <v>16017</v>
      </c>
      <c r="C1314" s="51" t="s">
        <v>10</v>
      </c>
      <c r="D1314" s="51">
        <v>1568.35</v>
      </c>
    </row>
    <row r="1315" spans="1:4" ht="15.75" customHeight="1" x14ac:dyDescent="0.3">
      <c r="A1315" s="51">
        <v>804191</v>
      </c>
      <c r="B1315" s="51" t="s">
        <v>16018</v>
      </c>
      <c r="C1315" s="51" t="s">
        <v>10</v>
      </c>
      <c r="D1315" s="51">
        <v>1663.36</v>
      </c>
    </row>
    <row r="1316" spans="1:4" ht="15.75" customHeight="1" x14ac:dyDescent="0.3">
      <c r="A1316" s="51">
        <v>804192</v>
      </c>
      <c r="B1316" s="51" t="s">
        <v>16019</v>
      </c>
      <c r="C1316" s="51" t="s">
        <v>10</v>
      </c>
      <c r="D1316" s="51">
        <v>1673.7</v>
      </c>
    </row>
    <row r="1317" spans="1:4" ht="15.75" customHeight="1" x14ac:dyDescent="0.3">
      <c r="A1317" s="51">
        <v>804193</v>
      </c>
      <c r="B1317" s="51" t="s">
        <v>16020</v>
      </c>
      <c r="C1317" s="51" t="s">
        <v>10</v>
      </c>
      <c r="D1317" s="51">
        <v>1768.71</v>
      </c>
    </row>
    <row r="1318" spans="1:4" ht="15.75" customHeight="1" x14ac:dyDescent="0.3">
      <c r="A1318" s="51">
        <v>804194</v>
      </c>
      <c r="B1318" s="51" t="s">
        <v>16021</v>
      </c>
      <c r="C1318" s="51" t="s">
        <v>10</v>
      </c>
      <c r="D1318" s="51">
        <v>1736.96</v>
      </c>
    </row>
    <row r="1319" spans="1:4" ht="15.75" customHeight="1" x14ac:dyDescent="0.3">
      <c r="A1319" s="51">
        <v>804195</v>
      </c>
      <c r="B1319" s="51" t="s">
        <v>16022</v>
      </c>
      <c r="C1319" s="51" t="s">
        <v>10</v>
      </c>
      <c r="D1319" s="51">
        <v>1831.97</v>
      </c>
    </row>
    <row r="1320" spans="1:4" ht="15.75" customHeight="1" x14ac:dyDescent="0.3">
      <c r="A1320" s="51">
        <v>804196</v>
      </c>
      <c r="B1320" s="51" t="s">
        <v>16023</v>
      </c>
      <c r="C1320" s="51" t="s">
        <v>10</v>
      </c>
      <c r="D1320" s="51">
        <v>2012.96</v>
      </c>
    </row>
    <row r="1321" spans="1:4" ht="15.75" customHeight="1" x14ac:dyDescent="0.3">
      <c r="A1321" s="51">
        <v>804197</v>
      </c>
      <c r="B1321" s="51" t="s">
        <v>16024</v>
      </c>
      <c r="C1321" s="51" t="s">
        <v>10</v>
      </c>
      <c r="D1321" s="51">
        <v>2134.1799999999998</v>
      </c>
    </row>
    <row r="1322" spans="1:4" ht="15.75" customHeight="1" x14ac:dyDescent="0.3">
      <c r="A1322" s="51">
        <v>804198</v>
      </c>
      <c r="B1322" s="51" t="s">
        <v>16025</v>
      </c>
      <c r="C1322" s="51" t="s">
        <v>10</v>
      </c>
      <c r="D1322" s="51">
        <v>2174.5100000000002</v>
      </c>
    </row>
    <row r="1323" spans="1:4" ht="15.75" customHeight="1" x14ac:dyDescent="0.3">
      <c r="A1323" s="51">
        <v>804199</v>
      </c>
      <c r="B1323" s="51" t="s">
        <v>16026</v>
      </c>
      <c r="C1323" s="51" t="s">
        <v>10</v>
      </c>
      <c r="D1323" s="51">
        <v>2295.7399999999998</v>
      </c>
    </row>
    <row r="1324" spans="1:4" ht="15.75" customHeight="1" x14ac:dyDescent="0.3">
      <c r="A1324" s="51">
        <v>804200</v>
      </c>
      <c r="B1324" s="51" t="s">
        <v>16027</v>
      </c>
      <c r="C1324" s="51" t="s">
        <v>10</v>
      </c>
      <c r="D1324" s="51">
        <v>2517.0100000000002</v>
      </c>
    </row>
    <row r="1325" spans="1:4" ht="15.75" customHeight="1" x14ac:dyDescent="0.3">
      <c r="A1325" s="51">
        <v>804201</v>
      </c>
      <c r="B1325" s="51" t="s">
        <v>16028</v>
      </c>
      <c r="C1325" s="51" t="s">
        <v>10</v>
      </c>
      <c r="D1325" s="51">
        <v>2638.24</v>
      </c>
    </row>
    <row r="1326" spans="1:4" ht="15.75" customHeight="1" x14ac:dyDescent="0.3">
      <c r="A1326" s="51">
        <v>804202</v>
      </c>
      <c r="B1326" s="51" t="s">
        <v>16029</v>
      </c>
      <c r="C1326" s="51" t="s">
        <v>10</v>
      </c>
      <c r="D1326" s="51">
        <v>2746.56</v>
      </c>
    </row>
    <row r="1327" spans="1:4" ht="15.75" customHeight="1" x14ac:dyDescent="0.3">
      <c r="A1327" s="51">
        <v>804203</v>
      </c>
      <c r="B1327" s="51" t="s">
        <v>16030</v>
      </c>
      <c r="C1327" s="51" t="s">
        <v>10</v>
      </c>
      <c r="D1327" s="51">
        <v>2867.79</v>
      </c>
    </row>
    <row r="1328" spans="1:4" ht="15.75" customHeight="1" x14ac:dyDescent="0.3">
      <c r="A1328" s="51">
        <v>804204</v>
      </c>
      <c r="B1328" s="51" t="s">
        <v>16031</v>
      </c>
      <c r="C1328" s="51" t="s">
        <v>10</v>
      </c>
      <c r="D1328" s="51">
        <v>3343.04</v>
      </c>
    </row>
    <row r="1329" spans="1:4" ht="15.75" customHeight="1" x14ac:dyDescent="0.3">
      <c r="A1329" s="51">
        <v>804205</v>
      </c>
      <c r="B1329" s="51" t="s">
        <v>16032</v>
      </c>
      <c r="C1329" s="51" t="s">
        <v>10</v>
      </c>
      <c r="D1329" s="51">
        <v>3499.76</v>
      </c>
    </row>
    <row r="1330" spans="1:4" ht="15.75" customHeight="1" x14ac:dyDescent="0.3">
      <c r="A1330" s="51">
        <v>804206</v>
      </c>
      <c r="B1330" s="51" t="s">
        <v>16033</v>
      </c>
      <c r="C1330" s="51" t="s">
        <v>10</v>
      </c>
      <c r="D1330" s="51">
        <v>3437.24</v>
      </c>
    </row>
    <row r="1331" spans="1:4" ht="15.75" customHeight="1" x14ac:dyDescent="0.3">
      <c r="A1331" s="51">
        <v>804207</v>
      </c>
      <c r="B1331" s="51" t="s">
        <v>16034</v>
      </c>
      <c r="C1331" s="51" t="s">
        <v>10</v>
      </c>
      <c r="D1331" s="51">
        <v>3593.96</v>
      </c>
    </row>
    <row r="1332" spans="1:4" ht="15.75" customHeight="1" x14ac:dyDescent="0.3">
      <c r="A1332" s="51">
        <v>804208</v>
      </c>
      <c r="B1332" s="51" t="s">
        <v>16035</v>
      </c>
      <c r="C1332" s="51" t="s">
        <v>10</v>
      </c>
      <c r="D1332" s="51">
        <v>3610.06</v>
      </c>
    </row>
    <row r="1333" spans="1:4" ht="15.75" customHeight="1" x14ac:dyDescent="0.3">
      <c r="A1333" s="51">
        <v>804209</v>
      </c>
      <c r="B1333" s="51" t="s">
        <v>16036</v>
      </c>
      <c r="C1333" s="51" t="s">
        <v>10</v>
      </c>
      <c r="D1333" s="51">
        <v>3766.78</v>
      </c>
    </row>
    <row r="1334" spans="1:4" ht="15.75" customHeight="1" x14ac:dyDescent="0.3">
      <c r="A1334" s="51">
        <v>804210</v>
      </c>
      <c r="B1334" s="51" t="s">
        <v>16037</v>
      </c>
      <c r="C1334" s="51" t="s">
        <v>10</v>
      </c>
      <c r="D1334" s="51">
        <v>3706.32</v>
      </c>
    </row>
    <row r="1335" spans="1:4" ht="15.75" customHeight="1" x14ac:dyDescent="0.3">
      <c r="A1335" s="51">
        <v>804211</v>
      </c>
      <c r="B1335" s="51" t="s">
        <v>16038</v>
      </c>
      <c r="C1335" s="51" t="s">
        <v>10</v>
      </c>
      <c r="D1335" s="51">
        <v>3863.04</v>
      </c>
    </row>
    <row r="1336" spans="1:4" ht="15.75" customHeight="1" x14ac:dyDescent="0.3">
      <c r="A1336" s="51">
        <v>804012</v>
      </c>
      <c r="B1336" s="51" t="s">
        <v>16039</v>
      </c>
      <c r="C1336" s="51" t="s">
        <v>10</v>
      </c>
      <c r="D1336" s="51">
        <v>248.14</v>
      </c>
    </row>
    <row r="1337" spans="1:4" ht="15.75" customHeight="1" x14ac:dyDescent="0.3">
      <c r="A1337" s="51">
        <v>804013</v>
      </c>
      <c r="B1337" s="51" t="s">
        <v>16040</v>
      </c>
      <c r="C1337" s="51" t="s">
        <v>10</v>
      </c>
      <c r="D1337" s="51">
        <v>265.41000000000003</v>
      </c>
    </row>
    <row r="1338" spans="1:4" ht="15.75" customHeight="1" x14ac:dyDescent="0.3">
      <c r="A1338" s="51">
        <v>804014</v>
      </c>
      <c r="B1338" s="51" t="s">
        <v>16041</v>
      </c>
      <c r="C1338" s="51" t="s">
        <v>10</v>
      </c>
      <c r="D1338" s="51">
        <v>261.29000000000002</v>
      </c>
    </row>
    <row r="1339" spans="1:4" ht="15.75" customHeight="1" x14ac:dyDescent="0.3">
      <c r="A1339" s="51">
        <v>804015</v>
      </c>
      <c r="B1339" s="51" t="s">
        <v>16042</v>
      </c>
      <c r="C1339" s="51" t="s">
        <v>10</v>
      </c>
      <c r="D1339" s="51">
        <v>278.57</v>
      </c>
    </row>
    <row r="1340" spans="1:4" ht="15.75" customHeight="1" x14ac:dyDescent="0.3">
      <c r="A1340" s="51">
        <v>804016</v>
      </c>
      <c r="B1340" s="51" t="s">
        <v>16043</v>
      </c>
      <c r="C1340" s="51" t="s">
        <v>10</v>
      </c>
      <c r="D1340" s="51">
        <v>266.77999999999997</v>
      </c>
    </row>
    <row r="1341" spans="1:4" ht="15.75" customHeight="1" x14ac:dyDescent="0.3">
      <c r="A1341" s="51">
        <v>804017</v>
      </c>
      <c r="B1341" s="51" t="s">
        <v>16044</v>
      </c>
      <c r="C1341" s="51" t="s">
        <v>10</v>
      </c>
      <c r="D1341" s="51">
        <v>284.05</v>
      </c>
    </row>
    <row r="1342" spans="1:4" ht="15.75" customHeight="1" x14ac:dyDescent="0.3">
      <c r="A1342" s="51">
        <v>804018</v>
      </c>
      <c r="B1342" s="51" t="s">
        <v>16045</v>
      </c>
      <c r="C1342" s="51" t="s">
        <v>10</v>
      </c>
      <c r="D1342" s="51">
        <v>322.86</v>
      </c>
    </row>
    <row r="1343" spans="1:4" ht="15.75" customHeight="1" x14ac:dyDescent="0.3">
      <c r="A1343" s="51">
        <v>804019</v>
      </c>
      <c r="B1343" s="51" t="s">
        <v>16046</v>
      </c>
      <c r="C1343" s="51" t="s">
        <v>10</v>
      </c>
      <c r="D1343" s="51">
        <v>340.14</v>
      </c>
    </row>
    <row r="1344" spans="1:4" ht="15.75" customHeight="1" x14ac:dyDescent="0.3">
      <c r="A1344" s="51">
        <v>804020</v>
      </c>
      <c r="B1344" s="51" t="s">
        <v>16047</v>
      </c>
      <c r="C1344" s="51" t="s">
        <v>10</v>
      </c>
      <c r="D1344" s="51">
        <v>392.89</v>
      </c>
    </row>
    <row r="1345" spans="1:4" ht="15.75" customHeight="1" x14ac:dyDescent="0.3">
      <c r="A1345" s="51">
        <v>804021</v>
      </c>
      <c r="B1345" s="51" t="s">
        <v>16048</v>
      </c>
      <c r="C1345" s="51" t="s">
        <v>10</v>
      </c>
      <c r="D1345" s="51">
        <v>418.87</v>
      </c>
    </row>
    <row r="1346" spans="1:4" ht="15.75" customHeight="1" x14ac:dyDescent="0.3">
      <c r="A1346" s="51">
        <v>804022</v>
      </c>
      <c r="B1346" s="51" t="s">
        <v>16049</v>
      </c>
      <c r="C1346" s="51" t="s">
        <v>10</v>
      </c>
      <c r="D1346" s="51">
        <v>422.7</v>
      </c>
    </row>
    <row r="1347" spans="1:4" ht="15.75" customHeight="1" x14ac:dyDescent="0.3">
      <c r="A1347" s="51">
        <v>804023</v>
      </c>
      <c r="B1347" s="51" t="s">
        <v>16050</v>
      </c>
      <c r="C1347" s="51" t="s">
        <v>10</v>
      </c>
      <c r="D1347" s="51">
        <v>448.68</v>
      </c>
    </row>
    <row r="1348" spans="1:4" ht="15.75" customHeight="1" x14ac:dyDescent="0.3">
      <c r="A1348" s="51">
        <v>804024</v>
      </c>
      <c r="B1348" s="51" t="s">
        <v>16051</v>
      </c>
      <c r="C1348" s="51" t="s">
        <v>10</v>
      </c>
      <c r="D1348" s="51">
        <v>441.49</v>
      </c>
    </row>
    <row r="1349" spans="1:4" ht="15.75" customHeight="1" x14ac:dyDescent="0.3">
      <c r="A1349" s="51">
        <v>804025</v>
      </c>
      <c r="B1349" s="51" t="s">
        <v>16052</v>
      </c>
      <c r="C1349" s="51" t="s">
        <v>10</v>
      </c>
      <c r="D1349" s="51">
        <v>467.47</v>
      </c>
    </row>
    <row r="1350" spans="1:4" ht="15.75" customHeight="1" x14ac:dyDescent="0.3">
      <c r="A1350" s="51">
        <v>804026</v>
      </c>
      <c r="B1350" s="51" t="s">
        <v>16053</v>
      </c>
      <c r="C1350" s="51" t="s">
        <v>10</v>
      </c>
      <c r="D1350" s="51">
        <v>487.02</v>
      </c>
    </row>
    <row r="1351" spans="1:4" ht="15.75" customHeight="1" x14ac:dyDescent="0.3">
      <c r="A1351" s="51">
        <v>804027</v>
      </c>
      <c r="B1351" s="51" t="s">
        <v>16054</v>
      </c>
      <c r="C1351" s="51" t="s">
        <v>10</v>
      </c>
      <c r="D1351" s="51">
        <v>513</v>
      </c>
    </row>
    <row r="1352" spans="1:4" ht="15.75" customHeight="1" x14ac:dyDescent="0.3">
      <c r="A1352" s="51">
        <v>804028</v>
      </c>
      <c r="B1352" s="51" t="s">
        <v>16055</v>
      </c>
      <c r="C1352" s="51" t="s">
        <v>10</v>
      </c>
      <c r="D1352" s="51">
        <v>628.69000000000005</v>
      </c>
    </row>
    <row r="1353" spans="1:4" ht="15.75" customHeight="1" x14ac:dyDescent="0.3">
      <c r="A1353" s="51">
        <v>804029</v>
      </c>
      <c r="B1353" s="51" t="s">
        <v>16056</v>
      </c>
      <c r="C1353" s="51" t="s">
        <v>10</v>
      </c>
      <c r="D1353" s="51">
        <v>664.21</v>
      </c>
    </row>
    <row r="1354" spans="1:4" ht="15.75" customHeight="1" x14ac:dyDescent="0.3">
      <c r="A1354" s="51">
        <v>804030</v>
      </c>
      <c r="B1354" s="51" t="s">
        <v>16057</v>
      </c>
      <c r="C1354" s="51" t="s">
        <v>10</v>
      </c>
      <c r="D1354" s="51">
        <v>639.12</v>
      </c>
    </row>
    <row r="1355" spans="1:4" ht="15.75" customHeight="1" x14ac:dyDescent="0.3">
      <c r="A1355" s="51">
        <v>804031</v>
      </c>
      <c r="B1355" s="51" t="s">
        <v>16058</v>
      </c>
      <c r="C1355" s="51" t="s">
        <v>10</v>
      </c>
      <c r="D1355" s="51">
        <v>674.63</v>
      </c>
    </row>
    <row r="1356" spans="1:4" ht="15.75" customHeight="1" x14ac:dyDescent="0.3">
      <c r="A1356" s="51">
        <v>804032</v>
      </c>
      <c r="B1356" s="51" t="s">
        <v>16059</v>
      </c>
      <c r="C1356" s="51" t="s">
        <v>10</v>
      </c>
      <c r="D1356" s="51">
        <v>664.18</v>
      </c>
    </row>
    <row r="1357" spans="1:4" ht="15.75" customHeight="1" x14ac:dyDescent="0.3">
      <c r="A1357" s="51">
        <v>804033</v>
      </c>
      <c r="B1357" s="51" t="s">
        <v>16060</v>
      </c>
      <c r="C1357" s="51" t="s">
        <v>10</v>
      </c>
      <c r="D1357" s="51">
        <v>699.7</v>
      </c>
    </row>
    <row r="1358" spans="1:4" ht="15.75" customHeight="1" x14ac:dyDescent="0.3">
      <c r="A1358" s="51">
        <v>804034</v>
      </c>
      <c r="B1358" s="51" t="s">
        <v>16061</v>
      </c>
      <c r="C1358" s="51" t="s">
        <v>10</v>
      </c>
      <c r="D1358" s="51">
        <v>729.26</v>
      </c>
    </row>
    <row r="1359" spans="1:4" ht="15.75" customHeight="1" x14ac:dyDescent="0.3">
      <c r="A1359" s="51">
        <v>804035</v>
      </c>
      <c r="B1359" s="51" t="s">
        <v>16062</v>
      </c>
      <c r="C1359" s="51" t="s">
        <v>10</v>
      </c>
      <c r="D1359" s="51">
        <v>764.78</v>
      </c>
    </row>
    <row r="1360" spans="1:4" ht="15.75" customHeight="1" x14ac:dyDescent="0.3">
      <c r="A1360" s="51">
        <v>804036</v>
      </c>
      <c r="B1360" s="51" t="s">
        <v>16063</v>
      </c>
      <c r="C1360" s="51" t="s">
        <v>10</v>
      </c>
      <c r="D1360" s="51">
        <v>806.34</v>
      </c>
    </row>
    <row r="1361" spans="1:4" ht="15.75" customHeight="1" x14ac:dyDescent="0.3">
      <c r="A1361" s="51">
        <v>804037</v>
      </c>
      <c r="B1361" s="51" t="s">
        <v>16064</v>
      </c>
      <c r="C1361" s="51" t="s">
        <v>10</v>
      </c>
      <c r="D1361" s="51">
        <v>852.72</v>
      </c>
    </row>
    <row r="1362" spans="1:4" ht="15.75" customHeight="1" x14ac:dyDescent="0.3">
      <c r="A1362" s="51">
        <v>804038</v>
      </c>
      <c r="B1362" s="51" t="s">
        <v>16065</v>
      </c>
      <c r="C1362" s="51" t="s">
        <v>10</v>
      </c>
      <c r="D1362" s="51">
        <v>816.61</v>
      </c>
    </row>
    <row r="1363" spans="1:4" ht="15.75" customHeight="1" x14ac:dyDescent="0.3">
      <c r="A1363" s="51">
        <v>804039</v>
      </c>
      <c r="B1363" s="51" t="s">
        <v>16066</v>
      </c>
      <c r="C1363" s="51" t="s">
        <v>10</v>
      </c>
      <c r="D1363" s="51">
        <v>862.99</v>
      </c>
    </row>
    <row r="1364" spans="1:4" ht="15.75" customHeight="1" x14ac:dyDescent="0.3">
      <c r="A1364" s="51">
        <v>804040</v>
      </c>
      <c r="B1364" s="51" t="s">
        <v>16067</v>
      </c>
      <c r="C1364" s="51" t="s">
        <v>10</v>
      </c>
      <c r="D1364" s="51">
        <v>869.29</v>
      </c>
    </row>
    <row r="1365" spans="1:4" ht="15.75" customHeight="1" x14ac:dyDescent="0.3">
      <c r="A1365" s="51">
        <v>804041</v>
      </c>
      <c r="B1365" s="51" t="s">
        <v>16068</v>
      </c>
      <c r="C1365" s="51" t="s">
        <v>10</v>
      </c>
      <c r="D1365" s="51">
        <v>915.67</v>
      </c>
    </row>
    <row r="1366" spans="1:4" ht="15.75" customHeight="1" x14ac:dyDescent="0.3">
      <c r="A1366" s="51">
        <v>804042</v>
      </c>
      <c r="B1366" s="51" t="s">
        <v>16069</v>
      </c>
      <c r="C1366" s="51" t="s">
        <v>10</v>
      </c>
      <c r="D1366" s="51">
        <v>900.92</v>
      </c>
    </row>
    <row r="1367" spans="1:4" ht="15.75" customHeight="1" x14ac:dyDescent="0.3">
      <c r="A1367" s="51">
        <v>804043</v>
      </c>
      <c r="B1367" s="51" t="s">
        <v>16070</v>
      </c>
      <c r="C1367" s="51" t="s">
        <v>10</v>
      </c>
      <c r="D1367" s="51">
        <v>947.3</v>
      </c>
    </row>
    <row r="1368" spans="1:4" ht="15.75" customHeight="1" x14ac:dyDescent="0.3">
      <c r="A1368" s="51">
        <v>804044</v>
      </c>
      <c r="B1368" s="51" t="s">
        <v>16071</v>
      </c>
      <c r="C1368" s="51" t="s">
        <v>10</v>
      </c>
      <c r="D1368" s="51">
        <v>1039.83</v>
      </c>
    </row>
    <row r="1369" spans="1:4" ht="15.75" customHeight="1" x14ac:dyDescent="0.3">
      <c r="A1369" s="51">
        <v>804045</v>
      </c>
      <c r="B1369" s="51" t="s">
        <v>16072</v>
      </c>
      <c r="C1369" s="51" t="s">
        <v>10</v>
      </c>
      <c r="D1369" s="51">
        <v>1097.8399999999999</v>
      </c>
    </row>
    <row r="1370" spans="1:4" ht="15.75" customHeight="1" x14ac:dyDescent="0.3">
      <c r="A1370" s="51">
        <v>804046</v>
      </c>
      <c r="B1370" s="51" t="s">
        <v>16073</v>
      </c>
      <c r="C1370" s="51" t="s">
        <v>10</v>
      </c>
      <c r="D1370" s="51">
        <v>1120.5999999999999</v>
      </c>
    </row>
    <row r="1371" spans="1:4" ht="15.75" customHeight="1" x14ac:dyDescent="0.3">
      <c r="A1371" s="51">
        <v>804047</v>
      </c>
      <c r="B1371" s="51" t="s">
        <v>16074</v>
      </c>
      <c r="C1371" s="51" t="s">
        <v>10</v>
      </c>
      <c r="D1371" s="51">
        <v>1178.6199999999999</v>
      </c>
    </row>
    <row r="1372" spans="1:4" ht="15.75" customHeight="1" x14ac:dyDescent="0.3">
      <c r="A1372" s="51">
        <v>804048</v>
      </c>
      <c r="B1372" s="51" t="s">
        <v>16075</v>
      </c>
      <c r="C1372" s="51" t="s">
        <v>10</v>
      </c>
      <c r="D1372" s="51">
        <v>1291.8499999999999</v>
      </c>
    </row>
    <row r="1373" spans="1:4" ht="15.75" customHeight="1" x14ac:dyDescent="0.3">
      <c r="A1373" s="51">
        <v>804049</v>
      </c>
      <c r="B1373" s="51" t="s">
        <v>16076</v>
      </c>
      <c r="C1373" s="51" t="s">
        <v>10</v>
      </c>
      <c r="D1373" s="51">
        <v>1349.87</v>
      </c>
    </row>
    <row r="1374" spans="1:4" ht="15.75" customHeight="1" x14ac:dyDescent="0.3">
      <c r="A1374" s="51">
        <v>804050</v>
      </c>
      <c r="B1374" s="51" t="s">
        <v>16077</v>
      </c>
      <c r="C1374" s="51" t="s">
        <v>10</v>
      </c>
      <c r="D1374" s="51">
        <v>1406.63</v>
      </c>
    </row>
    <row r="1375" spans="1:4" ht="15.75" customHeight="1" x14ac:dyDescent="0.3">
      <c r="A1375" s="51">
        <v>804051</v>
      </c>
      <c r="B1375" s="51" t="s">
        <v>16078</v>
      </c>
      <c r="C1375" s="51" t="s">
        <v>10</v>
      </c>
      <c r="D1375" s="51">
        <v>1464.64</v>
      </c>
    </row>
    <row r="1376" spans="1:4" ht="15.75" customHeight="1" x14ac:dyDescent="0.3">
      <c r="A1376" s="51">
        <v>804052</v>
      </c>
      <c r="B1376" s="51" t="s">
        <v>16079</v>
      </c>
      <c r="C1376" s="51" t="s">
        <v>10</v>
      </c>
      <c r="D1376" s="51">
        <v>1708.72</v>
      </c>
    </row>
    <row r="1377" spans="1:4" ht="15.75" customHeight="1" x14ac:dyDescent="0.3">
      <c r="A1377" s="51">
        <v>804053</v>
      </c>
      <c r="B1377" s="51" t="s">
        <v>16080</v>
      </c>
      <c r="C1377" s="51" t="s">
        <v>10</v>
      </c>
      <c r="D1377" s="51">
        <v>1784.26</v>
      </c>
    </row>
    <row r="1378" spans="1:4" ht="15.75" customHeight="1" x14ac:dyDescent="0.3">
      <c r="A1378" s="51">
        <v>804054</v>
      </c>
      <c r="B1378" s="51" t="s">
        <v>16081</v>
      </c>
      <c r="C1378" s="51" t="s">
        <v>10</v>
      </c>
      <c r="D1378" s="51">
        <v>1755.82</v>
      </c>
    </row>
    <row r="1379" spans="1:4" ht="15.75" customHeight="1" x14ac:dyDescent="0.3">
      <c r="A1379" s="51">
        <v>804055</v>
      </c>
      <c r="B1379" s="51" t="s">
        <v>16082</v>
      </c>
      <c r="C1379" s="51" t="s">
        <v>10</v>
      </c>
      <c r="D1379" s="51">
        <v>1831.35</v>
      </c>
    </row>
    <row r="1380" spans="1:4" ht="15.75" customHeight="1" x14ac:dyDescent="0.3">
      <c r="A1380" s="51">
        <v>804056</v>
      </c>
      <c r="B1380" s="51" t="s">
        <v>16083</v>
      </c>
      <c r="C1380" s="51" t="s">
        <v>10</v>
      </c>
      <c r="D1380" s="51">
        <v>1842.23</v>
      </c>
    </row>
    <row r="1381" spans="1:4" ht="15.75" customHeight="1" x14ac:dyDescent="0.3">
      <c r="A1381" s="51">
        <v>804057</v>
      </c>
      <c r="B1381" s="51" t="s">
        <v>16084</v>
      </c>
      <c r="C1381" s="51" t="s">
        <v>10</v>
      </c>
      <c r="D1381" s="51">
        <v>1917.77</v>
      </c>
    </row>
    <row r="1382" spans="1:4" ht="15.75" customHeight="1" x14ac:dyDescent="0.3">
      <c r="A1382" s="51">
        <v>804058</v>
      </c>
      <c r="B1382" s="51" t="s">
        <v>16085</v>
      </c>
      <c r="C1382" s="51" t="s">
        <v>10</v>
      </c>
      <c r="D1382" s="51">
        <v>1890.36</v>
      </c>
    </row>
    <row r="1383" spans="1:4" ht="15.75" customHeight="1" x14ac:dyDescent="0.3">
      <c r="A1383" s="51">
        <v>804059</v>
      </c>
      <c r="B1383" s="51" t="s">
        <v>16086</v>
      </c>
      <c r="C1383" s="51" t="s">
        <v>10</v>
      </c>
      <c r="D1383" s="51">
        <v>1965.89</v>
      </c>
    </row>
    <row r="1384" spans="1:4" ht="15.75" customHeight="1" x14ac:dyDescent="0.3">
      <c r="A1384" s="51">
        <v>804292</v>
      </c>
      <c r="B1384" s="51" t="s">
        <v>16087</v>
      </c>
      <c r="C1384" s="51" t="s">
        <v>10</v>
      </c>
      <c r="D1384" s="51">
        <v>2289.27</v>
      </c>
    </row>
    <row r="1385" spans="1:4" ht="15.75" customHeight="1" x14ac:dyDescent="0.3">
      <c r="A1385" s="51">
        <v>804293</v>
      </c>
      <c r="B1385" s="51" t="s">
        <v>16088</v>
      </c>
      <c r="C1385" s="51" t="s">
        <v>10</v>
      </c>
      <c r="D1385" s="51">
        <v>2432.91</v>
      </c>
    </row>
    <row r="1386" spans="1:4" ht="15.75" customHeight="1" x14ac:dyDescent="0.3">
      <c r="A1386" s="51">
        <v>804294</v>
      </c>
      <c r="B1386" s="51" t="s">
        <v>16089</v>
      </c>
      <c r="C1386" s="51" t="s">
        <v>10</v>
      </c>
      <c r="D1386" s="51">
        <v>2320.08</v>
      </c>
    </row>
    <row r="1387" spans="1:4" ht="15.75" customHeight="1" x14ac:dyDescent="0.3">
      <c r="A1387" s="51">
        <v>804295</v>
      </c>
      <c r="B1387" s="51" t="s">
        <v>16090</v>
      </c>
      <c r="C1387" s="51" t="s">
        <v>10</v>
      </c>
      <c r="D1387" s="51">
        <v>2463.73</v>
      </c>
    </row>
    <row r="1388" spans="1:4" ht="15.75" customHeight="1" x14ac:dyDescent="0.3">
      <c r="A1388" s="51">
        <v>804296</v>
      </c>
      <c r="B1388" s="51" t="s">
        <v>16091</v>
      </c>
      <c r="C1388" s="51" t="s">
        <v>10</v>
      </c>
      <c r="D1388" s="51">
        <v>2478.11</v>
      </c>
    </row>
    <row r="1389" spans="1:4" ht="15.75" customHeight="1" x14ac:dyDescent="0.3">
      <c r="A1389" s="51">
        <v>804297</v>
      </c>
      <c r="B1389" s="51" t="s">
        <v>16092</v>
      </c>
      <c r="C1389" s="51" t="s">
        <v>10</v>
      </c>
      <c r="D1389" s="51">
        <v>2621.75</v>
      </c>
    </row>
    <row r="1390" spans="1:4" ht="15.75" customHeight="1" x14ac:dyDescent="0.3">
      <c r="A1390" s="51">
        <v>804298</v>
      </c>
      <c r="B1390" s="51" t="s">
        <v>16093</v>
      </c>
      <c r="C1390" s="51" t="s">
        <v>10</v>
      </c>
      <c r="D1390" s="51">
        <v>2573</v>
      </c>
    </row>
    <row r="1391" spans="1:4" ht="15.75" customHeight="1" x14ac:dyDescent="0.3">
      <c r="A1391" s="51">
        <v>804299</v>
      </c>
      <c r="B1391" s="51" t="s">
        <v>16094</v>
      </c>
      <c r="C1391" s="51" t="s">
        <v>10</v>
      </c>
      <c r="D1391" s="51">
        <v>2716.65</v>
      </c>
    </row>
    <row r="1392" spans="1:4" ht="15.75" customHeight="1" x14ac:dyDescent="0.3">
      <c r="A1392" s="51">
        <v>804300</v>
      </c>
      <c r="B1392" s="51" t="s">
        <v>16095</v>
      </c>
      <c r="C1392" s="51" t="s">
        <v>10</v>
      </c>
      <c r="D1392" s="51">
        <v>2985.83</v>
      </c>
    </row>
    <row r="1393" spans="1:4" ht="15.75" customHeight="1" x14ac:dyDescent="0.3">
      <c r="A1393" s="51">
        <v>804301</v>
      </c>
      <c r="B1393" s="51" t="s">
        <v>16096</v>
      </c>
      <c r="C1393" s="51" t="s">
        <v>10</v>
      </c>
      <c r="D1393" s="51">
        <v>3170.15</v>
      </c>
    </row>
    <row r="1394" spans="1:4" ht="15.75" customHeight="1" x14ac:dyDescent="0.3">
      <c r="A1394" s="51">
        <v>804302</v>
      </c>
      <c r="B1394" s="51" t="s">
        <v>16097</v>
      </c>
      <c r="C1394" s="51" t="s">
        <v>10</v>
      </c>
      <c r="D1394" s="51">
        <v>3228.16</v>
      </c>
    </row>
    <row r="1395" spans="1:4" ht="15.75" customHeight="1" x14ac:dyDescent="0.3">
      <c r="A1395" s="51">
        <v>804303</v>
      </c>
      <c r="B1395" s="51" t="s">
        <v>16098</v>
      </c>
      <c r="C1395" s="51" t="s">
        <v>10</v>
      </c>
      <c r="D1395" s="51">
        <v>3412.48</v>
      </c>
    </row>
    <row r="1396" spans="1:4" ht="15.75" customHeight="1" x14ac:dyDescent="0.3">
      <c r="A1396" s="51">
        <v>804304</v>
      </c>
      <c r="B1396" s="51" t="s">
        <v>16099</v>
      </c>
      <c r="C1396" s="51" t="s">
        <v>10</v>
      </c>
      <c r="D1396" s="51">
        <v>3741.9</v>
      </c>
    </row>
    <row r="1397" spans="1:4" ht="15.75" customHeight="1" x14ac:dyDescent="0.3">
      <c r="A1397" s="51">
        <v>804305</v>
      </c>
      <c r="B1397" s="51" t="s">
        <v>16100</v>
      </c>
      <c r="C1397" s="51" t="s">
        <v>10</v>
      </c>
      <c r="D1397" s="51">
        <v>3926.23</v>
      </c>
    </row>
    <row r="1398" spans="1:4" ht="15.75" customHeight="1" x14ac:dyDescent="0.3">
      <c r="A1398" s="51">
        <v>804306</v>
      </c>
      <c r="B1398" s="51" t="s">
        <v>16101</v>
      </c>
      <c r="C1398" s="51" t="s">
        <v>10</v>
      </c>
      <c r="D1398" s="51">
        <v>4086.23</v>
      </c>
    </row>
    <row r="1399" spans="1:4" ht="15.75" customHeight="1" x14ac:dyDescent="0.3">
      <c r="A1399" s="51">
        <v>804307</v>
      </c>
      <c r="B1399" s="51" t="s">
        <v>16102</v>
      </c>
      <c r="C1399" s="51" t="s">
        <v>10</v>
      </c>
      <c r="D1399" s="51">
        <v>4270.5600000000004</v>
      </c>
    </row>
    <row r="1400" spans="1:4" ht="15.75" customHeight="1" x14ac:dyDescent="0.3">
      <c r="A1400" s="51">
        <v>804308</v>
      </c>
      <c r="B1400" s="51" t="s">
        <v>16103</v>
      </c>
      <c r="C1400" s="51" t="s">
        <v>10</v>
      </c>
      <c r="D1400" s="51">
        <v>4977.63</v>
      </c>
    </row>
    <row r="1401" spans="1:4" ht="15.75" customHeight="1" x14ac:dyDescent="0.3">
      <c r="A1401" s="51">
        <v>804309</v>
      </c>
      <c r="B1401" s="51" t="s">
        <v>16104</v>
      </c>
      <c r="C1401" s="51" t="s">
        <v>10</v>
      </c>
      <c r="D1401" s="51">
        <v>5215.6499999999996</v>
      </c>
    </row>
    <row r="1402" spans="1:4" ht="15.75" customHeight="1" x14ac:dyDescent="0.3">
      <c r="A1402" s="51">
        <v>804310</v>
      </c>
      <c r="B1402" s="51" t="s">
        <v>16105</v>
      </c>
      <c r="C1402" s="51" t="s">
        <v>10</v>
      </c>
      <c r="D1402" s="51">
        <v>5118.92</v>
      </c>
    </row>
    <row r="1403" spans="1:4" ht="15.75" customHeight="1" x14ac:dyDescent="0.3">
      <c r="A1403" s="51">
        <v>804311</v>
      </c>
      <c r="B1403" s="51" t="s">
        <v>16106</v>
      </c>
      <c r="C1403" s="51" t="s">
        <v>10</v>
      </c>
      <c r="D1403" s="51">
        <v>5356.94</v>
      </c>
    </row>
    <row r="1404" spans="1:4" ht="15.75" customHeight="1" x14ac:dyDescent="0.3">
      <c r="A1404" s="51">
        <v>804312</v>
      </c>
      <c r="B1404" s="51" t="s">
        <v>16107</v>
      </c>
      <c r="C1404" s="51" t="s">
        <v>10</v>
      </c>
      <c r="D1404" s="51">
        <v>5378.16</v>
      </c>
    </row>
    <row r="1405" spans="1:4" ht="15.75" customHeight="1" x14ac:dyDescent="0.3">
      <c r="A1405" s="51">
        <v>804313</v>
      </c>
      <c r="B1405" s="51" t="s">
        <v>16108</v>
      </c>
      <c r="C1405" s="51" t="s">
        <v>10</v>
      </c>
      <c r="D1405" s="51">
        <v>5616.17</v>
      </c>
    </row>
    <row r="1406" spans="1:4" ht="15.75" customHeight="1" x14ac:dyDescent="0.3">
      <c r="A1406" s="51">
        <v>804314</v>
      </c>
      <c r="B1406" s="51" t="s">
        <v>16109</v>
      </c>
      <c r="C1406" s="51" t="s">
        <v>10</v>
      </c>
      <c r="D1406" s="51">
        <v>5522.54</v>
      </c>
    </row>
    <row r="1407" spans="1:4" ht="15.75" customHeight="1" x14ac:dyDescent="0.3">
      <c r="A1407" s="51">
        <v>804315</v>
      </c>
      <c r="B1407" s="51" t="s">
        <v>16110</v>
      </c>
      <c r="C1407" s="51" t="s">
        <v>10</v>
      </c>
      <c r="D1407" s="51">
        <v>5760.56</v>
      </c>
    </row>
    <row r="1408" spans="1:4" ht="15.75" customHeight="1" x14ac:dyDescent="0.3">
      <c r="A1408" s="51">
        <v>805446</v>
      </c>
      <c r="B1408" s="51" t="s">
        <v>16111</v>
      </c>
      <c r="C1408" s="51" t="s">
        <v>14704</v>
      </c>
      <c r="D1408" s="51">
        <v>41.98</v>
      </c>
    </row>
    <row r="1409" spans="1:4" ht="15.75" customHeight="1" x14ac:dyDescent="0.3">
      <c r="A1409" s="51">
        <v>805447</v>
      </c>
      <c r="B1409" s="51" t="s">
        <v>16112</v>
      </c>
      <c r="C1409" s="51" t="s">
        <v>14704</v>
      </c>
      <c r="D1409" s="51">
        <v>52.82</v>
      </c>
    </row>
    <row r="1410" spans="1:4" ht="15.75" customHeight="1" x14ac:dyDescent="0.3">
      <c r="A1410" s="51">
        <v>805448</v>
      </c>
      <c r="B1410" s="51" t="s">
        <v>16113</v>
      </c>
      <c r="C1410" s="51" t="s">
        <v>14704</v>
      </c>
      <c r="D1410" s="51">
        <v>50.32</v>
      </c>
    </row>
    <row r="1411" spans="1:4" ht="15.75" customHeight="1" x14ac:dyDescent="0.3">
      <c r="A1411" s="51">
        <v>805449</v>
      </c>
      <c r="B1411" s="51" t="s">
        <v>16114</v>
      </c>
      <c r="C1411" s="51" t="s">
        <v>14704</v>
      </c>
      <c r="D1411" s="51">
        <v>63.31</v>
      </c>
    </row>
    <row r="1412" spans="1:4" ht="15.75" customHeight="1" x14ac:dyDescent="0.3">
      <c r="A1412" s="51">
        <v>805450</v>
      </c>
      <c r="B1412" s="51" t="s">
        <v>16115</v>
      </c>
      <c r="C1412" s="51" t="s">
        <v>14704</v>
      </c>
      <c r="D1412" s="51">
        <v>58.39</v>
      </c>
    </row>
    <row r="1413" spans="1:4" ht="15.75" customHeight="1" x14ac:dyDescent="0.3">
      <c r="A1413" s="51">
        <v>805451</v>
      </c>
      <c r="B1413" s="51" t="s">
        <v>16116</v>
      </c>
      <c r="C1413" s="51" t="s">
        <v>14704</v>
      </c>
      <c r="D1413" s="51">
        <v>73.42</v>
      </c>
    </row>
    <row r="1414" spans="1:4" ht="15.75" customHeight="1" x14ac:dyDescent="0.3">
      <c r="A1414" s="51">
        <v>805452</v>
      </c>
      <c r="B1414" s="51" t="s">
        <v>16117</v>
      </c>
      <c r="C1414" s="51" t="s">
        <v>14704</v>
      </c>
      <c r="D1414" s="51">
        <v>68.34</v>
      </c>
    </row>
    <row r="1415" spans="1:4" ht="15.75" customHeight="1" x14ac:dyDescent="0.3">
      <c r="A1415" s="51">
        <v>805453</v>
      </c>
      <c r="B1415" s="51" t="s">
        <v>16118</v>
      </c>
      <c r="C1415" s="51" t="s">
        <v>14704</v>
      </c>
      <c r="D1415" s="51">
        <v>86.19</v>
      </c>
    </row>
    <row r="1416" spans="1:4" ht="15.75" customHeight="1" x14ac:dyDescent="0.3">
      <c r="A1416" s="51">
        <v>805434</v>
      </c>
      <c r="B1416" s="51" t="s">
        <v>16119</v>
      </c>
      <c r="C1416" s="51" t="s">
        <v>14704</v>
      </c>
      <c r="D1416" s="51">
        <v>14.27</v>
      </c>
    </row>
    <row r="1417" spans="1:4" ht="15.75" customHeight="1" x14ac:dyDescent="0.3">
      <c r="A1417" s="51">
        <v>805435</v>
      </c>
      <c r="B1417" s="51" t="s">
        <v>16120</v>
      </c>
      <c r="C1417" s="51" t="s">
        <v>14704</v>
      </c>
      <c r="D1417" s="51">
        <v>17.55</v>
      </c>
    </row>
    <row r="1418" spans="1:4" ht="15.75" customHeight="1" x14ac:dyDescent="0.3">
      <c r="A1418" s="51">
        <v>805436</v>
      </c>
      <c r="B1418" s="51" t="s">
        <v>16121</v>
      </c>
      <c r="C1418" s="51" t="s">
        <v>14704</v>
      </c>
      <c r="D1418" s="51">
        <v>16.68</v>
      </c>
    </row>
    <row r="1419" spans="1:4" ht="15.75" customHeight="1" x14ac:dyDescent="0.3">
      <c r="A1419" s="51">
        <v>805437</v>
      </c>
      <c r="B1419" s="51" t="s">
        <v>16122</v>
      </c>
      <c r="C1419" s="51" t="s">
        <v>14704</v>
      </c>
      <c r="D1419" s="51">
        <v>20.98</v>
      </c>
    </row>
    <row r="1420" spans="1:4" ht="15.75" customHeight="1" x14ac:dyDescent="0.3">
      <c r="A1420" s="51">
        <v>805438</v>
      </c>
      <c r="B1420" s="51" t="s">
        <v>16123</v>
      </c>
      <c r="C1420" s="51" t="s">
        <v>14704</v>
      </c>
      <c r="D1420" s="51">
        <v>22.61</v>
      </c>
    </row>
    <row r="1421" spans="1:4" ht="15.75" customHeight="1" x14ac:dyDescent="0.3">
      <c r="A1421" s="51">
        <v>805439</v>
      </c>
      <c r="B1421" s="51" t="s">
        <v>16124</v>
      </c>
      <c r="C1421" s="51" t="s">
        <v>14704</v>
      </c>
      <c r="D1421" s="51">
        <v>28.04</v>
      </c>
    </row>
    <row r="1422" spans="1:4" ht="15.75" customHeight="1" x14ac:dyDescent="0.3">
      <c r="A1422" s="51">
        <v>805440</v>
      </c>
      <c r="B1422" s="51" t="s">
        <v>16125</v>
      </c>
      <c r="C1422" s="51" t="s">
        <v>14704</v>
      </c>
      <c r="D1422" s="51">
        <v>25.29</v>
      </c>
    </row>
    <row r="1423" spans="1:4" ht="15.75" customHeight="1" x14ac:dyDescent="0.3">
      <c r="A1423" s="51">
        <v>805441</v>
      </c>
      <c r="B1423" s="51" t="s">
        <v>16126</v>
      </c>
      <c r="C1423" s="51" t="s">
        <v>14704</v>
      </c>
      <c r="D1423" s="51">
        <v>31.85</v>
      </c>
    </row>
    <row r="1424" spans="1:4" ht="15.75" customHeight="1" x14ac:dyDescent="0.3">
      <c r="A1424" s="51">
        <v>805442</v>
      </c>
      <c r="B1424" s="51" t="s">
        <v>16127</v>
      </c>
      <c r="C1424" s="51" t="s">
        <v>14704</v>
      </c>
      <c r="D1424" s="51">
        <v>30.69</v>
      </c>
    </row>
    <row r="1425" spans="1:4" ht="15.75" customHeight="1" x14ac:dyDescent="0.3">
      <c r="A1425" s="51">
        <v>805443</v>
      </c>
      <c r="B1425" s="51" t="s">
        <v>16128</v>
      </c>
      <c r="C1425" s="51" t="s">
        <v>14704</v>
      </c>
      <c r="D1425" s="51">
        <v>38.14</v>
      </c>
    </row>
    <row r="1426" spans="1:4" ht="15.75" customHeight="1" x14ac:dyDescent="0.3">
      <c r="A1426" s="51">
        <v>805444</v>
      </c>
      <c r="B1426" s="51" t="s">
        <v>16129</v>
      </c>
      <c r="C1426" s="51" t="s">
        <v>14704</v>
      </c>
      <c r="D1426" s="51">
        <v>34.17</v>
      </c>
    </row>
    <row r="1427" spans="1:4" ht="15.75" customHeight="1" x14ac:dyDescent="0.3">
      <c r="A1427" s="51">
        <v>805445</v>
      </c>
      <c r="B1427" s="51" t="s">
        <v>16130</v>
      </c>
      <c r="C1427" s="51" t="s">
        <v>14704</v>
      </c>
      <c r="D1427" s="51">
        <v>43.1</v>
      </c>
    </row>
    <row r="1428" spans="1:4" ht="15.75" customHeight="1" x14ac:dyDescent="0.3">
      <c r="A1428" s="51">
        <v>805454</v>
      </c>
      <c r="B1428" s="51" t="s">
        <v>16131</v>
      </c>
      <c r="C1428" s="51" t="s">
        <v>14704</v>
      </c>
      <c r="D1428" s="51">
        <v>75.61</v>
      </c>
    </row>
    <row r="1429" spans="1:4" ht="15.75" customHeight="1" x14ac:dyDescent="0.3">
      <c r="A1429" s="51">
        <v>805455</v>
      </c>
      <c r="B1429" s="51" t="s">
        <v>16132</v>
      </c>
      <c r="C1429" s="51" t="s">
        <v>14704</v>
      </c>
      <c r="D1429" s="51">
        <v>95.15</v>
      </c>
    </row>
    <row r="1430" spans="1:4" ht="15.75" customHeight="1" x14ac:dyDescent="0.3">
      <c r="A1430" s="51">
        <v>805456</v>
      </c>
      <c r="B1430" s="51" t="s">
        <v>16133</v>
      </c>
      <c r="C1430" s="51" t="s">
        <v>14704</v>
      </c>
      <c r="D1430" s="51">
        <v>85.83</v>
      </c>
    </row>
    <row r="1431" spans="1:4" ht="15.75" customHeight="1" x14ac:dyDescent="0.3">
      <c r="A1431" s="51">
        <v>805457</v>
      </c>
      <c r="B1431" s="51" t="s">
        <v>16134</v>
      </c>
      <c r="C1431" s="51" t="s">
        <v>14704</v>
      </c>
      <c r="D1431" s="51">
        <v>108.31</v>
      </c>
    </row>
    <row r="1432" spans="1:4" ht="15.75" customHeight="1" x14ac:dyDescent="0.3">
      <c r="A1432" s="51">
        <v>805458</v>
      </c>
      <c r="B1432" s="51" t="s">
        <v>16135</v>
      </c>
      <c r="C1432" s="51" t="s">
        <v>14704</v>
      </c>
      <c r="D1432" s="51">
        <v>102.78</v>
      </c>
    </row>
    <row r="1433" spans="1:4" ht="15.75" customHeight="1" x14ac:dyDescent="0.3">
      <c r="A1433" s="51">
        <v>805459</v>
      </c>
      <c r="B1433" s="51" t="s">
        <v>16136</v>
      </c>
      <c r="C1433" s="51" t="s">
        <v>14704</v>
      </c>
      <c r="D1433" s="51">
        <v>129.66999999999999</v>
      </c>
    </row>
    <row r="1434" spans="1:4" ht="15.75" customHeight="1" x14ac:dyDescent="0.3">
      <c r="A1434" s="51">
        <v>909620</v>
      </c>
      <c r="B1434" s="51" t="s">
        <v>16137</v>
      </c>
      <c r="C1434" s="51" t="s">
        <v>16138</v>
      </c>
      <c r="D1434" s="51">
        <v>145.37</v>
      </c>
    </row>
    <row r="1435" spans="1:4" ht="15.75" customHeight="1" x14ac:dyDescent="0.3">
      <c r="A1435" s="51">
        <v>909621</v>
      </c>
      <c r="B1435" s="51" t="s">
        <v>16139</v>
      </c>
      <c r="C1435" s="51" t="s">
        <v>16138</v>
      </c>
      <c r="D1435" s="51">
        <v>143.88999999999999</v>
      </c>
    </row>
    <row r="1436" spans="1:4" ht="15.75" customHeight="1" x14ac:dyDescent="0.3">
      <c r="A1436" s="51">
        <v>903802</v>
      </c>
      <c r="B1436" s="51" t="s">
        <v>16140</v>
      </c>
      <c r="C1436" s="51" t="s">
        <v>14704</v>
      </c>
      <c r="D1436" s="51">
        <v>15328.52</v>
      </c>
    </row>
    <row r="1437" spans="1:4" ht="15.75" customHeight="1" x14ac:dyDescent="0.3">
      <c r="A1437" s="51">
        <v>919113</v>
      </c>
      <c r="B1437" s="51" t="s">
        <v>16141</v>
      </c>
      <c r="C1437" s="51" t="s">
        <v>10</v>
      </c>
      <c r="D1437" s="51">
        <v>151.09</v>
      </c>
    </row>
    <row r="1438" spans="1:4" ht="15.75" customHeight="1" x14ac:dyDescent="0.3">
      <c r="A1438" s="51">
        <v>903788</v>
      </c>
      <c r="B1438" s="51" t="s">
        <v>16142</v>
      </c>
      <c r="C1438" s="51" t="s">
        <v>16138</v>
      </c>
      <c r="D1438" s="51">
        <v>5</v>
      </c>
    </row>
    <row r="1439" spans="1:4" ht="15.75" customHeight="1" x14ac:dyDescent="0.3">
      <c r="A1439" s="51">
        <v>919247</v>
      </c>
      <c r="B1439" s="51" t="s">
        <v>16143</v>
      </c>
      <c r="C1439" s="51" t="s">
        <v>16138</v>
      </c>
      <c r="D1439" s="51">
        <v>39.01</v>
      </c>
    </row>
    <row r="1440" spans="1:4" ht="15.75" customHeight="1" x14ac:dyDescent="0.3">
      <c r="A1440" s="51">
        <v>919016</v>
      </c>
      <c r="B1440" s="51" t="s">
        <v>16144</v>
      </c>
      <c r="C1440" s="51" t="s">
        <v>14704</v>
      </c>
      <c r="D1440" s="51">
        <v>8016.42</v>
      </c>
    </row>
    <row r="1441" spans="1:4" ht="15.75" customHeight="1" x14ac:dyDescent="0.3">
      <c r="A1441" s="51">
        <v>919078</v>
      </c>
      <c r="B1441" s="51" t="s">
        <v>16145</v>
      </c>
      <c r="C1441" s="51" t="s">
        <v>14704</v>
      </c>
      <c r="D1441" s="51">
        <v>36797.86</v>
      </c>
    </row>
    <row r="1442" spans="1:4" ht="15.75" customHeight="1" x14ac:dyDescent="0.3">
      <c r="A1442" s="51">
        <v>903789</v>
      </c>
      <c r="B1442" s="51" t="s">
        <v>16146</v>
      </c>
      <c r="C1442" s="51" t="s">
        <v>16138</v>
      </c>
      <c r="D1442" s="51">
        <v>36.54</v>
      </c>
    </row>
    <row r="1443" spans="1:4" ht="15.75" customHeight="1" x14ac:dyDescent="0.3">
      <c r="A1443" s="51">
        <v>919250</v>
      </c>
      <c r="B1443" s="51" t="s">
        <v>16147</v>
      </c>
      <c r="C1443" s="51" t="s">
        <v>14704</v>
      </c>
      <c r="D1443" s="51">
        <v>579.04</v>
      </c>
    </row>
    <row r="1444" spans="1:4" ht="15.75" customHeight="1" x14ac:dyDescent="0.3">
      <c r="A1444" s="51">
        <v>903807</v>
      </c>
      <c r="B1444" s="51" t="s">
        <v>16148</v>
      </c>
      <c r="C1444" s="51" t="s">
        <v>14704</v>
      </c>
      <c r="D1444" s="51">
        <v>111435.54</v>
      </c>
    </row>
    <row r="1445" spans="1:4" ht="15.75" customHeight="1" x14ac:dyDescent="0.3">
      <c r="A1445" s="51">
        <v>903806</v>
      </c>
      <c r="B1445" s="51" t="s">
        <v>16149</v>
      </c>
      <c r="C1445" s="51" t="s">
        <v>14704</v>
      </c>
      <c r="D1445" s="51">
        <v>191018.31</v>
      </c>
    </row>
    <row r="1446" spans="1:4" ht="15.75" customHeight="1" x14ac:dyDescent="0.3">
      <c r="A1446" s="51">
        <v>903804</v>
      </c>
      <c r="B1446" s="51" t="s">
        <v>16150</v>
      </c>
      <c r="C1446" s="51" t="s">
        <v>14704</v>
      </c>
      <c r="D1446" s="51">
        <v>70544.13</v>
      </c>
    </row>
    <row r="1447" spans="1:4" ht="15.75" customHeight="1" x14ac:dyDescent="0.3">
      <c r="A1447" s="51">
        <v>903805</v>
      </c>
      <c r="B1447" s="51" t="s">
        <v>16151</v>
      </c>
      <c r="C1447" s="51" t="s">
        <v>14704</v>
      </c>
      <c r="D1447" s="51">
        <v>81928.45</v>
      </c>
    </row>
    <row r="1448" spans="1:4" ht="15.75" customHeight="1" x14ac:dyDescent="0.3">
      <c r="A1448" s="51">
        <v>903810</v>
      </c>
      <c r="B1448" s="51" t="s">
        <v>16152</v>
      </c>
      <c r="C1448" s="51" t="s">
        <v>14704</v>
      </c>
      <c r="D1448" s="51">
        <v>201174.17</v>
      </c>
    </row>
    <row r="1449" spans="1:4" ht="15.75" customHeight="1" x14ac:dyDescent="0.3">
      <c r="A1449" s="51">
        <v>903809</v>
      </c>
      <c r="B1449" s="51" t="s">
        <v>16153</v>
      </c>
      <c r="C1449" s="51" t="s">
        <v>14704</v>
      </c>
      <c r="D1449" s="51">
        <v>129456.62</v>
      </c>
    </row>
    <row r="1450" spans="1:4" ht="15.75" customHeight="1" x14ac:dyDescent="0.3">
      <c r="A1450" s="51">
        <v>903808</v>
      </c>
      <c r="B1450" s="51" t="s">
        <v>16154</v>
      </c>
      <c r="C1450" s="51" t="s">
        <v>14704</v>
      </c>
      <c r="D1450" s="51">
        <v>120173.65</v>
      </c>
    </row>
    <row r="1451" spans="1:4" ht="15.75" customHeight="1" x14ac:dyDescent="0.3">
      <c r="A1451" s="51">
        <v>903845</v>
      </c>
      <c r="B1451" s="51" t="s">
        <v>16155</v>
      </c>
      <c r="C1451" s="51" t="s">
        <v>14899</v>
      </c>
      <c r="D1451" s="51">
        <v>120.58</v>
      </c>
    </row>
    <row r="1452" spans="1:4" ht="15.75" customHeight="1" x14ac:dyDescent="0.3">
      <c r="A1452" s="51">
        <v>919009</v>
      </c>
      <c r="B1452" s="51" t="s">
        <v>16156</v>
      </c>
      <c r="C1452" s="51" t="s">
        <v>14704</v>
      </c>
      <c r="D1452" s="51">
        <v>67665.33</v>
      </c>
    </row>
    <row r="1453" spans="1:4" ht="15.75" customHeight="1" x14ac:dyDescent="0.3">
      <c r="A1453" s="51">
        <v>919007</v>
      </c>
      <c r="B1453" s="51" t="s">
        <v>16157</v>
      </c>
      <c r="C1453" s="51" t="s">
        <v>14704</v>
      </c>
      <c r="D1453" s="51">
        <v>128317.96</v>
      </c>
    </row>
    <row r="1454" spans="1:4" ht="15.75" customHeight="1" x14ac:dyDescent="0.3">
      <c r="A1454" s="51">
        <v>919011</v>
      </c>
      <c r="B1454" s="51" t="s">
        <v>16158</v>
      </c>
      <c r="C1454" s="51" t="s">
        <v>14704</v>
      </c>
      <c r="D1454" s="51">
        <v>36764.5</v>
      </c>
    </row>
    <row r="1455" spans="1:4" ht="15.75" customHeight="1" x14ac:dyDescent="0.3">
      <c r="A1455" s="51">
        <v>919246</v>
      </c>
      <c r="B1455" s="51" t="s">
        <v>16159</v>
      </c>
      <c r="C1455" s="51" t="s">
        <v>14704</v>
      </c>
      <c r="D1455" s="51">
        <v>50046.51</v>
      </c>
    </row>
    <row r="1456" spans="1:4" ht="15.75" customHeight="1" x14ac:dyDescent="0.3">
      <c r="A1456" s="51">
        <v>919013</v>
      </c>
      <c r="B1456" s="51" t="s">
        <v>16160</v>
      </c>
      <c r="C1456" s="51" t="s">
        <v>14704</v>
      </c>
      <c r="D1456" s="51">
        <v>137918.01</v>
      </c>
    </row>
    <row r="1457" spans="1:4" ht="15.75" customHeight="1" x14ac:dyDescent="0.3">
      <c r="A1457" s="51">
        <v>919008</v>
      </c>
      <c r="B1457" s="51" t="s">
        <v>16161</v>
      </c>
      <c r="C1457" s="51" t="s">
        <v>14704</v>
      </c>
      <c r="D1457" s="51">
        <v>99180.54</v>
      </c>
    </row>
    <row r="1458" spans="1:4" ht="15.75" customHeight="1" x14ac:dyDescent="0.3">
      <c r="A1458" s="51">
        <v>919012</v>
      </c>
      <c r="B1458" s="51" t="s">
        <v>16162</v>
      </c>
      <c r="C1458" s="51" t="s">
        <v>14704</v>
      </c>
      <c r="D1458" s="51">
        <v>66641.55</v>
      </c>
    </row>
    <row r="1459" spans="1:4" ht="15.75" customHeight="1" x14ac:dyDescent="0.3">
      <c r="A1459" s="51">
        <v>903848</v>
      </c>
      <c r="B1459" s="51" t="s">
        <v>16163</v>
      </c>
      <c r="C1459" s="51" t="s">
        <v>10</v>
      </c>
      <c r="D1459" s="51">
        <v>190.38</v>
      </c>
    </row>
    <row r="1460" spans="1:4" ht="15.75" customHeight="1" x14ac:dyDescent="0.3">
      <c r="A1460" s="51">
        <v>919002</v>
      </c>
      <c r="B1460" s="51" t="s">
        <v>16164</v>
      </c>
      <c r="C1460" s="51" t="s">
        <v>14704</v>
      </c>
      <c r="D1460" s="51">
        <v>38803.03</v>
      </c>
    </row>
    <row r="1461" spans="1:4" ht="15.75" customHeight="1" x14ac:dyDescent="0.3">
      <c r="A1461" s="51">
        <v>919210</v>
      </c>
      <c r="B1461" s="51" t="s">
        <v>16165</v>
      </c>
      <c r="C1461" s="51" t="s">
        <v>14704</v>
      </c>
      <c r="D1461" s="51">
        <v>24029.35</v>
      </c>
    </row>
    <row r="1462" spans="1:4" ht="15.75" customHeight="1" x14ac:dyDescent="0.3">
      <c r="A1462" s="51">
        <v>909612</v>
      </c>
      <c r="B1462" s="51" t="s">
        <v>16166</v>
      </c>
      <c r="C1462" s="51" t="s">
        <v>14704</v>
      </c>
      <c r="D1462" s="51">
        <v>13738.63</v>
      </c>
    </row>
    <row r="1463" spans="1:4" ht="15.75" customHeight="1" x14ac:dyDescent="0.3">
      <c r="A1463" s="51">
        <v>909613</v>
      </c>
      <c r="B1463" s="51" t="s">
        <v>16167</v>
      </c>
      <c r="C1463" s="51" t="s">
        <v>14704</v>
      </c>
      <c r="D1463" s="51">
        <v>22545.89</v>
      </c>
    </row>
    <row r="1464" spans="1:4" ht="15.75" customHeight="1" x14ac:dyDescent="0.3">
      <c r="A1464" s="51">
        <v>909614</v>
      </c>
      <c r="B1464" s="51" t="s">
        <v>16168</v>
      </c>
      <c r="C1464" s="51" t="s">
        <v>14704</v>
      </c>
      <c r="D1464" s="51">
        <v>48810.38</v>
      </c>
    </row>
    <row r="1465" spans="1:4" ht="15.75" customHeight="1" x14ac:dyDescent="0.3">
      <c r="A1465" s="51">
        <v>909616</v>
      </c>
      <c r="B1465" s="51" t="s">
        <v>16169</v>
      </c>
      <c r="C1465" s="51" t="s">
        <v>14704</v>
      </c>
      <c r="D1465" s="51">
        <v>39212.47</v>
      </c>
    </row>
    <row r="1466" spans="1:4" ht="15.75" customHeight="1" x14ac:dyDescent="0.3">
      <c r="A1466" s="51">
        <v>909617</v>
      </c>
      <c r="B1466" s="51" t="s">
        <v>16170</v>
      </c>
      <c r="C1466" s="51" t="s">
        <v>14704</v>
      </c>
      <c r="D1466" s="51">
        <v>23325.24</v>
      </c>
    </row>
    <row r="1467" spans="1:4" ht="15.75" customHeight="1" x14ac:dyDescent="0.3">
      <c r="A1467" s="51">
        <v>909615</v>
      </c>
      <c r="B1467" s="51" t="s">
        <v>16171</v>
      </c>
      <c r="C1467" s="51" t="s">
        <v>14704</v>
      </c>
      <c r="D1467" s="51">
        <v>17885.12</v>
      </c>
    </row>
    <row r="1468" spans="1:4" ht="15.75" customHeight="1" x14ac:dyDescent="0.3">
      <c r="A1468" s="51">
        <v>903860</v>
      </c>
      <c r="B1468" s="51" t="s">
        <v>16172</v>
      </c>
      <c r="C1468" s="51" t="s">
        <v>16138</v>
      </c>
      <c r="D1468" s="51">
        <v>3.07</v>
      </c>
    </row>
    <row r="1469" spans="1:4" ht="15.75" customHeight="1" x14ac:dyDescent="0.3">
      <c r="A1469" s="51">
        <v>919101</v>
      </c>
      <c r="B1469" s="51" t="s">
        <v>16173</v>
      </c>
      <c r="C1469" s="51" t="s">
        <v>14704</v>
      </c>
      <c r="D1469" s="51">
        <v>1955.87</v>
      </c>
    </row>
    <row r="1470" spans="1:4" ht="15.75" customHeight="1" x14ac:dyDescent="0.3">
      <c r="A1470" s="51">
        <v>903818</v>
      </c>
      <c r="B1470" s="51" t="s">
        <v>16174</v>
      </c>
      <c r="C1470" s="51" t="s">
        <v>16138</v>
      </c>
      <c r="D1470" s="51">
        <v>16</v>
      </c>
    </row>
    <row r="1471" spans="1:4" ht="15.75" customHeight="1" x14ac:dyDescent="0.3">
      <c r="A1471" s="51">
        <v>1100657</v>
      </c>
      <c r="B1471" s="51" t="s">
        <v>16175</v>
      </c>
      <c r="C1471" s="51" t="s">
        <v>14899</v>
      </c>
      <c r="D1471" s="51">
        <v>4.12</v>
      </c>
    </row>
    <row r="1472" spans="1:4" ht="15.75" customHeight="1" x14ac:dyDescent="0.3">
      <c r="A1472" s="51">
        <v>1108055</v>
      </c>
      <c r="B1472" s="51" t="s">
        <v>16176</v>
      </c>
      <c r="C1472" s="51" t="s">
        <v>14899</v>
      </c>
      <c r="D1472" s="51">
        <v>3528.39</v>
      </c>
    </row>
    <row r="1473" spans="1:4" ht="15.75" customHeight="1" x14ac:dyDescent="0.3">
      <c r="A1473" s="51">
        <v>1109665</v>
      </c>
      <c r="B1473" s="51" t="s">
        <v>16177</v>
      </c>
      <c r="C1473" s="51" t="s">
        <v>14899</v>
      </c>
      <c r="D1473" s="51">
        <v>748.28</v>
      </c>
    </row>
    <row r="1474" spans="1:4" ht="15.75" customHeight="1" x14ac:dyDescent="0.3">
      <c r="A1474" s="51">
        <v>1109664</v>
      </c>
      <c r="B1474" s="51" t="s">
        <v>16178</v>
      </c>
      <c r="C1474" s="51" t="s">
        <v>14899</v>
      </c>
      <c r="D1474" s="51">
        <v>690.37</v>
      </c>
    </row>
    <row r="1475" spans="1:4" ht="15.75" customHeight="1" x14ac:dyDescent="0.3">
      <c r="A1475" s="51">
        <v>1109667</v>
      </c>
      <c r="B1475" s="51" t="s">
        <v>16179</v>
      </c>
      <c r="C1475" s="51" t="s">
        <v>14899</v>
      </c>
      <c r="D1475" s="51">
        <v>582.57000000000005</v>
      </c>
    </row>
    <row r="1476" spans="1:4" ht="15.75" customHeight="1" x14ac:dyDescent="0.3">
      <c r="A1476" s="51">
        <v>1109666</v>
      </c>
      <c r="B1476" s="51" t="s">
        <v>16180</v>
      </c>
      <c r="C1476" s="51" t="s">
        <v>14899</v>
      </c>
      <c r="D1476" s="51">
        <v>482.19</v>
      </c>
    </row>
    <row r="1477" spans="1:4" ht="15.75" customHeight="1" x14ac:dyDescent="0.3">
      <c r="A1477" s="51">
        <v>1109669</v>
      </c>
      <c r="B1477" s="51" t="s">
        <v>16181</v>
      </c>
      <c r="C1477" s="51" t="s">
        <v>14899</v>
      </c>
      <c r="D1477" s="51">
        <v>499.37</v>
      </c>
    </row>
    <row r="1478" spans="1:4" ht="15.75" customHeight="1" x14ac:dyDescent="0.3">
      <c r="A1478" s="51">
        <v>1109668</v>
      </c>
      <c r="B1478" s="51" t="s">
        <v>16182</v>
      </c>
      <c r="C1478" s="51" t="s">
        <v>14899</v>
      </c>
      <c r="D1478" s="51">
        <v>378.96</v>
      </c>
    </row>
    <row r="1479" spans="1:4" ht="15.75" customHeight="1" x14ac:dyDescent="0.3">
      <c r="A1479" s="51">
        <v>1108060</v>
      </c>
      <c r="B1479" s="51" t="s">
        <v>16183</v>
      </c>
      <c r="C1479" s="51" t="s">
        <v>14899</v>
      </c>
      <c r="D1479" s="51">
        <v>586.53</v>
      </c>
    </row>
    <row r="1480" spans="1:4" ht="15.75" customHeight="1" x14ac:dyDescent="0.3">
      <c r="A1480" s="51">
        <v>1109626</v>
      </c>
      <c r="B1480" s="51" t="s">
        <v>16184</v>
      </c>
      <c r="C1480" s="51" t="s">
        <v>14899</v>
      </c>
      <c r="D1480" s="51">
        <v>469.45</v>
      </c>
    </row>
    <row r="1481" spans="1:4" ht="15.75" customHeight="1" x14ac:dyDescent="0.3">
      <c r="A1481" s="51">
        <v>1109671</v>
      </c>
      <c r="B1481" s="51" t="s">
        <v>16185</v>
      </c>
      <c r="C1481" s="51" t="s">
        <v>14899</v>
      </c>
      <c r="D1481" s="51">
        <v>460.64</v>
      </c>
    </row>
    <row r="1482" spans="1:4" ht="15.75" customHeight="1" x14ac:dyDescent="0.3">
      <c r="A1482" s="51">
        <v>1109670</v>
      </c>
      <c r="B1482" s="51" t="s">
        <v>16186</v>
      </c>
      <c r="C1482" s="51" t="s">
        <v>14899</v>
      </c>
      <c r="D1482" s="51">
        <v>328.57</v>
      </c>
    </row>
    <row r="1483" spans="1:4" ht="15.75" customHeight="1" x14ac:dyDescent="0.3">
      <c r="A1483" s="51">
        <v>1109672</v>
      </c>
      <c r="B1483" s="51" t="s">
        <v>16187</v>
      </c>
      <c r="C1483" s="51" t="s">
        <v>14899</v>
      </c>
      <c r="D1483" s="51">
        <v>380.08</v>
      </c>
    </row>
    <row r="1484" spans="1:4" ht="15.75" customHeight="1" x14ac:dyDescent="0.3">
      <c r="A1484" s="51">
        <v>1109624</v>
      </c>
      <c r="B1484" s="51" t="s">
        <v>16188</v>
      </c>
      <c r="C1484" s="51" t="s">
        <v>14899</v>
      </c>
      <c r="D1484" s="51">
        <v>227.9</v>
      </c>
    </row>
    <row r="1485" spans="1:4" ht="15.75" customHeight="1" x14ac:dyDescent="0.3">
      <c r="A1485" s="51">
        <v>1109622</v>
      </c>
      <c r="B1485" s="51" t="s">
        <v>16189</v>
      </c>
      <c r="C1485" s="51" t="s">
        <v>14899</v>
      </c>
      <c r="D1485" s="51">
        <v>456.36</v>
      </c>
    </row>
    <row r="1486" spans="1:4" ht="15.75" customHeight="1" x14ac:dyDescent="0.3">
      <c r="A1486" s="51">
        <v>1109623</v>
      </c>
      <c r="B1486" s="51" t="s">
        <v>16190</v>
      </c>
      <c r="C1486" s="51" t="s">
        <v>14899</v>
      </c>
      <c r="D1486" s="51">
        <v>357.97</v>
      </c>
    </row>
    <row r="1487" spans="1:4" ht="15.75" customHeight="1" x14ac:dyDescent="0.3">
      <c r="A1487" s="51">
        <v>1109697</v>
      </c>
      <c r="B1487" s="51" t="s">
        <v>16191</v>
      </c>
      <c r="C1487" s="51" t="s">
        <v>14899</v>
      </c>
      <c r="D1487" s="51">
        <v>351.63</v>
      </c>
    </row>
    <row r="1488" spans="1:4" ht="15.75" customHeight="1" x14ac:dyDescent="0.3">
      <c r="A1488" s="51">
        <v>1109698</v>
      </c>
      <c r="B1488" s="51" t="s">
        <v>16192</v>
      </c>
      <c r="C1488" s="51" t="s">
        <v>14899</v>
      </c>
      <c r="D1488" s="51">
        <v>227.02</v>
      </c>
    </row>
    <row r="1489" spans="1:4" ht="15.75" customHeight="1" x14ac:dyDescent="0.3">
      <c r="A1489" s="51">
        <v>1109679</v>
      </c>
      <c r="B1489" s="51" t="s">
        <v>16193</v>
      </c>
      <c r="C1489" s="51" t="s">
        <v>14899</v>
      </c>
      <c r="D1489" s="51">
        <v>400.44</v>
      </c>
    </row>
    <row r="1490" spans="1:4" ht="15.75" customHeight="1" x14ac:dyDescent="0.3">
      <c r="A1490" s="51">
        <v>1109625</v>
      </c>
      <c r="B1490" s="51" t="s">
        <v>16194</v>
      </c>
      <c r="C1490" s="51" t="s">
        <v>14899</v>
      </c>
      <c r="D1490" s="51">
        <v>287.41000000000003</v>
      </c>
    </row>
    <row r="1491" spans="1:4" ht="15.75" customHeight="1" x14ac:dyDescent="0.3">
      <c r="A1491" s="51">
        <v>1109678</v>
      </c>
      <c r="B1491" s="51" t="s">
        <v>16195</v>
      </c>
      <c r="C1491" s="51" t="s">
        <v>14899</v>
      </c>
      <c r="D1491" s="51">
        <v>370.33</v>
      </c>
    </row>
    <row r="1492" spans="1:4" ht="15.75" customHeight="1" x14ac:dyDescent="0.3">
      <c r="A1492" s="51">
        <v>1109694</v>
      </c>
      <c r="B1492" s="51" t="s">
        <v>16196</v>
      </c>
      <c r="C1492" s="51" t="s">
        <v>14899</v>
      </c>
      <c r="D1492" s="51">
        <v>249.15</v>
      </c>
    </row>
    <row r="1493" spans="1:4" ht="15.75" customHeight="1" x14ac:dyDescent="0.3">
      <c r="A1493" s="51">
        <v>1109673</v>
      </c>
      <c r="B1493" s="51" t="s">
        <v>16197</v>
      </c>
      <c r="C1493" s="51" t="s">
        <v>14899</v>
      </c>
      <c r="D1493" s="51">
        <v>435.46</v>
      </c>
    </row>
    <row r="1494" spans="1:4" ht="15.75" customHeight="1" x14ac:dyDescent="0.3">
      <c r="A1494" s="51">
        <v>1109690</v>
      </c>
      <c r="B1494" s="51" t="s">
        <v>16198</v>
      </c>
      <c r="C1494" s="51" t="s">
        <v>14899</v>
      </c>
      <c r="D1494" s="51">
        <v>329.92</v>
      </c>
    </row>
    <row r="1495" spans="1:4" ht="15.75" customHeight="1" x14ac:dyDescent="0.3">
      <c r="A1495" s="51">
        <v>1109674</v>
      </c>
      <c r="B1495" s="51" t="s">
        <v>16199</v>
      </c>
      <c r="C1495" s="51" t="s">
        <v>14899</v>
      </c>
      <c r="D1495" s="51">
        <v>413.54</v>
      </c>
    </row>
    <row r="1496" spans="1:4" ht="15.75" customHeight="1" x14ac:dyDescent="0.3">
      <c r="A1496" s="51">
        <v>1109691</v>
      </c>
      <c r="B1496" s="51" t="s">
        <v>16200</v>
      </c>
      <c r="C1496" s="51" t="s">
        <v>14899</v>
      </c>
      <c r="D1496" s="51">
        <v>302.73</v>
      </c>
    </row>
    <row r="1497" spans="1:4" ht="15.75" customHeight="1" x14ac:dyDescent="0.3">
      <c r="A1497" s="51">
        <v>1109675</v>
      </c>
      <c r="B1497" s="51" t="s">
        <v>16201</v>
      </c>
      <c r="C1497" s="51" t="s">
        <v>14899</v>
      </c>
      <c r="D1497" s="51">
        <v>396.02</v>
      </c>
    </row>
    <row r="1498" spans="1:4" ht="15.75" customHeight="1" x14ac:dyDescent="0.3">
      <c r="A1498" s="51">
        <v>1109692</v>
      </c>
      <c r="B1498" s="51" t="s">
        <v>16202</v>
      </c>
      <c r="C1498" s="51" t="s">
        <v>14899</v>
      </c>
      <c r="D1498" s="51">
        <v>281.04000000000002</v>
      </c>
    </row>
    <row r="1499" spans="1:4" ht="15.75" customHeight="1" x14ac:dyDescent="0.3">
      <c r="A1499" s="51">
        <v>1109676</v>
      </c>
      <c r="B1499" s="51" t="s">
        <v>16203</v>
      </c>
      <c r="C1499" s="51" t="s">
        <v>14899</v>
      </c>
      <c r="D1499" s="51">
        <v>381.88</v>
      </c>
    </row>
    <row r="1500" spans="1:4" ht="15.75" customHeight="1" x14ac:dyDescent="0.3">
      <c r="A1500" s="51">
        <v>1109693</v>
      </c>
      <c r="B1500" s="51" t="s">
        <v>16204</v>
      </c>
      <c r="C1500" s="51" t="s">
        <v>14899</v>
      </c>
      <c r="D1500" s="51">
        <v>263.51</v>
      </c>
    </row>
    <row r="1501" spans="1:4" ht="15.75" customHeight="1" x14ac:dyDescent="0.3">
      <c r="A1501" s="51">
        <v>1109680</v>
      </c>
      <c r="B1501" s="51" t="s">
        <v>16205</v>
      </c>
      <c r="C1501" s="51" t="s">
        <v>14899</v>
      </c>
      <c r="D1501" s="51">
        <v>3735.21</v>
      </c>
    </row>
    <row r="1502" spans="1:4" ht="15.75" customHeight="1" x14ac:dyDescent="0.3">
      <c r="A1502" s="51">
        <v>1107748</v>
      </c>
      <c r="B1502" s="51" t="s">
        <v>16206</v>
      </c>
      <c r="C1502" s="51" t="s">
        <v>14899</v>
      </c>
      <c r="D1502" s="51">
        <v>11898.53</v>
      </c>
    </row>
    <row r="1503" spans="1:4" ht="15.75" customHeight="1" x14ac:dyDescent="0.3">
      <c r="A1503" s="51">
        <v>1110000</v>
      </c>
      <c r="B1503" s="51" t="s">
        <v>16207</v>
      </c>
      <c r="C1503" s="51" t="s">
        <v>14899</v>
      </c>
      <c r="D1503" s="51">
        <v>0</v>
      </c>
    </row>
    <row r="1504" spans="1:4" ht="15.75" customHeight="1" x14ac:dyDescent="0.3">
      <c r="A1504" s="51">
        <v>1106059</v>
      </c>
      <c r="B1504" s="51" t="s">
        <v>16208</v>
      </c>
      <c r="C1504" s="51" t="s">
        <v>14899</v>
      </c>
      <c r="D1504" s="51">
        <v>571.29</v>
      </c>
    </row>
    <row r="1505" spans="1:4" ht="15.75" customHeight="1" x14ac:dyDescent="0.3">
      <c r="A1505" s="51">
        <v>1106060</v>
      </c>
      <c r="B1505" s="51" t="s">
        <v>16209</v>
      </c>
      <c r="C1505" s="51" t="s">
        <v>14899</v>
      </c>
      <c r="D1505" s="51">
        <v>450.33</v>
      </c>
    </row>
    <row r="1506" spans="1:4" ht="15.75" customHeight="1" x14ac:dyDescent="0.3">
      <c r="A1506" s="51">
        <v>1100658</v>
      </c>
      <c r="B1506" s="51" t="s">
        <v>16210</v>
      </c>
      <c r="C1506" s="51" t="s">
        <v>14899</v>
      </c>
      <c r="D1506" s="51">
        <v>472.78</v>
      </c>
    </row>
    <row r="1507" spans="1:4" ht="15.75" customHeight="1" x14ac:dyDescent="0.3">
      <c r="A1507" s="51">
        <v>1106159</v>
      </c>
      <c r="B1507" s="51" t="s">
        <v>16211</v>
      </c>
      <c r="C1507" s="51" t="s">
        <v>14899</v>
      </c>
      <c r="D1507" s="51">
        <v>503.26</v>
      </c>
    </row>
    <row r="1508" spans="1:4" ht="15.75" customHeight="1" x14ac:dyDescent="0.3">
      <c r="A1508" s="51">
        <v>1107902</v>
      </c>
      <c r="B1508" s="51" t="s">
        <v>16212</v>
      </c>
      <c r="C1508" s="51" t="s">
        <v>14899</v>
      </c>
      <c r="D1508" s="51">
        <v>537.27</v>
      </c>
    </row>
    <row r="1509" spans="1:4" ht="15.75" customHeight="1" x14ac:dyDescent="0.3">
      <c r="A1509" s="51">
        <v>1107906</v>
      </c>
      <c r="B1509" s="51" t="s">
        <v>16213</v>
      </c>
      <c r="C1509" s="51" t="s">
        <v>14899</v>
      </c>
      <c r="D1509" s="51">
        <v>575.28</v>
      </c>
    </row>
    <row r="1510" spans="1:4" ht="15.75" customHeight="1" x14ac:dyDescent="0.3">
      <c r="A1510" s="51">
        <v>1107910</v>
      </c>
      <c r="B1510" s="51" t="s">
        <v>16214</v>
      </c>
      <c r="C1510" s="51" t="s">
        <v>14899</v>
      </c>
      <c r="D1510" s="51">
        <v>617.76</v>
      </c>
    </row>
    <row r="1511" spans="1:4" ht="15.75" customHeight="1" x14ac:dyDescent="0.3">
      <c r="A1511" s="51">
        <v>1107911</v>
      </c>
      <c r="B1511" s="51" t="s">
        <v>16215</v>
      </c>
      <c r="C1511" s="51" t="s">
        <v>14899</v>
      </c>
      <c r="D1511" s="51">
        <v>665.24</v>
      </c>
    </row>
    <row r="1512" spans="1:4" ht="15.75" customHeight="1" x14ac:dyDescent="0.3">
      <c r="A1512" s="51">
        <v>1107912</v>
      </c>
      <c r="B1512" s="51" t="s">
        <v>16216</v>
      </c>
      <c r="C1512" s="51" t="s">
        <v>14899</v>
      </c>
      <c r="D1512" s="51">
        <v>732.16</v>
      </c>
    </row>
    <row r="1513" spans="1:4" ht="15.75" customHeight="1" x14ac:dyDescent="0.3">
      <c r="A1513" s="51">
        <v>1106164</v>
      </c>
      <c r="B1513" s="51" t="s">
        <v>16217</v>
      </c>
      <c r="C1513" s="51" t="s">
        <v>14899</v>
      </c>
      <c r="D1513" s="51">
        <v>268</v>
      </c>
    </row>
    <row r="1514" spans="1:4" ht="15.75" customHeight="1" x14ac:dyDescent="0.3">
      <c r="A1514" s="51">
        <v>1106165</v>
      </c>
      <c r="B1514" s="51" t="s">
        <v>16218</v>
      </c>
      <c r="C1514" s="51" t="s">
        <v>14899</v>
      </c>
      <c r="D1514" s="51">
        <v>380.95</v>
      </c>
    </row>
    <row r="1515" spans="1:4" ht="15.75" customHeight="1" x14ac:dyDescent="0.3">
      <c r="A1515" s="51">
        <v>1106156</v>
      </c>
      <c r="B1515" s="51" t="s">
        <v>16219</v>
      </c>
      <c r="C1515" s="51" t="s">
        <v>14899</v>
      </c>
      <c r="D1515" s="51">
        <v>526.04999999999995</v>
      </c>
    </row>
    <row r="1516" spans="1:4" ht="15.75" customHeight="1" x14ac:dyDescent="0.3">
      <c r="A1516" s="51">
        <v>1107932</v>
      </c>
      <c r="B1516" s="51" t="s">
        <v>16220</v>
      </c>
      <c r="C1516" s="51" t="s">
        <v>14899</v>
      </c>
      <c r="D1516" s="51">
        <v>562.42999999999995</v>
      </c>
    </row>
    <row r="1517" spans="1:4" ht="15.75" customHeight="1" x14ac:dyDescent="0.3">
      <c r="A1517" s="51">
        <v>1108111</v>
      </c>
      <c r="B1517" s="51" t="s">
        <v>16221</v>
      </c>
      <c r="C1517" s="51" t="s">
        <v>14899</v>
      </c>
      <c r="D1517" s="51">
        <v>421.92</v>
      </c>
    </row>
    <row r="1518" spans="1:4" ht="15.75" customHeight="1" x14ac:dyDescent="0.3">
      <c r="A1518" s="51">
        <v>1108112</v>
      </c>
      <c r="B1518" s="51" t="s">
        <v>16222</v>
      </c>
      <c r="C1518" s="51" t="s">
        <v>14899</v>
      </c>
      <c r="D1518" s="51">
        <v>432.03</v>
      </c>
    </row>
    <row r="1519" spans="1:4" ht="15.75" customHeight="1" x14ac:dyDescent="0.3">
      <c r="A1519" s="51">
        <v>1108113</v>
      </c>
      <c r="B1519" s="51" t="s">
        <v>16223</v>
      </c>
      <c r="C1519" s="51" t="s">
        <v>14899</v>
      </c>
      <c r="D1519" s="51">
        <v>457.35</v>
      </c>
    </row>
    <row r="1520" spans="1:4" ht="15.75" customHeight="1" x14ac:dyDescent="0.3">
      <c r="A1520" s="51">
        <v>1108114</v>
      </c>
      <c r="B1520" s="51" t="s">
        <v>16224</v>
      </c>
      <c r="C1520" s="51" t="s">
        <v>14899</v>
      </c>
      <c r="D1520" s="51">
        <v>485.6</v>
      </c>
    </row>
    <row r="1521" spans="1:4" ht="15.75" customHeight="1" x14ac:dyDescent="0.3">
      <c r="A1521" s="51">
        <v>1108061</v>
      </c>
      <c r="B1521" s="51" t="s">
        <v>16225</v>
      </c>
      <c r="C1521" s="51" t="s">
        <v>14899</v>
      </c>
      <c r="D1521" s="51">
        <v>894.94</v>
      </c>
    </row>
    <row r="1522" spans="1:4" ht="15.75" customHeight="1" x14ac:dyDescent="0.3">
      <c r="A1522" s="51">
        <v>1108064</v>
      </c>
      <c r="B1522" s="51" t="s">
        <v>16226</v>
      </c>
      <c r="C1522" s="51" t="s">
        <v>14899</v>
      </c>
      <c r="D1522" s="51">
        <v>967.18</v>
      </c>
    </row>
    <row r="1523" spans="1:4" ht="15.75" customHeight="1" x14ac:dyDescent="0.3">
      <c r="A1523" s="51">
        <v>1107888</v>
      </c>
      <c r="B1523" s="51" t="s">
        <v>16227</v>
      </c>
      <c r="C1523" s="51" t="s">
        <v>14899</v>
      </c>
      <c r="D1523" s="51">
        <v>428.93</v>
      </c>
    </row>
    <row r="1524" spans="1:4" ht="15.75" customHeight="1" x14ac:dyDescent="0.3">
      <c r="A1524" s="51">
        <v>1107889</v>
      </c>
      <c r="B1524" s="51" t="s">
        <v>16228</v>
      </c>
      <c r="C1524" s="51" t="s">
        <v>14899</v>
      </c>
      <c r="D1524" s="51">
        <v>307.41000000000003</v>
      </c>
    </row>
    <row r="1525" spans="1:4" ht="15.75" customHeight="1" x14ac:dyDescent="0.3">
      <c r="A1525" s="51">
        <v>1107892</v>
      </c>
      <c r="B1525" s="51" t="s">
        <v>16229</v>
      </c>
      <c r="C1525" s="51" t="s">
        <v>14899</v>
      </c>
      <c r="D1525" s="51">
        <v>446.4</v>
      </c>
    </row>
    <row r="1526" spans="1:4" ht="15.75" customHeight="1" x14ac:dyDescent="0.3">
      <c r="A1526" s="51">
        <v>1107891</v>
      </c>
      <c r="B1526" s="51" t="s">
        <v>16230</v>
      </c>
      <c r="C1526" s="51" t="s">
        <v>14899</v>
      </c>
      <c r="D1526" s="51">
        <v>326.89999999999998</v>
      </c>
    </row>
    <row r="1527" spans="1:4" ht="15.75" customHeight="1" x14ac:dyDescent="0.3">
      <c r="A1527" s="51">
        <v>1107928</v>
      </c>
      <c r="B1527" s="51" t="s">
        <v>16231</v>
      </c>
      <c r="C1527" s="51" t="s">
        <v>14899</v>
      </c>
      <c r="D1527" s="51">
        <v>367.33</v>
      </c>
    </row>
    <row r="1528" spans="1:4" ht="15.75" customHeight="1" x14ac:dyDescent="0.3">
      <c r="A1528" s="51">
        <v>1107929</v>
      </c>
      <c r="B1528" s="51" t="s">
        <v>16232</v>
      </c>
      <c r="C1528" s="51" t="s">
        <v>14899</v>
      </c>
      <c r="D1528" s="51">
        <v>247.31</v>
      </c>
    </row>
    <row r="1529" spans="1:4" ht="15.75" customHeight="1" x14ac:dyDescent="0.3">
      <c r="A1529" s="51">
        <v>1106109</v>
      </c>
      <c r="B1529" s="51" t="s">
        <v>16233</v>
      </c>
      <c r="C1529" s="51" t="s">
        <v>14899</v>
      </c>
      <c r="D1529" s="51">
        <v>351.37</v>
      </c>
    </row>
    <row r="1530" spans="1:4" ht="15.75" customHeight="1" x14ac:dyDescent="0.3">
      <c r="A1530" s="51">
        <v>1106117</v>
      </c>
      <c r="B1530" s="51" t="s">
        <v>16234</v>
      </c>
      <c r="C1530" s="51" t="s">
        <v>14899</v>
      </c>
      <c r="D1530" s="51">
        <v>231.36</v>
      </c>
    </row>
    <row r="1531" spans="1:4" ht="15.75" customHeight="1" x14ac:dyDescent="0.3">
      <c r="A1531" s="51">
        <v>1107896</v>
      </c>
      <c r="B1531" s="51" t="s">
        <v>16235</v>
      </c>
      <c r="C1531" s="51" t="s">
        <v>14899</v>
      </c>
      <c r="D1531" s="51">
        <v>466.02</v>
      </c>
    </row>
    <row r="1532" spans="1:4" ht="15.75" customHeight="1" x14ac:dyDescent="0.3">
      <c r="A1532" s="51">
        <v>1107895</v>
      </c>
      <c r="B1532" s="51" t="s">
        <v>16236</v>
      </c>
      <c r="C1532" s="51" t="s">
        <v>14899</v>
      </c>
      <c r="D1532" s="51">
        <v>348.77</v>
      </c>
    </row>
    <row r="1533" spans="1:4" ht="15.75" customHeight="1" x14ac:dyDescent="0.3">
      <c r="A1533" s="51">
        <v>1119528</v>
      </c>
      <c r="B1533" s="51" t="s">
        <v>16237</v>
      </c>
      <c r="C1533" s="51" t="s">
        <v>14899</v>
      </c>
      <c r="D1533" s="51">
        <v>380.26</v>
      </c>
    </row>
    <row r="1534" spans="1:4" ht="15.75" customHeight="1" x14ac:dyDescent="0.3">
      <c r="A1534" s="51">
        <v>1106135</v>
      </c>
      <c r="B1534" s="51" t="s">
        <v>16238</v>
      </c>
      <c r="C1534" s="51" t="s">
        <v>14899</v>
      </c>
      <c r="D1534" s="51">
        <v>261.8</v>
      </c>
    </row>
    <row r="1535" spans="1:4" ht="15.75" customHeight="1" x14ac:dyDescent="0.3">
      <c r="A1535" s="51">
        <v>1106136</v>
      </c>
      <c r="B1535" s="51" t="s">
        <v>16239</v>
      </c>
      <c r="C1535" s="51" t="s">
        <v>14899</v>
      </c>
      <c r="D1535" s="51">
        <v>363.34</v>
      </c>
    </row>
    <row r="1536" spans="1:4" ht="15.75" customHeight="1" x14ac:dyDescent="0.3">
      <c r="A1536" s="51">
        <v>1106137</v>
      </c>
      <c r="B1536" s="51" t="s">
        <v>16240</v>
      </c>
      <c r="C1536" s="51" t="s">
        <v>14899</v>
      </c>
      <c r="D1536" s="51">
        <v>244.87</v>
      </c>
    </row>
    <row r="1537" spans="1:4" ht="15.75" customHeight="1" x14ac:dyDescent="0.3">
      <c r="A1537" s="51">
        <v>1116127</v>
      </c>
      <c r="B1537" s="51" t="s">
        <v>16241</v>
      </c>
      <c r="C1537" s="51" t="s">
        <v>14899</v>
      </c>
      <c r="D1537" s="51">
        <v>483.72</v>
      </c>
    </row>
    <row r="1538" spans="1:4" ht="15.75" customHeight="1" x14ac:dyDescent="0.3">
      <c r="A1538" s="51">
        <v>1116126</v>
      </c>
      <c r="B1538" s="51" t="s">
        <v>16242</v>
      </c>
      <c r="C1538" s="51" t="s">
        <v>14899</v>
      </c>
      <c r="D1538" s="51">
        <v>372.48</v>
      </c>
    </row>
    <row r="1539" spans="1:4" ht="15.75" customHeight="1" x14ac:dyDescent="0.3">
      <c r="A1539" s="51">
        <v>1107900</v>
      </c>
      <c r="B1539" s="51" t="s">
        <v>16243</v>
      </c>
      <c r="C1539" s="51" t="s">
        <v>14899</v>
      </c>
      <c r="D1539" s="51">
        <v>487.85</v>
      </c>
    </row>
    <row r="1540" spans="1:4" ht="15.75" customHeight="1" x14ac:dyDescent="0.3">
      <c r="A1540" s="51">
        <v>1107899</v>
      </c>
      <c r="B1540" s="51" t="s">
        <v>16244</v>
      </c>
      <c r="C1540" s="51" t="s">
        <v>14899</v>
      </c>
      <c r="D1540" s="51">
        <v>373.11</v>
      </c>
    </row>
    <row r="1541" spans="1:4" ht="15.75" customHeight="1" x14ac:dyDescent="0.3">
      <c r="A1541" s="51">
        <v>1107890</v>
      </c>
      <c r="B1541" s="51" t="s">
        <v>16245</v>
      </c>
      <c r="C1541" s="51" t="s">
        <v>14899</v>
      </c>
      <c r="D1541" s="51">
        <v>397.14</v>
      </c>
    </row>
    <row r="1542" spans="1:4" ht="15.75" customHeight="1" x14ac:dyDescent="0.3">
      <c r="A1542" s="51">
        <v>1106138</v>
      </c>
      <c r="B1542" s="51" t="s">
        <v>16246</v>
      </c>
      <c r="C1542" s="51" t="s">
        <v>14899</v>
      </c>
      <c r="D1542" s="51">
        <v>280.70999999999998</v>
      </c>
    </row>
    <row r="1543" spans="1:4" ht="15.75" customHeight="1" x14ac:dyDescent="0.3">
      <c r="A1543" s="51">
        <v>1106139</v>
      </c>
      <c r="B1543" s="51" t="s">
        <v>16247</v>
      </c>
      <c r="C1543" s="51" t="s">
        <v>14899</v>
      </c>
      <c r="D1543" s="51">
        <v>379.02</v>
      </c>
    </row>
    <row r="1544" spans="1:4" ht="15.75" customHeight="1" x14ac:dyDescent="0.3">
      <c r="A1544" s="51">
        <v>1106140</v>
      </c>
      <c r="B1544" s="51" t="s">
        <v>16248</v>
      </c>
      <c r="C1544" s="51" t="s">
        <v>14899</v>
      </c>
      <c r="D1544" s="51">
        <v>262.58999999999997</v>
      </c>
    </row>
    <row r="1545" spans="1:4" ht="15.75" customHeight="1" x14ac:dyDescent="0.3">
      <c r="A1545" s="51">
        <v>1107904</v>
      </c>
      <c r="B1545" s="51" t="s">
        <v>16249</v>
      </c>
      <c r="C1545" s="51" t="s">
        <v>14899</v>
      </c>
      <c r="D1545" s="51">
        <v>512.30999999999995</v>
      </c>
    </row>
    <row r="1546" spans="1:4" ht="15.75" customHeight="1" x14ac:dyDescent="0.3">
      <c r="A1546" s="51">
        <v>1107903</v>
      </c>
      <c r="B1546" s="51" t="s">
        <v>16250</v>
      </c>
      <c r="C1546" s="51" t="s">
        <v>14899</v>
      </c>
      <c r="D1546" s="51">
        <v>400.38</v>
      </c>
    </row>
    <row r="1547" spans="1:4" ht="15.75" customHeight="1" x14ac:dyDescent="0.3">
      <c r="A1547" s="51">
        <v>1107908</v>
      </c>
      <c r="B1547" s="51" t="s">
        <v>16251</v>
      </c>
      <c r="C1547" s="51" t="s">
        <v>14899</v>
      </c>
      <c r="D1547" s="51">
        <v>539.53</v>
      </c>
    </row>
    <row r="1548" spans="1:4" ht="15.75" customHeight="1" x14ac:dyDescent="0.3">
      <c r="A1548" s="51">
        <v>1107907</v>
      </c>
      <c r="B1548" s="51" t="s">
        <v>16252</v>
      </c>
      <c r="C1548" s="51" t="s">
        <v>14899</v>
      </c>
      <c r="D1548" s="51">
        <v>430.73</v>
      </c>
    </row>
    <row r="1549" spans="1:4" ht="15.75" customHeight="1" x14ac:dyDescent="0.3">
      <c r="A1549" s="51">
        <v>1107871</v>
      </c>
      <c r="B1549" s="51" t="s">
        <v>16253</v>
      </c>
      <c r="C1549" s="51" t="s">
        <v>14899</v>
      </c>
      <c r="D1549" s="51">
        <v>428.17</v>
      </c>
    </row>
    <row r="1550" spans="1:4" ht="15.75" customHeight="1" x14ac:dyDescent="0.3">
      <c r="A1550" s="51">
        <v>1107870</v>
      </c>
      <c r="B1550" s="51" t="s">
        <v>16254</v>
      </c>
      <c r="C1550" s="51" t="s">
        <v>14899</v>
      </c>
      <c r="D1550" s="51">
        <v>313.67</v>
      </c>
    </row>
    <row r="1551" spans="1:4" ht="15.75" customHeight="1" x14ac:dyDescent="0.3">
      <c r="A1551" s="51">
        <v>1106057</v>
      </c>
      <c r="B1551" s="51" t="s">
        <v>16255</v>
      </c>
      <c r="C1551" s="51" t="s">
        <v>14899</v>
      </c>
      <c r="D1551" s="51">
        <v>434.08</v>
      </c>
    </row>
    <row r="1552" spans="1:4" ht="15.75" customHeight="1" x14ac:dyDescent="0.3">
      <c r="A1552" s="51">
        <v>1106058</v>
      </c>
      <c r="B1552" s="51" t="s">
        <v>16256</v>
      </c>
      <c r="C1552" s="51" t="s">
        <v>14899</v>
      </c>
      <c r="D1552" s="51">
        <v>319.47000000000003</v>
      </c>
    </row>
    <row r="1553" spans="1:4" ht="15.75" customHeight="1" x14ac:dyDescent="0.3">
      <c r="A1553" s="51">
        <v>1106380</v>
      </c>
      <c r="B1553" s="51" t="s">
        <v>16257</v>
      </c>
      <c r="C1553" s="51" t="s">
        <v>14899</v>
      </c>
      <c r="D1553" s="51">
        <v>404.54</v>
      </c>
    </row>
    <row r="1554" spans="1:4" ht="15.75" customHeight="1" x14ac:dyDescent="0.3">
      <c r="A1554" s="51">
        <v>1106378</v>
      </c>
      <c r="B1554" s="51" t="s">
        <v>16258</v>
      </c>
      <c r="C1554" s="51" t="s">
        <v>14899</v>
      </c>
      <c r="D1554" s="51">
        <v>291.89999999999998</v>
      </c>
    </row>
    <row r="1555" spans="1:4" ht="15.75" customHeight="1" x14ac:dyDescent="0.3">
      <c r="A1555" s="51">
        <v>1116263</v>
      </c>
      <c r="B1555" s="51" t="s">
        <v>16259</v>
      </c>
      <c r="C1555" s="51" t="s">
        <v>14899</v>
      </c>
      <c r="D1555" s="51">
        <v>385.6</v>
      </c>
    </row>
    <row r="1556" spans="1:4" ht="15.75" customHeight="1" x14ac:dyDescent="0.3">
      <c r="A1556" s="51">
        <v>1116267</v>
      </c>
      <c r="B1556" s="51" t="s">
        <v>16260</v>
      </c>
      <c r="C1556" s="51" t="s">
        <v>14899</v>
      </c>
      <c r="D1556" s="51">
        <v>272.95999999999998</v>
      </c>
    </row>
    <row r="1557" spans="1:4" ht="15.75" customHeight="1" x14ac:dyDescent="0.3">
      <c r="A1557" s="51">
        <v>1106280</v>
      </c>
      <c r="B1557" s="51" t="s">
        <v>16261</v>
      </c>
      <c r="C1557" s="51" t="s">
        <v>14899</v>
      </c>
      <c r="D1557" s="51">
        <v>424.42</v>
      </c>
    </row>
    <row r="1558" spans="1:4" ht="15.75" customHeight="1" x14ac:dyDescent="0.3">
      <c r="A1558" s="51">
        <v>1106289</v>
      </c>
      <c r="B1558" s="51" t="s">
        <v>16262</v>
      </c>
      <c r="C1558" s="51" t="s">
        <v>14899</v>
      </c>
      <c r="D1558" s="51">
        <v>314.14</v>
      </c>
    </row>
    <row r="1559" spans="1:4" ht="15.75" customHeight="1" x14ac:dyDescent="0.3">
      <c r="A1559" s="51">
        <v>1116264</v>
      </c>
      <c r="B1559" s="51" t="s">
        <v>16263</v>
      </c>
      <c r="C1559" s="51" t="s">
        <v>14899</v>
      </c>
      <c r="D1559" s="51">
        <v>404.09</v>
      </c>
    </row>
    <row r="1560" spans="1:4" ht="15.75" customHeight="1" x14ac:dyDescent="0.3">
      <c r="A1560" s="51">
        <v>1116268</v>
      </c>
      <c r="B1560" s="51" t="s">
        <v>16264</v>
      </c>
      <c r="C1560" s="51" t="s">
        <v>14899</v>
      </c>
      <c r="D1560" s="51">
        <v>293.8</v>
      </c>
    </row>
    <row r="1561" spans="1:4" ht="15.75" customHeight="1" x14ac:dyDescent="0.3">
      <c r="A1561" s="51">
        <v>1106281</v>
      </c>
      <c r="B1561" s="51" t="s">
        <v>16265</v>
      </c>
      <c r="C1561" s="51" t="s">
        <v>14899</v>
      </c>
      <c r="D1561" s="51">
        <v>450.03</v>
      </c>
    </row>
    <row r="1562" spans="1:4" ht="15.75" customHeight="1" x14ac:dyDescent="0.3">
      <c r="A1562" s="51">
        <v>1106382</v>
      </c>
      <c r="B1562" s="51" t="s">
        <v>16266</v>
      </c>
      <c r="C1562" s="51" t="s">
        <v>14899</v>
      </c>
      <c r="D1562" s="51">
        <v>342.78</v>
      </c>
    </row>
    <row r="1563" spans="1:4" ht="15.75" customHeight="1" x14ac:dyDescent="0.3">
      <c r="A1563" s="51">
        <v>1116265</v>
      </c>
      <c r="B1563" s="51" t="s">
        <v>16267</v>
      </c>
      <c r="C1563" s="51" t="s">
        <v>14899</v>
      </c>
      <c r="D1563" s="51">
        <v>427.82</v>
      </c>
    </row>
    <row r="1564" spans="1:4" ht="15.75" customHeight="1" x14ac:dyDescent="0.3">
      <c r="A1564" s="51">
        <v>1116269</v>
      </c>
      <c r="B1564" s="51" t="s">
        <v>16268</v>
      </c>
      <c r="C1564" s="51" t="s">
        <v>14899</v>
      </c>
      <c r="D1564" s="51">
        <v>320.58</v>
      </c>
    </row>
    <row r="1565" spans="1:4" ht="15.75" customHeight="1" x14ac:dyDescent="0.3">
      <c r="A1565" s="51">
        <v>1106282</v>
      </c>
      <c r="B1565" s="51" t="s">
        <v>16269</v>
      </c>
      <c r="C1565" s="51" t="s">
        <v>14899</v>
      </c>
      <c r="D1565" s="51">
        <v>478.6</v>
      </c>
    </row>
    <row r="1566" spans="1:4" ht="15.75" customHeight="1" x14ac:dyDescent="0.3">
      <c r="A1566" s="51">
        <v>1106384</v>
      </c>
      <c r="B1566" s="51" t="s">
        <v>16270</v>
      </c>
      <c r="C1566" s="51" t="s">
        <v>14899</v>
      </c>
      <c r="D1566" s="51">
        <v>374.75</v>
      </c>
    </row>
    <row r="1567" spans="1:4" ht="15.75" customHeight="1" x14ac:dyDescent="0.3">
      <c r="A1567" s="51">
        <v>1116266</v>
      </c>
      <c r="B1567" s="51" t="s">
        <v>16271</v>
      </c>
      <c r="C1567" s="51" t="s">
        <v>14899</v>
      </c>
      <c r="D1567" s="51">
        <v>454.36</v>
      </c>
    </row>
    <row r="1568" spans="1:4" ht="15.75" customHeight="1" x14ac:dyDescent="0.3">
      <c r="A1568" s="51">
        <v>1116270</v>
      </c>
      <c r="B1568" s="51" t="s">
        <v>16272</v>
      </c>
      <c r="C1568" s="51" t="s">
        <v>14899</v>
      </c>
      <c r="D1568" s="51">
        <v>350.5</v>
      </c>
    </row>
    <row r="1569" spans="1:4" ht="15.75" customHeight="1" x14ac:dyDescent="0.3">
      <c r="A1569" s="51">
        <v>1107868</v>
      </c>
      <c r="B1569" s="51" t="s">
        <v>16273</v>
      </c>
      <c r="C1569" s="51" t="s">
        <v>14899</v>
      </c>
      <c r="D1569" s="51">
        <v>324.39</v>
      </c>
    </row>
    <row r="1570" spans="1:4" ht="15.75" customHeight="1" x14ac:dyDescent="0.3">
      <c r="A1570" s="51">
        <v>1107869</v>
      </c>
      <c r="B1570" s="51" t="s">
        <v>16274</v>
      </c>
      <c r="C1570" s="51" t="s">
        <v>14899</v>
      </c>
      <c r="D1570" s="51">
        <v>199.22</v>
      </c>
    </row>
    <row r="1571" spans="1:4" ht="15.75" customHeight="1" x14ac:dyDescent="0.3">
      <c r="A1571" s="51">
        <v>1103853</v>
      </c>
      <c r="B1571" s="51" t="s">
        <v>16275</v>
      </c>
      <c r="C1571" s="51" t="s">
        <v>14899</v>
      </c>
      <c r="D1571" s="51">
        <v>422.91</v>
      </c>
    </row>
    <row r="1572" spans="1:4" ht="15.75" customHeight="1" x14ac:dyDescent="0.3">
      <c r="A1572" s="51">
        <v>1103852</v>
      </c>
      <c r="B1572" s="51" t="s">
        <v>16276</v>
      </c>
      <c r="C1572" s="51" t="s">
        <v>14899</v>
      </c>
      <c r="D1572" s="51">
        <v>354.52</v>
      </c>
    </row>
    <row r="1573" spans="1:4" ht="15.75" customHeight="1" x14ac:dyDescent="0.3">
      <c r="A1573" s="51">
        <v>1106284</v>
      </c>
      <c r="B1573" s="51" t="s">
        <v>16277</v>
      </c>
      <c r="C1573" s="51" t="s">
        <v>14899</v>
      </c>
      <c r="D1573" s="51">
        <v>423.2</v>
      </c>
    </row>
    <row r="1574" spans="1:4" ht="15.75" customHeight="1" x14ac:dyDescent="0.3">
      <c r="A1574" s="51">
        <v>1108116</v>
      </c>
      <c r="B1574" s="51" t="s">
        <v>16278</v>
      </c>
      <c r="C1574" s="51" t="s">
        <v>14899</v>
      </c>
      <c r="D1574" s="51">
        <v>428.24</v>
      </c>
    </row>
    <row r="1575" spans="1:4" ht="15.75" customHeight="1" x14ac:dyDescent="0.3">
      <c r="A1575" s="51">
        <v>1108118</v>
      </c>
      <c r="B1575" s="51" t="s">
        <v>16279</v>
      </c>
      <c r="C1575" s="51" t="s">
        <v>14899</v>
      </c>
      <c r="D1575" s="51">
        <v>450.77</v>
      </c>
    </row>
    <row r="1576" spans="1:4" ht="15.75" customHeight="1" x14ac:dyDescent="0.3">
      <c r="A1576" s="51">
        <v>1106158</v>
      </c>
      <c r="B1576" s="51" t="s">
        <v>16280</v>
      </c>
      <c r="C1576" s="51" t="s">
        <v>14899</v>
      </c>
      <c r="D1576" s="51">
        <v>479.15</v>
      </c>
    </row>
    <row r="1577" spans="1:4" ht="15.75" customHeight="1" x14ac:dyDescent="0.3">
      <c r="A1577" s="51">
        <v>1108120</v>
      </c>
      <c r="B1577" s="51" t="s">
        <v>16281</v>
      </c>
      <c r="C1577" s="51" t="s">
        <v>14899</v>
      </c>
      <c r="D1577" s="51">
        <v>510.86</v>
      </c>
    </row>
    <row r="1578" spans="1:4" ht="15.75" customHeight="1" x14ac:dyDescent="0.3">
      <c r="A1578" s="51">
        <v>1106050</v>
      </c>
      <c r="B1578" s="51" t="s">
        <v>16282</v>
      </c>
      <c r="C1578" s="51" t="s">
        <v>14899</v>
      </c>
      <c r="D1578" s="51">
        <v>47.55</v>
      </c>
    </row>
    <row r="1579" spans="1:4" ht="15.75" customHeight="1" x14ac:dyDescent="0.3">
      <c r="A1579" s="51">
        <v>1106051</v>
      </c>
      <c r="B1579" s="51" t="s">
        <v>16283</v>
      </c>
      <c r="C1579" s="51" t="s">
        <v>14899</v>
      </c>
      <c r="D1579" s="51">
        <v>39.57</v>
      </c>
    </row>
    <row r="1580" spans="1:4" ht="15.75" customHeight="1" x14ac:dyDescent="0.3">
      <c r="A1580" s="51">
        <v>1106061</v>
      </c>
      <c r="B1580" s="51" t="s">
        <v>16284</v>
      </c>
      <c r="C1580" s="51" t="s">
        <v>14899</v>
      </c>
      <c r="D1580" s="51">
        <v>57.15</v>
      </c>
    </row>
    <row r="1581" spans="1:4" ht="15.75" customHeight="1" x14ac:dyDescent="0.3">
      <c r="A1581" s="51">
        <v>1106087</v>
      </c>
      <c r="B1581" s="51" t="s">
        <v>16285</v>
      </c>
      <c r="C1581" s="51" t="s">
        <v>14899</v>
      </c>
      <c r="D1581" s="51">
        <v>49.46</v>
      </c>
    </row>
    <row r="1582" spans="1:4" ht="15.75" customHeight="1" x14ac:dyDescent="0.3">
      <c r="A1582" s="51">
        <v>1107860</v>
      </c>
      <c r="B1582" s="51" t="s">
        <v>16286</v>
      </c>
      <c r="C1582" s="51" t="s">
        <v>14899</v>
      </c>
      <c r="D1582" s="51">
        <v>55.52</v>
      </c>
    </row>
    <row r="1583" spans="1:4" ht="15.75" customHeight="1" x14ac:dyDescent="0.3">
      <c r="A1583" s="51">
        <v>1106088</v>
      </c>
      <c r="B1583" s="51" t="s">
        <v>16287</v>
      </c>
      <c r="C1583" s="51" t="s">
        <v>14899</v>
      </c>
      <c r="D1583" s="51">
        <v>59.6</v>
      </c>
    </row>
    <row r="1584" spans="1:4" ht="15.75" customHeight="1" x14ac:dyDescent="0.3">
      <c r="A1584" s="51">
        <v>1106128</v>
      </c>
      <c r="B1584" s="51" t="s">
        <v>16288</v>
      </c>
      <c r="C1584" s="51" t="s">
        <v>14899</v>
      </c>
      <c r="D1584" s="51">
        <v>48.81</v>
      </c>
    </row>
    <row r="1585" spans="1:4" ht="15.75" customHeight="1" x14ac:dyDescent="0.3">
      <c r="A1585" s="51">
        <v>1108056</v>
      </c>
      <c r="B1585" s="51" t="s">
        <v>16289</v>
      </c>
      <c r="C1585" s="51" t="s">
        <v>14899</v>
      </c>
      <c r="D1585" s="51">
        <v>3073.92</v>
      </c>
    </row>
    <row r="1586" spans="1:4" ht="15.75" customHeight="1" x14ac:dyDescent="0.3">
      <c r="A1586" s="51">
        <v>1108059</v>
      </c>
      <c r="B1586" s="51" t="s">
        <v>16290</v>
      </c>
      <c r="C1586" s="51" t="s">
        <v>14899</v>
      </c>
      <c r="D1586" s="51">
        <v>3389.8</v>
      </c>
    </row>
    <row r="1587" spans="1:4" ht="15.75" customHeight="1" x14ac:dyDescent="0.3">
      <c r="A1587" s="51">
        <v>1207700</v>
      </c>
      <c r="B1587" s="51" t="s">
        <v>16291</v>
      </c>
      <c r="C1587" s="51" t="s">
        <v>14899</v>
      </c>
      <c r="D1587" s="51">
        <v>546.82000000000005</v>
      </c>
    </row>
    <row r="1588" spans="1:4" ht="15.75" customHeight="1" x14ac:dyDescent="0.3">
      <c r="A1588" s="51">
        <v>1207701</v>
      </c>
      <c r="B1588" s="51" t="s">
        <v>16292</v>
      </c>
      <c r="C1588" s="51" t="s">
        <v>14899</v>
      </c>
      <c r="D1588" s="51">
        <v>580.75</v>
      </c>
    </row>
    <row r="1589" spans="1:4" ht="15.75" customHeight="1" x14ac:dyDescent="0.3">
      <c r="A1589" s="51">
        <v>1207702</v>
      </c>
      <c r="B1589" s="51" t="s">
        <v>16293</v>
      </c>
      <c r="C1589" s="51" t="s">
        <v>14899</v>
      </c>
      <c r="D1589" s="51">
        <v>618.73</v>
      </c>
    </row>
    <row r="1590" spans="1:4" ht="15.75" customHeight="1" x14ac:dyDescent="0.3">
      <c r="A1590" s="51">
        <v>1207708</v>
      </c>
      <c r="B1590" s="51" t="s">
        <v>16294</v>
      </c>
      <c r="C1590" s="51" t="s">
        <v>14899</v>
      </c>
      <c r="D1590" s="51">
        <v>549.15</v>
      </c>
    </row>
    <row r="1591" spans="1:4" ht="15.75" customHeight="1" x14ac:dyDescent="0.3">
      <c r="A1591" s="51">
        <v>1207703</v>
      </c>
      <c r="B1591" s="51" t="s">
        <v>16295</v>
      </c>
      <c r="C1591" s="51" t="s">
        <v>14899</v>
      </c>
      <c r="D1591" s="51">
        <v>708.72</v>
      </c>
    </row>
    <row r="1592" spans="1:4" ht="15.75" customHeight="1" x14ac:dyDescent="0.3">
      <c r="A1592" s="51">
        <v>1207709</v>
      </c>
      <c r="B1592" s="51" t="s">
        <v>16296</v>
      </c>
      <c r="C1592" s="51" t="s">
        <v>14899</v>
      </c>
      <c r="D1592" s="51">
        <v>631.37</v>
      </c>
    </row>
    <row r="1593" spans="1:4" ht="15.75" customHeight="1" x14ac:dyDescent="0.3">
      <c r="A1593" s="51">
        <v>1207710</v>
      </c>
      <c r="B1593" s="51" t="s">
        <v>16297</v>
      </c>
      <c r="C1593" s="51" t="s">
        <v>14899</v>
      </c>
      <c r="D1593" s="51">
        <v>862.15</v>
      </c>
    </row>
    <row r="1594" spans="1:4" ht="15.75" customHeight="1" x14ac:dyDescent="0.3">
      <c r="A1594" s="51">
        <v>1207711</v>
      </c>
      <c r="B1594" s="51" t="s">
        <v>16298</v>
      </c>
      <c r="C1594" s="51" t="s">
        <v>14899</v>
      </c>
      <c r="D1594" s="51">
        <v>1078.46</v>
      </c>
    </row>
    <row r="1595" spans="1:4" ht="15.75" customHeight="1" x14ac:dyDescent="0.3">
      <c r="A1595" s="51">
        <v>1207713</v>
      </c>
      <c r="B1595" s="51" t="s">
        <v>16299</v>
      </c>
      <c r="C1595" s="51" t="s">
        <v>14899</v>
      </c>
      <c r="D1595" s="51">
        <v>1645.67</v>
      </c>
    </row>
    <row r="1596" spans="1:4" ht="15.75" customHeight="1" x14ac:dyDescent="0.3">
      <c r="A1596" s="51">
        <v>1207714</v>
      </c>
      <c r="B1596" s="51" t="s">
        <v>16300</v>
      </c>
      <c r="C1596" s="51" t="s">
        <v>14899</v>
      </c>
      <c r="D1596" s="51">
        <v>902.07</v>
      </c>
    </row>
    <row r="1597" spans="1:4" ht="15.75" customHeight="1" x14ac:dyDescent="0.3">
      <c r="A1597" s="51">
        <v>1207715</v>
      </c>
      <c r="B1597" s="51" t="s">
        <v>16301</v>
      </c>
      <c r="C1597" s="51" t="s">
        <v>14899</v>
      </c>
      <c r="D1597" s="51">
        <v>1126.93</v>
      </c>
    </row>
    <row r="1598" spans="1:4" ht="15.75" customHeight="1" x14ac:dyDescent="0.3">
      <c r="A1598" s="51">
        <v>1207717</v>
      </c>
      <c r="B1598" s="51" t="s">
        <v>16302</v>
      </c>
      <c r="C1598" s="51" t="s">
        <v>14899</v>
      </c>
      <c r="D1598" s="51">
        <v>1713.53</v>
      </c>
    </row>
    <row r="1599" spans="1:4" ht="15.75" customHeight="1" x14ac:dyDescent="0.3">
      <c r="A1599" s="51">
        <v>1207718</v>
      </c>
      <c r="B1599" s="51" t="s">
        <v>16303</v>
      </c>
      <c r="C1599" s="51" t="s">
        <v>14899</v>
      </c>
      <c r="D1599" s="51">
        <v>946.75</v>
      </c>
    </row>
    <row r="1600" spans="1:4" ht="15.75" customHeight="1" x14ac:dyDescent="0.3">
      <c r="A1600" s="51">
        <v>1207719</v>
      </c>
      <c r="B1600" s="51" t="s">
        <v>16304</v>
      </c>
      <c r="C1600" s="51" t="s">
        <v>14899</v>
      </c>
      <c r="D1600" s="51">
        <v>1181.19</v>
      </c>
    </row>
    <row r="1601" spans="1:4" ht="15.75" customHeight="1" x14ac:dyDescent="0.3">
      <c r="A1601" s="51">
        <v>1207721</v>
      </c>
      <c r="B1601" s="51" t="s">
        <v>16305</v>
      </c>
      <c r="C1601" s="51" t="s">
        <v>14899</v>
      </c>
      <c r="D1601" s="51">
        <v>1789.49</v>
      </c>
    </row>
    <row r="1602" spans="1:4" ht="15.75" customHeight="1" x14ac:dyDescent="0.3">
      <c r="A1602" s="51">
        <v>1207722</v>
      </c>
      <c r="B1602" s="51" t="s">
        <v>16306</v>
      </c>
      <c r="C1602" s="51" t="s">
        <v>14899</v>
      </c>
      <c r="D1602" s="51">
        <v>1052.6199999999999</v>
      </c>
    </row>
    <row r="1603" spans="1:4" ht="15.75" customHeight="1" x14ac:dyDescent="0.3">
      <c r="A1603" s="51">
        <v>1207723</v>
      </c>
      <c r="B1603" s="51" t="s">
        <v>16307</v>
      </c>
      <c r="C1603" s="51" t="s">
        <v>14899</v>
      </c>
      <c r="D1603" s="51">
        <v>1309.74</v>
      </c>
    </row>
    <row r="1604" spans="1:4" ht="15.75" customHeight="1" x14ac:dyDescent="0.3">
      <c r="A1604" s="51">
        <v>1207725</v>
      </c>
      <c r="B1604" s="51" t="s">
        <v>16308</v>
      </c>
      <c r="C1604" s="51" t="s">
        <v>14899</v>
      </c>
      <c r="D1604" s="51">
        <v>1969.47</v>
      </c>
    </row>
    <row r="1605" spans="1:4" ht="15.75" customHeight="1" x14ac:dyDescent="0.3">
      <c r="A1605" s="51">
        <v>1207728</v>
      </c>
      <c r="B1605" s="51" t="s">
        <v>16309</v>
      </c>
      <c r="C1605" s="51" t="s">
        <v>14899</v>
      </c>
      <c r="D1605" s="51">
        <v>798.97</v>
      </c>
    </row>
    <row r="1606" spans="1:4" ht="15.75" customHeight="1" x14ac:dyDescent="0.3">
      <c r="A1606" s="51">
        <v>1207727</v>
      </c>
      <c r="B1606" s="51" t="s">
        <v>16310</v>
      </c>
      <c r="C1606" s="51" t="s">
        <v>14899</v>
      </c>
      <c r="D1606" s="51">
        <v>782.79</v>
      </c>
    </row>
    <row r="1607" spans="1:4" ht="15.75" customHeight="1" x14ac:dyDescent="0.3">
      <c r="A1607" s="51">
        <v>1207726</v>
      </c>
      <c r="B1607" s="51" t="s">
        <v>16311</v>
      </c>
      <c r="C1607" s="51" t="s">
        <v>14899</v>
      </c>
      <c r="D1607" s="51">
        <v>769.86</v>
      </c>
    </row>
    <row r="1608" spans="1:4" ht="15.75" customHeight="1" x14ac:dyDescent="0.3">
      <c r="A1608" s="51">
        <v>1208329</v>
      </c>
      <c r="B1608" s="51" t="s">
        <v>16312</v>
      </c>
      <c r="C1608" s="51" t="s">
        <v>14899</v>
      </c>
      <c r="D1608" s="51">
        <v>754.96</v>
      </c>
    </row>
    <row r="1609" spans="1:4" ht="15.75" customHeight="1" x14ac:dyDescent="0.3">
      <c r="A1609" s="51">
        <v>1207685</v>
      </c>
      <c r="B1609" s="51" t="s">
        <v>16313</v>
      </c>
      <c r="C1609" s="51" t="s">
        <v>14899</v>
      </c>
      <c r="D1609" s="51">
        <v>838.3</v>
      </c>
    </row>
    <row r="1610" spans="1:4" ht="15.75" customHeight="1" x14ac:dyDescent="0.3">
      <c r="A1610" s="51">
        <v>1207684</v>
      </c>
      <c r="B1610" s="51" t="s">
        <v>16314</v>
      </c>
      <c r="C1610" s="51" t="s">
        <v>14899</v>
      </c>
      <c r="D1610" s="51">
        <v>816.93</v>
      </c>
    </row>
    <row r="1611" spans="1:4" ht="15.75" customHeight="1" x14ac:dyDescent="0.3">
      <c r="A1611" s="51">
        <v>1207683</v>
      </c>
      <c r="B1611" s="51" t="s">
        <v>16315</v>
      </c>
      <c r="C1611" s="51" t="s">
        <v>14899</v>
      </c>
      <c r="D1611" s="51">
        <v>800.65</v>
      </c>
    </row>
    <row r="1612" spans="1:4" ht="15.75" customHeight="1" x14ac:dyDescent="0.3">
      <c r="A1612" s="51">
        <v>1208337</v>
      </c>
      <c r="B1612" s="51" t="s">
        <v>16316</v>
      </c>
      <c r="C1612" s="51" t="s">
        <v>14899</v>
      </c>
      <c r="D1612" s="51">
        <v>783.33</v>
      </c>
    </row>
    <row r="1613" spans="1:4" ht="15.75" customHeight="1" x14ac:dyDescent="0.3">
      <c r="A1613" s="51">
        <v>1207691</v>
      </c>
      <c r="B1613" s="51" t="s">
        <v>16317</v>
      </c>
      <c r="C1613" s="51" t="s">
        <v>14899</v>
      </c>
      <c r="D1613" s="51">
        <v>885.28</v>
      </c>
    </row>
    <row r="1614" spans="1:4" ht="15.75" customHeight="1" x14ac:dyDescent="0.3">
      <c r="A1614" s="51">
        <v>1207690</v>
      </c>
      <c r="B1614" s="51" t="s">
        <v>16318</v>
      </c>
      <c r="C1614" s="51" t="s">
        <v>14899</v>
      </c>
      <c r="D1614" s="51">
        <v>856.19</v>
      </c>
    </row>
    <row r="1615" spans="1:4" ht="15.75" customHeight="1" x14ac:dyDescent="0.3">
      <c r="A1615" s="51">
        <v>1207689</v>
      </c>
      <c r="B1615" s="51" t="s">
        <v>16319</v>
      </c>
      <c r="C1615" s="51" t="s">
        <v>14899</v>
      </c>
      <c r="D1615" s="51">
        <v>831.72</v>
      </c>
    </row>
    <row r="1616" spans="1:4" ht="15.75" customHeight="1" x14ac:dyDescent="0.3">
      <c r="A1616" s="51">
        <v>1208345</v>
      </c>
      <c r="B1616" s="51" t="s">
        <v>16320</v>
      </c>
      <c r="C1616" s="51" t="s">
        <v>14899</v>
      </c>
      <c r="D1616" s="51">
        <v>811.56</v>
      </c>
    </row>
    <row r="1617" spans="1:4" ht="15.75" customHeight="1" x14ac:dyDescent="0.3">
      <c r="A1617" s="51">
        <v>1207697</v>
      </c>
      <c r="B1617" s="51" t="s">
        <v>16321</v>
      </c>
      <c r="C1617" s="51" t="s">
        <v>14899</v>
      </c>
      <c r="D1617" s="51">
        <v>943.87</v>
      </c>
    </row>
    <row r="1618" spans="1:4" ht="15.75" customHeight="1" x14ac:dyDescent="0.3">
      <c r="A1618" s="51">
        <v>1207696</v>
      </c>
      <c r="B1618" s="51" t="s">
        <v>16322</v>
      </c>
      <c r="C1618" s="51" t="s">
        <v>14899</v>
      </c>
      <c r="D1618" s="51">
        <v>902.29</v>
      </c>
    </row>
    <row r="1619" spans="1:4" ht="15.75" customHeight="1" x14ac:dyDescent="0.3">
      <c r="A1619" s="51">
        <v>1207695</v>
      </c>
      <c r="B1619" s="51" t="s">
        <v>16323</v>
      </c>
      <c r="C1619" s="51" t="s">
        <v>14899</v>
      </c>
      <c r="D1619" s="51">
        <v>874</v>
      </c>
    </row>
    <row r="1620" spans="1:4" ht="15.75" customHeight="1" x14ac:dyDescent="0.3">
      <c r="A1620" s="51">
        <v>1208353</v>
      </c>
      <c r="B1620" s="51" t="s">
        <v>16324</v>
      </c>
      <c r="C1620" s="51" t="s">
        <v>14899</v>
      </c>
      <c r="D1620" s="51">
        <v>845.56</v>
      </c>
    </row>
    <row r="1621" spans="1:4" ht="15.75" customHeight="1" x14ac:dyDescent="0.3">
      <c r="A1621" s="51">
        <v>1207663</v>
      </c>
      <c r="B1621" s="51" t="s">
        <v>16325</v>
      </c>
      <c r="C1621" s="51" t="s">
        <v>14899</v>
      </c>
      <c r="D1621" s="51">
        <v>1125.96</v>
      </c>
    </row>
    <row r="1622" spans="1:4" ht="15.75" customHeight="1" x14ac:dyDescent="0.3">
      <c r="A1622" s="51">
        <v>1207662</v>
      </c>
      <c r="B1622" s="51" t="s">
        <v>16326</v>
      </c>
      <c r="C1622" s="51" t="s">
        <v>14899</v>
      </c>
      <c r="D1622" s="51">
        <v>1096.04</v>
      </c>
    </row>
    <row r="1623" spans="1:4" ht="15.75" customHeight="1" x14ac:dyDescent="0.3">
      <c r="A1623" s="51">
        <v>1207661</v>
      </c>
      <c r="B1623" s="51" t="s">
        <v>16327</v>
      </c>
      <c r="C1623" s="51" t="s">
        <v>14899</v>
      </c>
      <c r="D1623" s="51">
        <v>1072.1199999999999</v>
      </c>
    </row>
    <row r="1624" spans="1:4" ht="15.75" customHeight="1" x14ac:dyDescent="0.3">
      <c r="A1624" s="51">
        <v>1208361</v>
      </c>
      <c r="B1624" s="51" t="s">
        <v>16328</v>
      </c>
      <c r="C1624" s="51" t="s">
        <v>14899</v>
      </c>
      <c r="D1624" s="51">
        <v>1036.22</v>
      </c>
    </row>
    <row r="1625" spans="1:4" ht="15.75" customHeight="1" x14ac:dyDescent="0.3">
      <c r="A1625" s="51">
        <v>1207669</v>
      </c>
      <c r="B1625" s="51" t="s">
        <v>16329</v>
      </c>
      <c r="C1625" s="51" t="s">
        <v>14899</v>
      </c>
      <c r="D1625" s="51">
        <v>1257.6099999999999</v>
      </c>
    </row>
    <row r="1626" spans="1:4" ht="15.75" customHeight="1" x14ac:dyDescent="0.3">
      <c r="A1626" s="51">
        <v>1207668</v>
      </c>
      <c r="B1626" s="51" t="s">
        <v>16330</v>
      </c>
      <c r="C1626" s="51" t="s">
        <v>14899</v>
      </c>
      <c r="D1626" s="51">
        <v>1220.48</v>
      </c>
    </row>
    <row r="1627" spans="1:4" ht="15.75" customHeight="1" x14ac:dyDescent="0.3">
      <c r="A1627" s="51">
        <v>1207667</v>
      </c>
      <c r="B1627" s="51" t="s">
        <v>16331</v>
      </c>
      <c r="C1627" s="51" t="s">
        <v>14899</v>
      </c>
      <c r="D1627" s="51">
        <v>1164.78</v>
      </c>
    </row>
    <row r="1628" spans="1:4" ht="15.75" customHeight="1" x14ac:dyDescent="0.3">
      <c r="A1628" s="51">
        <v>1208369</v>
      </c>
      <c r="B1628" s="51" t="s">
        <v>16332</v>
      </c>
      <c r="C1628" s="51" t="s">
        <v>14899</v>
      </c>
      <c r="D1628" s="51">
        <v>1109.08</v>
      </c>
    </row>
    <row r="1629" spans="1:4" ht="15.75" customHeight="1" x14ac:dyDescent="0.3">
      <c r="A1629" s="51">
        <v>1207682</v>
      </c>
      <c r="B1629" s="51" t="s">
        <v>16333</v>
      </c>
      <c r="C1629" s="51" t="s">
        <v>14899</v>
      </c>
      <c r="D1629" s="51">
        <v>895.7</v>
      </c>
    </row>
    <row r="1630" spans="1:4" ht="15.75" customHeight="1" x14ac:dyDescent="0.3">
      <c r="A1630" s="51">
        <v>1207681</v>
      </c>
      <c r="B1630" s="51" t="s">
        <v>16334</v>
      </c>
      <c r="C1630" s="51" t="s">
        <v>14899</v>
      </c>
      <c r="D1630" s="51">
        <v>879.52</v>
      </c>
    </row>
    <row r="1631" spans="1:4" ht="15.75" customHeight="1" x14ac:dyDescent="0.3">
      <c r="A1631" s="51">
        <v>1207729</v>
      </c>
      <c r="B1631" s="51" t="s">
        <v>16335</v>
      </c>
      <c r="C1631" s="51" t="s">
        <v>14899</v>
      </c>
      <c r="D1631" s="51">
        <v>866.59</v>
      </c>
    </row>
    <row r="1632" spans="1:4" ht="15.75" customHeight="1" x14ac:dyDescent="0.3">
      <c r="A1632" s="51">
        <v>1208333</v>
      </c>
      <c r="B1632" s="51" t="s">
        <v>16336</v>
      </c>
      <c r="C1632" s="51" t="s">
        <v>14899</v>
      </c>
      <c r="D1632" s="51">
        <v>851.69</v>
      </c>
    </row>
    <row r="1633" spans="1:4" ht="15.75" customHeight="1" x14ac:dyDescent="0.3">
      <c r="A1633" s="51">
        <v>1207688</v>
      </c>
      <c r="B1633" s="51" t="s">
        <v>16337</v>
      </c>
      <c r="C1633" s="51" t="s">
        <v>14899</v>
      </c>
      <c r="D1633" s="51">
        <v>937.96</v>
      </c>
    </row>
    <row r="1634" spans="1:4" ht="15.75" customHeight="1" x14ac:dyDescent="0.3">
      <c r="A1634" s="51">
        <v>1207687</v>
      </c>
      <c r="B1634" s="51" t="s">
        <v>16338</v>
      </c>
      <c r="C1634" s="51" t="s">
        <v>14899</v>
      </c>
      <c r="D1634" s="51">
        <v>916.59</v>
      </c>
    </row>
    <row r="1635" spans="1:4" ht="15.75" customHeight="1" x14ac:dyDescent="0.3">
      <c r="A1635" s="51">
        <v>1207686</v>
      </c>
      <c r="B1635" s="51" t="s">
        <v>16339</v>
      </c>
      <c r="C1635" s="51" t="s">
        <v>14899</v>
      </c>
      <c r="D1635" s="51">
        <v>900.31</v>
      </c>
    </row>
    <row r="1636" spans="1:4" ht="15.75" customHeight="1" x14ac:dyDescent="0.3">
      <c r="A1636" s="51">
        <v>1208341</v>
      </c>
      <c r="B1636" s="51" t="s">
        <v>16340</v>
      </c>
      <c r="C1636" s="51" t="s">
        <v>14899</v>
      </c>
      <c r="D1636" s="51">
        <v>882.99</v>
      </c>
    </row>
    <row r="1637" spans="1:4" ht="15.75" customHeight="1" x14ac:dyDescent="0.3">
      <c r="A1637" s="51">
        <v>1207694</v>
      </c>
      <c r="B1637" s="51" t="s">
        <v>16341</v>
      </c>
      <c r="C1637" s="51" t="s">
        <v>14899</v>
      </c>
      <c r="D1637" s="51">
        <v>988.06</v>
      </c>
    </row>
    <row r="1638" spans="1:4" ht="15.75" customHeight="1" x14ac:dyDescent="0.3">
      <c r="A1638" s="51">
        <v>1207693</v>
      </c>
      <c r="B1638" s="51" t="s">
        <v>16342</v>
      </c>
      <c r="C1638" s="51" t="s">
        <v>14899</v>
      </c>
      <c r="D1638" s="51">
        <v>958.96</v>
      </c>
    </row>
    <row r="1639" spans="1:4" ht="15.75" customHeight="1" x14ac:dyDescent="0.3">
      <c r="A1639" s="51">
        <v>1207692</v>
      </c>
      <c r="B1639" s="51" t="s">
        <v>16343</v>
      </c>
      <c r="C1639" s="51" t="s">
        <v>14899</v>
      </c>
      <c r="D1639" s="51">
        <v>934.5</v>
      </c>
    </row>
    <row r="1640" spans="1:4" ht="15.75" customHeight="1" x14ac:dyDescent="0.3">
      <c r="A1640" s="51">
        <v>1208349</v>
      </c>
      <c r="B1640" s="51" t="s">
        <v>16344</v>
      </c>
      <c r="C1640" s="51" t="s">
        <v>14899</v>
      </c>
      <c r="D1640" s="51">
        <v>914.33</v>
      </c>
    </row>
    <row r="1641" spans="1:4" ht="15.75" customHeight="1" x14ac:dyDescent="0.3">
      <c r="A1641" s="51">
        <v>1207660</v>
      </c>
      <c r="B1641" s="51" t="s">
        <v>16345</v>
      </c>
      <c r="C1641" s="51" t="s">
        <v>14899</v>
      </c>
      <c r="D1641" s="51">
        <v>1049.96</v>
      </c>
    </row>
    <row r="1642" spans="1:4" ht="15.75" customHeight="1" x14ac:dyDescent="0.3">
      <c r="A1642" s="51">
        <v>1207699</v>
      </c>
      <c r="B1642" s="51" t="s">
        <v>16346</v>
      </c>
      <c r="C1642" s="51" t="s">
        <v>14899</v>
      </c>
      <c r="D1642" s="51">
        <v>1008.38</v>
      </c>
    </row>
    <row r="1643" spans="1:4" ht="15.75" customHeight="1" x14ac:dyDescent="0.3">
      <c r="A1643" s="51">
        <v>1207698</v>
      </c>
      <c r="B1643" s="51" t="s">
        <v>16347</v>
      </c>
      <c r="C1643" s="51" t="s">
        <v>14899</v>
      </c>
      <c r="D1643" s="51">
        <v>980.09</v>
      </c>
    </row>
    <row r="1644" spans="1:4" ht="15.75" customHeight="1" x14ac:dyDescent="0.3">
      <c r="A1644" s="51">
        <v>1208357</v>
      </c>
      <c r="B1644" s="51" t="s">
        <v>16348</v>
      </c>
      <c r="C1644" s="51" t="s">
        <v>14899</v>
      </c>
      <c r="D1644" s="51">
        <v>951.65</v>
      </c>
    </row>
    <row r="1645" spans="1:4" ht="15.75" customHeight="1" x14ac:dyDescent="0.3">
      <c r="A1645" s="51">
        <v>1207666</v>
      </c>
      <c r="B1645" s="51" t="s">
        <v>16349</v>
      </c>
      <c r="C1645" s="51" t="s">
        <v>14899</v>
      </c>
      <c r="D1645" s="51">
        <v>1235.58</v>
      </c>
    </row>
    <row r="1646" spans="1:4" ht="15.75" customHeight="1" x14ac:dyDescent="0.3">
      <c r="A1646" s="51">
        <v>1207665</v>
      </c>
      <c r="B1646" s="51" t="s">
        <v>16350</v>
      </c>
      <c r="C1646" s="51" t="s">
        <v>14899</v>
      </c>
      <c r="D1646" s="51">
        <v>1205.67</v>
      </c>
    </row>
    <row r="1647" spans="1:4" ht="15.75" customHeight="1" x14ac:dyDescent="0.3">
      <c r="A1647" s="51">
        <v>1207664</v>
      </c>
      <c r="B1647" s="51" t="s">
        <v>16351</v>
      </c>
      <c r="C1647" s="51" t="s">
        <v>14899</v>
      </c>
      <c r="D1647" s="51">
        <v>1181.74</v>
      </c>
    </row>
    <row r="1648" spans="1:4" ht="15.75" customHeight="1" x14ac:dyDescent="0.3">
      <c r="A1648" s="51">
        <v>1208365</v>
      </c>
      <c r="B1648" s="51" t="s">
        <v>16352</v>
      </c>
      <c r="C1648" s="51" t="s">
        <v>14899</v>
      </c>
      <c r="D1648" s="51">
        <v>1145.8499999999999</v>
      </c>
    </row>
    <row r="1649" spans="1:4" ht="15.75" customHeight="1" x14ac:dyDescent="0.3">
      <c r="A1649" s="51">
        <v>1207672</v>
      </c>
      <c r="B1649" s="51" t="s">
        <v>16353</v>
      </c>
      <c r="C1649" s="51" t="s">
        <v>14899</v>
      </c>
      <c r="D1649" s="51">
        <v>1371.01</v>
      </c>
    </row>
    <row r="1650" spans="1:4" ht="15.75" customHeight="1" x14ac:dyDescent="0.3">
      <c r="A1650" s="51">
        <v>1207671</v>
      </c>
      <c r="B1650" s="51" t="s">
        <v>16354</v>
      </c>
      <c r="C1650" s="51" t="s">
        <v>14899</v>
      </c>
      <c r="D1650" s="51">
        <v>1333.88</v>
      </c>
    </row>
    <row r="1651" spans="1:4" ht="15.75" customHeight="1" x14ac:dyDescent="0.3">
      <c r="A1651" s="51">
        <v>1207670</v>
      </c>
      <c r="B1651" s="51" t="s">
        <v>16355</v>
      </c>
      <c r="C1651" s="51" t="s">
        <v>14899</v>
      </c>
      <c r="D1651" s="51">
        <v>1278.19</v>
      </c>
    </row>
    <row r="1652" spans="1:4" ht="15.75" customHeight="1" x14ac:dyDescent="0.3">
      <c r="A1652" s="51">
        <v>1208373</v>
      </c>
      <c r="B1652" s="51" t="s">
        <v>16356</v>
      </c>
      <c r="C1652" s="51" t="s">
        <v>14899</v>
      </c>
      <c r="D1652" s="51">
        <v>1222.49</v>
      </c>
    </row>
    <row r="1653" spans="1:4" ht="15.75" customHeight="1" x14ac:dyDescent="0.3">
      <c r="A1653" s="51">
        <v>1400976</v>
      </c>
      <c r="B1653" s="51" t="s">
        <v>16357</v>
      </c>
      <c r="C1653" s="51" t="s">
        <v>10</v>
      </c>
      <c r="D1653" s="51">
        <v>4.8099999999999996</v>
      </c>
    </row>
    <row r="1654" spans="1:4" ht="15.75" customHeight="1" x14ac:dyDescent="0.3">
      <c r="A1654" s="51">
        <v>1400970</v>
      </c>
      <c r="B1654" s="51" t="s">
        <v>16358</v>
      </c>
      <c r="C1654" s="51" t="s">
        <v>10</v>
      </c>
      <c r="D1654" s="51">
        <v>2.38</v>
      </c>
    </row>
    <row r="1655" spans="1:4" ht="15.75" customHeight="1" x14ac:dyDescent="0.3">
      <c r="A1655" s="51">
        <v>1400971</v>
      </c>
      <c r="B1655" s="51" t="s">
        <v>16359</v>
      </c>
      <c r="C1655" s="51" t="s">
        <v>10</v>
      </c>
      <c r="D1655" s="51">
        <v>10.39</v>
      </c>
    </row>
    <row r="1656" spans="1:4" ht="15.75" customHeight="1" x14ac:dyDescent="0.3">
      <c r="A1656" s="51">
        <v>1400972</v>
      </c>
      <c r="B1656" s="51" t="s">
        <v>16360</v>
      </c>
      <c r="C1656" s="51" t="s">
        <v>10</v>
      </c>
      <c r="D1656" s="51">
        <v>2.34</v>
      </c>
    </row>
    <row r="1657" spans="1:4" ht="15.75" customHeight="1" x14ac:dyDescent="0.3">
      <c r="A1657" s="51">
        <v>1416201</v>
      </c>
      <c r="B1657" s="51" t="s">
        <v>16361</v>
      </c>
      <c r="C1657" s="51" t="s">
        <v>16362</v>
      </c>
      <c r="D1657" s="51">
        <v>0.21</v>
      </c>
    </row>
    <row r="1658" spans="1:4" ht="15.75" customHeight="1" x14ac:dyDescent="0.3">
      <c r="A1658" s="51">
        <v>1400969</v>
      </c>
      <c r="B1658" s="51" t="s">
        <v>16363</v>
      </c>
      <c r="C1658" s="51" t="s">
        <v>14704</v>
      </c>
      <c r="D1658" s="51">
        <v>0.16</v>
      </c>
    </row>
    <row r="1659" spans="1:4" ht="15.75" customHeight="1" x14ac:dyDescent="0.3">
      <c r="A1659" s="51">
        <v>1400975</v>
      </c>
      <c r="B1659" s="51" t="s">
        <v>16364</v>
      </c>
      <c r="C1659" s="51" t="s">
        <v>10</v>
      </c>
      <c r="D1659" s="51">
        <v>4.32</v>
      </c>
    </row>
    <row r="1660" spans="1:4" ht="15.75" customHeight="1" x14ac:dyDescent="0.3">
      <c r="A1660" s="51">
        <v>1416141</v>
      </c>
      <c r="B1660" s="51" t="s">
        <v>16365</v>
      </c>
      <c r="C1660" s="51" t="s">
        <v>10</v>
      </c>
      <c r="D1660" s="51">
        <v>3.43</v>
      </c>
    </row>
    <row r="1661" spans="1:4" ht="15.75" customHeight="1" x14ac:dyDescent="0.3">
      <c r="A1661" s="51">
        <v>1416142</v>
      </c>
      <c r="B1661" s="51" t="s">
        <v>16366</v>
      </c>
      <c r="C1661" s="51" t="s">
        <v>10</v>
      </c>
      <c r="D1661" s="51">
        <v>5.23</v>
      </c>
    </row>
    <row r="1662" spans="1:4" ht="15.75" customHeight="1" x14ac:dyDescent="0.3">
      <c r="A1662" s="51">
        <v>1400973</v>
      </c>
      <c r="B1662" s="51" t="s">
        <v>16367</v>
      </c>
      <c r="C1662" s="51" t="s">
        <v>10</v>
      </c>
      <c r="D1662" s="51">
        <v>1.53</v>
      </c>
    </row>
    <row r="1663" spans="1:4" ht="15.75" customHeight="1" x14ac:dyDescent="0.3">
      <c r="A1663" s="51">
        <v>1400974</v>
      </c>
      <c r="B1663" s="51" t="s">
        <v>16368</v>
      </c>
      <c r="C1663" s="51" t="s">
        <v>10</v>
      </c>
      <c r="D1663" s="51">
        <v>1.78</v>
      </c>
    </row>
    <row r="1664" spans="1:4" ht="15.75" customHeight="1" x14ac:dyDescent="0.3">
      <c r="A1664" s="51">
        <v>1416139</v>
      </c>
      <c r="B1664" s="51" t="s">
        <v>16369</v>
      </c>
      <c r="C1664" s="51" t="s">
        <v>10</v>
      </c>
      <c r="D1664" s="51">
        <v>1.96</v>
      </c>
    </row>
    <row r="1665" spans="1:4" ht="15.75" customHeight="1" x14ac:dyDescent="0.3">
      <c r="A1665" s="51">
        <v>1416202</v>
      </c>
      <c r="B1665" s="51" t="s">
        <v>16370</v>
      </c>
      <c r="C1665" s="51" t="s">
        <v>10</v>
      </c>
      <c r="D1665" s="51">
        <v>2.2599999999999998</v>
      </c>
    </row>
    <row r="1666" spans="1:4" ht="15.75" customHeight="1" x14ac:dyDescent="0.3">
      <c r="A1666" s="51">
        <v>1416140</v>
      </c>
      <c r="B1666" s="51" t="s">
        <v>16371</v>
      </c>
      <c r="C1666" s="51" t="s">
        <v>10</v>
      </c>
      <c r="D1666" s="51">
        <v>2.57</v>
      </c>
    </row>
    <row r="1667" spans="1:4" ht="15.75" customHeight="1" x14ac:dyDescent="0.3">
      <c r="A1667" s="51">
        <v>1419543</v>
      </c>
      <c r="B1667" s="51" t="s">
        <v>16372</v>
      </c>
      <c r="C1667" s="51" t="s">
        <v>14704</v>
      </c>
      <c r="D1667" s="51">
        <v>0.2</v>
      </c>
    </row>
    <row r="1668" spans="1:4" ht="15.75" customHeight="1" x14ac:dyDescent="0.3">
      <c r="A1668" s="51">
        <v>1408173</v>
      </c>
      <c r="B1668" s="51" t="s">
        <v>16373</v>
      </c>
      <c r="C1668" s="51" t="s">
        <v>16362</v>
      </c>
      <c r="D1668" s="51">
        <v>0.06</v>
      </c>
    </row>
    <row r="1669" spans="1:4" ht="15.75" customHeight="1" x14ac:dyDescent="0.3">
      <c r="A1669" s="51">
        <v>1407063</v>
      </c>
      <c r="B1669" s="51" t="s">
        <v>16374</v>
      </c>
      <c r="C1669" s="51" t="s">
        <v>14704</v>
      </c>
      <c r="D1669" s="51">
        <v>7.96</v>
      </c>
    </row>
    <row r="1670" spans="1:4" ht="15.75" customHeight="1" x14ac:dyDescent="0.3">
      <c r="A1670" s="51">
        <v>1407064</v>
      </c>
      <c r="B1670" s="51" t="s">
        <v>16375</v>
      </c>
      <c r="C1670" s="51" t="s">
        <v>14704</v>
      </c>
      <c r="D1670" s="51">
        <v>8.24</v>
      </c>
    </row>
    <row r="1671" spans="1:4" ht="15.75" customHeight="1" x14ac:dyDescent="0.3">
      <c r="A1671" s="51">
        <v>1407065</v>
      </c>
      <c r="B1671" s="51" t="s">
        <v>16376</v>
      </c>
      <c r="C1671" s="51" t="s">
        <v>14704</v>
      </c>
      <c r="D1671" s="51">
        <v>8.4499999999999993</v>
      </c>
    </row>
    <row r="1672" spans="1:4" ht="15.75" customHeight="1" x14ac:dyDescent="0.3">
      <c r="A1672" s="51">
        <v>1407066</v>
      </c>
      <c r="B1672" s="51" t="s">
        <v>16377</v>
      </c>
      <c r="C1672" s="51" t="s">
        <v>14704</v>
      </c>
      <c r="D1672" s="51">
        <v>8.3000000000000007</v>
      </c>
    </row>
    <row r="1673" spans="1:4" ht="15.75" customHeight="1" x14ac:dyDescent="0.3">
      <c r="A1673" s="51">
        <v>1400977</v>
      </c>
      <c r="B1673" s="51" t="s">
        <v>16378</v>
      </c>
      <c r="C1673" s="51" t="s">
        <v>10</v>
      </c>
      <c r="D1673" s="51">
        <v>3.69</v>
      </c>
    </row>
    <row r="1674" spans="1:4" ht="15.75" customHeight="1" x14ac:dyDescent="0.3">
      <c r="A1674" s="51">
        <v>1407067</v>
      </c>
      <c r="B1674" s="51" t="s">
        <v>16379</v>
      </c>
      <c r="C1674" s="51" t="s">
        <v>14704</v>
      </c>
      <c r="D1674" s="51">
        <v>3.09</v>
      </c>
    </row>
    <row r="1675" spans="1:4" ht="15.75" customHeight="1" x14ac:dyDescent="0.3">
      <c r="A1675" s="51">
        <v>1407068</v>
      </c>
      <c r="B1675" s="51" t="s">
        <v>16380</v>
      </c>
      <c r="C1675" s="51" t="s">
        <v>14704</v>
      </c>
      <c r="D1675" s="51">
        <v>3.47</v>
      </c>
    </row>
    <row r="1676" spans="1:4" ht="15.75" customHeight="1" x14ac:dyDescent="0.3">
      <c r="A1676" s="51">
        <v>1407069</v>
      </c>
      <c r="B1676" s="51" t="s">
        <v>16381</v>
      </c>
      <c r="C1676" s="51" t="s">
        <v>14704</v>
      </c>
      <c r="D1676" s="51">
        <v>3.77</v>
      </c>
    </row>
    <row r="1677" spans="1:4" ht="15.75" customHeight="1" x14ac:dyDescent="0.3">
      <c r="A1677" s="51">
        <v>1407070</v>
      </c>
      <c r="B1677" s="51" t="s">
        <v>16382</v>
      </c>
      <c r="C1677" s="51" t="s">
        <v>14704</v>
      </c>
      <c r="D1677" s="51">
        <v>3.59</v>
      </c>
    </row>
    <row r="1678" spans="1:4" ht="15.75" customHeight="1" x14ac:dyDescent="0.3">
      <c r="A1678" s="51">
        <v>1400987</v>
      </c>
      <c r="B1678" s="51" t="s">
        <v>16383</v>
      </c>
      <c r="C1678" s="51" t="s">
        <v>14704</v>
      </c>
      <c r="D1678" s="51">
        <v>1.37</v>
      </c>
    </row>
    <row r="1679" spans="1:4" ht="15.75" customHeight="1" x14ac:dyDescent="0.3">
      <c r="A1679" s="51">
        <v>1416257</v>
      </c>
      <c r="B1679" s="51" t="s">
        <v>16384</v>
      </c>
      <c r="C1679" s="51" t="s">
        <v>10</v>
      </c>
      <c r="D1679" s="51">
        <v>255</v>
      </c>
    </row>
    <row r="1680" spans="1:4" ht="15.75" customHeight="1" x14ac:dyDescent="0.3">
      <c r="A1680" s="51">
        <v>1416253</v>
      </c>
      <c r="B1680" s="51" t="s">
        <v>16385</v>
      </c>
      <c r="C1680" s="51" t="s">
        <v>10</v>
      </c>
      <c r="D1680" s="51">
        <v>579.21</v>
      </c>
    </row>
    <row r="1681" spans="1:4" ht="15.75" customHeight="1" x14ac:dyDescent="0.3">
      <c r="A1681" s="51">
        <v>1416254</v>
      </c>
      <c r="B1681" s="51" t="s">
        <v>16386</v>
      </c>
      <c r="C1681" s="51" t="s">
        <v>10</v>
      </c>
      <c r="D1681" s="51">
        <v>49.91</v>
      </c>
    </row>
    <row r="1682" spans="1:4" ht="15.75" customHeight="1" x14ac:dyDescent="0.3">
      <c r="A1682" s="51">
        <v>1416255</v>
      </c>
      <c r="B1682" s="51" t="s">
        <v>16387</v>
      </c>
      <c r="C1682" s="51" t="s">
        <v>10</v>
      </c>
      <c r="D1682" s="51">
        <v>86.72</v>
      </c>
    </row>
    <row r="1683" spans="1:4" ht="15.75" customHeight="1" x14ac:dyDescent="0.3">
      <c r="A1683" s="51">
        <v>1416256</v>
      </c>
      <c r="B1683" s="51" t="s">
        <v>16388</v>
      </c>
      <c r="C1683" s="51" t="s">
        <v>10</v>
      </c>
      <c r="D1683" s="51">
        <v>132.94999999999999</v>
      </c>
    </row>
    <row r="1684" spans="1:4" ht="15.75" customHeight="1" x14ac:dyDescent="0.3">
      <c r="A1684" s="51">
        <v>1408028</v>
      </c>
      <c r="B1684" s="51" t="s">
        <v>16389</v>
      </c>
      <c r="C1684" s="51" t="s">
        <v>14790</v>
      </c>
      <c r="D1684" s="51">
        <v>237.18</v>
      </c>
    </row>
    <row r="1685" spans="1:4" ht="15.75" customHeight="1" x14ac:dyDescent="0.3">
      <c r="A1685" s="51">
        <v>1408027</v>
      </c>
      <c r="B1685" s="51" t="s">
        <v>16390</v>
      </c>
      <c r="C1685" s="51" t="s">
        <v>14790</v>
      </c>
      <c r="D1685" s="51">
        <v>123.62</v>
      </c>
    </row>
    <row r="1686" spans="1:4" ht="15.75" customHeight="1" x14ac:dyDescent="0.3">
      <c r="A1686" s="51">
        <v>1400978</v>
      </c>
      <c r="B1686" s="51" t="s">
        <v>16391</v>
      </c>
      <c r="C1686" s="51" t="s">
        <v>14790</v>
      </c>
      <c r="D1686" s="51">
        <v>208.18</v>
      </c>
    </row>
    <row r="1687" spans="1:4" ht="15.75" customHeight="1" x14ac:dyDescent="0.3">
      <c r="A1687" s="51">
        <v>1513941</v>
      </c>
      <c r="B1687" s="51" t="s">
        <v>16392</v>
      </c>
      <c r="C1687" s="51" t="s">
        <v>14899</v>
      </c>
      <c r="D1687" s="51">
        <v>535.04</v>
      </c>
    </row>
    <row r="1688" spans="1:4" ht="15.75" customHeight="1" x14ac:dyDescent="0.3">
      <c r="A1688" s="51">
        <v>1513940</v>
      </c>
      <c r="B1688" s="51" t="s">
        <v>16393</v>
      </c>
      <c r="C1688" s="51" t="s">
        <v>14899</v>
      </c>
      <c r="D1688" s="51">
        <v>390.08</v>
      </c>
    </row>
    <row r="1689" spans="1:4" ht="15.75" customHeight="1" x14ac:dyDescent="0.3">
      <c r="A1689" s="51">
        <v>1505879</v>
      </c>
      <c r="B1689" s="51" t="s">
        <v>16394</v>
      </c>
      <c r="C1689" s="51" t="s">
        <v>14899</v>
      </c>
      <c r="D1689" s="51">
        <v>283.05</v>
      </c>
    </row>
    <row r="1690" spans="1:4" ht="15.75" customHeight="1" x14ac:dyDescent="0.3">
      <c r="A1690" s="51">
        <v>1505878</v>
      </c>
      <c r="B1690" s="51" t="s">
        <v>16395</v>
      </c>
      <c r="C1690" s="51" t="s">
        <v>14899</v>
      </c>
      <c r="D1690" s="51">
        <v>216.22</v>
      </c>
    </row>
    <row r="1691" spans="1:4" ht="15.75" customHeight="1" x14ac:dyDescent="0.3">
      <c r="A1691" s="51">
        <v>1505877</v>
      </c>
      <c r="B1691" s="51" t="s">
        <v>16396</v>
      </c>
      <c r="C1691" s="51" t="s">
        <v>14899</v>
      </c>
      <c r="D1691" s="51">
        <v>142.22999999999999</v>
      </c>
    </row>
    <row r="1692" spans="1:4" ht="15.75" customHeight="1" x14ac:dyDescent="0.3">
      <c r="A1692" s="51">
        <v>1505860</v>
      </c>
      <c r="B1692" s="51" t="s">
        <v>16397</v>
      </c>
      <c r="C1692" s="51" t="s">
        <v>14899</v>
      </c>
      <c r="D1692" s="51">
        <v>168.41</v>
      </c>
    </row>
    <row r="1693" spans="1:4" ht="15.75" customHeight="1" x14ac:dyDescent="0.3">
      <c r="A1693" s="51">
        <v>1505859</v>
      </c>
      <c r="B1693" s="51" t="s">
        <v>16398</v>
      </c>
      <c r="C1693" s="51" t="s">
        <v>14899</v>
      </c>
      <c r="D1693" s="51">
        <v>112.71</v>
      </c>
    </row>
    <row r="1694" spans="1:4" ht="15.75" customHeight="1" x14ac:dyDescent="0.3">
      <c r="A1694" s="51">
        <v>1516204</v>
      </c>
      <c r="B1694" s="51" t="s">
        <v>16399</v>
      </c>
      <c r="C1694" s="51" t="s">
        <v>14704</v>
      </c>
      <c r="D1694" s="51">
        <v>5.87</v>
      </c>
    </row>
    <row r="1695" spans="1:4" ht="15.75" customHeight="1" x14ac:dyDescent="0.3">
      <c r="A1695" s="51">
        <v>1516312</v>
      </c>
      <c r="B1695" s="51" t="s">
        <v>16400</v>
      </c>
      <c r="C1695" s="51" t="s">
        <v>16138</v>
      </c>
      <c r="D1695" s="51">
        <v>42.6</v>
      </c>
    </row>
    <row r="1696" spans="1:4" ht="15.75" customHeight="1" x14ac:dyDescent="0.3">
      <c r="A1696" s="51">
        <v>1516304</v>
      </c>
      <c r="B1696" s="51" t="s">
        <v>16401</v>
      </c>
      <c r="C1696" s="51" t="s">
        <v>16138</v>
      </c>
      <c r="D1696" s="51">
        <v>52.26</v>
      </c>
    </row>
    <row r="1697" spans="1:4" ht="15.75" customHeight="1" x14ac:dyDescent="0.3">
      <c r="A1697" s="51">
        <v>1516308</v>
      </c>
      <c r="B1697" s="51" t="s">
        <v>16402</v>
      </c>
      <c r="C1697" s="51" t="s">
        <v>16138</v>
      </c>
      <c r="D1697" s="51">
        <v>43.27</v>
      </c>
    </row>
    <row r="1698" spans="1:4" ht="15.75" customHeight="1" x14ac:dyDescent="0.3">
      <c r="A1698" s="51">
        <v>1516313</v>
      </c>
      <c r="B1698" s="51" t="s">
        <v>16403</v>
      </c>
      <c r="C1698" s="51" t="s">
        <v>16138</v>
      </c>
      <c r="D1698" s="51">
        <v>48.91</v>
      </c>
    </row>
    <row r="1699" spans="1:4" ht="15.75" customHeight="1" x14ac:dyDescent="0.3">
      <c r="A1699" s="51">
        <v>1516305</v>
      </c>
      <c r="B1699" s="51" t="s">
        <v>16404</v>
      </c>
      <c r="C1699" s="51" t="s">
        <v>16138</v>
      </c>
      <c r="D1699" s="51">
        <v>62.79</v>
      </c>
    </row>
    <row r="1700" spans="1:4" ht="15.75" customHeight="1" x14ac:dyDescent="0.3">
      <c r="A1700" s="51">
        <v>1516309</v>
      </c>
      <c r="B1700" s="51" t="s">
        <v>16405</v>
      </c>
      <c r="C1700" s="51" t="s">
        <v>16138</v>
      </c>
      <c r="D1700" s="51">
        <v>51.5</v>
      </c>
    </row>
    <row r="1701" spans="1:4" ht="15.75" customHeight="1" x14ac:dyDescent="0.3">
      <c r="A1701" s="51">
        <v>1516314</v>
      </c>
      <c r="B1701" s="51" t="s">
        <v>16406</v>
      </c>
      <c r="C1701" s="51" t="s">
        <v>16138</v>
      </c>
      <c r="D1701" s="51">
        <v>56.8</v>
      </c>
    </row>
    <row r="1702" spans="1:4" ht="15.75" customHeight="1" x14ac:dyDescent="0.3">
      <c r="A1702" s="51">
        <v>1516306</v>
      </c>
      <c r="B1702" s="51" t="s">
        <v>16407</v>
      </c>
      <c r="C1702" s="51" t="s">
        <v>16138</v>
      </c>
      <c r="D1702" s="51">
        <v>73.52</v>
      </c>
    </row>
    <row r="1703" spans="1:4" ht="15.75" customHeight="1" x14ac:dyDescent="0.3">
      <c r="A1703" s="51">
        <v>1516310</v>
      </c>
      <c r="B1703" s="51" t="s">
        <v>16408</v>
      </c>
      <c r="C1703" s="51" t="s">
        <v>16138</v>
      </c>
      <c r="D1703" s="51">
        <v>60.01</v>
      </c>
    </row>
    <row r="1704" spans="1:4" ht="15.75" customHeight="1" x14ac:dyDescent="0.3">
      <c r="A1704" s="51">
        <v>1516311</v>
      </c>
      <c r="B1704" s="51" t="s">
        <v>16409</v>
      </c>
      <c r="C1704" s="51" t="s">
        <v>16138</v>
      </c>
      <c r="D1704" s="51">
        <v>31.56</v>
      </c>
    </row>
    <row r="1705" spans="1:4" ht="15.75" customHeight="1" x14ac:dyDescent="0.3">
      <c r="A1705" s="51">
        <v>1516303</v>
      </c>
      <c r="B1705" s="51" t="s">
        <v>16410</v>
      </c>
      <c r="C1705" s="51" t="s">
        <v>16138</v>
      </c>
      <c r="D1705" s="51">
        <v>41.8</v>
      </c>
    </row>
    <row r="1706" spans="1:4" ht="15.75" customHeight="1" x14ac:dyDescent="0.3">
      <c r="A1706" s="51">
        <v>1516307</v>
      </c>
      <c r="B1706" s="51" t="s">
        <v>16411</v>
      </c>
      <c r="C1706" s="51" t="s">
        <v>16138</v>
      </c>
      <c r="D1706" s="51">
        <v>34.700000000000003</v>
      </c>
    </row>
    <row r="1707" spans="1:4" ht="15.75" customHeight="1" x14ac:dyDescent="0.3">
      <c r="A1707" s="51">
        <v>1516298</v>
      </c>
      <c r="B1707" s="51" t="s">
        <v>16412</v>
      </c>
      <c r="C1707" s="51" t="s">
        <v>16138</v>
      </c>
      <c r="D1707" s="51">
        <v>30.23</v>
      </c>
    </row>
    <row r="1708" spans="1:4" ht="15.75" customHeight="1" x14ac:dyDescent="0.3">
      <c r="A1708" s="51">
        <v>1516299</v>
      </c>
      <c r="B1708" s="51" t="s">
        <v>16413</v>
      </c>
      <c r="C1708" s="51" t="s">
        <v>16138</v>
      </c>
      <c r="D1708" s="51">
        <v>32.450000000000003</v>
      </c>
    </row>
    <row r="1709" spans="1:4" ht="15.75" customHeight="1" x14ac:dyDescent="0.3">
      <c r="A1709" s="51">
        <v>1516300</v>
      </c>
      <c r="B1709" s="51" t="s">
        <v>16414</v>
      </c>
      <c r="C1709" s="51" t="s">
        <v>16138</v>
      </c>
      <c r="D1709" s="51">
        <v>43.04</v>
      </c>
    </row>
    <row r="1710" spans="1:4" ht="15.75" customHeight="1" x14ac:dyDescent="0.3">
      <c r="A1710" s="51">
        <v>1516301</v>
      </c>
      <c r="B1710" s="51" t="s">
        <v>16415</v>
      </c>
      <c r="C1710" s="51" t="s">
        <v>16138</v>
      </c>
      <c r="D1710" s="51">
        <v>64.319999999999993</v>
      </c>
    </row>
    <row r="1711" spans="1:4" ht="15.75" customHeight="1" x14ac:dyDescent="0.3">
      <c r="A1711" s="51">
        <v>1516302</v>
      </c>
      <c r="B1711" s="51" t="s">
        <v>16416</v>
      </c>
      <c r="C1711" s="51" t="s">
        <v>16138</v>
      </c>
      <c r="D1711" s="51">
        <v>85.45</v>
      </c>
    </row>
    <row r="1712" spans="1:4" ht="15.75" customHeight="1" x14ac:dyDescent="0.3">
      <c r="A1712" s="51">
        <v>1516296</v>
      </c>
      <c r="B1712" s="51" t="s">
        <v>16417</v>
      </c>
      <c r="C1712" s="51" t="s">
        <v>16138</v>
      </c>
      <c r="D1712" s="51">
        <v>22.36</v>
      </c>
    </row>
    <row r="1713" spans="1:4" ht="15.75" customHeight="1" x14ac:dyDescent="0.3">
      <c r="A1713" s="51">
        <v>1516297</v>
      </c>
      <c r="B1713" s="51" t="s">
        <v>16418</v>
      </c>
      <c r="C1713" s="51" t="s">
        <v>16138</v>
      </c>
      <c r="D1713" s="51">
        <v>29.18</v>
      </c>
    </row>
    <row r="1714" spans="1:4" ht="15.75" customHeight="1" x14ac:dyDescent="0.3">
      <c r="A1714" s="51">
        <v>1505847</v>
      </c>
      <c r="B1714" s="51" t="s">
        <v>16419</v>
      </c>
      <c r="C1714" s="51" t="s">
        <v>16138</v>
      </c>
      <c r="D1714" s="51">
        <v>187.03</v>
      </c>
    </row>
    <row r="1715" spans="1:4" ht="15.75" customHeight="1" x14ac:dyDescent="0.3">
      <c r="A1715" s="51">
        <v>1505848</v>
      </c>
      <c r="B1715" s="51" t="s">
        <v>16420</v>
      </c>
      <c r="C1715" s="51" t="s">
        <v>16138</v>
      </c>
      <c r="D1715" s="51">
        <v>182.3</v>
      </c>
    </row>
    <row r="1716" spans="1:4" ht="15.75" customHeight="1" x14ac:dyDescent="0.3">
      <c r="A1716" s="51">
        <v>1505849</v>
      </c>
      <c r="B1716" s="51" t="s">
        <v>16421</v>
      </c>
      <c r="C1716" s="51" t="s">
        <v>16138</v>
      </c>
      <c r="D1716" s="51">
        <v>179.67</v>
      </c>
    </row>
    <row r="1717" spans="1:4" ht="15.75" customHeight="1" x14ac:dyDescent="0.3">
      <c r="A1717" s="51">
        <v>1505930</v>
      </c>
      <c r="B1717" s="51" t="s">
        <v>16422</v>
      </c>
      <c r="C1717" s="51" t="s">
        <v>16138</v>
      </c>
      <c r="D1717" s="51">
        <v>211.86</v>
      </c>
    </row>
    <row r="1718" spans="1:4" ht="15.75" customHeight="1" x14ac:dyDescent="0.3">
      <c r="A1718" s="51">
        <v>1506055</v>
      </c>
      <c r="B1718" s="51" t="s">
        <v>16423</v>
      </c>
      <c r="C1718" s="51" t="s">
        <v>14899</v>
      </c>
      <c r="D1718" s="51">
        <v>430.12</v>
      </c>
    </row>
    <row r="1719" spans="1:4" ht="15.75" customHeight="1" x14ac:dyDescent="0.3">
      <c r="A1719" s="51">
        <v>1506056</v>
      </c>
      <c r="B1719" s="51" t="s">
        <v>16424</v>
      </c>
      <c r="C1719" s="51" t="s">
        <v>14899</v>
      </c>
      <c r="D1719" s="51">
        <v>325.29000000000002</v>
      </c>
    </row>
    <row r="1720" spans="1:4" ht="15.75" customHeight="1" x14ac:dyDescent="0.3">
      <c r="A1720" s="51">
        <v>1513943</v>
      </c>
      <c r="B1720" s="51" t="s">
        <v>16425</v>
      </c>
      <c r="C1720" s="51" t="s">
        <v>16138</v>
      </c>
      <c r="D1720" s="51">
        <v>201.65</v>
      </c>
    </row>
    <row r="1721" spans="1:4" ht="15.75" customHeight="1" x14ac:dyDescent="0.3">
      <c r="A1721" s="51">
        <v>1516318</v>
      </c>
      <c r="B1721" s="51" t="s">
        <v>16426</v>
      </c>
      <c r="C1721" s="51" t="s">
        <v>16138</v>
      </c>
      <c r="D1721" s="51">
        <v>610.21</v>
      </c>
    </row>
    <row r="1722" spans="1:4" ht="15.75" customHeight="1" x14ac:dyDescent="0.3">
      <c r="A1722" s="51">
        <v>1516317</v>
      </c>
      <c r="B1722" s="51" t="s">
        <v>16427</v>
      </c>
      <c r="C1722" s="51" t="s">
        <v>16138</v>
      </c>
      <c r="D1722" s="51">
        <v>518.57000000000005</v>
      </c>
    </row>
    <row r="1723" spans="1:4" ht="15.75" customHeight="1" x14ac:dyDescent="0.3">
      <c r="A1723" s="51">
        <v>1600965</v>
      </c>
      <c r="B1723" s="51" t="s">
        <v>16428</v>
      </c>
      <c r="C1723" s="51" t="s">
        <v>14899</v>
      </c>
      <c r="D1723" s="51">
        <v>110.14</v>
      </c>
    </row>
    <row r="1724" spans="1:4" ht="15.75" customHeight="1" x14ac:dyDescent="0.3">
      <c r="A1724" s="51">
        <v>1600408</v>
      </c>
      <c r="B1724" s="51" t="s">
        <v>16429</v>
      </c>
      <c r="C1724" s="51" t="s">
        <v>16138</v>
      </c>
      <c r="D1724" s="51">
        <v>24.31</v>
      </c>
    </row>
    <row r="1725" spans="1:4" ht="15.75" customHeight="1" x14ac:dyDescent="0.3">
      <c r="A1725" s="51">
        <v>1600990</v>
      </c>
      <c r="B1725" s="51" t="s">
        <v>16430</v>
      </c>
      <c r="C1725" s="51" t="s">
        <v>14899</v>
      </c>
      <c r="D1725" s="51">
        <v>798.81</v>
      </c>
    </row>
    <row r="1726" spans="1:4" ht="15.75" customHeight="1" x14ac:dyDescent="0.3">
      <c r="A1726" s="51">
        <v>1600989</v>
      </c>
      <c r="B1726" s="51" t="s">
        <v>16431</v>
      </c>
      <c r="C1726" s="51" t="s">
        <v>14899</v>
      </c>
      <c r="D1726" s="51">
        <v>424.88</v>
      </c>
    </row>
    <row r="1727" spans="1:4" ht="15.75" customHeight="1" x14ac:dyDescent="0.3">
      <c r="A1727" s="51">
        <v>1600438</v>
      </c>
      <c r="B1727" s="51" t="s">
        <v>16432</v>
      </c>
      <c r="C1727" s="51" t="s">
        <v>14899</v>
      </c>
      <c r="D1727" s="51">
        <v>751.85</v>
      </c>
    </row>
    <row r="1728" spans="1:4" ht="15.75" customHeight="1" x14ac:dyDescent="0.3">
      <c r="A1728" s="51">
        <v>1600436</v>
      </c>
      <c r="B1728" s="51" t="s">
        <v>16433</v>
      </c>
      <c r="C1728" s="51" t="s">
        <v>14899</v>
      </c>
      <c r="D1728" s="51">
        <v>508.95</v>
      </c>
    </row>
    <row r="1729" spans="1:4" ht="15.75" customHeight="1" x14ac:dyDescent="0.3">
      <c r="A1729" s="51">
        <v>1600895</v>
      </c>
      <c r="B1729" s="51" t="s">
        <v>16434</v>
      </c>
      <c r="C1729" s="51" t="s">
        <v>16138</v>
      </c>
      <c r="D1729" s="51">
        <v>18.5</v>
      </c>
    </row>
    <row r="1730" spans="1:4" ht="15.75" customHeight="1" x14ac:dyDescent="0.3">
      <c r="A1730" s="51">
        <v>1600897</v>
      </c>
      <c r="B1730" s="51" t="s">
        <v>16435</v>
      </c>
      <c r="C1730" s="51" t="s">
        <v>16138</v>
      </c>
      <c r="D1730" s="51">
        <v>4.9800000000000004</v>
      </c>
    </row>
    <row r="1731" spans="1:4" ht="15.75" customHeight="1" x14ac:dyDescent="0.3">
      <c r="A1731" s="51">
        <v>1619004</v>
      </c>
      <c r="B1731" s="51" t="s">
        <v>16436</v>
      </c>
      <c r="C1731" s="51" t="s">
        <v>14899</v>
      </c>
      <c r="D1731" s="51">
        <v>7.59</v>
      </c>
    </row>
    <row r="1732" spans="1:4" ht="15.75" customHeight="1" x14ac:dyDescent="0.3">
      <c r="A1732" s="51">
        <v>1600896</v>
      </c>
      <c r="B1732" s="51" t="s">
        <v>16437</v>
      </c>
      <c r="C1732" s="51" t="s">
        <v>16138</v>
      </c>
      <c r="D1732" s="51">
        <v>18</v>
      </c>
    </row>
    <row r="1733" spans="1:4" ht="15.75" customHeight="1" x14ac:dyDescent="0.3">
      <c r="A1733" s="51">
        <v>1619003</v>
      </c>
      <c r="B1733" s="51" t="s">
        <v>16438</v>
      </c>
      <c r="C1733" s="51" t="s">
        <v>14899</v>
      </c>
      <c r="D1733" s="51">
        <v>60.39</v>
      </c>
    </row>
    <row r="1734" spans="1:4" ht="15.75" customHeight="1" x14ac:dyDescent="0.3">
      <c r="A1734" s="51">
        <v>1619006</v>
      </c>
      <c r="B1734" s="51" t="s">
        <v>16439</v>
      </c>
      <c r="C1734" s="51" t="s">
        <v>14899</v>
      </c>
      <c r="D1734" s="51">
        <v>44.13</v>
      </c>
    </row>
    <row r="1735" spans="1:4" ht="15.75" customHeight="1" x14ac:dyDescent="0.3">
      <c r="A1735" s="51">
        <v>1600414</v>
      </c>
      <c r="B1735" s="51" t="s">
        <v>16440</v>
      </c>
      <c r="C1735" s="51" t="s">
        <v>16138</v>
      </c>
      <c r="D1735" s="51">
        <v>1.33</v>
      </c>
    </row>
    <row r="1736" spans="1:4" ht="15.75" customHeight="1" x14ac:dyDescent="0.3">
      <c r="A1736" s="51">
        <v>1608148</v>
      </c>
      <c r="B1736" s="51" t="s">
        <v>16441</v>
      </c>
      <c r="C1736" s="51" t="s">
        <v>10</v>
      </c>
      <c r="D1736" s="51">
        <v>222.21</v>
      </c>
    </row>
    <row r="1737" spans="1:4" ht="15.75" customHeight="1" x14ac:dyDescent="0.3">
      <c r="A1737" s="51">
        <v>1608021</v>
      </c>
      <c r="B1737" s="51" t="s">
        <v>16442</v>
      </c>
      <c r="C1737" s="51" t="s">
        <v>10</v>
      </c>
      <c r="D1737" s="51">
        <v>70.34</v>
      </c>
    </row>
    <row r="1738" spans="1:4" ht="15.75" customHeight="1" x14ac:dyDescent="0.3">
      <c r="A1738" s="51">
        <v>1608024</v>
      </c>
      <c r="B1738" s="51" t="s">
        <v>16443</v>
      </c>
      <c r="C1738" s="51" t="s">
        <v>10</v>
      </c>
      <c r="D1738" s="51">
        <v>74.08</v>
      </c>
    </row>
    <row r="1739" spans="1:4" ht="15.75" customHeight="1" x14ac:dyDescent="0.3">
      <c r="A1739" s="51">
        <v>1608026</v>
      </c>
      <c r="B1739" s="51" t="s">
        <v>16444</v>
      </c>
      <c r="C1739" s="51" t="s">
        <v>10</v>
      </c>
      <c r="D1739" s="51">
        <v>84.27</v>
      </c>
    </row>
    <row r="1740" spans="1:4" ht="15.75" customHeight="1" x14ac:dyDescent="0.3">
      <c r="A1740" s="51">
        <v>1608142</v>
      </c>
      <c r="B1740" s="51" t="s">
        <v>16445</v>
      </c>
      <c r="C1740" s="51" t="s">
        <v>10</v>
      </c>
      <c r="D1740" s="51">
        <v>96.49</v>
      </c>
    </row>
    <row r="1741" spans="1:4" ht="15.75" customHeight="1" x14ac:dyDescent="0.3">
      <c r="A1741" s="51">
        <v>1608143</v>
      </c>
      <c r="B1741" s="51" t="s">
        <v>16446</v>
      </c>
      <c r="C1741" s="51" t="s">
        <v>10</v>
      </c>
      <c r="D1741" s="51">
        <v>100.34</v>
      </c>
    </row>
    <row r="1742" spans="1:4" ht="15.75" customHeight="1" x14ac:dyDescent="0.3">
      <c r="A1742" s="51">
        <v>1608144</v>
      </c>
      <c r="B1742" s="51" t="s">
        <v>16447</v>
      </c>
      <c r="C1742" s="51" t="s">
        <v>10</v>
      </c>
      <c r="D1742" s="51">
        <v>108.55</v>
      </c>
    </row>
    <row r="1743" spans="1:4" ht="15.75" customHeight="1" x14ac:dyDescent="0.3">
      <c r="A1743" s="51">
        <v>1608145</v>
      </c>
      <c r="B1743" s="51" t="s">
        <v>16448</v>
      </c>
      <c r="C1743" s="51" t="s">
        <v>10</v>
      </c>
      <c r="D1743" s="51">
        <v>115.35</v>
      </c>
    </row>
    <row r="1744" spans="1:4" ht="15.75" customHeight="1" x14ac:dyDescent="0.3">
      <c r="A1744" s="51">
        <v>1608146</v>
      </c>
      <c r="B1744" s="51" t="s">
        <v>16449</v>
      </c>
      <c r="C1744" s="51" t="s">
        <v>10</v>
      </c>
      <c r="D1744" s="51">
        <v>134.32</v>
      </c>
    </row>
    <row r="1745" spans="1:4" ht="15.75" customHeight="1" x14ac:dyDescent="0.3">
      <c r="A1745" s="51">
        <v>1608147</v>
      </c>
      <c r="B1745" s="51" t="s">
        <v>16450</v>
      </c>
      <c r="C1745" s="51" t="s">
        <v>10</v>
      </c>
      <c r="D1745" s="51">
        <v>170.3</v>
      </c>
    </row>
    <row r="1746" spans="1:4" ht="15.75" customHeight="1" x14ac:dyDescent="0.3">
      <c r="A1746" s="51">
        <v>1608019</v>
      </c>
      <c r="B1746" s="51" t="s">
        <v>16451</v>
      </c>
      <c r="C1746" s="51" t="s">
        <v>10</v>
      </c>
      <c r="D1746" s="51">
        <v>23.57</v>
      </c>
    </row>
    <row r="1747" spans="1:4" ht="15.75" customHeight="1" x14ac:dyDescent="0.3">
      <c r="A1747" s="51">
        <v>1608020</v>
      </c>
      <c r="B1747" s="51" t="s">
        <v>16452</v>
      </c>
      <c r="C1747" s="51" t="s">
        <v>10</v>
      </c>
      <c r="D1747" s="51">
        <v>36.06</v>
      </c>
    </row>
    <row r="1748" spans="1:4" ht="15.75" customHeight="1" x14ac:dyDescent="0.3">
      <c r="A1748" s="51">
        <v>1608025</v>
      </c>
      <c r="B1748" s="51" t="s">
        <v>16453</v>
      </c>
      <c r="C1748" s="51" t="s">
        <v>10</v>
      </c>
      <c r="D1748" s="51">
        <v>44.01</v>
      </c>
    </row>
    <row r="1749" spans="1:4" ht="15.75" customHeight="1" x14ac:dyDescent="0.3">
      <c r="A1749" s="51">
        <v>1600966</v>
      </c>
      <c r="B1749" s="51" t="s">
        <v>16454</v>
      </c>
      <c r="C1749" s="51" t="s">
        <v>10</v>
      </c>
      <c r="D1749" s="51">
        <v>0.99</v>
      </c>
    </row>
    <row r="1750" spans="1:4" ht="15.75" customHeight="1" x14ac:dyDescent="0.3">
      <c r="A1750" s="51">
        <v>1600898</v>
      </c>
      <c r="B1750" s="51" t="s">
        <v>16455</v>
      </c>
      <c r="C1750" s="51" t="s">
        <v>16138</v>
      </c>
      <c r="D1750" s="51">
        <v>12.44</v>
      </c>
    </row>
    <row r="1751" spans="1:4" ht="15.75" customHeight="1" x14ac:dyDescent="0.3">
      <c r="A1751" s="51">
        <v>1600441</v>
      </c>
      <c r="B1751" s="51" t="s">
        <v>16456</v>
      </c>
      <c r="C1751" s="51" t="s">
        <v>16138</v>
      </c>
      <c r="D1751" s="51">
        <v>5.23</v>
      </c>
    </row>
    <row r="1752" spans="1:4" ht="15.75" customHeight="1" x14ac:dyDescent="0.3">
      <c r="A1752" s="51">
        <v>1600404</v>
      </c>
      <c r="B1752" s="51" t="s">
        <v>16457</v>
      </c>
      <c r="C1752" s="51" t="s">
        <v>10</v>
      </c>
      <c r="D1752" s="51">
        <v>10.48</v>
      </c>
    </row>
    <row r="1753" spans="1:4" ht="15.75" customHeight="1" x14ac:dyDescent="0.3">
      <c r="A1753" s="51">
        <v>1600405</v>
      </c>
      <c r="B1753" s="51" t="s">
        <v>16458</v>
      </c>
      <c r="C1753" s="51" t="s">
        <v>10</v>
      </c>
      <c r="D1753" s="51">
        <v>11.94</v>
      </c>
    </row>
    <row r="1754" spans="1:4" ht="15.75" customHeight="1" x14ac:dyDescent="0.3">
      <c r="A1754" s="51">
        <v>1716605</v>
      </c>
      <c r="B1754" s="51" t="s">
        <v>16459</v>
      </c>
      <c r="C1754" s="51" t="s">
        <v>14899</v>
      </c>
      <c r="D1754" s="51">
        <v>113.22</v>
      </c>
    </row>
    <row r="1755" spans="1:4" ht="15.75" customHeight="1" x14ac:dyDescent="0.3">
      <c r="A1755" s="51">
        <v>1716610</v>
      </c>
      <c r="B1755" s="51" t="s">
        <v>16460</v>
      </c>
      <c r="C1755" s="51" t="s">
        <v>14899</v>
      </c>
      <c r="D1755" s="51">
        <v>117.51</v>
      </c>
    </row>
    <row r="1756" spans="1:4" ht="15.75" customHeight="1" x14ac:dyDescent="0.3">
      <c r="A1756" s="51">
        <v>1716611</v>
      </c>
      <c r="B1756" s="51" t="s">
        <v>16461</v>
      </c>
      <c r="C1756" s="51" t="s">
        <v>14899</v>
      </c>
      <c r="D1756" s="51">
        <v>118.05</v>
      </c>
    </row>
    <row r="1757" spans="1:4" ht="15.75" customHeight="1" x14ac:dyDescent="0.3">
      <c r="A1757" s="51">
        <v>1716612</v>
      </c>
      <c r="B1757" s="51" t="s">
        <v>16462</v>
      </c>
      <c r="C1757" s="51" t="s">
        <v>14899</v>
      </c>
      <c r="D1757" s="51">
        <v>118.58</v>
      </c>
    </row>
    <row r="1758" spans="1:4" ht="15.75" customHeight="1" x14ac:dyDescent="0.3">
      <c r="A1758" s="51">
        <v>1716613</v>
      </c>
      <c r="B1758" s="51" t="s">
        <v>16463</v>
      </c>
      <c r="C1758" s="51" t="s">
        <v>14899</v>
      </c>
      <c r="D1758" s="51">
        <v>119.12</v>
      </c>
    </row>
    <row r="1759" spans="1:4" ht="15.75" customHeight="1" x14ac:dyDescent="0.3">
      <c r="A1759" s="51">
        <v>1716614</v>
      </c>
      <c r="B1759" s="51" t="s">
        <v>16464</v>
      </c>
      <c r="C1759" s="51" t="s">
        <v>14899</v>
      </c>
      <c r="D1759" s="51">
        <v>120.19</v>
      </c>
    </row>
    <row r="1760" spans="1:4" ht="15.75" customHeight="1" x14ac:dyDescent="0.3">
      <c r="A1760" s="51">
        <v>1716615</v>
      </c>
      <c r="B1760" s="51" t="s">
        <v>16465</v>
      </c>
      <c r="C1760" s="51" t="s">
        <v>14899</v>
      </c>
      <c r="D1760" s="51">
        <v>121.26</v>
      </c>
    </row>
    <row r="1761" spans="1:4" ht="15.75" customHeight="1" x14ac:dyDescent="0.3">
      <c r="A1761" s="51">
        <v>1716616</v>
      </c>
      <c r="B1761" s="51" t="s">
        <v>16466</v>
      </c>
      <c r="C1761" s="51" t="s">
        <v>14899</v>
      </c>
      <c r="D1761" s="51">
        <v>122.87</v>
      </c>
    </row>
    <row r="1762" spans="1:4" ht="15.75" customHeight="1" x14ac:dyDescent="0.3">
      <c r="A1762" s="51">
        <v>1716606</v>
      </c>
      <c r="B1762" s="51" t="s">
        <v>16467</v>
      </c>
      <c r="C1762" s="51" t="s">
        <v>14899</v>
      </c>
      <c r="D1762" s="51">
        <v>114.83</v>
      </c>
    </row>
    <row r="1763" spans="1:4" ht="15.75" customHeight="1" x14ac:dyDescent="0.3">
      <c r="A1763" s="51">
        <v>1716617</v>
      </c>
      <c r="B1763" s="51" t="s">
        <v>16468</v>
      </c>
      <c r="C1763" s="51" t="s">
        <v>14899</v>
      </c>
      <c r="D1763" s="51">
        <v>123.94</v>
      </c>
    </row>
    <row r="1764" spans="1:4" ht="15.75" customHeight="1" x14ac:dyDescent="0.3">
      <c r="A1764" s="51">
        <v>1716607</v>
      </c>
      <c r="B1764" s="51" t="s">
        <v>16469</v>
      </c>
      <c r="C1764" s="51" t="s">
        <v>14899</v>
      </c>
      <c r="D1764" s="51">
        <v>115.37</v>
      </c>
    </row>
    <row r="1765" spans="1:4" ht="15.75" customHeight="1" x14ac:dyDescent="0.3">
      <c r="A1765" s="51">
        <v>1716608</v>
      </c>
      <c r="B1765" s="51" t="s">
        <v>16470</v>
      </c>
      <c r="C1765" s="51" t="s">
        <v>14899</v>
      </c>
      <c r="D1765" s="51">
        <v>116.44</v>
      </c>
    </row>
    <row r="1766" spans="1:4" ht="15.75" customHeight="1" x14ac:dyDescent="0.3">
      <c r="A1766" s="51">
        <v>1716609</v>
      </c>
      <c r="B1766" s="51" t="s">
        <v>16471</v>
      </c>
      <c r="C1766" s="51" t="s">
        <v>14899</v>
      </c>
      <c r="D1766" s="51">
        <v>116.98</v>
      </c>
    </row>
    <row r="1767" spans="1:4" ht="15.75" customHeight="1" x14ac:dyDescent="0.3">
      <c r="A1767" s="51">
        <v>1716604</v>
      </c>
      <c r="B1767" s="51" t="s">
        <v>16472</v>
      </c>
      <c r="C1767" s="51" t="s">
        <v>14899</v>
      </c>
      <c r="D1767" s="51">
        <v>65.23</v>
      </c>
    </row>
    <row r="1768" spans="1:4" ht="15.75" customHeight="1" x14ac:dyDescent="0.3">
      <c r="A1768" s="51">
        <v>1716623</v>
      </c>
      <c r="B1768" s="51" t="s">
        <v>16473</v>
      </c>
      <c r="C1768" s="51" t="s">
        <v>14899</v>
      </c>
      <c r="D1768" s="51">
        <v>63.92</v>
      </c>
    </row>
    <row r="1769" spans="1:4" ht="15.75" customHeight="1" x14ac:dyDescent="0.3">
      <c r="A1769" s="51">
        <v>1716624</v>
      </c>
      <c r="B1769" s="51" t="s">
        <v>16474</v>
      </c>
      <c r="C1769" s="51" t="s">
        <v>14899</v>
      </c>
      <c r="D1769" s="51">
        <v>111.91</v>
      </c>
    </row>
    <row r="1770" spans="1:4" ht="15.75" customHeight="1" x14ac:dyDescent="0.3">
      <c r="A1770" s="51">
        <v>1716629</v>
      </c>
      <c r="B1770" s="51" t="s">
        <v>16475</v>
      </c>
      <c r="C1770" s="51" t="s">
        <v>14899</v>
      </c>
      <c r="D1770" s="51">
        <v>116.2</v>
      </c>
    </row>
    <row r="1771" spans="1:4" ht="15.75" customHeight="1" x14ac:dyDescent="0.3">
      <c r="A1771" s="51">
        <v>1716630</v>
      </c>
      <c r="B1771" s="51" t="s">
        <v>16476</v>
      </c>
      <c r="C1771" s="51" t="s">
        <v>14899</v>
      </c>
      <c r="D1771" s="51">
        <v>116.74</v>
      </c>
    </row>
    <row r="1772" spans="1:4" ht="15.75" customHeight="1" x14ac:dyDescent="0.3">
      <c r="A1772" s="51">
        <v>1716631</v>
      </c>
      <c r="B1772" s="51" t="s">
        <v>16477</v>
      </c>
      <c r="C1772" s="51" t="s">
        <v>14899</v>
      </c>
      <c r="D1772" s="51">
        <v>117.27</v>
      </c>
    </row>
    <row r="1773" spans="1:4" ht="15.75" customHeight="1" x14ac:dyDescent="0.3">
      <c r="A1773" s="51">
        <v>1716632</v>
      </c>
      <c r="B1773" s="51" t="s">
        <v>16478</v>
      </c>
      <c r="C1773" s="51" t="s">
        <v>14899</v>
      </c>
      <c r="D1773" s="51">
        <v>117.81</v>
      </c>
    </row>
    <row r="1774" spans="1:4" ht="15.75" customHeight="1" x14ac:dyDescent="0.3">
      <c r="A1774" s="51">
        <v>1716633</v>
      </c>
      <c r="B1774" s="51" t="s">
        <v>16479</v>
      </c>
      <c r="C1774" s="51" t="s">
        <v>14899</v>
      </c>
      <c r="D1774" s="51">
        <v>118.88</v>
      </c>
    </row>
    <row r="1775" spans="1:4" ht="15.75" customHeight="1" x14ac:dyDescent="0.3">
      <c r="A1775" s="51">
        <v>1716634</v>
      </c>
      <c r="B1775" s="51" t="s">
        <v>16480</v>
      </c>
      <c r="C1775" s="51" t="s">
        <v>14899</v>
      </c>
      <c r="D1775" s="51">
        <v>119.95</v>
      </c>
    </row>
    <row r="1776" spans="1:4" ht="15.75" customHeight="1" x14ac:dyDescent="0.3">
      <c r="A1776" s="51">
        <v>1716635</v>
      </c>
      <c r="B1776" s="51" t="s">
        <v>16481</v>
      </c>
      <c r="C1776" s="51" t="s">
        <v>14899</v>
      </c>
      <c r="D1776" s="51">
        <v>121.56</v>
      </c>
    </row>
    <row r="1777" spans="1:4" ht="15.75" customHeight="1" x14ac:dyDescent="0.3">
      <c r="A1777" s="51">
        <v>1716625</v>
      </c>
      <c r="B1777" s="51" t="s">
        <v>16482</v>
      </c>
      <c r="C1777" s="51" t="s">
        <v>14899</v>
      </c>
      <c r="D1777" s="51">
        <v>113.52</v>
      </c>
    </row>
    <row r="1778" spans="1:4" ht="15.75" customHeight="1" x14ac:dyDescent="0.3">
      <c r="A1778" s="51">
        <v>1716636</v>
      </c>
      <c r="B1778" s="51" t="s">
        <v>16483</v>
      </c>
      <c r="C1778" s="51" t="s">
        <v>14899</v>
      </c>
      <c r="D1778" s="51">
        <v>122.63</v>
      </c>
    </row>
    <row r="1779" spans="1:4" ht="15.75" customHeight="1" x14ac:dyDescent="0.3">
      <c r="A1779" s="51">
        <v>1716626</v>
      </c>
      <c r="B1779" s="51" t="s">
        <v>16484</v>
      </c>
      <c r="C1779" s="51" t="s">
        <v>14899</v>
      </c>
      <c r="D1779" s="51">
        <v>114.06</v>
      </c>
    </row>
    <row r="1780" spans="1:4" ht="15.75" customHeight="1" x14ac:dyDescent="0.3">
      <c r="A1780" s="51">
        <v>1716627</v>
      </c>
      <c r="B1780" s="51" t="s">
        <v>16485</v>
      </c>
      <c r="C1780" s="51" t="s">
        <v>14899</v>
      </c>
      <c r="D1780" s="51">
        <v>115.13</v>
      </c>
    </row>
    <row r="1781" spans="1:4" ht="15.75" customHeight="1" x14ac:dyDescent="0.3">
      <c r="A1781" s="51">
        <v>1716628</v>
      </c>
      <c r="B1781" s="51" t="s">
        <v>16486</v>
      </c>
      <c r="C1781" s="51" t="s">
        <v>14899</v>
      </c>
      <c r="D1781" s="51">
        <v>115.67</v>
      </c>
    </row>
    <row r="1782" spans="1:4" ht="15.75" customHeight="1" x14ac:dyDescent="0.3">
      <c r="A1782" s="51">
        <v>1716640</v>
      </c>
      <c r="B1782" s="51" t="s">
        <v>16487</v>
      </c>
      <c r="C1782" s="51" t="s">
        <v>14899</v>
      </c>
      <c r="D1782" s="51">
        <v>42.02</v>
      </c>
    </row>
    <row r="1783" spans="1:4" ht="15.75" customHeight="1" x14ac:dyDescent="0.3">
      <c r="A1783" s="51">
        <v>1716641</v>
      </c>
      <c r="B1783" s="51" t="s">
        <v>16488</v>
      </c>
      <c r="C1783" s="51" t="s">
        <v>14899</v>
      </c>
      <c r="D1783" s="51">
        <v>51.43</v>
      </c>
    </row>
    <row r="1784" spans="1:4" ht="15.75" customHeight="1" x14ac:dyDescent="0.3">
      <c r="A1784" s="51">
        <v>1716646</v>
      </c>
      <c r="B1784" s="51" t="s">
        <v>16489</v>
      </c>
      <c r="C1784" s="51" t="s">
        <v>14899</v>
      </c>
      <c r="D1784" s="51">
        <v>52.03</v>
      </c>
    </row>
    <row r="1785" spans="1:4" ht="15.75" customHeight="1" x14ac:dyDescent="0.3">
      <c r="A1785" s="51">
        <v>1716647</v>
      </c>
      <c r="B1785" s="51" t="s">
        <v>16490</v>
      </c>
      <c r="C1785" s="51" t="s">
        <v>14899</v>
      </c>
      <c r="D1785" s="51">
        <v>52.09</v>
      </c>
    </row>
    <row r="1786" spans="1:4" ht="15.75" customHeight="1" x14ac:dyDescent="0.3">
      <c r="A1786" s="51">
        <v>1716648</v>
      </c>
      <c r="B1786" s="51" t="s">
        <v>16491</v>
      </c>
      <c r="C1786" s="51" t="s">
        <v>14899</v>
      </c>
      <c r="D1786" s="51">
        <v>52.21</v>
      </c>
    </row>
    <row r="1787" spans="1:4" ht="15.75" customHeight="1" x14ac:dyDescent="0.3">
      <c r="A1787" s="51">
        <v>1716649</v>
      </c>
      <c r="B1787" s="51" t="s">
        <v>16492</v>
      </c>
      <c r="C1787" s="51" t="s">
        <v>14899</v>
      </c>
      <c r="D1787" s="51">
        <v>52.27</v>
      </c>
    </row>
    <row r="1788" spans="1:4" ht="15.75" customHeight="1" x14ac:dyDescent="0.3">
      <c r="A1788" s="51">
        <v>1716650</v>
      </c>
      <c r="B1788" s="51" t="s">
        <v>16493</v>
      </c>
      <c r="C1788" s="51" t="s">
        <v>14899</v>
      </c>
      <c r="D1788" s="51">
        <v>52.39</v>
      </c>
    </row>
    <row r="1789" spans="1:4" ht="15.75" customHeight="1" x14ac:dyDescent="0.3">
      <c r="A1789" s="51">
        <v>1716651</v>
      </c>
      <c r="B1789" s="51" t="s">
        <v>16494</v>
      </c>
      <c r="C1789" s="51" t="s">
        <v>14899</v>
      </c>
      <c r="D1789" s="51">
        <v>52.51</v>
      </c>
    </row>
    <row r="1790" spans="1:4" ht="15.75" customHeight="1" x14ac:dyDescent="0.3">
      <c r="A1790" s="51">
        <v>1716652</v>
      </c>
      <c r="B1790" s="51" t="s">
        <v>16495</v>
      </c>
      <c r="C1790" s="51" t="s">
        <v>14899</v>
      </c>
      <c r="D1790" s="51">
        <v>52.75</v>
      </c>
    </row>
    <row r="1791" spans="1:4" ht="15.75" customHeight="1" x14ac:dyDescent="0.3">
      <c r="A1791" s="51">
        <v>1716642</v>
      </c>
      <c r="B1791" s="51" t="s">
        <v>16496</v>
      </c>
      <c r="C1791" s="51" t="s">
        <v>14899</v>
      </c>
      <c r="D1791" s="51">
        <v>51.61</v>
      </c>
    </row>
    <row r="1792" spans="1:4" ht="15.75" customHeight="1" x14ac:dyDescent="0.3">
      <c r="A1792" s="51">
        <v>1716653</v>
      </c>
      <c r="B1792" s="51" t="s">
        <v>16497</v>
      </c>
      <c r="C1792" s="51" t="s">
        <v>14899</v>
      </c>
      <c r="D1792" s="51">
        <v>52.93</v>
      </c>
    </row>
    <row r="1793" spans="1:4" ht="15.75" customHeight="1" x14ac:dyDescent="0.3">
      <c r="A1793" s="51">
        <v>1716643</v>
      </c>
      <c r="B1793" s="51" t="s">
        <v>16498</v>
      </c>
      <c r="C1793" s="51" t="s">
        <v>14899</v>
      </c>
      <c r="D1793" s="51">
        <v>51.73</v>
      </c>
    </row>
    <row r="1794" spans="1:4" ht="15.75" customHeight="1" x14ac:dyDescent="0.3">
      <c r="A1794" s="51">
        <v>1716644</v>
      </c>
      <c r="B1794" s="51" t="s">
        <v>16499</v>
      </c>
      <c r="C1794" s="51" t="s">
        <v>14899</v>
      </c>
      <c r="D1794" s="51">
        <v>51.85</v>
      </c>
    </row>
    <row r="1795" spans="1:4" ht="15.75" customHeight="1" x14ac:dyDescent="0.3">
      <c r="A1795" s="51">
        <v>1716645</v>
      </c>
      <c r="B1795" s="51" t="s">
        <v>16500</v>
      </c>
      <c r="C1795" s="51" t="s">
        <v>14899</v>
      </c>
      <c r="D1795" s="51">
        <v>51.91</v>
      </c>
    </row>
    <row r="1796" spans="1:4" ht="15.75" customHeight="1" x14ac:dyDescent="0.3">
      <c r="A1796" s="51">
        <v>1716622</v>
      </c>
      <c r="B1796" s="51" t="s">
        <v>16501</v>
      </c>
      <c r="C1796" s="51" t="s">
        <v>14899</v>
      </c>
      <c r="D1796" s="51">
        <v>95.36</v>
      </c>
    </row>
    <row r="1797" spans="1:4" ht="15.75" customHeight="1" x14ac:dyDescent="0.3">
      <c r="A1797" s="51">
        <v>1716603</v>
      </c>
      <c r="B1797" s="51" t="s">
        <v>16502</v>
      </c>
      <c r="C1797" s="51" t="s">
        <v>14899</v>
      </c>
      <c r="D1797" s="51">
        <v>95.36</v>
      </c>
    </row>
    <row r="1798" spans="1:4" ht="15.75" customHeight="1" x14ac:dyDescent="0.3">
      <c r="A1798" s="51">
        <v>1716620</v>
      </c>
      <c r="B1798" s="51" t="s">
        <v>16503</v>
      </c>
      <c r="C1798" s="51" t="s">
        <v>14899</v>
      </c>
      <c r="D1798" s="51">
        <v>127.75</v>
      </c>
    </row>
    <row r="1799" spans="1:4" ht="15.75" customHeight="1" x14ac:dyDescent="0.3">
      <c r="A1799" s="51">
        <v>1716621</v>
      </c>
      <c r="B1799" s="51" t="s">
        <v>16504</v>
      </c>
      <c r="C1799" s="51" t="s">
        <v>14899</v>
      </c>
      <c r="D1799" s="51">
        <v>101.91</v>
      </c>
    </row>
    <row r="1800" spans="1:4" ht="15.75" customHeight="1" x14ac:dyDescent="0.3">
      <c r="A1800" s="51">
        <v>1716619</v>
      </c>
      <c r="B1800" s="51" t="s">
        <v>16505</v>
      </c>
      <c r="C1800" s="51" t="s">
        <v>14899</v>
      </c>
      <c r="D1800" s="51">
        <v>205.33</v>
      </c>
    </row>
    <row r="1801" spans="1:4" ht="15.75" customHeight="1" x14ac:dyDescent="0.3">
      <c r="A1801" s="51">
        <v>1716601</v>
      </c>
      <c r="B1801" s="51" t="s">
        <v>16506</v>
      </c>
      <c r="C1801" s="51" t="s">
        <v>14899</v>
      </c>
      <c r="D1801" s="51">
        <v>129.5</v>
      </c>
    </row>
    <row r="1802" spans="1:4" ht="15.75" customHeight="1" x14ac:dyDescent="0.3">
      <c r="A1802" s="51">
        <v>1716602</v>
      </c>
      <c r="B1802" s="51" t="s">
        <v>16507</v>
      </c>
      <c r="C1802" s="51" t="s">
        <v>14899</v>
      </c>
      <c r="D1802" s="51">
        <v>103.08</v>
      </c>
    </row>
    <row r="1803" spans="1:4" ht="15.75" customHeight="1" x14ac:dyDescent="0.3">
      <c r="A1803" s="51">
        <v>1716600</v>
      </c>
      <c r="B1803" s="51" t="s">
        <v>16508</v>
      </c>
      <c r="C1803" s="51" t="s">
        <v>14899</v>
      </c>
      <c r="D1803" s="51">
        <v>208.84</v>
      </c>
    </row>
    <row r="1804" spans="1:4" ht="15.75" customHeight="1" x14ac:dyDescent="0.3">
      <c r="A1804" s="51">
        <v>1716655</v>
      </c>
      <c r="B1804" s="51" t="s">
        <v>16509</v>
      </c>
      <c r="C1804" s="51" t="s">
        <v>14899</v>
      </c>
      <c r="D1804" s="51">
        <v>75.75</v>
      </c>
    </row>
    <row r="1805" spans="1:4" ht="15.75" customHeight="1" x14ac:dyDescent="0.3">
      <c r="A1805" s="51">
        <v>1716639</v>
      </c>
      <c r="B1805" s="51" t="s">
        <v>16510</v>
      </c>
      <c r="C1805" s="51" t="s">
        <v>14899</v>
      </c>
      <c r="D1805" s="51">
        <v>54.21</v>
      </c>
    </row>
    <row r="1806" spans="1:4" ht="15.75" customHeight="1" x14ac:dyDescent="0.3">
      <c r="A1806" s="51">
        <v>1801636</v>
      </c>
      <c r="B1806" s="51" t="s">
        <v>16511</v>
      </c>
      <c r="C1806" s="51" t="s">
        <v>16512</v>
      </c>
      <c r="D1806" s="51">
        <v>19.5</v>
      </c>
    </row>
    <row r="1807" spans="1:4" ht="15.75" customHeight="1" x14ac:dyDescent="0.3">
      <c r="A1807" s="51">
        <v>1801637</v>
      </c>
      <c r="B1807" s="51" t="s">
        <v>16513</v>
      </c>
      <c r="C1807" s="51" t="s">
        <v>16512</v>
      </c>
      <c r="D1807" s="51">
        <v>26</v>
      </c>
    </row>
    <row r="1808" spans="1:4" ht="15.75" customHeight="1" x14ac:dyDescent="0.3">
      <c r="A1808" s="51">
        <v>1817720</v>
      </c>
      <c r="B1808" s="51" t="s">
        <v>16514</v>
      </c>
      <c r="C1808" s="51" t="s">
        <v>16512</v>
      </c>
      <c r="D1808" s="51">
        <v>98.58</v>
      </c>
    </row>
    <row r="1809" spans="1:4" ht="15.75" customHeight="1" x14ac:dyDescent="0.3">
      <c r="A1809" s="51">
        <v>1817723</v>
      </c>
      <c r="B1809" s="51" t="s">
        <v>16515</v>
      </c>
      <c r="C1809" s="51" t="s">
        <v>16512</v>
      </c>
      <c r="D1809" s="51">
        <v>47.45</v>
      </c>
    </row>
    <row r="1810" spans="1:4" ht="15.75" customHeight="1" x14ac:dyDescent="0.3">
      <c r="A1810" s="51">
        <v>1817721</v>
      </c>
      <c r="B1810" s="51" t="s">
        <v>16516</v>
      </c>
      <c r="C1810" s="51" t="s">
        <v>16512</v>
      </c>
      <c r="D1810" s="51">
        <v>142.35</v>
      </c>
    </row>
    <row r="1811" spans="1:4" ht="15.75" customHeight="1" x14ac:dyDescent="0.3">
      <c r="A1811" s="51">
        <v>1817722</v>
      </c>
      <c r="B1811" s="51" t="s">
        <v>16517</v>
      </c>
      <c r="C1811" s="51" t="s">
        <v>16512</v>
      </c>
      <c r="D1811" s="51">
        <v>71.180000000000007</v>
      </c>
    </row>
    <row r="1812" spans="1:4" ht="15.75" customHeight="1" x14ac:dyDescent="0.3">
      <c r="A1812" s="51">
        <v>1917483</v>
      </c>
      <c r="B1812" s="51" t="s">
        <v>16518</v>
      </c>
      <c r="C1812" s="51" t="s">
        <v>14899</v>
      </c>
      <c r="D1812" s="51">
        <v>4.93</v>
      </c>
    </row>
    <row r="1813" spans="1:4" ht="15.75" customHeight="1" x14ac:dyDescent="0.3">
      <c r="A1813" s="51">
        <v>1917484</v>
      </c>
      <c r="B1813" s="51" t="s">
        <v>16519</v>
      </c>
      <c r="C1813" s="51" t="s">
        <v>14899</v>
      </c>
      <c r="D1813" s="51">
        <v>5.12</v>
      </c>
    </row>
    <row r="1814" spans="1:4" ht="15.75" customHeight="1" x14ac:dyDescent="0.3">
      <c r="A1814" s="51">
        <v>1917485</v>
      </c>
      <c r="B1814" s="51" t="s">
        <v>16520</v>
      </c>
      <c r="C1814" s="51" t="s">
        <v>14899</v>
      </c>
      <c r="D1814" s="51">
        <v>5.69</v>
      </c>
    </row>
    <row r="1815" spans="1:4" ht="15.75" customHeight="1" x14ac:dyDescent="0.3">
      <c r="A1815" s="51">
        <v>1917486</v>
      </c>
      <c r="B1815" s="51" t="s">
        <v>16521</v>
      </c>
      <c r="C1815" s="51" t="s">
        <v>14899</v>
      </c>
      <c r="D1815" s="51">
        <v>5.91</v>
      </c>
    </row>
    <row r="1816" spans="1:4" ht="15.75" customHeight="1" x14ac:dyDescent="0.3">
      <c r="A1816" s="51">
        <v>1917487</v>
      </c>
      <c r="B1816" s="51" t="s">
        <v>16522</v>
      </c>
      <c r="C1816" s="51" t="s">
        <v>14899</v>
      </c>
      <c r="D1816" s="51">
        <v>6.22</v>
      </c>
    </row>
    <row r="1817" spans="1:4" ht="15.75" customHeight="1" x14ac:dyDescent="0.3">
      <c r="A1817" s="51">
        <v>1917528</v>
      </c>
      <c r="B1817" s="51" t="s">
        <v>16523</v>
      </c>
      <c r="C1817" s="51" t="s">
        <v>14899</v>
      </c>
      <c r="D1817" s="51">
        <v>32.479999999999997</v>
      </c>
    </row>
    <row r="1818" spans="1:4" ht="15.75" customHeight="1" x14ac:dyDescent="0.3">
      <c r="A1818" s="51">
        <v>1917529</v>
      </c>
      <c r="B1818" s="51" t="s">
        <v>16524</v>
      </c>
      <c r="C1818" s="51" t="s">
        <v>14899</v>
      </c>
      <c r="D1818" s="51">
        <v>33.56</v>
      </c>
    </row>
    <row r="1819" spans="1:4" ht="15.75" customHeight="1" x14ac:dyDescent="0.3">
      <c r="A1819" s="51">
        <v>1917530</v>
      </c>
      <c r="B1819" s="51" t="s">
        <v>16525</v>
      </c>
      <c r="C1819" s="51" t="s">
        <v>14899</v>
      </c>
      <c r="D1819" s="51">
        <v>35.31</v>
      </c>
    </row>
    <row r="1820" spans="1:4" ht="15.75" customHeight="1" x14ac:dyDescent="0.3">
      <c r="A1820" s="51">
        <v>1917531</v>
      </c>
      <c r="B1820" s="51" t="s">
        <v>16526</v>
      </c>
      <c r="C1820" s="51" t="s">
        <v>14899</v>
      </c>
      <c r="D1820" s="51">
        <v>37.15</v>
      </c>
    </row>
    <row r="1821" spans="1:4" ht="15.75" customHeight="1" x14ac:dyDescent="0.3">
      <c r="A1821" s="51">
        <v>1917532</v>
      </c>
      <c r="B1821" s="51" t="s">
        <v>16527</v>
      </c>
      <c r="C1821" s="51" t="s">
        <v>14899</v>
      </c>
      <c r="D1821" s="51">
        <v>39.229999999999997</v>
      </c>
    </row>
    <row r="1822" spans="1:4" ht="15.75" customHeight="1" x14ac:dyDescent="0.3">
      <c r="A1822" s="51">
        <v>1917533</v>
      </c>
      <c r="B1822" s="51" t="s">
        <v>16528</v>
      </c>
      <c r="C1822" s="51" t="s">
        <v>14899</v>
      </c>
      <c r="D1822" s="51">
        <v>40.35</v>
      </c>
    </row>
    <row r="1823" spans="1:4" ht="15.75" customHeight="1" x14ac:dyDescent="0.3">
      <c r="A1823" s="51">
        <v>1917534</v>
      </c>
      <c r="B1823" s="51" t="s">
        <v>16529</v>
      </c>
      <c r="C1823" s="51" t="s">
        <v>14899</v>
      </c>
      <c r="D1823" s="51">
        <v>41.5</v>
      </c>
    </row>
    <row r="1824" spans="1:4" ht="15.75" customHeight="1" x14ac:dyDescent="0.3">
      <c r="A1824" s="51">
        <v>1917535</v>
      </c>
      <c r="B1824" s="51" t="s">
        <v>16530</v>
      </c>
      <c r="C1824" s="51" t="s">
        <v>14899</v>
      </c>
      <c r="D1824" s="51">
        <v>43.06</v>
      </c>
    </row>
    <row r="1825" spans="1:4" ht="15.75" customHeight="1" x14ac:dyDescent="0.3">
      <c r="A1825" s="51">
        <v>1917536</v>
      </c>
      <c r="B1825" s="51" t="s">
        <v>16531</v>
      </c>
      <c r="C1825" s="51" t="s">
        <v>14899</v>
      </c>
      <c r="D1825" s="51">
        <v>44.37</v>
      </c>
    </row>
    <row r="1826" spans="1:4" ht="15.75" customHeight="1" x14ac:dyDescent="0.3">
      <c r="A1826" s="51">
        <v>1917537</v>
      </c>
      <c r="B1826" s="51" t="s">
        <v>16532</v>
      </c>
      <c r="C1826" s="51" t="s">
        <v>14899</v>
      </c>
      <c r="D1826" s="51">
        <v>45.73</v>
      </c>
    </row>
    <row r="1827" spans="1:4" ht="15.75" customHeight="1" x14ac:dyDescent="0.3">
      <c r="A1827" s="51">
        <v>1917488</v>
      </c>
      <c r="B1827" s="51" t="s">
        <v>16533</v>
      </c>
      <c r="C1827" s="51" t="s">
        <v>14899</v>
      </c>
      <c r="D1827" s="51">
        <v>6.46</v>
      </c>
    </row>
    <row r="1828" spans="1:4" ht="15.75" customHeight="1" x14ac:dyDescent="0.3">
      <c r="A1828" s="51">
        <v>1917489</v>
      </c>
      <c r="B1828" s="51" t="s">
        <v>16534</v>
      </c>
      <c r="C1828" s="51" t="s">
        <v>14899</v>
      </c>
      <c r="D1828" s="51">
        <v>6.76</v>
      </c>
    </row>
    <row r="1829" spans="1:4" ht="15.75" customHeight="1" x14ac:dyDescent="0.3">
      <c r="A1829" s="51">
        <v>1917490</v>
      </c>
      <c r="B1829" s="51" t="s">
        <v>16535</v>
      </c>
      <c r="C1829" s="51" t="s">
        <v>14899</v>
      </c>
      <c r="D1829" s="51">
        <v>7.28</v>
      </c>
    </row>
    <row r="1830" spans="1:4" ht="15.75" customHeight="1" x14ac:dyDescent="0.3">
      <c r="A1830" s="51">
        <v>1917491</v>
      </c>
      <c r="B1830" s="51" t="s">
        <v>16536</v>
      </c>
      <c r="C1830" s="51" t="s">
        <v>14899</v>
      </c>
      <c r="D1830" s="51">
        <v>7.61</v>
      </c>
    </row>
    <row r="1831" spans="1:4" ht="15.75" customHeight="1" x14ac:dyDescent="0.3">
      <c r="A1831" s="51">
        <v>1917492</v>
      </c>
      <c r="B1831" s="51" t="s">
        <v>16537</v>
      </c>
      <c r="C1831" s="51" t="s">
        <v>14899</v>
      </c>
      <c r="D1831" s="51">
        <v>7.86</v>
      </c>
    </row>
    <row r="1832" spans="1:4" ht="15.75" customHeight="1" x14ac:dyDescent="0.3">
      <c r="A1832" s="51">
        <v>1917493</v>
      </c>
      <c r="B1832" s="51" t="s">
        <v>16538</v>
      </c>
      <c r="C1832" s="51" t="s">
        <v>14899</v>
      </c>
      <c r="D1832" s="51">
        <v>8.2100000000000009</v>
      </c>
    </row>
    <row r="1833" spans="1:4" ht="15.75" customHeight="1" x14ac:dyDescent="0.3">
      <c r="A1833" s="51">
        <v>1917494</v>
      </c>
      <c r="B1833" s="51" t="s">
        <v>16539</v>
      </c>
      <c r="C1833" s="51" t="s">
        <v>14899</v>
      </c>
      <c r="D1833" s="51">
        <v>8.56</v>
      </c>
    </row>
    <row r="1834" spans="1:4" ht="15.75" customHeight="1" x14ac:dyDescent="0.3">
      <c r="A1834" s="51">
        <v>1917495</v>
      </c>
      <c r="B1834" s="51" t="s">
        <v>16540</v>
      </c>
      <c r="C1834" s="51" t="s">
        <v>14899</v>
      </c>
      <c r="D1834" s="51">
        <v>9.14</v>
      </c>
    </row>
    <row r="1835" spans="1:4" ht="15.75" customHeight="1" x14ac:dyDescent="0.3">
      <c r="A1835" s="51">
        <v>1917496</v>
      </c>
      <c r="B1835" s="51" t="s">
        <v>16541</v>
      </c>
      <c r="C1835" s="51" t="s">
        <v>14899</v>
      </c>
      <c r="D1835" s="51">
        <v>9.48</v>
      </c>
    </row>
    <row r="1836" spans="1:4" ht="15.75" customHeight="1" x14ac:dyDescent="0.3">
      <c r="A1836" s="51">
        <v>1917497</v>
      </c>
      <c r="B1836" s="51" t="s">
        <v>16542</v>
      </c>
      <c r="C1836" s="51" t="s">
        <v>14899</v>
      </c>
      <c r="D1836" s="51">
        <v>9.82</v>
      </c>
    </row>
    <row r="1837" spans="1:4" ht="15.75" customHeight="1" x14ac:dyDescent="0.3">
      <c r="A1837" s="51">
        <v>1917498</v>
      </c>
      <c r="B1837" s="51" t="s">
        <v>16543</v>
      </c>
      <c r="C1837" s="51" t="s">
        <v>14899</v>
      </c>
      <c r="D1837" s="51">
        <v>10.17</v>
      </c>
    </row>
    <row r="1838" spans="1:4" ht="15.75" customHeight="1" x14ac:dyDescent="0.3">
      <c r="A1838" s="51">
        <v>1917499</v>
      </c>
      <c r="B1838" s="51" t="s">
        <v>16544</v>
      </c>
      <c r="C1838" s="51" t="s">
        <v>14899</v>
      </c>
      <c r="D1838" s="51">
        <v>10.44</v>
      </c>
    </row>
    <row r="1839" spans="1:4" ht="15.75" customHeight="1" x14ac:dyDescent="0.3">
      <c r="A1839" s="51">
        <v>1917500</v>
      </c>
      <c r="B1839" s="51" t="s">
        <v>16545</v>
      </c>
      <c r="C1839" s="51" t="s">
        <v>14899</v>
      </c>
      <c r="D1839" s="51">
        <v>11.08</v>
      </c>
    </row>
    <row r="1840" spans="1:4" ht="15.75" customHeight="1" x14ac:dyDescent="0.3">
      <c r="A1840" s="51">
        <v>1917501</v>
      </c>
      <c r="B1840" s="51" t="s">
        <v>16546</v>
      </c>
      <c r="C1840" s="51" t="s">
        <v>14899</v>
      </c>
      <c r="D1840" s="51">
        <v>11.44</v>
      </c>
    </row>
    <row r="1841" spans="1:4" ht="15.75" customHeight="1" x14ac:dyDescent="0.3">
      <c r="A1841" s="51">
        <v>1917502</v>
      </c>
      <c r="B1841" s="51" t="s">
        <v>16547</v>
      </c>
      <c r="C1841" s="51" t="s">
        <v>14899</v>
      </c>
      <c r="D1841" s="51">
        <v>11.8</v>
      </c>
    </row>
    <row r="1842" spans="1:4" ht="15.75" customHeight="1" x14ac:dyDescent="0.3">
      <c r="A1842" s="51">
        <v>1917503</v>
      </c>
      <c r="B1842" s="51" t="s">
        <v>16548</v>
      </c>
      <c r="C1842" s="51" t="s">
        <v>14899</v>
      </c>
      <c r="D1842" s="51">
        <v>12.16</v>
      </c>
    </row>
    <row r="1843" spans="1:4" ht="15.75" customHeight="1" x14ac:dyDescent="0.3">
      <c r="A1843" s="51">
        <v>1917504</v>
      </c>
      <c r="B1843" s="51" t="s">
        <v>16549</v>
      </c>
      <c r="C1843" s="51" t="s">
        <v>14899</v>
      </c>
      <c r="D1843" s="51">
        <v>12.54</v>
      </c>
    </row>
    <row r="1844" spans="1:4" ht="15.75" customHeight="1" x14ac:dyDescent="0.3">
      <c r="A1844" s="51">
        <v>1917505</v>
      </c>
      <c r="B1844" s="51" t="s">
        <v>16550</v>
      </c>
      <c r="C1844" s="51" t="s">
        <v>14899</v>
      </c>
      <c r="D1844" s="51">
        <v>13.2</v>
      </c>
    </row>
    <row r="1845" spans="1:4" ht="15.75" customHeight="1" x14ac:dyDescent="0.3">
      <c r="A1845" s="51">
        <v>1917506</v>
      </c>
      <c r="B1845" s="51" t="s">
        <v>16551</v>
      </c>
      <c r="C1845" s="51" t="s">
        <v>14899</v>
      </c>
      <c r="D1845" s="51">
        <v>13.57</v>
      </c>
    </row>
    <row r="1846" spans="1:4" ht="15.75" customHeight="1" x14ac:dyDescent="0.3">
      <c r="A1846" s="51">
        <v>1917507</v>
      </c>
      <c r="B1846" s="51" t="s">
        <v>16552</v>
      </c>
      <c r="C1846" s="51" t="s">
        <v>14899</v>
      </c>
      <c r="D1846" s="51">
        <v>13.95</v>
      </c>
    </row>
    <row r="1847" spans="1:4" ht="15.75" customHeight="1" x14ac:dyDescent="0.3">
      <c r="A1847" s="51">
        <v>1917480</v>
      </c>
      <c r="B1847" s="51" t="s">
        <v>16553</v>
      </c>
      <c r="C1847" s="51" t="s">
        <v>14899</v>
      </c>
      <c r="D1847" s="51">
        <v>4.3</v>
      </c>
    </row>
    <row r="1848" spans="1:4" ht="15.75" customHeight="1" x14ac:dyDescent="0.3">
      <c r="A1848" s="51">
        <v>1917508</v>
      </c>
      <c r="B1848" s="51" t="s">
        <v>16554</v>
      </c>
      <c r="C1848" s="51" t="s">
        <v>14899</v>
      </c>
      <c r="D1848" s="51">
        <v>14.33</v>
      </c>
    </row>
    <row r="1849" spans="1:4" ht="15.75" customHeight="1" x14ac:dyDescent="0.3">
      <c r="A1849" s="51">
        <v>1917509</v>
      </c>
      <c r="B1849" s="51" t="s">
        <v>16555</v>
      </c>
      <c r="C1849" s="51" t="s">
        <v>14899</v>
      </c>
      <c r="D1849" s="51">
        <v>14.81</v>
      </c>
    </row>
    <row r="1850" spans="1:4" ht="15.75" customHeight="1" x14ac:dyDescent="0.3">
      <c r="A1850" s="51">
        <v>1917510</v>
      </c>
      <c r="B1850" s="51" t="s">
        <v>16556</v>
      </c>
      <c r="C1850" s="51" t="s">
        <v>14899</v>
      </c>
      <c r="D1850" s="51">
        <v>15.51</v>
      </c>
    </row>
    <row r="1851" spans="1:4" ht="15.75" customHeight="1" x14ac:dyDescent="0.3">
      <c r="A1851" s="51">
        <v>1917511</v>
      </c>
      <c r="B1851" s="51" t="s">
        <v>16557</v>
      </c>
      <c r="C1851" s="51" t="s">
        <v>14899</v>
      </c>
      <c r="D1851" s="51">
        <v>15.93</v>
      </c>
    </row>
    <row r="1852" spans="1:4" ht="15.75" customHeight="1" x14ac:dyDescent="0.3">
      <c r="A1852" s="51">
        <v>1917512</v>
      </c>
      <c r="B1852" s="51" t="s">
        <v>16558</v>
      </c>
      <c r="C1852" s="51" t="s">
        <v>14899</v>
      </c>
      <c r="D1852" s="51">
        <v>16.45</v>
      </c>
    </row>
    <row r="1853" spans="1:4" ht="15.75" customHeight="1" x14ac:dyDescent="0.3">
      <c r="A1853" s="51">
        <v>1917513</v>
      </c>
      <c r="B1853" s="51" t="s">
        <v>16559</v>
      </c>
      <c r="C1853" s="51" t="s">
        <v>14899</v>
      </c>
      <c r="D1853" s="51">
        <v>16.920000000000002</v>
      </c>
    </row>
    <row r="1854" spans="1:4" ht="15.75" customHeight="1" x14ac:dyDescent="0.3">
      <c r="A1854" s="51">
        <v>1917514</v>
      </c>
      <c r="B1854" s="51" t="s">
        <v>16560</v>
      </c>
      <c r="C1854" s="51" t="s">
        <v>14899</v>
      </c>
      <c r="D1854" s="51">
        <v>17.489999999999998</v>
      </c>
    </row>
    <row r="1855" spans="1:4" ht="15.75" customHeight="1" x14ac:dyDescent="0.3">
      <c r="A1855" s="51">
        <v>1917515</v>
      </c>
      <c r="B1855" s="51" t="s">
        <v>16561</v>
      </c>
      <c r="C1855" s="51" t="s">
        <v>14899</v>
      </c>
      <c r="D1855" s="51">
        <v>18.37</v>
      </c>
    </row>
    <row r="1856" spans="1:4" ht="15.75" customHeight="1" x14ac:dyDescent="0.3">
      <c r="A1856" s="51">
        <v>1917516</v>
      </c>
      <c r="B1856" s="51" t="s">
        <v>16562</v>
      </c>
      <c r="C1856" s="51" t="s">
        <v>14899</v>
      </c>
      <c r="D1856" s="51">
        <v>18.98</v>
      </c>
    </row>
    <row r="1857" spans="1:4" ht="15.75" customHeight="1" x14ac:dyDescent="0.3">
      <c r="A1857" s="51">
        <v>1917517</v>
      </c>
      <c r="B1857" s="51" t="s">
        <v>16563</v>
      </c>
      <c r="C1857" s="51" t="s">
        <v>14899</v>
      </c>
      <c r="D1857" s="51">
        <v>19.82</v>
      </c>
    </row>
    <row r="1858" spans="1:4" ht="15.75" customHeight="1" x14ac:dyDescent="0.3">
      <c r="A1858" s="51">
        <v>1917481</v>
      </c>
      <c r="B1858" s="51" t="s">
        <v>16564</v>
      </c>
      <c r="C1858" s="51" t="s">
        <v>14899</v>
      </c>
      <c r="D1858" s="51">
        <v>4.4800000000000004</v>
      </c>
    </row>
    <row r="1859" spans="1:4" ht="15.75" customHeight="1" x14ac:dyDescent="0.3">
      <c r="A1859" s="51">
        <v>1917518</v>
      </c>
      <c r="B1859" s="51" t="s">
        <v>16565</v>
      </c>
      <c r="C1859" s="51" t="s">
        <v>14899</v>
      </c>
      <c r="D1859" s="51">
        <v>20.64</v>
      </c>
    </row>
    <row r="1860" spans="1:4" ht="15.75" customHeight="1" x14ac:dyDescent="0.3">
      <c r="A1860" s="51">
        <v>1917519</v>
      </c>
      <c r="B1860" s="51" t="s">
        <v>16566</v>
      </c>
      <c r="C1860" s="51" t="s">
        <v>14899</v>
      </c>
      <c r="D1860" s="51">
        <v>21.68</v>
      </c>
    </row>
    <row r="1861" spans="1:4" ht="15.75" customHeight="1" x14ac:dyDescent="0.3">
      <c r="A1861" s="51">
        <v>1917520</v>
      </c>
      <c r="B1861" s="51" t="s">
        <v>16567</v>
      </c>
      <c r="C1861" s="51" t="s">
        <v>14899</v>
      </c>
      <c r="D1861" s="51">
        <v>22.9</v>
      </c>
    </row>
    <row r="1862" spans="1:4" ht="15.75" customHeight="1" x14ac:dyDescent="0.3">
      <c r="A1862" s="51">
        <v>1917521</v>
      </c>
      <c r="B1862" s="51" t="s">
        <v>16568</v>
      </c>
      <c r="C1862" s="51" t="s">
        <v>14899</v>
      </c>
      <c r="D1862" s="51">
        <v>23.89</v>
      </c>
    </row>
    <row r="1863" spans="1:4" ht="15.75" customHeight="1" x14ac:dyDescent="0.3">
      <c r="A1863" s="51">
        <v>1917522</v>
      </c>
      <c r="B1863" s="51" t="s">
        <v>16569</v>
      </c>
      <c r="C1863" s="51" t="s">
        <v>14899</v>
      </c>
      <c r="D1863" s="51">
        <v>24.98</v>
      </c>
    </row>
    <row r="1864" spans="1:4" ht="15.75" customHeight="1" x14ac:dyDescent="0.3">
      <c r="A1864" s="51">
        <v>1917523</v>
      </c>
      <c r="B1864" s="51" t="s">
        <v>16570</v>
      </c>
      <c r="C1864" s="51" t="s">
        <v>14899</v>
      </c>
      <c r="D1864" s="51">
        <v>26.11</v>
      </c>
    </row>
    <row r="1865" spans="1:4" ht="15.75" customHeight="1" x14ac:dyDescent="0.3">
      <c r="A1865" s="51">
        <v>1917524</v>
      </c>
      <c r="B1865" s="51" t="s">
        <v>16571</v>
      </c>
      <c r="C1865" s="51" t="s">
        <v>14899</v>
      </c>
      <c r="D1865" s="51">
        <v>27.3</v>
      </c>
    </row>
    <row r="1866" spans="1:4" ht="15.75" customHeight="1" x14ac:dyDescent="0.3">
      <c r="A1866" s="51">
        <v>1917525</v>
      </c>
      <c r="B1866" s="51" t="s">
        <v>16572</v>
      </c>
      <c r="C1866" s="51" t="s">
        <v>14899</v>
      </c>
      <c r="D1866" s="51">
        <v>28.79</v>
      </c>
    </row>
    <row r="1867" spans="1:4" ht="15.75" customHeight="1" x14ac:dyDescent="0.3">
      <c r="A1867" s="51">
        <v>1917526</v>
      </c>
      <c r="B1867" s="51" t="s">
        <v>16573</v>
      </c>
      <c r="C1867" s="51" t="s">
        <v>14899</v>
      </c>
      <c r="D1867" s="51">
        <v>29.9</v>
      </c>
    </row>
    <row r="1868" spans="1:4" ht="15.75" customHeight="1" x14ac:dyDescent="0.3">
      <c r="A1868" s="51">
        <v>1917527</v>
      </c>
      <c r="B1868" s="51" t="s">
        <v>16574</v>
      </c>
      <c r="C1868" s="51" t="s">
        <v>14899</v>
      </c>
      <c r="D1868" s="51">
        <v>31</v>
      </c>
    </row>
    <row r="1869" spans="1:4" ht="15.75" customHeight="1" x14ac:dyDescent="0.3">
      <c r="A1869" s="51">
        <v>1917482</v>
      </c>
      <c r="B1869" s="51" t="s">
        <v>16575</v>
      </c>
      <c r="C1869" s="51" t="s">
        <v>14899</v>
      </c>
      <c r="D1869" s="51">
        <v>4.67</v>
      </c>
    </row>
    <row r="1870" spans="1:4" ht="15.75" customHeight="1" x14ac:dyDescent="0.3">
      <c r="A1870" s="51">
        <v>1917737</v>
      </c>
      <c r="B1870" s="51" t="s">
        <v>16576</v>
      </c>
      <c r="C1870" s="51" t="s">
        <v>14899</v>
      </c>
      <c r="D1870" s="51">
        <v>4.2699999999999996</v>
      </c>
    </row>
    <row r="1871" spans="1:4" ht="15.75" customHeight="1" x14ac:dyDescent="0.3">
      <c r="A1871" s="51">
        <v>1917220</v>
      </c>
      <c r="B1871" s="51" t="s">
        <v>16577</v>
      </c>
      <c r="C1871" s="51" t="s">
        <v>14899</v>
      </c>
      <c r="D1871" s="51">
        <v>6.96</v>
      </c>
    </row>
    <row r="1872" spans="1:4" ht="15.75" customHeight="1" x14ac:dyDescent="0.3">
      <c r="A1872" s="51">
        <v>1917221</v>
      </c>
      <c r="B1872" s="51" t="s">
        <v>16578</v>
      </c>
      <c r="C1872" s="51" t="s">
        <v>14899</v>
      </c>
      <c r="D1872" s="51">
        <v>7.46</v>
      </c>
    </row>
    <row r="1873" spans="1:4" ht="15.75" customHeight="1" x14ac:dyDescent="0.3">
      <c r="A1873" s="51">
        <v>1917222</v>
      </c>
      <c r="B1873" s="51" t="s">
        <v>16579</v>
      </c>
      <c r="C1873" s="51" t="s">
        <v>14899</v>
      </c>
      <c r="D1873" s="51">
        <v>8.06</v>
      </c>
    </row>
    <row r="1874" spans="1:4" ht="15.75" customHeight="1" x14ac:dyDescent="0.3">
      <c r="A1874" s="51">
        <v>1917223</v>
      </c>
      <c r="B1874" s="51" t="s">
        <v>16580</v>
      </c>
      <c r="C1874" s="51" t="s">
        <v>14899</v>
      </c>
      <c r="D1874" s="51">
        <v>8.44</v>
      </c>
    </row>
    <row r="1875" spans="1:4" ht="15.75" customHeight="1" x14ac:dyDescent="0.3">
      <c r="A1875" s="51">
        <v>1917224</v>
      </c>
      <c r="B1875" s="51" t="s">
        <v>16581</v>
      </c>
      <c r="C1875" s="51" t="s">
        <v>14899</v>
      </c>
      <c r="D1875" s="51">
        <v>8.84</v>
      </c>
    </row>
    <row r="1876" spans="1:4" ht="15.75" customHeight="1" x14ac:dyDescent="0.3">
      <c r="A1876" s="51">
        <v>1917225</v>
      </c>
      <c r="B1876" s="51" t="s">
        <v>16582</v>
      </c>
      <c r="C1876" s="51" t="s">
        <v>14899</v>
      </c>
      <c r="D1876" s="51">
        <v>9.31</v>
      </c>
    </row>
    <row r="1877" spans="1:4" ht="15.75" customHeight="1" x14ac:dyDescent="0.3">
      <c r="A1877" s="51">
        <v>1917226</v>
      </c>
      <c r="B1877" s="51" t="s">
        <v>16583</v>
      </c>
      <c r="C1877" s="51" t="s">
        <v>14899</v>
      </c>
      <c r="D1877" s="51">
        <v>9.75</v>
      </c>
    </row>
    <row r="1878" spans="1:4" ht="15.75" customHeight="1" x14ac:dyDescent="0.3">
      <c r="A1878" s="51">
        <v>1917227</v>
      </c>
      <c r="B1878" s="51" t="s">
        <v>16584</v>
      </c>
      <c r="C1878" s="51" t="s">
        <v>14899</v>
      </c>
      <c r="D1878" s="51">
        <v>10.39</v>
      </c>
    </row>
    <row r="1879" spans="1:4" ht="15.75" customHeight="1" x14ac:dyDescent="0.3">
      <c r="A1879" s="51">
        <v>1917228</v>
      </c>
      <c r="B1879" s="51" t="s">
        <v>16585</v>
      </c>
      <c r="C1879" s="51" t="s">
        <v>14899</v>
      </c>
      <c r="D1879" s="51">
        <v>10.92</v>
      </c>
    </row>
    <row r="1880" spans="1:4" ht="15.75" customHeight="1" x14ac:dyDescent="0.3">
      <c r="A1880" s="51">
        <v>1917229</v>
      </c>
      <c r="B1880" s="51" t="s">
        <v>16586</v>
      </c>
      <c r="C1880" s="51" t="s">
        <v>14899</v>
      </c>
      <c r="D1880" s="51">
        <v>11.38</v>
      </c>
    </row>
    <row r="1881" spans="1:4" ht="15.75" customHeight="1" x14ac:dyDescent="0.3">
      <c r="A1881" s="51">
        <v>1917230</v>
      </c>
      <c r="B1881" s="51" t="s">
        <v>16587</v>
      </c>
      <c r="C1881" s="51" t="s">
        <v>14899</v>
      </c>
      <c r="D1881" s="51">
        <v>11.91</v>
      </c>
    </row>
    <row r="1882" spans="1:4" ht="15.75" customHeight="1" x14ac:dyDescent="0.3">
      <c r="A1882" s="51">
        <v>1917231</v>
      </c>
      <c r="B1882" s="51" t="s">
        <v>16588</v>
      </c>
      <c r="C1882" s="51" t="s">
        <v>14899</v>
      </c>
      <c r="D1882" s="51">
        <v>12.46</v>
      </c>
    </row>
    <row r="1883" spans="1:4" ht="15.75" customHeight="1" x14ac:dyDescent="0.3">
      <c r="A1883" s="51">
        <v>1917232</v>
      </c>
      <c r="B1883" s="51" t="s">
        <v>16589</v>
      </c>
      <c r="C1883" s="51" t="s">
        <v>14899</v>
      </c>
      <c r="D1883" s="51">
        <v>13.2</v>
      </c>
    </row>
    <row r="1884" spans="1:4" ht="15.75" customHeight="1" x14ac:dyDescent="0.3">
      <c r="A1884" s="51">
        <v>1917233</v>
      </c>
      <c r="B1884" s="51" t="s">
        <v>16590</v>
      </c>
      <c r="C1884" s="51" t="s">
        <v>14899</v>
      </c>
      <c r="D1884" s="51">
        <v>13.77</v>
      </c>
    </row>
    <row r="1885" spans="1:4" ht="15.75" customHeight="1" x14ac:dyDescent="0.3">
      <c r="A1885" s="51">
        <v>1917234</v>
      </c>
      <c r="B1885" s="51" t="s">
        <v>16591</v>
      </c>
      <c r="C1885" s="51" t="s">
        <v>14899</v>
      </c>
      <c r="D1885" s="51">
        <v>14.45</v>
      </c>
    </row>
    <row r="1886" spans="1:4" ht="15.75" customHeight="1" x14ac:dyDescent="0.3">
      <c r="A1886" s="51">
        <v>1917217</v>
      </c>
      <c r="B1886" s="51" t="s">
        <v>16592</v>
      </c>
      <c r="C1886" s="51" t="s">
        <v>14899</v>
      </c>
      <c r="D1886" s="51">
        <v>5.67</v>
      </c>
    </row>
    <row r="1887" spans="1:4" ht="15.75" customHeight="1" x14ac:dyDescent="0.3">
      <c r="A1887" s="51">
        <v>1917218</v>
      </c>
      <c r="B1887" s="51" t="s">
        <v>16593</v>
      </c>
      <c r="C1887" s="51" t="s">
        <v>14899</v>
      </c>
      <c r="D1887" s="51">
        <v>5.91</v>
      </c>
    </row>
    <row r="1888" spans="1:4" ht="15.75" customHeight="1" x14ac:dyDescent="0.3">
      <c r="A1888" s="51">
        <v>1917219</v>
      </c>
      <c r="B1888" s="51" t="s">
        <v>16594</v>
      </c>
      <c r="C1888" s="51" t="s">
        <v>14899</v>
      </c>
      <c r="D1888" s="51">
        <v>6.38</v>
      </c>
    </row>
    <row r="1889" spans="1:4" ht="15.75" customHeight="1" x14ac:dyDescent="0.3">
      <c r="A1889" s="51">
        <v>1917724</v>
      </c>
      <c r="B1889" s="51" t="s">
        <v>16595</v>
      </c>
      <c r="C1889" s="51" t="s">
        <v>14899</v>
      </c>
      <c r="D1889" s="51">
        <v>5.54</v>
      </c>
    </row>
    <row r="1890" spans="1:4" ht="15.75" customHeight="1" x14ac:dyDescent="0.3">
      <c r="A1890" s="51">
        <v>1917274</v>
      </c>
      <c r="B1890" s="51" t="s">
        <v>16596</v>
      </c>
      <c r="C1890" s="51" t="s">
        <v>14899</v>
      </c>
      <c r="D1890" s="51">
        <v>5.18</v>
      </c>
    </row>
    <row r="1891" spans="1:4" ht="15.75" customHeight="1" x14ac:dyDescent="0.3">
      <c r="A1891" s="51">
        <v>1917275</v>
      </c>
      <c r="B1891" s="51" t="s">
        <v>16597</v>
      </c>
      <c r="C1891" s="51" t="s">
        <v>14899</v>
      </c>
      <c r="D1891" s="51">
        <v>5.51</v>
      </c>
    </row>
    <row r="1892" spans="1:4" ht="15.75" customHeight="1" x14ac:dyDescent="0.3">
      <c r="A1892" s="51">
        <v>1917276</v>
      </c>
      <c r="B1892" s="51" t="s">
        <v>16598</v>
      </c>
      <c r="C1892" s="51" t="s">
        <v>14899</v>
      </c>
      <c r="D1892" s="51">
        <v>6.08</v>
      </c>
    </row>
    <row r="1893" spans="1:4" ht="15.75" customHeight="1" x14ac:dyDescent="0.3">
      <c r="A1893" s="51">
        <v>1917277</v>
      </c>
      <c r="B1893" s="51" t="s">
        <v>16599</v>
      </c>
      <c r="C1893" s="51" t="s">
        <v>14899</v>
      </c>
      <c r="D1893" s="51">
        <v>6.5</v>
      </c>
    </row>
    <row r="1894" spans="1:4" ht="15.75" customHeight="1" x14ac:dyDescent="0.3">
      <c r="A1894" s="51">
        <v>1917278</v>
      </c>
      <c r="B1894" s="51" t="s">
        <v>16600</v>
      </c>
      <c r="C1894" s="51" t="s">
        <v>14899</v>
      </c>
      <c r="D1894" s="51">
        <v>6.74</v>
      </c>
    </row>
    <row r="1895" spans="1:4" ht="15.75" customHeight="1" x14ac:dyDescent="0.3">
      <c r="A1895" s="51">
        <v>1917279</v>
      </c>
      <c r="B1895" s="51" t="s">
        <v>16601</v>
      </c>
      <c r="C1895" s="51" t="s">
        <v>14899</v>
      </c>
      <c r="D1895" s="51">
        <v>7.16</v>
      </c>
    </row>
    <row r="1896" spans="1:4" ht="15.75" customHeight="1" x14ac:dyDescent="0.3">
      <c r="A1896" s="51">
        <v>1917280</v>
      </c>
      <c r="B1896" s="51" t="s">
        <v>16602</v>
      </c>
      <c r="C1896" s="51" t="s">
        <v>14899</v>
      </c>
      <c r="D1896" s="51">
        <v>7.57</v>
      </c>
    </row>
    <row r="1897" spans="1:4" ht="15.75" customHeight="1" x14ac:dyDescent="0.3">
      <c r="A1897" s="51">
        <v>1917281</v>
      </c>
      <c r="B1897" s="51" t="s">
        <v>16603</v>
      </c>
      <c r="C1897" s="51" t="s">
        <v>14899</v>
      </c>
      <c r="D1897" s="51">
        <v>8.17</v>
      </c>
    </row>
    <row r="1898" spans="1:4" ht="15.75" customHeight="1" x14ac:dyDescent="0.3">
      <c r="A1898" s="51">
        <v>1917282</v>
      </c>
      <c r="B1898" s="51" t="s">
        <v>16604</v>
      </c>
      <c r="C1898" s="51" t="s">
        <v>14899</v>
      </c>
      <c r="D1898" s="51">
        <v>8.58</v>
      </c>
    </row>
    <row r="1899" spans="1:4" ht="15.75" customHeight="1" x14ac:dyDescent="0.3">
      <c r="A1899" s="51">
        <v>1917283</v>
      </c>
      <c r="B1899" s="51" t="s">
        <v>16605</v>
      </c>
      <c r="C1899" s="51" t="s">
        <v>14899</v>
      </c>
      <c r="D1899" s="51">
        <v>9</v>
      </c>
    </row>
    <row r="1900" spans="1:4" ht="15.75" customHeight="1" x14ac:dyDescent="0.3">
      <c r="A1900" s="51">
        <v>1917284</v>
      </c>
      <c r="B1900" s="51" t="s">
        <v>16606</v>
      </c>
      <c r="C1900" s="51" t="s">
        <v>14899</v>
      </c>
      <c r="D1900" s="51">
        <v>9.3699999999999992</v>
      </c>
    </row>
    <row r="1901" spans="1:4" ht="15.75" customHeight="1" x14ac:dyDescent="0.3">
      <c r="A1901" s="51">
        <v>1917285</v>
      </c>
      <c r="B1901" s="51" t="s">
        <v>16607</v>
      </c>
      <c r="C1901" s="51" t="s">
        <v>14899</v>
      </c>
      <c r="D1901" s="51">
        <v>9.81</v>
      </c>
    </row>
    <row r="1902" spans="1:4" ht="15.75" customHeight="1" x14ac:dyDescent="0.3">
      <c r="A1902" s="51">
        <v>1917286</v>
      </c>
      <c r="B1902" s="51" t="s">
        <v>16608</v>
      </c>
      <c r="C1902" s="51" t="s">
        <v>14899</v>
      </c>
      <c r="D1902" s="51">
        <v>10.56</v>
      </c>
    </row>
    <row r="1903" spans="1:4" ht="15.75" customHeight="1" x14ac:dyDescent="0.3">
      <c r="A1903" s="51">
        <v>1917287</v>
      </c>
      <c r="B1903" s="51" t="s">
        <v>16609</v>
      </c>
      <c r="C1903" s="51" t="s">
        <v>14899</v>
      </c>
      <c r="D1903" s="51">
        <v>11.03</v>
      </c>
    </row>
    <row r="1904" spans="1:4" ht="15.75" customHeight="1" x14ac:dyDescent="0.3">
      <c r="A1904" s="51">
        <v>1917288</v>
      </c>
      <c r="B1904" s="51" t="s">
        <v>16610</v>
      </c>
      <c r="C1904" s="51" t="s">
        <v>14899</v>
      </c>
      <c r="D1904" s="51">
        <v>11.52</v>
      </c>
    </row>
    <row r="1905" spans="1:4" ht="15.75" customHeight="1" x14ac:dyDescent="0.3">
      <c r="A1905" s="51">
        <v>1917289</v>
      </c>
      <c r="B1905" s="51" t="s">
        <v>16611</v>
      </c>
      <c r="C1905" s="51" t="s">
        <v>14899</v>
      </c>
      <c r="D1905" s="51">
        <v>12.07</v>
      </c>
    </row>
    <row r="1906" spans="1:4" ht="15.75" customHeight="1" x14ac:dyDescent="0.3">
      <c r="A1906" s="51">
        <v>1917290</v>
      </c>
      <c r="B1906" s="51" t="s">
        <v>16612</v>
      </c>
      <c r="C1906" s="51" t="s">
        <v>14899</v>
      </c>
      <c r="D1906" s="51">
        <v>12.64</v>
      </c>
    </row>
    <row r="1907" spans="1:4" ht="15.75" customHeight="1" x14ac:dyDescent="0.3">
      <c r="A1907" s="51">
        <v>1917291</v>
      </c>
      <c r="B1907" s="51" t="s">
        <v>16613</v>
      </c>
      <c r="C1907" s="51" t="s">
        <v>14899</v>
      </c>
      <c r="D1907" s="51">
        <v>13.46</v>
      </c>
    </row>
    <row r="1908" spans="1:4" ht="15.75" customHeight="1" x14ac:dyDescent="0.3">
      <c r="A1908" s="51">
        <v>1917292</v>
      </c>
      <c r="B1908" s="51" t="s">
        <v>16614</v>
      </c>
      <c r="C1908" s="51" t="s">
        <v>14899</v>
      </c>
      <c r="D1908" s="51">
        <v>14.09</v>
      </c>
    </row>
    <row r="1909" spans="1:4" ht="15.75" customHeight="1" x14ac:dyDescent="0.3">
      <c r="A1909" s="51">
        <v>1917293</v>
      </c>
      <c r="B1909" s="51" t="s">
        <v>16615</v>
      </c>
      <c r="C1909" s="51" t="s">
        <v>14899</v>
      </c>
      <c r="D1909" s="51">
        <v>14.74</v>
      </c>
    </row>
    <row r="1910" spans="1:4" ht="15.75" customHeight="1" x14ac:dyDescent="0.3">
      <c r="A1910" s="51">
        <v>1917294</v>
      </c>
      <c r="B1910" s="51" t="s">
        <v>16616</v>
      </c>
      <c r="C1910" s="51" t="s">
        <v>14899</v>
      </c>
      <c r="D1910" s="51">
        <v>15.61</v>
      </c>
    </row>
    <row r="1911" spans="1:4" ht="15.75" customHeight="1" x14ac:dyDescent="0.3">
      <c r="A1911" s="51">
        <v>1917295</v>
      </c>
      <c r="B1911" s="51" t="s">
        <v>16617</v>
      </c>
      <c r="C1911" s="51" t="s">
        <v>14899</v>
      </c>
      <c r="D1911" s="51">
        <v>16.46</v>
      </c>
    </row>
    <row r="1912" spans="1:4" ht="15.75" customHeight="1" x14ac:dyDescent="0.3">
      <c r="A1912" s="51">
        <v>1917296</v>
      </c>
      <c r="B1912" s="51" t="s">
        <v>16618</v>
      </c>
      <c r="C1912" s="51" t="s">
        <v>14899</v>
      </c>
      <c r="D1912" s="51">
        <v>17.670000000000002</v>
      </c>
    </row>
    <row r="1913" spans="1:4" ht="15.75" customHeight="1" x14ac:dyDescent="0.3">
      <c r="A1913" s="51">
        <v>1917297</v>
      </c>
      <c r="B1913" s="51" t="s">
        <v>16619</v>
      </c>
      <c r="C1913" s="51" t="s">
        <v>14899</v>
      </c>
      <c r="D1913" s="51">
        <v>18.79</v>
      </c>
    </row>
    <row r="1914" spans="1:4" ht="15.75" customHeight="1" x14ac:dyDescent="0.3">
      <c r="A1914" s="51">
        <v>1917298</v>
      </c>
      <c r="B1914" s="51" t="s">
        <v>16620</v>
      </c>
      <c r="C1914" s="51" t="s">
        <v>14899</v>
      </c>
      <c r="D1914" s="51">
        <v>19.989999999999998</v>
      </c>
    </row>
    <row r="1915" spans="1:4" ht="15.75" customHeight="1" x14ac:dyDescent="0.3">
      <c r="A1915" s="51">
        <v>1917271</v>
      </c>
      <c r="B1915" s="51" t="s">
        <v>16621</v>
      </c>
      <c r="C1915" s="51" t="s">
        <v>14899</v>
      </c>
      <c r="D1915" s="51">
        <v>4.3600000000000003</v>
      </c>
    </row>
    <row r="1916" spans="1:4" ht="15.75" customHeight="1" x14ac:dyDescent="0.3">
      <c r="A1916" s="51">
        <v>1917299</v>
      </c>
      <c r="B1916" s="51" t="s">
        <v>16622</v>
      </c>
      <c r="C1916" s="51" t="s">
        <v>14899</v>
      </c>
      <c r="D1916" s="51">
        <v>21.43</v>
      </c>
    </row>
    <row r="1917" spans="1:4" ht="15.75" customHeight="1" x14ac:dyDescent="0.3">
      <c r="A1917" s="51">
        <v>1917300</v>
      </c>
      <c r="B1917" s="51" t="s">
        <v>16623</v>
      </c>
      <c r="C1917" s="51" t="s">
        <v>14899</v>
      </c>
      <c r="D1917" s="51">
        <v>22.99</v>
      </c>
    </row>
    <row r="1918" spans="1:4" ht="15.75" customHeight="1" x14ac:dyDescent="0.3">
      <c r="A1918" s="51">
        <v>1917301</v>
      </c>
      <c r="B1918" s="51" t="s">
        <v>16624</v>
      </c>
      <c r="C1918" s="51" t="s">
        <v>14899</v>
      </c>
      <c r="D1918" s="51">
        <v>25.08</v>
      </c>
    </row>
    <row r="1919" spans="1:4" ht="15.75" customHeight="1" x14ac:dyDescent="0.3">
      <c r="A1919" s="51">
        <v>1917302</v>
      </c>
      <c r="B1919" s="51" t="s">
        <v>16625</v>
      </c>
      <c r="C1919" s="51" t="s">
        <v>14899</v>
      </c>
      <c r="D1919" s="51">
        <v>27.06</v>
      </c>
    </row>
    <row r="1920" spans="1:4" ht="15.75" customHeight="1" x14ac:dyDescent="0.3">
      <c r="A1920" s="51">
        <v>1917303</v>
      </c>
      <c r="B1920" s="51" t="s">
        <v>16626</v>
      </c>
      <c r="C1920" s="51" t="s">
        <v>14899</v>
      </c>
      <c r="D1920" s="51">
        <v>28.92</v>
      </c>
    </row>
    <row r="1921" spans="1:4" ht="15.75" customHeight="1" x14ac:dyDescent="0.3">
      <c r="A1921" s="51">
        <v>1917304</v>
      </c>
      <c r="B1921" s="51" t="s">
        <v>16627</v>
      </c>
      <c r="C1921" s="51" t="s">
        <v>14899</v>
      </c>
      <c r="D1921" s="51">
        <v>30.75</v>
      </c>
    </row>
    <row r="1922" spans="1:4" ht="15.75" customHeight="1" x14ac:dyDescent="0.3">
      <c r="A1922" s="51">
        <v>1917305</v>
      </c>
      <c r="B1922" s="51" t="s">
        <v>16628</v>
      </c>
      <c r="C1922" s="51" t="s">
        <v>14899</v>
      </c>
      <c r="D1922" s="51">
        <v>32.770000000000003</v>
      </c>
    </row>
    <row r="1923" spans="1:4" ht="15.75" customHeight="1" x14ac:dyDescent="0.3">
      <c r="A1923" s="51">
        <v>1917306</v>
      </c>
      <c r="B1923" s="51" t="s">
        <v>16629</v>
      </c>
      <c r="C1923" s="51" t="s">
        <v>14899</v>
      </c>
      <c r="D1923" s="51">
        <v>35.26</v>
      </c>
    </row>
    <row r="1924" spans="1:4" ht="15.75" customHeight="1" x14ac:dyDescent="0.3">
      <c r="A1924" s="51">
        <v>1917307</v>
      </c>
      <c r="B1924" s="51" t="s">
        <v>16630</v>
      </c>
      <c r="C1924" s="51" t="s">
        <v>14899</v>
      </c>
      <c r="D1924" s="51">
        <v>37.119999999999997</v>
      </c>
    </row>
    <row r="1925" spans="1:4" ht="15.75" customHeight="1" x14ac:dyDescent="0.3">
      <c r="A1925" s="51">
        <v>1917272</v>
      </c>
      <c r="B1925" s="51" t="s">
        <v>16631</v>
      </c>
      <c r="C1925" s="51" t="s">
        <v>14899</v>
      </c>
      <c r="D1925" s="51">
        <v>4.58</v>
      </c>
    </row>
    <row r="1926" spans="1:4" ht="15.75" customHeight="1" x14ac:dyDescent="0.3">
      <c r="A1926" s="51">
        <v>1917273</v>
      </c>
      <c r="B1926" s="51" t="s">
        <v>16632</v>
      </c>
      <c r="C1926" s="51" t="s">
        <v>14899</v>
      </c>
      <c r="D1926" s="51">
        <v>4.82</v>
      </c>
    </row>
    <row r="1927" spans="1:4" ht="15.75" customHeight="1" x14ac:dyDescent="0.3">
      <c r="A1927" s="51">
        <v>1917729</v>
      </c>
      <c r="B1927" s="51" t="s">
        <v>16633</v>
      </c>
      <c r="C1927" s="51" t="s">
        <v>14899</v>
      </c>
      <c r="D1927" s="51">
        <v>4.29</v>
      </c>
    </row>
    <row r="1928" spans="1:4" ht="15.75" customHeight="1" x14ac:dyDescent="0.3">
      <c r="A1928" s="51">
        <v>1917367</v>
      </c>
      <c r="B1928" s="51" t="s">
        <v>16634</v>
      </c>
      <c r="C1928" s="51" t="s">
        <v>14899</v>
      </c>
      <c r="D1928" s="51">
        <v>4.93</v>
      </c>
    </row>
    <row r="1929" spans="1:4" ht="15.75" customHeight="1" x14ac:dyDescent="0.3">
      <c r="A1929" s="51">
        <v>1917368</v>
      </c>
      <c r="B1929" s="51" t="s">
        <v>16635</v>
      </c>
      <c r="C1929" s="51" t="s">
        <v>14899</v>
      </c>
      <c r="D1929" s="51">
        <v>5.27</v>
      </c>
    </row>
    <row r="1930" spans="1:4" ht="15.75" customHeight="1" x14ac:dyDescent="0.3">
      <c r="A1930" s="51">
        <v>1917369</v>
      </c>
      <c r="B1930" s="51" t="s">
        <v>16636</v>
      </c>
      <c r="C1930" s="51" t="s">
        <v>14899</v>
      </c>
      <c r="D1930" s="51">
        <v>5.77</v>
      </c>
    </row>
    <row r="1931" spans="1:4" ht="15.75" customHeight="1" x14ac:dyDescent="0.3">
      <c r="A1931" s="51">
        <v>1917370</v>
      </c>
      <c r="B1931" s="51" t="s">
        <v>16637</v>
      </c>
      <c r="C1931" s="51" t="s">
        <v>14899</v>
      </c>
      <c r="D1931" s="51">
        <v>6.08</v>
      </c>
    </row>
    <row r="1932" spans="1:4" ht="15.75" customHeight="1" x14ac:dyDescent="0.3">
      <c r="A1932" s="51">
        <v>1917371</v>
      </c>
      <c r="B1932" s="51" t="s">
        <v>16638</v>
      </c>
      <c r="C1932" s="51" t="s">
        <v>14899</v>
      </c>
      <c r="D1932" s="51">
        <v>6.37</v>
      </c>
    </row>
    <row r="1933" spans="1:4" ht="15.75" customHeight="1" x14ac:dyDescent="0.3">
      <c r="A1933" s="51">
        <v>1917372</v>
      </c>
      <c r="B1933" s="51" t="s">
        <v>16639</v>
      </c>
      <c r="C1933" s="51" t="s">
        <v>14899</v>
      </c>
      <c r="D1933" s="51">
        <v>6.67</v>
      </c>
    </row>
    <row r="1934" spans="1:4" ht="15.75" customHeight="1" x14ac:dyDescent="0.3">
      <c r="A1934" s="51">
        <v>1917373</v>
      </c>
      <c r="B1934" s="51" t="s">
        <v>16640</v>
      </c>
      <c r="C1934" s="51" t="s">
        <v>14899</v>
      </c>
      <c r="D1934" s="51">
        <v>6.9</v>
      </c>
    </row>
    <row r="1935" spans="1:4" ht="15.75" customHeight="1" x14ac:dyDescent="0.3">
      <c r="A1935" s="51">
        <v>1917374</v>
      </c>
      <c r="B1935" s="51" t="s">
        <v>16641</v>
      </c>
      <c r="C1935" s="51" t="s">
        <v>14899</v>
      </c>
      <c r="D1935" s="51">
        <v>7.47</v>
      </c>
    </row>
    <row r="1936" spans="1:4" ht="15.75" customHeight="1" x14ac:dyDescent="0.3">
      <c r="A1936" s="51">
        <v>1917375</v>
      </c>
      <c r="B1936" s="51" t="s">
        <v>16642</v>
      </c>
      <c r="C1936" s="51" t="s">
        <v>14899</v>
      </c>
      <c r="D1936" s="51">
        <v>7.75</v>
      </c>
    </row>
    <row r="1937" spans="1:4" ht="15.75" customHeight="1" x14ac:dyDescent="0.3">
      <c r="A1937" s="51">
        <v>1917376</v>
      </c>
      <c r="B1937" s="51" t="s">
        <v>16643</v>
      </c>
      <c r="C1937" s="51" t="s">
        <v>14899</v>
      </c>
      <c r="D1937" s="51">
        <v>8.0299999999999994</v>
      </c>
    </row>
    <row r="1938" spans="1:4" ht="15.75" customHeight="1" x14ac:dyDescent="0.3">
      <c r="A1938" s="51">
        <v>1917377</v>
      </c>
      <c r="B1938" s="51" t="s">
        <v>16644</v>
      </c>
      <c r="C1938" s="51" t="s">
        <v>14899</v>
      </c>
      <c r="D1938" s="51">
        <v>8.31</v>
      </c>
    </row>
    <row r="1939" spans="1:4" ht="15.75" customHeight="1" x14ac:dyDescent="0.3">
      <c r="A1939" s="51">
        <v>1917378</v>
      </c>
      <c r="B1939" s="51" t="s">
        <v>16645</v>
      </c>
      <c r="C1939" s="51" t="s">
        <v>14899</v>
      </c>
      <c r="D1939" s="51">
        <v>8.6</v>
      </c>
    </row>
    <row r="1940" spans="1:4" ht="15.75" customHeight="1" x14ac:dyDescent="0.3">
      <c r="A1940" s="51">
        <v>1917379</v>
      </c>
      <c r="B1940" s="51" t="s">
        <v>16646</v>
      </c>
      <c r="C1940" s="51" t="s">
        <v>14899</v>
      </c>
      <c r="D1940" s="51">
        <v>9.1999999999999993</v>
      </c>
    </row>
    <row r="1941" spans="1:4" ht="15.75" customHeight="1" x14ac:dyDescent="0.3">
      <c r="A1941" s="51">
        <v>1917380</v>
      </c>
      <c r="B1941" s="51" t="s">
        <v>16647</v>
      </c>
      <c r="C1941" s="51" t="s">
        <v>14899</v>
      </c>
      <c r="D1941" s="51">
        <v>9.5399999999999991</v>
      </c>
    </row>
    <row r="1942" spans="1:4" ht="15.75" customHeight="1" x14ac:dyDescent="0.3">
      <c r="A1942" s="51">
        <v>1917381</v>
      </c>
      <c r="B1942" s="51" t="s">
        <v>16648</v>
      </c>
      <c r="C1942" s="51" t="s">
        <v>14899</v>
      </c>
      <c r="D1942" s="51">
        <v>9.9</v>
      </c>
    </row>
    <row r="1943" spans="1:4" ht="15.75" customHeight="1" x14ac:dyDescent="0.3">
      <c r="A1943" s="51">
        <v>1917382</v>
      </c>
      <c r="B1943" s="51" t="s">
        <v>16649</v>
      </c>
      <c r="C1943" s="51" t="s">
        <v>14899</v>
      </c>
      <c r="D1943" s="51">
        <v>10.35</v>
      </c>
    </row>
    <row r="1944" spans="1:4" ht="15.75" customHeight="1" x14ac:dyDescent="0.3">
      <c r="A1944" s="51">
        <v>1917383</v>
      </c>
      <c r="B1944" s="51" t="s">
        <v>16650</v>
      </c>
      <c r="C1944" s="51" t="s">
        <v>14899</v>
      </c>
      <c r="D1944" s="51">
        <v>10.73</v>
      </c>
    </row>
    <row r="1945" spans="1:4" ht="15.75" customHeight="1" x14ac:dyDescent="0.3">
      <c r="A1945" s="51">
        <v>1917384</v>
      </c>
      <c r="B1945" s="51" t="s">
        <v>16651</v>
      </c>
      <c r="C1945" s="51" t="s">
        <v>14899</v>
      </c>
      <c r="D1945" s="51">
        <v>11.39</v>
      </c>
    </row>
    <row r="1946" spans="1:4" ht="15.75" customHeight="1" x14ac:dyDescent="0.3">
      <c r="A1946" s="51">
        <v>1917385</v>
      </c>
      <c r="B1946" s="51" t="s">
        <v>16652</v>
      </c>
      <c r="C1946" s="51" t="s">
        <v>14899</v>
      </c>
      <c r="D1946" s="51">
        <v>11.88</v>
      </c>
    </row>
    <row r="1947" spans="1:4" ht="15.75" customHeight="1" x14ac:dyDescent="0.3">
      <c r="A1947" s="51">
        <v>1917386</v>
      </c>
      <c r="B1947" s="51" t="s">
        <v>16653</v>
      </c>
      <c r="C1947" s="51" t="s">
        <v>14899</v>
      </c>
      <c r="D1947" s="51">
        <v>12.39</v>
      </c>
    </row>
    <row r="1948" spans="1:4" ht="15.75" customHeight="1" x14ac:dyDescent="0.3">
      <c r="A1948" s="51">
        <v>1917387</v>
      </c>
      <c r="B1948" s="51" t="s">
        <v>16654</v>
      </c>
      <c r="C1948" s="51" t="s">
        <v>14899</v>
      </c>
      <c r="D1948" s="51">
        <v>12.93</v>
      </c>
    </row>
    <row r="1949" spans="1:4" ht="15.75" customHeight="1" x14ac:dyDescent="0.3">
      <c r="A1949" s="51">
        <v>1917388</v>
      </c>
      <c r="B1949" s="51" t="s">
        <v>16655</v>
      </c>
      <c r="C1949" s="51" t="s">
        <v>14899</v>
      </c>
      <c r="D1949" s="51">
        <v>13.48</v>
      </c>
    </row>
    <row r="1950" spans="1:4" ht="15.75" customHeight="1" x14ac:dyDescent="0.3">
      <c r="A1950" s="51">
        <v>1917389</v>
      </c>
      <c r="B1950" s="51" t="s">
        <v>16656</v>
      </c>
      <c r="C1950" s="51" t="s">
        <v>14899</v>
      </c>
      <c r="D1950" s="51">
        <v>14.32</v>
      </c>
    </row>
    <row r="1951" spans="1:4" ht="15.75" customHeight="1" x14ac:dyDescent="0.3">
      <c r="A1951" s="51">
        <v>1917390</v>
      </c>
      <c r="B1951" s="51" t="s">
        <v>16657</v>
      </c>
      <c r="C1951" s="51" t="s">
        <v>14899</v>
      </c>
      <c r="D1951" s="51">
        <v>15.09</v>
      </c>
    </row>
    <row r="1952" spans="1:4" ht="15.75" customHeight="1" x14ac:dyDescent="0.3">
      <c r="A1952" s="51">
        <v>1917391</v>
      </c>
      <c r="B1952" s="51" t="s">
        <v>16658</v>
      </c>
      <c r="C1952" s="51" t="s">
        <v>14899</v>
      </c>
      <c r="D1952" s="51">
        <v>15.91</v>
      </c>
    </row>
    <row r="1953" spans="1:4" ht="15.75" customHeight="1" x14ac:dyDescent="0.3">
      <c r="A1953" s="51">
        <v>1917364</v>
      </c>
      <c r="B1953" s="51" t="s">
        <v>16659</v>
      </c>
      <c r="C1953" s="51" t="s">
        <v>14899</v>
      </c>
      <c r="D1953" s="51">
        <v>3.94</v>
      </c>
    </row>
    <row r="1954" spans="1:4" ht="15.75" customHeight="1" x14ac:dyDescent="0.3">
      <c r="A1954" s="51">
        <v>1917392</v>
      </c>
      <c r="B1954" s="51" t="s">
        <v>16660</v>
      </c>
      <c r="C1954" s="51" t="s">
        <v>14899</v>
      </c>
      <c r="D1954" s="51">
        <v>16.93</v>
      </c>
    </row>
    <row r="1955" spans="1:4" ht="15.75" customHeight="1" x14ac:dyDescent="0.3">
      <c r="A1955" s="51">
        <v>1917393</v>
      </c>
      <c r="B1955" s="51" t="s">
        <v>16661</v>
      </c>
      <c r="C1955" s="51" t="s">
        <v>14899</v>
      </c>
      <c r="D1955" s="51">
        <v>18.010000000000002</v>
      </c>
    </row>
    <row r="1956" spans="1:4" ht="15.75" customHeight="1" x14ac:dyDescent="0.3">
      <c r="A1956" s="51">
        <v>1917394</v>
      </c>
      <c r="B1956" s="51" t="s">
        <v>16662</v>
      </c>
      <c r="C1956" s="51" t="s">
        <v>14899</v>
      </c>
      <c r="D1956" s="51">
        <v>19.53</v>
      </c>
    </row>
    <row r="1957" spans="1:4" ht="15.75" customHeight="1" x14ac:dyDescent="0.3">
      <c r="A1957" s="51">
        <v>1917395</v>
      </c>
      <c r="B1957" s="51" t="s">
        <v>16663</v>
      </c>
      <c r="C1957" s="51" t="s">
        <v>14899</v>
      </c>
      <c r="D1957" s="51">
        <v>20.6</v>
      </c>
    </row>
    <row r="1958" spans="1:4" ht="15.75" customHeight="1" x14ac:dyDescent="0.3">
      <c r="A1958" s="51">
        <v>1917396</v>
      </c>
      <c r="B1958" s="51" t="s">
        <v>16664</v>
      </c>
      <c r="C1958" s="51" t="s">
        <v>14899</v>
      </c>
      <c r="D1958" s="51">
        <v>21.82</v>
      </c>
    </row>
    <row r="1959" spans="1:4" ht="15.75" customHeight="1" x14ac:dyDescent="0.3">
      <c r="A1959" s="51">
        <v>1917397</v>
      </c>
      <c r="B1959" s="51" t="s">
        <v>16665</v>
      </c>
      <c r="C1959" s="51" t="s">
        <v>14899</v>
      </c>
      <c r="D1959" s="51">
        <v>23.23</v>
      </c>
    </row>
    <row r="1960" spans="1:4" ht="15.75" customHeight="1" x14ac:dyDescent="0.3">
      <c r="A1960" s="51">
        <v>1917398</v>
      </c>
      <c r="B1960" s="51" t="s">
        <v>16666</v>
      </c>
      <c r="C1960" s="51" t="s">
        <v>14899</v>
      </c>
      <c r="D1960" s="51">
        <v>24.47</v>
      </c>
    </row>
    <row r="1961" spans="1:4" ht="15.75" customHeight="1" x14ac:dyDescent="0.3">
      <c r="A1961" s="51">
        <v>1917399</v>
      </c>
      <c r="B1961" s="51" t="s">
        <v>16667</v>
      </c>
      <c r="C1961" s="51" t="s">
        <v>14899</v>
      </c>
      <c r="D1961" s="51">
        <v>26.21</v>
      </c>
    </row>
    <row r="1962" spans="1:4" ht="15.75" customHeight="1" x14ac:dyDescent="0.3">
      <c r="A1962" s="51">
        <v>1917400</v>
      </c>
      <c r="B1962" s="51" t="s">
        <v>16668</v>
      </c>
      <c r="C1962" s="51" t="s">
        <v>14899</v>
      </c>
      <c r="D1962" s="51">
        <v>27.81</v>
      </c>
    </row>
    <row r="1963" spans="1:4" ht="15.75" customHeight="1" x14ac:dyDescent="0.3">
      <c r="A1963" s="51">
        <v>1917401</v>
      </c>
      <c r="B1963" s="51" t="s">
        <v>16669</v>
      </c>
      <c r="C1963" s="51" t="s">
        <v>14899</v>
      </c>
      <c r="D1963" s="51">
        <v>29.25</v>
      </c>
    </row>
    <row r="1964" spans="1:4" ht="15.75" customHeight="1" x14ac:dyDescent="0.3">
      <c r="A1964" s="51">
        <v>1917365</v>
      </c>
      <c r="B1964" s="51" t="s">
        <v>16670</v>
      </c>
      <c r="C1964" s="51" t="s">
        <v>14899</v>
      </c>
      <c r="D1964" s="51">
        <v>4.33</v>
      </c>
    </row>
    <row r="1965" spans="1:4" ht="15.75" customHeight="1" x14ac:dyDescent="0.3">
      <c r="A1965" s="51">
        <v>1917402</v>
      </c>
      <c r="B1965" s="51" t="s">
        <v>16671</v>
      </c>
      <c r="C1965" s="51" t="s">
        <v>14899</v>
      </c>
      <c r="D1965" s="51">
        <v>30.96</v>
      </c>
    </row>
    <row r="1966" spans="1:4" ht="15.75" customHeight="1" x14ac:dyDescent="0.3">
      <c r="A1966" s="51">
        <v>1917403</v>
      </c>
      <c r="B1966" s="51" t="s">
        <v>16672</v>
      </c>
      <c r="C1966" s="51" t="s">
        <v>14899</v>
      </c>
      <c r="D1966" s="51">
        <v>32.869999999999997</v>
      </c>
    </row>
    <row r="1967" spans="1:4" ht="15.75" customHeight="1" x14ac:dyDescent="0.3">
      <c r="A1967" s="51">
        <v>1917404</v>
      </c>
      <c r="B1967" s="51" t="s">
        <v>16673</v>
      </c>
      <c r="C1967" s="51" t="s">
        <v>14899</v>
      </c>
      <c r="D1967" s="51">
        <v>34.81</v>
      </c>
    </row>
    <row r="1968" spans="1:4" ht="15.75" customHeight="1" x14ac:dyDescent="0.3">
      <c r="A1968" s="51">
        <v>1917405</v>
      </c>
      <c r="B1968" s="51" t="s">
        <v>16674</v>
      </c>
      <c r="C1968" s="51" t="s">
        <v>14899</v>
      </c>
      <c r="D1968" s="51">
        <v>36.69</v>
      </c>
    </row>
    <row r="1969" spans="1:4" ht="15.75" customHeight="1" x14ac:dyDescent="0.3">
      <c r="A1969" s="51">
        <v>1917406</v>
      </c>
      <c r="B1969" s="51" t="s">
        <v>16675</v>
      </c>
      <c r="C1969" s="51" t="s">
        <v>14899</v>
      </c>
      <c r="D1969" s="51">
        <v>38.770000000000003</v>
      </c>
    </row>
    <row r="1970" spans="1:4" ht="15.75" customHeight="1" x14ac:dyDescent="0.3">
      <c r="A1970" s="51">
        <v>1917407</v>
      </c>
      <c r="B1970" s="51" t="s">
        <v>16676</v>
      </c>
      <c r="C1970" s="51" t="s">
        <v>14899</v>
      </c>
      <c r="D1970" s="51">
        <v>41.15</v>
      </c>
    </row>
    <row r="1971" spans="1:4" ht="15.75" customHeight="1" x14ac:dyDescent="0.3">
      <c r="A1971" s="51">
        <v>1917408</v>
      </c>
      <c r="B1971" s="51" t="s">
        <v>16677</v>
      </c>
      <c r="C1971" s="51" t="s">
        <v>14899</v>
      </c>
      <c r="D1971" s="51">
        <v>43.8</v>
      </c>
    </row>
    <row r="1972" spans="1:4" ht="15.75" customHeight="1" x14ac:dyDescent="0.3">
      <c r="A1972" s="51">
        <v>1917409</v>
      </c>
      <c r="B1972" s="51" t="s">
        <v>16678</v>
      </c>
      <c r="C1972" s="51" t="s">
        <v>14899</v>
      </c>
      <c r="D1972" s="51">
        <v>45.9</v>
      </c>
    </row>
    <row r="1973" spans="1:4" ht="15.75" customHeight="1" x14ac:dyDescent="0.3">
      <c r="A1973" s="51">
        <v>1917410</v>
      </c>
      <c r="B1973" s="51" t="s">
        <v>16679</v>
      </c>
      <c r="C1973" s="51" t="s">
        <v>14899</v>
      </c>
      <c r="D1973" s="51">
        <v>47.83</v>
      </c>
    </row>
    <row r="1974" spans="1:4" ht="15.75" customHeight="1" x14ac:dyDescent="0.3">
      <c r="A1974" s="51">
        <v>1917411</v>
      </c>
      <c r="B1974" s="51" t="s">
        <v>16680</v>
      </c>
      <c r="C1974" s="51" t="s">
        <v>14899</v>
      </c>
      <c r="D1974" s="51">
        <v>50</v>
      </c>
    </row>
    <row r="1975" spans="1:4" ht="15.75" customHeight="1" x14ac:dyDescent="0.3">
      <c r="A1975" s="51">
        <v>1917366</v>
      </c>
      <c r="B1975" s="51" t="s">
        <v>16681</v>
      </c>
      <c r="C1975" s="51" t="s">
        <v>14899</v>
      </c>
      <c r="D1975" s="51">
        <v>4.59</v>
      </c>
    </row>
    <row r="1976" spans="1:4" ht="15.75" customHeight="1" x14ac:dyDescent="0.3">
      <c r="A1976" s="51">
        <v>1917732</v>
      </c>
      <c r="B1976" s="51" t="s">
        <v>16682</v>
      </c>
      <c r="C1976" s="51" t="s">
        <v>14899</v>
      </c>
      <c r="D1976" s="51">
        <v>3.69</v>
      </c>
    </row>
    <row r="1977" spans="1:4" ht="15.75" customHeight="1" x14ac:dyDescent="0.3">
      <c r="A1977" s="51">
        <v>1917043</v>
      </c>
      <c r="B1977" s="51" t="s">
        <v>16683</v>
      </c>
      <c r="C1977" s="51" t="s">
        <v>14899</v>
      </c>
      <c r="D1977" s="51">
        <v>17.97</v>
      </c>
    </row>
    <row r="1978" spans="1:4" ht="15.75" customHeight="1" x14ac:dyDescent="0.3">
      <c r="A1978" s="51">
        <v>1917044</v>
      </c>
      <c r="B1978" s="51" t="s">
        <v>16684</v>
      </c>
      <c r="C1978" s="51" t="s">
        <v>14899</v>
      </c>
      <c r="D1978" s="51">
        <v>18.28</v>
      </c>
    </row>
    <row r="1979" spans="1:4" ht="15.75" customHeight="1" x14ac:dyDescent="0.3">
      <c r="A1979" s="51">
        <v>1917045</v>
      </c>
      <c r="B1979" s="51" t="s">
        <v>16685</v>
      </c>
      <c r="C1979" s="51" t="s">
        <v>14899</v>
      </c>
      <c r="D1979" s="51">
        <v>18.600000000000001</v>
      </c>
    </row>
    <row r="1980" spans="1:4" ht="15.75" customHeight="1" x14ac:dyDescent="0.3">
      <c r="A1980" s="51">
        <v>1917046</v>
      </c>
      <c r="B1980" s="51" t="s">
        <v>16686</v>
      </c>
      <c r="C1980" s="51" t="s">
        <v>14899</v>
      </c>
      <c r="D1980" s="51">
        <v>18.940000000000001</v>
      </c>
    </row>
    <row r="1981" spans="1:4" ht="15.75" customHeight="1" x14ac:dyDescent="0.3">
      <c r="A1981" s="51">
        <v>1917047</v>
      </c>
      <c r="B1981" s="51" t="s">
        <v>16687</v>
      </c>
      <c r="C1981" s="51" t="s">
        <v>14899</v>
      </c>
      <c r="D1981" s="51">
        <v>19.29</v>
      </c>
    </row>
    <row r="1982" spans="1:4" ht="15.75" customHeight="1" x14ac:dyDescent="0.3">
      <c r="A1982" s="51">
        <v>1917048</v>
      </c>
      <c r="B1982" s="51" t="s">
        <v>16688</v>
      </c>
      <c r="C1982" s="51" t="s">
        <v>14899</v>
      </c>
      <c r="D1982" s="51">
        <v>19.48</v>
      </c>
    </row>
    <row r="1983" spans="1:4" ht="15.75" customHeight="1" x14ac:dyDescent="0.3">
      <c r="A1983" s="51">
        <v>1901518</v>
      </c>
      <c r="B1983" s="51" t="s">
        <v>16689</v>
      </c>
      <c r="C1983" s="51" t="s">
        <v>14899</v>
      </c>
      <c r="D1983" s="51">
        <v>11.11</v>
      </c>
    </row>
    <row r="1984" spans="1:4" ht="15.75" customHeight="1" x14ac:dyDescent="0.3">
      <c r="A1984" s="51">
        <v>1901519</v>
      </c>
      <c r="B1984" s="51" t="s">
        <v>16690</v>
      </c>
      <c r="C1984" s="51" t="s">
        <v>14899</v>
      </c>
      <c r="D1984" s="51">
        <v>11.19</v>
      </c>
    </row>
    <row r="1985" spans="1:4" ht="15.75" customHeight="1" x14ac:dyDescent="0.3">
      <c r="A1985" s="51">
        <v>1901520</v>
      </c>
      <c r="B1985" s="51" t="s">
        <v>16691</v>
      </c>
      <c r="C1985" s="51" t="s">
        <v>14899</v>
      </c>
      <c r="D1985" s="51">
        <v>11.28</v>
      </c>
    </row>
    <row r="1986" spans="1:4" ht="15.75" customHeight="1" x14ac:dyDescent="0.3">
      <c r="A1986" s="51">
        <v>1901521</v>
      </c>
      <c r="B1986" s="51" t="s">
        <v>16692</v>
      </c>
      <c r="C1986" s="51" t="s">
        <v>14899</v>
      </c>
      <c r="D1986" s="51">
        <v>11.37</v>
      </c>
    </row>
    <row r="1987" spans="1:4" ht="15.75" customHeight="1" x14ac:dyDescent="0.3">
      <c r="A1987" s="51">
        <v>1901522</v>
      </c>
      <c r="B1987" s="51" t="s">
        <v>16693</v>
      </c>
      <c r="C1987" s="51" t="s">
        <v>14899</v>
      </c>
      <c r="D1987" s="51">
        <v>11.47</v>
      </c>
    </row>
    <row r="1988" spans="1:4" ht="15.75" customHeight="1" x14ac:dyDescent="0.3">
      <c r="A1988" s="51">
        <v>1901517</v>
      </c>
      <c r="B1988" s="51" t="s">
        <v>16694</v>
      </c>
      <c r="C1988" s="51" t="s">
        <v>14899</v>
      </c>
      <c r="D1988" s="51">
        <v>11.52</v>
      </c>
    </row>
    <row r="1989" spans="1:4" ht="15.75" customHeight="1" x14ac:dyDescent="0.3">
      <c r="A1989" s="51">
        <v>1901523</v>
      </c>
      <c r="B1989" s="51" t="s">
        <v>16695</v>
      </c>
      <c r="C1989" s="51" t="s">
        <v>14899</v>
      </c>
      <c r="D1989" s="51">
        <v>14.69</v>
      </c>
    </row>
    <row r="1990" spans="1:4" ht="15.75" customHeight="1" x14ac:dyDescent="0.3">
      <c r="A1990" s="51">
        <v>1901524</v>
      </c>
      <c r="B1990" s="51" t="s">
        <v>16696</v>
      </c>
      <c r="C1990" s="51" t="s">
        <v>14899</v>
      </c>
      <c r="D1990" s="51">
        <v>14.77</v>
      </c>
    </row>
    <row r="1991" spans="1:4" ht="15.75" customHeight="1" x14ac:dyDescent="0.3">
      <c r="A1991" s="51">
        <v>1901525</v>
      </c>
      <c r="B1991" s="51" t="s">
        <v>16697</v>
      </c>
      <c r="C1991" s="51" t="s">
        <v>14899</v>
      </c>
      <c r="D1991" s="51">
        <v>14.85</v>
      </c>
    </row>
    <row r="1992" spans="1:4" ht="15.75" customHeight="1" x14ac:dyDescent="0.3">
      <c r="A1992" s="51">
        <v>1901526</v>
      </c>
      <c r="B1992" s="51" t="s">
        <v>16698</v>
      </c>
      <c r="C1992" s="51" t="s">
        <v>14899</v>
      </c>
      <c r="D1992" s="51">
        <v>14.93</v>
      </c>
    </row>
    <row r="1993" spans="1:4" ht="15.75" customHeight="1" x14ac:dyDescent="0.3">
      <c r="A1993" s="51">
        <v>1901527</v>
      </c>
      <c r="B1993" s="51" t="s">
        <v>16699</v>
      </c>
      <c r="C1993" s="51" t="s">
        <v>14899</v>
      </c>
      <c r="D1993" s="51">
        <v>15.02</v>
      </c>
    </row>
    <row r="1994" spans="1:4" ht="15.75" customHeight="1" x14ac:dyDescent="0.3">
      <c r="A1994" s="51">
        <v>1901528</v>
      </c>
      <c r="B1994" s="51" t="s">
        <v>16700</v>
      </c>
      <c r="C1994" s="51" t="s">
        <v>14899</v>
      </c>
      <c r="D1994" s="51">
        <v>15.07</v>
      </c>
    </row>
    <row r="1995" spans="1:4" ht="15.75" customHeight="1" x14ac:dyDescent="0.3">
      <c r="A1995" s="51">
        <v>1917079</v>
      </c>
      <c r="B1995" s="51" t="s">
        <v>16701</v>
      </c>
      <c r="C1995" s="51" t="s">
        <v>14899</v>
      </c>
      <c r="D1995" s="51">
        <v>12.28</v>
      </c>
    </row>
    <row r="1996" spans="1:4" ht="15.75" customHeight="1" x14ac:dyDescent="0.3">
      <c r="A1996" s="51">
        <v>1917080</v>
      </c>
      <c r="B1996" s="51" t="s">
        <v>16702</v>
      </c>
      <c r="C1996" s="51" t="s">
        <v>14899</v>
      </c>
      <c r="D1996" s="51">
        <v>12.47</v>
      </c>
    </row>
    <row r="1997" spans="1:4" ht="15.75" customHeight="1" x14ac:dyDescent="0.3">
      <c r="A1997" s="51">
        <v>1917081</v>
      </c>
      <c r="B1997" s="51" t="s">
        <v>16703</v>
      </c>
      <c r="C1997" s="51" t="s">
        <v>14899</v>
      </c>
      <c r="D1997" s="51">
        <v>12.66</v>
      </c>
    </row>
    <row r="1998" spans="1:4" ht="15.75" customHeight="1" x14ac:dyDescent="0.3">
      <c r="A1998" s="51">
        <v>1917082</v>
      </c>
      <c r="B1998" s="51" t="s">
        <v>16704</v>
      </c>
      <c r="C1998" s="51" t="s">
        <v>14899</v>
      </c>
      <c r="D1998" s="51">
        <v>12.86</v>
      </c>
    </row>
    <row r="1999" spans="1:4" ht="15.75" customHeight="1" x14ac:dyDescent="0.3">
      <c r="A1999" s="51">
        <v>1917083</v>
      </c>
      <c r="B1999" s="51" t="s">
        <v>16705</v>
      </c>
      <c r="C1999" s="51" t="s">
        <v>14899</v>
      </c>
      <c r="D1999" s="51">
        <v>13.08</v>
      </c>
    </row>
    <row r="2000" spans="1:4" ht="15.75" customHeight="1" x14ac:dyDescent="0.3">
      <c r="A2000" s="51">
        <v>1917084</v>
      </c>
      <c r="B2000" s="51" t="s">
        <v>16706</v>
      </c>
      <c r="C2000" s="51" t="s">
        <v>14899</v>
      </c>
      <c r="D2000" s="51">
        <v>13.19</v>
      </c>
    </row>
    <row r="2001" spans="1:4" ht="15.75" customHeight="1" x14ac:dyDescent="0.3">
      <c r="A2001" s="51">
        <v>1901529</v>
      </c>
      <c r="B2001" s="51" t="s">
        <v>16707</v>
      </c>
      <c r="C2001" s="51" t="s">
        <v>14899</v>
      </c>
      <c r="D2001" s="51">
        <v>18.350000000000001</v>
      </c>
    </row>
    <row r="2002" spans="1:4" ht="15.75" customHeight="1" x14ac:dyDescent="0.3">
      <c r="A2002" s="51">
        <v>1901530</v>
      </c>
      <c r="B2002" s="51" t="s">
        <v>16708</v>
      </c>
      <c r="C2002" s="51" t="s">
        <v>14899</v>
      </c>
      <c r="D2002" s="51">
        <v>18.420000000000002</v>
      </c>
    </row>
    <row r="2003" spans="1:4" ht="15.75" customHeight="1" x14ac:dyDescent="0.3">
      <c r="A2003" s="51">
        <v>1901531</v>
      </c>
      <c r="B2003" s="51" t="s">
        <v>16709</v>
      </c>
      <c r="C2003" s="51" t="s">
        <v>14899</v>
      </c>
      <c r="D2003" s="51">
        <v>18.5</v>
      </c>
    </row>
    <row r="2004" spans="1:4" ht="15.75" customHeight="1" x14ac:dyDescent="0.3">
      <c r="A2004" s="51">
        <v>1901532</v>
      </c>
      <c r="B2004" s="51" t="s">
        <v>16710</v>
      </c>
      <c r="C2004" s="51" t="s">
        <v>14899</v>
      </c>
      <c r="D2004" s="51">
        <v>18.59</v>
      </c>
    </row>
    <row r="2005" spans="1:4" ht="15.75" customHeight="1" x14ac:dyDescent="0.3">
      <c r="A2005" s="51">
        <v>1901533</v>
      </c>
      <c r="B2005" s="51" t="s">
        <v>16711</v>
      </c>
      <c r="C2005" s="51" t="s">
        <v>14899</v>
      </c>
      <c r="D2005" s="51">
        <v>18.68</v>
      </c>
    </row>
    <row r="2006" spans="1:4" ht="15.75" customHeight="1" x14ac:dyDescent="0.3">
      <c r="A2006" s="51">
        <v>1901534</v>
      </c>
      <c r="B2006" s="51" t="s">
        <v>16712</v>
      </c>
      <c r="C2006" s="51" t="s">
        <v>14899</v>
      </c>
      <c r="D2006" s="51">
        <v>18.72</v>
      </c>
    </row>
    <row r="2007" spans="1:4" ht="15.75" customHeight="1" x14ac:dyDescent="0.3">
      <c r="A2007" s="51">
        <v>1917115</v>
      </c>
      <c r="B2007" s="51" t="s">
        <v>16713</v>
      </c>
      <c r="C2007" s="51" t="s">
        <v>14899</v>
      </c>
      <c r="D2007" s="51">
        <v>11.52</v>
      </c>
    </row>
    <row r="2008" spans="1:4" ht="15.75" customHeight="1" x14ac:dyDescent="0.3">
      <c r="A2008" s="51">
        <v>1917116</v>
      </c>
      <c r="B2008" s="51" t="s">
        <v>16714</v>
      </c>
      <c r="C2008" s="51" t="s">
        <v>14899</v>
      </c>
      <c r="D2008" s="51">
        <v>11.67</v>
      </c>
    </row>
    <row r="2009" spans="1:4" ht="15.75" customHeight="1" x14ac:dyDescent="0.3">
      <c r="A2009" s="51">
        <v>1917117</v>
      </c>
      <c r="B2009" s="51" t="s">
        <v>16715</v>
      </c>
      <c r="C2009" s="51" t="s">
        <v>14899</v>
      </c>
      <c r="D2009" s="51">
        <v>11.82</v>
      </c>
    </row>
    <row r="2010" spans="1:4" ht="15.75" customHeight="1" x14ac:dyDescent="0.3">
      <c r="A2010" s="51">
        <v>1917118</v>
      </c>
      <c r="B2010" s="51" t="s">
        <v>16716</v>
      </c>
      <c r="C2010" s="51" t="s">
        <v>14899</v>
      </c>
      <c r="D2010" s="51">
        <v>11.98</v>
      </c>
    </row>
    <row r="2011" spans="1:4" ht="15.75" customHeight="1" x14ac:dyDescent="0.3">
      <c r="A2011" s="51">
        <v>1917119</v>
      </c>
      <c r="B2011" s="51" t="s">
        <v>16717</v>
      </c>
      <c r="C2011" s="51" t="s">
        <v>14899</v>
      </c>
      <c r="D2011" s="51">
        <v>12.15</v>
      </c>
    </row>
    <row r="2012" spans="1:4" ht="15.75" customHeight="1" x14ac:dyDescent="0.3">
      <c r="A2012" s="51">
        <v>1917120</v>
      </c>
      <c r="B2012" s="51" t="s">
        <v>16718</v>
      </c>
      <c r="C2012" s="51" t="s">
        <v>14899</v>
      </c>
      <c r="D2012" s="51">
        <v>12.25</v>
      </c>
    </row>
    <row r="2013" spans="1:4" ht="15.75" customHeight="1" x14ac:dyDescent="0.3">
      <c r="A2013" s="51">
        <v>1917151</v>
      </c>
      <c r="B2013" s="51" t="s">
        <v>16719</v>
      </c>
      <c r="C2013" s="51" t="s">
        <v>14899</v>
      </c>
      <c r="D2013" s="51">
        <v>10.85</v>
      </c>
    </row>
    <row r="2014" spans="1:4" ht="15.75" customHeight="1" x14ac:dyDescent="0.3">
      <c r="A2014" s="51">
        <v>1917152</v>
      </c>
      <c r="B2014" s="51" t="s">
        <v>16720</v>
      </c>
      <c r="C2014" s="51" t="s">
        <v>14899</v>
      </c>
      <c r="D2014" s="51">
        <v>10.98</v>
      </c>
    </row>
    <row r="2015" spans="1:4" ht="15.75" customHeight="1" x14ac:dyDescent="0.3">
      <c r="A2015" s="51">
        <v>1917153</v>
      </c>
      <c r="B2015" s="51" t="s">
        <v>16721</v>
      </c>
      <c r="C2015" s="51" t="s">
        <v>14899</v>
      </c>
      <c r="D2015" s="51">
        <v>11.12</v>
      </c>
    </row>
    <row r="2016" spans="1:4" ht="15.75" customHeight="1" x14ac:dyDescent="0.3">
      <c r="A2016" s="51">
        <v>1917154</v>
      </c>
      <c r="B2016" s="51" t="s">
        <v>16722</v>
      </c>
      <c r="C2016" s="51" t="s">
        <v>14899</v>
      </c>
      <c r="D2016" s="51">
        <v>11.26</v>
      </c>
    </row>
    <row r="2017" spans="1:4" ht="15.75" customHeight="1" x14ac:dyDescent="0.3">
      <c r="A2017" s="51">
        <v>1917155</v>
      </c>
      <c r="B2017" s="51" t="s">
        <v>16723</v>
      </c>
      <c r="C2017" s="51" t="s">
        <v>14899</v>
      </c>
      <c r="D2017" s="51">
        <v>11.41</v>
      </c>
    </row>
    <row r="2018" spans="1:4" ht="15.75" customHeight="1" x14ac:dyDescent="0.3">
      <c r="A2018" s="51">
        <v>1917156</v>
      </c>
      <c r="B2018" s="51" t="s">
        <v>16724</v>
      </c>
      <c r="C2018" s="51" t="s">
        <v>14899</v>
      </c>
      <c r="D2018" s="51">
        <v>11.49</v>
      </c>
    </row>
    <row r="2019" spans="1:4" ht="15.75" customHeight="1" x14ac:dyDescent="0.3">
      <c r="A2019" s="51">
        <v>1917187</v>
      </c>
      <c r="B2019" s="51" t="s">
        <v>16725</v>
      </c>
      <c r="C2019" s="51" t="s">
        <v>14899</v>
      </c>
      <c r="D2019" s="51">
        <v>11.99</v>
      </c>
    </row>
    <row r="2020" spans="1:4" ht="15.75" customHeight="1" x14ac:dyDescent="0.3">
      <c r="A2020" s="51">
        <v>1917188</v>
      </c>
      <c r="B2020" s="51" t="s">
        <v>16726</v>
      </c>
      <c r="C2020" s="51" t="s">
        <v>14899</v>
      </c>
      <c r="D2020" s="51">
        <v>12.11</v>
      </c>
    </row>
    <row r="2021" spans="1:4" ht="15.75" customHeight="1" x14ac:dyDescent="0.3">
      <c r="A2021" s="51">
        <v>1917189</v>
      </c>
      <c r="B2021" s="51" t="s">
        <v>16727</v>
      </c>
      <c r="C2021" s="51" t="s">
        <v>14899</v>
      </c>
      <c r="D2021" s="51">
        <v>12.22</v>
      </c>
    </row>
    <row r="2022" spans="1:4" ht="15.75" customHeight="1" x14ac:dyDescent="0.3">
      <c r="A2022" s="51">
        <v>1917190</v>
      </c>
      <c r="B2022" s="51" t="s">
        <v>16728</v>
      </c>
      <c r="C2022" s="51" t="s">
        <v>14899</v>
      </c>
      <c r="D2022" s="51">
        <v>12.35</v>
      </c>
    </row>
    <row r="2023" spans="1:4" ht="15.75" customHeight="1" x14ac:dyDescent="0.3">
      <c r="A2023" s="51">
        <v>1917191</v>
      </c>
      <c r="B2023" s="51" t="s">
        <v>16729</v>
      </c>
      <c r="C2023" s="51" t="s">
        <v>14899</v>
      </c>
      <c r="D2023" s="51">
        <v>12.48</v>
      </c>
    </row>
    <row r="2024" spans="1:4" ht="15.75" customHeight="1" x14ac:dyDescent="0.3">
      <c r="A2024" s="51">
        <v>1917192</v>
      </c>
      <c r="B2024" s="51" t="s">
        <v>16730</v>
      </c>
      <c r="C2024" s="51" t="s">
        <v>14899</v>
      </c>
      <c r="D2024" s="51">
        <v>12.55</v>
      </c>
    </row>
    <row r="2025" spans="1:4" ht="15.75" customHeight="1" x14ac:dyDescent="0.3">
      <c r="A2025" s="51">
        <v>1917007</v>
      </c>
      <c r="B2025" s="51" t="s">
        <v>16731</v>
      </c>
      <c r="C2025" s="51" t="s">
        <v>14899</v>
      </c>
      <c r="D2025" s="51">
        <v>24.75</v>
      </c>
    </row>
    <row r="2026" spans="1:4" ht="15.75" customHeight="1" x14ac:dyDescent="0.3">
      <c r="A2026" s="51">
        <v>1917008</v>
      </c>
      <c r="B2026" s="51" t="s">
        <v>16732</v>
      </c>
      <c r="C2026" s="51" t="s">
        <v>14899</v>
      </c>
      <c r="D2026" s="51">
        <v>25.2</v>
      </c>
    </row>
    <row r="2027" spans="1:4" ht="15.75" customHeight="1" x14ac:dyDescent="0.3">
      <c r="A2027" s="51">
        <v>1917009</v>
      </c>
      <c r="B2027" s="51" t="s">
        <v>16733</v>
      </c>
      <c r="C2027" s="51" t="s">
        <v>14899</v>
      </c>
      <c r="D2027" s="51">
        <v>25.67</v>
      </c>
    </row>
    <row r="2028" spans="1:4" ht="15.75" customHeight="1" x14ac:dyDescent="0.3">
      <c r="A2028" s="51">
        <v>1917010</v>
      </c>
      <c r="B2028" s="51" t="s">
        <v>16734</v>
      </c>
      <c r="C2028" s="51" t="s">
        <v>14899</v>
      </c>
      <c r="D2028" s="51">
        <v>26.15</v>
      </c>
    </row>
    <row r="2029" spans="1:4" ht="15.75" customHeight="1" x14ac:dyDescent="0.3">
      <c r="A2029" s="51">
        <v>1917011</v>
      </c>
      <c r="B2029" s="51" t="s">
        <v>16735</v>
      </c>
      <c r="C2029" s="51" t="s">
        <v>14899</v>
      </c>
      <c r="D2029" s="51">
        <v>26.67</v>
      </c>
    </row>
    <row r="2030" spans="1:4" ht="15.75" customHeight="1" x14ac:dyDescent="0.3">
      <c r="A2030" s="51">
        <v>1917012</v>
      </c>
      <c r="B2030" s="51" t="s">
        <v>16736</v>
      </c>
      <c r="C2030" s="51" t="s">
        <v>14899</v>
      </c>
      <c r="D2030" s="51">
        <v>26.94</v>
      </c>
    </row>
    <row r="2031" spans="1:4" ht="15.75" customHeight="1" x14ac:dyDescent="0.3">
      <c r="A2031" s="51">
        <v>1917578</v>
      </c>
      <c r="B2031" s="51" t="s">
        <v>16737</v>
      </c>
      <c r="C2031" s="51" t="s">
        <v>14899</v>
      </c>
      <c r="D2031" s="51">
        <v>6.89</v>
      </c>
    </row>
    <row r="2032" spans="1:4" ht="15.75" customHeight="1" x14ac:dyDescent="0.3">
      <c r="A2032" s="51">
        <v>1917579</v>
      </c>
      <c r="B2032" s="51" t="s">
        <v>16738</v>
      </c>
      <c r="C2032" s="51" t="s">
        <v>14899</v>
      </c>
      <c r="D2032" s="51">
        <v>7.37</v>
      </c>
    </row>
    <row r="2033" spans="1:4" ht="15.75" customHeight="1" x14ac:dyDescent="0.3">
      <c r="A2033" s="51">
        <v>1917580</v>
      </c>
      <c r="B2033" s="51" t="s">
        <v>16739</v>
      </c>
      <c r="C2033" s="51" t="s">
        <v>14899</v>
      </c>
      <c r="D2033" s="51">
        <v>7.76</v>
      </c>
    </row>
    <row r="2034" spans="1:4" ht="15.75" customHeight="1" x14ac:dyDescent="0.3">
      <c r="A2034" s="51">
        <v>1917581</v>
      </c>
      <c r="B2034" s="51" t="s">
        <v>16740</v>
      </c>
      <c r="C2034" s="51" t="s">
        <v>14899</v>
      </c>
      <c r="D2034" s="51">
        <v>8.2200000000000006</v>
      </c>
    </row>
    <row r="2035" spans="1:4" ht="15.75" customHeight="1" x14ac:dyDescent="0.3">
      <c r="A2035" s="51">
        <v>1917582</v>
      </c>
      <c r="B2035" s="51" t="s">
        <v>16741</v>
      </c>
      <c r="C2035" s="51" t="s">
        <v>14899</v>
      </c>
      <c r="D2035" s="51">
        <v>8.9</v>
      </c>
    </row>
    <row r="2036" spans="1:4" ht="15.75" customHeight="1" x14ac:dyDescent="0.3">
      <c r="A2036" s="51">
        <v>1917583</v>
      </c>
      <c r="B2036" s="51" t="s">
        <v>16742</v>
      </c>
      <c r="C2036" s="51" t="s">
        <v>14899</v>
      </c>
      <c r="D2036" s="51">
        <v>9.42</v>
      </c>
    </row>
    <row r="2037" spans="1:4" ht="15.75" customHeight="1" x14ac:dyDescent="0.3">
      <c r="A2037" s="51">
        <v>1917584</v>
      </c>
      <c r="B2037" s="51" t="s">
        <v>16743</v>
      </c>
      <c r="C2037" s="51" t="s">
        <v>14899</v>
      </c>
      <c r="D2037" s="51">
        <v>9.86</v>
      </c>
    </row>
    <row r="2038" spans="1:4" ht="15.75" customHeight="1" x14ac:dyDescent="0.3">
      <c r="A2038" s="51">
        <v>1917585</v>
      </c>
      <c r="B2038" s="51" t="s">
        <v>16744</v>
      </c>
      <c r="C2038" s="51" t="s">
        <v>14899</v>
      </c>
      <c r="D2038" s="51">
        <v>10.53</v>
      </c>
    </row>
    <row r="2039" spans="1:4" ht="15.75" customHeight="1" x14ac:dyDescent="0.3">
      <c r="A2039" s="51">
        <v>1917586</v>
      </c>
      <c r="B2039" s="51" t="s">
        <v>16745</v>
      </c>
      <c r="C2039" s="51" t="s">
        <v>14899</v>
      </c>
      <c r="D2039" s="51">
        <v>11.53</v>
      </c>
    </row>
    <row r="2040" spans="1:4" ht="15.75" customHeight="1" x14ac:dyDescent="0.3">
      <c r="A2040" s="51">
        <v>1917587</v>
      </c>
      <c r="B2040" s="51" t="s">
        <v>16746</v>
      </c>
      <c r="C2040" s="51" t="s">
        <v>14899</v>
      </c>
      <c r="D2040" s="51">
        <v>12.28</v>
      </c>
    </row>
    <row r="2041" spans="1:4" ht="15.75" customHeight="1" x14ac:dyDescent="0.3">
      <c r="A2041" s="51">
        <v>1917588</v>
      </c>
      <c r="B2041" s="51" t="s">
        <v>16747</v>
      </c>
      <c r="C2041" s="51" t="s">
        <v>14899</v>
      </c>
      <c r="D2041" s="51">
        <v>13.12</v>
      </c>
    </row>
    <row r="2042" spans="1:4" ht="15.75" customHeight="1" x14ac:dyDescent="0.3">
      <c r="A2042" s="51">
        <v>1917589</v>
      </c>
      <c r="B2042" s="51" t="s">
        <v>16748</v>
      </c>
      <c r="C2042" s="51" t="s">
        <v>14899</v>
      </c>
      <c r="D2042" s="51">
        <v>14.8</v>
      </c>
    </row>
    <row r="2043" spans="1:4" ht="15.75" customHeight="1" x14ac:dyDescent="0.3">
      <c r="A2043" s="51">
        <v>1917590</v>
      </c>
      <c r="B2043" s="51" t="s">
        <v>16749</v>
      </c>
      <c r="C2043" s="51" t="s">
        <v>14899</v>
      </c>
      <c r="D2043" s="51">
        <v>17.18</v>
      </c>
    </row>
    <row r="2044" spans="1:4" ht="15.75" customHeight="1" x14ac:dyDescent="0.3">
      <c r="A2044" s="51">
        <v>1917591</v>
      </c>
      <c r="B2044" s="51" t="s">
        <v>16750</v>
      </c>
      <c r="C2044" s="51" t="s">
        <v>14899</v>
      </c>
      <c r="D2044" s="51">
        <v>19.28</v>
      </c>
    </row>
    <row r="2045" spans="1:4" ht="15.75" customHeight="1" x14ac:dyDescent="0.3">
      <c r="A2045" s="51">
        <v>1917592</v>
      </c>
      <c r="B2045" s="51" t="s">
        <v>16751</v>
      </c>
      <c r="C2045" s="51" t="s">
        <v>14899</v>
      </c>
      <c r="D2045" s="51">
        <v>21.96</v>
      </c>
    </row>
    <row r="2046" spans="1:4" ht="15.75" customHeight="1" x14ac:dyDescent="0.3">
      <c r="A2046" s="51">
        <v>1917593</v>
      </c>
      <c r="B2046" s="51" t="s">
        <v>16752</v>
      </c>
      <c r="C2046" s="51" t="s">
        <v>14899</v>
      </c>
      <c r="D2046" s="51">
        <v>24.74</v>
      </c>
    </row>
    <row r="2047" spans="1:4" ht="15.75" customHeight="1" x14ac:dyDescent="0.3">
      <c r="A2047" s="51">
        <v>1917594</v>
      </c>
      <c r="B2047" s="51" t="s">
        <v>16753</v>
      </c>
      <c r="C2047" s="51" t="s">
        <v>14899</v>
      </c>
      <c r="D2047" s="51">
        <v>28.14</v>
      </c>
    </row>
    <row r="2048" spans="1:4" ht="15.75" customHeight="1" x14ac:dyDescent="0.3">
      <c r="A2048" s="51">
        <v>1917595</v>
      </c>
      <c r="B2048" s="51" t="s">
        <v>16754</v>
      </c>
      <c r="C2048" s="51" t="s">
        <v>14899</v>
      </c>
      <c r="D2048" s="51">
        <v>31.77</v>
      </c>
    </row>
    <row r="2049" spans="1:4" ht="15.75" customHeight="1" x14ac:dyDescent="0.3">
      <c r="A2049" s="51">
        <v>1917596</v>
      </c>
      <c r="B2049" s="51" t="s">
        <v>16755</v>
      </c>
      <c r="C2049" s="51" t="s">
        <v>14899</v>
      </c>
      <c r="D2049" s="51">
        <v>35.06</v>
      </c>
    </row>
    <row r="2050" spans="1:4" ht="15.75" customHeight="1" x14ac:dyDescent="0.3">
      <c r="A2050" s="51">
        <v>1917597</v>
      </c>
      <c r="B2050" s="51" t="s">
        <v>16756</v>
      </c>
      <c r="C2050" s="51" t="s">
        <v>14899</v>
      </c>
      <c r="D2050" s="51">
        <v>39.619999999999997</v>
      </c>
    </row>
    <row r="2051" spans="1:4" ht="15.75" customHeight="1" x14ac:dyDescent="0.3">
      <c r="A2051" s="51">
        <v>1917598</v>
      </c>
      <c r="B2051" s="51" t="s">
        <v>16757</v>
      </c>
      <c r="C2051" s="51" t="s">
        <v>14899</v>
      </c>
      <c r="D2051" s="51">
        <v>43.82</v>
      </c>
    </row>
    <row r="2052" spans="1:4" ht="15.75" customHeight="1" x14ac:dyDescent="0.3">
      <c r="A2052" s="51">
        <v>1917599</v>
      </c>
      <c r="B2052" s="51" t="s">
        <v>16758</v>
      </c>
      <c r="C2052" s="51" t="s">
        <v>14899</v>
      </c>
      <c r="D2052" s="51">
        <v>48.61</v>
      </c>
    </row>
    <row r="2053" spans="1:4" ht="15.75" customHeight="1" x14ac:dyDescent="0.3">
      <c r="A2053" s="51">
        <v>1917600</v>
      </c>
      <c r="B2053" s="51" t="s">
        <v>16759</v>
      </c>
      <c r="C2053" s="51" t="s">
        <v>14899</v>
      </c>
      <c r="D2053" s="51">
        <v>54.76</v>
      </c>
    </row>
    <row r="2054" spans="1:4" ht="15.75" customHeight="1" x14ac:dyDescent="0.3">
      <c r="A2054" s="51">
        <v>1917601</v>
      </c>
      <c r="B2054" s="51" t="s">
        <v>16760</v>
      </c>
      <c r="C2054" s="51" t="s">
        <v>14899</v>
      </c>
      <c r="D2054" s="51">
        <v>57.55</v>
      </c>
    </row>
    <row r="2055" spans="1:4" ht="15.75" customHeight="1" x14ac:dyDescent="0.3">
      <c r="A2055" s="51">
        <v>1917575</v>
      </c>
      <c r="B2055" s="51" t="s">
        <v>16761</v>
      </c>
      <c r="C2055" s="51" t="s">
        <v>14899</v>
      </c>
      <c r="D2055" s="51">
        <v>5.37</v>
      </c>
    </row>
    <row r="2056" spans="1:4" ht="15.75" customHeight="1" x14ac:dyDescent="0.3">
      <c r="A2056" s="51">
        <v>1917576</v>
      </c>
      <c r="B2056" s="51" t="s">
        <v>16762</v>
      </c>
      <c r="C2056" s="51" t="s">
        <v>14899</v>
      </c>
      <c r="D2056" s="51">
        <v>5.74</v>
      </c>
    </row>
    <row r="2057" spans="1:4" ht="15.75" customHeight="1" x14ac:dyDescent="0.3">
      <c r="A2057" s="51">
        <v>1917577</v>
      </c>
      <c r="B2057" s="51" t="s">
        <v>16763</v>
      </c>
      <c r="C2057" s="51" t="s">
        <v>14899</v>
      </c>
      <c r="D2057" s="51">
        <v>6.2</v>
      </c>
    </row>
    <row r="2058" spans="1:4" ht="15.75" customHeight="1" x14ac:dyDescent="0.3">
      <c r="A2058" s="51">
        <v>1917739</v>
      </c>
      <c r="B2058" s="51" t="s">
        <v>16764</v>
      </c>
      <c r="C2058" s="51" t="s">
        <v>14899</v>
      </c>
      <c r="D2058" s="51">
        <v>5.28</v>
      </c>
    </row>
    <row r="2059" spans="1:4" ht="15.75" customHeight="1" x14ac:dyDescent="0.3">
      <c r="A2059" s="51">
        <v>1917253</v>
      </c>
      <c r="B2059" s="51" t="s">
        <v>16765</v>
      </c>
      <c r="C2059" s="51" t="s">
        <v>14899</v>
      </c>
      <c r="D2059" s="51">
        <v>8.32</v>
      </c>
    </row>
    <row r="2060" spans="1:4" ht="15.75" customHeight="1" x14ac:dyDescent="0.3">
      <c r="A2060" s="51">
        <v>1917254</v>
      </c>
      <c r="B2060" s="51" t="s">
        <v>16766</v>
      </c>
      <c r="C2060" s="51" t="s">
        <v>14899</v>
      </c>
      <c r="D2060" s="51">
        <v>8.91</v>
      </c>
    </row>
    <row r="2061" spans="1:4" ht="15.75" customHeight="1" x14ac:dyDescent="0.3">
      <c r="A2061" s="51">
        <v>1917255</v>
      </c>
      <c r="B2061" s="51" t="s">
        <v>16767</v>
      </c>
      <c r="C2061" s="51" t="s">
        <v>14899</v>
      </c>
      <c r="D2061" s="51">
        <v>9.68</v>
      </c>
    </row>
    <row r="2062" spans="1:4" ht="15.75" customHeight="1" x14ac:dyDescent="0.3">
      <c r="A2062" s="51">
        <v>1917256</v>
      </c>
      <c r="B2062" s="51" t="s">
        <v>16768</v>
      </c>
      <c r="C2062" s="51" t="s">
        <v>14899</v>
      </c>
      <c r="D2062" s="51">
        <v>10.47</v>
      </c>
    </row>
    <row r="2063" spans="1:4" ht="15.75" customHeight="1" x14ac:dyDescent="0.3">
      <c r="A2063" s="51">
        <v>1917257</v>
      </c>
      <c r="B2063" s="51" t="s">
        <v>16769</v>
      </c>
      <c r="C2063" s="51" t="s">
        <v>14899</v>
      </c>
      <c r="D2063" s="51">
        <v>11.56</v>
      </c>
    </row>
    <row r="2064" spans="1:4" ht="15.75" customHeight="1" x14ac:dyDescent="0.3">
      <c r="A2064" s="51">
        <v>1917258</v>
      </c>
      <c r="B2064" s="51" t="s">
        <v>16770</v>
      </c>
      <c r="C2064" s="51" t="s">
        <v>14899</v>
      </c>
      <c r="D2064" s="51">
        <v>12.66</v>
      </c>
    </row>
    <row r="2065" spans="1:4" ht="15.75" customHeight="1" x14ac:dyDescent="0.3">
      <c r="A2065" s="51">
        <v>1917259</v>
      </c>
      <c r="B2065" s="51" t="s">
        <v>16771</v>
      </c>
      <c r="C2065" s="51" t="s">
        <v>14899</v>
      </c>
      <c r="D2065" s="51">
        <v>15.8</v>
      </c>
    </row>
    <row r="2066" spans="1:4" ht="15.75" customHeight="1" x14ac:dyDescent="0.3">
      <c r="A2066" s="51">
        <v>1917250</v>
      </c>
      <c r="B2066" s="51" t="s">
        <v>16772</v>
      </c>
      <c r="C2066" s="51" t="s">
        <v>14899</v>
      </c>
      <c r="D2066" s="51">
        <v>6.22</v>
      </c>
    </row>
    <row r="2067" spans="1:4" ht="15.75" customHeight="1" x14ac:dyDescent="0.3">
      <c r="A2067" s="51">
        <v>1917251</v>
      </c>
      <c r="B2067" s="51" t="s">
        <v>16773</v>
      </c>
      <c r="C2067" s="51" t="s">
        <v>14899</v>
      </c>
      <c r="D2067" s="51">
        <v>6.59</v>
      </c>
    </row>
    <row r="2068" spans="1:4" ht="15.75" customHeight="1" x14ac:dyDescent="0.3">
      <c r="A2068" s="51">
        <v>1917252</v>
      </c>
      <c r="B2068" s="51" t="s">
        <v>16774</v>
      </c>
      <c r="C2068" s="51" t="s">
        <v>14899</v>
      </c>
      <c r="D2068" s="51">
        <v>7.38</v>
      </c>
    </row>
    <row r="2069" spans="1:4" ht="15.75" customHeight="1" x14ac:dyDescent="0.3">
      <c r="A2069" s="51">
        <v>1917726</v>
      </c>
      <c r="B2069" s="51" t="s">
        <v>16775</v>
      </c>
      <c r="C2069" s="51" t="s">
        <v>14899</v>
      </c>
      <c r="D2069" s="51">
        <v>6.07</v>
      </c>
    </row>
    <row r="2070" spans="1:4" ht="15.75" customHeight="1" x14ac:dyDescent="0.3">
      <c r="A2070" s="51">
        <v>1917335</v>
      </c>
      <c r="B2070" s="51" t="s">
        <v>16776</v>
      </c>
      <c r="C2070" s="51" t="s">
        <v>14899</v>
      </c>
      <c r="D2070" s="51">
        <v>6.14</v>
      </c>
    </row>
    <row r="2071" spans="1:4" ht="15.75" customHeight="1" x14ac:dyDescent="0.3">
      <c r="A2071" s="51">
        <v>1917336</v>
      </c>
      <c r="B2071" s="51" t="s">
        <v>16777</v>
      </c>
      <c r="C2071" s="51" t="s">
        <v>14899</v>
      </c>
      <c r="D2071" s="51">
        <v>6.99</v>
      </c>
    </row>
    <row r="2072" spans="1:4" ht="15.75" customHeight="1" x14ac:dyDescent="0.3">
      <c r="A2072" s="51">
        <v>1917337</v>
      </c>
      <c r="B2072" s="51" t="s">
        <v>16778</v>
      </c>
      <c r="C2072" s="51" t="s">
        <v>14899</v>
      </c>
      <c r="D2072" s="51">
        <v>7.62</v>
      </c>
    </row>
    <row r="2073" spans="1:4" ht="15.75" customHeight="1" x14ac:dyDescent="0.3">
      <c r="A2073" s="51">
        <v>1917338</v>
      </c>
      <c r="B2073" s="51" t="s">
        <v>16779</v>
      </c>
      <c r="C2073" s="51" t="s">
        <v>14899</v>
      </c>
      <c r="D2073" s="51">
        <v>8.43</v>
      </c>
    </row>
    <row r="2074" spans="1:4" ht="15.75" customHeight="1" x14ac:dyDescent="0.3">
      <c r="A2074" s="51">
        <v>1917339</v>
      </c>
      <c r="B2074" s="51" t="s">
        <v>16780</v>
      </c>
      <c r="C2074" s="51" t="s">
        <v>14899</v>
      </c>
      <c r="D2074" s="51">
        <v>9.42</v>
      </c>
    </row>
    <row r="2075" spans="1:4" ht="15.75" customHeight="1" x14ac:dyDescent="0.3">
      <c r="A2075" s="51">
        <v>1917340</v>
      </c>
      <c r="B2075" s="51" t="s">
        <v>16781</v>
      </c>
      <c r="C2075" s="51" t="s">
        <v>14899</v>
      </c>
      <c r="D2075" s="51">
        <v>10.97</v>
      </c>
    </row>
    <row r="2076" spans="1:4" ht="15.75" customHeight="1" x14ac:dyDescent="0.3">
      <c r="A2076" s="51">
        <v>1917341</v>
      </c>
      <c r="B2076" s="51" t="s">
        <v>16782</v>
      </c>
      <c r="C2076" s="51" t="s">
        <v>14899</v>
      </c>
      <c r="D2076" s="51">
        <v>13.98</v>
      </c>
    </row>
    <row r="2077" spans="1:4" ht="15.75" customHeight="1" x14ac:dyDescent="0.3">
      <c r="A2077" s="51">
        <v>1917342</v>
      </c>
      <c r="B2077" s="51" t="s">
        <v>16783</v>
      </c>
      <c r="C2077" s="51" t="s">
        <v>14899</v>
      </c>
      <c r="D2077" s="51">
        <v>17.399999999999999</v>
      </c>
    </row>
    <row r="2078" spans="1:4" ht="15.75" customHeight="1" x14ac:dyDescent="0.3">
      <c r="A2078" s="51">
        <v>1917343</v>
      </c>
      <c r="B2078" s="51" t="s">
        <v>16784</v>
      </c>
      <c r="C2078" s="51" t="s">
        <v>14899</v>
      </c>
      <c r="D2078" s="51">
        <v>21.76</v>
      </c>
    </row>
    <row r="2079" spans="1:4" ht="15.75" customHeight="1" x14ac:dyDescent="0.3">
      <c r="A2079" s="51">
        <v>1917344</v>
      </c>
      <c r="B2079" s="51" t="s">
        <v>16785</v>
      </c>
      <c r="C2079" s="51" t="s">
        <v>14899</v>
      </c>
      <c r="D2079" s="51">
        <v>26.37</v>
      </c>
    </row>
    <row r="2080" spans="1:4" ht="15.75" customHeight="1" x14ac:dyDescent="0.3">
      <c r="A2080" s="51">
        <v>1917345</v>
      </c>
      <c r="B2080" s="51" t="s">
        <v>16786</v>
      </c>
      <c r="C2080" s="51" t="s">
        <v>14899</v>
      </c>
      <c r="D2080" s="51">
        <v>32.86</v>
      </c>
    </row>
    <row r="2081" spans="1:4" ht="15.75" customHeight="1" x14ac:dyDescent="0.3">
      <c r="A2081" s="51">
        <v>1917346</v>
      </c>
      <c r="B2081" s="51" t="s">
        <v>16787</v>
      </c>
      <c r="C2081" s="51" t="s">
        <v>14899</v>
      </c>
      <c r="D2081" s="51">
        <v>39.26</v>
      </c>
    </row>
    <row r="2082" spans="1:4" ht="15.75" customHeight="1" x14ac:dyDescent="0.3">
      <c r="A2082" s="51">
        <v>1917347</v>
      </c>
      <c r="B2082" s="51" t="s">
        <v>16788</v>
      </c>
      <c r="C2082" s="51" t="s">
        <v>14899</v>
      </c>
      <c r="D2082" s="51">
        <v>51.4</v>
      </c>
    </row>
    <row r="2083" spans="1:4" ht="15.75" customHeight="1" x14ac:dyDescent="0.3">
      <c r="A2083" s="51">
        <v>1917332</v>
      </c>
      <c r="B2083" s="51" t="s">
        <v>16789</v>
      </c>
      <c r="C2083" s="51" t="s">
        <v>14899</v>
      </c>
      <c r="D2083" s="51">
        <v>5.0199999999999996</v>
      </c>
    </row>
    <row r="2084" spans="1:4" ht="15.75" customHeight="1" x14ac:dyDescent="0.3">
      <c r="A2084" s="51">
        <v>1917333</v>
      </c>
      <c r="B2084" s="51" t="s">
        <v>16790</v>
      </c>
      <c r="C2084" s="51" t="s">
        <v>14899</v>
      </c>
      <c r="D2084" s="51">
        <v>5.35</v>
      </c>
    </row>
    <row r="2085" spans="1:4" ht="15.75" customHeight="1" x14ac:dyDescent="0.3">
      <c r="A2085" s="51">
        <v>1917334</v>
      </c>
      <c r="B2085" s="51" t="s">
        <v>16791</v>
      </c>
      <c r="C2085" s="51" t="s">
        <v>14899</v>
      </c>
      <c r="D2085" s="51">
        <v>5.68</v>
      </c>
    </row>
    <row r="2086" spans="1:4" ht="15.75" customHeight="1" x14ac:dyDescent="0.3">
      <c r="A2086" s="51">
        <v>1917331</v>
      </c>
      <c r="B2086" s="51" t="s">
        <v>16792</v>
      </c>
      <c r="C2086" s="51" t="s">
        <v>14899</v>
      </c>
      <c r="D2086" s="51">
        <v>4.5999999999999996</v>
      </c>
    </row>
    <row r="2087" spans="1:4" ht="15.75" customHeight="1" x14ac:dyDescent="0.3">
      <c r="A2087" s="51">
        <v>1917443</v>
      </c>
      <c r="B2087" s="51" t="s">
        <v>16793</v>
      </c>
      <c r="C2087" s="51" t="s">
        <v>14899</v>
      </c>
      <c r="D2087" s="51">
        <v>6.85</v>
      </c>
    </row>
    <row r="2088" spans="1:4" ht="15.75" customHeight="1" x14ac:dyDescent="0.3">
      <c r="A2088" s="51">
        <v>1917444</v>
      </c>
      <c r="B2088" s="51" t="s">
        <v>16794</v>
      </c>
      <c r="C2088" s="51" t="s">
        <v>14899</v>
      </c>
      <c r="D2088" s="51">
        <v>7.39</v>
      </c>
    </row>
    <row r="2089" spans="1:4" ht="15.75" customHeight="1" x14ac:dyDescent="0.3">
      <c r="A2089" s="51">
        <v>1917445</v>
      </c>
      <c r="B2089" s="51" t="s">
        <v>16795</v>
      </c>
      <c r="C2089" s="51" t="s">
        <v>14899</v>
      </c>
      <c r="D2089" s="51">
        <v>8</v>
      </c>
    </row>
    <row r="2090" spans="1:4" ht="15.75" customHeight="1" x14ac:dyDescent="0.3">
      <c r="A2090" s="51">
        <v>1917446</v>
      </c>
      <c r="B2090" s="51" t="s">
        <v>16796</v>
      </c>
      <c r="C2090" s="51" t="s">
        <v>14899</v>
      </c>
      <c r="D2090" s="51">
        <v>8.6300000000000008</v>
      </c>
    </row>
    <row r="2091" spans="1:4" ht="15.75" customHeight="1" x14ac:dyDescent="0.3">
      <c r="A2091" s="51">
        <v>1917447</v>
      </c>
      <c r="B2091" s="51" t="s">
        <v>16797</v>
      </c>
      <c r="C2091" s="51" t="s">
        <v>14899</v>
      </c>
      <c r="D2091" s="51">
        <v>9.59</v>
      </c>
    </row>
    <row r="2092" spans="1:4" ht="15.75" customHeight="1" x14ac:dyDescent="0.3">
      <c r="A2092" s="51">
        <v>1917448</v>
      </c>
      <c r="B2092" s="51" t="s">
        <v>16798</v>
      </c>
      <c r="C2092" s="51" t="s">
        <v>14899</v>
      </c>
      <c r="D2092" s="51">
        <v>10.41</v>
      </c>
    </row>
    <row r="2093" spans="1:4" ht="15.75" customHeight="1" x14ac:dyDescent="0.3">
      <c r="A2093" s="51">
        <v>1917449</v>
      </c>
      <c r="B2093" s="51" t="s">
        <v>16799</v>
      </c>
      <c r="C2093" s="51" t="s">
        <v>14899</v>
      </c>
      <c r="D2093" s="51">
        <v>11.47</v>
      </c>
    </row>
    <row r="2094" spans="1:4" ht="15.75" customHeight="1" x14ac:dyDescent="0.3">
      <c r="A2094" s="51">
        <v>1917450</v>
      </c>
      <c r="B2094" s="51" t="s">
        <v>16800</v>
      </c>
      <c r="C2094" s="51" t="s">
        <v>14899</v>
      </c>
      <c r="D2094" s="51">
        <v>12.77</v>
      </c>
    </row>
    <row r="2095" spans="1:4" ht="15.75" customHeight="1" x14ac:dyDescent="0.3">
      <c r="A2095" s="51">
        <v>1917451</v>
      </c>
      <c r="B2095" s="51" t="s">
        <v>16801</v>
      </c>
      <c r="C2095" s="51" t="s">
        <v>14899</v>
      </c>
      <c r="D2095" s="51">
        <v>15.64</v>
      </c>
    </row>
    <row r="2096" spans="1:4" ht="15.75" customHeight="1" x14ac:dyDescent="0.3">
      <c r="A2096" s="51">
        <v>1917452</v>
      </c>
      <c r="B2096" s="51" t="s">
        <v>16802</v>
      </c>
      <c r="C2096" s="51" t="s">
        <v>14899</v>
      </c>
      <c r="D2096" s="51">
        <v>18.46</v>
      </c>
    </row>
    <row r="2097" spans="1:4" ht="15.75" customHeight="1" x14ac:dyDescent="0.3">
      <c r="A2097" s="51">
        <v>1917453</v>
      </c>
      <c r="B2097" s="51" t="s">
        <v>16803</v>
      </c>
      <c r="C2097" s="51" t="s">
        <v>14899</v>
      </c>
      <c r="D2097" s="51">
        <v>21.86</v>
      </c>
    </row>
    <row r="2098" spans="1:4" ht="15.75" customHeight="1" x14ac:dyDescent="0.3">
      <c r="A2098" s="51">
        <v>1917454</v>
      </c>
      <c r="B2098" s="51" t="s">
        <v>16804</v>
      </c>
      <c r="C2098" s="51" t="s">
        <v>14899</v>
      </c>
      <c r="D2098" s="51">
        <v>25.6</v>
      </c>
    </row>
    <row r="2099" spans="1:4" ht="15.75" customHeight="1" x14ac:dyDescent="0.3">
      <c r="A2099" s="51">
        <v>1917455</v>
      </c>
      <c r="B2099" s="51" t="s">
        <v>16805</v>
      </c>
      <c r="C2099" s="51" t="s">
        <v>14899</v>
      </c>
      <c r="D2099" s="51">
        <v>30.4</v>
      </c>
    </row>
    <row r="2100" spans="1:4" ht="15.75" customHeight="1" x14ac:dyDescent="0.3">
      <c r="A2100" s="51">
        <v>1917456</v>
      </c>
      <c r="B2100" s="51" t="s">
        <v>16806</v>
      </c>
      <c r="C2100" s="51" t="s">
        <v>14899</v>
      </c>
      <c r="D2100" s="51">
        <v>35.58</v>
      </c>
    </row>
    <row r="2101" spans="1:4" ht="15.75" customHeight="1" x14ac:dyDescent="0.3">
      <c r="A2101" s="51">
        <v>1917457</v>
      </c>
      <c r="B2101" s="51" t="s">
        <v>16807</v>
      </c>
      <c r="C2101" s="51" t="s">
        <v>14899</v>
      </c>
      <c r="D2101" s="51">
        <v>40.229999999999997</v>
      </c>
    </row>
    <row r="2102" spans="1:4" ht="15.75" customHeight="1" x14ac:dyDescent="0.3">
      <c r="A2102" s="51">
        <v>1917458</v>
      </c>
      <c r="B2102" s="51" t="s">
        <v>16808</v>
      </c>
      <c r="C2102" s="51" t="s">
        <v>14899</v>
      </c>
      <c r="D2102" s="51">
        <v>46.4</v>
      </c>
    </row>
    <row r="2103" spans="1:4" ht="15.75" customHeight="1" x14ac:dyDescent="0.3">
      <c r="A2103" s="51">
        <v>1917459</v>
      </c>
      <c r="B2103" s="51" t="s">
        <v>16809</v>
      </c>
      <c r="C2103" s="51" t="s">
        <v>14899</v>
      </c>
      <c r="D2103" s="51">
        <v>48.88</v>
      </c>
    </row>
    <row r="2104" spans="1:4" ht="15.75" customHeight="1" x14ac:dyDescent="0.3">
      <c r="A2104" s="51">
        <v>1917440</v>
      </c>
      <c r="B2104" s="51" t="s">
        <v>16810</v>
      </c>
      <c r="C2104" s="51" t="s">
        <v>14899</v>
      </c>
      <c r="D2104" s="51">
        <v>4.78</v>
      </c>
    </row>
    <row r="2105" spans="1:4" ht="15.75" customHeight="1" x14ac:dyDescent="0.3">
      <c r="A2105" s="51">
        <v>1917441</v>
      </c>
      <c r="B2105" s="51" t="s">
        <v>16811</v>
      </c>
      <c r="C2105" s="51" t="s">
        <v>14899</v>
      </c>
      <c r="D2105" s="51">
        <v>5.4</v>
      </c>
    </row>
    <row r="2106" spans="1:4" ht="15.75" customHeight="1" x14ac:dyDescent="0.3">
      <c r="A2106" s="51">
        <v>1917442</v>
      </c>
      <c r="B2106" s="51" t="s">
        <v>16812</v>
      </c>
      <c r="C2106" s="51" t="s">
        <v>14899</v>
      </c>
      <c r="D2106" s="51">
        <v>6</v>
      </c>
    </row>
    <row r="2107" spans="1:4" ht="15.75" customHeight="1" x14ac:dyDescent="0.3">
      <c r="A2107" s="51">
        <v>1917734</v>
      </c>
      <c r="B2107" s="51" t="s">
        <v>16813</v>
      </c>
      <c r="C2107" s="51" t="s">
        <v>14899</v>
      </c>
      <c r="D2107" s="51">
        <v>4.43</v>
      </c>
    </row>
    <row r="2108" spans="1:4" ht="15.75" customHeight="1" x14ac:dyDescent="0.3">
      <c r="A2108" s="51">
        <v>1917055</v>
      </c>
      <c r="B2108" s="51" t="s">
        <v>16814</v>
      </c>
      <c r="C2108" s="51" t="s">
        <v>14899</v>
      </c>
      <c r="D2108" s="51">
        <v>16.37</v>
      </c>
    </row>
    <row r="2109" spans="1:4" ht="15.75" customHeight="1" x14ac:dyDescent="0.3">
      <c r="A2109" s="51">
        <v>1917056</v>
      </c>
      <c r="B2109" s="51" t="s">
        <v>16815</v>
      </c>
      <c r="C2109" s="51" t="s">
        <v>14899</v>
      </c>
      <c r="D2109" s="51">
        <v>16.68</v>
      </c>
    </row>
    <row r="2110" spans="1:4" ht="15.75" customHeight="1" x14ac:dyDescent="0.3">
      <c r="A2110" s="51">
        <v>1917057</v>
      </c>
      <c r="B2110" s="51" t="s">
        <v>16816</v>
      </c>
      <c r="C2110" s="51" t="s">
        <v>14899</v>
      </c>
      <c r="D2110" s="51">
        <v>16.989999999999998</v>
      </c>
    </row>
    <row r="2111" spans="1:4" ht="15.75" customHeight="1" x14ac:dyDescent="0.3">
      <c r="A2111" s="51">
        <v>1917058</v>
      </c>
      <c r="B2111" s="51" t="s">
        <v>16817</v>
      </c>
      <c r="C2111" s="51" t="s">
        <v>14899</v>
      </c>
      <c r="D2111" s="51">
        <v>17.32</v>
      </c>
    </row>
    <row r="2112" spans="1:4" ht="15.75" customHeight="1" x14ac:dyDescent="0.3">
      <c r="A2112" s="51">
        <v>1917059</v>
      </c>
      <c r="B2112" s="51" t="s">
        <v>16818</v>
      </c>
      <c r="C2112" s="51" t="s">
        <v>14899</v>
      </c>
      <c r="D2112" s="51">
        <v>17.66</v>
      </c>
    </row>
    <row r="2113" spans="1:4" ht="15.75" customHeight="1" x14ac:dyDescent="0.3">
      <c r="A2113" s="51">
        <v>1917060</v>
      </c>
      <c r="B2113" s="51" t="s">
        <v>16819</v>
      </c>
      <c r="C2113" s="51" t="s">
        <v>14899</v>
      </c>
      <c r="D2113" s="51">
        <v>17.850000000000001</v>
      </c>
    </row>
    <row r="2114" spans="1:4" ht="15.75" customHeight="1" x14ac:dyDescent="0.3">
      <c r="A2114" s="51">
        <v>1901536</v>
      </c>
      <c r="B2114" s="51" t="s">
        <v>16820</v>
      </c>
      <c r="C2114" s="51" t="s">
        <v>14899</v>
      </c>
      <c r="D2114" s="51">
        <v>9.98</v>
      </c>
    </row>
    <row r="2115" spans="1:4" ht="15.75" customHeight="1" x14ac:dyDescent="0.3">
      <c r="A2115" s="51">
        <v>1901537</v>
      </c>
      <c r="B2115" s="51" t="s">
        <v>16821</v>
      </c>
      <c r="C2115" s="51" t="s">
        <v>14899</v>
      </c>
      <c r="D2115" s="51">
        <v>10.06</v>
      </c>
    </row>
    <row r="2116" spans="1:4" ht="15.75" customHeight="1" x14ac:dyDescent="0.3">
      <c r="A2116" s="51">
        <v>1901538</v>
      </c>
      <c r="B2116" s="51" t="s">
        <v>16822</v>
      </c>
      <c r="C2116" s="51" t="s">
        <v>14899</v>
      </c>
      <c r="D2116" s="51">
        <v>10.15</v>
      </c>
    </row>
    <row r="2117" spans="1:4" ht="15.75" customHeight="1" x14ac:dyDescent="0.3">
      <c r="A2117" s="51">
        <v>1901539</v>
      </c>
      <c r="B2117" s="51" t="s">
        <v>16823</v>
      </c>
      <c r="C2117" s="51" t="s">
        <v>14899</v>
      </c>
      <c r="D2117" s="51">
        <v>10.24</v>
      </c>
    </row>
    <row r="2118" spans="1:4" ht="15.75" customHeight="1" x14ac:dyDescent="0.3">
      <c r="A2118" s="51">
        <v>1901540</v>
      </c>
      <c r="B2118" s="51" t="s">
        <v>16824</v>
      </c>
      <c r="C2118" s="51" t="s">
        <v>14899</v>
      </c>
      <c r="D2118" s="51">
        <v>10.33</v>
      </c>
    </row>
    <row r="2119" spans="1:4" ht="15.75" customHeight="1" x14ac:dyDescent="0.3">
      <c r="A2119" s="51">
        <v>1901535</v>
      </c>
      <c r="B2119" s="51" t="s">
        <v>16825</v>
      </c>
      <c r="C2119" s="51" t="s">
        <v>14899</v>
      </c>
      <c r="D2119" s="51">
        <v>10.38</v>
      </c>
    </row>
    <row r="2120" spans="1:4" ht="15.75" customHeight="1" x14ac:dyDescent="0.3">
      <c r="A2120" s="51">
        <v>1901542</v>
      </c>
      <c r="B2120" s="51" t="s">
        <v>16826</v>
      </c>
      <c r="C2120" s="51" t="s">
        <v>14899</v>
      </c>
      <c r="D2120" s="51">
        <v>13.12</v>
      </c>
    </row>
    <row r="2121" spans="1:4" ht="15.75" customHeight="1" x14ac:dyDescent="0.3">
      <c r="A2121" s="51">
        <v>1901543</v>
      </c>
      <c r="B2121" s="51" t="s">
        <v>16827</v>
      </c>
      <c r="C2121" s="51" t="s">
        <v>14899</v>
      </c>
      <c r="D2121" s="51">
        <v>13.19</v>
      </c>
    </row>
    <row r="2122" spans="1:4" ht="15.75" customHeight="1" x14ac:dyDescent="0.3">
      <c r="A2122" s="51">
        <v>1901544</v>
      </c>
      <c r="B2122" s="51" t="s">
        <v>16828</v>
      </c>
      <c r="C2122" s="51" t="s">
        <v>14899</v>
      </c>
      <c r="D2122" s="51">
        <v>13.28</v>
      </c>
    </row>
    <row r="2123" spans="1:4" ht="15.75" customHeight="1" x14ac:dyDescent="0.3">
      <c r="A2123" s="51">
        <v>1901545</v>
      </c>
      <c r="B2123" s="51" t="s">
        <v>16829</v>
      </c>
      <c r="C2123" s="51" t="s">
        <v>14899</v>
      </c>
      <c r="D2123" s="51">
        <v>13.36</v>
      </c>
    </row>
    <row r="2124" spans="1:4" ht="15.75" customHeight="1" x14ac:dyDescent="0.3">
      <c r="A2124" s="51">
        <v>1901546</v>
      </c>
      <c r="B2124" s="51" t="s">
        <v>16830</v>
      </c>
      <c r="C2124" s="51" t="s">
        <v>14899</v>
      </c>
      <c r="D2124" s="51">
        <v>13.45</v>
      </c>
    </row>
    <row r="2125" spans="1:4" ht="15.75" customHeight="1" x14ac:dyDescent="0.3">
      <c r="A2125" s="51">
        <v>1901541</v>
      </c>
      <c r="B2125" s="51" t="s">
        <v>16831</v>
      </c>
      <c r="C2125" s="51" t="s">
        <v>14899</v>
      </c>
      <c r="D2125" s="51">
        <v>13.49</v>
      </c>
    </row>
    <row r="2126" spans="1:4" ht="15.75" customHeight="1" x14ac:dyDescent="0.3">
      <c r="A2126" s="51">
        <v>1917091</v>
      </c>
      <c r="B2126" s="51" t="s">
        <v>16832</v>
      </c>
      <c r="C2126" s="51" t="s">
        <v>14899</v>
      </c>
      <c r="D2126" s="51">
        <v>11.17</v>
      </c>
    </row>
    <row r="2127" spans="1:4" ht="15.75" customHeight="1" x14ac:dyDescent="0.3">
      <c r="A2127" s="51">
        <v>1917092</v>
      </c>
      <c r="B2127" s="51" t="s">
        <v>16833</v>
      </c>
      <c r="C2127" s="51" t="s">
        <v>14899</v>
      </c>
      <c r="D2127" s="51">
        <v>11.36</v>
      </c>
    </row>
    <row r="2128" spans="1:4" ht="15.75" customHeight="1" x14ac:dyDescent="0.3">
      <c r="A2128" s="51">
        <v>1917093</v>
      </c>
      <c r="B2128" s="51" t="s">
        <v>16834</v>
      </c>
      <c r="C2128" s="51" t="s">
        <v>14899</v>
      </c>
      <c r="D2128" s="51">
        <v>11.55</v>
      </c>
    </row>
    <row r="2129" spans="1:4" ht="15.75" customHeight="1" x14ac:dyDescent="0.3">
      <c r="A2129" s="51">
        <v>1917094</v>
      </c>
      <c r="B2129" s="51" t="s">
        <v>16835</v>
      </c>
      <c r="C2129" s="51" t="s">
        <v>14899</v>
      </c>
      <c r="D2129" s="51">
        <v>11.74</v>
      </c>
    </row>
    <row r="2130" spans="1:4" ht="15.75" customHeight="1" x14ac:dyDescent="0.3">
      <c r="A2130" s="51">
        <v>1917095</v>
      </c>
      <c r="B2130" s="51" t="s">
        <v>16836</v>
      </c>
      <c r="C2130" s="51" t="s">
        <v>14899</v>
      </c>
      <c r="D2130" s="51">
        <v>11.95</v>
      </c>
    </row>
    <row r="2131" spans="1:4" ht="15.75" customHeight="1" x14ac:dyDescent="0.3">
      <c r="A2131" s="51">
        <v>1917096</v>
      </c>
      <c r="B2131" s="51" t="s">
        <v>16837</v>
      </c>
      <c r="C2131" s="51" t="s">
        <v>14899</v>
      </c>
      <c r="D2131" s="51">
        <v>12.06</v>
      </c>
    </row>
    <row r="2132" spans="1:4" ht="15.75" customHeight="1" x14ac:dyDescent="0.3">
      <c r="A2132" s="51">
        <v>1901548</v>
      </c>
      <c r="B2132" s="51" t="s">
        <v>16838</v>
      </c>
      <c r="C2132" s="51" t="s">
        <v>14899</v>
      </c>
      <c r="D2132" s="51">
        <v>16.329999999999998</v>
      </c>
    </row>
    <row r="2133" spans="1:4" ht="15.75" customHeight="1" x14ac:dyDescent="0.3">
      <c r="A2133" s="51">
        <v>1901549</v>
      </c>
      <c r="B2133" s="51" t="s">
        <v>16839</v>
      </c>
      <c r="C2133" s="51" t="s">
        <v>14899</v>
      </c>
      <c r="D2133" s="51">
        <v>16.41</v>
      </c>
    </row>
    <row r="2134" spans="1:4" ht="15.75" customHeight="1" x14ac:dyDescent="0.3">
      <c r="A2134" s="51">
        <v>1901550</v>
      </c>
      <c r="B2134" s="51" t="s">
        <v>16840</v>
      </c>
      <c r="C2134" s="51" t="s">
        <v>14899</v>
      </c>
      <c r="D2134" s="51">
        <v>16.489999999999998</v>
      </c>
    </row>
    <row r="2135" spans="1:4" ht="15.75" customHeight="1" x14ac:dyDescent="0.3">
      <c r="A2135" s="51">
        <v>1901551</v>
      </c>
      <c r="B2135" s="51" t="s">
        <v>16841</v>
      </c>
      <c r="C2135" s="51" t="s">
        <v>14899</v>
      </c>
      <c r="D2135" s="51">
        <v>16.57</v>
      </c>
    </row>
    <row r="2136" spans="1:4" ht="15.75" customHeight="1" x14ac:dyDescent="0.3">
      <c r="A2136" s="51">
        <v>1901552</v>
      </c>
      <c r="B2136" s="51" t="s">
        <v>16842</v>
      </c>
      <c r="C2136" s="51" t="s">
        <v>14899</v>
      </c>
      <c r="D2136" s="51">
        <v>16.649999999999999</v>
      </c>
    </row>
    <row r="2137" spans="1:4" ht="15.75" customHeight="1" x14ac:dyDescent="0.3">
      <c r="A2137" s="51">
        <v>1901547</v>
      </c>
      <c r="B2137" s="51" t="s">
        <v>16843</v>
      </c>
      <c r="C2137" s="51" t="s">
        <v>14899</v>
      </c>
      <c r="D2137" s="51">
        <v>16.7</v>
      </c>
    </row>
    <row r="2138" spans="1:4" ht="15.75" customHeight="1" x14ac:dyDescent="0.3">
      <c r="A2138" s="51">
        <v>1917127</v>
      </c>
      <c r="B2138" s="51" t="s">
        <v>16844</v>
      </c>
      <c r="C2138" s="51" t="s">
        <v>14899</v>
      </c>
      <c r="D2138" s="51">
        <v>10.44</v>
      </c>
    </row>
    <row r="2139" spans="1:4" ht="15.75" customHeight="1" x14ac:dyDescent="0.3">
      <c r="A2139" s="51">
        <v>1917128</v>
      </c>
      <c r="B2139" s="51" t="s">
        <v>16845</v>
      </c>
      <c r="C2139" s="51" t="s">
        <v>14899</v>
      </c>
      <c r="D2139" s="51">
        <v>10.59</v>
      </c>
    </row>
    <row r="2140" spans="1:4" ht="15.75" customHeight="1" x14ac:dyDescent="0.3">
      <c r="A2140" s="51">
        <v>1917129</v>
      </c>
      <c r="B2140" s="51" t="s">
        <v>16846</v>
      </c>
      <c r="C2140" s="51" t="s">
        <v>14899</v>
      </c>
      <c r="D2140" s="51">
        <v>10.74</v>
      </c>
    </row>
    <row r="2141" spans="1:4" ht="15.75" customHeight="1" x14ac:dyDescent="0.3">
      <c r="A2141" s="51">
        <v>1917130</v>
      </c>
      <c r="B2141" s="51" t="s">
        <v>16847</v>
      </c>
      <c r="C2141" s="51" t="s">
        <v>14899</v>
      </c>
      <c r="D2141" s="51">
        <v>10.89</v>
      </c>
    </row>
    <row r="2142" spans="1:4" ht="15.75" customHeight="1" x14ac:dyDescent="0.3">
      <c r="A2142" s="51">
        <v>1917131</v>
      </c>
      <c r="B2142" s="51" t="s">
        <v>16848</v>
      </c>
      <c r="C2142" s="51" t="s">
        <v>14899</v>
      </c>
      <c r="D2142" s="51">
        <v>11.06</v>
      </c>
    </row>
    <row r="2143" spans="1:4" ht="15.75" customHeight="1" x14ac:dyDescent="0.3">
      <c r="A2143" s="51">
        <v>1917132</v>
      </c>
      <c r="B2143" s="51" t="s">
        <v>16849</v>
      </c>
      <c r="C2143" s="51" t="s">
        <v>14899</v>
      </c>
      <c r="D2143" s="51">
        <v>11.15</v>
      </c>
    </row>
    <row r="2144" spans="1:4" ht="15.75" customHeight="1" x14ac:dyDescent="0.3">
      <c r="A2144" s="51">
        <v>1917163</v>
      </c>
      <c r="B2144" s="51" t="s">
        <v>16850</v>
      </c>
      <c r="C2144" s="51" t="s">
        <v>14899</v>
      </c>
      <c r="D2144" s="51">
        <v>9.82</v>
      </c>
    </row>
    <row r="2145" spans="1:4" ht="15.75" customHeight="1" x14ac:dyDescent="0.3">
      <c r="A2145" s="51">
        <v>1917164</v>
      </c>
      <c r="B2145" s="51" t="s">
        <v>16851</v>
      </c>
      <c r="C2145" s="51" t="s">
        <v>14899</v>
      </c>
      <c r="D2145" s="51">
        <v>9.9499999999999993</v>
      </c>
    </row>
    <row r="2146" spans="1:4" ht="15.75" customHeight="1" x14ac:dyDescent="0.3">
      <c r="A2146" s="51">
        <v>1917165</v>
      </c>
      <c r="B2146" s="51" t="s">
        <v>16852</v>
      </c>
      <c r="C2146" s="51" t="s">
        <v>14899</v>
      </c>
      <c r="D2146" s="51">
        <v>10.08</v>
      </c>
    </row>
    <row r="2147" spans="1:4" ht="15.75" customHeight="1" x14ac:dyDescent="0.3">
      <c r="A2147" s="51">
        <v>1917166</v>
      </c>
      <c r="B2147" s="51" t="s">
        <v>16853</v>
      </c>
      <c r="C2147" s="51" t="s">
        <v>14899</v>
      </c>
      <c r="D2147" s="51">
        <v>10.220000000000001</v>
      </c>
    </row>
    <row r="2148" spans="1:4" ht="15.75" customHeight="1" x14ac:dyDescent="0.3">
      <c r="A2148" s="51">
        <v>1917167</v>
      </c>
      <c r="B2148" s="51" t="s">
        <v>16854</v>
      </c>
      <c r="C2148" s="51" t="s">
        <v>14899</v>
      </c>
      <c r="D2148" s="51">
        <v>10.36</v>
      </c>
    </row>
    <row r="2149" spans="1:4" ht="15.75" customHeight="1" x14ac:dyDescent="0.3">
      <c r="A2149" s="51">
        <v>1917168</v>
      </c>
      <c r="B2149" s="51" t="s">
        <v>16855</v>
      </c>
      <c r="C2149" s="51" t="s">
        <v>14899</v>
      </c>
      <c r="D2149" s="51">
        <v>10.44</v>
      </c>
    </row>
    <row r="2150" spans="1:4" ht="15.75" customHeight="1" x14ac:dyDescent="0.3">
      <c r="A2150" s="51">
        <v>1917199</v>
      </c>
      <c r="B2150" s="51" t="s">
        <v>16856</v>
      </c>
      <c r="C2150" s="51" t="s">
        <v>14899</v>
      </c>
      <c r="D2150" s="51">
        <v>10.8</v>
      </c>
    </row>
    <row r="2151" spans="1:4" ht="15.75" customHeight="1" x14ac:dyDescent="0.3">
      <c r="A2151" s="51">
        <v>1917200</v>
      </c>
      <c r="B2151" s="51" t="s">
        <v>16857</v>
      </c>
      <c r="C2151" s="51" t="s">
        <v>14899</v>
      </c>
      <c r="D2151" s="51">
        <v>10.92</v>
      </c>
    </row>
    <row r="2152" spans="1:4" ht="15.75" customHeight="1" x14ac:dyDescent="0.3">
      <c r="A2152" s="51">
        <v>1917201</v>
      </c>
      <c r="B2152" s="51" t="s">
        <v>16858</v>
      </c>
      <c r="C2152" s="51" t="s">
        <v>14899</v>
      </c>
      <c r="D2152" s="51">
        <v>11.03</v>
      </c>
    </row>
    <row r="2153" spans="1:4" ht="15.75" customHeight="1" x14ac:dyDescent="0.3">
      <c r="A2153" s="51">
        <v>1917202</v>
      </c>
      <c r="B2153" s="51" t="s">
        <v>16859</v>
      </c>
      <c r="C2153" s="51" t="s">
        <v>14899</v>
      </c>
      <c r="D2153" s="51">
        <v>11.15</v>
      </c>
    </row>
    <row r="2154" spans="1:4" ht="15.75" customHeight="1" x14ac:dyDescent="0.3">
      <c r="A2154" s="51">
        <v>1917203</v>
      </c>
      <c r="B2154" s="51" t="s">
        <v>16860</v>
      </c>
      <c r="C2154" s="51" t="s">
        <v>14899</v>
      </c>
      <c r="D2154" s="51">
        <v>11.28</v>
      </c>
    </row>
    <row r="2155" spans="1:4" ht="15.75" customHeight="1" x14ac:dyDescent="0.3">
      <c r="A2155" s="51">
        <v>1917204</v>
      </c>
      <c r="B2155" s="51" t="s">
        <v>16861</v>
      </c>
      <c r="C2155" s="51" t="s">
        <v>14899</v>
      </c>
      <c r="D2155" s="51">
        <v>11.35</v>
      </c>
    </row>
    <row r="2156" spans="1:4" ht="15.75" customHeight="1" x14ac:dyDescent="0.3">
      <c r="A2156" s="51">
        <v>1917019</v>
      </c>
      <c r="B2156" s="51" t="s">
        <v>16862</v>
      </c>
      <c r="C2156" s="51" t="s">
        <v>14899</v>
      </c>
      <c r="D2156" s="51">
        <v>22.51</v>
      </c>
    </row>
    <row r="2157" spans="1:4" ht="15.75" customHeight="1" x14ac:dyDescent="0.3">
      <c r="A2157" s="51">
        <v>1917020</v>
      </c>
      <c r="B2157" s="51" t="s">
        <v>16863</v>
      </c>
      <c r="C2157" s="51" t="s">
        <v>14899</v>
      </c>
      <c r="D2157" s="51">
        <v>22.95</v>
      </c>
    </row>
    <row r="2158" spans="1:4" ht="15.75" customHeight="1" x14ac:dyDescent="0.3">
      <c r="A2158" s="51">
        <v>1917021</v>
      </c>
      <c r="B2158" s="51" t="s">
        <v>16864</v>
      </c>
      <c r="C2158" s="51" t="s">
        <v>14899</v>
      </c>
      <c r="D2158" s="51">
        <v>23.4</v>
      </c>
    </row>
    <row r="2159" spans="1:4" ht="15.75" customHeight="1" x14ac:dyDescent="0.3">
      <c r="A2159" s="51">
        <v>1917022</v>
      </c>
      <c r="B2159" s="51" t="s">
        <v>16865</v>
      </c>
      <c r="C2159" s="51" t="s">
        <v>14899</v>
      </c>
      <c r="D2159" s="51">
        <v>23.88</v>
      </c>
    </row>
    <row r="2160" spans="1:4" ht="15.75" customHeight="1" x14ac:dyDescent="0.3">
      <c r="A2160" s="51">
        <v>1917023</v>
      </c>
      <c r="B2160" s="51" t="s">
        <v>16866</v>
      </c>
      <c r="C2160" s="51" t="s">
        <v>14899</v>
      </c>
      <c r="D2160" s="51">
        <v>24.38</v>
      </c>
    </row>
    <row r="2161" spans="1:4" ht="15.75" customHeight="1" x14ac:dyDescent="0.3">
      <c r="A2161" s="51">
        <v>1917024</v>
      </c>
      <c r="B2161" s="51" t="s">
        <v>16867</v>
      </c>
      <c r="C2161" s="51" t="s">
        <v>14899</v>
      </c>
      <c r="D2161" s="51">
        <v>24.64</v>
      </c>
    </row>
    <row r="2162" spans="1:4" ht="15.75" customHeight="1" x14ac:dyDescent="0.3">
      <c r="A2162" s="51">
        <v>1917541</v>
      </c>
      <c r="B2162" s="51" t="s">
        <v>16868</v>
      </c>
      <c r="C2162" s="51" t="s">
        <v>14899</v>
      </c>
      <c r="D2162" s="51">
        <v>5.86</v>
      </c>
    </row>
    <row r="2163" spans="1:4" ht="15.75" customHeight="1" x14ac:dyDescent="0.3">
      <c r="A2163" s="51">
        <v>1917542</v>
      </c>
      <c r="B2163" s="51" t="s">
        <v>16869</v>
      </c>
      <c r="C2163" s="51" t="s">
        <v>14899</v>
      </c>
      <c r="D2163" s="51">
        <v>6.55</v>
      </c>
    </row>
    <row r="2164" spans="1:4" ht="15.75" customHeight="1" x14ac:dyDescent="0.3">
      <c r="A2164" s="51">
        <v>1917543</v>
      </c>
      <c r="B2164" s="51" t="s">
        <v>16870</v>
      </c>
      <c r="C2164" s="51" t="s">
        <v>14899</v>
      </c>
      <c r="D2164" s="51">
        <v>6.86</v>
      </c>
    </row>
    <row r="2165" spans="1:4" ht="15.75" customHeight="1" x14ac:dyDescent="0.3">
      <c r="A2165" s="51">
        <v>1917544</v>
      </c>
      <c r="B2165" s="51" t="s">
        <v>16871</v>
      </c>
      <c r="C2165" s="51" t="s">
        <v>14899</v>
      </c>
      <c r="D2165" s="51">
        <v>7.19</v>
      </c>
    </row>
    <row r="2166" spans="1:4" ht="15.75" customHeight="1" x14ac:dyDescent="0.3">
      <c r="A2166" s="51">
        <v>1917545</v>
      </c>
      <c r="B2166" s="51" t="s">
        <v>16872</v>
      </c>
      <c r="C2166" s="51" t="s">
        <v>14899</v>
      </c>
      <c r="D2166" s="51">
        <v>7.61</v>
      </c>
    </row>
    <row r="2167" spans="1:4" ht="15.75" customHeight="1" x14ac:dyDescent="0.3">
      <c r="A2167" s="51">
        <v>1917546</v>
      </c>
      <c r="B2167" s="51" t="s">
        <v>16873</v>
      </c>
      <c r="C2167" s="51" t="s">
        <v>14899</v>
      </c>
      <c r="D2167" s="51">
        <v>7.95</v>
      </c>
    </row>
    <row r="2168" spans="1:4" ht="15.75" customHeight="1" x14ac:dyDescent="0.3">
      <c r="A2168" s="51">
        <v>1917547</v>
      </c>
      <c r="B2168" s="51" t="s">
        <v>16874</v>
      </c>
      <c r="C2168" s="51" t="s">
        <v>14899</v>
      </c>
      <c r="D2168" s="51">
        <v>8.68</v>
      </c>
    </row>
    <row r="2169" spans="1:4" ht="15.75" customHeight="1" x14ac:dyDescent="0.3">
      <c r="A2169" s="51">
        <v>1917548</v>
      </c>
      <c r="B2169" s="51" t="s">
        <v>16875</v>
      </c>
      <c r="C2169" s="51" t="s">
        <v>14899</v>
      </c>
      <c r="D2169" s="51">
        <v>9.1199999999999992</v>
      </c>
    </row>
    <row r="2170" spans="1:4" ht="15.75" customHeight="1" x14ac:dyDescent="0.3">
      <c r="A2170" s="51">
        <v>1917549</v>
      </c>
      <c r="B2170" s="51" t="s">
        <v>16876</v>
      </c>
      <c r="C2170" s="51" t="s">
        <v>14899</v>
      </c>
      <c r="D2170" s="51">
        <v>9.58</v>
      </c>
    </row>
    <row r="2171" spans="1:4" ht="15.75" customHeight="1" x14ac:dyDescent="0.3">
      <c r="A2171" s="51">
        <v>1917550</v>
      </c>
      <c r="B2171" s="51" t="s">
        <v>16877</v>
      </c>
      <c r="C2171" s="51" t="s">
        <v>14899</v>
      </c>
      <c r="D2171" s="51">
        <v>10.08</v>
      </c>
    </row>
    <row r="2172" spans="1:4" ht="15.75" customHeight="1" x14ac:dyDescent="0.3">
      <c r="A2172" s="51">
        <v>1917551</v>
      </c>
      <c r="B2172" s="51" t="s">
        <v>16878</v>
      </c>
      <c r="C2172" s="51" t="s">
        <v>14899</v>
      </c>
      <c r="D2172" s="51">
        <v>10.89</v>
      </c>
    </row>
    <row r="2173" spans="1:4" ht="15.75" customHeight="1" x14ac:dyDescent="0.3">
      <c r="A2173" s="51">
        <v>1917552</v>
      </c>
      <c r="B2173" s="51" t="s">
        <v>16879</v>
      </c>
      <c r="C2173" s="51" t="s">
        <v>14899</v>
      </c>
      <c r="D2173" s="51">
        <v>11.44</v>
      </c>
    </row>
    <row r="2174" spans="1:4" ht="15.75" customHeight="1" x14ac:dyDescent="0.3">
      <c r="A2174" s="51">
        <v>1917553</v>
      </c>
      <c r="B2174" s="51" t="s">
        <v>16880</v>
      </c>
      <c r="C2174" s="51" t="s">
        <v>14899</v>
      </c>
      <c r="D2174" s="51">
        <v>11.25</v>
      </c>
    </row>
    <row r="2175" spans="1:4" ht="15.75" customHeight="1" x14ac:dyDescent="0.3">
      <c r="A2175" s="51">
        <v>1917554</v>
      </c>
      <c r="B2175" s="51" t="s">
        <v>16881</v>
      </c>
      <c r="C2175" s="51" t="s">
        <v>14899</v>
      </c>
      <c r="D2175" s="51">
        <v>12.46</v>
      </c>
    </row>
    <row r="2176" spans="1:4" ht="15.75" customHeight="1" x14ac:dyDescent="0.3">
      <c r="A2176" s="51">
        <v>1917555</v>
      </c>
      <c r="B2176" s="51" t="s">
        <v>16882</v>
      </c>
      <c r="C2176" s="51" t="s">
        <v>14899</v>
      </c>
      <c r="D2176" s="51">
        <v>13.04</v>
      </c>
    </row>
    <row r="2177" spans="1:4" ht="15.75" customHeight="1" x14ac:dyDescent="0.3">
      <c r="A2177" s="51">
        <v>1917556</v>
      </c>
      <c r="B2177" s="51" t="s">
        <v>16883</v>
      </c>
      <c r="C2177" s="51" t="s">
        <v>14899</v>
      </c>
      <c r="D2177" s="51">
        <v>14.02</v>
      </c>
    </row>
    <row r="2178" spans="1:4" ht="15.75" customHeight="1" x14ac:dyDescent="0.3">
      <c r="A2178" s="51">
        <v>1917557</v>
      </c>
      <c r="B2178" s="51" t="s">
        <v>16884</v>
      </c>
      <c r="C2178" s="51" t="s">
        <v>14899</v>
      </c>
      <c r="D2178" s="51">
        <v>14.65</v>
      </c>
    </row>
    <row r="2179" spans="1:4" ht="15.75" customHeight="1" x14ac:dyDescent="0.3">
      <c r="A2179" s="51">
        <v>1917558</v>
      </c>
      <c r="B2179" s="51" t="s">
        <v>16885</v>
      </c>
      <c r="C2179" s="51" t="s">
        <v>14899</v>
      </c>
      <c r="D2179" s="51">
        <v>15.59</v>
      </c>
    </row>
    <row r="2180" spans="1:4" ht="15.75" customHeight="1" x14ac:dyDescent="0.3">
      <c r="A2180" s="51">
        <v>1917559</v>
      </c>
      <c r="B2180" s="51" t="s">
        <v>16886</v>
      </c>
      <c r="C2180" s="51" t="s">
        <v>14899</v>
      </c>
      <c r="D2180" s="51">
        <v>17.16</v>
      </c>
    </row>
    <row r="2181" spans="1:4" ht="15.75" customHeight="1" x14ac:dyDescent="0.3">
      <c r="A2181" s="51">
        <v>1917560</v>
      </c>
      <c r="B2181" s="51" t="s">
        <v>16887</v>
      </c>
      <c r="C2181" s="51" t="s">
        <v>14899</v>
      </c>
      <c r="D2181" s="51">
        <v>19.149999999999999</v>
      </c>
    </row>
    <row r="2182" spans="1:4" ht="15.75" customHeight="1" x14ac:dyDescent="0.3">
      <c r="A2182" s="51">
        <v>1917561</v>
      </c>
      <c r="B2182" s="51" t="s">
        <v>16888</v>
      </c>
      <c r="C2182" s="51" t="s">
        <v>14899</v>
      </c>
      <c r="D2182" s="51">
        <v>21.11</v>
      </c>
    </row>
    <row r="2183" spans="1:4" ht="15.75" customHeight="1" x14ac:dyDescent="0.3">
      <c r="A2183" s="51">
        <v>1917562</v>
      </c>
      <c r="B2183" s="51" t="s">
        <v>16889</v>
      </c>
      <c r="C2183" s="51" t="s">
        <v>14899</v>
      </c>
      <c r="D2183" s="51">
        <v>23.36</v>
      </c>
    </row>
    <row r="2184" spans="1:4" ht="15.75" customHeight="1" x14ac:dyDescent="0.3">
      <c r="A2184" s="51">
        <v>1917563</v>
      </c>
      <c r="B2184" s="51" t="s">
        <v>16890</v>
      </c>
      <c r="C2184" s="51" t="s">
        <v>14899</v>
      </c>
      <c r="D2184" s="51">
        <v>25.42</v>
      </c>
    </row>
    <row r="2185" spans="1:4" ht="15.75" customHeight="1" x14ac:dyDescent="0.3">
      <c r="A2185" s="51">
        <v>1917564</v>
      </c>
      <c r="B2185" s="51" t="s">
        <v>16891</v>
      </c>
      <c r="C2185" s="51" t="s">
        <v>14899</v>
      </c>
      <c r="D2185" s="51">
        <v>27.63</v>
      </c>
    </row>
    <row r="2186" spans="1:4" ht="15.75" customHeight="1" x14ac:dyDescent="0.3">
      <c r="A2186" s="51">
        <v>1917565</v>
      </c>
      <c r="B2186" s="51" t="s">
        <v>16892</v>
      </c>
      <c r="C2186" s="51" t="s">
        <v>14899</v>
      </c>
      <c r="D2186" s="51">
        <v>30.61</v>
      </c>
    </row>
    <row r="2187" spans="1:4" ht="15.75" customHeight="1" x14ac:dyDescent="0.3">
      <c r="A2187" s="51">
        <v>1917538</v>
      </c>
      <c r="B2187" s="51" t="s">
        <v>16893</v>
      </c>
      <c r="C2187" s="51" t="s">
        <v>14899</v>
      </c>
      <c r="D2187" s="51">
        <v>4.87</v>
      </c>
    </row>
    <row r="2188" spans="1:4" ht="15.75" customHeight="1" x14ac:dyDescent="0.3">
      <c r="A2188" s="51">
        <v>1917566</v>
      </c>
      <c r="B2188" s="51" t="s">
        <v>16894</v>
      </c>
      <c r="C2188" s="51" t="s">
        <v>14899</v>
      </c>
      <c r="D2188" s="51">
        <v>33.6</v>
      </c>
    </row>
    <row r="2189" spans="1:4" ht="15.75" customHeight="1" x14ac:dyDescent="0.3">
      <c r="A2189" s="51">
        <v>1917567</v>
      </c>
      <c r="B2189" s="51" t="s">
        <v>16895</v>
      </c>
      <c r="C2189" s="51" t="s">
        <v>14899</v>
      </c>
      <c r="D2189" s="51">
        <v>36.76</v>
      </c>
    </row>
    <row r="2190" spans="1:4" ht="15.75" customHeight="1" x14ac:dyDescent="0.3">
      <c r="A2190" s="51">
        <v>1917568</v>
      </c>
      <c r="B2190" s="51" t="s">
        <v>16896</v>
      </c>
      <c r="C2190" s="51" t="s">
        <v>14899</v>
      </c>
      <c r="D2190" s="51">
        <v>39.81</v>
      </c>
    </row>
    <row r="2191" spans="1:4" ht="15.75" customHeight="1" x14ac:dyDescent="0.3">
      <c r="A2191" s="51">
        <v>1917569</v>
      </c>
      <c r="B2191" s="51" t="s">
        <v>16897</v>
      </c>
      <c r="C2191" s="51" t="s">
        <v>14899</v>
      </c>
      <c r="D2191" s="51">
        <v>43.58</v>
      </c>
    </row>
    <row r="2192" spans="1:4" ht="15.75" customHeight="1" x14ac:dyDescent="0.3">
      <c r="A2192" s="51">
        <v>1917570</v>
      </c>
      <c r="B2192" s="51" t="s">
        <v>16898</v>
      </c>
      <c r="C2192" s="51" t="s">
        <v>14899</v>
      </c>
      <c r="D2192" s="51">
        <v>47.05</v>
      </c>
    </row>
    <row r="2193" spans="1:4" ht="15.75" customHeight="1" x14ac:dyDescent="0.3">
      <c r="A2193" s="51">
        <v>1917571</v>
      </c>
      <c r="B2193" s="51" t="s">
        <v>16899</v>
      </c>
      <c r="C2193" s="51" t="s">
        <v>14899</v>
      </c>
      <c r="D2193" s="51">
        <v>51.16</v>
      </c>
    </row>
    <row r="2194" spans="1:4" ht="15.75" customHeight="1" x14ac:dyDescent="0.3">
      <c r="A2194" s="51">
        <v>1917572</v>
      </c>
      <c r="B2194" s="51" t="s">
        <v>16900</v>
      </c>
      <c r="C2194" s="51" t="s">
        <v>14899</v>
      </c>
      <c r="D2194" s="51">
        <v>55.75</v>
      </c>
    </row>
    <row r="2195" spans="1:4" ht="15.75" customHeight="1" x14ac:dyDescent="0.3">
      <c r="A2195" s="51">
        <v>1917573</v>
      </c>
      <c r="B2195" s="51" t="s">
        <v>16901</v>
      </c>
      <c r="C2195" s="51" t="s">
        <v>14899</v>
      </c>
      <c r="D2195" s="51">
        <v>60.74</v>
      </c>
    </row>
    <row r="2196" spans="1:4" ht="15.75" customHeight="1" x14ac:dyDescent="0.3">
      <c r="A2196" s="51">
        <v>1917574</v>
      </c>
      <c r="B2196" s="51" t="s">
        <v>16902</v>
      </c>
      <c r="C2196" s="51" t="s">
        <v>14899</v>
      </c>
      <c r="D2196" s="51">
        <v>65.33</v>
      </c>
    </row>
    <row r="2197" spans="1:4" ht="15.75" customHeight="1" x14ac:dyDescent="0.3">
      <c r="A2197" s="51">
        <v>1917539</v>
      </c>
      <c r="B2197" s="51" t="s">
        <v>16903</v>
      </c>
      <c r="C2197" s="51" t="s">
        <v>14899</v>
      </c>
      <c r="D2197" s="51">
        <v>5.17</v>
      </c>
    </row>
    <row r="2198" spans="1:4" ht="15.75" customHeight="1" x14ac:dyDescent="0.3">
      <c r="A2198" s="51">
        <v>1917540</v>
      </c>
      <c r="B2198" s="51" t="s">
        <v>16904</v>
      </c>
      <c r="C2198" s="51" t="s">
        <v>14899</v>
      </c>
      <c r="D2198" s="51">
        <v>5.56</v>
      </c>
    </row>
    <row r="2199" spans="1:4" ht="15.75" customHeight="1" x14ac:dyDescent="0.3">
      <c r="A2199" s="51">
        <v>1917738</v>
      </c>
      <c r="B2199" s="51" t="s">
        <v>16905</v>
      </c>
      <c r="C2199" s="51" t="s">
        <v>14899</v>
      </c>
      <c r="D2199" s="51">
        <v>4.8</v>
      </c>
    </row>
    <row r="2200" spans="1:4" ht="15.75" customHeight="1" x14ac:dyDescent="0.3">
      <c r="A2200" s="51">
        <v>1917238</v>
      </c>
      <c r="B2200" s="51" t="s">
        <v>16906</v>
      </c>
      <c r="C2200" s="51" t="s">
        <v>14899</v>
      </c>
      <c r="D2200" s="51">
        <v>7.4</v>
      </c>
    </row>
    <row r="2201" spans="1:4" ht="15.75" customHeight="1" x14ac:dyDescent="0.3">
      <c r="A2201" s="51">
        <v>1917239</v>
      </c>
      <c r="B2201" s="51" t="s">
        <v>16907</v>
      </c>
      <c r="C2201" s="51" t="s">
        <v>14899</v>
      </c>
      <c r="D2201" s="51">
        <v>8.1199999999999992</v>
      </c>
    </row>
    <row r="2202" spans="1:4" ht="15.75" customHeight="1" x14ac:dyDescent="0.3">
      <c r="A2202" s="51">
        <v>1917240</v>
      </c>
      <c r="B2202" s="51" t="s">
        <v>16908</v>
      </c>
      <c r="C2202" s="51" t="s">
        <v>14899</v>
      </c>
      <c r="D2202" s="51">
        <v>8.68</v>
      </c>
    </row>
    <row r="2203" spans="1:4" ht="15.75" customHeight="1" x14ac:dyDescent="0.3">
      <c r="A2203" s="51">
        <v>1917241</v>
      </c>
      <c r="B2203" s="51" t="s">
        <v>16909</v>
      </c>
      <c r="C2203" s="51" t="s">
        <v>14899</v>
      </c>
      <c r="D2203" s="51">
        <v>9.2100000000000009</v>
      </c>
    </row>
    <row r="2204" spans="1:4" ht="15.75" customHeight="1" x14ac:dyDescent="0.3">
      <c r="A2204" s="51">
        <v>1917242</v>
      </c>
      <c r="B2204" s="51" t="s">
        <v>16910</v>
      </c>
      <c r="C2204" s="51" t="s">
        <v>14899</v>
      </c>
      <c r="D2204" s="51">
        <v>9.7100000000000009</v>
      </c>
    </row>
    <row r="2205" spans="1:4" ht="15.75" customHeight="1" x14ac:dyDescent="0.3">
      <c r="A2205" s="51">
        <v>1917243</v>
      </c>
      <c r="B2205" s="51" t="s">
        <v>16911</v>
      </c>
      <c r="C2205" s="51" t="s">
        <v>14899</v>
      </c>
      <c r="D2205" s="51">
        <v>10.199999999999999</v>
      </c>
    </row>
    <row r="2206" spans="1:4" ht="15.75" customHeight="1" x14ac:dyDescent="0.3">
      <c r="A2206" s="51">
        <v>1917244</v>
      </c>
      <c r="B2206" s="51" t="s">
        <v>16912</v>
      </c>
      <c r="C2206" s="51" t="s">
        <v>14899</v>
      </c>
      <c r="D2206" s="51">
        <v>10.87</v>
      </c>
    </row>
    <row r="2207" spans="1:4" ht="15.75" customHeight="1" x14ac:dyDescent="0.3">
      <c r="A2207" s="51">
        <v>1917245</v>
      </c>
      <c r="B2207" s="51" t="s">
        <v>16913</v>
      </c>
      <c r="C2207" s="51" t="s">
        <v>14899</v>
      </c>
      <c r="D2207" s="51">
        <v>11.45</v>
      </c>
    </row>
    <row r="2208" spans="1:4" ht="15.75" customHeight="1" x14ac:dyDescent="0.3">
      <c r="A2208" s="51">
        <v>1917246</v>
      </c>
      <c r="B2208" s="51" t="s">
        <v>16914</v>
      </c>
      <c r="C2208" s="51" t="s">
        <v>14899</v>
      </c>
      <c r="D2208" s="51">
        <v>12.07</v>
      </c>
    </row>
    <row r="2209" spans="1:4" ht="15.75" customHeight="1" x14ac:dyDescent="0.3">
      <c r="A2209" s="51">
        <v>1917247</v>
      </c>
      <c r="B2209" s="51" t="s">
        <v>16915</v>
      </c>
      <c r="C2209" s="51" t="s">
        <v>14899</v>
      </c>
      <c r="D2209" s="51">
        <v>13.09</v>
      </c>
    </row>
    <row r="2210" spans="1:4" ht="15.75" customHeight="1" x14ac:dyDescent="0.3">
      <c r="A2210" s="51">
        <v>1917248</v>
      </c>
      <c r="B2210" s="51" t="s">
        <v>16916</v>
      </c>
      <c r="C2210" s="51" t="s">
        <v>14899</v>
      </c>
      <c r="D2210" s="51">
        <v>14.99</v>
      </c>
    </row>
    <row r="2211" spans="1:4" ht="15.75" customHeight="1" x14ac:dyDescent="0.3">
      <c r="A2211" s="51">
        <v>1917249</v>
      </c>
      <c r="B2211" s="51" t="s">
        <v>16917</v>
      </c>
      <c r="C2211" s="51" t="s">
        <v>14899</v>
      </c>
      <c r="D2211" s="51">
        <v>18</v>
      </c>
    </row>
    <row r="2212" spans="1:4" ht="15.75" customHeight="1" x14ac:dyDescent="0.3">
      <c r="A2212" s="51">
        <v>1917235</v>
      </c>
      <c r="B2212" s="51" t="s">
        <v>16918</v>
      </c>
      <c r="C2212" s="51" t="s">
        <v>14899</v>
      </c>
      <c r="D2212" s="51">
        <v>5.86</v>
      </c>
    </row>
    <row r="2213" spans="1:4" ht="15.75" customHeight="1" x14ac:dyDescent="0.3">
      <c r="A2213" s="51">
        <v>1917236</v>
      </c>
      <c r="B2213" s="51" t="s">
        <v>16919</v>
      </c>
      <c r="C2213" s="51" t="s">
        <v>14899</v>
      </c>
      <c r="D2213" s="51">
        <v>6.27</v>
      </c>
    </row>
    <row r="2214" spans="1:4" ht="15.75" customHeight="1" x14ac:dyDescent="0.3">
      <c r="A2214" s="51">
        <v>1917237</v>
      </c>
      <c r="B2214" s="51" t="s">
        <v>16920</v>
      </c>
      <c r="C2214" s="51" t="s">
        <v>14899</v>
      </c>
      <c r="D2214" s="51">
        <v>6.77</v>
      </c>
    </row>
    <row r="2215" spans="1:4" ht="15.75" customHeight="1" x14ac:dyDescent="0.3">
      <c r="A2215" s="51">
        <v>1917725</v>
      </c>
      <c r="B2215" s="51" t="s">
        <v>16921</v>
      </c>
      <c r="C2215" s="51" t="s">
        <v>14899</v>
      </c>
      <c r="D2215" s="51">
        <v>5.71</v>
      </c>
    </row>
    <row r="2216" spans="1:4" ht="15.75" customHeight="1" x14ac:dyDescent="0.3">
      <c r="A2216" s="51">
        <v>1917311</v>
      </c>
      <c r="B2216" s="51" t="s">
        <v>16922</v>
      </c>
      <c r="C2216" s="51" t="s">
        <v>14899</v>
      </c>
      <c r="D2216" s="51">
        <v>5.83</v>
      </c>
    </row>
    <row r="2217" spans="1:4" ht="15.75" customHeight="1" x14ac:dyDescent="0.3">
      <c r="A2217" s="51">
        <v>1917312</v>
      </c>
      <c r="B2217" s="51" t="s">
        <v>16923</v>
      </c>
      <c r="C2217" s="51" t="s">
        <v>14899</v>
      </c>
      <c r="D2217" s="51">
        <v>6.6</v>
      </c>
    </row>
    <row r="2218" spans="1:4" ht="15.75" customHeight="1" x14ac:dyDescent="0.3">
      <c r="A2218" s="51">
        <v>1917313</v>
      </c>
      <c r="B2218" s="51" t="s">
        <v>16924</v>
      </c>
      <c r="C2218" s="51" t="s">
        <v>14899</v>
      </c>
      <c r="D2218" s="51">
        <v>7.09</v>
      </c>
    </row>
    <row r="2219" spans="1:4" ht="15.75" customHeight="1" x14ac:dyDescent="0.3">
      <c r="A2219" s="51">
        <v>1917314</v>
      </c>
      <c r="B2219" s="51" t="s">
        <v>16925</v>
      </c>
      <c r="C2219" s="51" t="s">
        <v>14899</v>
      </c>
      <c r="D2219" s="51">
        <v>7.56</v>
      </c>
    </row>
    <row r="2220" spans="1:4" ht="15.75" customHeight="1" x14ac:dyDescent="0.3">
      <c r="A2220" s="51">
        <v>1917315</v>
      </c>
      <c r="B2220" s="51" t="s">
        <v>16926</v>
      </c>
      <c r="C2220" s="51" t="s">
        <v>14899</v>
      </c>
      <c r="D2220" s="51">
        <v>8.1300000000000008</v>
      </c>
    </row>
    <row r="2221" spans="1:4" ht="15.75" customHeight="1" x14ac:dyDescent="0.3">
      <c r="A2221" s="51">
        <v>1917316</v>
      </c>
      <c r="B2221" s="51" t="s">
        <v>16927</v>
      </c>
      <c r="C2221" s="51" t="s">
        <v>14899</v>
      </c>
      <c r="D2221" s="51">
        <v>8.68</v>
      </c>
    </row>
    <row r="2222" spans="1:4" ht="15.75" customHeight="1" x14ac:dyDescent="0.3">
      <c r="A2222" s="51">
        <v>1917317</v>
      </c>
      <c r="B2222" s="51" t="s">
        <v>16928</v>
      </c>
      <c r="C2222" s="51" t="s">
        <v>14899</v>
      </c>
      <c r="D2222" s="51">
        <v>9.57</v>
      </c>
    </row>
    <row r="2223" spans="1:4" ht="15.75" customHeight="1" x14ac:dyDescent="0.3">
      <c r="A2223" s="51">
        <v>1917318</v>
      </c>
      <c r="B2223" s="51" t="s">
        <v>16929</v>
      </c>
      <c r="C2223" s="51" t="s">
        <v>14899</v>
      </c>
      <c r="D2223" s="51">
        <v>10.35</v>
      </c>
    </row>
    <row r="2224" spans="1:4" ht="15.75" customHeight="1" x14ac:dyDescent="0.3">
      <c r="A2224" s="51">
        <v>1917319</v>
      </c>
      <c r="B2224" s="51" t="s">
        <v>16930</v>
      </c>
      <c r="C2224" s="51" t="s">
        <v>14899</v>
      </c>
      <c r="D2224" s="51">
        <v>11.07</v>
      </c>
    </row>
    <row r="2225" spans="1:4" ht="15.75" customHeight="1" x14ac:dyDescent="0.3">
      <c r="A2225" s="51">
        <v>1917320</v>
      </c>
      <c r="B2225" s="51" t="s">
        <v>16931</v>
      </c>
      <c r="C2225" s="51" t="s">
        <v>14899</v>
      </c>
      <c r="D2225" s="51">
        <v>11.86</v>
      </c>
    </row>
    <row r="2226" spans="1:4" ht="15.75" customHeight="1" x14ac:dyDescent="0.3">
      <c r="A2226" s="51">
        <v>1917321</v>
      </c>
      <c r="B2226" s="51" t="s">
        <v>16932</v>
      </c>
      <c r="C2226" s="51" t="s">
        <v>14899</v>
      </c>
      <c r="D2226" s="51">
        <v>14.53</v>
      </c>
    </row>
    <row r="2227" spans="1:4" ht="15.75" customHeight="1" x14ac:dyDescent="0.3">
      <c r="A2227" s="51">
        <v>1917322</v>
      </c>
      <c r="B2227" s="51" t="s">
        <v>16933</v>
      </c>
      <c r="C2227" s="51" t="s">
        <v>14899</v>
      </c>
      <c r="D2227" s="51">
        <v>16.84</v>
      </c>
    </row>
    <row r="2228" spans="1:4" ht="15.75" customHeight="1" x14ac:dyDescent="0.3">
      <c r="A2228" s="51">
        <v>1917323</v>
      </c>
      <c r="B2228" s="51" t="s">
        <v>16934</v>
      </c>
      <c r="C2228" s="51" t="s">
        <v>14899</v>
      </c>
      <c r="D2228" s="51">
        <v>19.82</v>
      </c>
    </row>
    <row r="2229" spans="1:4" ht="15.75" customHeight="1" x14ac:dyDescent="0.3">
      <c r="A2229" s="51">
        <v>1917324</v>
      </c>
      <c r="B2229" s="51" t="s">
        <v>16935</v>
      </c>
      <c r="C2229" s="51" t="s">
        <v>14899</v>
      </c>
      <c r="D2229" s="51">
        <v>22.95</v>
      </c>
    </row>
    <row r="2230" spans="1:4" ht="15.75" customHeight="1" x14ac:dyDescent="0.3">
      <c r="A2230" s="51">
        <v>1917325</v>
      </c>
      <c r="B2230" s="51" t="s">
        <v>16936</v>
      </c>
      <c r="C2230" s="51" t="s">
        <v>14899</v>
      </c>
      <c r="D2230" s="51">
        <v>26.67</v>
      </c>
    </row>
    <row r="2231" spans="1:4" ht="15.75" customHeight="1" x14ac:dyDescent="0.3">
      <c r="A2231" s="51">
        <v>1917326</v>
      </c>
      <c r="B2231" s="51" t="s">
        <v>16937</v>
      </c>
      <c r="C2231" s="51" t="s">
        <v>14899</v>
      </c>
      <c r="D2231" s="51">
        <v>31.72</v>
      </c>
    </row>
    <row r="2232" spans="1:4" ht="15.75" customHeight="1" x14ac:dyDescent="0.3">
      <c r="A2232" s="51">
        <v>1917327</v>
      </c>
      <c r="B2232" s="51" t="s">
        <v>16938</v>
      </c>
      <c r="C2232" s="51" t="s">
        <v>14899</v>
      </c>
      <c r="D2232" s="51">
        <v>36.85</v>
      </c>
    </row>
    <row r="2233" spans="1:4" ht="15.75" customHeight="1" x14ac:dyDescent="0.3">
      <c r="A2233" s="51">
        <v>1917328</v>
      </c>
      <c r="B2233" s="51" t="s">
        <v>16939</v>
      </c>
      <c r="C2233" s="51" t="s">
        <v>14899</v>
      </c>
      <c r="D2233" s="51">
        <v>42.75</v>
      </c>
    </row>
    <row r="2234" spans="1:4" ht="15.75" customHeight="1" x14ac:dyDescent="0.3">
      <c r="A2234" s="51">
        <v>1917329</v>
      </c>
      <c r="B2234" s="51" t="s">
        <v>16940</v>
      </c>
      <c r="C2234" s="51" t="s">
        <v>14899</v>
      </c>
      <c r="D2234" s="51">
        <v>46.8</v>
      </c>
    </row>
    <row r="2235" spans="1:4" ht="15.75" customHeight="1" x14ac:dyDescent="0.3">
      <c r="A2235" s="51">
        <v>1917330</v>
      </c>
      <c r="B2235" s="51" t="s">
        <v>16941</v>
      </c>
      <c r="C2235" s="51" t="s">
        <v>14899</v>
      </c>
      <c r="D2235" s="51">
        <v>51.81</v>
      </c>
    </row>
    <row r="2236" spans="1:4" ht="15.75" customHeight="1" x14ac:dyDescent="0.3">
      <c r="A2236" s="51">
        <v>1917308</v>
      </c>
      <c r="B2236" s="51" t="s">
        <v>16942</v>
      </c>
      <c r="C2236" s="51" t="s">
        <v>14899</v>
      </c>
      <c r="D2236" s="51">
        <v>4.78</v>
      </c>
    </row>
    <row r="2237" spans="1:4" ht="15.75" customHeight="1" x14ac:dyDescent="0.3">
      <c r="A2237" s="51">
        <v>1917309</v>
      </c>
      <c r="B2237" s="51" t="s">
        <v>16943</v>
      </c>
      <c r="C2237" s="51" t="s">
        <v>14899</v>
      </c>
      <c r="D2237" s="51">
        <v>5.08</v>
      </c>
    </row>
    <row r="2238" spans="1:4" ht="15.75" customHeight="1" x14ac:dyDescent="0.3">
      <c r="A2238" s="51">
        <v>1917310</v>
      </c>
      <c r="B2238" s="51" t="s">
        <v>16944</v>
      </c>
      <c r="C2238" s="51" t="s">
        <v>14899</v>
      </c>
      <c r="D2238" s="51">
        <v>5.41</v>
      </c>
    </row>
    <row r="2239" spans="1:4" ht="15.75" customHeight="1" x14ac:dyDescent="0.3">
      <c r="A2239" s="51">
        <v>1917730</v>
      </c>
      <c r="B2239" s="51" t="s">
        <v>16945</v>
      </c>
      <c r="C2239" s="51" t="s">
        <v>14899</v>
      </c>
      <c r="D2239" s="51">
        <v>4.72</v>
      </c>
    </row>
    <row r="2240" spans="1:4" ht="15.75" customHeight="1" x14ac:dyDescent="0.3">
      <c r="A2240" s="51">
        <v>1917415</v>
      </c>
      <c r="B2240" s="51" t="s">
        <v>16946</v>
      </c>
      <c r="C2240" s="51" t="s">
        <v>14899</v>
      </c>
      <c r="D2240" s="51">
        <v>5.83</v>
      </c>
    </row>
    <row r="2241" spans="1:4" ht="15.75" customHeight="1" x14ac:dyDescent="0.3">
      <c r="A2241" s="51">
        <v>1917416</v>
      </c>
      <c r="B2241" s="51" t="s">
        <v>16947</v>
      </c>
      <c r="C2241" s="51" t="s">
        <v>14899</v>
      </c>
      <c r="D2241" s="51">
        <v>6.54</v>
      </c>
    </row>
    <row r="2242" spans="1:4" ht="15.75" customHeight="1" x14ac:dyDescent="0.3">
      <c r="A2242" s="51">
        <v>1917417</v>
      </c>
      <c r="B2242" s="51" t="s">
        <v>16948</v>
      </c>
      <c r="C2242" s="51" t="s">
        <v>14899</v>
      </c>
      <c r="D2242" s="51">
        <v>7</v>
      </c>
    </row>
    <row r="2243" spans="1:4" ht="15.75" customHeight="1" x14ac:dyDescent="0.3">
      <c r="A2243" s="51">
        <v>1917418</v>
      </c>
      <c r="B2243" s="51" t="s">
        <v>16949</v>
      </c>
      <c r="C2243" s="51" t="s">
        <v>14899</v>
      </c>
      <c r="D2243" s="51">
        <v>7.44</v>
      </c>
    </row>
    <row r="2244" spans="1:4" ht="15.75" customHeight="1" x14ac:dyDescent="0.3">
      <c r="A2244" s="51">
        <v>1917419</v>
      </c>
      <c r="B2244" s="51" t="s">
        <v>16950</v>
      </c>
      <c r="C2244" s="51" t="s">
        <v>14899</v>
      </c>
      <c r="D2244" s="51">
        <v>7.82</v>
      </c>
    </row>
    <row r="2245" spans="1:4" ht="15.75" customHeight="1" x14ac:dyDescent="0.3">
      <c r="A2245" s="51">
        <v>1917420</v>
      </c>
      <c r="B2245" s="51" t="s">
        <v>16951</v>
      </c>
      <c r="C2245" s="51" t="s">
        <v>14899</v>
      </c>
      <c r="D2245" s="51">
        <v>8.2799999999999994</v>
      </c>
    </row>
    <row r="2246" spans="1:4" ht="15.75" customHeight="1" x14ac:dyDescent="0.3">
      <c r="A2246" s="51">
        <v>1917421</v>
      </c>
      <c r="B2246" s="51" t="s">
        <v>16952</v>
      </c>
      <c r="C2246" s="51" t="s">
        <v>14899</v>
      </c>
      <c r="D2246" s="51">
        <v>9.02</v>
      </c>
    </row>
    <row r="2247" spans="1:4" ht="15.75" customHeight="1" x14ac:dyDescent="0.3">
      <c r="A2247" s="51">
        <v>1917422</v>
      </c>
      <c r="B2247" s="51" t="s">
        <v>16953</v>
      </c>
      <c r="C2247" s="51" t="s">
        <v>14899</v>
      </c>
      <c r="D2247" s="51">
        <v>9.4600000000000009</v>
      </c>
    </row>
    <row r="2248" spans="1:4" ht="15.75" customHeight="1" x14ac:dyDescent="0.3">
      <c r="A2248" s="51">
        <v>1917423</v>
      </c>
      <c r="B2248" s="51" t="s">
        <v>16954</v>
      </c>
      <c r="C2248" s="51" t="s">
        <v>14899</v>
      </c>
      <c r="D2248" s="51">
        <v>9.9</v>
      </c>
    </row>
    <row r="2249" spans="1:4" ht="15.75" customHeight="1" x14ac:dyDescent="0.3">
      <c r="A2249" s="51">
        <v>1917424</v>
      </c>
      <c r="B2249" s="51" t="s">
        <v>16955</v>
      </c>
      <c r="C2249" s="51" t="s">
        <v>14899</v>
      </c>
      <c r="D2249" s="51">
        <v>10.37</v>
      </c>
    </row>
    <row r="2250" spans="1:4" ht="15.75" customHeight="1" x14ac:dyDescent="0.3">
      <c r="A2250" s="51">
        <v>1917425</v>
      </c>
      <c r="B2250" s="51" t="s">
        <v>16956</v>
      </c>
      <c r="C2250" s="51" t="s">
        <v>14899</v>
      </c>
      <c r="D2250" s="51">
        <v>11.28</v>
      </c>
    </row>
    <row r="2251" spans="1:4" ht="15.75" customHeight="1" x14ac:dyDescent="0.3">
      <c r="A2251" s="51">
        <v>1917426</v>
      </c>
      <c r="B2251" s="51" t="s">
        <v>16957</v>
      </c>
      <c r="C2251" s="51" t="s">
        <v>14899</v>
      </c>
      <c r="D2251" s="51">
        <v>12.25</v>
      </c>
    </row>
    <row r="2252" spans="1:4" ht="15.75" customHeight="1" x14ac:dyDescent="0.3">
      <c r="A2252" s="51">
        <v>1917427</v>
      </c>
      <c r="B2252" s="51" t="s">
        <v>16958</v>
      </c>
      <c r="C2252" s="51" t="s">
        <v>14899</v>
      </c>
      <c r="D2252" s="51">
        <v>13.99</v>
      </c>
    </row>
    <row r="2253" spans="1:4" ht="15.75" customHeight="1" x14ac:dyDescent="0.3">
      <c r="A2253" s="51">
        <v>1917428</v>
      </c>
      <c r="B2253" s="51" t="s">
        <v>16959</v>
      </c>
      <c r="C2253" s="51" t="s">
        <v>14899</v>
      </c>
      <c r="D2253" s="51">
        <v>16.04</v>
      </c>
    </row>
    <row r="2254" spans="1:4" ht="15.75" customHeight="1" x14ac:dyDescent="0.3">
      <c r="A2254" s="51">
        <v>1917429</v>
      </c>
      <c r="B2254" s="51" t="s">
        <v>16960</v>
      </c>
      <c r="C2254" s="51" t="s">
        <v>14899</v>
      </c>
      <c r="D2254" s="51">
        <v>18.190000000000001</v>
      </c>
    </row>
    <row r="2255" spans="1:4" ht="15.75" customHeight="1" x14ac:dyDescent="0.3">
      <c r="A2255" s="51">
        <v>1917430</v>
      </c>
      <c r="B2255" s="51" t="s">
        <v>16961</v>
      </c>
      <c r="C2255" s="51" t="s">
        <v>14899</v>
      </c>
      <c r="D2255" s="51">
        <v>21.06</v>
      </c>
    </row>
    <row r="2256" spans="1:4" ht="15.75" customHeight="1" x14ac:dyDescent="0.3">
      <c r="A2256" s="51">
        <v>1917431</v>
      </c>
      <c r="B2256" s="51" t="s">
        <v>16962</v>
      </c>
      <c r="C2256" s="51" t="s">
        <v>14899</v>
      </c>
      <c r="D2256" s="51">
        <v>23.58</v>
      </c>
    </row>
    <row r="2257" spans="1:4" ht="15.75" customHeight="1" x14ac:dyDescent="0.3">
      <c r="A2257" s="51">
        <v>1917432</v>
      </c>
      <c r="B2257" s="51" t="s">
        <v>16963</v>
      </c>
      <c r="C2257" s="51" t="s">
        <v>14899</v>
      </c>
      <c r="D2257" s="51">
        <v>26.84</v>
      </c>
    </row>
    <row r="2258" spans="1:4" ht="15.75" customHeight="1" x14ac:dyDescent="0.3">
      <c r="A2258" s="51">
        <v>1917433</v>
      </c>
      <c r="B2258" s="51" t="s">
        <v>16964</v>
      </c>
      <c r="C2258" s="51" t="s">
        <v>14899</v>
      </c>
      <c r="D2258" s="51">
        <v>30.2</v>
      </c>
    </row>
    <row r="2259" spans="1:4" ht="15.75" customHeight="1" x14ac:dyDescent="0.3">
      <c r="A2259" s="51">
        <v>1917434</v>
      </c>
      <c r="B2259" s="51" t="s">
        <v>16965</v>
      </c>
      <c r="C2259" s="51" t="s">
        <v>14899</v>
      </c>
      <c r="D2259" s="51">
        <v>34.18</v>
      </c>
    </row>
    <row r="2260" spans="1:4" ht="15.75" customHeight="1" x14ac:dyDescent="0.3">
      <c r="A2260" s="51">
        <v>1917435</v>
      </c>
      <c r="B2260" s="51" t="s">
        <v>16966</v>
      </c>
      <c r="C2260" s="51" t="s">
        <v>14899</v>
      </c>
      <c r="D2260" s="51">
        <v>38.96</v>
      </c>
    </row>
    <row r="2261" spans="1:4" ht="15.75" customHeight="1" x14ac:dyDescent="0.3">
      <c r="A2261" s="51">
        <v>1917436</v>
      </c>
      <c r="B2261" s="51" t="s">
        <v>16967</v>
      </c>
      <c r="C2261" s="51" t="s">
        <v>14899</v>
      </c>
      <c r="D2261" s="51">
        <v>43.29</v>
      </c>
    </row>
    <row r="2262" spans="1:4" ht="15.75" customHeight="1" x14ac:dyDescent="0.3">
      <c r="A2262" s="51">
        <v>1917437</v>
      </c>
      <c r="B2262" s="51" t="s">
        <v>16968</v>
      </c>
      <c r="C2262" s="51" t="s">
        <v>14899</v>
      </c>
      <c r="D2262" s="51">
        <v>48.83</v>
      </c>
    </row>
    <row r="2263" spans="1:4" ht="15.75" customHeight="1" x14ac:dyDescent="0.3">
      <c r="A2263" s="51">
        <v>1917438</v>
      </c>
      <c r="B2263" s="51" t="s">
        <v>16969</v>
      </c>
      <c r="C2263" s="51" t="s">
        <v>14899</v>
      </c>
      <c r="D2263" s="51">
        <v>52.71</v>
      </c>
    </row>
    <row r="2264" spans="1:4" ht="15.75" customHeight="1" x14ac:dyDescent="0.3">
      <c r="A2264" s="51">
        <v>1917439</v>
      </c>
      <c r="B2264" s="51" t="s">
        <v>16970</v>
      </c>
      <c r="C2264" s="51" t="s">
        <v>14899</v>
      </c>
      <c r="D2264" s="51">
        <v>56.15</v>
      </c>
    </row>
    <row r="2265" spans="1:4" ht="15.75" customHeight="1" x14ac:dyDescent="0.3">
      <c r="A2265" s="51">
        <v>1917412</v>
      </c>
      <c r="B2265" s="51" t="s">
        <v>16971</v>
      </c>
      <c r="C2265" s="51" t="s">
        <v>14899</v>
      </c>
      <c r="D2265" s="51">
        <v>4.41</v>
      </c>
    </row>
    <row r="2266" spans="1:4" ht="15.75" customHeight="1" x14ac:dyDescent="0.3">
      <c r="A2266" s="51">
        <v>1917413</v>
      </c>
      <c r="B2266" s="51" t="s">
        <v>16972</v>
      </c>
      <c r="C2266" s="51" t="s">
        <v>14899</v>
      </c>
      <c r="D2266" s="51">
        <v>4.93</v>
      </c>
    </row>
    <row r="2267" spans="1:4" ht="15.75" customHeight="1" x14ac:dyDescent="0.3">
      <c r="A2267" s="51">
        <v>1917414</v>
      </c>
      <c r="B2267" s="51" t="s">
        <v>16973</v>
      </c>
      <c r="C2267" s="51" t="s">
        <v>14899</v>
      </c>
      <c r="D2267" s="51">
        <v>5.44</v>
      </c>
    </row>
    <row r="2268" spans="1:4" ht="15.75" customHeight="1" x14ac:dyDescent="0.3">
      <c r="A2268" s="51">
        <v>1917733</v>
      </c>
      <c r="B2268" s="51" t="s">
        <v>16974</v>
      </c>
      <c r="C2268" s="51" t="s">
        <v>14899</v>
      </c>
      <c r="D2268" s="51">
        <v>4.1100000000000003</v>
      </c>
    </row>
    <row r="2269" spans="1:4" ht="15.75" customHeight="1" x14ac:dyDescent="0.3">
      <c r="A2269" s="51">
        <v>1917049</v>
      </c>
      <c r="B2269" s="51" t="s">
        <v>16975</v>
      </c>
      <c r="C2269" s="51" t="s">
        <v>14899</v>
      </c>
      <c r="D2269" s="51">
        <v>16.91</v>
      </c>
    </row>
    <row r="2270" spans="1:4" ht="15.75" customHeight="1" x14ac:dyDescent="0.3">
      <c r="A2270" s="51">
        <v>1917050</v>
      </c>
      <c r="B2270" s="51" t="s">
        <v>16976</v>
      </c>
      <c r="C2270" s="51" t="s">
        <v>14899</v>
      </c>
      <c r="D2270" s="51">
        <v>17.22</v>
      </c>
    </row>
    <row r="2271" spans="1:4" ht="15.75" customHeight="1" x14ac:dyDescent="0.3">
      <c r="A2271" s="51">
        <v>1917051</v>
      </c>
      <c r="B2271" s="51" t="s">
        <v>16977</v>
      </c>
      <c r="C2271" s="51" t="s">
        <v>14899</v>
      </c>
      <c r="D2271" s="51">
        <v>17.54</v>
      </c>
    </row>
    <row r="2272" spans="1:4" ht="15.75" customHeight="1" x14ac:dyDescent="0.3">
      <c r="A2272" s="51">
        <v>1917052</v>
      </c>
      <c r="B2272" s="51" t="s">
        <v>16978</v>
      </c>
      <c r="C2272" s="51" t="s">
        <v>14899</v>
      </c>
      <c r="D2272" s="51">
        <v>17.87</v>
      </c>
    </row>
    <row r="2273" spans="1:4" ht="15.75" customHeight="1" x14ac:dyDescent="0.3">
      <c r="A2273" s="51">
        <v>1917053</v>
      </c>
      <c r="B2273" s="51" t="s">
        <v>16979</v>
      </c>
      <c r="C2273" s="51" t="s">
        <v>14899</v>
      </c>
      <c r="D2273" s="51">
        <v>18.22</v>
      </c>
    </row>
    <row r="2274" spans="1:4" ht="15.75" customHeight="1" x14ac:dyDescent="0.3">
      <c r="A2274" s="51">
        <v>1917054</v>
      </c>
      <c r="B2274" s="51" t="s">
        <v>16980</v>
      </c>
      <c r="C2274" s="51" t="s">
        <v>14899</v>
      </c>
      <c r="D2274" s="51">
        <v>18.41</v>
      </c>
    </row>
    <row r="2275" spans="1:4" ht="15.75" customHeight="1" x14ac:dyDescent="0.3">
      <c r="A2275" s="51">
        <v>1901553</v>
      </c>
      <c r="B2275" s="51" t="s">
        <v>16981</v>
      </c>
      <c r="C2275" s="51" t="s">
        <v>14899</v>
      </c>
      <c r="D2275" s="51">
        <v>10.36</v>
      </c>
    </row>
    <row r="2276" spans="1:4" ht="15.75" customHeight="1" x14ac:dyDescent="0.3">
      <c r="A2276" s="51">
        <v>1901554</v>
      </c>
      <c r="B2276" s="51" t="s">
        <v>16982</v>
      </c>
      <c r="C2276" s="51" t="s">
        <v>14899</v>
      </c>
      <c r="D2276" s="51">
        <v>10.44</v>
      </c>
    </row>
    <row r="2277" spans="1:4" ht="15.75" customHeight="1" x14ac:dyDescent="0.3">
      <c r="A2277" s="51">
        <v>1901555</v>
      </c>
      <c r="B2277" s="51" t="s">
        <v>16983</v>
      </c>
      <c r="C2277" s="51" t="s">
        <v>14899</v>
      </c>
      <c r="D2277" s="51">
        <v>10.53</v>
      </c>
    </row>
    <row r="2278" spans="1:4" ht="15.75" customHeight="1" x14ac:dyDescent="0.3">
      <c r="A2278" s="51">
        <v>1901556</v>
      </c>
      <c r="B2278" s="51" t="s">
        <v>16984</v>
      </c>
      <c r="C2278" s="51" t="s">
        <v>14899</v>
      </c>
      <c r="D2278" s="51">
        <v>10.62</v>
      </c>
    </row>
    <row r="2279" spans="1:4" ht="15.75" customHeight="1" x14ac:dyDescent="0.3">
      <c r="A2279" s="51">
        <v>1901557</v>
      </c>
      <c r="B2279" s="51" t="s">
        <v>16985</v>
      </c>
      <c r="C2279" s="51" t="s">
        <v>14899</v>
      </c>
      <c r="D2279" s="51">
        <v>10.71</v>
      </c>
    </row>
    <row r="2280" spans="1:4" ht="15.75" customHeight="1" x14ac:dyDescent="0.3">
      <c r="A2280" s="51">
        <v>1901558</v>
      </c>
      <c r="B2280" s="51" t="s">
        <v>16986</v>
      </c>
      <c r="C2280" s="51" t="s">
        <v>14899</v>
      </c>
      <c r="D2280" s="51">
        <v>10.77</v>
      </c>
    </row>
    <row r="2281" spans="1:4" ht="15.75" customHeight="1" x14ac:dyDescent="0.3">
      <c r="A2281" s="51">
        <v>1901560</v>
      </c>
      <c r="B2281" s="51" t="s">
        <v>16987</v>
      </c>
      <c r="C2281" s="51" t="s">
        <v>14899</v>
      </c>
      <c r="D2281" s="51">
        <v>13.65</v>
      </c>
    </row>
    <row r="2282" spans="1:4" ht="15.75" customHeight="1" x14ac:dyDescent="0.3">
      <c r="A2282" s="51">
        <v>1901561</v>
      </c>
      <c r="B2282" s="51" t="s">
        <v>16988</v>
      </c>
      <c r="C2282" s="51" t="s">
        <v>14899</v>
      </c>
      <c r="D2282" s="51">
        <v>13.72</v>
      </c>
    </row>
    <row r="2283" spans="1:4" ht="15.75" customHeight="1" x14ac:dyDescent="0.3">
      <c r="A2283" s="51">
        <v>1901562</v>
      </c>
      <c r="B2283" s="51" t="s">
        <v>16989</v>
      </c>
      <c r="C2283" s="51" t="s">
        <v>14899</v>
      </c>
      <c r="D2283" s="51">
        <v>13.8</v>
      </c>
    </row>
    <row r="2284" spans="1:4" ht="15.75" customHeight="1" x14ac:dyDescent="0.3">
      <c r="A2284" s="51">
        <v>1901563</v>
      </c>
      <c r="B2284" s="51" t="s">
        <v>16990</v>
      </c>
      <c r="C2284" s="51" t="s">
        <v>14899</v>
      </c>
      <c r="D2284" s="51">
        <v>13.89</v>
      </c>
    </row>
    <row r="2285" spans="1:4" ht="15.75" customHeight="1" x14ac:dyDescent="0.3">
      <c r="A2285" s="51">
        <v>1901564</v>
      </c>
      <c r="B2285" s="51" t="s">
        <v>16991</v>
      </c>
      <c r="C2285" s="51" t="s">
        <v>14899</v>
      </c>
      <c r="D2285" s="51">
        <v>13.98</v>
      </c>
    </row>
    <row r="2286" spans="1:4" ht="15.75" customHeight="1" x14ac:dyDescent="0.3">
      <c r="A2286" s="51">
        <v>1901559</v>
      </c>
      <c r="B2286" s="51" t="s">
        <v>16992</v>
      </c>
      <c r="C2286" s="51" t="s">
        <v>14899</v>
      </c>
      <c r="D2286" s="51">
        <v>14.03</v>
      </c>
    </row>
    <row r="2287" spans="1:4" ht="15.75" customHeight="1" x14ac:dyDescent="0.3">
      <c r="A2287" s="51">
        <v>1917085</v>
      </c>
      <c r="B2287" s="51" t="s">
        <v>16993</v>
      </c>
      <c r="C2287" s="51" t="s">
        <v>14899</v>
      </c>
      <c r="D2287" s="51">
        <v>11.55</v>
      </c>
    </row>
    <row r="2288" spans="1:4" ht="15.75" customHeight="1" x14ac:dyDescent="0.3">
      <c r="A2288" s="51">
        <v>1917086</v>
      </c>
      <c r="B2288" s="51" t="s">
        <v>16994</v>
      </c>
      <c r="C2288" s="51" t="s">
        <v>14899</v>
      </c>
      <c r="D2288" s="51">
        <v>11.74</v>
      </c>
    </row>
    <row r="2289" spans="1:4" ht="15.75" customHeight="1" x14ac:dyDescent="0.3">
      <c r="A2289" s="51">
        <v>1917087</v>
      </c>
      <c r="B2289" s="51" t="s">
        <v>16995</v>
      </c>
      <c r="C2289" s="51" t="s">
        <v>14899</v>
      </c>
      <c r="D2289" s="51">
        <v>11.93</v>
      </c>
    </row>
    <row r="2290" spans="1:4" ht="15.75" customHeight="1" x14ac:dyDescent="0.3">
      <c r="A2290" s="51">
        <v>1917088</v>
      </c>
      <c r="B2290" s="51" t="s">
        <v>16996</v>
      </c>
      <c r="C2290" s="51" t="s">
        <v>14899</v>
      </c>
      <c r="D2290" s="51">
        <v>12.12</v>
      </c>
    </row>
    <row r="2291" spans="1:4" ht="15.75" customHeight="1" x14ac:dyDescent="0.3">
      <c r="A2291" s="51">
        <v>1917089</v>
      </c>
      <c r="B2291" s="51" t="s">
        <v>16997</v>
      </c>
      <c r="C2291" s="51" t="s">
        <v>14899</v>
      </c>
      <c r="D2291" s="51">
        <v>12.34</v>
      </c>
    </row>
    <row r="2292" spans="1:4" ht="15.75" customHeight="1" x14ac:dyDescent="0.3">
      <c r="A2292" s="51">
        <v>1917090</v>
      </c>
      <c r="B2292" s="51" t="s">
        <v>16998</v>
      </c>
      <c r="C2292" s="51" t="s">
        <v>14899</v>
      </c>
      <c r="D2292" s="51">
        <v>12.45</v>
      </c>
    </row>
    <row r="2293" spans="1:4" ht="15.75" customHeight="1" x14ac:dyDescent="0.3">
      <c r="A2293" s="51">
        <v>1901566</v>
      </c>
      <c r="B2293" s="51" t="s">
        <v>16999</v>
      </c>
      <c r="C2293" s="51" t="s">
        <v>14899</v>
      </c>
      <c r="D2293" s="51">
        <v>17.010000000000002</v>
      </c>
    </row>
    <row r="2294" spans="1:4" ht="15.75" customHeight="1" x14ac:dyDescent="0.3">
      <c r="A2294" s="51">
        <v>1901567</v>
      </c>
      <c r="B2294" s="51" t="s">
        <v>17000</v>
      </c>
      <c r="C2294" s="51" t="s">
        <v>14899</v>
      </c>
      <c r="D2294" s="51">
        <v>17.079999999999998</v>
      </c>
    </row>
    <row r="2295" spans="1:4" ht="15.75" customHeight="1" x14ac:dyDescent="0.3">
      <c r="A2295" s="51">
        <v>1901568</v>
      </c>
      <c r="B2295" s="51" t="s">
        <v>17001</v>
      </c>
      <c r="C2295" s="51" t="s">
        <v>14899</v>
      </c>
      <c r="D2295" s="51">
        <v>17.16</v>
      </c>
    </row>
    <row r="2296" spans="1:4" ht="15.75" customHeight="1" x14ac:dyDescent="0.3">
      <c r="A2296" s="51">
        <v>1901569</v>
      </c>
      <c r="B2296" s="51" t="s">
        <v>17002</v>
      </c>
      <c r="C2296" s="51" t="s">
        <v>14899</v>
      </c>
      <c r="D2296" s="51">
        <v>17.25</v>
      </c>
    </row>
    <row r="2297" spans="1:4" ht="15.75" customHeight="1" x14ac:dyDescent="0.3">
      <c r="A2297" s="51">
        <v>1901570</v>
      </c>
      <c r="B2297" s="51" t="s">
        <v>17003</v>
      </c>
      <c r="C2297" s="51" t="s">
        <v>14899</v>
      </c>
      <c r="D2297" s="51">
        <v>17.329999999999998</v>
      </c>
    </row>
    <row r="2298" spans="1:4" ht="15.75" customHeight="1" x14ac:dyDescent="0.3">
      <c r="A2298" s="51">
        <v>1901565</v>
      </c>
      <c r="B2298" s="51" t="s">
        <v>17004</v>
      </c>
      <c r="C2298" s="51" t="s">
        <v>14899</v>
      </c>
      <c r="D2298" s="51">
        <v>17.38</v>
      </c>
    </row>
    <row r="2299" spans="1:4" ht="15.75" customHeight="1" x14ac:dyDescent="0.3">
      <c r="A2299" s="51">
        <v>1917121</v>
      </c>
      <c r="B2299" s="51" t="s">
        <v>17005</v>
      </c>
      <c r="C2299" s="51" t="s">
        <v>14899</v>
      </c>
      <c r="D2299" s="51">
        <v>10.81</v>
      </c>
    </row>
    <row r="2300" spans="1:4" ht="15.75" customHeight="1" x14ac:dyDescent="0.3">
      <c r="A2300" s="51">
        <v>1917122</v>
      </c>
      <c r="B2300" s="51" t="s">
        <v>17006</v>
      </c>
      <c r="C2300" s="51" t="s">
        <v>14899</v>
      </c>
      <c r="D2300" s="51">
        <v>10.95</v>
      </c>
    </row>
    <row r="2301" spans="1:4" ht="15.75" customHeight="1" x14ac:dyDescent="0.3">
      <c r="A2301" s="51">
        <v>1917123</v>
      </c>
      <c r="B2301" s="51" t="s">
        <v>17007</v>
      </c>
      <c r="C2301" s="51" t="s">
        <v>14899</v>
      </c>
      <c r="D2301" s="51">
        <v>11.11</v>
      </c>
    </row>
    <row r="2302" spans="1:4" ht="15.75" customHeight="1" x14ac:dyDescent="0.3">
      <c r="A2302" s="51">
        <v>1917124</v>
      </c>
      <c r="B2302" s="51" t="s">
        <v>17008</v>
      </c>
      <c r="C2302" s="51" t="s">
        <v>14899</v>
      </c>
      <c r="D2302" s="51">
        <v>11.26</v>
      </c>
    </row>
    <row r="2303" spans="1:4" ht="15.75" customHeight="1" x14ac:dyDescent="0.3">
      <c r="A2303" s="51">
        <v>1917125</v>
      </c>
      <c r="B2303" s="51" t="s">
        <v>17009</v>
      </c>
      <c r="C2303" s="51" t="s">
        <v>14899</v>
      </c>
      <c r="D2303" s="51">
        <v>11.43</v>
      </c>
    </row>
    <row r="2304" spans="1:4" ht="15.75" customHeight="1" x14ac:dyDescent="0.3">
      <c r="A2304" s="51">
        <v>1917126</v>
      </c>
      <c r="B2304" s="51" t="s">
        <v>17010</v>
      </c>
      <c r="C2304" s="51" t="s">
        <v>14899</v>
      </c>
      <c r="D2304" s="51">
        <v>11.52</v>
      </c>
    </row>
    <row r="2305" spans="1:4" ht="15.75" customHeight="1" x14ac:dyDescent="0.3">
      <c r="A2305" s="51">
        <v>1917157</v>
      </c>
      <c r="B2305" s="51" t="s">
        <v>17011</v>
      </c>
      <c r="C2305" s="51" t="s">
        <v>14899</v>
      </c>
      <c r="D2305" s="51">
        <v>10.17</v>
      </c>
    </row>
    <row r="2306" spans="1:4" ht="15.75" customHeight="1" x14ac:dyDescent="0.3">
      <c r="A2306" s="51">
        <v>1917158</v>
      </c>
      <c r="B2306" s="51" t="s">
        <v>17012</v>
      </c>
      <c r="C2306" s="51" t="s">
        <v>14899</v>
      </c>
      <c r="D2306" s="51">
        <v>10.3</v>
      </c>
    </row>
    <row r="2307" spans="1:4" ht="15.75" customHeight="1" x14ac:dyDescent="0.3">
      <c r="A2307" s="51">
        <v>1917159</v>
      </c>
      <c r="B2307" s="51" t="s">
        <v>17013</v>
      </c>
      <c r="C2307" s="51" t="s">
        <v>14899</v>
      </c>
      <c r="D2307" s="51">
        <v>10.43</v>
      </c>
    </row>
    <row r="2308" spans="1:4" ht="15.75" customHeight="1" x14ac:dyDescent="0.3">
      <c r="A2308" s="51">
        <v>1917160</v>
      </c>
      <c r="B2308" s="51" t="s">
        <v>17014</v>
      </c>
      <c r="C2308" s="51" t="s">
        <v>14899</v>
      </c>
      <c r="D2308" s="51">
        <v>10.57</v>
      </c>
    </row>
    <row r="2309" spans="1:4" ht="15.75" customHeight="1" x14ac:dyDescent="0.3">
      <c r="A2309" s="51">
        <v>1917161</v>
      </c>
      <c r="B2309" s="51" t="s">
        <v>17015</v>
      </c>
      <c r="C2309" s="51" t="s">
        <v>14899</v>
      </c>
      <c r="D2309" s="51">
        <v>10.72</v>
      </c>
    </row>
    <row r="2310" spans="1:4" ht="15.75" customHeight="1" x14ac:dyDescent="0.3">
      <c r="A2310" s="51">
        <v>1917162</v>
      </c>
      <c r="B2310" s="51" t="s">
        <v>17016</v>
      </c>
      <c r="C2310" s="51" t="s">
        <v>14899</v>
      </c>
      <c r="D2310" s="51">
        <v>10.8</v>
      </c>
    </row>
    <row r="2311" spans="1:4" ht="15.75" customHeight="1" x14ac:dyDescent="0.3">
      <c r="A2311" s="51">
        <v>1917193</v>
      </c>
      <c r="B2311" s="51" t="s">
        <v>17017</v>
      </c>
      <c r="C2311" s="51" t="s">
        <v>14899</v>
      </c>
      <c r="D2311" s="51">
        <v>11.2</v>
      </c>
    </row>
    <row r="2312" spans="1:4" ht="15.75" customHeight="1" x14ac:dyDescent="0.3">
      <c r="A2312" s="51">
        <v>1917194</v>
      </c>
      <c r="B2312" s="51" t="s">
        <v>17018</v>
      </c>
      <c r="C2312" s="51" t="s">
        <v>14899</v>
      </c>
      <c r="D2312" s="51">
        <v>11.32</v>
      </c>
    </row>
    <row r="2313" spans="1:4" ht="15.75" customHeight="1" x14ac:dyDescent="0.3">
      <c r="A2313" s="51">
        <v>1917195</v>
      </c>
      <c r="B2313" s="51" t="s">
        <v>17019</v>
      </c>
      <c r="C2313" s="51" t="s">
        <v>14899</v>
      </c>
      <c r="D2313" s="51">
        <v>11.43</v>
      </c>
    </row>
    <row r="2314" spans="1:4" ht="15.75" customHeight="1" x14ac:dyDescent="0.3">
      <c r="A2314" s="51">
        <v>1917196</v>
      </c>
      <c r="B2314" s="51" t="s">
        <v>17020</v>
      </c>
      <c r="C2314" s="51" t="s">
        <v>14899</v>
      </c>
      <c r="D2314" s="51">
        <v>11.56</v>
      </c>
    </row>
    <row r="2315" spans="1:4" ht="15.75" customHeight="1" x14ac:dyDescent="0.3">
      <c r="A2315" s="51">
        <v>1917197</v>
      </c>
      <c r="B2315" s="51" t="s">
        <v>17021</v>
      </c>
      <c r="C2315" s="51" t="s">
        <v>14899</v>
      </c>
      <c r="D2315" s="51">
        <v>11.69</v>
      </c>
    </row>
    <row r="2316" spans="1:4" ht="15.75" customHeight="1" x14ac:dyDescent="0.3">
      <c r="A2316" s="51">
        <v>1917198</v>
      </c>
      <c r="B2316" s="51" t="s">
        <v>17022</v>
      </c>
      <c r="C2316" s="51" t="s">
        <v>14899</v>
      </c>
      <c r="D2316" s="51">
        <v>11.76</v>
      </c>
    </row>
    <row r="2317" spans="1:4" ht="15.75" customHeight="1" x14ac:dyDescent="0.3">
      <c r="A2317" s="51">
        <v>1917013</v>
      </c>
      <c r="B2317" s="51" t="s">
        <v>17023</v>
      </c>
      <c r="C2317" s="51" t="s">
        <v>14899</v>
      </c>
      <c r="D2317" s="51">
        <v>23.27</v>
      </c>
    </row>
    <row r="2318" spans="1:4" ht="15.75" customHeight="1" x14ac:dyDescent="0.3">
      <c r="A2318" s="51">
        <v>1917014</v>
      </c>
      <c r="B2318" s="51" t="s">
        <v>17024</v>
      </c>
      <c r="C2318" s="51" t="s">
        <v>14899</v>
      </c>
      <c r="D2318" s="51">
        <v>23.72</v>
      </c>
    </row>
    <row r="2319" spans="1:4" ht="15.75" customHeight="1" x14ac:dyDescent="0.3">
      <c r="A2319" s="51">
        <v>1917015</v>
      </c>
      <c r="B2319" s="51" t="s">
        <v>17025</v>
      </c>
      <c r="C2319" s="51" t="s">
        <v>14899</v>
      </c>
      <c r="D2319" s="51">
        <v>24.17</v>
      </c>
    </row>
    <row r="2320" spans="1:4" ht="15.75" customHeight="1" x14ac:dyDescent="0.3">
      <c r="A2320" s="51">
        <v>1917016</v>
      </c>
      <c r="B2320" s="51" t="s">
        <v>17026</v>
      </c>
      <c r="C2320" s="51" t="s">
        <v>14899</v>
      </c>
      <c r="D2320" s="51">
        <v>24.66</v>
      </c>
    </row>
    <row r="2321" spans="1:4" ht="15.75" customHeight="1" x14ac:dyDescent="0.3">
      <c r="A2321" s="51">
        <v>1917017</v>
      </c>
      <c r="B2321" s="51" t="s">
        <v>17027</v>
      </c>
      <c r="C2321" s="51" t="s">
        <v>14899</v>
      </c>
      <c r="D2321" s="51">
        <v>25.16</v>
      </c>
    </row>
    <row r="2322" spans="1:4" ht="15.75" customHeight="1" x14ac:dyDescent="0.3">
      <c r="A2322" s="51">
        <v>1917018</v>
      </c>
      <c r="B2322" s="51" t="s">
        <v>17028</v>
      </c>
      <c r="C2322" s="51" t="s">
        <v>14899</v>
      </c>
      <c r="D2322" s="51">
        <v>25.43</v>
      </c>
    </row>
    <row r="2323" spans="1:4" ht="15.75" customHeight="1" x14ac:dyDescent="0.3">
      <c r="A2323" s="51">
        <v>1917623</v>
      </c>
      <c r="B2323" s="51" t="s">
        <v>17029</v>
      </c>
      <c r="C2323" s="51" t="s">
        <v>14899</v>
      </c>
      <c r="D2323" s="51">
        <v>20.29</v>
      </c>
    </row>
    <row r="2324" spans="1:4" ht="15.75" customHeight="1" x14ac:dyDescent="0.3">
      <c r="A2324" s="51">
        <v>1917624</v>
      </c>
      <c r="B2324" s="51" t="s">
        <v>17030</v>
      </c>
      <c r="C2324" s="51" t="s">
        <v>14899</v>
      </c>
      <c r="D2324" s="51">
        <v>25.6</v>
      </c>
    </row>
    <row r="2325" spans="1:4" ht="15.75" customHeight="1" x14ac:dyDescent="0.3">
      <c r="A2325" s="51">
        <v>1917625</v>
      </c>
      <c r="B2325" s="51" t="s">
        <v>17031</v>
      </c>
      <c r="C2325" s="51" t="s">
        <v>14899</v>
      </c>
      <c r="D2325" s="51">
        <v>32.119999999999997</v>
      </c>
    </row>
    <row r="2326" spans="1:4" ht="15.75" customHeight="1" x14ac:dyDescent="0.3">
      <c r="A2326" s="51">
        <v>1917626</v>
      </c>
      <c r="B2326" s="51" t="s">
        <v>17032</v>
      </c>
      <c r="C2326" s="51" t="s">
        <v>14899</v>
      </c>
      <c r="D2326" s="51">
        <v>39.299999999999997</v>
      </c>
    </row>
    <row r="2327" spans="1:4" ht="15.75" customHeight="1" x14ac:dyDescent="0.3">
      <c r="A2327" s="51">
        <v>1917627</v>
      </c>
      <c r="B2327" s="51" t="s">
        <v>17033</v>
      </c>
      <c r="C2327" s="51" t="s">
        <v>14899</v>
      </c>
      <c r="D2327" s="51">
        <v>47.28</v>
      </c>
    </row>
    <row r="2328" spans="1:4" ht="15.75" customHeight="1" x14ac:dyDescent="0.3">
      <c r="A2328" s="51">
        <v>1917628</v>
      </c>
      <c r="B2328" s="51" t="s">
        <v>17034</v>
      </c>
      <c r="C2328" s="51" t="s">
        <v>14899</v>
      </c>
      <c r="D2328" s="51">
        <v>55.34</v>
      </c>
    </row>
    <row r="2329" spans="1:4" ht="15.75" customHeight="1" x14ac:dyDescent="0.3">
      <c r="A2329" s="51">
        <v>1917620</v>
      </c>
      <c r="B2329" s="51" t="s">
        <v>17035</v>
      </c>
      <c r="C2329" s="51" t="s">
        <v>14899</v>
      </c>
      <c r="D2329" s="51">
        <v>9.5</v>
      </c>
    </row>
    <row r="2330" spans="1:4" ht="15.75" customHeight="1" x14ac:dyDescent="0.3">
      <c r="A2330" s="51">
        <v>1917621</v>
      </c>
      <c r="B2330" s="51" t="s">
        <v>17036</v>
      </c>
      <c r="C2330" s="51" t="s">
        <v>14899</v>
      </c>
      <c r="D2330" s="51">
        <v>11.05</v>
      </c>
    </row>
    <row r="2331" spans="1:4" ht="15.75" customHeight="1" x14ac:dyDescent="0.3">
      <c r="A2331" s="51">
        <v>1917622</v>
      </c>
      <c r="B2331" s="51" t="s">
        <v>17037</v>
      </c>
      <c r="C2331" s="51" t="s">
        <v>14899</v>
      </c>
      <c r="D2331" s="51">
        <v>13.78</v>
      </c>
    </row>
    <row r="2332" spans="1:4" ht="15.75" customHeight="1" x14ac:dyDescent="0.3">
      <c r="A2332" s="51">
        <v>1917741</v>
      </c>
      <c r="B2332" s="51" t="s">
        <v>17038</v>
      </c>
      <c r="C2332" s="51" t="s">
        <v>14899</v>
      </c>
      <c r="D2332" s="51">
        <v>8.7899999999999991</v>
      </c>
    </row>
    <row r="2333" spans="1:4" ht="15.75" customHeight="1" x14ac:dyDescent="0.3">
      <c r="A2333" s="51">
        <v>1917269</v>
      </c>
      <c r="B2333" s="51" t="s">
        <v>17039</v>
      </c>
      <c r="C2333" s="51" t="s">
        <v>14899</v>
      </c>
      <c r="D2333" s="51">
        <v>24.29</v>
      </c>
    </row>
    <row r="2334" spans="1:4" ht="15.75" customHeight="1" x14ac:dyDescent="0.3">
      <c r="A2334" s="51">
        <v>1917270</v>
      </c>
      <c r="B2334" s="51" t="s">
        <v>17040</v>
      </c>
      <c r="C2334" s="51" t="s">
        <v>14899</v>
      </c>
      <c r="D2334" s="51">
        <v>32.770000000000003</v>
      </c>
    </row>
    <row r="2335" spans="1:4" ht="15.75" customHeight="1" x14ac:dyDescent="0.3">
      <c r="A2335" s="51">
        <v>1917266</v>
      </c>
      <c r="B2335" s="51" t="s">
        <v>17041</v>
      </c>
      <c r="C2335" s="51" t="s">
        <v>14899</v>
      </c>
      <c r="D2335" s="51">
        <v>7.94</v>
      </c>
    </row>
    <row r="2336" spans="1:4" ht="15.75" customHeight="1" x14ac:dyDescent="0.3">
      <c r="A2336" s="51">
        <v>1917267</v>
      </c>
      <c r="B2336" s="51" t="s">
        <v>17042</v>
      </c>
      <c r="C2336" s="51" t="s">
        <v>14899</v>
      </c>
      <c r="D2336" s="51">
        <v>11.54</v>
      </c>
    </row>
    <row r="2337" spans="1:4" ht="15.75" customHeight="1" x14ac:dyDescent="0.3">
      <c r="A2337" s="51">
        <v>1917268</v>
      </c>
      <c r="B2337" s="51" t="s">
        <v>17043</v>
      </c>
      <c r="C2337" s="51" t="s">
        <v>14899</v>
      </c>
      <c r="D2337" s="51">
        <v>17.61</v>
      </c>
    </row>
    <row r="2338" spans="1:4" ht="15.75" customHeight="1" x14ac:dyDescent="0.3">
      <c r="A2338" s="51">
        <v>1917728</v>
      </c>
      <c r="B2338" s="51" t="s">
        <v>17044</v>
      </c>
      <c r="C2338" s="51" t="s">
        <v>14899</v>
      </c>
      <c r="D2338" s="51">
        <v>7.33</v>
      </c>
    </row>
    <row r="2339" spans="1:4" ht="15.75" customHeight="1" x14ac:dyDescent="0.3">
      <c r="A2339" s="51">
        <v>1917358</v>
      </c>
      <c r="B2339" s="51" t="s">
        <v>17045</v>
      </c>
      <c r="C2339" s="51" t="s">
        <v>14899</v>
      </c>
      <c r="D2339" s="51">
        <v>7.47</v>
      </c>
    </row>
    <row r="2340" spans="1:4" ht="15.75" customHeight="1" x14ac:dyDescent="0.3">
      <c r="A2340" s="51">
        <v>1917362</v>
      </c>
      <c r="B2340" s="51" t="s">
        <v>17046</v>
      </c>
      <c r="C2340" s="51" t="s">
        <v>14899</v>
      </c>
      <c r="D2340" s="51">
        <v>36.04</v>
      </c>
    </row>
    <row r="2341" spans="1:4" ht="15.75" customHeight="1" x14ac:dyDescent="0.3">
      <c r="A2341" s="51">
        <v>1917363</v>
      </c>
      <c r="B2341" s="51" t="s">
        <v>17047</v>
      </c>
      <c r="C2341" s="51" t="s">
        <v>14899</v>
      </c>
      <c r="D2341" s="51">
        <v>43.96</v>
      </c>
    </row>
    <row r="2342" spans="1:4" ht="15.75" customHeight="1" x14ac:dyDescent="0.3">
      <c r="A2342" s="51">
        <v>1917359</v>
      </c>
      <c r="B2342" s="51" t="s">
        <v>17048</v>
      </c>
      <c r="C2342" s="51" t="s">
        <v>14899</v>
      </c>
      <c r="D2342" s="51">
        <v>10.53</v>
      </c>
    </row>
    <row r="2343" spans="1:4" ht="15.75" customHeight="1" x14ac:dyDescent="0.3">
      <c r="A2343" s="51">
        <v>1917360</v>
      </c>
      <c r="B2343" s="51" t="s">
        <v>17049</v>
      </c>
      <c r="C2343" s="51" t="s">
        <v>14899</v>
      </c>
      <c r="D2343" s="51">
        <v>17.23</v>
      </c>
    </row>
    <row r="2344" spans="1:4" ht="15.75" customHeight="1" x14ac:dyDescent="0.3">
      <c r="A2344" s="51">
        <v>1917361</v>
      </c>
      <c r="B2344" s="51" t="s">
        <v>17050</v>
      </c>
      <c r="C2344" s="51" t="s">
        <v>14899</v>
      </c>
      <c r="D2344" s="51">
        <v>25.82</v>
      </c>
    </row>
    <row r="2345" spans="1:4" ht="15.75" customHeight="1" x14ac:dyDescent="0.3">
      <c r="A2345" s="51">
        <v>1917476</v>
      </c>
      <c r="B2345" s="51" t="s">
        <v>17051</v>
      </c>
      <c r="C2345" s="51" t="s">
        <v>14899</v>
      </c>
      <c r="D2345" s="51">
        <v>27.13</v>
      </c>
    </row>
    <row r="2346" spans="1:4" ht="15.75" customHeight="1" x14ac:dyDescent="0.3">
      <c r="A2346" s="51">
        <v>1917477</v>
      </c>
      <c r="B2346" s="51" t="s">
        <v>17052</v>
      </c>
      <c r="C2346" s="51" t="s">
        <v>14899</v>
      </c>
      <c r="D2346" s="51">
        <v>34.979999999999997</v>
      </c>
    </row>
    <row r="2347" spans="1:4" ht="15.75" customHeight="1" x14ac:dyDescent="0.3">
      <c r="A2347" s="51">
        <v>1917478</v>
      </c>
      <c r="B2347" s="51" t="s">
        <v>17053</v>
      </c>
      <c r="C2347" s="51" t="s">
        <v>14899</v>
      </c>
      <c r="D2347" s="51">
        <v>44.96</v>
      </c>
    </row>
    <row r="2348" spans="1:4" ht="15.75" customHeight="1" x14ac:dyDescent="0.3">
      <c r="A2348" s="51">
        <v>1917479</v>
      </c>
      <c r="B2348" s="51" t="s">
        <v>17054</v>
      </c>
      <c r="C2348" s="51" t="s">
        <v>14899</v>
      </c>
      <c r="D2348" s="51">
        <v>48.93</v>
      </c>
    </row>
    <row r="2349" spans="1:4" ht="15.75" customHeight="1" x14ac:dyDescent="0.3">
      <c r="A2349" s="51">
        <v>1917473</v>
      </c>
      <c r="B2349" s="51" t="s">
        <v>17055</v>
      </c>
      <c r="C2349" s="51" t="s">
        <v>14899</v>
      </c>
      <c r="D2349" s="51">
        <v>12.4</v>
      </c>
    </row>
    <row r="2350" spans="1:4" ht="15.75" customHeight="1" x14ac:dyDescent="0.3">
      <c r="A2350" s="51">
        <v>1917474</v>
      </c>
      <c r="B2350" s="51" t="s">
        <v>17056</v>
      </c>
      <c r="C2350" s="51" t="s">
        <v>14899</v>
      </c>
      <c r="D2350" s="51">
        <v>15.95</v>
      </c>
    </row>
    <row r="2351" spans="1:4" ht="15.75" customHeight="1" x14ac:dyDescent="0.3">
      <c r="A2351" s="51">
        <v>1917475</v>
      </c>
      <c r="B2351" s="51" t="s">
        <v>17057</v>
      </c>
      <c r="C2351" s="51" t="s">
        <v>14899</v>
      </c>
      <c r="D2351" s="51">
        <v>20.440000000000001</v>
      </c>
    </row>
    <row r="2352" spans="1:4" ht="15.75" customHeight="1" x14ac:dyDescent="0.3">
      <c r="A2352" s="51">
        <v>1917736</v>
      </c>
      <c r="B2352" s="51" t="s">
        <v>17058</v>
      </c>
      <c r="C2352" s="51" t="s">
        <v>14899</v>
      </c>
      <c r="D2352" s="51">
        <v>8.93</v>
      </c>
    </row>
    <row r="2353" spans="1:4" ht="15.75" customHeight="1" x14ac:dyDescent="0.3">
      <c r="A2353" s="51">
        <v>1917067</v>
      </c>
      <c r="B2353" s="51" t="s">
        <v>17059</v>
      </c>
      <c r="C2353" s="51" t="s">
        <v>14899</v>
      </c>
      <c r="D2353" s="51">
        <v>15.8</v>
      </c>
    </row>
    <row r="2354" spans="1:4" ht="15.75" customHeight="1" x14ac:dyDescent="0.3">
      <c r="A2354" s="51">
        <v>1917068</v>
      </c>
      <c r="B2354" s="51" t="s">
        <v>17060</v>
      </c>
      <c r="C2354" s="51" t="s">
        <v>14899</v>
      </c>
      <c r="D2354" s="51">
        <v>16.12</v>
      </c>
    </row>
    <row r="2355" spans="1:4" ht="15.75" customHeight="1" x14ac:dyDescent="0.3">
      <c r="A2355" s="51">
        <v>1917069</v>
      </c>
      <c r="B2355" s="51" t="s">
        <v>17061</v>
      </c>
      <c r="C2355" s="51" t="s">
        <v>14899</v>
      </c>
      <c r="D2355" s="51">
        <v>16.440000000000001</v>
      </c>
    </row>
    <row r="2356" spans="1:4" ht="15.75" customHeight="1" x14ac:dyDescent="0.3">
      <c r="A2356" s="51">
        <v>1917070</v>
      </c>
      <c r="B2356" s="51" t="s">
        <v>17062</v>
      </c>
      <c r="C2356" s="51" t="s">
        <v>14899</v>
      </c>
      <c r="D2356" s="51">
        <v>16.78</v>
      </c>
    </row>
    <row r="2357" spans="1:4" ht="15.75" customHeight="1" x14ac:dyDescent="0.3">
      <c r="A2357" s="51">
        <v>1917071</v>
      </c>
      <c r="B2357" s="51" t="s">
        <v>17063</v>
      </c>
      <c r="C2357" s="51" t="s">
        <v>14899</v>
      </c>
      <c r="D2357" s="51">
        <v>17.14</v>
      </c>
    </row>
    <row r="2358" spans="1:4" ht="15.75" customHeight="1" x14ac:dyDescent="0.3">
      <c r="A2358" s="51">
        <v>1917072</v>
      </c>
      <c r="B2358" s="51" t="s">
        <v>17064</v>
      </c>
      <c r="C2358" s="51" t="s">
        <v>14899</v>
      </c>
      <c r="D2358" s="51">
        <v>17.329999999999998</v>
      </c>
    </row>
    <row r="2359" spans="1:4" ht="15.75" customHeight="1" x14ac:dyDescent="0.3">
      <c r="A2359" s="51">
        <v>1901572</v>
      </c>
      <c r="B2359" s="51" t="s">
        <v>17065</v>
      </c>
      <c r="C2359" s="51" t="s">
        <v>14899</v>
      </c>
      <c r="D2359" s="51">
        <v>9.48</v>
      </c>
    </row>
    <row r="2360" spans="1:4" ht="15.75" customHeight="1" x14ac:dyDescent="0.3">
      <c r="A2360" s="51">
        <v>1901573</v>
      </c>
      <c r="B2360" s="51" t="s">
        <v>17066</v>
      </c>
      <c r="C2360" s="51" t="s">
        <v>14899</v>
      </c>
      <c r="D2360" s="51">
        <v>9.57</v>
      </c>
    </row>
    <row r="2361" spans="1:4" ht="15.75" customHeight="1" x14ac:dyDescent="0.3">
      <c r="A2361" s="51">
        <v>1901574</v>
      </c>
      <c r="B2361" s="51" t="s">
        <v>17067</v>
      </c>
      <c r="C2361" s="51" t="s">
        <v>14899</v>
      </c>
      <c r="D2361" s="51">
        <v>9.66</v>
      </c>
    </row>
    <row r="2362" spans="1:4" ht="15.75" customHeight="1" x14ac:dyDescent="0.3">
      <c r="A2362" s="51">
        <v>1901575</v>
      </c>
      <c r="B2362" s="51" t="s">
        <v>17068</v>
      </c>
      <c r="C2362" s="51" t="s">
        <v>14899</v>
      </c>
      <c r="D2362" s="51">
        <v>9.75</v>
      </c>
    </row>
    <row r="2363" spans="1:4" ht="15.75" customHeight="1" x14ac:dyDescent="0.3">
      <c r="A2363" s="51">
        <v>1901576</v>
      </c>
      <c r="B2363" s="51" t="s">
        <v>17069</v>
      </c>
      <c r="C2363" s="51" t="s">
        <v>14899</v>
      </c>
      <c r="D2363" s="51">
        <v>9.84</v>
      </c>
    </row>
    <row r="2364" spans="1:4" ht="15.75" customHeight="1" x14ac:dyDescent="0.3">
      <c r="A2364" s="51">
        <v>1901571</v>
      </c>
      <c r="B2364" s="51" t="s">
        <v>17070</v>
      </c>
      <c r="C2364" s="51" t="s">
        <v>14899</v>
      </c>
      <c r="D2364" s="51">
        <v>9.9</v>
      </c>
    </row>
    <row r="2365" spans="1:4" ht="15.75" customHeight="1" x14ac:dyDescent="0.3">
      <c r="A2365" s="51">
        <v>1901578</v>
      </c>
      <c r="B2365" s="51" t="s">
        <v>17071</v>
      </c>
      <c r="C2365" s="51" t="s">
        <v>14899</v>
      </c>
      <c r="D2365" s="51">
        <v>12.38</v>
      </c>
    </row>
    <row r="2366" spans="1:4" ht="15.75" customHeight="1" x14ac:dyDescent="0.3">
      <c r="A2366" s="51">
        <v>1901579</v>
      </c>
      <c r="B2366" s="51" t="s">
        <v>17072</v>
      </c>
      <c r="C2366" s="51" t="s">
        <v>14899</v>
      </c>
      <c r="D2366" s="51">
        <v>12.46</v>
      </c>
    </row>
    <row r="2367" spans="1:4" ht="15.75" customHeight="1" x14ac:dyDescent="0.3">
      <c r="A2367" s="51">
        <v>1901580</v>
      </c>
      <c r="B2367" s="51" t="s">
        <v>17073</v>
      </c>
      <c r="C2367" s="51" t="s">
        <v>14899</v>
      </c>
      <c r="D2367" s="51">
        <v>12.54</v>
      </c>
    </row>
    <row r="2368" spans="1:4" ht="15.75" customHeight="1" x14ac:dyDescent="0.3">
      <c r="A2368" s="51">
        <v>1901581</v>
      </c>
      <c r="B2368" s="51" t="s">
        <v>17074</v>
      </c>
      <c r="C2368" s="51" t="s">
        <v>14899</v>
      </c>
      <c r="D2368" s="51">
        <v>12.63</v>
      </c>
    </row>
    <row r="2369" spans="1:4" ht="15.75" customHeight="1" x14ac:dyDescent="0.3">
      <c r="A2369" s="51">
        <v>1901582</v>
      </c>
      <c r="B2369" s="51" t="s">
        <v>17075</v>
      </c>
      <c r="C2369" s="51" t="s">
        <v>14899</v>
      </c>
      <c r="D2369" s="51">
        <v>12.72</v>
      </c>
    </row>
    <row r="2370" spans="1:4" ht="15.75" customHeight="1" x14ac:dyDescent="0.3">
      <c r="A2370" s="51">
        <v>1901577</v>
      </c>
      <c r="B2370" s="51" t="s">
        <v>17076</v>
      </c>
      <c r="C2370" s="51" t="s">
        <v>14899</v>
      </c>
      <c r="D2370" s="51">
        <v>12.77</v>
      </c>
    </row>
    <row r="2371" spans="1:4" ht="15.75" customHeight="1" x14ac:dyDescent="0.3">
      <c r="A2371" s="51">
        <v>1917103</v>
      </c>
      <c r="B2371" s="51" t="s">
        <v>17077</v>
      </c>
      <c r="C2371" s="51" t="s">
        <v>14899</v>
      </c>
      <c r="D2371" s="51">
        <v>10.77</v>
      </c>
    </row>
    <row r="2372" spans="1:4" ht="15.75" customHeight="1" x14ac:dyDescent="0.3">
      <c r="A2372" s="51">
        <v>1917104</v>
      </c>
      <c r="B2372" s="51" t="s">
        <v>17078</v>
      </c>
      <c r="C2372" s="51" t="s">
        <v>14899</v>
      </c>
      <c r="D2372" s="51">
        <v>10.96</v>
      </c>
    </row>
    <row r="2373" spans="1:4" ht="15.75" customHeight="1" x14ac:dyDescent="0.3">
      <c r="A2373" s="51">
        <v>1917105</v>
      </c>
      <c r="B2373" s="51" t="s">
        <v>17079</v>
      </c>
      <c r="C2373" s="51" t="s">
        <v>14899</v>
      </c>
      <c r="D2373" s="51">
        <v>11.15</v>
      </c>
    </row>
    <row r="2374" spans="1:4" ht="15.75" customHeight="1" x14ac:dyDescent="0.3">
      <c r="A2374" s="51">
        <v>1917106</v>
      </c>
      <c r="B2374" s="51" t="s">
        <v>17080</v>
      </c>
      <c r="C2374" s="51" t="s">
        <v>14899</v>
      </c>
      <c r="D2374" s="51">
        <v>11.35</v>
      </c>
    </row>
    <row r="2375" spans="1:4" ht="15.75" customHeight="1" x14ac:dyDescent="0.3">
      <c r="A2375" s="51">
        <v>1917107</v>
      </c>
      <c r="B2375" s="51" t="s">
        <v>17081</v>
      </c>
      <c r="C2375" s="51" t="s">
        <v>14899</v>
      </c>
      <c r="D2375" s="51">
        <v>11.57</v>
      </c>
    </row>
    <row r="2376" spans="1:4" ht="15.75" customHeight="1" x14ac:dyDescent="0.3">
      <c r="A2376" s="51">
        <v>1917108</v>
      </c>
      <c r="B2376" s="51" t="s">
        <v>17082</v>
      </c>
      <c r="C2376" s="51" t="s">
        <v>14899</v>
      </c>
      <c r="D2376" s="51">
        <v>11.69</v>
      </c>
    </row>
    <row r="2377" spans="1:4" ht="15.75" customHeight="1" x14ac:dyDescent="0.3">
      <c r="A2377" s="51">
        <v>1901583</v>
      </c>
      <c r="B2377" s="51" t="s">
        <v>17083</v>
      </c>
      <c r="C2377" s="51" t="s">
        <v>14899</v>
      </c>
      <c r="D2377" s="51">
        <v>15.35</v>
      </c>
    </row>
    <row r="2378" spans="1:4" ht="15.75" customHeight="1" x14ac:dyDescent="0.3">
      <c r="A2378" s="51">
        <v>1901584</v>
      </c>
      <c r="B2378" s="51" t="s">
        <v>17084</v>
      </c>
      <c r="C2378" s="51" t="s">
        <v>14899</v>
      </c>
      <c r="D2378" s="51">
        <v>15.43</v>
      </c>
    </row>
    <row r="2379" spans="1:4" ht="15.75" customHeight="1" x14ac:dyDescent="0.3">
      <c r="A2379" s="51">
        <v>1901585</v>
      </c>
      <c r="B2379" s="51" t="s">
        <v>17085</v>
      </c>
      <c r="C2379" s="51" t="s">
        <v>14899</v>
      </c>
      <c r="D2379" s="51">
        <v>15.51</v>
      </c>
    </row>
    <row r="2380" spans="1:4" ht="15.75" customHeight="1" x14ac:dyDescent="0.3">
      <c r="A2380" s="51">
        <v>1901586</v>
      </c>
      <c r="B2380" s="51" t="s">
        <v>17086</v>
      </c>
      <c r="C2380" s="51" t="s">
        <v>14899</v>
      </c>
      <c r="D2380" s="51">
        <v>15.6</v>
      </c>
    </row>
    <row r="2381" spans="1:4" ht="15.75" customHeight="1" x14ac:dyDescent="0.3">
      <c r="A2381" s="51">
        <v>1901587</v>
      </c>
      <c r="B2381" s="51" t="s">
        <v>17087</v>
      </c>
      <c r="C2381" s="51" t="s">
        <v>14899</v>
      </c>
      <c r="D2381" s="51">
        <v>15.68</v>
      </c>
    </row>
    <row r="2382" spans="1:4" ht="15.75" customHeight="1" x14ac:dyDescent="0.3">
      <c r="A2382" s="51">
        <v>1901588</v>
      </c>
      <c r="B2382" s="51" t="s">
        <v>17088</v>
      </c>
      <c r="C2382" s="51" t="s">
        <v>14899</v>
      </c>
      <c r="D2382" s="51">
        <v>15.73</v>
      </c>
    </row>
    <row r="2383" spans="1:4" ht="15.75" customHeight="1" x14ac:dyDescent="0.3">
      <c r="A2383" s="51">
        <v>1917139</v>
      </c>
      <c r="B2383" s="51" t="s">
        <v>17089</v>
      </c>
      <c r="C2383" s="51" t="s">
        <v>14899</v>
      </c>
      <c r="D2383" s="51">
        <v>10.02</v>
      </c>
    </row>
    <row r="2384" spans="1:4" ht="15.75" customHeight="1" x14ac:dyDescent="0.3">
      <c r="A2384" s="51">
        <v>1917140</v>
      </c>
      <c r="B2384" s="51" t="s">
        <v>17090</v>
      </c>
      <c r="C2384" s="51" t="s">
        <v>14899</v>
      </c>
      <c r="D2384" s="51">
        <v>10.17</v>
      </c>
    </row>
    <row r="2385" spans="1:4" ht="15.75" customHeight="1" x14ac:dyDescent="0.3">
      <c r="A2385" s="51">
        <v>1917141</v>
      </c>
      <c r="B2385" s="51" t="s">
        <v>17091</v>
      </c>
      <c r="C2385" s="51" t="s">
        <v>14899</v>
      </c>
      <c r="D2385" s="51">
        <v>10.33</v>
      </c>
    </row>
    <row r="2386" spans="1:4" ht="15.75" customHeight="1" x14ac:dyDescent="0.3">
      <c r="A2386" s="51">
        <v>1917142</v>
      </c>
      <c r="B2386" s="51" t="s">
        <v>17092</v>
      </c>
      <c r="C2386" s="51" t="s">
        <v>14899</v>
      </c>
      <c r="D2386" s="51">
        <v>10.49</v>
      </c>
    </row>
    <row r="2387" spans="1:4" ht="15.75" customHeight="1" x14ac:dyDescent="0.3">
      <c r="A2387" s="51">
        <v>1917143</v>
      </c>
      <c r="B2387" s="51" t="s">
        <v>17093</v>
      </c>
      <c r="C2387" s="51" t="s">
        <v>14899</v>
      </c>
      <c r="D2387" s="51">
        <v>10.66</v>
      </c>
    </row>
    <row r="2388" spans="1:4" ht="15.75" customHeight="1" x14ac:dyDescent="0.3">
      <c r="A2388" s="51">
        <v>1917144</v>
      </c>
      <c r="B2388" s="51" t="s">
        <v>17094</v>
      </c>
      <c r="C2388" s="51" t="s">
        <v>14899</v>
      </c>
      <c r="D2388" s="51">
        <v>10.75</v>
      </c>
    </row>
    <row r="2389" spans="1:4" ht="15.75" customHeight="1" x14ac:dyDescent="0.3">
      <c r="A2389" s="51">
        <v>1917175</v>
      </c>
      <c r="B2389" s="51" t="s">
        <v>17095</v>
      </c>
      <c r="C2389" s="51" t="s">
        <v>14899</v>
      </c>
      <c r="D2389" s="51">
        <v>9.41</v>
      </c>
    </row>
    <row r="2390" spans="1:4" ht="15.75" customHeight="1" x14ac:dyDescent="0.3">
      <c r="A2390" s="51">
        <v>1917176</v>
      </c>
      <c r="B2390" s="51" t="s">
        <v>17096</v>
      </c>
      <c r="C2390" s="51" t="s">
        <v>14899</v>
      </c>
      <c r="D2390" s="51">
        <v>9.5399999999999991</v>
      </c>
    </row>
    <row r="2391" spans="1:4" ht="15.75" customHeight="1" x14ac:dyDescent="0.3">
      <c r="A2391" s="51">
        <v>1917177</v>
      </c>
      <c r="B2391" s="51" t="s">
        <v>17097</v>
      </c>
      <c r="C2391" s="51" t="s">
        <v>14899</v>
      </c>
      <c r="D2391" s="51">
        <v>9.68</v>
      </c>
    </row>
    <row r="2392" spans="1:4" ht="15.75" customHeight="1" x14ac:dyDescent="0.3">
      <c r="A2392" s="51">
        <v>1917178</v>
      </c>
      <c r="B2392" s="51" t="s">
        <v>17098</v>
      </c>
      <c r="C2392" s="51" t="s">
        <v>14899</v>
      </c>
      <c r="D2392" s="51">
        <v>9.82</v>
      </c>
    </row>
    <row r="2393" spans="1:4" ht="15.75" customHeight="1" x14ac:dyDescent="0.3">
      <c r="A2393" s="51">
        <v>1917179</v>
      </c>
      <c r="B2393" s="51" t="s">
        <v>17099</v>
      </c>
      <c r="C2393" s="51" t="s">
        <v>14899</v>
      </c>
      <c r="D2393" s="51">
        <v>9.9700000000000006</v>
      </c>
    </row>
    <row r="2394" spans="1:4" ht="15.75" customHeight="1" x14ac:dyDescent="0.3">
      <c r="A2394" s="51">
        <v>1917180</v>
      </c>
      <c r="B2394" s="51" t="s">
        <v>17100</v>
      </c>
      <c r="C2394" s="51" t="s">
        <v>14899</v>
      </c>
      <c r="D2394" s="51">
        <v>10.050000000000001</v>
      </c>
    </row>
    <row r="2395" spans="1:4" ht="15.75" customHeight="1" x14ac:dyDescent="0.3">
      <c r="A2395" s="51">
        <v>1917211</v>
      </c>
      <c r="B2395" s="51" t="s">
        <v>17101</v>
      </c>
      <c r="C2395" s="51" t="s">
        <v>14899</v>
      </c>
      <c r="D2395" s="51">
        <v>10.3</v>
      </c>
    </row>
    <row r="2396" spans="1:4" ht="15.75" customHeight="1" x14ac:dyDescent="0.3">
      <c r="A2396" s="51">
        <v>1917212</v>
      </c>
      <c r="B2396" s="51" t="s">
        <v>17102</v>
      </c>
      <c r="C2396" s="51" t="s">
        <v>14899</v>
      </c>
      <c r="D2396" s="51">
        <v>10.41</v>
      </c>
    </row>
    <row r="2397" spans="1:4" ht="15.75" customHeight="1" x14ac:dyDescent="0.3">
      <c r="A2397" s="51">
        <v>1917213</v>
      </c>
      <c r="B2397" s="51" t="s">
        <v>17103</v>
      </c>
      <c r="C2397" s="51" t="s">
        <v>14899</v>
      </c>
      <c r="D2397" s="51">
        <v>10.53</v>
      </c>
    </row>
    <row r="2398" spans="1:4" ht="15.75" customHeight="1" x14ac:dyDescent="0.3">
      <c r="A2398" s="51">
        <v>1917214</v>
      </c>
      <c r="B2398" s="51" t="s">
        <v>17104</v>
      </c>
      <c r="C2398" s="51" t="s">
        <v>14899</v>
      </c>
      <c r="D2398" s="51">
        <v>10.66</v>
      </c>
    </row>
    <row r="2399" spans="1:4" ht="15.75" customHeight="1" x14ac:dyDescent="0.3">
      <c r="A2399" s="51">
        <v>1917215</v>
      </c>
      <c r="B2399" s="51" t="s">
        <v>17105</v>
      </c>
      <c r="C2399" s="51" t="s">
        <v>14899</v>
      </c>
      <c r="D2399" s="51">
        <v>10.79</v>
      </c>
    </row>
    <row r="2400" spans="1:4" ht="15.75" customHeight="1" x14ac:dyDescent="0.3">
      <c r="A2400" s="51">
        <v>1917216</v>
      </c>
      <c r="B2400" s="51" t="s">
        <v>17106</v>
      </c>
      <c r="C2400" s="51" t="s">
        <v>14899</v>
      </c>
      <c r="D2400" s="51">
        <v>10.86</v>
      </c>
    </row>
    <row r="2401" spans="1:4" ht="15.75" customHeight="1" x14ac:dyDescent="0.3">
      <c r="A2401" s="51">
        <v>1917031</v>
      </c>
      <c r="B2401" s="51" t="s">
        <v>17107</v>
      </c>
      <c r="C2401" s="51" t="s">
        <v>14899</v>
      </c>
      <c r="D2401" s="51">
        <v>21.68</v>
      </c>
    </row>
    <row r="2402" spans="1:4" ht="15.75" customHeight="1" x14ac:dyDescent="0.3">
      <c r="A2402" s="51">
        <v>1917032</v>
      </c>
      <c r="B2402" s="51" t="s">
        <v>17108</v>
      </c>
      <c r="C2402" s="51" t="s">
        <v>14899</v>
      </c>
      <c r="D2402" s="51">
        <v>22.13</v>
      </c>
    </row>
    <row r="2403" spans="1:4" ht="15.75" customHeight="1" x14ac:dyDescent="0.3">
      <c r="A2403" s="51">
        <v>1917033</v>
      </c>
      <c r="B2403" s="51" t="s">
        <v>17109</v>
      </c>
      <c r="C2403" s="51" t="s">
        <v>14899</v>
      </c>
      <c r="D2403" s="51">
        <v>22.6</v>
      </c>
    </row>
    <row r="2404" spans="1:4" ht="15.75" customHeight="1" x14ac:dyDescent="0.3">
      <c r="A2404" s="51">
        <v>1917034</v>
      </c>
      <c r="B2404" s="51" t="s">
        <v>17110</v>
      </c>
      <c r="C2404" s="51" t="s">
        <v>14899</v>
      </c>
      <c r="D2404" s="51">
        <v>23.09</v>
      </c>
    </row>
    <row r="2405" spans="1:4" ht="15.75" customHeight="1" x14ac:dyDescent="0.3">
      <c r="A2405" s="51">
        <v>1917035</v>
      </c>
      <c r="B2405" s="51" t="s">
        <v>17111</v>
      </c>
      <c r="C2405" s="51" t="s">
        <v>14899</v>
      </c>
      <c r="D2405" s="51">
        <v>23.61</v>
      </c>
    </row>
    <row r="2406" spans="1:4" ht="15.75" customHeight="1" x14ac:dyDescent="0.3">
      <c r="A2406" s="51">
        <v>1917036</v>
      </c>
      <c r="B2406" s="51" t="s">
        <v>17112</v>
      </c>
      <c r="C2406" s="51" t="s">
        <v>14899</v>
      </c>
      <c r="D2406" s="51">
        <v>23.89</v>
      </c>
    </row>
    <row r="2407" spans="1:4" ht="15.75" customHeight="1" x14ac:dyDescent="0.3">
      <c r="A2407" s="51">
        <v>1917605</v>
      </c>
      <c r="B2407" s="51" t="s">
        <v>17113</v>
      </c>
      <c r="C2407" s="51" t="s">
        <v>14899</v>
      </c>
      <c r="D2407" s="51">
        <v>8.9</v>
      </c>
    </row>
    <row r="2408" spans="1:4" ht="15.75" customHeight="1" x14ac:dyDescent="0.3">
      <c r="A2408" s="51">
        <v>1917606</v>
      </c>
      <c r="B2408" s="51" t="s">
        <v>17114</v>
      </c>
      <c r="C2408" s="51" t="s">
        <v>14899</v>
      </c>
      <c r="D2408" s="51">
        <v>9.59</v>
      </c>
    </row>
    <row r="2409" spans="1:4" ht="15.75" customHeight="1" x14ac:dyDescent="0.3">
      <c r="A2409" s="51">
        <v>1917607</v>
      </c>
      <c r="B2409" s="51" t="s">
        <v>17115</v>
      </c>
      <c r="C2409" s="51" t="s">
        <v>14899</v>
      </c>
      <c r="D2409" s="51">
        <v>10.28</v>
      </c>
    </row>
    <row r="2410" spans="1:4" ht="15.75" customHeight="1" x14ac:dyDescent="0.3">
      <c r="A2410" s="51">
        <v>1917608</v>
      </c>
      <c r="B2410" s="51" t="s">
        <v>17116</v>
      </c>
      <c r="C2410" s="51" t="s">
        <v>14899</v>
      </c>
      <c r="D2410" s="51">
        <v>11.45</v>
      </c>
    </row>
    <row r="2411" spans="1:4" ht="15.75" customHeight="1" x14ac:dyDescent="0.3">
      <c r="A2411" s="51">
        <v>1917609</v>
      </c>
      <c r="B2411" s="51" t="s">
        <v>17117</v>
      </c>
      <c r="C2411" s="51" t="s">
        <v>14899</v>
      </c>
      <c r="D2411" s="51">
        <v>13.07</v>
      </c>
    </row>
    <row r="2412" spans="1:4" ht="15.75" customHeight="1" x14ac:dyDescent="0.3">
      <c r="A2412" s="51">
        <v>1917610</v>
      </c>
      <c r="B2412" s="51" t="s">
        <v>17118</v>
      </c>
      <c r="C2412" s="51" t="s">
        <v>14899</v>
      </c>
      <c r="D2412" s="51">
        <v>15.5</v>
      </c>
    </row>
    <row r="2413" spans="1:4" ht="15.75" customHeight="1" x14ac:dyDescent="0.3">
      <c r="A2413" s="51">
        <v>1917611</v>
      </c>
      <c r="B2413" s="51" t="s">
        <v>17119</v>
      </c>
      <c r="C2413" s="51" t="s">
        <v>14899</v>
      </c>
      <c r="D2413" s="51">
        <v>18.23</v>
      </c>
    </row>
    <row r="2414" spans="1:4" ht="15.75" customHeight="1" x14ac:dyDescent="0.3">
      <c r="A2414" s="51">
        <v>1917612</v>
      </c>
      <c r="B2414" s="51" t="s">
        <v>17120</v>
      </c>
      <c r="C2414" s="51" t="s">
        <v>14899</v>
      </c>
      <c r="D2414" s="51">
        <v>21.46</v>
      </c>
    </row>
    <row r="2415" spans="1:4" ht="15.75" customHeight="1" x14ac:dyDescent="0.3">
      <c r="A2415" s="51">
        <v>1917613</v>
      </c>
      <c r="B2415" s="51" t="s">
        <v>17121</v>
      </c>
      <c r="C2415" s="51" t="s">
        <v>14899</v>
      </c>
      <c r="D2415" s="51">
        <v>25.05</v>
      </c>
    </row>
    <row r="2416" spans="1:4" ht="15.75" customHeight="1" x14ac:dyDescent="0.3">
      <c r="A2416" s="51">
        <v>1917614</v>
      </c>
      <c r="B2416" s="51" t="s">
        <v>17122</v>
      </c>
      <c r="C2416" s="51" t="s">
        <v>14899</v>
      </c>
      <c r="D2416" s="51">
        <v>29</v>
      </c>
    </row>
    <row r="2417" spans="1:4" ht="15.75" customHeight="1" x14ac:dyDescent="0.3">
      <c r="A2417" s="51">
        <v>1917615</v>
      </c>
      <c r="B2417" s="51" t="s">
        <v>17123</v>
      </c>
      <c r="C2417" s="51" t="s">
        <v>14899</v>
      </c>
      <c r="D2417" s="51">
        <v>33.47</v>
      </c>
    </row>
    <row r="2418" spans="1:4" ht="15.75" customHeight="1" x14ac:dyDescent="0.3">
      <c r="A2418" s="51">
        <v>1917616</v>
      </c>
      <c r="B2418" s="51" t="s">
        <v>17124</v>
      </c>
      <c r="C2418" s="51" t="s">
        <v>14899</v>
      </c>
      <c r="D2418" s="51">
        <v>38.85</v>
      </c>
    </row>
    <row r="2419" spans="1:4" ht="15.75" customHeight="1" x14ac:dyDescent="0.3">
      <c r="A2419" s="51">
        <v>1917617</v>
      </c>
      <c r="B2419" s="51" t="s">
        <v>17125</v>
      </c>
      <c r="C2419" s="51" t="s">
        <v>14899</v>
      </c>
      <c r="D2419" s="51">
        <v>43.61</v>
      </c>
    </row>
    <row r="2420" spans="1:4" ht="15.75" customHeight="1" x14ac:dyDescent="0.3">
      <c r="A2420" s="51">
        <v>1917618</v>
      </c>
      <c r="B2420" s="51" t="s">
        <v>17126</v>
      </c>
      <c r="C2420" s="51" t="s">
        <v>14899</v>
      </c>
      <c r="D2420" s="51">
        <v>49.79</v>
      </c>
    </row>
    <row r="2421" spans="1:4" ht="15.75" customHeight="1" x14ac:dyDescent="0.3">
      <c r="A2421" s="51">
        <v>1917619</v>
      </c>
      <c r="B2421" s="51" t="s">
        <v>17127</v>
      </c>
      <c r="C2421" s="51" t="s">
        <v>14899</v>
      </c>
      <c r="D2421" s="51">
        <v>54.02</v>
      </c>
    </row>
    <row r="2422" spans="1:4" ht="15.75" customHeight="1" x14ac:dyDescent="0.3">
      <c r="A2422" s="51">
        <v>1917602</v>
      </c>
      <c r="B2422" s="51" t="s">
        <v>17128</v>
      </c>
      <c r="C2422" s="51" t="s">
        <v>14899</v>
      </c>
      <c r="D2422" s="51">
        <v>6.56</v>
      </c>
    </row>
    <row r="2423" spans="1:4" ht="15.75" customHeight="1" x14ac:dyDescent="0.3">
      <c r="A2423" s="51">
        <v>1917603</v>
      </c>
      <c r="B2423" s="51" t="s">
        <v>17129</v>
      </c>
      <c r="C2423" s="51" t="s">
        <v>14899</v>
      </c>
      <c r="D2423" s="51">
        <v>7.28</v>
      </c>
    </row>
    <row r="2424" spans="1:4" ht="15.75" customHeight="1" x14ac:dyDescent="0.3">
      <c r="A2424" s="51">
        <v>1917604</v>
      </c>
      <c r="B2424" s="51" t="s">
        <v>17130</v>
      </c>
      <c r="C2424" s="51" t="s">
        <v>14899</v>
      </c>
      <c r="D2424" s="51">
        <v>7.91</v>
      </c>
    </row>
    <row r="2425" spans="1:4" ht="15.75" customHeight="1" x14ac:dyDescent="0.3">
      <c r="A2425" s="51">
        <v>1917740</v>
      </c>
      <c r="B2425" s="51" t="s">
        <v>17131</v>
      </c>
      <c r="C2425" s="51" t="s">
        <v>14899</v>
      </c>
      <c r="D2425" s="51">
        <v>6.31</v>
      </c>
    </row>
    <row r="2426" spans="1:4" ht="15.75" customHeight="1" x14ac:dyDescent="0.3">
      <c r="A2426" s="51">
        <v>1917263</v>
      </c>
      <c r="B2426" s="51" t="s">
        <v>17132</v>
      </c>
      <c r="C2426" s="51" t="s">
        <v>14899</v>
      </c>
      <c r="D2426" s="51">
        <v>11.21</v>
      </c>
    </row>
    <row r="2427" spans="1:4" ht="15.75" customHeight="1" x14ac:dyDescent="0.3">
      <c r="A2427" s="51">
        <v>1917264</v>
      </c>
      <c r="B2427" s="51" t="s">
        <v>17133</v>
      </c>
      <c r="C2427" s="51" t="s">
        <v>14899</v>
      </c>
      <c r="D2427" s="51">
        <v>13.92</v>
      </c>
    </row>
    <row r="2428" spans="1:4" ht="15.75" customHeight="1" x14ac:dyDescent="0.3">
      <c r="A2428" s="51">
        <v>1917265</v>
      </c>
      <c r="B2428" s="51" t="s">
        <v>17134</v>
      </c>
      <c r="C2428" s="51" t="s">
        <v>14899</v>
      </c>
      <c r="D2428" s="51">
        <v>18.05</v>
      </c>
    </row>
    <row r="2429" spans="1:4" ht="15.75" customHeight="1" x14ac:dyDescent="0.3">
      <c r="A2429" s="51">
        <v>1917260</v>
      </c>
      <c r="B2429" s="51" t="s">
        <v>17135</v>
      </c>
      <c r="C2429" s="51" t="s">
        <v>14899</v>
      </c>
      <c r="D2429" s="51">
        <v>6.81</v>
      </c>
    </row>
    <row r="2430" spans="1:4" ht="15.75" customHeight="1" x14ac:dyDescent="0.3">
      <c r="A2430" s="51">
        <v>1917261</v>
      </c>
      <c r="B2430" s="51" t="s">
        <v>17136</v>
      </c>
      <c r="C2430" s="51" t="s">
        <v>14899</v>
      </c>
      <c r="D2430" s="51">
        <v>7.58</v>
      </c>
    </row>
    <row r="2431" spans="1:4" ht="15.75" customHeight="1" x14ac:dyDescent="0.3">
      <c r="A2431" s="51">
        <v>1917262</v>
      </c>
      <c r="B2431" s="51" t="s">
        <v>17137</v>
      </c>
      <c r="C2431" s="51" t="s">
        <v>14899</v>
      </c>
      <c r="D2431" s="51">
        <v>8.98</v>
      </c>
    </row>
    <row r="2432" spans="1:4" ht="15.75" customHeight="1" x14ac:dyDescent="0.3">
      <c r="A2432" s="51">
        <v>1917727</v>
      </c>
      <c r="B2432" s="51" t="s">
        <v>17138</v>
      </c>
      <c r="C2432" s="51" t="s">
        <v>14899</v>
      </c>
      <c r="D2432" s="51">
        <v>6.58</v>
      </c>
    </row>
    <row r="2433" spans="1:4" ht="15.75" customHeight="1" x14ac:dyDescent="0.3">
      <c r="A2433" s="51">
        <v>1917351</v>
      </c>
      <c r="B2433" s="51" t="s">
        <v>17139</v>
      </c>
      <c r="C2433" s="51" t="s">
        <v>14899</v>
      </c>
      <c r="D2433" s="51">
        <v>9.82</v>
      </c>
    </row>
    <row r="2434" spans="1:4" ht="15.75" customHeight="1" x14ac:dyDescent="0.3">
      <c r="A2434" s="51">
        <v>1917352</v>
      </c>
      <c r="B2434" s="51" t="s">
        <v>17140</v>
      </c>
      <c r="C2434" s="51" t="s">
        <v>14899</v>
      </c>
      <c r="D2434" s="51">
        <v>12.99</v>
      </c>
    </row>
    <row r="2435" spans="1:4" ht="15.75" customHeight="1" x14ac:dyDescent="0.3">
      <c r="A2435" s="51">
        <v>1917353</v>
      </c>
      <c r="B2435" s="51" t="s">
        <v>17141</v>
      </c>
      <c r="C2435" s="51" t="s">
        <v>14899</v>
      </c>
      <c r="D2435" s="51">
        <v>16.72</v>
      </c>
    </row>
    <row r="2436" spans="1:4" ht="15.75" customHeight="1" x14ac:dyDescent="0.3">
      <c r="A2436" s="51">
        <v>1917354</v>
      </c>
      <c r="B2436" s="51" t="s">
        <v>17142</v>
      </c>
      <c r="C2436" s="51" t="s">
        <v>14899</v>
      </c>
      <c r="D2436" s="51">
        <v>21.76</v>
      </c>
    </row>
    <row r="2437" spans="1:4" ht="15.75" customHeight="1" x14ac:dyDescent="0.3">
      <c r="A2437" s="51">
        <v>1917355</v>
      </c>
      <c r="B2437" s="51" t="s">
        <v>17143</v>
      </c>
      <c r="C2437" s="51" t="s">
        <v>14899</v>
      </c>
      <c r="D2437" s="51">
        <v>28.09</v>
      </c>
    </row>
    <row r="2438" spans="1:4" ht="15.75" customHeight="1" x14ac:dyDescent="0.3">
      <c r="A2438" s="51">
        <v>1917356</v>
      </c>
      <c r="B2438" s="51" t="s">
        <v>17144</v>
      </c>
      <c r="C2438" s="51" t="s">
        <v>14899</v>
      </c>
      <c r="D2438" s="51">
        <v>34.47</v>
      </c>
    </row>
    <row r="2439" spans="1:4" ht="15.75" customHeight="1" x14ac:dyDescent="0.3">
      <c r="A2439" s="51">
        <v>1917357</v>
      </c>
      <c r="B2439" s="51" t="s">
        <v>17145</v>
      </c>
      <c r="C2439" s="51" t="s">
        <v>14899</v>
      </c>
      <c r="D2439" s="51">
        <v>39.43</v>
      </c>
    </row>
    <row r="2440" spans="1:4" ht="15.75" customHeight="1" x14ac:dyDescent="0.3">
      <c r="A2440" s="51">
        <v>1917348</v>
      </c>
      <c r="B2440" s="51" t="s">
        <v>17146</v>
      </c>
      <c r="C2440" s="51" t="s">
        <v>14899</v>
      </c>
      <c r="D2440" s="51">
        <v>5.95</v>
      </c>
    </row>
    <row r="2441" spans="1:4" ht="15.75" customHeight="1" x14ac:dyDescent="0.3">
      <c r="A2441" s="51">
        <v>1917349</v>
      </c>
      <c r="B2441" s="51" t="s">
        <v>17147</v>
      </c>
      <c r="C2441" s="51" t="s">
        <v>14899</v>
      </c>
      <c r="D2441" s="51">
        <v>6.43</v>
      </c>
    </row>
    <row r="2442" spans="1:4" ht="15.75" customHeight="1" x14ac:dyDescent="0.3">
      <c r="A2442" s="51">
        <v>1917350</v>
      </c>
      <c r="B2442" s="51" t="s">
        <v>17148</v>
      </c>
      <c r="C2442" s="51" t="s">
        <v>14899</v>
      </c>
      <c r="D2442" s="51">
        <v>7.31</v>
      </c>
    </row>
    <row r="2443" spans="1:4" ht="15.75" customHeight="1" x14ac:dyDescent="0.3">
      <c r="A2443" s="51">
        <v>1917731</v>
      </c>
      <c r="B2443" s="51" t="s">
        <v>17149</v>
      </c>
      <c r="C2443" s="51" t="s">
        <v>14899</v>
      </c>
      <c r="D2443" s="51">
        <v>5.82</v>
      </c>
    </row>
    <row r="2444" spans="1:4" ht="15.75" customHeight="1" x14ac:dyDescent="0.3">
      <c r="A2444" s="51">
        <v>1917463</v>
      </c>
      <c r="B2444" s="51" t="s">
        <v>17150</v>
      </c>
      <c r="C2444" s="51" t="s">
        <v>14899</v>
      </c>
      <c r="D2444" s="51">
        <v>10.07</v>
      </c>
    </row>
    <row r="2445" spans="1:4" ht="15.75" customHeight="1" x14ac:dyDescent="0.3">
      <c r="A2445" s="51">
        <v>1917464</v>
      </c>
      <c r="B2445" s="51" t="s">
        <v>17151</v>
      </c>
      <c r="C2445" s="51" t="s">
        <v>14899</v>
      </c>
      <c r="D2445" s="51">
        <v>11.66</v>
      </c>
    </row>
    <row r="2446" spans="1:4" ht="15.75" customHeight="1" x14ac:dyDescent="0.3">
      <c r="A2446" s="51">
        <v>1917465</v>
      </c>
      <c r="B2446" s="51" t="s">
        <v>17152</v>
      </c>
      <c r="C2446" s="51" t="s">
        <v>14899</v>
      </c>
      <c r="D2446" s="51">
        <v>13.44</v>
      </c>
    </row>
    <row r="2447" spans="1:4" ht="15.75" customHeight="1" x14ac:dyDescent="0.3">
      <c r="A2447" s="51">
        <v>1917466</v>
      </c>
      <c r="B2447" s="51" t="s">
        <v>17153</v>
      </c>
      <c r="C2447" s="51" t="s">
        <v>14899</v>
      </c>
      <c r="D2447" s="51">
        <v>16.010000000000002</v>
      </c>
    </row>
    <row r="2448" spans="1:4" ht="15.75" customHeight="1" x14ac:dyDescent="0.3">
      <c r="A2448" s="51">
        <v>1917467</v>
      </c>
      <c r="B2448" s="51" t="s">
        <v>17154</v>
      </c>
      <c r="C2448" s="51" t="s">
        <v>14899</v>
      </c>
      <c r="D2448" s="51">
        <v>19.86</v>
      </c>
    </row>
    <row r="2449" spans="1:4" ht="15.75" customHeight="1" x14ac:dyDescent="0.3">
      <c r="A2449" s="51">
        <v>1917468</v>
      </c>
      <c r="B2449" s="51" t="s">
        <v>17155</v>
      </c>
      <c r="C2449" s="51" t="s">
        <v>14899</v>
      </c>
      <c r="D2449" s="51">
        <v>24.26</v>
      </c>
    </row>
    <row r="2450" spans="1:4" ht="15.75" customHeight="1" x14ac:dyDescent="0.3">
      <c r="A2450" s="51">
        <v>1917469</v>
      </c>
      <c r="B2450" s="51" t="s">
        <v>17156</v>
      </c>
      <c r="C2450" s="51" t="s">
        <v>14899</v>
      </c>
      <c r="D2450" s="51">
        <v>29.12</v>
      </c>
    </row>
    <row r="2451" spans="1:4" ht="15.75" customHeight="1" x14ac:dyDescent="0.3">
      <c r="A2451" s="51">
        <v>1917470</v>
      </c>
      <c r="B2451" s="51" t="s">
        <v>17157</v>
      </c>
      <c r="C2451" s="51" t="s">
        <v>14899</v>
      </c>
      <c r="D2451" s="51">
        <v>34.79</v>
      </c>
    </row>
    <row r="2452" spans="1:4" ht="15.75" customHeight="1" x14ac:dyDescent="0.3">
      <c r="A2452" s="51">
        <v>1917471</v>
      </c>
      <c r="B2452" s="51" t="s">
        <v>17158</v>
      </c>
      <c r="C2452" s="51" t="s">
        <v>14899</v>
      </c>
      <c r="D2452" s="51">
        <v>41.51</v>
      </c>
    </row>
    <row r="2453" spans="1:4" ht="15.75" customHeight="1" x14ac:dyDescent="0.3">
      <c r="A2453" s="51">
        <v>1917472</v>
      </c>
      <c r="B2453" s="51" t="s">
        <v>17159</v>
      </c>
      <c r="C2453" s="51" t="s">
        <v>14899</v>
      </c>
      <c r="D2453" s="51">
        <v>44.44</v>
      </c>
    </row>
    <row r="2454" spans="1:4" ht="15.75" customHeight="1" x14ac:dyDescent="0.3">
      <c r="A2454" s="51">
        <v>1917460</v>
      </c>
      <c r="B2454" s="51" t="s">
        <v>17160</v>
      </c>
      <c r="C2454" s="51" t="s">
        <v>14899</v>
      </c>
      <c r="D2454" s="51">
        <v>5.85</v>
      </c>
    </row>
    <row r="2455" spans="1:4" ht="15.75" customHeight="1" x14ac:dyDescent="0.3">
      <c r="A2455" s="51">
        <v>1917461</v>
      </c>
      <c r="B2455" s="51" t="s">
        <v>17161</v>
      </c>
      <c r="C2455" s="51" t="s">
        <v>14899</v>
      </c>
      <c r="D2455" s="51">
        <v>6.93</v>
      </c>
    </row>
    <row r="2456" spans="1:4" ht="15.75" customHeight="1" x14ac:dyDescent="0.3">
      <c r="A2456" s="51">
        <v>1917462</v>
      </c>
      <c r="B2456" s="51" t="s">
        <v>17162</v>
      </c>
      <c r="C2456" s="51" t="s">
        <v>14899</v>
      </c>
      <c r="D2456" s="51">
        <v>8.24</v>
      </c>
    </row>
    <row r="2457" spans="1:4" ht="15.75" customHeight="1" x14ac:dyDescent="0.3">
      <c r="A2457" s="51">
        <v>1917735</v>
      </c>
      <c r="B2457" s="51" t="s">
        <v>17163</v>
      </c>
      <c r="C2457" s="51" t="s">
        <v>14899</v>
      </c>
      <c r="D2457" s="51">
        <v>5.21</v>
      </c>
    </row>
    <row r="2458" spans="1:4" ht="15.75" customHeight="1" x14ac:dyDescent="0.3">
      <c r="A2458" s="51">
        <v>1917061</v>
      </c>
      <c r="B2458" s="51" t="s">
        <v>17164</v>
      </c>
      <c r="C2458" s="51" t="s">
        <v>14899</v>
      </c>
      <c r="D2458" s="51">
        <v>15.98</v>
      </c>
    </row>
    <row r="2459" spans="1:4" ht="15.75" customHeight="1" x14ac:dyDescent="0.3">
      <c r="A2459" s="51">
        <v>1917062</v>
      </c>
      <c r="B2459" s="51" t="s">
        <v>17165</v>
      </c>
      <c r="C2459" s="51" t="s">
        <v>14899</v>
      </c>
      <c r="D2459" s="51">
        <v>16.29</v>
      </c>
    </row>
    <row r="2460" spans="1:4" ht="15.75" customHeight="1" x14ac:dyDescent="0.3">
      <c r="A2460" s="51">
        <v>1917063</v>
      </c>
      <c r="B2460" s="51" t="s">
        <v>17166</v>
      </c>
      <c r="C2460" s="51" t="s">
        <v>14899</v>
      </c>
      <c r="D2460" s="51">
        <v>16.61</v>
      </c>
    </row>
    <row r="2461" spans="1:4" ht="15.75" customHeight="1" x14ac:dyDescent="0.3">
      <c r="A2461" s="51">
        <v>1917064</v>
      </c>
      <c r="B2461" s="51" t="s">
        <v>17167</v>
      </c>
      <c r="C2461" s="51" t="s">
        <v>14899</v>
      </c>
      <c r="D2461" s="51">
        <v>16.940000000000001</v>
      </c>
    </row>
    <row r="2462" spans="1:4" ht="15.75" customHeight="1" x14ac:dyDescent="0.3">
      <c r="A2462" s="51">
        <v>1917065</v>
      </c>
      <c r="B2462" s="51" t="s">
        <v>17168</v>
      </c>
      <c r="C2462" s="51" t="s">
        <v>14899</v>
      </c>
      <c r="D2462" s="51">
        <v>17.29</v>
      </c>
    </row>
    <row r="2463" spans="1:4" ht="15.75" customHeight="1" x14ac:dyDescent="0.3">
      <c r="A2463" s="51">
        <v>1917066</v>
      </c>
      <c r="B2463" s="51" t="s">
        <v>17169</v>
      </c>
      <c r="C2463" s="51" t="s">
        <v>14899</v>
      </c>
      <c r="D2463" s="51">
        <v>17.48</v>
      </c>
    </row>
    <row r="2464" spans="1:4" ht="15.75" customHeight="1" x14ac:dyDescent="0.3">
      <c r="A2464" s="51">
        <v>1901590</v>
      </c>
      <c r="B2464" s="51" t="s">
        <v>17170</v>
      </c>
      <c r="C2464" s="51" t="s">
        <v>14899</v>
      </c>
      <c r="D2464" s="51">
        <v>9.66</v>
      </c>
    </row>
    <row r="2465" spans="1:4" ht="15.75" customHeight="1" x14ac:dyDescent="0.3">
      <c r="A2465" s="51">
        <v>1901591</v>
      </c>
      <c r="B2465" s="51" t="s">
        <v>17171</v>
      </c>
      <c r="C2465" s="51" t="s">
        <v>14899</v>
      </c>
      <c r="D2465" s="51">
        <v>9.74</v>
      </c>
    </row>
    <row r="2466" spans="1:4" ht="15.75" customHeight="1" x14ac:dyDescent="0.3">
      <c r="A2466" s="51">
        <v>1901592</v>
      </c>
      <c r="B2466" s="51" t="s">
        <v>17172</v>
      </c>
      <c r="C2466" s="51" t="s">
        <v>14899</v>
      </c>
      <c r="D2466" s="51">
        <v>9.83</v>
      </c>
    </row>
    <row r="2467" spans="1:4" ht="15.75" customHeight="1" x14ac:dyDescent="0.3">
      <c r="A2467" s="51">
        <v>1901593</v>
      </c>
      <c r="B2467" s="51" t="s">
        <v>17173</v>
      </c>
      <c r="C2467" s="51" t="s">
        <v>14899</v>
      </c>
      <c r="D2467" s="51">
        <v>9.92</v>
      </c>
    </row>
    <row r="2468" spans="1:4" ht="15.75" customHeight="1" x14ac:dyDescent="0.3">
      <c r="A2468" s="51">
        <v>1901594</v>
      </c>
      <c r="B2468" s="51" t="s">
        <v>17174</v>
      </c>
      <c r="C2468" s="51" t="s">
        <v>14899</v>
      </c>
      <c r="D2468" s="51">
        <v>10.01</v>
      </c>
    </row>
    <row r="2469" spans="1:4" ht="15.75" customHeight="1" x14ac:dyDescent="0.3">
      <c r="A2469" s="51">
        <v>1901589</v>
      </c>
      <c r="B2469" s="51" t="s">
        <v>17175</v>
      </c>
      <c r="C2469" s="51" t="s">
        <v>14899</v>
      </c>
      <c r="D2469" s="51">
        <v>10.06</v>
      </c>
    </row>
    <row r="2470" spans="1:4" ht="15.75" customHeight="1" x14ac:dyDescent="0.3">
      <c r="A2470" s="51">
        <v>1901596</v>
      </c>
      <c r="B2470" s="51" t="s">
        <v>17176</v>
      </c>
      <c r="C2470" s="51" t="s">
        <v>14899</v>
      </c>
      <c r="D2470" s="51">
        <v>12.64</v>
      </c>
    </row>
    <row r="2471" spans="1:4" ht="15.75" customHeight="1" x14ac:dyDescent="0.3">
      <c r="A2471" s="51">
        <v>1901597</v>
      </c>
      <c r="B2471" s="51" t="s">
        <v>17177</v>
      </c>
      <c r="C2471" s="51" t="s">
        <v>14899</v>
      </c>
      <c r="D2471" s="51">
        <v>12.72</v>
      </c>
    </row>
    <row r="2472" spans="1:4" ht="15.75" customHeight="1" x14ac:dyDescent="0.3">
      <c r="A2472" s="51">
        <v>1901598</v>
      </c>
      <c r="B2472" s="51" t="s">
        <v>17178</v>
      </c>
      <c r="C2472" s="51" t="s">
        <v>14899</v>
      </c>
      <c r="D2472" s="51">
        <v>12.8</v>
      </c>
    </row>
    <row r="2473" spans="1:4" ht="15.75" customHeight="1" x14ac:dyDescent="0.3">
      <c r="A2473" s="51">
        <v>1901599</v>
      </c>
      <c r="B2473" s="51" t="s">
        <v>17179</v>
      </c>
      <c r="C2473" s="51" t="s">
        <v>14899</v>
      </c>
      <c r="D2473" s="51">
        <v>12.89</v>
      </c>
    </row>
    <row r="2474" spans="1:4" ht="15.75" customHeight="1" x14ac:dyDescent="0.3">
      <c r="A2474" s="51">
        <v>1901600</v>
      </c>
      <c r="B2474" s="51" t="s">
        <v>17180</v>
      </c>
      <c r="C2474" s="51" t="s">
        <v>14899</v>
      </c>
      <c r="D2474" s="51">
        <v>12.98</v>
      </c>
    </row>
    <row r="2475" spans="1:4" ht="15.75" customHeight="1" x14ac:dyDescent="0.3">
      <c r="A2475" s="51">
        <v>1901595</v>
      </c>
      <c r="B2475" s="51" t="s">
        <v>17181</v>
      </c>
      <c r="C2475" s="51" t="s">
        <v>14899</v>
      </c>
      <c r="D2475" s="51">
        <v>13.03</v>
      </c>
    </row>
    <row r="2476" spans="1:4" ht="15.75" customHeight="1" x14ac:dyDescent="0.3">
      <c r="A2476" s="51">
        <v>1917097</v>
      </c>
      <c r="B2476" s="51" t="s">
        <v>17182</v>
      </c>
      <c r="C2476" s="51" t="s">
        <v>14899</v>
      </c>
      <c r="D2476" s="51">
        <v>10.9</v>
      </c>
    </row>
    <row r="2477" spans="1:4" ht="15.75" customHeight="1" x14ac:dyDescent="0.3">
      <c r="A2477" s="51">
        <v>1917098</v>
      </c>
      <c r="B2477" s="51" t="s">
        <v>17183</v>
      </c>
      <c r="C2477" s="51" t="s">
        <v>14899</v>
      </c>
      <c r="D2477" s="51">
        <v>11.08</v>
      </c>
    </row>
    <row r="2478" spans="1:4" ht="15.75" customHeight="1" x14ac:dyDescent="0.3">
      <c r="A2478" s="51">
        <v>1917099</v>
      </c>
      <c r="B2478" s="51" t="s">
        <v>17184</v>
      </c>
      <c r="C2478" s="51" t="s">
        <v>14899</v>
      </c>
      <c r="D2478" s="51">
        <v>11.28</v>
      </c>
    </row>
    <row r="2479" spans="1:4" ht="15.75" customHeight="1" x14ac:dyDescent="0.3">
      <c r="A2479" s="51">
        <v>1917100</v>
      </c>
      <c r="B2479" s="51" t="s">
        <v>17185</v>
      </c>
      <c r="C2479" s="51" t="s">
        <v>14899</v>
      </c>
      <c r="D2479" s="51">
        <v>11.47</v>
      </c>
    </row>
    <row r="2480" spans="1:4" ht="15.75" customHeight="1" x14ac:dyDescent="0.3">
      <c r="A2480" s="51">
        <v>1917101</v>
      </c>
      <c r="B2480" s="51" t="s">
        <v>17186</v>
      </c>
      <c r="C2480" s="51" t="s">
        <v>14899</v>
      </c>
      <c r="D2480" s="51">
        <v>11.69</v>
      </c>
    </row>
    <row r="2481" spans="1:4" ht="15.75" customHeight="1" x14ac:dyDescent="0.3">
      <c r="A2481" s="51">
        <v>1917102</v>
      </c>
      <c r="B2481" s="51" t="s">
        <v>17187</v>
      </c>
      <c r="C2481" s="51" t="s">
        <v>14899</v>
      </c>
      <c r="D2481" s="51">
        <v>11.8</v>
      </c>
    </row>
    <row r="2482" spans="1:4" ht="15.75" customHeight="1" x14ac:dyDescent="0.3">
      <c r="A2482" s="51">
        <v>1901601</v>
      </c>
      <c r="B2482" s="51" t="s">
        <v>17188</v>
      </c>
      <c r="C2482" s="51" t="s">
        <v>14899</v>
      </c>
      <c r="D2482" s="51">
        <v>15.71</v>
      </c>
    </row>
    <row r="2483" spans="1:4" ht="15.75" customHeight="1" x14ac:dyDescent="0.3">
      <c r="A2483" s="51">
        <v>1901602</v>
      </c>
      <c r="B2483" s="51" t="s">
        <v>17189</v>
      </c>
      <c r="C2483" s="51" t="s">
        <v>14899</v>
      </c>
      <c r="D2483" s="51">
        <v>15.79</v>
      </c>
    </row>
    <row r="2484" spans="1:4" ht="15.75" customHeight="1" x14ac:dyDescent="0.3">
      <c r="A2484" s="51">
        <v>1901603</v>
      </c>
      <c r="B2484" s="51" t="s">
        <v>17190</v>
      </c>
      <c r="C2484" s="51" t="s">
        <v>14899</v>
      </c>
      <c r="D2484" s="51">
        <v>15.86</v>
      </c>
    </row>
    <row r="2485" spans="1:4" ht="15.75" customHeight="1" x14ac:dyDescent="0.3">
      <c r="A2485" s="51">
        <v>1901604</v>
      </c>
      <c r="B2485" s="51" t="s">
        <v>17191</v>
      </c>
      <c r="C2485" s="51" t="s">
        <v>14899</v>
      </c>
      <c r="D2485" s="51">
        <v>15.95</v>
      </c>
    </row>
    <row r="2486" spans="1:4" ht="15.75" customHeight="1" x14ac:dyDescent="0.3">
      <c r="A2486" s="51">
        <v>1901605</v>
      </c>
      <c r="B2486" s="51" t="s">
        <v>17192</v>
      </c>
      <c r="C2486" s="51" t="s">
        <v>14899</v>
      </c>
      <c r="D2486" s="51">
        <v>16.03</v>
      </c>
    </row>
    <row r="2487" spans="1:4" ht="15.75" customHeight="1" x14ac:dyDescent="0.3">
      <c r="A2487" s="51">
        <v>1901606</v>
      </c>
      <c r="B2487" s="51" t="s">
        <v>17193</v>
      </c>
      <c r="C2487" s="51" t="s">
        <v>14899</v>
      </c>
      <c r="D2487" s="51">
        <v>16.079999999999998</v>
      </c>
    </row>
    <row r="2488" spans="1:4" ht="15.75" customHeight="1" x14ac:dyDescent="0.3">
      <c r="A2488" s="51">
        <v>1917133</v>
      </c>
      <c r="B2488" s="51" t="s">
        <v>17194</v>
      </c>
      <c r="C2488" s="51" t="s">
        <v>14899</v>
      </c>
      <c r="D2488" s="51">
        <v>10.16</v>
      </c>
    </row>
    <row r="2489" spans="1:4" ht="15.75" customHeight="1" x14ac:dyDescent="0.3">
      <c r="A2489" s="51">
        <v>1917134</v>
      </c>
      <c r="B2489" s="51" t="s">
        <v>17195</v>
      </c>
      <c r="C2489" s="51" t="s">
        <v>14899</v>
      </c>
      <c r="D2489" s="51">
        <v>10.31</v>
      </c>
    </row>
    <row r="2490" spans="1:4" ht="15.75" customHeight="1" x14ac:dyDescent="0.3">
      <c r="A2490" s="51">
        <v>1917135</v>
      </c>
      <c r="B2490" s="51" t="s">
        <v>17196</v>
      </c>
      <c r="C2490" s="51" t="s">
        <v>14899</v>
      </c>
      <c r="D2490" s="51">
        <v>10.46</v>
      </c>
    </row>
    <row r="2491" spans="1:4" ht="15.75" customHeight="1" x14ac:dyDescent="0.3">
      <c r="A2491" s="51">
        <v>1917136</v>
      </c>
      <c r="B2491" s="51" t="s">
        <v>17197</v>
      </c>
      <c r="C2491" s="51" t="s">
        <v>14899</v>
      </c>
      <c r="D2491" s="51">
        <v>10.62</v>
      </c>
    </row>
    <row r="2492" spans="1:4" ht="15.75" customHeight="1" x14ac:dyDescent="0.3">
      <c r="A2492" s="51">
        <v>1917137</v>
      </c>
      <c r="B2492" s="51" t="s">
        <v>17198</v>
      </c>
      <c r="C2492" s="51" t="s">
        <v>14899</v>
      </c>
      <c r="D2492" s="51">
        <v>10.79</v>
      </c>
    </row>
    <row r="2493" spans="1:4" ht="15.75" customHeight="1" x14ac:dyDescent="0.3">
      <c r="A2493" s="51">
        <v>1917138</v>
      </c>
      <c r="B2493" s="51" t="s">
        <v>17199</v>
      </c>
      <c r="C2493" s="51" t="s">
        <v>14899</v>
      </c>
      <c r="D2493" s="51">
        <v>10.88</v>
      </c>
    </row>
    <row r="2494" spans="1:4" ht="15.75" customHeight="1" x14ac:dyDescent="0.3">
      <c r="A2494" s="51">
        <v>1917169</v>
      </c>
      <c r="B2494" s="51" t="s">
        <v>17200</v>
      </c>
      <c r="C2494" s="51" t="s">
        <v>14899</v>
      </c>
      <c r="D2494" s="51">
        <v>9.5500000000000007</v>
      </c>
    </row>
    <row r="2495" spans="1:4" ht="15.75" customHeight="1" x14ac:dyDescent="0.3">
      <c r="A2495" s="51">
        <v>1917170</v>
      </c>
      <c r="B2495" s="51" t="s">
        <v>17201</v>
      </c>
      <c r="C2495" s="51" t="s">
        <v>14899</v>
      </c>
      <c r="D2495" s="51">
        <v>9.68</v>
      </c>
    </row>
    <row r="2496" spans="1:4" ht="15.75" customHeight="1" x14ac:dyDescent="0.3">
      <c r="A2496" s="51">
        <v>1917171</v>
      </c>
      <c r="B2496" s="51" t="s">
        <v>17202</v>
      </c>
      <c r="C2496" s="51" t="s">
        <v>14899</v>
      </c>
      <c r="D2496" s="51">
        <v>9.81</v>
      </c>
    </row>
    <row r="2497" spans="1:4" ht="15.75" customHeight="1" x14ac:dyDescent="0.3">
      <c r="A2497" s="51">
        <v>1917172</v>
      </c>
      <c r="B2497" s="51" t="s">
        <v>17203</v>
      </c>
      <c r="C2497" s="51" t="s">
        <v>14899</v>
      </c>
      <c r="D2497" s="51">
        <v>9.9499999999999993</v>
      </c>
    </row>
    <row r="2498" spans="1:4" ht="15.75" customHeight="1" x14ac:dyDescent="0.3">
      <c r="A2498" s="51">
        <v>1917173</v>
      </c>
      <c r="B2498" s="51" t="s">
        <v>17204</v>
      </c>
      <c r="C2498" s="51" t="s">
        <v>14899</v>
      </c>
      <c r="D2498" s="51">
        <v>10.1</v>
      </c>
    </row>
    <row r="2499" spans="1:4" ht="15.75" customHeight="1" x14ac:dyDescent="0.3">
      <c r="A2499" s="51">
        <v>1917174</v>
      </c>
      <c r="B2499" s="51" t="s">
        <v>17205</v>
      </c>
      <c r="C2499" s="51" t="s">
        <v>14899</v>
      </c>
      <c r="D2499" s="51">
        <v>10.18</v>
      </c>
    </row>
    <row r="2500" spans="1:4" ht="15.75" customHeight="1" x14ac:dyDescent="0.3">
      <c r="A2500" s="51">
        <v>1917205</v>
      </c>
      <c r="B2500" s="51" t="s">
        <v>17206</v>
      </c>
      <c r="C2500" s="51" t="s">
        <v>14899</v>
      </c>
      <c r="D2500" s="51">
        <v>10.47</v>
      </c>
    </row>
    <row r="2501" spans="1:4" ht="15.75" customHeight="1" x14ac:dyDescent="0.3">
      <c r="A2501" s="51">
        <v>1917206</v>
      </c>
      <c r="B2501" s="51" t="s">
        <v>17207</v>
      </c>
      <c r="C2501" s="51" t="s">
        <v>14899</v>
      </c>
      <c r="D2501" s="51">
        <v>10.59</v>
      </c>
    </row>
    <row r="2502" spans="1:4" ht="15.75" customHeight="1" x14ac:dyDescent="0.3">
      <c r="A2502" s="51">
        <v>1917207</v>
      </c>
      <c r="B2502" s="51" t="s">
        <v>17208</v>
      </c>
      <c r="C2502" s="51" t="s">
        <v>14899</v>
      </c>
      <c r="D2502" s="51">
        <v>10.7</v>
      </c>
    </row>
    <row r="2503" spans="1:4" ht="15.75" customHeight="1" x14ac:dyDescent="0.3">
      <c r="A2503" s="51">
        <v>1917208</v>
      </c>
      <c r="B2503" s="51" t="s">
        <v>17209</v>
      </c>
      <c r="C2503" s="51" t="s">
        <v>14899</v>
      </c>
      <c r="D2503" s="51">
        <v>10.83</v>
      </c>
    </row>
    <row r="2504" spans="1:4" ht="15.75" customHeight="1" x14ac:dyDescent="0.3">
      <c r="A2504" s="51">
        <v>1917209</v>
      </c>
      <c r="B2504" s="51" t="s">
        <v>17210</v>
      </c>
      <c r="C2504" s="51" t="s">
        <v>14899</v>
      </c>
      <c r="D2504" s="51">
        <v>10.96</v>
      </c>
    </row>
    <row r="2505" spans="1:4" ht="15.75" customHeight="1" x14ac:dyDescent="0.3">
      <c r="A2505" s="51">
        <v>1917210</v>
      </c>
      <c r="B2505" s="51" t="s">
        <v>17211</v>
      </c>
      <c r="C2505" s="51" t="s">
        <v>14899</v>
      </c>
      <c r="D2505" s="51">
        <v>11.03</v>
      </c>
    </row>
    <row r="2506" spans="1:4" ht="15.75" customHeight="1" x14ac:dyDescent="0.3">
      <c r="A2506" s="51">
        <v>1917025</v>
      </c>
      <c r="B2506" s="51" t="s">
        <v>17212</v>
      </c>
      <c r="C2506" s="51" t="s">
        <v>14899</v>
      </c>
      <c r="D2506" s="51">
        <v>21.94</v>
      </c>
    </row>
    <row r="2507" spans="1:4" ht="15.75" customHeight="1" x14ac:dyDescent="0.3">
      <c r="A2507" s="51">
        <v>1917026</v>
      </c>
      <c r="B2507" s="51" t="s">
        <v>17213</v>
      </c>
      <c r="C2507" s="51" t="s">
        <v>14899</v>
      </c>
      <c r="D2507" s="51">
        <v>22.39</v>
      </c>
    </row>
    <row r="2508" spans="1:4" ht="15.75" customHeight="1" x14ac:dyDescent="0.3">
      <c r="A2508" s="51">
        <v>1917027</v>
      </c>
      <c r="B2508" s="51" t="s">
        <v>17214</v>
      </c>
      <c r="C2508" s="51" t="s">
        <v>14899</v>
      </c>
      <c r="D2508" s="51">
        <v>22.85</v>
      </c>
    </row>
    <row r="2509" spans="1:4" ht="15.75" customHeight="1" x14ac:dyDescent="0.3">
      <c r="A2509" s="51">
        <v>1917028</v>
      </c>
      <c r="B2509" s="51" t="s">
        <v>17215</v>
      </c>
      <c r="C2509" s="51" t="s">
        <v>14899</v>
      </c>
      <c r="D2509" s="51">
        <v>23.33</v>
      </c>
    </row>
    <row r="2510" spans="1:4" ht="15.75" customHeight="1" x14ac:dyDescent="0.3">
      <c r="A2510" s="51">
        <v>1917029</v>
      </c>
      <c r="B2510" s="51" t="s">
        <v>17216</v>
      </c>
      <c r="C2510" s="51" t="s">
        <v>14899</v>
      </c>
      <c r="D2510" s="51">
        <v>23.84</v>
      </c>
    </row>
    <row r="2511" spans="1:4" ht="15.75" customHeight="1" x14ac:dyDescent="0.3">
      <c r="A2511" s="51">
        <v>1917030</v>
      </c>
      <c r="B2511" s="51" t="s">
        <v>17217</v>
      </c>
      <c r="C2511" s="51" t="s">
        <v>14899</v>
      </c>
      <c r="D2511" s="51">
        <v>24.11</v>
      </c>
    </row>
    <row r="2512" spans="1:4" ht="15.75" customHeight="1" x14ac:dyDescent="0.3">
      <c r="A2512" s="51">
        <v>1917629</v>
      </c>
      <c r="B2512" s="51" t="s">
        <v>17218</v>
      </c>
      <c r="C2512" s="51" t="s">
        <v>14899</v>
      </c>
      <c r="D2512" s="51">
        <v>13.97</v>
      </c>
    </row>
    <row r="2513" spans="1:4" ht="15.75" customHeight="1" x14ac:dyDescent="0.3">
      <c r="A2513" s="51">
        <v>1917633</v>
      </c>
      <c r="B2513" s="51" t="s">
        <v>17219</v>
      </c>
      <c r="C2513" s="51" t="s">
        <v>14899</v>
      </c>
      <c r="D2513" s="51">
        <v>15.62</v>
      </c>
    </row>
    <row r="2514" spans="1:4" ht="15.75" customHeight="1" x14ac:dyDescent="0.3">
      <c r="A2514" s="51">
        <v>1917634</v>
      </c>
      <c r="B2514" s="51" t="s">
        <v>17220</v>
      </c>
      <c r="C2514" s="51" t="s">
        <v>14899</v>
      </c>
      <c r="D2514" s="51">
        <v>15.92</v>
      </c>
    </row>
    <row r="2515" spans="1:4" ht="15.75" customHeight="1" x14ac:dyDescent="0.3">
      <c r="A2515" s="51">
        <v>1917635</v>
      </c>
      <c r="B2515" s="51" t="s">
        <v>17221</v>
      </c>
      <c r="C2515" s="51" t="s">
        <v>14899</v>
      </c>
      <c r="D2515" s="51">
        <v>16.22</v>
      </c>
    </row>
    <row r="2516" spans="1:4" ht="15.75" customHeight="1" x14ac:dyDescent="0.3">
      <c r="A2516" s="51">
        <v>1917636</v>
      </c>
      <c r="B2516" s="51" t="s">
        <v>17222</v>
      </c>
      <c r="C2516" s="51" t="s">
        <v>14899</v>
      </c>
      <c r="D2516" s="51">
        <v>18.11</v>
      </c>
    </row>
    <row r="2517" spans="1:4" ht="15.75" customHeight="1" x14ac:dyDescent="0.3">
      <c r="A2517" s="51">
        <v>1917637</v>
      </c>
      <c r="B2517" s="51" t="s">
        <v>17223</v>
      </c>
      <c r="C2517" s="51" t="s">
        <v>14899</v>
      </c>
      <c r="D2517" s="51">
        <v>18.510000000000002</v>
      </c>
    </row>
    <row r="2518" spans="1:4" ht="15.75" customHeight="1" x14ac:dyDescent="0.3">
      <c r="A2518" s="51">
        <v>1917638</v>
      </c>
      <c r="B2518" s="51" t="s">
        <v>17224</v>
      </c>
      <c r="C2518" s="51" t="s">
        <v>14899</v>
      </c>
      <c r="D2518" s="51">
        <v>18.91</v>
      </c>
    </row>
    <row r="2519" spans="1:4" ht="15.75" customHeight="1" x14ac:dyDescent="0.3">
      <c r="A2519" s="51">
        <v>1917630</v>
      </c>
      <c r="B2519" s="51" t="s">
        <v>17225</v>
      </c>
      <c r="C2519" s="51" t="s">
        <v>14899</v>
      </c>
      <c r="D2519" s="51">
        <v>14.5</v>
      </c>
    </row>
    <row r="2520" spans="1:4" ht="15.75" customHeight="1" x14ac:dyDescent="0.3">
      <c r="A2520" s="51">
        <v>1917631</v>
      </c>
      <c r="B2520" s="51" t="s">
        <v>17226</v>
      </c>
      <c r="C2520" s="51" t="s">
        <v>14899</v>
      </c>
      <c r="D2520" s="51">
        <v>14.95</v>
      </c>
    </row>
    <row r="2521" spans="1:4" ht="15.75" customHeight="1" x14ac:dyDescent="0.3">
      <c r="A2521" s="51">
        <v>1917632</v>
      </c>
      <c r="B2521" s="51" t="s">
        <v>17227</v>
      </c>
      <c r="C2521" s="51" t="s">
        <v>14899</v>
      </c>
      <c r="D2521" s="51">
        <v>15.25</v>
      </c>
    </row>
    <row r="2522" spans="1:4" ht="15.75" customHeight="1" x14ac:dyDescent="0.3">
      <c r="A2522" s="51">
        <v>1917639</v>
      </c>
      <c r="B2522" s="51" t="s">
        <v>17228</v>
      </c>
      <c r="C2522" s="51" t="s">
        <v>14899</v>
      </c>
      <c r="D2522" s="51">
        <v>19.11</v>
      </c>
    </row>
    <row r="2523" spans="1:4" ht="15.75" customHeight="1" x14ac:dyDescent="0.3">
      <c r="A2523" s="51">
        <v>1917646</v>
      </c>
      <c r="B2523" s="51" t="s">
        <v>17229</v>
      </c>
      <c r="C2523" s="51" t="s">
        <v>14899</v>
      </c>
      <c r="D2523" s="51">
        <v>19.72</v>
      </c>
    </row>
    <row r="2524" spans="1:4" ht="15.75" customHeight="1" x14ac:dyDescent="0.3">
      <c r="A2524" s="51">
        <v>1917647</v>
      </c>
      <c r="B2524" s="51" t="s">
        <v>17230</v>
      </c>
      <c r="C2524" s="51" t="s">
        <v>14899</v>
      </c>
      <c r="D2524" s="51">
        <v>20.010000000000002</v>
      </c>
    </row>
    <row r="2525" spans="1:4" ht="15.75" customHeight="1" x14ac:dyDescent="0.3">
      <c r="A2525" s="51">
        <v>1917648</v>
      </c>
      <c r="B2525" s="51" t="s">
        <v>17231</v>
      </c>
      <c r="C2525" s="51" t="s">
        <v>14899</v>
      </c>
      <c r="D2525" s="51">
        <v>20.22</v>
      </c>
    </row>
    <row r="2526" spans="1:4" ht="15.75" customHeight="1" x14ac:dyDescent="0.3">
      <c r="A2526" s="51">
        <v>1917649</v>
      </c>
      <c r="B2526" s="51" t="s">
        <v>17232</v>
      </c>
      <c r="C2526" s="51" t="s">
        <v>14899</v>
      </c>
      <c r="D2526" s="51">
        <v>20.52</v>
      </c>
    </row>
    <row r="2527" spans="1:4" ht="15.75" customHeight="1" x14ac:dyDescent="0.3">
      <c r="A2527" s="51">
        <v>1917650</v>
      </c>
      <c r="B2527" s="51" t="s">
        <v>17233</v>
      </c>
      <c r="C2527" s="51" t="s">
        <v>14899</v>
      </c>
      <c r="D2527" s="51">
        <v>20.81</v>
      </c>
    </row>
    <row r="2528" spans="1:4" ht="15.75" customHeight="1" x14ac:dyDescent="0.3">
      <c r="A2528" s="51">
        <v>1917651</v>
      </c>
      <c r="B2528" s="51" t="s">
        <v>17234</v>
      </c>
      <c r="C2528" s="51" t="s">
        <v>14899</v>
      </c>
      <c r="D2528" s="51">
        <v>21.24</v>
      </c>
    </row>
    <row r="2529" spans="1:4" ht="15.75" customHeight="1" x14ac:dyDescent="0.3">
      <c r="A2529" s="51">
        <v>1917652</v>
      </c>
      <c r="B2529" s="51" t="s">
        <v>17235</v>
      </c>
      <c r="C2529" s="51" t="s">
        <v>14899</v>
      </c>
      <c r="D2529" s="51">
        <v>23.65</v>
      </c>
    </row>
    <row r="2530" spans="1:4" ht="15.75" customHeight="1" x14ac:dyDescent="0.3">
      <c r="A2530" s="51">
        <v>1917642</v>
      </c>
      <c r="B2530" s="51" t="s">
        <v>17236</v>
      </c>
      <c r="C2530" s="51" t="s">
        <v>14899</v>
      </c>
      <c r="D2530" s="51">
        <v>18.48</v>
      </c>
    </row>
    <row r="2531" spans="1:4" ht="15.75" customHeight="1" x14ac:dyDescent="0.3">
      <c r="A2531" s="51">
        <v>1917643</v>
      </c>
      <c r="B2531" s="51" t="s">
        <v>17237</v>
      </c>
      <c r="C2531" s="51" t="s">
        <v>14899</v>
      </c>
      <c r="D2531" s="51">
        <v>18.84</v>
      </c>
    </row>
    <row r="2532" spans="1:4" ht="15.75" customHeight="1" x14ac:dyDescent="0.3">
      <c r="A2532" s="51">
        <v>1917641</v>
      </c>
      <c r="B2532" s="51" t="s">
        <v>17238</v>
      </c>
      <c r="C2532" s="51" t="s">
        <v>14899</v>
      </c>
      <c r="D2532" s="51">
        <v>16.440000000000001</v>
      </c>
    </row>
    <row r="2533" spans="1:4" ht="15.75" customHeight="1" x14ac:dyDescent="0.3">
      <c r="A2533" s="51">
        <v>1917644</v>
      </c>
      <c r="B2533" s="51" t="s">
        <v>17239</v>
      </c>
      <c r="C2533" s="51" t="s">
        <v>14899</v>
      </c>
      <c r="D2533" s="51">
        <v>19.21</v>
      </c>
    </row>
    <row r="2534" spans="1:4" ht="15.75" customHeight="1" x14ac:dyDescent="0.3">
      <c r="A2534" s="51">
        <v>1917645</v>
      </c>
      <c r="B2534" s="51" t="s">
        <v>17240</v>
      </c>
      <c r="C2534" s="51" t="s">
        <v>14899</v>
      </c>
      <c r="D2534" s="51">
        <v>19.420000000000002</v>
      </c>
    </row>
    <row r="2535" spans="1:4" ht="15.75" customHeight="1" x14ac:dyDescent="0.3">
      <c r="A2535" s="51">
        <v>1917653</v>
      </c>
      <c r="B2535" s="51" t="s">
        <v>17241</v>
      </c>
      <c r="C2535" s="51" t="s">
        <v>14899</v>
      </c>
      <c r="D2535" s="51">
        <v>23.98</v>
      </c>
    </row>
    <row r="2536" spans="1:4" ht="15.75" customHeight="1" x14ac:dyDescent="0.3">
      <c r="A2536" s="51">
        <v>1917659</v>
      </c>
      <c r="B2536" s="51" t="s">
        <v>17242</v>
      </c>
      <c r="C2536" s="51" t="s">
        <v>14899</v>
      </c>
      <c r="D2536" s="51">
        <v>18.920000000000002</v>
      </c>
    </row>
    <row r="2537" spans="1:4" ht="15.75" customHeight="1" x14ac:dyDescent="0.3">
      <c r="A2537" s="51">
        <v>1917660</v>
      </c>
      <c r="B2537" s="51" t="s">
        <v>17243</v>
      </c>
      <c r="C2537" s="51" t="s">
        <v>14899</v>
      </c>
      <c r="D2537" s="51">
        <v>19.059999999999999</v>
      </c>
    </row>
    <row r="2538" spans="1:4" ht="15.75" customHeight="1" x14ac:dyDescent="0.3">
      <c r="A2538" s="51">
        <v>1917661</v>
      </c>
      <c r="B2538" s="51" t="s">
        <v>17244</v>
      </c>
      <c r="C2538" s="51" t="s">
        <v>14899</v>
      </c>
      <c r="D2538" s="51">
        <v>19.21</v>
      </c>
    </row>
    <row r="2539" spans="1:4" ht="15.75" customHeight="1" x14ac:dyDescent="0.3">
      <c r="A2539" s="51">
        <v>1917662</v>
      </c>
      <c r="B2539" s="51" t="s">
        <v>17245</v>
      </c>
      <c r="C2539" s="51" t="s">
        <v>14899</v>
      </c>
      <c r="D2539" s="51">
        <v>19.350000000000001</v>
      </c>
    </row>
    <row r="2540" spans="1:4" ht="15.75" customHeight="1" x14ac:dyDescent="0.3">
      <c r="A2540" s="51">
        <v>1917663</v>
      </c>
      <c r="B2540" s="51" t="s">
        <v>17246</v>
      </c>
      <c r="C2540" s="51" t="s">
        <v>14899</v>
      </c>
      <c r="D2540" s="51">
        <v>19.57</v>
      </c>
    </row>
    <row r="2541" spans="1:4" ht="15.75" customHeight="1" x14ac:dyDescent="0.3">
      <c r="A2541" s="51">
        <v>1917664</v>
      </c>
      <c r="B2541" s="51" t="s">
        <v>17247</v>
      </c>
      <c r="C2541" s="51" t="s">
        <v>14899</v>
      </c>
      <c r="D2541" s="51">
        <v>19.86</v>
      </c>
    </row>
    <row r="2542" spans="1:4" ht="15.75" customHeight="1" x14ac:dyDescent="0.3">
      <c r="A2542" s="51">
        <v>1917665</v>
      </c>
      <c r="B2542" s="51" t="s">
        <v>17248</v>
      </c>
      <c r="C2542" s="51" t="s">
        <v>14899</v>
      </c>
      <c r="D2542" s="51">
        <v>20.3</v>
      </c>
    </row>
    <row r="2543" spans="1:4" ht="15.75" customHeight="1" x14ac:dyDescent="0.3">
      <c r="A2543" s="51">
        <v>1917655</v>
      </c>
      <c r="B2543" s="51" t="s">
        <v>17249</v>
      </c>
      <c r="C2543" s="51" t="s">
        <v>14899</v>
      </c>
      <c r="D2543" s="51">
        <v>16.440000000000001</v>
      </c>
    </row>
    <row r="2544" spans="1:4" ht="15.75" customHeight="1" x14ac:dyDescent="0.3">
      <c r="A2544" s="51">
        <v>1917656</v>
      </c>
      <c r="B2544" s="51" t="s">
        <v>17250</v>
      </c>
      <c r="C2544" s="51" t="s">
        <v>14899</v>
      </c>
      <c r="D2544" s="51">
        <v>18.329999999999998</v>
      </c>
    </row>
    <row r="2545" spans="1:4" ht="15.75" customHeight="1" x14ac:dyDescent="0.3">
      <c r="A2545" s="51">
        <v>1917654</v>
      </c>
      <c r="B2545" s="51" t="s">
        <v>17251</v>
      </c>
      <c r="C2545" s="51" t="s">
        <v>14899</v>
      </c>
      <c r="D2545" s="51">
        <v>16.18</v>
      </c>
    </row>
    <row r="2546" spans="1:4" ht="15.75" customHeight="1" x14ac:dyDescent="0.3">
      <c r="A2546" s="51">
        <v>1917657</v>
      </c>
      <c r="B2546" s="51" t="s">
        <v>17252</v>
      </c>
      <c r="C2546" s="51" t="s">
        <v>14899</v>
      </c>
      <c r="D2546" s="51">
        <v>18.55</v>
      </c>
    </row>
    <row r="2547" spans="1:4" ht="15.75" customHeight="1" x14ac:dyDescent="0.3">
      <c r="A2547" s="51">
        <v>1917658</v>
      </c>
      <c r="B2547" s="51" t="s">
        <v>17253</v>
      </c>
      <c r="C2547" s="51" t="s">
        <v>14899</v>
      </c>
      <c r="D2547" s="51">
        <v>18.7</v>
      </c>
    </row>
    <row r="2548" spans="1:4" ht="15.75" customHeight="1" x14ac:dyDescent="0.3">
      <c r="A2548" s="51">
        <v>1917666</v>
      </c>
      <c r="B2548" s="51" t="s">
        <v>17254</v>
      </c>
      <c r="C2548" s="51" t="s">
        <v>14899</v>
      </c>
      <c r="D2548" s="51">
        <v>20.59</v>
      </c>
    </row>
    <row r="2549" spans="1:4" ht="15.75" customHeight="1" x14ac:dyDescent="0.3">
      <c r="A2549" s="51">
        <v>1917672</v>
      </c>
      <c r="B2549" s="51" t="s">
        <v>17255</v>
      </c>
      <c r="C2549" s="51" t="s">
        <v>14899</v>
      </c>
      <c r="D2549" s="51">
        <v>18.84</v>
      </c>
    </row>
    <row r="2550" spans="1:4" ht="15.75" customHeight="1" x14ac:dyDescent="0.3">
      <c r="A2550" s="51">
        <v>1917673</v>
      </c>
      <c r="B2550" s="51" t="s">
        <v>17256</v>
      </c>
      <c r="C2550" s="51" t="s">
        <v>14899</v>
      </c>
      <c r="D2550" s="51">
        <v>19.059999999999999</v>
      </c>
    </row>
    <row r="2551" spans="1:4" ht="15.75" customHeight="1" x14ac:dyDescent="0.3">
      <c r="A2551" s="51">
        <v>1917674</v>
      </c>
      <c r="B2551" s="51" t="s">
        <v>17257</v>
      </c>
      <c r="C2551" s="51" t="s">
        <v>14899</v>
      </c>
      <c r="D2551" s="51">
        <v>19.21</v>
      </c>
    </row>
    <row r="2552" spans="1:4" ht="15.75" customHeight="1" x14ac:dyDescent="0.3">
      <c r="A2552" s="51">
        <v>1917675</v>
      </c>
      <c r="B2552" s="51" t="s">
        <v>17258</v>
      </c>
      <c r="C2552" s="51" t="s">
        <v>14899</v>
      </c>
      <c r="D2552" s="51">
        <v>19.350000000000001</v>
      </c>
    </row>
    <row r="2553" spans="1:4" ht="15.75" customHeight="1" x14ac:dyDescent="0.3">
      <c r="A2553" s="51">
        <v>1917676</v>
      </c>
      <c r="B2553" s="51" t="s">
        <v>17259</v>
      </c>
      <c r="C2553" s="51" t="s">
        <v>14899</v>
      </c>
      <c r="D2553" s="51">
        <v>19.5</v>
      </c>
    </row>
    <row r="2554" spans="1:4" ht="15.75" customHeight="1" x14ac:dyDescent="0.3">
      <c r="A2554" s="51">
        <v>1917677</v>
      </c>
      <c r="B2554" s="51" t="s">
        <v>17260</v>
      </c>
      <c r="C2554" s="51" t="s">
        <v>14899</v>
      </c>
      <c r="D2554" s="51">
        <v>19.79</v>
      </c>
    </row>
    <row r="2555" spans="1:4" ht="15.75" customHeight="1" x14ac:dyDescent="0.3">
      <c r="A2555" s="51">
        <v>1917678</v>
      </c>
      <c r="B2555" s="51" t="s">
        <v>17261</v>
      </c>
      <c r="C2555" s="51" t="s">
        <v>14899</v>
      </c>
      <c r="D2555" s="51">
        <v>20.22</v>
      </c>
    </row>
    <row r="2556" spans="1:4" ht="15.75" customHeight="1" x14ac:dyDescent="0.3">
      <c r="A2556" s="51">
        <v>1917668</v>
      </c>
      <c r="B2556" s="51" t="s">
        <v>17262</v>
      </c>
      <c r="C2556" s="51" t="s">
        <v>14899</v>
      </c>
      <c r="D2556" s="51">
        <v>18.190000000000001</v>
      </c>
    </row>
    <row r="2557" spans="1:4" ht="15.75" customHeight="1" x14ac:dyDescent="0.3">
      <c r="A2557" s="51">
        <v>1917669</v>
      </c>
      <c r="B2557" s="51" t="s">
        <v>17263</v>
      </c>
      <c r="C2557" s="51" t="s">
        <v>14899</v>
      </c>
      <c r="D2557" s="51">
        <v>18.329999999999998</v>
      </c>
    </row>
    <row r="2558" spans="1:4" ht="15.75" customHeight="1" x14ac:dyDescent="0.3">
      <c r="A2558" s="51">
        <v>1917667</v>
      </c>
      <c r="B2558" s="51" t="s">
        <v>17264</v>
      </c>
      <c r="C2558" s="51" t="s">
        <v>14899</v>
      </c>
      <c r="D2558" s="51">
        <v>16.25</v>
      </c>
    </row>
    <row r="2559" spans="1:4" ht="15.75" customHeight="1" x14ac:dyDescent="0.3">
      <c r="A2559" s="51">
        <v>1917670</v>
      </c>
      <c r="B2559" s="51" t="s">
        <v>17265</v>
      </c>
      <c r="C2559" s="51" t="s">
        <v>14899</v>
      </c>
      <c r="D2559" s="51">
        <v>18.55</v>
      </c>
    </row>
    <row r="2560" spans="1:4" ht="15.75" customHeight="1" x14ac:dyDescent="0.3">
      <c r="A2560" s="51">
        <v>1917671</v>
      </c>
      <c r="B2560" s="51" t="s">
        <v>17266</v>
      </c>
      <c r="C2560" s="51" t="s">
        <v>14899</v>
      </c>
      <c r="D2560" s="51">
        <v>18.7</v>
      </c>
    </row>
    <row r="2561" spans="1:4" ht="15.75" customHeight="1" x14ac:dyDescent="0.3">
      <c r="A2561" s="51">
        <v>1917679</v>
      </c>
      <c r="B2561" s="51" t="s">
        <v>17267</v>
      </c>
      <c r="C2561" s="51" t="s">
        <v>14899</v>
      </c>
      <c r="D2561" s="51">
        <v>20.440000000000001</v>
      </c>
    </row>
    <row r="2562" spans="1:4" ht="15.75" customHeight="1" x14ac:dyDescent="0.3">
      <c r="A2562" s="51">
        <v>1917640</v>
      </c>
      <c r="B2562" s="51" t="s">
        <v>17268</v>
      </c>
      <c r="C2562" s="51" t="s">
        <v>14899</v>
      </c>
      <c r="D2562" s="51">
        <v>8.6</v>
      </c>
    </row>
    <row r="2563" spans="1:4" ht="15.75" customHeight="1" x14ac:dyDescent="0.3">
      <c r="A2563" s="51">
        <v>1917686</v>
      </c>
      <c r="B2563" s="51" t="s">
        <v>17269</v>
      </c>
      <c r="C2563" s="51" t="s">
        <v>14899</v>
      </c>
      <c r="D2563" s="51">
        <v>10.55</v>
      </c>
    </row>
    <row r="2564" spans="1:4" ht="15.75" customHeight="1" x14ac:dyDescent="0.3">
      <c r="A2564" s="51">
        <v>1917687</v>
      </c>
      <c r="B2564" s="51" t="s">
        <v>17270</v>
      </c>
      <c r="C2564" s="51" t="s">
        <v>14899</v>
      </c>
      <c r="D2564" s="51">
        <v>10.83</v>
      </c>
    </row>
    <row r="2565" spans="1:4" ht="15.75" customHeight="1" x14ac:dyDescent="0.3">
      <c r="A2565" s="51">
        <v>1917688</v>
      </c>
      <c r="B2565" s="51" t="s">
        <v>17271</v>
      </c>
      <c r="C2565" s="51" t="s">
        <v>14899</v>
      </c>
      <c r="D2565" s="51">
        <v>11.92</v>
      </c>
    </row>
    <row r="2566" spans="1:4" ht="15.75" customHeight="1" x14ac:dyDescent="0.3">
      <c r="A2566" s="51">
        <v>1917689</v>
      </c>
      <c r="B2566" s="51" t="s">
        <v>17272</v>
      </c>
      <c r="C2566" s="51" t="s">
        <v>14899</v>
      </c>
      <c r="D2566" s="51">
        <v>12.23</v>
      </c>
    </row>
    <row r="2567" spans="1:4" ht="15.75" customHeight="1" x14ac:dyDescent="0.3">
      <c r="A2567" s="51">
        <v>1917690</v>
      </c>
      <c r="B2567" s="51" t="s">
        <v>17273</v>
      </c>
      <c r="C2567" s="51" t="s">
        <v>14899</v>
      </c>
      <c r="D2567" s="51">
        <v>12.45</v>
      </c>
    </row>
    <row r="2568" spans="1:4" ht="15.75" customHeight="1" x14ac:dyDescent="0.3">
      <c r="A2568" s="51">
        <v>1917691</v>
      </c>
      <c r="B2568" s="51" t="s">
        <v>17274</v>
      </c>
      <c r="C2568" s="51" t="s">
        <v>14899</v>
      </c>
      <c r="D2568" s="51">
        <v>12.91</v>
      </c>
    </row>
    <row r="2569" spans="1:4" ht="15.75" customHeight="1" x14ac:dyDescent="0.3">
      <c r="A2569" s="51">
        <v>1917692</v>
      </c>
      <c r="B2569" s="51" t="s">
        <v>17275</v>
      </c>
      <c r="C2569" s="51" t="s">
        <v>14899</v>
      </c>
      <c r="D2569" s="51">
        <v>14.55</v>
      </c>
    </row>
    <row r="2570" spans="1:4" ht="15.75" customHeight="1" x14ac:dyDescent="0.3">
      <c r="A2570" s="51">
        <v>1917682</v>
      </c>
      <c r="B2570" s="51" t="s">
        <v>17276</v>
      </c>
      <c r="C2570" s="51" t="s">
        <v>14899</v>
      </c>
      <c r="D2570" s="51">
        <v>9.35</v>
      </c>
    </row>
    <row r="2571" spans="1:4" ht="15.75" customHeight="1" x14ac:dyDescent="0.3">
      <c r="A2571" s="51">
        <v>1917693</v>
      </c>
      <c r="B2571" s="51" t="s">
        <v>17277</v>
      </c>
      <c r="C2571" s="51" t="s">
        <v>14899</v>
      </c>
      <c r="D2571" s="51">
        <v>14.93</v>
      </c>
    </row>
    <row r="2572" spans="1:4" ht="15.75" customHeight="1" x14ac:dyDescent="0.3">
      <c r="A2572" s="51">
        <v>1917683</v>
      </c>
      <c r="B2572" s="51" t="s">
        <v>17278</v>
      </c>
      <c r="C2572" s="51" t="s">
        <v>14899</v>
      </c>
      <c r="D2572" s="51">
        <v>9.69</v>
      </c>
    </row>
    <row r="2573" spans="1:4" ht="15.75" customHeight="1" x14ac:dyDescent="0.3">
      <c r="A2573" s="51">
        <v>1917681</v>
      </c>
      <c r="B2573" s="51" t="s">
        <v>17279</v>
      </c>
      <c r="C2573" s="51" t="s">
        <v>14899</v>
      </c>
      <c r="D2573" s="51">
        <v>8.0299999999999994</v>
      </c>
    </row>
    <row r="2574" spans="1:4" ht="15.75" customHeight="1" x14ac:dyDescent="0.3">
      <c r="A2574" s="51">
        <v>1917684</v>
      </c>
      <c r="B2574" s="51" t="s">
        <v>17280</v>
      </c>
      <c r="C2574" s="51" t="s">
        <v>14899</v>
      </c>
      <c r="D2574" s="51">
        <v>9.98</v>
      </c>
    </row>
    <row r="2575" spans="1:4" ht="15.75" customHeight="1" x14ac:dyDescent="0.3">
      <c r="A2575" s="51">
        <v>1917685</v>
      </c>
      <c r="B2575" s="51" t="s">
        <v>17281</v>
      </c>
      <c r="C2575" s="51" t="s">
        <v>14899</v>
      </c>
      <c r="D2575" s="51">
        <v>10.26</v>
      </c>
    </row>
    <row r="2576" spans="1:4" ht="15.75" customHeight="1" x14ac:dyDescent="0.3">
      <c r="A2576" s="51">
        <v>1917699</v>
      </c>
      <c r="B2576" s="51" t="s">
        <v>17282</v>
      </c>
      <c r="C2576" s="51" t="s">
        <v>14899</v>
      </c>
      <c r="D2576" s="51">
        <v>9.69</v>
      </c>
    </row>
    <row r="2577" spans="1:4" ht="15.75" customHeight="1" x14ac:dyDescent="0.3">
      <c r="A2577" s="51">
        <v>1917700</v>
      </c>
      <c r="B2577" s="51" t="s">
        <v>17283</v>
      </c>
      <c r="C2577" s="51" t="s">
        <v>14899</v>
      </c>
      <c r="D2577" s="51">
        <v>9.86</v>
      </c>
    </row>
    <row r="2578" spans="1:4" ht="15.75" customHeight="1" x14ac:dyDescent="0.3">
      <c r="A2578" s="51">
        <v>1917701</v>
      </c>
      <c r="B2578" s="51" t="s">
        <v>17284</v>
      </c>
      <c r="C2578" s="51" t="s">
        <v>14899</v>
      </c>
      <c r="D2578" s="51">
        <v>10.029999999999999</v>
      </c>
    </row>
    <row r="2579" spans="1:4" ht="15.75" customHeight="1" x14ac:dyDescent="0.3">
      <c r="A2579" s="51">
        <v>1917702</v>
      </c>
      <c r="B2579" s="51" t="s">
        <v>17285</v>
      </c>
      <c r="C2579" s="51" t="s">
        <v>14899</v>
      </c>
      <c r="D2579" s="51">
        <v>10.199999999999999</v>
      </c>
    </row>
    <row r="2580" spans="1:4" ht="15.75" customHeight="1" x14ac:dyDescent="0.3">
      <c r="A2580" s="51">
        <v>1917703</v>
      </c>
      <c r="B2580" s="51" t="s">
        <v>17286</v>
      </c>
      <c r="C2580" s="51" t="s">
        <v>14899</v>
      </c>
      <c r="D2580" s="51">
        <v>10.38</v>
      </c>
    </row>
    <row r="2581" spans="1:4" ht="15.75" customHeight="1" x14ac:dyDescent="0.3">
      <c r="A2581" s="51">
        <v>1917704</v>
      </c>
      <c r="B2581" s="51" t="s">
        <v>17287</v>
      </c>
      <c r="C2581" s="51" t="s">
        <v>14899</v>
      </c>
      <c r="D2581" s="51">
        <v>10.66</v>
      </c>
    </row>
    <row r="2582" spans="1:4" ht="15.75" customHeight="1" x14ac:dyDescent="0.3">
      <c r="A2582" s="51">
        <v>1917705</v>
      </c>
      <c r="B2582" s="51" t="s">
        <v>17288</v>
      </c>
      <c r="C2582" s="51" t="s">
        <v>14899</v>
      </c>
      <c r="D2582" s="51">
        <v>12</v>
      </c>
    </row>
    <row r="2583" spans="1:4" ht="15.75" customHeight="1" x14ac:dyDescent="0.3">
      <c r="A2583" s="51">
        <v>1917695</v>
      </c>
      <c r="B2583" s="51" t="s">
        <v>17289</v>
      </c>
      <c r="C2583" s="51" t="s">
        <v>14899</v>
      </c>
      <c r="D2583" s="51">
        <v>8.0299999999999994</v>
      </c>
    </row>
    <row r="2584" spans="1:4" ht="15.75" customHeight="1" x14ac:dyDescent="0.3">
      <c r="A2584" s="51">
        <v>1917706</v>
      </c>
      <c r="B2584" s="51" t="s">
        <v>17290</v>
      </c>
      <c r="C2584" s="51" t="s">
        <v>14899</v>
      </c>
      <c r="D2584" s="51">
        <v>12.3</v>
      </c>
    </row>
    <row r="2585" spans="1:4" ht="15.75" customHeight="1" x14ac:dyDescent="0.3">
      <c r="A2585" s="51">
        <v>1917696</v>
      </c>
      <c r="B2585" s="51" t="s">
        <v>17291</v>
      </c>
      <c r="C2585" s="51" t="s">
        <v>14899</v>
      </c>
      <c r="D2585" s="51">
        <v>9.1199999999999992</v>
      </c>
    </row>
    <row r="2586" spans="1:4" ht="15.75" customHeight="1" x14ac:dyDescent="0.3">
      <c r="A2586" s="51">
        <v>1917694</v>
      </c>
      <c r="B2586" s="51" t="s">
        <v>17292</v>
      </c>
      <c r="C2586" s="51" t="s">
        <v>14899</v>
      </c>
      <c r="D2586" s="51">
        <v>7.76</v>
      </c>
    </row>
    <row r="2587" spans="1:4" ht="15.75" customHeight="1" x14ac:dyDescent="0.3">
      <c r="A2587" s="51">
        <v>1917697</v>
      </c>
      <c r="B2587" s="51" t="s">
        <v>17293</v>
      </c>
      <c r="C2587" s="51" t="s">
        <v>14899</v>
      </c>
      <c r="D2587" s="51">
        <v>9.35</v>
      </c>
    </row>
    <row r="2588" spans="1:4" ht="15.75" customHeight="1" x14ac:dyDescent="0.3">
      <c r="A2588" s="51">
        <v>1917698</v>
      </c>
      <c r="B2588" s="51" t="s">
        <v>17294</v>
      </c>
      <c r="C2588" s="51" t="s">
        <v>14899</v>
      </c>
      <c r="D2588" s="51">
        <v>9.52</v>
      </c>
    </row>
    <row r="2589" spans="1:4" ht="15.75" customHeight="1" x14ac:dyDescent="0.3">
      <c r="A2589" s="51">
        <v>1917712</v>
      </c>
      <c r="B2589" s="51" t="s">
        <v>17295</v>
      </c>
      <c r="C2589" s="51" t="s">
        <v>14899</v>
      </c>
      <c r="D2589" s="51">
        <v>9.69</v>
      </c>
    </row>
    <row r="2590" spans="1:4" ht="15.75" customHeight="1" x14ac:dyDescent="0.3">
      <c r="A2590" s="51">
        <v>1917713</v>
      </c>
      <c r="B2590" s="51" t="s">
        <v>17296</v>
      </c>
      <c r="C2590" s="51" t="s">
        <v>14899</v>
      </c>
      <c r="D2590" s="51">
        <v>9.86</v>
      </c>
    </row>
    <row r="2591" spans="1:4" ht="15.75" customHeight="1" x14ac:dyDescent="0.3">
      <c r="A2591" s="51">
        <v>1917714</v>
      </c>
      <c r="B2591" s="51" t="s">
        <v>17297</v>
      </c>
      <c r="C2591" s="51" t="s">
        <v>14899</v>
      </c>
      <c r="D2591" s="51">
        <v>10.029999999999999</v>
      </c>
    </row>
    <row r="2592" spans="1:4" ht="15.75" customHeight="1" x14ac:dyDescent="0.3">
      <c r="A2592" s="51">
        <v>1917715</v>
      </c>
      <c r="B2592" s="51" t="s">
        <v>17298</v>
      </c>
      <c r="C2592" s="51" t="s">
        <v>14899</v>
      </c>
      <c r="D2592" s="51">
        <v>10.15</v>
      </c>
    </row>
    <row r="2593" spans="1:4" ht="15.75" customHeight="1" x14ac:dyDescent="0.3">
      <c r="A2593" s="51">
        <v>1917716</v>
      </c>
      <c r="B2593" s="51" t="s">
        <v>17299</v>
      </c>
      <c r="C2593" s="51" t="s">
        <v>14899</v>
      </c>
      <c r="D2593" s="51">
        <v>10.32</v>
      </c>
    </row>
    <row r="2594" spans="1:4" ht="15.75" customHeight="1" x14ac:dyDescent="0.3">
      <c r="A2594" s="51">
        <v>1917717</v>
      </c>
      <c r="B2594" s="51" t="s">
        <v>17300</v>
      </c>
      <c r="C2594" s="51" t="s">
        <v>14899</v>
      </c>
      <c r="D2594" s="51">
        <v>10.6</v>
      </c>
    </row>
    <row r="2595" spans="1:4" ht="15.75" customHeight="1" x14ac:dyDescent="0.3">
      <c r="A2595" s="51">
        <v>1917718</v>
      </c>
      <c r="B2595" s="51" t="s">
        <v>17301</v>
      </c>
      <c r="C2595" s="51" t="s">
        <v>14899</v>
      </c>
      <c r="D2595" s="51">
        <v>11.84</v>
      </c>
    </row>
    <row r="2596" spans="1:4" ht="15.75" customHeight="1" x14ac:dyDescent="0.3">
      <c r="A2596" s="51">
        <v>1917708</v>
      </c>
      <c r="B2596" s="51" t="s">
        <v>17302</v>
      </c>
      <c r="C2596" s="51" t="s">
        <v>14899</v>
      </c>
      <c r="D2596" s="51">
        <v>8.9499999999999993</v>
      </c>
    </row>
    <row r="2597" spans="1:4" ht="15.75" customHeight="1" x14ac:dyDescent="0.3">
      <c r="A2597" s="51">
        <v>1917719</v>
      </c>
      <c r="B2597" s="51" t="s">
        <v>17303</v>
      </c>
      <c r="C2597" s="51" t="s">
        <v>14899</v>
      </c>
      <c r="D2597" s="51">
        <v>12.15</v>
      </c>
    </row>
    <row r="2598" spans="1:4" ht="15.75" customHeight="1" x14ac:dyDescent="0.3">
      <c r="A2598" s="51">
        <v>1917709</v>
      </c>
      <c r="B2598" s="51" t="s">
        <v>17304</v>
      </c>
      <c r="C2598" s="51" t="s">
        <v>14899</v>
      </c>
      <c r="D2598" s="51">
        <v>9.18</v>
      </c>
    </row>
    <row r="2599" spans="1:4" ht="15.75" customHeight="1" x14ac:dyDescent="0.3">
      <c r="A2599" s="51">
        <v>1917707</v>
      </c>
      <c r="B2599" s="51" t="s">
        <v>17305</v>
      </c>
      <c r="C2599" s="51" t="s">
        <v>14899</v>
      </c>
      <c r="D2599" s="51">
        <v>7.88</v>
      </c>
    </row>
    <row r="2600" spans="1:4" ht="15.75" customHeight="1" x14ac:dyDescent="0.3">
      <c r="A2600" s="51">
        <v>1917710</v>
      </c>
      <c r="B2600" s="51" t="s">
        <v>17306</v>
      </c>
      <c r="C2600" s="51" t="s">
        <v>14899</v>
      </c>
      <c r="D2600" s="51">
        <v>9.35</v>
      </c>
    </row>
    <row r="2601" spans="1:4" ht="15.75" customHeight="1" x14ac:dyDescent="0.3">
      <c r="A2601" s="51">
        <v>1917711</v>
      </c>
      <c r="B2601" s="51" t="s">
        <v>17307</v>
      </c>
      <c r="C2601" s="51" t="s">
        <v>14899</v>
      </c>
      <c r="D2601" s="51">
        <v>9.52</v>
      </c>
    </row>
    <row r="2602" spans="1:4" ht="15.75" customHeight="1" x14ac:dyDescent="0.3">
      <c r="A2602" s="51">
        <v>1917680</v>
      </c>
      <c r="B2602" s="51" t="s">
        <v>17308</v>
      </c>
      <c r="C2602" s="51" t="s">
        <v>14899</v>
      </c>
      <c r="D2602" s="51">
        <v>2.54</v>
      </c>
    </row>
    <row r="2603" spans="1:4" ht="15.75" customHeight="1" x14ac:dyDescent="0.3">
      <c r="A2603" s="51">
        <v>1901607</v>
      </c>
      <c r="B2603" s="51" t="s">
        <v>17309</v>
      </c>
      <c r="C2603" s="51" t="s">
        <v>14899</v>
      </c>
      <c r="D2603" s="51">
        <v>14.13</v>
      </c>
    </row>
    <row r="2604" spans="1:4" ht="15.75" customHeight="1" x14ac:dyDescent="0.3">
      <c r="A2604" s="51">
        <v>1901611</v>
      </c>
      <c r="B2604" s="51" t="s">
        <v>17310</v>
      </c>
      <c r="C2604" s="51" t="s">
        <v>14899</v>
      </c>
      <c r="D2604" s="51">
        <v>17.79</v>
      </c>
    </row>
    <row r="2605" spans="1:4" ht="15.75" customHeight="1" x14ac:dyDescent="0.3">
      <c r="A2605" s="51">
        <v>1901612</v>
      </c>
      <c r="B2605" s="51" t="s">
        <v>17311</v>
      </c>
      <c r="C2605" s="51" t="s">
        <v>14899</v>
      </c>
      <c r="D2605" s="51">
        <v>18.21</v>
      </c>
    </row>
    <row r="2606" spans="1:4" ht="15.75" customHeight="1" x14ac:dyDescent="0.3">
      <c r="A2606" s="51">
        <v>1901613</v>
      </c>
      <c r="B2606" s="51" t="s">
        <v>17312</v>
      </c>
      <c r="C2606" s="51" t="s">
        <v>14899</v>
      </c>
      <c r="D2606" s="51">
        <v>18.52</v>
      </c>
    </row>
    <row r="2607" spans="1:4" ht="15.75" customHeight="1" x14ac:dyDescent="0.3">
      <c r="A2607" s="51">
        <v>1901614</v>
      </c>
      <c r="B2607" s="51" t="s">
        <v>17313</v>
      </c>
      <c r="C2607" s="51" t="s">
        <v>14899</v>
      </c>
      <c r="D2607" s="51">
        <v>18.829999999999998</v>
      </c>
    </row>
    <row r="2608" spans="1:4" ht="15.75" customHeight="1" x14ac:dyDescent="0.3">
      <c r="A2608" s="51">
        <v>1901615</v>
      </c>
      <c r="B2608" s="51" t="s">
        <v>17314</v>
      </c>
      <c r="C2608" s="51" t="s">
        <v>14899</v>
      </c>
      <c r="D2608" s="51">
        <v>19.239999999999998</v>
      </c>
    </row>
    <row r="2609" spans="1:4" ht="15.75" customHeight="1" x14ac:dyDescent="0.3">
      <c r="A2609" s="51">
        <v>1901616</v>
      </c>
      <c r="B2609" s="51" t="s">
        <v>17315</v>
      </c>
      <c r="C2609" s="51" t="s">
        <v>14899</v>
      </c>
      <c r="D2609" s="51">
        <v>19.55</v>
      </c>
    </row>
    <row r="2610" spans="1:4" ht="15.75" customHeight="1" x14ac:dyDescent="0.3">
      <c r="A2610" s="51">
        <v>1901608</v>
      </c>
      <c r="B2610" s="51" t="s">
        <v>17316</v>
      </c>
      <c r="C2610" s="51" t="s">
        <v>14899</v>
      </c>
      <c r="D2610" s="51">
        <v>14.61</v>
      </c>
    </row>
    <row r="2611" spans="1:4" ht="15.75" customHeight="1" x14ac:dyDescent="0.3">
      <c r="A2611" s="51">
        <v>1901609</v>
      </c>
      <c r="B2611" s="51" t="s">
        <v>17317</v>
      </c>
      <c r="C2611" s="51" t="s">
        <v>14899</v>
      </c>
      <c r="D2611" s="51">
        <v>15.03</v>
      </c>
    </row>
    <row r="2612" spans="1:4" ht="15.75" customHeight="1" x14ac:dyDescent="0.3">
      <c r="A2612" s="51">
        <v>1901610</v>
      </c>
      <c r="B2612" s="51" t="s">
        <v>17318</v>
      </c>
      <c r="C2612" s="51" t="s">
        <v>14899</v>
      </c>
      <c r="D2612" s="51">
        <v>17.48</v>
      </c>
    </row>
    <row r="2613" spans="1:4" ht="15.75" customHeight="1" x14ac:dyDescent="0.3">
      <c r="A2613" s="51">
        <v>1901617</v>
      </c>
      <c r="B2613" s="51" t="s">
        <v>17319</v>
      </c>
      <c r="C2613" s="51" t="s">
        <v>14899</v>
      </c>
      <c r="D2613" s="51">
        <v>19.760000000000002</v>
      </c>
    </row>
    <row r="2614" spans="1:4" ht="15.75" customHeight="1" x14ac:dyDescent="0.3">
      <c r="A2614" s="51">
        <v>1917037</v>
      </c>
      <c r="B2614" s="51" t="s">
        <v>17320</v>
      </c>
      <c r="C2614" s="51" t="s">
        <v>14899</v>
      </c>
      <c r="D2614" s="51">
        <v>26.59</v>
      </c>
    </row>
    <row r="2615" spans="1:4" ht="15.75" customHeight="1" x14ac:dyDescent="0.3">
      <c r="A2615" s="51">
        <v>1917038</v>
      </c>
      <c r="B2615" s="51" t="s">
        <v>17321</v>
      </c>
      <c r="C2615" s="51" t="s">
        <v>14899</v>
      </c>
      <c r="D2615" s="51">
        <v>27.49</v>
      </c>
    </row>
    <row r="2616" spans="1:4" ht="15.75" customHeight="1" x14ac:dyDescent="0.3">
      <c r="A2616" s="51">
        <v>1917039</v>
      </c>
      <c r="B2616" s="51" t="s">
        <v>17322</v>
      </c>
      <c r="C2616" s="51" t="s">
        <v>14899</v>
      </c>
      <c r="D2616" s="51">
        <v>28.41</v>
      </c>
    </row>
    <row r="2617" spans="1:4" ht="15.75" customHeight="1" x14ac:dyDescent="0.3">
      <c r="A2617" s="51">
        <v>1917040</v>
      </c>
      <c r="B2617" s="51" t="s">
        <v>17323</v>
      </c>
      <c r="C2617" s="51" t="s">
        <v>14899</v>
      </c>
      <c r="D2617" s="51">
        <v>29.37</v>
      </c>
    </row>
    <row r="2618" spans="1:4" ht="15.75" customHeight="1" x14ac:dyDescent="0.3">
      <c r="A2618" s="51">
        <v>1917041</v>
      </c>
      <c r="B2618" s="51" t="s">
        <v>17324</v>
      </c>
      <c r="C2618" s="51" t="s">
        <v>14899</v>
      </c>
      <c r="D2618" s="51">
        <v>30.39</v>
      </c>
    </row>
    <row r="2619" spans="1:4" ht="15.75" customHeight="1" x14ac:dyDescent="0.3">
      <c r="A2619" s="51">
        <v>1917042</v>
      </c>
      <c r="B2619" s="51" t="s">
        <v>17325</v>
      </c>
      <c r="C2619" s="51" t="s">
        <v>14899</v>
      </c>
      <c r="D2619" s="51">
        <v>30.93</v>
      </c>
    </row>
    <row r="2620" spans="1:4" ht="15.75" customHeight="1" x14ac:dyDescent="0.3">
      <c r="A2620" s="51">
        <v>1901619</v>
      </c>
      <c r="B2620" s="51" t="s">
        <v>17326</v>
      </c>
      <c r="C2620" s="51" t="s">
        <v>14899</v>
      </c>
      <c r="D2620" s="51">
        <v>13.36</v>
      </c>
    </row>
    <row r="2621" spans="1:4" ht="15.75" customHeight="1" x14ac:dyDescent="0.3">
      <c r="A2621" s="51">
        <v>1901620</v>
      </c>
      <c r="B2621" s="51" t="s">
        <v>17327</v>
      </c>
      <c r="C2621" s="51" t="s">
        <v>14899</v>
      </c>
      <c r="D2621" s="51">
        <v>13.6</v>
      </c>
    </row>
    <row r="2622" spans="1:4" ht="15.75" customHeight="1" x14ac:dyDescent="0.3">
      <c r="A2622" s="51">
        <v>1901621</v>
      </c>
      <c r="B2622" s="51" t="s">
        <v>17328</v>
      </c>
      <c r="C2622" s="51" t="s">
        <v>14899</v>
      </c>
      <c r="D2622" s="51">
        <v>13.85</v>
      </c>
    </row>
    <row r="2623" spans="1:4" ht="15.75" customHeight="1" x14ac:dyDescent="0.3">
      <c r="A2623" s="51">
        <v>1901622</v>
      </c>
      <c r="B2623" s="51" t="s">
        <v>17329</v>
      </c>
      <c r="C2623" s="51" t="s">
        <v>14899</v>
      </c>
      <c r="D2623" s="51">
        <v>14.11</v>
      </c>
    </row>
    <row r="2624" spans="1:4" ht="15.75" customHeight="1" x14ac:dyDescent="0.3">
      <c r="A2624" s="51">
        <v>1901623</v>
      </c>
      <c r="B2624" s="51" t="s">
        <v>17330</v>
      </c>
      <c r="C2624" s="51" t="s">
        <v>14899</v>
      </c>
      <c r="D2624" s="51">
        <v>14.39</v>
      </c>
    </row>
    <row r="2625" spans="1:4" ht="15.75" customHeight="1" x14ac:dyDescent="0.3">
      <c r="A2625" s="51">
        <v>1901618</v>
      </c>
      <c r="B2625" s="51" t="s">
        <v>17331</v>
      </c>
      <c r="C2625" s="51" t="s">
        <v>14899</v>
      </c>
      <c r="D2625" s="51">
        <v>14.54</v>
      </c>
    </row>
    <row r="2626" spans="1:4" ht="15.75" customHeight="1" x14ac:dyDescent="0.3">
      <c r="A2626" s="51">
        <v>1901625</v>
      </c>
      <c r="B2626" s="51" t="s">
        <v>17332</v>
      </c>
      <c r="C2626" s="51" t="s">
        <v>14899</v>
      </c>
      <c r="D2626" s="51">
        <v>15.97</v>
      </c>
    </row>
    <row r="2627" spans="1:4" ht="15.75" customHeight="1" x14ac:dyDescent="0.3">
      <c r="A2627" s="51">
        <v>1901626</v>
      </c>
      <c r="B2627" s="51" t="s">
        <v>17333</v>
      </c>
      <c r="C2627" s="51" t="s">
        <v>14899</v>
      </c>
      <c r="D2627" s="51">
        <v>16.2</v>
      </c>
    </row>
    <row r="2628" spans="1:4" ht="15.75" customHeight="1" x14ac:dyDescent="0.3">
      <c r="A2628" s="51">
        <v>1901627</v>
      </c>
      <c r="B2628" s="51" t="s">
        <v>17334</v>
      </c>
      <c r="C2628" s="51" t="s">
        <v>14899</v>
      </c>
      <c r="D2628" s="51">
        <v>16.43</v>
      </c>
    </row>
    <row r="2629" spans="1:4" ht="15.75" customHeight="1" x14ac:dyDescent="0.3">
      <c r="A2629" s="51">
        <v>1901628</v>
      </c>
      <c r="B2629" s="51" t="s">
        <v>17335</v>
      </c>
      <c r="C2629" s="51" t="s">
        <v>14899</v>
      </c>
      <c r="D2629" s="51">
        <v>16.68</v>
      </c>
    </row>
    <row r="2630" spans="1:4" ht="15.75" customHeight="1" x14ac:dyDescent="0.3">
      <c r="A2630" s="51">
        <v>1901629</v>
      </c>
      <c r="B2630" s="51" t="s">
        <v>17336</v>
      </c>
      <c r="C2630" s="51" t="s">
        <v>14899</v>
      </c>
      <c r="D2630" s="51">
        <v>16.940000000000001</v>
      </c>
    </row>
    <row r="2631" spans="1:4" ht="15.75" customHeight="1" x14ac:dyDescent="0.3">
      <c r="A2631" s="51">
        <v>1901624</v>
      </c>
      <c r="B2631" s="51" t="s">
        <v>17337</v>
      </c>
      <c r="C2631" s="51" t="s">
        <v>14899</v>
      </c>
      <c r="D2631" s="51">
        <v>17.079999999999998</v>
      </c>
    </row>
    <row r="2632" spans="1:4" ht="15.75" customHeight="1" x14ac:dyDescent="0.3">
      <c r="A2632" s="51">
        <v>1917073</v>
      </c>
      <c r="B2632" s="51" t="s">
        <v>17338</v>
      </c>
      <c r="C2632" s="51" t="s">
        <v>14899</v>
      </c>
      <c r="D2632" s="51">
        <v>17.8</v>
      </c>
    </row>
    <row r="2633" spans="1:4" ht="15.75" customHeight="1" x14ac:dyDescent="0.3">
      <c r="A2633" s="51">
        <v>1917074</v>
      </c>
      <c r="B2633" s="51" t="s">
        <v>17339</v>
      </c>
      <c r="C2633" s="51" t="s">
        <v>14899</v>
      </c>
      <c r="D2633" s="51">
        <v>18.34</v>
      </c>
    </row>
    <row r="2634" spans="1:4" ht="15.75" customHeight="1" x14ac:dyDescent="0.3">
      <c r="A2634" s="51">
        <v>1917075</v>
      </c>
      <c r="B2634" s="51" t="s">
        <v>17340</v>
      </c>
      <c r="C2634" s="51" t="s">
        <v>14899</v>
      </c>
      <c r="D2634" s="51">
        <v>18.899999999999999</v>
      </c>
    </row>
    <row r="2635" spans="1:4" ht="15.75" customHeight="1" x14ac:dyDescent="0.3">
      <c r="A2635" s="51">
        <v>1917076</v>
      </c>
      <c r="B2635" s="51" t="s">
        <v>17341</v>
      </c>
      <c r="C2635" s="51" t="s">
        <v>14899</v>
      </c>
      <c r="D2635" s="51">
        <v>19.47</v>
      </c>
    </row>
    <row r="2636" spans="1:4" ht="15.75" customHeight="1" x14ac:dyDescent="0.3">
      <c r="A2636" s="51">
        <v>1917077</v>
      </c>
      <c r="B2636" s="51" t="s">
        <v>17342</v>
      </c>
      <c r="C2636" s="51" t="s">
        <v>14899</v>
      </c>
      <c r="D2636" s="51">
        <v>20.09</v>
      </c>
    </row>
    <row r="2637" spans="1:4" ht="15.75" customHeight="1" x14ac:dyDescent="0.3">
      <c r="A2637" s="51">
        <v>1917078</v>
      </c>
      <c r="B2637" s="51" t="s">
        <v>17343</v>
      </c>
      <c r="C2637" s="51" t="s">
        <v>14899</v>
      </c>
      <c r="D2637" s="51">
        <v>20.420000000000002</v>
      </c>
    </row>
    <row r="2638" spans="1:4" ht="15.75" customHeight="1" x14ac:dyDescent="0.3">
      <c r="A2638" s="51">
        <v>1901631</v>
      </c>
      <c r="B2638" s="51" t="s">
        <v>17344</v>
      </c>
      <c r="C2638" s="51" t="s">
        <v>14899</v>
      </c>
      <c r="D2638" s="51">
        <v>18.78</v>
      </c>
    </row>
    <row r="2639" spans="1:4" ht="15.75" customHeight="1" x14ac:dyDescent="0.3">
      <c r="A2639" s="51">
        <v>1901632</v>
      </c>
      <c r="B2639" s="51" t="s">
        <v>17345</v>
      </c>
      <c r="C2639" s="51" t="s">
        <v>14899</v>
      </c>
      <c r="D2639" s="51">
        <v>19</v>
      </c>
    </row>
    <row r="2640" spans="1:4" ht="15.75" customHeight="1" x14ac:dyDescent="0.3">
      <c r="A2640" s="51">
        <v>1901633</v>
      </c>
      <c r="B2640" s="51" t="s">
        <v>17346</v>
      </c>
      <c r="C2640" s="51" t="s">
        <v>14899</v>
      </c>
      <c r="D2640" s="51">
        <v>19.22</v>
      </c>
    </row>
    <row r="2641" spans="1:4" ht="15.75" customHeight="1" x14ac:dyDescent="0.3">
      <c r="A2641" s="51">
        <v>1901634</v>
      </c>
      <c r="B2641" s="51" t="s">
        <v>17347</v>
      </c>
      <c r="C2641" s="51" t="s">
        <v>14899</v>
      </c>
      <c r="D2641" s="51">
        <v>19.46</v>
      </c>
    </row>
    <row r="2642" spans="1:4" ht="15.75" customHeight="1" x14ac:dyDescent="0.3">
      <c r="A2642" s="51">
        <v>1901635</v>
      </c>
      <c r="B2642" s="51" t="s">
        <v>17348</v>
      </c>
      <c r="C2642" s="51" t="s">
        <v>14899</v>
      </c>
      <c r="D2642" s="51">
        <v>19.72</v>
      </c>
    </row>
    <row r="2643" spans="1:4" ht="15.75" customHeight="1" x14ac:dyDescent="0.3">
      <c r="A2643" s="51">
        <v>1901630</v>
      </c>
      <c r="B2643" s="51" t="s">
        <v>17349</v>
      </c>
      <c r="C2643" s="51" t="s">
        <v>14899</v>
      </c>
      <c r="D2643" s="51">
        <v>19.850000000000001</v>
      </c>
    </row>
    <row r="2644" spans="1:4" ht="15.75" customHeight="1" x14ac:dyDescent="0.3">
      <c r="A2644" s="51">
        <v>1917109</v>
      </c>
      <c r="B2644" s="51" t="s">
        <v>17350</v>
      </c>
      <c r="C2644" s="51" t="s">
        <v>14899</v>
      </c>
      <c r="D2644" s="51">
        <v>15.88</v>
      </c>
    </row>
    <row r="2645" spans="1:4" ht="15.75" customHeight="1" x14ac:dyDescent="0.3">
      <c r="A2645" s="51">
        <v>1917110</v>
      </c>
      <c r="B2645" s="51" t="s">
        <v>17351</v>
      </c>
      <c r="C2645" s="51" t="s">
        <v>14899</v>
      </c>
      <c r="D2645" s="51">
        <v>16.309999999999999</v>
      </c>
    </row>
    <row r="2646" spans="1:4" ht="15.75" customHeight="1" x14ac:dyDescent="0.3">
      <c r="A2646" s="51">
        <v>1917111</v>
      </c>
      <c r="B2646" s="51" t="s">
        <v>17352</v>
      </c>
      <c r="C2646" s="51" t="s">
        <v>14899</v>
      </c>
      <c r="D2646" s="51">
        <v>16.75</v>
      </c>
    </row>
    <row r="2647" spans="1:4" ht="15.75" customHeight="1" x14ac:dyDescent="0.3">
      <c r="A2647" s="51">
        <v>1917112</v>
      </c>
      <c r="B2647" s="51" t="s">
        <v>17353</v>
      </c>
      <c r="C2647" s="51" t="s">
        <v>14899</v>
      </c>
      <c r="D2647" s="51">
        <v>17.21</v>
      </c>
    </row>
    <row r="2648" spans="1:4" ht="15.75" customHeight="1" x14ac:dyDescent="0.3">
      <c r="A2648" s="51">
        <v>1917113</v>
      </c>
      <c r="B2648" s="51" t="s">
        <v>17354</v>
      </c>
      <c r="C2648" s="51" t="s">
        <v>14899</v>
      </c>
      <c r="D2648" s="51">
        <v>17.7</v>
      </c>
    </row>
    <row r="2649" spans="1:4" ht="15.75" customHeight="1" x14ac:dyDescent="0.3">
      <c r="A2649" s="51">
        <v>1917114</v>
      </c>
      <c r="B2649" s="51" t="s">
        <v>17355</v>
      </c>
      <c r="C2649" s="51" t="s">
        <v>14899</v>
      </c>
      <c r="D2649" s="51">
        <v>17.97</v>
      </c>
    </row>
    <row r="2650" spans="1:4" ht="15.75" customHeight="1" x14ac:dyDescent="0.3">
      <c r="A2650" s="51">
        <v>1917145</v>
      </c>
      <c r="B2650" s="51" t="s">
        <v>17356</v>
      </c>
      <c r="C2650" s="51" t="s">
        <v>14899</v>
      </c>
      <c r="D2650" s="51">
        <v>14.66</v>
      </c>
    </row>
    <row r="2651" spans="1:4" ht="15.75" customHeight="1" x14ac:dyDescent="0.3">
      <c r="A2651" s="51">
        <v>1917146</v>
      </c>
      <c r="B2651" s="51" t="s">
        <v>17357</v>
      </c>
      <c r="C2651" s="51" t="s">
        <v>14899</v>
      </c>
      <c r="D2651" s="51">
        <v>15.04</v>
      </c>
    </row>
    <row r="2652" spans="1:4" ht="15.75" customHeight="1" x14ac:dyDescent="0.3">
      <c r="A2652" s="51">
        <v>1917147</v>
      </c>
      <c r="B2652" s="51" t="s">
        <v>17358</v>
      </c>
      <c r="C2652" s="51" t="s">
        <v>14899</v>
      </c>
      <c r="D2652" s="51">
        <v>15.42</v>
      </c>
    </row>
    <row r="2653" spans="1:4" ht="15.75" customHeight="1" x14ac:dyDescent="0.3">
      <c r="A2653" s="51">
        <v>1917148</v>
      </c>
      <c r="B2653" s="51" t="s">
        <v>17359</v>
      </c>
      <c r="C2653" s="51" t="s">
        <v>14899</v>
      </c>
      <c r="D2653" s="51">
        <v>15.82</v>
      </c>
    </row>
    <row r="2654" spans="1:4" ht="15.75" customHeight="1" x14ac:dyDescent="0.3">
      <c r="A2654" s="51">
        <v>1917149</v>
      </c>
      <c r="B2654" s="51" t="s">
        <v>17360</v>
      </c>
      <c r="C2654" s="51" t="s">
        <v>14899</v>
      </c>
      <c r="D2654" s="51">
        <v>16.25</v>
      </c>
    </row>
    <row r="2655" spans="1:4" ht="15.75" customHeight="1" x14ac:dyDescent="0.3">
      <c r="A2655" s="51">
        <v>1917150</v>
      </c>
      <c r="B2655" s="51" t="s">
        <v>17361</v>
      </c>
      <c r="C2655" s="51" t="s">
        <v>14899</v>
      </c>
      <c r="D2655" s="51">
        <v>16.48</v>
      </c>
    </row>
    <row r="2656" spans="1:4" ht="15.75" customHeight="1" x14ac:dyDescent="0.3">
      <c r="A2656" s="51">
        <v>1917181</v>
      </c>
      <c r="B2656" s="51" t="s">
        <v>17362</v>
      </c>
      <c r="C2656" s="51" t="s">
        <v>14899</v>
      </c>
      <c r="D2656" s="51">
        <v>15.09</v>
      </c>
    </row>
    <row r="2657" spans="1:4" ht="15.75" customHeight="1" x14ac:dyDescent="0.3">
      <c r="A2657" s="51">
        <v>1917182</v>
      </c>
      <c r="B2657" s="51" t="s">
        <v>17363</v>
      </c>
      <c r="C2657" s="51" t="s">
        <v>14899</v>
      </c>
      <c r="D2657" s="51">
        <v>15.42</v>
      </c>
    </row>
    <row r="2658" spans="1:4" ht="15.75" customHeight="1" x14ac:dyDescent="0.3">
      <c r="A2658" s="51">
        <v>1917183</v>
      </c>
      <c r="B2658" s="51" t="s">
        <v>17364</v>
      </c>
      <c r="C2658" s="51" t="s">
        <v>14899</v>
      </c>
      <c r="D2658" s="51">
        <v>15.76</v>
      </c>
    </row>
    <row r="2659" spans="1:4" ht="15.75" customHeight="1" x14ac:dyDescent="0.3">
      <c r="A2659" s="51">
        <v>1917184</v>
      </c>
      <c r="B2659" s="51" t="s">
        <v>17365</v>
      </c>
      <c r="C2659" s="51" t="s">
        <v>14899</v>
      </c>
      <c r="D2659" s="51">
        <v>16.12</v>
      </c>
    </row>
    <row r="2660" spans="1:4" ht="15.75" customHeight="1" x14ac:dyDescent="0.3">
      <c r="A2660" s="51">
        <v>1917185</v>
      </c>
      <c r="B2660" s="51" t="s">
        <v>17366</v>
      </c>
      <c r="C2660" s="51" t="s">
        <v>14899</v>
      </c>
      <c r="D2660" s="51">
        <v>16.5</v>
      </c>
    </row>
    <row r="2661" spans="1:4" ht="15.75" customHeight="1" x14ac:dyDescent="0.3">
      <c r="A2661" s="51">
        <v>1917186</v>
      </c>
      <c r="B2661" s="51" t="s">
        <v>17367</v>
      </c>
      <c r="C2661" s="51" t="s">
        <v>14899</v>
      </c>
      <c r="D2661" s="51">
        <v>16.7</v>
      </c>
    </row>
    <row r="2662" spans="1:4" ht="15.75" customHeight="1" x14ac:dyDescent="0.3">
      <c r="A2662" s="51">
        <v>1917001</v>
      </c>
      <c r="B2662" s="51" t="s">
        <v>17368</v>
      </c>
      <c r="C2662" s="51" t="s">
        <v>14899</v>
      </c>
      <c r="D2662" s="51">
        <v>35.67</v>
      </c>
    </row>
    <row r="2663" spans="1:4" ht="15.75" customHeight="1" x14ac:dyDescent="0.3">
      <c r="A2663" s="51">
        <v>1917002</v>
      </c>
      <c r="B2663" s="51" t="s">
        <v>17369</v>
      </c>
      <c r="C2663" s="51" t="s">
        <v>14899</v>
      </c>
      <c r="D2663" s="51">
        <v>36.97</v>
      </c>
    </row>
    <row r="2664" spans="1:4" ht="15.75" customHeight="1" x14ac:dyDescent="0.3">
      <c r="A2664" s="51">
        <v>1917003</v>
      </c>
      <c r="B2664" s="51" t="s">
        <v>17370</v>
      </c>
      <c r="C2664" s="51" t="s">
        <v>14899</v>
      </c>
      <c r="D2664" s="51">
        <v>38.299999999999997</v>
      </c>
    </row>
    <row r="2665" spans="1:4" ht="15.75" customHeight="1" x14ac:dyDescent="0.3">
      <c r="A2665" s="51">
        <v>1917004</v>
      </c>
      <c r="B2665" s="51" t="s">
        <v>17371</v>
      </c>
      <c r="C2665" s="51" t="s">
        <v>14899</v>
      </c>
      <c r="D2665" s="51">
        <v>39.700000000000003</v>
      </c>
    </row>
    <row r="2666" spans="1:4" ht="15.75" customHeight="1" x14ac:dyDescent="0.3">
      <c r="A2666" s="51">
        <v>1917005</v>
      </c>
      <c r="B2666" s="51" t="s">
        <v>17372</v>
      </c>
      <c r="C2666" s="51" t="s">
        <v>14899</v>
      </c>
      <c r="D2666" s="51">
        <v>41.17</v>
      </c>
    </row>
    <row r="2667" spans="1:4" ht="15.75" customHeight="1" x14ac:dyDescent="0.3">
      <c r="A2667" s="51">
        <v>1917006</v>
      </c>
      <c r="B2667" s="51" t="s">
        <v>17373</v>
      </c>
      <c r="C2667" s="51" t="s">
        <v>14899</v>
      </c>
      <c r="D2667" s="51">
        <v>41.96</v>
      </c>
    </row>
    <row r="2668" spans="1:4" ht="15.75" customHeight="1" x14ac:dyDescent="0.3">
      <c r="A2668" s="51">
        <v>2009619</v>
      </c>
      <c r="B2668" s="51" t="s">
        <v>17374</v>
      </c>
      <c r="C2668" s="51" t="s">
        <v>16138</v>
      </c>
      <c r="D2668" s="51">
        <v>143.80000000000001</v>
      </c>
    </row>
    <row r="2669" spans="1:4" ht="15.75" customHeight="1" x14ac:dyDescent="0.3">
      <c r="A2669" s="51">
        <v>2009618</v>
      </c>
      <c r="B2669" s="51" t="s">
        <v>17375</v>
      </c>
      <c r="C2669" s="51" t="s">
        <v>16138</v>
      </c>
      <c r="D2669" s="51">
        <v>141.93</v>
      </c>
    </row>
    <row r="2670" spans="1:4" ht="15.75" customHeight="1" x14ac:dyDescent="0.3">
      <c r="A2670" s="51">
        <v>2003866</v>
      </c>
      <c r="B2670" s="51" t="s">
        <v>17376</v>
      </c>
      <c r="C2670" s="51" t="s">
        <v>16138</v>
      </c>
      <c r="D2670" s="51">
        <v>7.81</v>
      </c>
    </row>
    <row r="2671" spans="1:4" ht="15.75" customHeight="1" x14ac:dyDescent="0.3">
      <c r="A2671" s="51">
        <v>2003867</v>
      </c>
      <c r="B2671" s="51" t="s">
        <v>17377</v>
      </c>
      <c r="C2671" s="51" t="s">
        <v>16138</v>
      </c>
      <c r="D2671" s="51">
        <v>17.07</v>
      </c>
    </row>
    <row r="2672" spans="1:4" ht="15.75" customHeight="1" x14ac:dyDescent="0.3">
      <c r="A2672" s="51">
        <v>2003622</v>
      </c>
      <c r="B2672" s="51" t="s">
        <v>17378</v>
      </c>
      <c r="C2672" s="51" t="s">
        <v>14704</v>
      </c>
      <c r="D2672" s="51">
        <v>2631.11</v>
      </c>
    </row>
    <row r="2673" spans="1:4" ht="15.75" customHeight="1" x14ac:dyDescent="0.3">
      <c r="A2673" s="51">
        <v>2003621</v>
      </c>
      <c r="B2673" s="51" t="s">
        <v>17379</v>
      </c>
      <c r="C2673" s="51" t="s">
        <v>14704</v>
      </c>
      <c r="D2673" s="51">
        <v>2538.09</v>
      </c>
    </row>
    <row r="2674" spans="1:4" ht="15.75" customHeight="1" x14ac:dyDescent="0.3">
      <c r="A2674" s="51">
        <v>2003624</v>
      </c>
      <c r="B2674" s="51" t="s">
        <v>17380</v>
      </c>
      <c r="C2674" s="51" t="s">
        <v>14704</v>
      </c>
      <c r="D2674" s="51">
        <v>3096.11</v>
      </c>
    </row>
    <row r="2675" spans="1:4" ht="15.75" customHeight="1" x14ac:dyDescent="0.3">
      <c r="A2675" s="51">
        <v>2003623</v>
      </c>
      <c r="B2675" s="51" t="s">
        <v>17381</v>
      </c>
      <c r="C2675" s="51" t="s">
        <v>14704</v>
      </c>
      <c r="D2675" s="51">
        <v>2991.34</v>
      </c>
    </row>
    <row r="2676" spans="1:4" ht="15.75" customHeight="1" x14ac:dyDescent="0.3">
      <c r="A2676" s="51">
        <v>2003634</v>
      </c>
      <c r="B2676" s="51" t="s">
        <v>17382</v>
      </c>
      <c r="C2676" s="51" t="s">
        <v>14704</v>
      </c>
      <c r="D2676" s="51">
        <v>2009</v>
      </c>
    </row>
    <row r="2677" spans="1:4" ht="15.75" customHeight="1" x14ac:dyDescent="0.3">
      <c r="A2677" s="51">
        <v>2003633</v>
      </c>
      <c r="B2677" s="51" t="s">
        <v>17383</v>
      </c>
      <c r="C2677" s="51" t="s">
        <v>14704</v>
      </c>
      <c r="D2677" s="51">
        <v>1915.98</v>
      </c>
    </row>
    <row r="2678" spans="1:4" ht="15.75" customHeight="1" x14ac:dyDescent="0.3">
      <c r="A2678" s="51">
        <v>2003636</v>
      </c>
      <c r="B2678" s="51" t="s">
        <v>17384</v>
      </c>
      <c r="C2678" s="51" t="s">
        <v>14704</v>
      </c>
      <c r="D2678" s="51">
        <v>2474</v>
      </c>
    </row>
    <row r="2679" spans="1:4" ht="15.75" customHeight="1" x14ac:dyDescent="0.3">
      <c r="A2679" s="51">
        <v>2003635</v>
      </c>
      <c r="B2679" s="51" t="s">
        <v>17385</v>
      </c>
      <c r="C2679" s="51" t="s">
        <v>14704</v>
      </c>
      <c r="D2679" s="51">
        <v>2369.23</v>
      </c>
    </row>
    <row r="2680" spans="1:4" ht="15.75" customHeight="1" x14ac:dyDescent="0.3">
      <c r="A2680" s="51">
        <v>2003638</v>
      </c>
      <c r="B2680" s="51" t="s">
        <v>17386</v>
      </c>
      <c r="C2680" s="51" t="s">
        <v>14704</v>
      </c>
      <c r="D2680" s="51">
        <v>2943.99</v>
      </c>
    </row>
    <row r="2681" spans="1:4" ht="15.75" customHeight="1" x14ac:dyDescent="0.3">
      <c r="A2681" s="51">
        <v>2003637</v>
      </c>
      <c r="B2681" s="51" t="s">
        <v>17387</v>
      </c>
      <c r="C2681" s="51" t="s">
        <v>14704</v>
      </c>
      <c r="D2681" s="51">
        <v>2826.27</v>
      </c>
    </row>
    <row r="2682" spans="1:4" ht="15.75" customHeight="1" x14ac:dyDescent="0.3">
      <c r="A2682" s="51">
        <v>2003640</v>
      </c>
      <c r="B2682" s="51" t="s">
        <v>17388</v>
      </c>
      <c r="C2682" s="51" t="s">
        <v>14704</v>
      </c>
      <c r="D2682" s="51">
        <v>3408.98</v>
      </c>
    </row>
    <row r="2683" spans="1:4" ht="15.75" customHeight="1" x14ac:dyDescent="0.3">
      <c r="A2683" s="51">
        <v>2003639</v>
      </c>
      <c r="B2683" s="51" t="s">
        <v>17389</v>
      </c>
      <c r="C2683" s="51" t="s">
        <v>14704</v>
      </c>
      <c r="D2683" s="51">
        <v>3279.53</v>
      </c>
    </row>
    <row r="2684" spans="1:4" ht="15.75" customHeight="1" x14ac:dyDescent="0.3">
      <c r="A2684" s="51">
        <v>2003618</v>
      </c>
      <c r="B2684" s="51" t="s">
        <v>17390</v>
      </c>
      <c r="C2684" s="51" t="s">
        <v>14704</v>
      </c>
      <c r="D2684" s="51">
        <v>1119.29</v>
      </c>
    </row>
    <row r="2685" spans="1:4" ht="15.75" customHeight="1" x14ac:dyDescent="0.3">
      <c r="A2685" s="51">
        <v>2003617</v>
      </c>
      <c r="B2685" s="51" t="s">
        <v>17391</v>
      </c>
      <c r="C2685" s="51" t="s">
        <v>14704</v>
      </c>
      <c r="D2685" s="51">
        <v>1068.03</v>
      </c>
    </row>
    <row r="2686" spans="1:4" ht="15.75" customHeight="1" x14ac:dyDescent="0.3">
      <c r="A2686" s="51">
        <v>2003620</v>
      </c>
      <c r="B2686" s="51" t="s">
        <v>17392</v>
      </c>
      <c r="C2686" s="51" t="s">
        <v>14704</v>
      </c>
      <c r="D2686" s="51">
        <v>1403.18</v>
      </c>
    </row>
    <row r="2687" spans="1:4" ht="15.75" customHeight="1" x14ac:dyDescent="0.3">
      <c r="A2687" s="51">
        <v>2003619</v>
      </c>
      <c r="B2687" s="51" t="s">
        <v>17393</v>
      </c>
      <c r="C2687" s="51" t="s">
        <v>14704</v>
      </c>
      <c r="D2687" s="51">
        <v>1344.81</v>
      </c>
    </row>
    <row r="2688" spans="1:4" ht="15.75" customHeight="1" x14ac:dyDescent="0.3">
      <c r="A2688" s="51">
        <v>2003626</v>
      </c>
      <c r="B2688" s="51" t="s">
        <v>17394</v>
      </c>
      <c r="C2688" s="51" t="s">
        <v>14704</v>
      </c>
      <c r="D2688" s="51">
        <v>1045.72</v>
      </c>
    </row>
    <row r="2689" spans="1:4" ht="15.75" customHeight="1" x14ac:dyDescent="0.3">
      <c r="A2689" s="51">
        <v>2003625</v>
      </c>
      <c r="B2689" s="51" t="s">
        <v>17395</v>
      </c>
      <c r="C2689" s="51" t="s">
        <v>14704</v>
      </c>
      <c r="D2689" s="51">
        <v>994.46</v>
      </c>
    </row>
    <row r="2690" spans="1:4" ht="15.75" customHeight="1" x14ac:dyDescent="0.3">
      <c r="A2690" s="51">
        <v>2003628</v>
      </c>
      <c r="B2690" s="51" t="s">
        <v>17396</v>
      </c>
      <c r="C2690" s="51" t="s">
        <v>14704</v>
      </c>
      <c r="D2690" s="51">
        <v>1329.61</v>
      </c>
    </row>
    <row r="2691" spans="1:4" ht="15.75" customHeight="1" x14ac:dyDescent="0.3">
      <c r="A2691" s="51">
        <v>2003627</v>
      </c>
      <c r="B2691" s="51" t="s">
        <v>17397</v>
      </c>
      <c r="C2691" s="51" t="s">
        <v>14704</v>
      </c>
      <c r="D2691" s="51">
        <v>1271.24</v>
      </c>
    </row>
    <row r="2692" spans="1:4" ht="15.75" customHeight="1" x14ac:dyDescent="0.3">
      <c r="A2692" s="51">
        <v>2003630</v>
      </c>
      <c r="B2692" s="51" t="s">
        <v>17398</v>
      </c>
      <c r="C2692" s="51" t="s">
        <v>14704</v>
      </c>
      <c r="D2692" s="51">
        <v>1613.49</v>
      </c>
    </row>
    <row r="2693" spans="1:4" ht="15.75" customHeight="1" x14ac:dyDescent="0.3">
      <c r="A2693" s="51">
        <v>2003629</v>
      </c>
      <c r="B2693" s="51" t="s">
        <v>17399</v>
      </c>
      <c r="C2693" s="51" t="s">
        <v>14704</v>
      </c>
      <c r="D2693" s="51">
        <v>1548.02</v>
      </c>
    </row>
    <row r="2694" spans="1:4" ht="15.75" customHeight="1" x14ac:dyDescent="0.3">
      <c r="A2694" s="51">
        <v>2003632</v>
      </c>
      <c r="B2694" s="51" t="s">
        <v>17400</v>
      </c>
      <c r="C2694" s="51" t="s">
        <v>14704</v>
      </c>
      <c r="D2694" s="51">
        <v>1897.38</v>
      </c>
    </row>
    <row r="2695" spans="1:4" ht="15.75" customHeight="1" x14ac:dyDescent="0.3">
      <c r="A2695" s="51">
        <v>2003631</v>
      </c>
      <c r="B2695" s="51" t="s">
        <v>17401</v>
      </c>
      <c r="C2695" s="51" t="s">
        <v>14704</v>
      </c>
      <c r="D2695" s="51">
        <v>1824.79</v>
      </c>
    </row>
    <row r="2696" spans="1:4" ht="15.75" customHeight="1" x14ac:dyDescent="0.3">
      <c r="A2696" s="51">
        <v>2003599</v>
      </c>
      <c r="B2696" s="51" t="s">
        <v>17402</v>
      </c>
      <c r="C2696" s="51" t="s">
        <v>14704</v>
      </c>
      <c r="D2696" s="51">
        <v>224.17</v>
      </c>
    </row>
    <row r="2697" spans="1:4" ht="15.75" customHeight="1" x14ac:dyDescent="0.3">
      <c r="A2697" s="51">
        <v>2003598</v>
      </c>
      <c r="B2697" s="51" t="s">
        <v>17403</v>
      </c>
      <c r="C2697" s="51" t="s">
        <v>14704</v>
      </c>
      <c r="D2697" s="51">
        <v>205.52</v>
      </c>
    </row>
    <row r="2698" spans="1:4" ht="15.75" customHeight="1" x14ac:dyDescent="0.3">
      <c r="A2698" s="51">
        <v>2003919</v>
      </c>
      <c r="B2698" s="51" t="s">
        <v>17404</v>
      </c>
      <c r="C2698" s="51" t="s">
        <v>14704</v>
      </c>
      <c r="D2698" s="51">
        <v>224.17</v>
      </c>
    </row>
    <row r="2699" spans="1:4" ht="15.75" customHeight="1" x14ac:dyDescent="0.3">
      <c r="A2699" s="51">
        <v>2003918</v>
      </c>
      <c r="B2699" s="51" t="s">
        <v>17405</v>
      </c>
      <c r="C2699" s="51" t="s">
        <v>14704</v>
      </c>
      <c r="D2699" s="51">
        <v>205.52</v>
      </c>
    </row>
    <row r="2700" spans="1:4" ht="15.75" customHeight="1" x14ac:dyDescent="0.3">
      <c r="A2700" s="51">
        <v>2003601</v>
      </c>
      <c r="B2700" s="51" t="s">
        <v>17406</v>
      </c>
      <c r="C2700" s="51" t="s">
        <v>14704</v>
      </c>
      <c r="D2700" s="51">
        <v>280.70999999999998</v>
      </c>
    </row>
    <row r="2701" spans="1:4" ht="15.75" customHeight="1" x14ac:dyDescent="0.3">
      <c r="A2701" s="51">
        <v>2003600</v>
      </c>
      <c r="B2701" s="51" t="s">
        <v>17407</v>
      </c>
      <c r="C2701" s="51" t="s">
        <v>14704</v>
      </c>
      <c r="D2701" s="51">
        <v>256.33999999999997</v>
      </c>
    </row>
    <row r="2702" spans="1:4" ht="15.75" customHeight="1" x14ac:dyDescent="0.3">
      <c r="A2702" s="51">
        <v>2003921</v>
      </c>
      <c r="B2702" s="51" t="s">
        <v>17408</v>
      </c>
      <c r="C2702" s="51" t="s">
        <v>14704</v>
      </c>
      <c r="D2702" s="51">
        <v>280.70999999999998</v>
      </c>
    </row>
    <row r="2703" spans="1:4" ht="15.75" customHeight="1" x14ac:dyDescent="0.3">
      <c r="A2703" s="51">
        <v>2003920</v>
      </c>
      <c r="B2703" s="51" t="s">
        <v>17409</v>
      </c>
      <c r="C2703" s="51" t="s">
        <v>14704</v>
      </c>
      <c r="D2703" s="51">
        <v>256.33999999999997</v>
      </c>
    </row>
    <row r="2704" spans="1:4" ht="15.75" customHeight="1" x14ac:dyDescent="0.3">
      <c r="A2704" s="51">
        <v>2003616</v>
      </c>
      <c r="B2704" s="51" t="s">
        <v>17410</v>
      </c>
      <c r="C2704" s="51" t="s">
        <v>14704</v>
      </c>
      <c r="D2704" s="51">
        <v>24.16</v>
      </c>
    </row>
    <row r="2705" spans="1:4" ht="15.75" customHeight="1" x14ac:dyDescent="0.3">
      <c r="A2705" s="51">
        <v>2003615</v>
      </c>
      <c r="B2705" s="51" t="s">
        <v>17411</v>
      </c>
      <c r="C2705" s="51" t="s">
        <v>14704</v>
      </c>
      <c r="D2705" s="51">
        <v>21.53</v>
      </c>
    </row>
    <row r="2706" spans="1:4" ht="15.75" customHeight="1" x14ac:dyDescent="0.3">
      <c r="A2706" s="51">
        <v>2003927</v>
      </c>
      <c r="B2706" s="51" t="s">
        <v>17412</v>
      </c>
      <c r="C2706" s="51" t="s">
        <v>14704</v>
      </c>
      <c r="D2706" s="51">
        <v>25.3</v>
      </c>
    </row>
    <row r="2707" spans="1:4" ht="15.75" customHeight="1" x14ac:dyDescent="0.3">
      <c r="A2707" s="51">
        <v>2003926</v>
      </c>
      <c r="B2707" s="51" t="s">
        <v>17413</v>
      </c>
      <c r="C2707" s="51" t="s">
        <v>14704</v>
      </c>
      <c r="D2707" s="51">
        <v>22.67</v>
      </c>
    </row>
    <row r="2708" spans="1:4" ht="15.75" customHeight="1" x14ac:dyDescent="0.3">
      <c r="A2708" s="51">
        <v>2003613</v>
      </c>
      <c r="B2708" s="51" t="s">
        <v>17414</v>
      </c>
      <c r="C2708" s="51" t="s">
        <v>14704</v>
      </c>
      <c r="D2708" s="51">
        <v>161.38</v>
      </c>
    </row>
    <row r="2709" spans="1:4" ht="15.75" customHeight="1" x14ac:dyDescent="0.3">
      <c r="A2709" s="51">
        <v>2003612</v>
      </c>
      <c r="B2709" s="51" t="s">
        <v>17415</v>
      </c>
      <c r="C2709" s="51" t="s">
        <v>14704</v>
      </c>
      <c r="D2709" s="51">
        <v>149.91</v>
      </c>
    </row>
    <row r="2710" spans="1:4" ht="15.75" customHeight="1" x14ac:dyDescent="0.3">
      <c r="A2710" s="51">
        <v>2003477</v>
      </c>
      <c r="B2710" s="51" t="s">
        <v>17416</v>
      </c>
      <c r="C2710" s="51" t="s">
        <v>14704</v>
      </c>
      <c r="D2710" s="51">
        <v>4927.37</v>
      </c>
    </row>
    <row r="2711" spans="1:4" ht="15.75" customHeight="1" x14ac:dyDescent="0.3">
      <c r="A2711" s="51">
        <v>2003476</v>
      </c>
      <c r="B2711" s="51" t="s">
        <v>17417</v>
      </c>
      <c r="C2711" s="51" t="s">
        <v>14704</v>
      </c>
      <c r="D2711" s="51">
        <v>4613.75</v>
      </c>
    </row>
    <row r="2712" spans="1:4" ht="15.75" customHeight="1" x14ac:dyDescent="0.3">
      <c r="A2712" s="51">
        <v>2003517</v>
      </c>
      <c r="B2712" s="51" t="s">
        <v>17418</v>
      </c>
      <c r="C2712" s="51" t="s">
        <v>14704</v>
      </c>
      <c r="D2712" s="51">
        <v>5107.22</v>
      </c>
    </row>
    <row r="2713" spans="1:4" ht="15.75" customHeight="1" x14ac:dyDescent="0.3">
      <c r="A2713" s="51">
        <v>2003516</v>
      </c>
      <c r="B2713" s="51" t="s">
        <v>17419</v>
      </c>
      <c r="C2713" s="51" t="s">
        <v>14704</v>
      </c>
      <c r="D2713" s="51">
        <v>4802.34</v>
      </c>
    </row>
    <row r="2714" spans="1:4" ht="15.75" customHeight="1" x14ac:dyDescent="0.3">
      <c r="A2714" s="51">
        <v>2003479</v>
      </c>
      <c r="B2714" s="51" t="s">
        <v>17420</v>
      </c>
      <c r="C2714" s="51" t="s">
        <v>14704</v>
      </c>
      <c r="D2714" s="51">
        <v>4895.96</v>
      </c>
    </row>
    <row r="2715" spans="1:4" ht="15.75" customHeight="1" x14ac:dyDescent="0.3">
      <c r="A2715" s="51">
        <v>2003478</v>
      </c>
      <c r="B2715" s="51" t="s">
        <v>17421</v>
      </c>
      <c r="C2715" s="51" t="s">
        <v>14704</v>
      </c>
      <c r="D2715" s="51">
        <v>4587.59</v>
      </c>
    </row>
    <row r="2716" spans="1:4" ht="15.75" customHeight="1" x14ac:dyDescent="0.3">
      <c r="A2716" s="51">
        <v>2003519</v>
      </c>
      <c r="B2716" s="51" t="s">
        <v>17422</v>
      </c>
      <c r="C2716" s="51" t="s">
        <v>14704</v>
      </c>
      <c r="D2716" s="51">
        <v>5075.8100000000004</v>
      </c>
    </row>
    <row r="2717" spans="1:4" ht="15.75" customHeight="1" x14ac:dyDescent="0.3">
      <c r="A2717" s="51">
        <v>2003518</v>
      </c>
      <c r="B2717" s="51" t="s">
        <v>17423</v>
      </c>
      <c r="C2717" s="51" t="s">
        <v>14704</v>
      </c>
      <c r="D2717" s="51">
        <v>4776.1899999999996</v>
      </c>
    </row>
    <row r="2718" spans="1:4" ht="15.75" customHeight="1" x14ac:dyDescent="0.3">
      <c r="A2718" s="51">
        <v>2003489</v>
      </c>
      <c r="B2718" s="51" t="s">
        <v>17424</v>
      </c>
      <c r="C2718" s="51" t="s">
        <v>14704</v>
      </c>
      <c r="D2718" s="51">
        <v>5979.28</v>
      </c>
    </row>
    <row r="2719" spans="1:4" ht="15.75" customHeight="1" x14ac:dyDescent="0.3">
      <c r="A2719" s="51">
        <v>2003488</v>
      </c>
      <c r="B2719" s="51" t="s">
        <v>17425</v>
      </c>
      <c r="C2719" s="51" t="s">
        <v>14704</v>
      </c>
      <c r="D2719" s="51">
        <v>5600.02</v>
      </c>
    </row>
    <row r="2720" spans="1:4" ht="15.75" customHeight="1" x14ac:dyDescent="0.3">
      <c r="A2720" s="51">
        <v>2003529</v>
      </c>
      <c r="B2720" s="51" t="s">
        <v>17426</v>
      </c>
      <c r="C2720" s="51" t="s">
        <v>14704</v>
      </c>
      <c r="D2720" s="51">
        <v>6159.13</v>
      </c>
    </row>
    <row r="2721" spans="1:4" ht="15.75" customHeight="1" x14ac:dyDescent="0.3">
      <c r="A2721" s="51">
        <v>2003528</v>
      </c>
      <c r="B2721" s="51" t="s">
        <v>17427</v>
      </c>
      <c r="C2721" s="51" t="s">
        <v>14704</v>
      </c>
      <c r="D2721" s="51">
        <v>5788.61</v>
      </c>
    </row>
    <row r="2722" spans="1:4" ht="15.75" customHeight="1" x14ac:dyDescent="0.3">
      <c r="A2722" s="51">
        <v>2003491</v>
      </c>
      <c r="B2722" s="51" t="s">
        <v>17428</v>
      </c>
      <c r="C2722" s="51" t="s">
        <v>14704</v>
      </c>
      <c r="D2722" s="51">
        <v>6795.8</v>
      </c>
    </row>
    <row r="2723" spans="1:4" ht="15.75" customHeight="1" x14ac:dyDescent="0.3">
      <c r="A2723" s="51">
        <v>2003490</v>
      </c>
      <c r="B2723" s="51" t="s">
        <v>17429</v>
      </c>
      <c r="C2723" s="51" t="s">
        <v>14704</v>
      </c>
      <c r="D2723" s="51">
        <v>6361.73</v>
      </c>
    </row>
    <row r="2724" spans="1:4" ht="15.75" customHeight="1" x14ac:dyDescent="0.3">
      <c r="A2724" s="51">
        <v>2003531</v>
      </c>
      <c r="B2724" s="51" t="s">
        <v>17430</v>
      </c>
      <c r="C2724" s="51" t="s">
        <v>14704</v>
      </c>
      <c r="D2724" s="51">
        <v>7003.67</v>
      </c>
    </row>
    <row r="2725" spans="1:4" ht="15.75" customHeight="1" x14ac:dyDescent="0.3">
      <c r="A2725" s="51">
        <v>2003530</v>
      </c>
      <c r="B2725" s="51" t="s">
        <v>17431</v>
      </c>
      <c r="C2725" s="51" t="s">
        <v>14704</v>
      </c>
      <c r="D2725" s="51">
        <v>6580.46</v>
      </c>
    </row>
    <row r="2726" spans="1:4" ht="15.75" customHeight="1" x14ac:dyDescent="0.3">
      <c r="A2726" s="51">
        <v>2003485</v>
      </c>
      <c r="B2726" s="51" t="s">
        <v>17432</v>
      </c>
      <c r="C2726" s="51" t="s">
        <v>14704</v>
      </c>
      <c r="D2726" s="51">
        <v>6051.08</v>
      </c>
    </row>
    <row r="2727" spans="1:4" ht="15.75" customHeight="1" x14ac:dyDescent="0.3">
      <c r="A2727" s="51">
        <v>2003484</v>
      </c>
      <c r="B2727" s="51" t="s">
        <v>17433</v>
      </c>
      <c r="C2727" s="51" t="s">
        <v>14704</v>
      </c>
      <c r="D2727" s="51">
        <v>5659.8</v>
      </c>
    </row>
    <row r="2728" spans="1:4" ht="15.75" customHeight="1" x14ac:dyDescent="0.3">
      <c r="A2728" s="51">
        <v>2003525</v>
      </c>
      <c r="B2728" s="51" t="s">
        <v>17434</v>
      </c>
      <c r="C2728" s="51" t="s">
        <v>14704</v>
      </c>
      <c r="D2728" s="51">
        <v>6230.93</v>
      </c>
    </row>
    <row r="2729" spans="1:4" ht="15.75" customHeight="1" x14ac:dyDescent="0.3">
      <c r="A2729" s="51">
        <v>2003524</v>
      </c>
      <c r="B2729" s="51" t="s">
        <v>17435</v>
      </c>
      <c r="C2729" s="51" t="s">
        <v>14704</v>
      </c>
      <c r="D2729" s="51">
        <v>5848.39</v>
      </c>
    </row>
    <row r="2730" spans="1:4" ht="15.75" customHeight="1" x14ac:dyDescent="0.3">
      <c r="A2730" s="51">
        <v>2003487</v>
      </c>
      <c r="B2730" s="51" t="s">
        <v>17436</v>
      </c>
      <c r="C2730" s="51" t="s">
        <v>14704</v>
      </c>
      <c r="D2730" s="51">
        <v>6019.67</v>
      </c>
    </row>
    <row r="2731" spans="1:4" ht="15.75" customHeight="1" x14ac:dyDescent="0.3">
      <c r="A2731" s="51">
        <v>2003486</v>
      </c>
      <c r="B2731" s="51" t="s">
        <v>17437</v>
      </c>
      <c r="C2731" s="51" t="s">
        <v>14704</v>
      </c>
      <c r="D2731" s="51">
        <v>5633.64</v>
      </c>
    </row>
    <row r="2732" spans="1:4" ht="15.75" customHeight="1" x14ac:dyDescent="0.3">
      <c r="A2732" s="51">
        <v>2003527</v>
      </c>
      <c r="B2732" s="51" t="s">
        <v>17438</v>
      </c>
      <c r="C2732" s="51" t="s">
        <v>14704</v>
      </c>
      <c r="D2732" s="51">
        <v>6199.52</v>
      </c>
    </row>
    <row r="2733" spans="1:4" ht="15.75" customHeight="1" x14ac:dyDescent="0.3">
      <c r="A2733" s="51">
        <v>2003526</v>
      </c>
      <c r="B2733" s="51" t="s">
        <v>17439</v>
      </c>
      <c r="C2733" s="51" t="s">
        <v>14704</v>
      </c>
      <c r="D2733" s="51">
        <v>5822.24</v>
      </c>
    </row>
    <row r="2734" spans="1:4" ht="15.75" customHeight="1" x14ac:dyDescent="0.3">
      <c r="A2734" s="51">
        <v>2003497</v>
      </c>
      <c r="B2734" s="51" t="s">
        <v>17440</v>
      </c>
      <c r="C2734" s="51" t="s">
        <v>14704</v>
      </c>
      <c r="D2734" s="51">
        <v>7062.5</v>
      </c>
    </row>
    <row r="2735" spans="1:4" ht="15.75" customHeight="1" x14ac:dyDescent="0.3">
      <c r="A2735" s="51">
        <v>2003496</v>
      </c>
      <c r="B2735" s="51" t="s">
        <v>17441</v>
      </c>
      <c r="C2735" s="51" t="s">
        <v>14704</v>
      </c>
      <c r="D2735" s="51">
        <v>6619.91</v>
      </c>
    </row>
    <row r="2736" spans="1:4" ht="15.75" customHeight="1" x14ac:dyDescent="0.3">
      <c r="A2736" s="51">
        <v>2003537</v>
      </c>
      <c r="B2736" s="51" t="s">
        <v>17442</v>
      </c>
      <c r="C2736" s="51" t="s">
        <v>14704</v>
      </c>
      <c r="D2736" s="51">
        <v>7242.35</v>
      </c>
    </row>
    <row r="2737" spans="1:4" ht="15.75" customHeight="1" x14ac:dyDescent="0.3">
      <c r="A2737" s="51">
        <v>2003536</v>
      </c>
      <c r="B2737" s="51" t="s">
        <v>17443</v>
      </c>
      <c r="C2737" s="51" t="s">
        <v>14704</v>
      </c>
      <c r="D2737" s="51">
        <v>6808.5</v>
      </c>
    </row>
    <row r="2738" spans="1:4" ht="15.75" customHeight="1" x14ac:dyDescent="0.3">
      <c r="A2738" s="51">
        <v>2003499</v>
      </c>
      <c r="B2738" s="51" t="s">
        <v>17444</v>
      </c>
      <c r="C2738" s="51" t="s">
        <v>14704</v>
      </c>
      <c r="D2738" s="51">
        <v>8012.63</v>
      </c>
    </row>
    <row r="2739" spans="1:4" ht="15.75" customHeight="1" x14ac:dyDescent="0.3">
      <c r="A2739" s="51">
        <v>2003498</v>
      </c>
      <c r="B2739" s="51" t="s">
        <v>17445</v>
      </c>
      <c r="C2739" s="51" t="s">
        <v>14704</v>
      </c>
      <c r="D2739" s="51">
        <v>7506.85</v>
      </c>
    </row>
    <row r="2740" spans="1:4" ht="15.75" customHeight="1" x14ac:dyDescent="0.3">
      <c r="A2740" s="51">
        <v>2003539</v>
      </c>
      <c r="B2740" s="51" t="s">
        <v>17446</v>
      </c>
      <c r="C2740" s="51" t="s">
        <v>14704</v>
      </c>
      <c r="D2740" s="51">
        <v>8220.49</v>
      </c>
    </row>
    <row r="2741" spans="1:4" ht="15.75" customHeight="1" x14ac:dyDescent="0.3">
      <c r="A2741" s="51">
        <v>2003538</v>
      </c>
      <c r="B2741" s="51" t="s">
        <v>17447</v>
      </c>
      <c r="C2741" s="51" t="s">
        <v>14704</v>
      </c>
      <c r="D2741" s="51">
        <v>7725.58</v>
      </c>
    </row>
    <row r="2742" spans="1:4" ht="15.75" customHeight="1" x14ac:dyDescent="0.3">
      <c r="A2742" s="51">
        <v>2003493</v>
      </c>
      <c r="B2742" s="51" t="s">
        <v>17448</v>
      </c>
      <c r="C2742" s="51" t="s">
        <v>14704</v>
      </c>
      <c r="D2742" s="51">
        <v>7134.31</v>
      </c>
    </row>
    <row r="2743" spans="1:4" ht="15.75" customHeight="1" x14ac:dyDescent="0.3">
      <c r="A2743" s="51">
        <v>2003492</v>
      </c>
      <c r="B2743" s="51" t="s">
        <v>17449</v>
      </c>
      <c r="C2743" s="51" t="s">
        <v>14704</v>
      </c>
      <c r="D2743" s="51">
        <v>6679.69</v>
      </c>
    </row>
    <row r="2744" spans="1:4" ht="15.75" customHeight="1" x14ac:dyDescent="0.3">
      <c r="A2744" s="51">
        <v>2003533</v>
      </c>
      <c r="B2744" s="51" t="s">
        <v>17450</v>
      </c>
      <c r="C2744" s="51" t="s">
        <v>14704</v>
      </c>
      <c r="D2744" s="51">
        <v>7314.15</v>
      </c>
    </row>
    <row r="2745" spans="1:4" ht="15.75" customHeight="1" x14ac:dyDescent="0.3">
      <c r="A2745" s="51">
        <v>2003532</v>
      </c>
      <c r="B2745" s="51" t="s">
        <v>17451</v>
      </c>
      <c r="C2745" s="51" t="s">
        <v>14704</v>
      </c>
      <c r="D2745" s="51">
        <v>6868.28</v>
      </c>
    </row>
    <row r="2746" spans="1:4" ht="15.75" customHeight="1" x14ac:dyDescent="0.3">
      <c r="A2746" s="51">
        <v>2003495</v>
      </c>
      <c r="B2746" s="51" t="s">
        <v>17452</v>
      </c>
      <c r="C2746" s="51" t="s">
        <v>14704</v>
      </c>
      <c r="D2746" s="51">
        <v>7102.89</v>
      </c>
    </row>
    <row r="2747" spans="1:4" ht="15.75" customHeight="1" x14ac:dyDescent="0.3">
      <c r="A2747" s="51">
        <v>2003494</v>
      </c>
      <c r="B2747" s="51" t="s">
        <v>17453</v>
      </c>
      <c r="C2747" s="51" t="s">
        <v>14704</v>
      </c>
      <c r="D2747" s="51">
        <v>6653.53</v>
      </c>
    </row>
    <row r="2748" spans="1:4" ht="15.75" customHeight="1" x14ac:dyDescent="0.3">
      <c r="A2748" s="51">
        <v>2003535</v>
      </c>
      <c r="B2748" s="51" t="s">
        <v>17454</v>
      </c>
      <c r="C2748" s="51" t="s">
        <v>14704</v>
      </c>
      <c r="D2748" s="51">
        <v>7282.74</v>
      </c>
    </row>
    <row r="2749" spans="1:4" ht="15.75" customHeight="1" x14ac:dyDescent="0.3">
      <c r="A2749" s="51">
        <v>2003534</v>
      </c>
      <c r="B2749" s="51" t="s">
        <v>17455</v>
      </c>
      <c r="C2749" s="51" t="s">
        <v>14704</v>
      </c>
      <c r="D2749" s="51">
        <v>6842.12</v>
      </c>
    </row>
    <row r="2750" spans="1:4" ht="15.75" customHeight="1" x14ac:dyDescent="0.3">
      <c r="A2750" s="51">
        <v>2003505</v>
      </c>
      <c r="B2750" s="51" t="s">
        <v>17456</v>
      </c>
      <c r="C2750" s="51" t="s">
        <v>14704</v>
      </c>
      <c r="D2750" s="51">
        <v>8080.74</v>
      </c>
    </row>
    <row r="2751" spans="1:4" ht="15.75" customHeight="1" x14ac:dyDescent="0.3">
      <c r="A2751" s="51">
        <v>2003504</v>
      </c>
      <c r="B2751" s="51" t="s">
        <v>17457</v>
      </c>
      <c r="C2751" s="51" t="s">
        <v>14704</v>
      </c>
      <c r="D2751" s="51">
        <v>7574.81</v>
      </c>
    </row>
    <row r="2752" spans="1:4" ht="15.75" customHeight="1" x14ac:dyDescent="0.3">
      <c r="A2752" s="51">
        <v>2003545</v>
      </c>
      <c r="B2752" s="51" t="s">
        <v>17458</v>
      </c>
      <c r="C2752" s="51" t="s">
        <v>14704</v>
      </c>
      <c r="D2752" s="51">
        <v>8260.59</v>
      </c>
    </row>
    <row r="2753" spans="1:4" ht="15.75" customHeight="1" x14ac:dyDescent="0.3">
      <c r="A2753" s="51">
        <v>2003544</v>
      </c>
      <c r="B2753" s="51" t="s">
        <v>17459</v>
      </c>
      <c r="C2753" s="51" t="s">
        <v>14704</v>
      </c>
      <c r="D2753" s="51">
        <v>7763.4</v>
      </c>
    </row>
    <row r="2754" spans="1:4" ht="15.75" customHeight="1" x14ac:dyDescent="0.3">
      <c r="A2754" s="51">
        <v>2003507</v>
      </c>
      <c r="B2754" s="51" t="s">
        <v>17460</v>
      </c>
      <c r="C2754" s="51" t="s">
        <v>14704</v>
      </c>
      <c r="D2754" s="51">
        <v>9159.8799999999992</v>
      </c>
    </row>
    <row r="2755" spans="1:4" ht="15.75" customHeight="1" x14ac:dyDescent="0.3">
      <c r="A2755" s="51">
        <v>2003506</v>
      </c>
      <c r="B2755" s="51" t="s">
        <v>17461</v>
      </c>
      <c r="C2755" s="51" t="s">
        <v>14704</v>
      </c>
      <c r="D2755" s="51">
        <v>8582.41</v>
      </c>
    </row>
    <row r="2756" spans="1:4" ht="15.75" customHeight="1" x14ac:dyDescent="0.3">
      <c r="A2756" s="51">
        <v>2003547</v>
      </c>
      <c r="B2756" s="51" t="s">
        <v>17462</v>
      </c>
      <c r="C2756" s="51" t="s">
        <v>14704</v>
      </c>
      <c r="D2756" s="51">
        <v>9367.75</v>
      </c>
    </row>
    <row r="2757" spans="1:4" ht="15.75" customHeight="1" x14ac:dyDescent="0.3">
      <c r="A2757" s="51">
        <v>2003546</v>
      </c>
      <c r="B2757" s="51" t="s">
        <v>17463</v>
      </c>
      <c r="C2757" s="51" t="s">
        <v>14704</v>
      </c>
      <c r="D2757" s="51">
        <v>8801.14</v>
      </c>
    </row>
    <row r="2758" spans="1:4" ht="15.75" customHeight="1" x14ac:dyDescent="0.3">
      <c r="A2758" s="51">
        <v>2003501</v>
      </c>
      <c r="B2758" s="51" t="s">
        <v>17464</v>
      </c>
      <c r="C2758" s="51" t="s">
        <v>14704</v>
      </c>
      <c r="D2758" s="51">
        <v>8152.54</v>
      </c>
    </row>
    <row r="2759" spans="1:4" ht="15.75" customHeight="1" x14ac:dyDescent="0.3">
      <c r="A2759" s="51">
        <v>2003500</v>
      </c>
      <c r="B2759" s="51" t="s">
        <v>17465</v>
      </c>
      <c r="C2759" s="51" t="s">
        <v>14704</v>
      </c>
      <c r="D2759" s="51">
        <v>7634.59</v>
      </c>
    </row>
    <row r="2760" spans="1:4" ht="15.75" customHeight="1" x14ac:dyDescent="0.3">
      <c r="A2760" s="51">
        <v>2003541</v>
      </c>
      <c r="B2760" s="51" t="s">
        <v>17466</v>
      </c>
      <c r="C2760" s="51" t="s">
        <v>14704</v>
      </c>
      <c r="D2760" s="51">
        <v>8332.39</v>
      </c>
    </row>
    <row r="2761" spans="1:4" ht="15.75" customHeight="1" x14ac:dyDescent="0.3">
      <c r="A2761" s="51">
        <v>2003540</v>
      </c>
      <c r="B2761" s="51" t="s">
        <v>17467</v>
      </c>
      <c r="C2761" s="51" t="s">
        <v>14704</v>
      </c>
      <c r="D2761" s="51">
        <v>7823.18</v>
      </c>
    </row>
    <row r="2762" spans="1:4" ht="15.75" customHeight="1" x14ac:dyDescent="0.3">
      <c r="A2762" s="51">
        <v>2003503</v>
      </c>
      <c r="B2762" s="51" t="s">
        <v>17468</v>
      </c>
      <c r="C2762" s="51" t="s">
        <v>14704</v>
      </c>
      <c r="D2762" s="51">
        <v>8121.13</v>
      </c>
    </row>
    <row r="2763" spans="1:4" ht="15.75" customHeight="1" x14ac:dyDescent="0.3">
      <c r="A2763" s="51">
        <v>2003502</v>
      </c>
      <c r="B2763" s="51" t="s">
        <v>17469</v>
      </c>
      <c r="C2763" s="51" t="s">
        <v>14704</v>
      </c>
      <c r="D2763" s="51">
        <v>7608.43</v>
      </c>
    </row>
    <row r="2764" spans="1:4" ht="15.75" customHeight="1" x14ac:dyDescent="0.3">
      <c r="A2764" s="51">
        <v>2003543</v>
      </c>
      <c r="B2764" s="51" t="s">
        <v>17470</v>
      </c>
      <c r="C2764" s="51" t="s">
        <v>14704</v>
      </c>
      <c r="D2764" s="51">
        <v>8300.98</v>
      </c>
    </row>
    <row r="2765" spans="1:4" ht="15.75" customHeight="1" x14ac:dyDescent="0.3">
      <c r="A2765" s="51">
        <v>2003542</v>
      </c>
      <c r="B2765" s="51" t="s">
        <v>17471</v>
      </c>
      <c r="C2765" s="51" t="s">
        <v>14704</v>
      </c>
      <c r="D2765" s="51">
        <v>7797.03</v>
      </c>
    </row>
    <row r="2766" spans="1:4" ht="15.75" customHeight="1" x14ac:dyDescent="0.3">
      <c r="A2766" s="51">
        <v>2003513</v>
      </c>
      <c r="B2766" s="51" t="s">
        <v>17472</v>
      </c>
      <c r="C2766" s="51" t="s">
        <v>14704</v>
      </c>
      <c r="D2766" s="51">
        <v>9163.9599999999991</v>
      </c>
    </row>
    <row r="2767" spans="1:4" ht="15.75" customHeight="1" x14ac:dyDescent="0.3">
      <c r="A2767" s="51">
        <v>2003512</v>
      </c>
      <c r="B2767" s="51" t="s">
        <v>17473</v>
      </c>
      <c r="C2767" s="51" t="s">
        <v>14704</v>
      </c>
      <c r="D2767" s="51">
        <v>8594.69</v>
      </c>
    </row>
    <row r="2768" spans="1:4" ht="15.75" customHeight="1" x14ac:dyDescent="0.3">
      <c r="A2768" s="51">
        <v>2003553</v>
      </c>
      <c r="B2768" s="51" t="s">
        <v>17474</v>
      </c>
      <c r="C2768" s="51" t="s">
        <v>14704</v>
      </c>
      <c r="D2768" s="51">
        <v>9343.81</v>
      </c>
    </row>
    <row r="2769" spans="1:4" ht="15.75" customHeight="1" x14ac:dyDescent="0.3">
      <c r="A2769" s="51">
        <v>2003552</v>
      </c>
      <c r="B2769" s="51" t="s">
        <v>17475</v>
      </c>
      <c r="C2769" s="51" t="s">
        <v>14704</v>
      </c>
      <c r="D2769" s="51">
        <v>8783.2900000000009</v>
      </c>
    </row>
    <row r="2770" spans="1:4" ht="15.75" customHeight="1" x14ac:dyDescent="0.3">
      <c r="A2770" s="51">
        <v>2003515</v>
      </c>
      <c r="B2770" s="51" t="s">
        <v>17476</v>
      </c>
      <c r="C2770" s="51" t="s">
        <v>14704</v>
      </c>
      <c r="D2770" s="51">
        <v>10376.709999999999</v>
      </c>
    </row>
    <row r="2771" spans="1:4" ht="15.75" customHeight="1" x14ac:dyDescent="0.3">
      <c r="A2771" s="51">
        <v>2003514</v>
      </c>
      <c r="B2771" s="51" t="s">
        <v>17477</v>
      </c>
      <c r="C2771" s="51" t="s">
        <v>14704</v>
      </c>
      <c r="D2771" s="51">
        <v>9727.5400000000009</v>
      </c>
    </row>
    <row r="2772" spans="1:4" ht="15.75" customHeight="1" x14ac:dyDescent="0.3">
      <c r="A2772" s="51">
        <v>2003555</v>
      </c>
      <c r="B2772" s="51" t="s">
        <v>17478</v>
      </c>
      <c r="C2772" s="51" t="s">
        <v>14704</v>
      </c>
      <c r="D2772" s="51">
        <v>10584.58</v>
      </c>
    </row>
    <row r="2773" spans="1:4" ht="15.75" customHeight="1" x14ac:dyDescent="0.3">
      <c r="A2773" s="51">
        <v>2003554</v>
      </c>
      <c r="B2773" s="51" t="s">
        <v>17479</v>
      </c>
      <c r="C2773" s="51" t="s">
        <v>14704</v>
      </c>
      <c r="D2773" s="51">
        <v>9946.27</v>
      </c>
    </row>
    <row r="2774" spans="1:4" ht="15.75" customHeight="1" x14ac:dyDescent="0.3">
      <c r="A2774" s="51">
        <v>2003509</v>
      </c>
      <c r="B2774" s="51" t="s">
        <v>17480</v>
      </c>
      <c r="C2774" s="51" t="s">
        <v>14704</v>
      </c>
      <c r="D2774" s="51">
        <v>9235.76</v>
      </c>
    </row>
    <row r="2775" spans="1:4" ht="15.75" customHeight="1" x14ac:dyDescent="0.3">
      <c r="A2775" s="51">
        <v>2003508</v>
      </c>
      <c r="B2775" s="51" t="s">
        <v>17481</v>
      </c>
      <c r="C2775" s="51" t="s">
        <v>14704</v>
      </c>
      <c r="D2775" s="51">
        <v>8654.48</v>
      </c>
    </row>
    <row r="2776" spans="1:4" ht="15.75" customHeight="1" x14ac:dyDescent="0.3">
      <c r="A2776" s="51">
        <v>2003549</v>
      </c>
      <c r="B2776" s="51" t="s">
        <v>17482</v>
      </c>
      <c r="C2776" s="51" t="s">
        <v>14704</v>
      </c>
      <c r="D2776" s="51">
        <v>9415.61</v>
      </c>
    </row>
    <row r="2777" spans="1:4" ht="15.75" customHeight="1" x14ac:dyDescent="0.3">
      <c r="A2777" s="51">
        <v>2003548</v>
      </c>
      <c r="B2777" s="51" t="s">
        <v>17483</v>
      </c>
      <c r="C2777" s="51" t="s">
        <v>14704</v>
      </c>
      <c r="D2777" s="51">
        <v>8843.07</v>
      </c>
    </row>
    <row r="2778" spans="1:4" ht="15.75" customHeight="1" x14ac:dyDescent="0.3">
      <c r="A2778" s="51">
        <v>2003511</v>
      </c>
      <c r="B2778" s="51" t="s">
        <v>17484</v>
      </c>
      <c r="C2778" s="51" t="s">
        <v>14704</v>
      </c>
      <c r="D2778" s="51">
        <v>9204.35</v>
      </c>
    </row>
    <row r="2779" spans="1:4" ht="15.75" customHeight="1" x14ac:dyDescent="0.3">
      <c r="A2779" s="51">
        <v>2003510</v>
      </c>
      <c r="B2779" s="51" t="s">
        <v>17485</v>
      </c>
      <c r="C2779" s="51" t="s">
        <v>14704</v>
      </c>
      <c r="D2779" s="51">
        <v>8628.32</v>
      </c>
    </row>
    <row r="2780" spans="1:4" ht="15.75" customHeight="1" x14ac:dyDescent="0.3">
      <c r="A2780" s="51">
        <v>2003551</v>
      </c>
      <c r="B2780" s="51" t="s">
        <v>17486</v>
      </c>
      <c r="C2780" s="51" t="s">
        <v>14704</v>
      </c>
      <c r="D2780" s="51">
        <v>9384.2000000000007</v>
      </c>
    </row>
    <row r="2781" spans="1:4" ht="15.75" customHeight="1" x14ac:dyDescent="0.3">
      <c r="A2781" s="51">
        <v>2003550</v>
      </c>
      <c r="B2781" s="51" t="s">
        <v>17487</v>
      </c>
      <c r="C2781" s="51" t="s">
        <v>14704</v>
      </c>
      <c r="D2781" s="51">
        <v>8816.91</v>
      </c>
    </row>
    <row r="2782" spans="1:4" ht="15.75" customHeight="1" x14ac:dyDescent="0.3">
      <c r="A2782" s="51">
        <v>2003728</v>
      </c>
      <c r="B2782" s="51" t="s">
        <v>17488</v>
      </c>
      <c r="C2782" s="51" t="s">
        <v>14704</v>
      </c>
      <c r="D2782" s="51">
        <v>4102.1499999999996</v>
      </c>
    </row>
    <row r="2783" spans="1:4" ht="15.75" customHeight="1" x14ac:dyDescent="0.3">
      <c r="A2783" s="51">
        <v>2003727</v>
      </c>
      <c r="B2783" s="51" t="s">
        <v>17489</v>
      </c>
      <c r="C2783" s="51" t="s">
        <v>14704</v>
      </c>
      <c r="D2783" s="51">
        <v>3832.08</v>
      </c>
    </row>
    <row r="2784" spans="1:4" ht="15.75" customHeight="1" x14ac:dyDescent="0.3">
      <c r="A2784" s="51">
        <v>2003730</v>
      </c>
      <c r="B2784" s="51" t="s">
        <v>17490</v>
      </c>
      <c r="C2784" s="51" t="s">
        <v>14704</v>
      </c>
      <c r="D2784" s="51">
        <v>4057.51</v>
      </c>
    </row>
    <row r="2785" spans="1:4" ht="15.75" customHeight="1" x14ac:dyDescent="0.3">
      <c r="A2785" s="51">
        <v>2003729</v>
      </c>
      <c r="B2785" s="51" t="s">
        <v>17491</v>
      </c>
      <c r="C2785" s="51" t="s">
        <v>14704</v>
      </c>
      <c r="D2785" s="51">
        <v>3799.39</v>
      </c>
    </row>
    <row r="2786" spans="1:4" ht="15.75" customHeight="1" x14ac:dyDescent="0.3">
      <c r="A2786" s="51">
        <v>2003732</v>
      </c>
      <c r="B2786" s="51" t="s">
        <v>17492</v>
      </c>
      <c r="C2786" s="51" t="s">
        <v>14704</v>
      </c>
      <c r="D2786" s="51">
        <v>4017.34</v>
      </c>
    </row>
    <row r="2787" spans="1:4" ht="15.75" customHeight="1" x14ac:dyDescent="0.3">
      <c r="A2787" s="51">
        <v>2003731</v>
      </c>
      <c r="B2787" s="51" t="s">
        <v>17493</v>
      </c>
      <c r="C2787" s="51" t="s">
        <v>14704</v>
      </c>
      <c r="D2787" s="51">
        <v>3769.97</v>
      </c>
    </row>
    <row r="2788" spans="1:4" ht="15.75" customHeight="1" x14ac:dyDescent="0.3">
      <c r="A2788" s="51">
        <v>2003734</v>
      </c>
      <c r="B2788" s="51" t="s">
        <v>17494</v>
      </c>
      <c r="C2788" s="51" t="s">
        <v>14704</v>
      </c>
      <c r="D2788" s="51">
        <v>3968.23</v>
      </c>
    </row>
    <row r="2789" spans="1:4" ht="15.75" customHeight="1" x14ac:dyDescent="0.3">
      <c r="A2789" s="51">
        <v>2003733</v>
      </c>
      <c r="B2789" s="51" t="s">
        <v>17495</v>
      </c>
      <c r="C2789" s="51" t="s">
        <v>14704</v>
      </c>
      <c r="D2789" s="51">
        <v>3734.01</v>
      </c>
    </row>
    <row r="2790" spans="1:4" ht="15.75" customHeight="1" x14ac:dyDescent="0.3">
      <c r="A2790" s="51">
        <v>2003736</v>
      </c>
      <c r="B2790" s="51" t="s">
        <v>17496</v>
      </c>
      <c r="C2790" s="51" t="s">
        <v>14704</v>
      </c>
      <c r="D2790" s="51">
        <v>5426.75</v>
      </c>
    </row>
    <row r="2791" spans="1:4" ht="15.75" customHeight="1" x14ac:dyDescent="0.3">
      <c r="A2791" s="51">
        <v>2003735</v>
      </c>
      <c r="B2791" s="51" t="s">
        <v>17497</v>
      </c>
      <c r="C2791" s="51" t="s">
        <v>14704</v>
      </c>
      <c r="D2791" s="51">
        <v>5090.96</v>
      </c>
    </row>
    <row r="2792" spans="1:4" ht="15.75" customHeight="1" x14ac:dyDescent="0.3">
      <c r="A2792" s="51">
        <v>2003738</v>
      </c>
      <c r="B2792" s="51" t="s">
        <v>17498</v>
      </c>
      <c r="C2792" s="51" t="s">
        <v>14704</v>
      </c>
      <c r="D2792" s="51">
        <v>5382.11</v>
      </c>
    </row>
    <row r="2793" spans="1:4" ht="15.75" customHeight="1" x14ac:dyDescent="0.3">
      <c r="A2793" s="51">
        <v>2003737</v>
      </c>
      <c r="B2793" s="51" t="s">
        <v>17499</v>
      </c>
      <c r="C2793" s="51" t="s">
        <v>14704</v>
      </c>
      <c r="D2793" s="51">
        <v>5058.2700000000004</v>
      </c>
    </row>
    <row r="2794" spans="1:4" ht="15.75" customHeight="1" x14ac:dyDescent="0.3">
      <c r="A2794" s="51">
        <v>2003740</v>
      </c>
      <c r="B2794" s="51" t="s">
        <v>17500</v>
      </c>
      <c r="C2794" s="51" t="s">
        <v>14704</v>
      </c>
      <c r="D2794" s="51">
        <v>5341.94</v>
      </c>
    </row>
    <row r="2795" spans="1:4" ht="15.75" customHeight="1" x14ac:dyDescent="0.3">
      <c r="A2795" s="51">
        <v>2003739</v>
      </c>
      <c r="B2795" s="51" t="s">
        <v>17501</v>
      </c>
      <c r="C2795" s="51" t="s">
        <v>14704</v>
      </c>
      <c r="D2795" s="51">
        <v>5028.8500000000004</v>
      </c>
    </row>
    <row r="2796" spans="1:4" ht="15.75" customHeight="1" x14ac:dyDescent="0.3">
      <c r="A2796" s="51">
        <v>2003742</v>
      </c>
      <c r="B2796" s="51" t="s">
        <v>17502</v>
      </c>
      <c r="C2796" s="51" t="s">
        <v>14704</v>
      </c>
      <c r="D2796" s="51">
        <v>5471.39</v>
      </c>
    </row>
    <row r="2797" spans="1:4" ht="15.75" customHeight="1" x14ac:dyDescent="0.3">
      <c r="A2797" s="51">
        <v>2003741</v>
      </c>
      <c r="B2797" s="51" t="s">
        <v>17503</v>
      </c>
      <c r="C2797" s="51" t="s">
        <v>14704</v>
      </c>
      <c r="D2797" s="51">
        <v>5123.6499999999996</v>
      </c>
    </row>
    <row r="2798" spans="1:4" ht="15.75" customHeight="1" x14ac:dyDescent="0.3">
      <c r="A2798" s="51">
        <v>2003744</v>
      </c>
      <c r="B2798" s="51" t="s">
        <v>17504</v>
      </c>
      <c r="C2798" s="51" t="s">
        <v>14704</v>
      </c>
      <c r="D2798" s="51">
        <v>6531.6</v>
      </c>
    </row>
    <row r="2799" spans="1:4" ht="15.75" customHeight="1" x14ac:dyDescent="0.3">
      <c r="A2799" s="51">
        <v>2003743</v>
      </c>
      <c r="B2799" s="51" t="s">
        <v>17505</v>
      </c>
      <c r="C2799" s="51" t="s">
        <v>14704</v>
      </c>
      <c r="D2799" s="51">
        <v>6130.08</v>
      </c>
    </row>
    <row r="2800" spans="1:4" ht="15.75" customHeight="1" x14ac:dyDescent="0.3">
      <c r="A2800" s="51">
        <v>2003746</v>
      </c>
      <c r="B2800" s="51" t="s">
        <v>17506</v>
      </c>
      <c r="C2800" s="51" t="s">
        <v>14704</v>
      </c>
      <c r="D2800" s="51">
        <v>6486.96</v>
      </c>
    </row>
    <row r="2801" spans="1:4" ht="15.75" customHeight="1" x14ac:dyDescent="0.3">
      <c r="A2801" s="51">
        <v>2003745</v>
      </c>
      <c r="B2801" s="51" t="s">
        <v>17507</v>
      </c>
      <c r="C2801" s="51" t="s">
        <v>14704</v>
      </c>
      <c r="D2801" s="51">
        <v>6097.39</v>
      </c>
    </row>
    <row r="2802" spans="1:4" ht="15.75" customHeight="1" x14ac:dyDescent="0.3">
      <c r="A2802" s="51">
        <v>2003748</v>
      </c>
      <c r="B2802" s="51" t="s">
        <v>17508</v>
      </c>
      <c r="C2802" s="51" t="s">
        <v>14704</v>
      </c>
      <c r="D2802" s="51">
        <v>6446.79</v>
      </c>
    </row>
    <row r="2803" spans="1:4" ht="15.75" customHeight="1" x14ac:dyDescent="0.3">
      <c r="A2803" s="51">
        <v>2003747</v>
      </c>
      <c r="B2803" s="51" t="s">
        <v>17509</v>
      </c>
      <c r="C2803" s="51" t="s">
        <v>14704</v>
      </c>
      <c r="D2803" s="51">
        <v>6067.97</v>
      </c>
    </row>
    <row r="2804" spans="1:4" ht="15.75" customHeight="1" x14ac:dyDescent="0.3">
      <c r="A2804" s="51">
        <v>2003750</v>
      </c>
      <c r="B2804" s="51" t="s">
        <v>17510</v>
      </c>
      <c r="C2804" s="51" t="s">
        <v>14704</v>
      </c>
      <c r="D2804" s="51">
        <v>6397.68</v>
      </c>
    </row>
    <row r="2805" spans="1:4" ht="15.75" customHeight="1" x14ac:dyDescent="0.3">
      <c r="A2805" s="51">
        <v>2003749</v>
      </c>
      <c r="B2805" s="51" t="s">
        <v>17511</v>
      </c>
      <c r="C2805" s="51" t="s">
        <v>14704</v>
      </c>
      <c r="D2805" s="51">
        <v>6032.01</v>
      </c>
    </row>
    <row r="2806" spans="1:4" ht="15.75" customHeight="1" x14ac:dyDescent="0.3">
      <c r="A2806" s="51">
        <v>2003752</v>
      </c>
      <c r="B2806" s="51" t="s">
        <v>17512</v>
      </c>
      <c r="C2806" s="51" t="s">
        <v>14704</v>
      </c>
      <c r="D2806" s="51">
        <v>7929.24</v>
      </c>
    </row>
    <row r="2807" spans="1:4" ht="15.75" customHeight="1" x14ac:dyDescent="0.3">
      <c r="A2807" s="51">
        <v>2003751</v>
      </c>
      <c r="B2807" s="51" t="s">
        <v>17513</v>
      </c>
      <c r="C2807" s="51" t="s">
        <v>14704</v>
      </c>
      <c r="D2807" s="51">
        <v>7462</v>
      </c>
    </row>
    <row r="2808" spans="1:4" ht="15.75" customHeight="1" x14ac:dyDescent="0.3">
      <c r="A2808" s="51">
        <v>2003754</v>
      </c>
      <c r="B2808" s="51" t="s">
        <v>17514</v>
      </c>
      <c r="C2808" s="51" t="s">
        <v>14704</v>
      </c>
      <c r="D2808" s="51">
        <v>7884.6</v>
      </c>
    </row>
    <row r="2809" spans="1:4" ht="15.75" customHeight="1" x14ac:dyDescent="0.3">
      <c r="A2809" s="51">
        <v>2003753</v>
      </c>
      <c r="B2809" s="51" t="s">
        <v>17515</v>
      </c>
      <c r="C2809" s="51" t="s">
        <v>14704</v>
      </c>
      <c r="D2809" s="51">
        <v>7429.31</v>
      </c>
    </row>
    <row r="2810" spans="1:4" ht="15.75" customHeight="1" x14ac:dyDescent="0.3">
      <c r="A2810" s="51">
        <v>2003756</v>
      </c>
      <c r="B2810" s="51" t="s">
        <v>17516</v>
      </c>
      <c r="C2810" s="51" t="s">
        <v>14704</v>
      </c>
      <c r="D2810" s="51">
        <v>7844.43</v>
      </c>
    </row>
    <row r="2811" spans="1:4" ht="15.75" customHeight="1" x14ac:dyDescent="0.3">
      <c r="A2811" s="51">
        <v>2003755</v>
      </c>
      <c r="B2811" s="51" t="s">
        <v>17517</v>
      </c>
      <c r="C2811" s="51" t="s">
        <v>14704</v>
      </c>
      <c r="D2811" s="51">
        <v>7399.89</v>
      </c>
    </row>
    <row r="2812" spans="1:4" ht="15.75" customHeight="1" x14ac:dyDescent="0.3">
      <c r="A2812" s="51">
        <v>2003758</v>
      </c>
      <c r="B2812" s="51" t="s">
        <v>17518</v>
      </c>
      <c r="C2812" s="51" t="s">
        <v>14704</v>
      </c>
      <c r="D2812" s="51">
        <v>7795.32</v>
      </c>
    </row>
    <row r="2813" spans="1:4" ht="15.75" customHeight="1" x14ac:dyDescent="0.3">
      <c r="A2813" s="51">
        <v>2003757</v>
      </c>
      <c r="B2813" s="51" t="s">
        <v>17519</v>
      </c>
      <c r="C2813" s="51" t="s">
        <v>14704</v>
      </c>
      <c r="D2813" s="51">
        <v>7363.93</v>
      </c>
    </row>
    <row r="2814" spans="1:4" ht="15.75" customHeight="1" x14ac:dyDescent="0.3">
      <c r="A2814" s="51">
        <v>2003760</v>
      </c>
      <c r="B2814" s="51" t="s">
        <v>17520</v>
      </c>
      <c r="C2814" s="51" t="s">
        <v>14704</v>
      </c>
      <c r="D2814" s="51">
        <v>8110.57</v>
      </c>
    </row>
    <row r="2815" spans="1:4" ht="15.75" customHeight="1" x14ac:dyDescent="0.3">
      <c r="A2815" s="51">
        <v>2003759</v>
      </c>
      <c r="B2815" s="51" t="s">
        <v>17521</v>
      </c>
      <c r="C2815" s="51" t="s">
        <v>14704</v>
      </c>
      <c r="D2815" s="51">
        <v>7840.5</v>
      </c>
    </row>
    <row r="2816" spans="1:4" ht="15.75" customHeight="1" x14ac:dyDescent="0.3">
      <c r="A2816" s="51">
        <v>2003762</v>
      </c>
      <c r="B2816" s="51" t="s">
        <v>17522</v>
      </c>
      <c r="C2816" s="51" t="s">
        <v>14704</v>
      </c>
      <c r="D2816" s="51">
        <v>9048.01</v>
      </c>
    </row>
    <row r="2817" spans="1:4" ht="15.75" customHeight="1" x14ac:dyDescent="0.3">
      <c r="A2817" s="51">
        <v>2003761</v>
      </c>
      <c r="B2817" s="51" t="s">
        <v>17523</v>
      </c>
      <c r="C2817" s="51" t="s">
        <v>14704</v>
      </c>
      <c r="D2817" s="51">
        <v>8526.99</v>
      </c>
    </row>
    <row r="2818" spans="1:4" ht="15.75" customHeight="1" x14ac:dyDescent="0.3">
      <c r="A2818" s="51">
        <v>2003764</v>
      </c>
      <c r="B2818" s="51" t="s">
        <v>17524</v>
      </c>
      <c r="C2818" s="51" t="s">
        <v>14704</v>
      </c>
      <c r="D2818" s="51">
        <v>9007.84</v>
      </c>
    </row>
    <row r="2819" spans="1:4" ht="15.75" customHeight="1" x14ac:dyDescent="0.3">
      <c r="A2819" s="51">
        <v>2003763</v>
      </c>
      <c r="B2819" s="51" t="s">
        <v>17525</v>
      </c>
      <c r="C2819" s="51" t="s">
        <v>14704</v>
      </c>
      <c r="D2819" s="51">
        <v>8497.57</v>
      </c>
    </row>
    <row r="2820" spans="1:4" ht="15.75" customHeight="1" x14ac:dyDescent="0.3">
      <c r="A2820" s="51">
        <v>2003766</v>
      </c>
      <c r="B2820" s="51" t="s">
        <v>17526</v>
      </c>
      <c r="C2820" s="51" t="s">
        <v>14704</v>
      </c>
      <c r="D2820" s="51">
        <v>8958.73</v>
      </c>
    </row>
    <row r="2821" spans="1:4" ht="15.75" customHeight="1" x14ac:dyDescent="0.3">
      <c r="A2821" s="51">
        <v>2003765</v>
      </c>
      <c r="B2821" s="51" t="s">
        <v>17527</v>
      </c>
      <c r="C2821" s="51" t="s">
        <v>14704</v>
      </c>
      <c r="D2821" s="51">
        <v>8461.61</v>
      </c>
    </row>
    <row r="2822" spans="1:4" ht="15.75" customHeight="1" x14ac:dyDescent="0.3">
      <c r="A2822" s="51">
        <v>2003642</v>
      </c>
      <c r="B2822" s="51" t="s">
        <v>17528</v>
      </c>
      <c r="C2822" s="51" t="s">
        <v>14704</v>
      </c>
      <c r="D2822" s="51">
        <v>1733.21</v>
      </c>
    </row>
    <row r="2823" spans="1:4" ht="15.75" customHeight="1" x14ac:dyDescent="0.3">
      <c r="A2823" s="51">
        <v>2003641</v>
      </c>
      <c r="B2823" s="51" t="s">
        <v>17529</v>
      </c>
      <c r="C2823" s="51" t="s">
        <v>14704</v>
      </c>
      <c r="D2823" s="51">
        <v>1564.72</v>
      </c>
    </row>
    <row r="2824" spans="1:4" ht="15.75" customHeight="1" x14ac:dyDescent="0.3">
      <c r="A2824" s="51">
        <v>2003644</v>
      </c>
      <c r="B2824" s="51" t="s">
        <v>17530</v>
      </c>
      <c r="C2824" s="51" t="s">
        <v>14704</v>
      </c>
      <c r="D2824" s="51">
        <v>1706.43</v>
      </c>
    </row>
    <row r="2825" spans="1:4" ht="15.75" customHeight="1" x14ac:dyDescent="0.3">
      <c r="A2825" s="51">
        <v>2003643</v>
      </c>
      <c r="B2825" s="51" t="s">
        <v>17531</v>
      </c>
      <c r="C2825" s="51" t="s">
        <v>14704</v>
      </c>
      <c r="D2825" s="51">
        <v>1545.1</v>
      </c>
    </row>
    <row r="2826" spans="1:4" ht="15.75" customHeight="1" x14ac:dyDescent="0.3">
      <c r="A2826" s="51">
        <v>2003646</v>
      </c>
      <c r="B2826" s="51" t="s">
        <v>17532</v>
      </c>
      <c r="C2826" s="51" t="s">
        <v>14704</v>
      </c>
      <c r="D2826" s="51">
        <v>2327.79</v>
      </c>
    </row>
    <row r="2827" spans="1:4" ht="15.75" customHeight="1" x14ac:dyDescent="0.3">
      <c r="A2827" s="51">
        <v>2003645</v>
      </c>
      <c r="B2827" s="51" t="s">
        <v>17533</v>
      </c>
      <c r="C2827" s="51" t="s">
        <v>14704</v>
      </c>
      <c r="D2827" s="51">
        <v>2095.96</v>
      </c>
    </row>
    <row r="2828" spans="1:4" ht="15.75" customHeight="1" x14ac:dyDescent="0.3">
      <c r="A2828" s="51">
        <v>2003648</v>
      </c>
      <c r="B2828" s="51" t="s">
        <v>17534</v>
      </c>
      <c r="C2828" s="51" t="s">
        <v>14704</v>
      </c>
      <c r="D2828" s="51">
        <v>3005.18</v>
      </c>
    </row>
    <row r="2829" spans="1:4" ht="15.75" customHeight="1" x14ac:dyDescent="0.3">
      <c r="A2829" s="51">
        <v>2003647</v>
      </c>
      <c r="B2829" s="51" t="s">
        <v>17535</v>
      </c>
      <c r="C2829" s="51" t="s">
        <v>14704</v>
      </c>
      <c r="D2829" s="51">
        <v>2713.6</v>
      </c>
    </row>
    <row r="2830" spans="1:4" ht="15.75" customHeight="1" x14ac:dyDescent="0.3">
      <c r="A2830" s="51">
        <v>2003650</v>
      </c>
      <c r="B2830" s="51" t="s">
        <v>17536</v>
      </c>
      <c r="C2830" s="51" t="s">
        <v>14704</v>
      </c>
      <c r="D2830" s="51">
        <v>3582.5</v>
      </c>
    </row>
    <row r="2831" spans="1:4" ht="15.75" customHeight="1" x14ac:dyDescent="0.3">
      <c r="A2831" s="51">
        <v>2003649</v>
      </c>
      <c r="B2831" s="51" t="s">
        <v>17537</v>
      </c>
      <c r="C2831" s="51" t="s">
        <v>14704</v>
      </c>
      <c r="D2831" s="51">
        <v>3245.51</v>
      </c>
    </row>
    <row r="2832" spans="1:4" ht="15.75" customHeight="1" x14ac:dyDescent="0.3">
      <c r="A2832" s="51">
        <v>2003652</v>
      </c>
      <c r="B2832" s="51" t="s">
        <v>17538</v>
      </c>
      <c r="C2832" s="51" t="s">
        <v>14704</v>
      </c>
      <c r="D2832" s="51">
        <v>4615.87</v>
      </c>
    </row>
    <row r="2833" spans="1:4" ht="15.75" customHeight="1" x14ac:dyDescent="0.3">
      <c r="A2833" s="51">
        <v>2003651</v>
      </c>
      <c r="B2833" s="51" t="s">
        <v>17539</v>
      </c>
      <c r="C2833" s="51" t="s">
        <v>14704</v>
      </c>
      <c r="D2833" s="51">
        <v>4208.38</v>
      </c>
    </row>
    <row r="2834" spans="1:4" ht="15.75" customHeight="1" x14ac:dyDescent="0.3">
      <c r="A2834" s="51">
        <v>2003654</v>
      </c>
      <c r="B2834" s="51" t="s">
        <v>17540</v>
      </c>
      <c r="C2834" s="51" t="s">
        <v>14704</v>
      </c>
      <c r="D2834" s="51">
        <v>2073.2399999999998</v>
      </c>
    </row>
    <row r="2835" spans="1:4" ht="15.75" customHeight="1" x14ac:dyDescent="0.3">
      <c r="A2835" s="51">
        <v>2003653</v>
      </c>
      <c r="B2835" s="51" t="s">
        <v>17541</v>
      </c>
      <c r="C2835" s="51" t="s">
        <v>14704</v>
      </c>
      <c r="D2835" s="51">
        <v>1872.48</v>
      </c>
    </row>
    <row r="2836" spans="1:4" ht="15.75" customHeight="1" x14ac:dyDescent="0.3">
      <c r="A2836" s="51">
        <v>2003656</v>
      </c>
      <c r="B2836" s="51" t="s">
        <v>17542</v>
      </c>
      <c r="C2836" s="51" t="s">
        <v>14704</v>
      </c>
      <c r="D2836" s="51">
        <v>2041.99</v>
      </c>
    </row>
    <row r="2837" spans="1:4" ht="15.75" customHeight="1" x14ac:dyDescent="0.3">
      <c r="A2837" s="51">
        <v>2003655</v>
      </c>
      <c r="B2837" s="51" t="s">
        <v>17543</v>
      </c>
      <c r="C2837" s="51" t="s">
        <v>14704</v>
      </c>
      <c r="D2837" s="51">
        <v>1849.6</v>
      </c>
    </row>
    <row r="2838" spans="1:4" ht="15.75" customHeight="1" x14ac:dyDescent="0.3">
      <c r="A2838" s="51">
        <v>2003658</v>
      </c>
      <c r="B2838" s="51" t="s">
        <v>17544</v>
      </c>
      <c r="C2838" s="51" t="s">
        <v>14704</v>
      </c>
      <c r="D2838" s="51">
        <v>2716.56</v>
      </c>
    </row>
    <row r="2839" spans="1:4" ht="15.75" customHeight="1" x14ac:dyDescent="0.3">
      <c r="A2839" s="51">
        <v>2003657</v>
      </c>
      <c r="B2839" s="51" t="s">
        <v>17545</v>
      </c>
      <c r="C2839" s="51" t="s">
        <v>14704</v>
      </c>
      <c r="D2839" s="51">
        <v>2445.29</v>
      </c>
    </row>
    <row r="2840" spans="1:4" ht="15.75" customHeight="1" x14ac:dyDescent="0.3">
      <c r="A2840" s="51">
        <v>2003660</v>
      </c>
      <c r="B2840" s="51" t="s">
        <v>17546</v>
      </c>
      <c r="C2840" s="51" t="s">
        <v>14704</v>
      </c>
      <c r="D2840" s="51">
        <v>3420.43</v>
      </c>
    </row>
    <row r="2841" spans="1:4" ht="15.75" customHeight="1" x14ac:dyDescent="0.3">
      <c r="A2841" s="51">
        <v>2003659</v>
      </c>
      <c r="B2841" s="51" t="s">
        <v>17547</v>
      </c>
      <c r="C2841" s="51" t="s">
        <v>14704</v>
      </c>
      <c r="D2841" s="51">
        <v>3087.03</v>
      </c>
    </row>
    <row r="2842" spans="1:4" ht="15.75" customHeight="1" x14ac:dyDescent="0.3">
      <c r="A2842" s="51">
        <v>2003662</v>
      </c>
      <c r="B2842" s="51" t="s">
        <v>17548</v>
      </c>
      <c r="C2842" s="51" t="s">
        <v>14704</v>
      </c>
      <c r="D2842" s="51">
        <v>4028.7</v>
      </c>
    </row>
    <row r="2843" spans="1:4" ht="15.75" customHeight="1" x14ac:dyDescent="0.3">
      <c r="A2843" s="51">
        <v>2003661</v>
      </c>
      <c r="B2843" s="51" t="s">
        <v>17549</v>
      </c>
      <c r="C2843" s="51" t="s">
        <v>14704</v>
      </c>
      <c r="D2843" s="51">
        <v>3646.3</v>
      </c>
    </row>
    <row r="2844" spans="1:4" ht="15.75" customHeight="1" x14ac:dyDescent="0.3">
      <c r="A2844" s="51">
        <v>2003664</v>
      </c>
      <c r="B2844" s="51" t="s">
        <v>17550</v>
      </c>
      <c r="C2844" s="51" t="s">
        <v>14704</v>
      </c>
      <c r="D2844" s="51">
        <v>4985.03</v>
      </c>
    </row>
    <row r="2845" spans="1:4" ht="15.75" customHeight="1" x14ac:dyDescent="0.3">
      <c r="A2845" s="51">
        <v>2003663</v>
      </c>
      <c r="B2845" s="51" t="s">
        <v>17551</v>
      </c>
      <c r="C2845" s="51" t="s">
        <v>14704</v>
      </c>
      <c r="D2845" s="51">
        <v>4528.54</v>
      </c>
    </row>
    <row r="2846" spans="1:4" ht="15.75" customHeight="1" x14ac:dyDescent="0.3">
      <c r="A2846" s="51">
        <v>2003666</v>
      </c>
      <c r="B2846" s="51" t="s">
        <v>17552</v>
      </c>
      <c r="C2846" s="51" t="s">
        <v>14704</v>
      </c>
      <c r="D2846" s="51">
        <v>2417.73</v>
      </c>
    </row>
    <row r="2847" spans="1:4" ht="15.75" customHeight="1" x14ac:dyDescent="0.3">
      <c r="A2847" s="51">
        <v>2003665</v>
      </c>
      <c r="B2847" s="51" t="s">
        <v>17553</v>
      </c>
      <c r="C2847" s="51" t="s">
        <v>14704</v>
      </c>
      <c r="D2847" s="51">
        <v>2183.5100000000002</v>
      </c>
    </row>
    <row r="2848" spans="1:4" ht="15.75" customHeight="1" x14ac:dyDescent="0.3">
      <c r="A2848" s="51">
        <v>2003668</v>
      </c>
      <c r="B2848" s="51" t="s">
        <v>17554</v>
      </c>
      <c r="C2848" s="51" t="s">
        <v>14704</v>
      </c>
      <c r="D2848" s="51">
        <v>2390.9499999999998</v>
      </c>
    </row>
    <row r="2849" spans="1:4" ht="15.75" customHeight="1" x14ac:dyDescent="0.3">
      <c r="A2849" s="51">
        <v>2003667</v>
      </c>
      <c r="B2849" s="51" t="s">
        <v>17555</v>
      </c>
      <c r="C2849" s="51" t="s">
        <v>14704</v>
      </c>
      <c r="D2849" s="51">
        <v>2163.9</v>
      </c>
    </row>
    <row r="2850" spans="1:4" ht="15.75" customHeight="1" x14ac:dyDescent="0.3">
      <c r="A2850" s="51">
        <v>2003670</v>
      </c>
      <c r="B2850" s="51" t="s">
        <v>17556</v>
      </c>
      <c r="C2850" s="51" t="s">
        <v>14704</v>
      </c>
      <c r="D2850" s="51">
        <v>3118.71</v>
      </c>
    </row>
    <row r="2851" spans="1:4" ht="15.75" customHeight="1" x14ac:dyDescent="0.3">
      <c r="A2851" s="51">
        <v>2003669</v>
      </c>
      <c r="B2851" s="51" t="s">
        <v>17557</v>
      </c>
      <c r="C2851" s="51" t="s">
        <v>14704</v>
      </c>
      <c r="D2851" s="51">
        <v>2804.43</v>
      </c>
    </row>
    <row r="2852" spans="1:4" ht="15.75" customHeight="1" x14ac:dyDescent="0.3">
      <c r="A2852" s="51">
        <v>2003672</v>
      </c>
      <c r="B2852" s="51" t="s">
        <v>17558</v>
      </c>
      <c r="C2852" s="51" t="s">
        <v>14704</v>
      </c>
      <c r="D2852" s="51">
        <v>3858</v>
      </c>
    </row>
    <row r="2853" spans="1:4" ht="15.75" customHeight="1" x14ac:dyDescent="0.3">
      <c r="A2853" s="51">
        <v>2003671</v>
      </c>
      <c r="B2853" s="51" t="s">
        <v>17559</v>
      </c>
      <c r="C2853" s="51" t="s">
        <v>14704</v>
      </c>
      <c r="D2853" s="51">
        <v>3476.8</v>
      </c>
    </row>
    <row r="2854" spans="1:4" ht="15.75" customHeight="1" x14ac:dyDescent="0.3">
      <c r="A2854" s="51">
        <v>2003674</v>
      </c>
      <c r="B2854" s="51" t="s">
        <v>17560</v>
      </c>
      <c r="C2854" s="51" t="s">
        <v>14704</v>
      </c>
      <c r="D2854" s="51">
        <v>4492.76</v>
      </c>
    </row>
    <row r="2855" spans="1:4" ht="15.75" customHeight="1" x14ac:dyDescent="0.3">
      <c r="A2855" s="51">
        <v>2003673</v>
      </c>
      <c r="B2855" s="51" t="s">
        <v>17561</v>
      </c>
      <c r="C2855" s="51" t="s">
        <v>14704</v>
      </c>
      <c r="D2855" s="51">
        <v>4060.17</v>
      </c>
    </row>
    <row r="2856" spans="1:4" ht="15.75" customHeight="1" x14ac:dyDescent="0.3">
      <c r="A2856" s="51">
        <v>2003676</v>
      </c>
      <c r="B2856" s="51" t="s">
        <v>17562</v>
      </c>
      <c r="C2856" s="51" t="s">
        <v>14704</v>
      </c>
      <c r="D2856" s="51">
        <v>5497.75</v>
      </c>
    </row>
    <row r="2857" spans="1:4" ht="15.75" customHeight="1" x14ac:dyDescent="0.3">
      <c r="A2857" s="51">
        <v>2003675</v>
      </c>
      <c r="B2857" s="51" t="s">
        <v>17563</v>
      </c>
      <c r="C2857" s="51" t="s">
        <v>14704</v>
      </c>
      <c r="D2857" s="51">
        <v>4985.1000000000004</v>
      </c>
    </row>
    <row r="2858" spans="1:4" ht="15.75" customHeight="1" x14ac:dyDescent="0.3">
      <c r="A2858" s="51">
        <v>2003854</v>
      </c>
      <c r="B2858" s="51" t="s">
        <v>17564</v>
      </c>
      <c r="C2858" s="51" t="s">
        <v>14899</v>
      </c>
      <c r="D2858" s="51">
        <v>131.31</v>
      </c>
    </row>
    <row r="2859" spans="1:4" ht="15.75" customHeight="1" x14ac:dyDescent="0.3">
      <c r="A2859" s="51">
        <v>2003855</v>
      </c>
      <c r="B2859" s="51" t="s">
        <v>17565</v>
      </c>
      <c r="C2859" s="51" t="s">
        <v>14899</v>
      </c>
      <c r="D2859" s="51">
        <v>19.010000000000002</v>
      </c>
    </row>
    <row r="2860" spans="1:4" ht="15.75" customHeight="1" x14ac:dyDescent="0.3">
      <c r="A2860" s="51">
        <v>2003856</v>
      </c>
      <c r="B2860" s="51" t="s">
        <v>17566</v>
      </c>
      <c r="C2860" s="51" t="s">
        <v>14899</v>
      </c>
      <c r="D2860" s="51">
        <v>139.38999999999999</v>
      </c>
    </row>
    <row r="2861" spans="1:4" ht="15.75" customHeight="1" x14ac:dyDescent="0.3">
      <c r="A2861" s="51">
        <v>2003857</v>
      </c>
      <c r="B2861" s="51" t="s">
        <v>17567</v>
      </c>
      <c r="C2861" s="51" t="s">
        <v>14899</v>
      </c>
      <c r="D2861" s="51">
        <v>72.930000000000007</v>
      </c>
    </row>
    <row r="2862" spans="1:4" ht="15.75" customHeight="1" x14ac:dyDescent="0.3">
      <c r="A2862" s="51">
        <v>2019782</v>
      </c>
      <c r="B2862" s="51" t="s">
        <v>17568</v>
      </c>
      <c r="C2862" s="51" t="s">
        <v>10</v>
      </c>
      <c r="D2862" s="51">
        <v>1166.43</v>
      </c>
    </row>
    <row r="2863" spans="1:4" ht="15.75" customHeight="1" x14ac:dyDescent="0.3">
      <c r="A2863" s="51">
        <v>2019783</v>
      </c>
      <c r="B2863" s="51" t="s">
        <v>17569</v>
      </c>
      <c r="C2863" s="51" t="s">
        <v>10</v>
      </c>
      <c r="D2863" s="51">
        <v>1825.45</v>
      </c>
    </row>
    <row r="2864" spans="1:4" ht="15.75" customHeight="1" x14ac:dyDescent="0.3">
      <c r="A2864" s="51">
        <v>2019784</v>
      </c>
      <c r="B2864" s="51" t="s">
        <v>17570</v>
      </c>
      <c r="C2864" s="51" t="s">
        <v>10</v>
      </c>
      <c r="D2864" s="51">
        <v>2348.96</v>
      </c>
    </row>
    <row r="2865" spans="1:4" ht="15.75" customHeight="1" x14ac:dyDescent="0.3">
      <c r="A2865" s="51">
        <v>2019785</v>
      </c>
      <c r="B2865" s="51" t="s">
        <v>17571</v>
      </c>
      <c r="C2865" s="51" t="s">
        <v>10</v>
      </c>
      <c r="D2865" s="51">
        <v>3119.57</v>
      </c>
    </row>
    <row r="2866" spans="1:4" ht="15.75" customHeight="1" x14ac:dyDescent="0.3">
      <c r="A2866" s="51">
        <v>2019776</v>
      </c>
      <c r="B2866" s="51" t="s">
        <v>17572</v>
      </c>
      <c r="C2866" s="51" t="s">
        <v>10</v>
      </c>
      <c r="D2866" s="51">
        <v>530.42999999999995</v>
      </c>
    </row>
    <row r="2867" spans="1:4" ht="15.75" customHeight="1" x14ac:dyDescent="0.3">
      <c r="A2867" s="51">
        <v>2019777</v>
      </c>
      <c r="B2867" s="51" t="s">
        <v>17573</v>
      </c>
      <c r="C2867" s="51" t="s">
        <v>10</v>
      </c>
      <c r="D2867" s="51">
        <v>1368.32</v>
      </c>
    </row>
    <row r="2868" spans="1:4" ht="15.75" customHeight="1" x14ac:dyDescent="0.3">
      <c r="A2868" s="51">
        <v>2019778</v>
      </c>
      <c r="B2868" s="51" t="s">
        <v>17574</v>
      </c>
      <c r="C2868" s="51" t="s">
        <v>10</v>
      </c>
      <c r="D2868" s="51">
        <v>2297.54</v>
      </c>
    </row>
    <row r="2869" spans="1:4" ht="15.75" customHeight="1" x14ac:dyDescent="0.3">
      <c r="A2869" s="51">
        <v>2019779</v>
      </c>
      <c r="B2869" s="51" t="s">
        <v>17575</v>
      </c>
      <c r="C2869" s="51" t="s">
        <v>10</v>
      </c>
      <c r="D2869" s="51">
        <v>810.8</v>
      </c>
    </row>
    <row r="2870" spans="1:4" ht="15.75" customHeight="1" x14ac:dyDescent="0.3">
      <c r="A2870" s="51">
        <v>2019780</v>
      </c>
      <c r="B2870" s="51" t="s">
        <v>17576</v>
      </c>
      <c r="C2870" s="51" t="s">
        <v>10</v>
      </c>
      <c r="D2870" s="51">
        <v>989.1</v>
      </c>
    </row>
    <row r="2871" spans="1:4" ht="15.75" customHeight="1" x14ac:dyDescent="0.3">
      <c r="A2871" s="51">
        <v>2019781</v>
      </c>
      <c r="B2871" s="51" t="s">
        <v>17577</v>
      </c>
      <c r="C2871" s="51" t="s">
        <v>10</v>
      </c>
      <c r="D2871" s="51">
        <v>1245.79</v>
      </c>
    </row>
    <row r="2872" spans="1:4" ht="15.75" customHeight="1" x14ac:dyDescent="0.3">
      <c r="A2872" s="51">
        <v>2019773</v>
      </c>
      <c r="B2872" s="51" t="s">
        <v>17578</v>
      </c>
      <c r="C2872" s="51" t="s">
        <v>10</v>
      </c>
      <c r="D2872" s="51">
        <v>355.12</v>
      </c>
    </row>
    <row r="2873" spans="1:4" ht="15.75" customHeight="1" x14ac:dyDescent="0.3">
      <c r="A2873" s="51">
        <v>2019774</v>
      </c>
      <c r="B2873" s="51" t="s">
        <v>17579</v>
      </c>
      <c r="C2873" s="51" t="s">
        <v>10</v>
      </c>
      <c r="D2873" s="51">
        <v>379.96</v>
      </c>
    </row>
    <row r="2874" spans="1:4" ht="15.75" customHeight="1" x14ac:dyDescent="0.3">
      <c r="A2874" s="51">
        <v>2019775</v>
      </c>
      <c r="B2874" s="51" t="s">
        <v>17580</v>
      </c>
      <c r="C2874" s="51" t="s">
        <v>10</v>
      </c>
      <c r="D2874" s="51">
        <v>329.66</v>
      </c>
    </row>
    <row r="2875" spans="1:4" ht="15.75" customHeight="1" x14ac:dyDescent="0.3">
      <c r="A2875" s="51">
        <v>2019755</v>
      </c>
      <c r="B2875" s="51" t="s">
        <v>17581</v>
      </c>
      <c r="C2875" s="51" t="s">
        <v>10</v>
      </c>
      <c r="D2875" s="51">
        <v>421.98</v>
      </c>
    </row>
    <row r="2876" spans="1:4" ht="15.75" customHeight="1" x14ac:dyDescent="0.3">
      <c r="A2876" s="51">
        <v>2019764</v>
      </c>
      <c r="B2876" s="51" t="s">
        <v>17582</v>
      </c>
      <c r="C2876" s="51" t="s">
        <v>10</v>
      </c>
      <c r="D2876" s="51">
        <v>450.82</v>
      </c>
    </row>
    <row r="2877" spans="1:4" ht="15.75" customHeight="1" x14ac:dyDescent="0.3">
      <c r="A2877" s="51">
        <v>2019756</v>
      </c>
      <c r="B2877" s="51" t="s">
        <v>17583</v>
      </c>
      <c r="C2877" s="51" t="s">
        <v>10</v>
      </c>
      <c r="D2877" s="51">
        <v>757.44</v>
      </c>
    </row>
    <row r="2878" spans="1:4" ht="15.75" customHeight="1" x14ac:dyDescent="0.3">
      <c r="A2878" s="51">
        <v>2019765</v>
      </c>
      <c r="B2878" s="51" t="s">
        <v>17584</v>
      </c>
      <c r="C2878" s="51" t="s">
        <v>10</v>
      </c>
      <c r="D2878" s="51">
        <v>786.28</v>
      </c>
    </row>
    <row r="2879" spans="1:4" ht="15.75" customHeight="1" x14ac:dyDescent="0.3">
      <c r="A2879" s="51">
        <v>2019757</v>
      </c>
      <c r="B2879" s="51" t="s">
        <v>17585</v>
      </c>
      <c r="C2879" s="51" t="s">
        <v>10</v>
      </c>
      <c r="D2879" s="51">
        <v>796.25</v>
      </c>
    </row>
    <row r="2880" spans="1:4" ht="15.75" customHeight="1" x14ac:dyDescent="0.3">
      <c r="A2880" s="51">
        <v>2019766</v>
      </c>
      <c r="B2880" s="51" t="s">
        <v>17586</v>
      </c>
      <c r="C2880" s="51" t="s">
        <v>10</v>
      </c>
      <c r="D2880" s="51">
        <v>859.36</v>
      </c>
    </row>
    <row r="2881" spans="1:4" ht="15.75" customHeight="1" x14ac:dyDescent="0.3">
      <c r="A2881" s="51">
        <v>2019758</v>
      </c>
      <c r="B2881" s="51" t="s">
        <v>17587</v>
      </c>
      <c r="C2881" s="51" t="s">
        <v>10</v>
      </c>
      <c r="D2881" s="51">
        <v>837.5</v>
      </c>
    </row>
    <row r="2882" spans="1:4" ht="15.75" customHeight="1" x14ac:dyDescent="0.3">
      <c r="A2882" s="51">
        <v>2019767</v>
      </c>
      <c r="B2882" s="51" t="s">
        <v>17588</v>
      </c>
      <c r="C2882" s="51" t="s">
        <v>10</v>
      </c>
      <c r="D2882" s="51">
        <v>901.07</v>
      </c>
    </row>
    <row r="2883" spans="1:4" ht="15.75" customHeight="1" x14ac:dyDescent="0.3">
      <c r="A2883" s="51">
        <v>2019759</v>
      </c>
      <c r="B2883" s="51" t="s">
        <v>17589</v>
      </c>
      <c r="C2883" s="51" t="s">
        <v>10</v>
      </c>
      <c r="D2883" s="51">
        <v>940.03</v>
      </c>
    </row>
    <row r="2884" spans="1:4" ht="15.75" customHeight="1" x14ac:dyDescent="0.3">
      <c r="A2884" s="51">
        <v>2019768</v>
      </c>
      <c r="B2884" s="51" t="s">
        <v>17590</v>
      </c>
      <c r="C2884" s="51" t="s">
        <v>10</v>
      </c>
      <c r="D2884" s="51">
        <v>1012.92</v>
      </c>
    </row>
    <row r="2885" spans="1:4" ht="15.75" customHeight="1" x14ac:dyDescent="0.3">
      <c r="A2885" s="51">
        <v>2019760</v>
      </c>
      <c r="B2885" s="51" t="s">
        <v>17591</v>
      </c>
      <c r="C2885" s="51" t="s">
        <v>10</v>
      </c>
      <c r="D2885" s="51">
        <v>1157.77</v>
      </c>
    </row>
    <row r="2886" spans="1:4" ht="15.75" customHeight="1" x14ac:dyDescent="0.3">
      <c r="A2886" s="51">
        <v>2019769</v>
      </c>
      <c r="B2886" s="51" t="s">
        <v>17592</v>
      </c>
      <c r="C2886" s="51" t="s">
        <v>10</v>
      </c>
      <c r="D2886" s="51">
        <v>1239.99</v>
      </c>
    </row>
    <row r="2887" spans="1:4" ht="15.75" customHeight="1" x14ac:dyDescent="0.3">
      <c r="A2887" s="51">
        <v>2019761</v>
      </c>
      <c r="B2887" s="51" t="s">
        <v>17593</v>
      </c>
      <c r="C2887" s="51" t="s">
        <v>10</v>
      </c>
      <c r="D2887" s="51">
        <v>1170.8399999999999</v>
      </c>
    </row>
    <row r="2888" spans="1:4" ht="15.75" customHeight="1" x14ac:dyDescent="0.3">
      <c r="A2888" s="51">
        <v>2019770</v>
      </c>
      <c r="B2888" s="51" t="s">
        <v>17594</v>
      </c>
      <c r="C2888" s="51" t="s">
        <v>10</v>
      </c>
      <c r="D2888" s="51">
        <v>1239.08</v>
      </c>
    </row>
    <row r="2889" spans="1:4" ht="15.75" customHeight="1" x14ac:dyDescent="0.3">
      <c r="A2889" s="51">
        <v>2019762</v>
      </c>
      <c r="B2889" s="51" t="s">
        <v>17595</v>
      </c>
      <c r="C2889" s="51" t="s">
        <v>10</v>
      </c>
      <c r="D2889" s="51">
        <v>1315.66</v>
      </c>
    </row>
    <row r="2890" spans="1:4" ht="15.75" customHeight="1" x14ac:dyDescent="0.3">
      <c r="A2890" s="51">
        <v>2019771</v>
      </c>
      <c r="B2890" s="51" t="s">
        <v>17596</v>
      </c>
      <c r="C2890" s="51" t="s">
        <v>10</v>
      </c>
      <c r="D2890" s="51">
        <v>1402.54</v>
      </c>
    </row>
    <row r="2891" spans="1:4" ht="15.75" customHeight="1" x14ac:dyDescent="0.3">
      <c r="A2891" s="51">
        <v>2019763</v>
      </c>
      <c r="B2891" s="51" t="s">
        <v>17597</v>
      </c>
      <c r="C2891" s="51" t="s">
        <v>10</v>
      </c>
      <c r="D2891" s="51">
        <v>4479.34</v>
      </c>
    </row>
    <row r="2892" spans="1:4" ht="15.75" customHeight="1" x14ac:dyDescent="0.3">
      <c r="A2892" s="51">
        <v>2019772</v>
      </c>
      <c r="B2892" s="51" t="s">
        <v>17598</v>
      </c>
      <c r="C2892" s="51" t="s">
        <v>10</v>
      </c>
      <c r="D2892" s="51">
        <v>4564.82</v>
      </c>
    </row>
    <row r="2893" spans="1:4" ht="15.75" customHeight="1" x14ac:dyDescent="0.3">
      <c r="A2893" s="51">
        <v>2003811</v>
      </c>
      <c r="B2893" s="51" t="s">
        <v>17599</v>
      </c>
      <c r="C2893" s="51" t="s">
        <v>10</v>
      </c>
      <c r="D2893" s="51">
        <v>151.66999999999999</v>
      </c>
    </row>
    <row r="2894" spans="1:4" ht="15.75" customHeight="1" x14ac:dyDescent="0.3">
      <c r="A2894" s="51">
        <v>2003812</v>
      </c>
      <c r="B2894" s="51" t="s">
        <v>17600</v>
      </c>
      <c r="C2894" s="51" t="s">
        <v>10</v>
      </c>
      <c r="D2894" s="51">
        <v>179.75</v>
      </c>
    </row>
    <row r="2895" spans="1:4" ht="15.75" customHeight="1" x14ac:dyDescent="0.3">
      <c r="A2895" s="51">
        <v>2003813</v>
      </c>
      <c r="B2895" s="51" t="s">
        <v>17601</v>
      </c>
      <c r="C2895" s="51" t="s">
        <v>10</v>
      </c>
      <c r="D2895" s="51">
        <v>214.18</v>
      </c>
    </row>
    <row r="2896" spans="1:4" ht="15.75" customHeight="1" x14ac:dyDescent="0.3">
      <c r="A2896" s="51">
        <v>2003814</v>
      </c>
      <c r="B2896" s="51" t="s">
        <v>17602</v>
      </c>
      <c r="C2896" s="51" t="s">
        <v>10</v>
      </c>
      <c r="D2896" s="51">
        <v>244.38</v>
      </c>
    </row>
    <row r="2897" spans="1:4" ht="15.75" customHeight="1" x14ac:dyDescent="0.3">
      <c r="A2897" s="51">
        <v>2003815</v>
      </c>
      <c r="B2897" s="51" t="s">
        <v>17603</v>
      </c>
      <c r="C2897" s="51" t="s">
        <v>10</v>
      </c>
      <c r="D2897" s="51">
        <v>274.58</v>
      </c>
    </row>
    <row r="2898" spans="1:4" ht="15.75" customHeight="1" x14ac:dyDescent="0.3">
      <c r="A2898" s="51">
        <v>2003816</v>
      </c>
      <c r="B2898" s="51" t="s">
        <v>17604</v>
      </c>
      <c r="C2898" s="51" t="s">
        <v>10</v>
      </c>
      <c r="D2898" s="51">
        <v>339.21</v>
      </c>
    </row>
    <row r="2899" spans="1:4" ht="15.75" customHeight="1" x14ac:dyDescent="0.3">
      <c r="A2899" s="51">
        <v>2003817</v>
      </c>
      <c r="B2899" s="51" t="s">
        <v>17605</v>
      </c>
      <c r="C2899" s="51" t="s">
        <v>10</v>
      </c>
      <c r="D2899" s="51">
        <v>397.48</v>
      </c>
    </row>
    <row r="2900" spans="1:4" ht="15.75" customHeight="1" x14ac:dyDescent="0.3">
      <c r="A2900" s="51">
        <v>2003799</v>
      </c>
      <c r="B2900" s="51" t="s">
        <v>17606</v>
      </c>
      <c r="C2900" s="51" t="s">
        <v>10</v>
      </c>
      <c r="D2900" s="51">
        <v>70.45</v>
      </c>
    </row>
    <row r="2901" spans="1:4" ht="15.75" customHeight="1" x14ac:dyDescent="0.3">
      <c r="A2901" s="51">
        <v>2003798</v>
      </c>
      <c r="B2901" s="51" t="s">
        <v>17607</v>
      </c>
      <c r="C2901" s="51" t="s">
        <v>10</v>
      </c>
      <c r="D2901" s="51">
        <v>61.96</v>
      </c>
    </row>
    <row r="2902" spans="1:4" ht="15.75" customHeight="1" x14ac:dyDescent="0.3">
      <c r="A2902" s="51">
        <v>2003801</v>
      </c>
      <c r="B2902" s="51" t="s">
        <v>17608</v>
      </c>
      <c r="C2902" s="51" t="s">
        <v>10</v>
      </c>
      <c r="D2902" s="51">
        <v>88.3</v>
      </c>
    </row>
    <row r="2903" spans="1:4" ht="15.75" customHeight="1" x14ac:dyDescent="0.3">
      <c r="A2903" s="51">
        <v>2003800</v>
      </c>
      <c r="B2903" s="51" t="s">
        <v>17609</v>
      </c>
      <c r="C2903" s="51" t="s">
        <v>10</v>
      </c>
      <c r="D2903" s="51">
        <v>76.48</v>
      </c>
    </row>
    <row r="2904" spans="1:4" ht="15.75" customHeight="1" x14ac:dyDescent="0.3">
      <c r="A2904" s="51">
        <v>2003714</v>
      </c>
      <c r="B2904" s="51" t="s">
        <v>17610</v>
      </c>
      <c r="C2904" s="51" t="s">
        <v>14704</v>
      </c>
      <c r="D2904" s="51">
        <v>1633.84</v>
      </c>
    </row>
    <row r="2905" spans="1:4" ht="15.75" customHeight="1" x14ac:dyDescent="0.3">
      <c r="A2905" s="51">
        <v>2003713</v>
      </c>
      <c r="B2905" s="51" t="s">
        <v>17611</v>
      </c>
      <c r="C2905" s="51" t="s">
        <v>14704</v>
      </c>
      <c r="D2905" s="51">
        <v>1596.56</v>
      </c>
    </row>
    <row r="2906" spans="1:4" ht="15.75" customHeight="1" x14ac:dyDescent="0.3">
      <c r="A2906" s="51">
        <v>2003716</v>
      </c>
      <c r="B2906" s="51" t="s">
        <v>17612</v>
      </c>
      <c r="C2906" s="51" t="s">
        <v>14704</v>
      </c>
      <c r="D2906" s="51">
        <v>1931.6</v>
      </c>
    </row>
    <row r="2907" spans="1:4" ht="15.75" customHeight="1" x14ac:dyDescent="0.3">
      <c r="A2907" s="51">
        <v>2003715</v>
      </c>
      <c r="B2907" s="51" t="s">
        <v>17613</v>
      </c>
      <c r="C2907" s="51" t="s">
        <v>14704</v>
      </c>
      <c r="D2907" s="51">
        <v>1887.64</v>
      </c>
    </row>
    <row r="2908" spans="1:4" ht="15.75" customHeight="1" x14ac:dyDescent="0.3">
      <c r="A2908" s="51">
        <v>2003718</v>
      </c>
      <c r="B2908" s="51" t="s">
        <v>17614</v>
      </c>
      <c r="C2908" s="51" t="s">
        <v>14704</v>
      </c>
      <c r="D2908" s="51">
        <v>2222.9299999999998</v>
      </c>
    </row>
    <row r="2909" spans="1:4" ht="15.75" customHeight="1" x14ac:dyDescent="0.3">
      <c r="A2909" s="51">
        <v>2003717</v>
      </c>
      <c r="B2909" s="51" t="s">
        <v>17615</v>
      </c>
      <c r="C2909" s="51" t="s">
        <v>14704</v>
      </c>
      <c r="D2909" s="51">
        <v>2173.52</v>
      </c>
    </row>
    <row r="2910" spans="1:4" ht="15.75" customHeight="1" x14ac:dyDescent="0.3">
      <c r="A2910" s="51">
        <v>2003720</v>
      </c>
      <c r="B2910" s="51" t="s">
        <v>17616</v>
      </c>
      <c r="C2910" s="51" t="s">
        <v>14704</v>
      </c>
      <c r="D2910" s="51">
        <v>2520.66</v>
      </c>
    </row>
    <row r="2911" spans="1:4" ht="15.75" customHeight="1" x14ac:dyDescent="0.3">
      <c r="A2911" s="51">
        <v>2003719</v>
      </c>
      <c r="B2911" s="51" t="s">
        <v>17617</v>
      </c>
      <c r="C2911" s="51" t="s">
        <v>14704</v>
      </c>
      <c r="D2911" s="51">
        <v>2464.5700000000002</v>
      </c>
    </row>
    <row r="2912" spans="1:4" ht="15.75" customHeight="1" x14ac:dyDescent="0.3">
      <c r="A2912" s="51">
        <v>2003722</v>
      </c>
      <c r="B2912" s="51" t="s">
        <v>17618</v>
      </c>
      <c r="C2912" s="51" t="s">
        <v>14704</v>
      </c>
      <c r="D2912" s="51">
        <v>2811.99</v>
      </c>
    </row>
    <row r="2913" spans="1:4" ht="15.75" customHeight="1" x14ac:dyDescent="0.3">
      <c r="A2913" s="51">
        <v>2003721</v>
      </c>
      <c r="B2913" s="51" t="s">
        <v>17619</v>
      </c>
      <c r="C2913" s="51" t="s">
        <v>14704</v>
      </c>
      <c r="D2913" s="51">
        <v>2750.44</v>
      </c>
    </row>
    <row r="2914" spans="1:4" ht="15.75" customHeight="1" x14ac:dyDescent="0.3">
      <c r="A2914" s="51">
        <v>2003724</v>
      </c>
      <c r="B2914" s="51" t="s">
        <v>17620</v>
      </c>
      <c r="C2914" s="51" t="s">
        <v>14704</v>
      </c>
      <c r="D2914" s="51">
        <v>3109.76</v>
      </c>
    </row>
    <row r="2915" spans="1:4" ht="15.75" customHeight="1" x14ac:dyDescent="0.3">
      <c r="A2915" s="51">
        <v>2003723</v>
      </c>
      <c r="B2915" s="51" t="s">
        <v>17621</v>
      </c>
      <c r="C2915" s="51" t="s">
        <v>14704</v>
      </c>
      <c r="D2915" s="51">
        <v>3041.53</v>
      </c>
    </row>
    <row r="2916" spans="1:4" ht="15.75" customHeight="1" x14ac:dyDescent="0.3">
      <c r="A2916" s="51">
        <v>2003726</v>
      </c>
      <c r="B2916" s="51" t="s">
        <v>17622</v>
      </c>
      <c r="C2916" s="51" t="s">
        <v>14704</v>
      </c>
      <c r="D2916" s="51">
        <v>3401.09</v>
      </c>
    </row>
    <row r="2917" spans="1:4" ht="15.75" customHeight="1" x14ac:dyDescent="0.3">
      <c r="A2917" s="51">
        <v>2003725</v>
      </c>
      <c r="B2917" s="51" t="s">
        <v>17623</v>
      </c>
      <c r="C2917" s="51" t="s">
        <v>14704</v>
      </c>
      <c r="D2917" s="51">
        <v>3327.41</v>
      </c>
    </row>
    <row r="2918" spans="1:4" ht="15.75" customHeight="1" x14ac:dyDescent="0.3">
      <c r="A2918" s="51">
        <v>2003859</v>
      </c>
      <c r="B2918" s="51" t="s">
        <v>17624</v>
      </c>
      <c r="C2918" s="51" t="s">
        <v>14899</v>
      </c>
      <c r="D2918" s="51">
        <v>68.430000000000007</v>
      </c>
    </row>
    <row r="2919" spans="1:4" ht="15.75" customHeight="1" x14ac:dyDescent="0.3">
      <c r="A2919" s="51">
        <v>2003861</v>
      </c>
      <c r="B2919" s="51" t="s">
        <v>17625</v>
      </c>
      <c r="C2919" s="51" t="s">
        <v>10</v>
      </c>
      <c r="D2919" s="51">
        <v>31.98</v>
      </c>
    </row>
    <row r="2920" spans="1:4" ht="15.75" customHeight="1" x14ac:dyDescent="0.3">
      <c r="A2920" s="51">
        <v>2003862</v>
      </c>
      <c r="B2920" s="51" t="s">
        <v>17626</v>
      </c>
      <c r="C2920" s="51" t="s">
        <v>10</v>
      </c>
      <c r="D2920" s="51">
        <v>28.77</v>
      </c>
    </row>
    <row r="2921" spans="1:4" ht="15.75" customHeight="1" x14ac:dyDescent="0.3">
      <c r="A2921" s="51">
        <v>2003411</v>
      </c>
      <c r="B2921" s="51" t="s">
        <v>17627</v>
      </c>
      <c r="C2921" s="51" t="s">
        <v>10</v>
      </c>
      <c r="D2921" s="51">
        <v>818.78</v>
      </c>
    </row>
    <row r="2922" spans="1:4" ht="15.75" customHeight="1" x14ac:dyDescent="0.3">
      <c r="A2922" s="51">
        <v>2003410</v>
      </c>
      <c r="B2922" s="51" t="s">
        <v>17628</v>
      </c>
      <c r="C2922" s="51" t="s">
        <v>10</v>
      </c>
      <c r="D2922" s="51">
        <v>768.47</v>
      </c>
    </row>
    <row r="2923" spans="1:4" ht="15.75" customHeight="1" x14ac:dyDescent="0.3">
      <c r="A2923" s="51">
        <v>2003415</v>
      </c>
      <c r="B2923" s="51" t="s">
        <v>17629</v>
      </c>
      <c r="C2923" s="51" t="s">
        <v>10</v>
      </c>
      <c r="D2923" s="51">
        <v>900.62</v>
      </c>
    </row>
    <row r="2924" spans="1:4" ht="15.75" customHeight="1" x14ac:dyDescent="0.3">
      <c r="A2924" s="51">
        <v>2003414</v>
      </c>
      <c r="B2924" s="51" t="s">
        <v>17630</v>
      </c>
      <c r="C2924" s="51" t="s">
        <v>10</v>
      </c>
      <c r="D2924" s="51">
        <v>844.9</v>
      </c>
    </row>
    <row r="2925" spans="1:4" ht="15.75" customHeight="1" x14ac:dyDescent="0.3">
      <c r="A2925" s="51">
        <v>2003419</v>
      </c>
      <c r="B2925" s="51" t="s">
        <v>17631</v>
      </c>
      <c r="C2925" s="51" t="s">
        <v>10</v>
      </c>
      <c r="D2925" s="51">
        <v>1091.73</v>
      </c>
    </row>
    <row r="2926" spans="1:4" ht="15.75" customHeight="1" x14ac:dyDescent="0.3">
      <c r="A2926" s="51">
        <v>2003418</v>
      </c>
      <c r="B2926" s="51" t="s">
        <v>17632</v>
      </c>
      <c r="C2926" s="51" t="s">
        <v>10</v>
      </c>
      <c r="D2926" s="51">
        <v>1021.75</v>
      </c>
    </row>
    <row r="2927" spans="1:4" ht="15.75" customHeight="1" x14ac:dyDescent="0.3">
      <c r="A2927" s="51">
        <v>2003423</v>
      </c>
      <c r="B2927" s="51" t="s">
        <v>17633</v>
      </c>
      <c r="C2927" s="51" t="s">
        <v>10</v>
      </c>
      <c r="D2927" s="51">
        <v>1253.6500000000001</v>
      </c>
    </row>
    <row r="2928" spans="1:4" ht="15.75" customHeight="1" x14ac:dyDescent="0.3">
      <c r="A2928" s="51">
        <v>2003422</v>
      </c>
      <c r="B2928" s="51" t="s">
        <v>17634</v>
      </c>
      <c r="C2928" s="51" t="s">
        <v>10</v>
      </c>
      <c r="D2928" s="51">
        <v>1173.69</v>
      </c>
    </row>
    <row r="2929" spans="1:4" ht="15.75" customHeight="1" x14ac:dyDescent="0.3">
      <c r="A2929" s="51">
        <v>2003427</v>
      </c>
      <c r="B2929" s="51" t="s">
        <v>17635</v>
      </c>
      <c r="C2929" s="51" t="s">
        <v>10</v>
      </c>
      <c r="D2929" s="51">
        <v>1495.99</v>
      </c>
    </row>
    <row r="2930" spans="1:4" ht="15.75" customHeight="1" x14ac:dyDescent="0.3">
      <c r="A2930" s="51">
        <v>2003426</v>
      </c>
      <c r="B2930" s="51" t="s">
        <v>17636</v>
      </c>
      <c r="C2930" s="51" t="s">
        <v>10</v>
      </c>
      <c r="D2930" s="51">
        <v>1400.62</v>
      </c>
    </row>
    <row r="2931" spans="1:4" ht="15.75" customHeight="1" x14ac:dyDescent="0.3">
      <c r="A2931" s="51">
        <v>2003431</v>
      </c>
      <c r="B2931" s="51" t="s">
        <v>17637</v>
      </c>
      <c r="C2931" s="51" t="s">
        <v>10</v>
      </c>
      <c r="D2931" s="51">
        <v>1645.56</v>
      </c>
    </row>
    <row r="2932" spans="1:4" ht="15.75" customHeight="1" x14ac:dyDescent="0.3">
      <c r="A2932" s="51">
        <v>2003430</v>
      </c>
      <c r="B2932" s="51" t="s">
        <v>17638</v>
      </c>
      <c r="C2932" s="51" t="s">
        <v>10</v>
      </c>
      <c r="D2932" s="51">
        <v>1532.85</v>
      </c>
    </row>
    <row r="2933" spans="1:4" ht="15.75" customHeight="1" x14ac:dyDescent="0.3">
      <c r="A2933" s="51">
        <v>2003435</v>
      </c>
      <c r="B2933" s="51" t="s">
        <v>17639</v>
      </c>
      <c r="C2933" s="51" t="s">
        <v>10</v>
      </c>
      <c r="D2933" s="51">
        <v>1908.9</v>
      </c>
    </row>
    <row r="2934" spans="1:4" ht="15.75" customHeight="1" x14ac:dyDescent="0.3">
      <c r="A2934" s="51">
        <v>2003434</v>
      </c>
      <c r="B2934" s="51" t="s">
        <v>17640</v>
      </c>
      <c r="C2934" s="51" t="s">
        <v>10</v>
      </c>
      <c r="D2934" s="51">
        <v>1779.08</v>
      </c>
    </row>
    <row r="2935" spans="1:4" ht="15.75" customHeight="1" x14ac:dyDescent="0.3">
      <c r="A2935" s="51">
        <v>2003439</v>
      </c>
      <c r="B2935" s="51" t="s">
        <v>17641</v>
      </c>
      <c r="C2935" s="51" t="s">
        <v>10</v>
      </c>
      <c r="D2935" s="51">
        <v>2239.7600000000002</v>
      </c>
    </row>
    <row r="2936" spans="1:4" ht="15.75" customHeight="1" x14ac:dyDescent="0.3">
      <c r="A2936" s="51">
        <v>2003438</v>
      </c>
      <c r="B2936" s="51" t="s">
        <v>17642</v>
      </c>
      <c r="C2936" s="51" t="s">
        <v>10</v>
      </c>
      <c r="D2936" s="51">
        <v>2088.5500000000002</v>
      </c>
    </row>
    <row r="2937" spans="1:4" ht="15.75" customHeight="1" x14ac:dyDescent="0.3">
      <c r="A2937" s="51">
        <v>2003167</v>
      </c>
      <c r="B2937" s="51" t="s">
        <v>17643</v>
      </c>
      <c r="C2937" s="51" t="s">
        <v>10</v>
      </c>
      <c r="D2937" s="51">
        <v>2185.06</v>
      </c>
    </row>
    <row r="2938" spans="1:4" ht="15.75" customHeight="1" x14ac:dyDescent="0.3">
      <c r="A2938" s="51">
        <v>2003168</v>
      </c>
      <c r="B2938" s="51" t="s">
        <v>17644</v>
      </c>
      <c r="C2938" s="51" t="s">
        <v>10</v>
      </c>
      <c r="D2938" s="51">
        <v>2029.63</v>
      </c>
    </row>
    <row r="2939" spans="1:4" ht="15.75" customHeight="1" x14ac:dyDescent="0.3">
      <c r="A2939" s="51">
        <v>2003407</v>
      </c>
      <c r="B2939" s="51" t="s">
        <v>17645</v>
      </c>
      <c r="C2939" s="51" t="s">
        <v>10</v>
      </c>
      <c r="D2939" s="51">
        <v>703.83</v>
      </c>
    </row>
    <row r="2940" spans="1:4" ht="15.75" customHeight="1" x14ac:dyDescent="0.3">
      <c r="A2940" s="51">
        <v>2003406</v>
      </c>
      <c r="B2940" s="51" t="s">
        <v>17646</v>
      </c>
      <c r="C2940" s="51" t="s">
        <v>10</v>
      </c>
      <c r="D2940" s="51">
        <v>664.89</v>
      </c>
    </row>
    <row r="2941" spans="1:4" ht="15.75" customHeight="1" x14ac:dyDescent="0.3">
      <c r="A2941" s="51">
        <v>2003169</v>
      </c>
      <c r="B2941" s="51" t="s">
        <v>17647</v>
      </c>
      <c r="C2941" s="51" t="s">
        <v>10</v>
      </c>
      <c r="D2941" s="51">
        <v>2836.44</v>
      </c>
    </row>
    <row r="2942" spans="1:4" ht="15.75" customHeight="1" x14ac:dyDescent="0.3">
      <c r="A2942" s="51">
        <v>2003170</v>
      </c>
      <c r="B2942" s="51" t="s">
        <v>17648</v>
      </c>
      <c r="C2942" s="51" t="s">
        <v>10</v>
      </c>
      <c r="D2942" s="51">
        <v>2637.39</v>
      </c>
    </row>
    <row r="2943" spans="1:4" ht="15.75" customHeight="1" x14ac:dyDescent="0.3">
      <c r="A2943" s="51">
        <v>2003389</v>
      </c>
      <c r="B2943" s="51" t="s">
        <v>17649</v>
      </c>
      <c r="C2943" s="51" t="s">
        <v>10</v>
      </c>
      <c r="D2943" s="51">
        <v>251.5</v>
      </c>
    </row>
    <row r="2944" spans="1:4" ht="15.75" customHeight="1" x14ac:dyDescent="0.3">
      <c r="A2944" s="51">
        <v>2003388</v>
      </c>
      <c r="B2944" s="51" t="s">
        <v>17650</v>
      </c>
      <c r="C2944" s="51" t="s">
        <v>10</v>
      </c>
      <c r="D2944" s="51">
        <v>234.85</v>
      </c>
    </row>
    <row r="2945" spans="1:4" ht="15.75" customHeight="1" x14ac:dyDescent="0.3">
      <c r="A2945" s="51">
        <v>2003393</v>
      </c>
      <c r="B2945" s="51" t="s">
        <v>17651</v>
      </c>
      <c r="C2945" s="51" t="s">
        <v>10</v>
      </c>
      <c r="D2945" s="51">
        <v>379.58</v>
      </c>
    </row>
    <row r="2946" spans="1:4" ht="15.75" customHeight="1" x14ac:dyDescent="0.3">
      <c r="A2946" s="51">
        <v>2003392</v>
      </c>
      <c r="B2946" s="51" t="s">
        <v>17652</v>
      </c>
      <c r="C2946" s="51" t="s">
        <v>10</v>
      </c>
      <c r="D2946" s="51">
        <v>356.87</v>
      </c>
    </row>
    <row r="2947" spans="1:4" ht="15.75" customHeight="1" x14ac:dyDescent="0.3">
      <c r="A2947" s="51">
        <v>2003173</v>
      </c>
      <c r="B2947" s="51" t="s">
        <v>17653</v>
      </c>
      <c r="C2947" s="51" t="s">
        <v>10</v>
      </c>
      <c r="D2947" s="51">
        <v>916.76</v>
      </c>
    </row>
    <row r="2948" spans="1:4" ht="15.75" customHeight="1" x14ac:dyDescent="0.3">
      <c r="A2948" s="51">
        <v>2003174</v>
      </c>
      <c r="B2948" s="51" t="s">
        <v>17654</v>
      </c>
      <c r="C2948" s="51" t="s">
        <v>10</v>
      </c>
      <c r="D2948" s="51">
        <v>864.92</v>
      </c>
    </row>
    <row r="2949" spans="1:4" ht="15.75" customHeight="1" x14ac:dyDescent="0.3">
      <c r="A2949" s="51">
        <v>2003171</v>
      </c>
      <c r="B2949" s="51" t="s">
        <v>17655</v>
      </c>
      <c r="C2949" s="51" t="s">
        <v>10</v>
      </c>
      <c r="D2949" s="51">
        <v>634.87</v>
      </c>
    </row>
    <row r="2950" spans="1:4" ht="15.75" customHeight="1" x14ac:dyDescent="0.3">
      <c r="A2950" s="51">
        <v>2003172</v>
      </c>
      <c r="B2950" s="51" t="s">
        <v>17656</v>
      </c>
      <c r="C2950" s="51" t="s">
        <v>10</v>
      </c>
      <c r="D2950" s="51">
        <v>602.41999999999996</v>
      </c>
    </row>
    <row r="2951" spans="1:4" ht="15.75" customHeight="1" x14ac:dyDescent="0.3">
      <c r="A2951" s="51">
        <v>2003399</v>
      </c>
      <c r="B2951" s="51" t="s">
        <v>17657</v>
      </c>
      <c r="C2951" s="51" t="s">
        <v>10</v>
      </c>
      <c r="D2951" s="51">
        <v>641.54</v>
      </c>
    </row>
    <row r="2952" spans="1:4" ht="15.75" customHeight="1" x14ac:dyDescent="0.3">
      <c r="A2952" s="51">
        <v>2003398</v>
      </c>
      <c r="B2952" s="51" t="s">
        <v>17658</v>
      </c>
      <c r="C2952" s="51" t="s">
        <v>10</v>
      </c>
      <c r="D2952" s="51">
        <v>606.29</v>
      </c>
    </row>
    <row r="2953" spans="1:4" ht="15.75" customHeight="1" x14ac:dyDescent="0.3">
      <c r="A2953" s="51">
        <v>2003403</v>
      </c>
      <c r="B2953" s="51" t="s">
        <v>17659</v>
      </c>
      <c r="C2953" s="51" t="s">
        <v>10</v>
      </c>
      <c r="D2953" s="51">
        <v>784.12</v>
      </c>
    </row>
    <row r="2954" spans="1:4" ht="15.75" customHeight="1" x14ac:dyDescent="0.3">
      <c r="A2954" s="51">
        <v>2003402</v>
      </c>
      <c r="B2954" s="51" t="s">
        <v>17660</v>
      </c>
      <c r="C2954" s="51" t="s">
        <v>10</v>
      </c>
      <c r="D2954" s="51">
        <v>740.57</v>
      </c>
    </row>
    <row r="2955" spans="1:4" ht="15.75" customHeight="1" x14ac:dyDescent="0.3">
      <c r="A2955" s="51">
        <v>2003452</v>
      </c>
      <c r="B2955" s="51" t="s">
        <v>17661</v>
      </c>
      <c r="C2955" s="51" t="s">
        <v>14704</v>
      </c>
      <c r="D2955" s="51">
        <v>852.97</v>
      </c>
    </row>
    <row r="2956" spans="1:4" ht="15.75" customHeight="1" x14ac:dyDescent="0.3">
      <c r="A2956" s="51">
        <v>2003453</v>
      </c>
      <c r="B2956" s="51" t="s">
        <v>17662</v>
      </c>
      <c r="C2956" s="51" t="s">
        <v>14704</v>
      </c>
      <c r="D2956" s="51">
        <v>993.21</v>
      </c>
    </row>
    <row r="2957" spans="1:4" ht="15.75" customHeight="1" x14ac:dyDescent="0.3">
      <c r="A2957" s="51">
        <v>2003454</v>
      </c>
      <c r="B2957" s="51" t="s">
        <v>17663</v>
      </c>
      <c r="C2957" s="51" t="s">
        <v>14704</v>
      </c>
      <c r="D2957" s="51">
        <v>1194.02</v>
      </c>
    </row>
    <row r="2958" spans="1:4" ht="15.75" customHeight="1" x14ac:dyDescent="0.3">
      <c r="A2958" s="51">
        <v>2003455</v>
      </c>
      <c r="B2958" s="51" t="s">
        <v>17664</v>
      </c>
      <c r="C2958" s="51" t="s">
        <v>14704</v>
      </c>
      <c r="D2958" s="51">
        <v>1408.21</v>
      </c>
    </row>
    <row r="2959" spans="1:4" ht="15.75" customHeight="1" x14ac:dyDescent="0.3">
      <c r="A2959" s="51">
        <v>2003456</v>
      </c>
      <c r="B2959" s="51" t="s">
        <v>17665</v>
      </c>
      <c r="C2959" s="51" t="s">
        <v>14704</v>
      </c>
      <c r="D2959" s="51">
        <v>1576.44</v>
      </c>
    </row>
    <row r="2960" spans="1:4" ht="15.75" customHeight="1" x14ac:dyDescent="0.3">
      <c r="A2960" s="51">
        <v>2003457</v>
      </c>
      <c r="B2960" s="51" t="s">
        <v>17666</v>
      </c>
      <c r="C2960" s="51" t="s">
        <v>14704</v>
      </c>
      <c r="D2960" s="51">
        <v>1877.41</v>
      </c>
    </row>
    <row r="2961" spans="1:4" ht="15.75" customHeight="1" x14ac:dyDescent="0.3">
      <c r="A2961" s="51">
        <v>2003462</v>
      </c>
      <c r="B2961" s="51" t="s">
        <v>17667</v>
      </c>
      <c r="C2961" s="51" t="s">
        <v>14704</v>
      </c>
      <c r="D2961" s="51">
        <v>2017.18</v>
      </c>
    </row>
    <row r="2962" spans="1:4" ht="15.75" customHeight="1" x14ac:dyDescent="0.3">
      <c r="A2962" s="51">
        <v>2003463</v>
      </c>
      <c r="B2962" s="51" t="s">
        <v>17668</v>
      </c>
      <c r="C2962" s="51" t="s">
        <v>14704</v>
      </c>
      <c r="D2962" s="51">
        <v>2426.09</v>
      </c>
    </row>
    <row r="2963" spans="1:4" ht="15.75" customHeight="1" x14ac:dyDescent="0.3">
      <c r="A2963" s="51">
        <v>2003468</v>
      </c>
      <c r="B2963" s="51" t="s">
        <v>17669</v>
      </c>
      <c r="C2963" s="51" t="s">
        <v>14704</v>
      </c>
      <c r="D2963" s="51">
        <v>2488.14</v>
      </c>
    </row>
    <row r="2964" spans="1:4" ht="15.75" customHeight="1" x14ac:dyDescent="0.3">
      <c r="A2964" s="51">
        <v>2003469</v>
      </c>
      <c r="B2964" s="51" t="s">
        <v>17670</v>
      </c>
      <c r="C2964" s="51" t="s">
        <v>14704</v>
      </c>
      <c r="D2964" s="51">
        <v>3012.35</v>
      </c>
    </row>
    <row r="2965" spans="1:4" ht="15.75" customHeight="1" x14ac:dyDescent="0.3">
      <c r="A2965" s="51">
        <v>2003458</v>
      </c>
      <c r="B2965" s="51" t="s">
        <v>17671</v>
      </c>
      <c r="C2965" s="51" t="s">
        <v>14704</v>
      </c>
      <c r="D2965" s="51">
        <v>1997.74</v>
      </c>
    </row>
    <row r="2966" spans="1:4" ht="15.75" customHeight="1" x14ac:dyDescent="0.3">
      <c r="A2966" s="51">
        <v>2003459</v>
      </c>
      <c r="B2966" s="51" t="s">
        <v>17672</v>
      </c>
      <c r="C2966" s="51" t="s">
        <v>14704</v>
      </c>
      <c r="D2966" s="51">
        <v>2397.37</v>
      </c>
    </row>
    <row r="2967" spans="1:4" ht="15.75" customHeight="1" x14ac:dyDescent="0.3">
      <c r="A2967" s="51">
        <v>2003464</v>
      </c>
      <c r="B2967" s="51" t="s">
        <v>17673</v>
      </c>
      <c r="C2967" s="51" t="s">
        <v>14704</v>
      </c>
      <c r="D2967" s="51">
        <v>2594.5100000000002</v>
      </c>
    </row>
    <row r="2968" spans="1:4" ht="15.75" customHeight="1" x14ac:dyDescent="0.3">
      <c r="A2968" s="51">
        <v>2003465</v>
      </c>
      <c r="B2968" s="51" t="s">
        <v>17674</v>
      </c>
      <c r="C2968" s="51" t="s">
        <v>14704</v>
      </c>
      <c r="D2968" s="51">
        <v>3144.23</v>
      </c>
    </row>
    <row r="2969" spans="1:4" ht="15.75" customHeight="1" x14ac:dyDescent="0.3">
      <c r="A2969" s="51">
        <v>2003470</v>
      </c>
      <c r="B2969" s="51" t="s">
        <v>17675</v>
      </c>
      <c r="C2969" s="51" t="s">
        <v>14704</v>
      </c>
      <c r="D2969" s="51">
        <v>3193.26</v>
      </c>
    </row>
    <row r="2970" spans="1:4" ht="15.75" customHeight="1" x14ac:dyDescent="0.3">
      <c r="A2970" s="51">
        <v>2003471</v>
      </c>
      <c r="B2970" s="51" t="s">
        <v>17676</v>
      </c>
      <c r="C2970" s="51" t="s">
        <v>14704</v>
      </c>
      <c r="D2970" s="51">
        <v>3893.63</v>
      </c>
    </row>
    <row r="2971" spans="1:4" ht="15.75" customHeight="1" x14ac:dyDescent="0.3">
      <c r="A2971" s="51">
        <v>2003460</v>
      </c>
      <c r="B2971" s="51" t="s">
        <v>17677</v>
      </c>
      <c r="C2971" s="51" t="s">
        <v>14704</v>
      </c>
      <c r="D2971" s="51">
        <v>2991.68</v>
      </c>
    </row>
    <row r="2972" spans="1:4" ht="15.75" customHeight="1" x14ac:dyDescent="0.3">
      <c r="A2972" s="51">
        <v>2003461</v>
      </c>
      <c r="B2972" s="51" t="s">
        <v>17678</v>
      </c>
      <c r="C2972" s="51" t="s">
        <v>14704</v>
      </c>
      <c r="D2972" s="51">
        <v>3636.19</v>
      </c>
    </row>
    <row r="2973" spans="1:4" ht="15.75" customHeight="1" x14ac:dyDescent="0.3">
      <c r="A2973" s="51">
        <v>2003466</v>
      </c>
      <c r="B2973" s="51" t="s">
        <v>17679</v>
      </c>
      <c r="C2973" s="51" t="s">
        <v>14704</v>
      </c>
      <c r="D2973" s="51">
        <v>3817.4</v>
      </c>
    </row>
    <row r="2974" spans="1:4" ht="15.75" customHeight="1" x14ac:dyDescent="0.3">
      <c r="A2974" s="51">
        <v>2003467</v>
      </c>
      <c r="B2974" s="51" t="s">
        <v>17680</v>
      </c>
      <c r="C2974" s="51" t="s">
        <v>14704</v>
      </c>
      <c r="D2974" s="51">
        <v>4675.4399999999996</v>
      </c>
    </row>
    <row r="2975" spans="1:4" ht="15.75" customHeight="1" x14ac:dyDescent="0.3">
      <c r="A2975" s="51">
        <v>2003472</v>
      </c>
      <c r="B2975" s="51" t="s">
        <v>17681</v>
      </c>
      <c r="C2975" s="51" t="s">
        <v>14704</v>
      </c>
      <c r="D2975" s="51">
        <v>4705.84</v>
      </c>
    </row>
    <row r="2976" spans="1:4" ht="15.75" customHeight="1" x14ac:dyDescent="0.3">
      <c r="A2976" s="51">
        <v>2003473</v>
      </c>
      <c r="B2976" s="51" t="s">
        <v>17682</v>
      </c>
      <c r="C2976" s="51" t="s">
        <v>14704</v>
      </c>
      <c r="D2976" s="51">
        <v>5793.93</v>
      </c>
    </row>
    <row r="2977" spans="1:4" ht="15.75" customHeight="1" x14ac:dyDescent="0.3">
      <c r="A2977" s="51">
        <v>2003176</v>
      </c>
      <c r="B2977" s="51" t="s">
        <v>17683</v>
      </c>
      <c r="C2977" s="51" t="s">
        <v>14704</v>
      </c>
      <c r="D2977" s="51">
        <v>626.76</v>
      </c>
    </row>
    <row r="2978" spans="1:4" ht="15.75" customHeight="1" x14ac:dyDescent="0.3">
      <c r="A2978" s="51">
        <v>2003175</v>
      </c>
      <c r="B2978" s="51" t="s">
        <v>17684</v>
      </c>
      <c r="C2978" s="51" t="s">
        <v>14704</v>
      </c>
      <c r="D2978" s="51">
        <v>712.92</v>
      </c>
    </row>
    <row r="2979" spans="1:4" ht="15.75" customHeight="1" x14ac:dyDescent="0.3">
      <c r="A2979" s="51">
        <v>2003201</v>
      </c>
      <c r="B2979" s="51" t="s">
        <v>17685</v>
      </c>
      <c r="C2979" s="51" t="s">
        <v>14704</v>
      </c>
      <c r="D2979" s="51">
        <v>698.05</v>
      </c>
    </row>
    <row r="2980" spans="1:4" ht="15.75" customHeight="1" x14ac:dyDescent="0.3">
      <c r="A2980" s="51">
        <v>2003202</v>
      </c>
      <c r="B2980" s="51" t="s">
        <v>17686</v>
      </c>
      <c r="C2980" s="51" t="s">
        <v>14704</v>
      </c>
      <c r="D2980" s="51">
        <v>640.96</v>
      </c>
    </row>
    <row r="2981" spans="1:4" ht="15.75" customHeight="1" x14ac:dyDescent="0.3">
      <c r="A2981" s="51">
        <v>2003178</v>
      </c>
      <c r="B2981" s="51" t="s">
        <v>17687</v>
      </c>
      <c r="C2981" s="51" t="s">
        <v>14704</v>
      </c>
      <c r="D2981" s="51">
        <v>397.43</v>
      </c>
    </row>
    <row r="2982" spans="1:4" ht="15.75" customHeight="1" x14ac:dyDescent="0.3">
      <c r="A2982" s="51">
        <v>2003177</v>
      </c>
      <c r="B2982" s="51" t="s">
        <v>17688</v>
      </c>
      <c r="C2982" s="51" t="s">
        <v>14704</v>
      </c>
      <c r="D2982" s="51">
        <v>443.75</v>
      </c>
    </row>
    <row r="2983" spans="1:4" ht="15.75" customHeight="1" x14ac:dyDescent="0.3">
      <c r="A2983" s="51">
        <v>2003203</v>
      </c>
      <c r="B2983" s="51" t="s">
        <v>17689</v>
      </c>
      <c r="C2983" s="51" t="s">
        <v>14704</v>
      </c>
      <c r="D2983" s="51">
        <v>500.96</v>
      </c>
    </row>
    <row r="2984" spans="1:4" ht="15.75" customHeight="1" x14ac:dyDescent="0.3">
      <c r="A2984" s="51">
        <v>2003204</v>
      </c>
      <c r="B2984" s="51" t="s">
        <v>17690</v>
      </c>
      <c r="C2984" s="51" t="s">
        <v>14704</v>
      </c>
      <c r="D2984" s="51">
        <v>460.68</v>
      </c>
    </row>
    <row r="2985" spans="1:4" ht="15.75" customHeight="1" x14ac:dyDescent="0.3">
      <c r="A2985" s="51">
        <v>2003180</v>
      </c>
      <c r="B2985" s="51" t="s">
        <v>17691</v>
      </c>
      <c r="C2985" s="51" t="s">
        <v>14704</v>
      </c>
      <c r="D2985" s="51">
        <v>625.54999999999995</v>
      </c>
    </row>
    <row r="2986" spans="1:4" ht="15.75" customHeight="1" x14ac:dyDescent="0.3">
      <c r="A2986" s="51">
        <v>2003179</v>
      </c>
      <c r="B2986" s="51" t="s">
        <v>17692</v>
      </c>
      <c r="C2986" s="51" t="s">
        <v>14704</v>
      </c>
      <c r="D2986" s="51">
        <v>711.33</v>
      </c>
    </row>
    <row r="2987" spans="1:4" ht="15.75" customHeight="1" x14ac:dyDescent="0.3">
      <c r="A2987" s="51">
        <v>2003205</v>
      </c>
      <c r="B2987" s="51" t="s">
        <v>17693</v>
      </c>
      <c r="C2987" s="51" t="s">
        <v>14704</v>
      </c>
      <c r="D2987" s="51">
        <v>1643.84</v>
      </c>
    </row>
    <row r="2988" spans="1:4" ht="15.75" customHeight="1" x14ac:dyDescent="0.3">
      <c r="A2988" s="51">
        <v>2003206</v>
      </c>
      <c r="B2988" s="51" t="s">
        <v>17694</v>
      </c>
      <c r="C2988" s="51" t="s">
        <v>14704</v>
      </c>
      <c r="D2988" s="51">
        <v>1541.64</v>
      </c>
    </row>
    <row r="2989" spans="1:4" ht="15.75" customHeight="1" x14ac:dyDescent="0.3">
      <c r="A2989" s="51">
        <v>2003182</v>
      </c>
      <c r="B2989" s="51" t="s">
        <v>17695</v>
      </c>
      <c r="C2989" s="51" t="s">
        <v>14704</v>
      </c>
      <c r="D2989" s="51">
        <v>773.11</v>
      </c>
    </row>
    <row r="2990" spans="1:4" ht="15.75" customHeight="1" x14ac:dyDescent="0.3">
      <c r="A2990" s="51">
        <v>2003181</v>
      </c>
      <c r="B2990" s="51" t="s">
        <v>17696</v>
      </c>
      <c r="C2990" s="51" t="s">
        <v>14704</v>
      </c>
      <c r="D2990" s="51">
        <v>891.11</v>
      </c>
    </row>
    <row r="2991" spans="1:4" ht="15.75" customHeight="1" x14ac:dyDescent="0.3">
      <c r="A2991" s="51">
        <v>2003207</v>
      </c>
      <c r="B2991" s="51" t="s">
        <v>17697</v>
      </c>
      <c r="C2991" s="51" t="s">
        <v>14704</v>
      </c>
      <c r="D2991" s="51">
        <v>1881.5</v>
      </c>
    </row>
    <row r="2992" spans="1:4" ht="15.75" customHeight="1" x14ac:dyDescent="0.3">
      <c r="A2992" s="51">
        <v>2003208</v>
      </c>
      <c r="B2992" s="51" t="s">
        <v>17698</v>
      </c>
      <c r="C2992" s="51" t="s">
        <v>14704</v>
      </c>
      <c r="D2992" s="51">
        <v>1762.63</v>
      </c>
    </row>
    <row r="2993" spans="1:4" ht="15.75" customHeight="1" x14ac:dyDescent="0.3">
      <c r="A2993" s="51">
        <v>2003184</v>
      </c>
      <c r="B2993" s="51" t="s">
        <v>17699</v>
      </c>
      <c r="C2993" s="51" t="s">
        <v>14704</v>
      </c>
      <c r="D2993" s="51">
        <v>1003.53</v>
      </c>
    </row>
    <row r="2994" spans="1:4" ht="15.75" customHeight="1" x14ac:dyDescent="0.3">
      <c r="A2994" s="51">
        <v>2003183</v>
      </c>
      <c r="B2994" s="51" t="s">
        <v>17700</v>
      </c>
      <c r="C2994" s="51" t="s">
        <v>14704</v>
      </c>
      <c r="D2994" s="51">
        <v>1166.8</v>
      </c>
    </row>
    <row r="2995" spans="1:4" ht="15.75" customHeight="1" x14ac:dyDescent="0.3">
      <c r="A2995" s="51">
        <v>2003209</v>
      </c>
      <c r="B2995" s="51" t="s">
        <v>17701</v>
      </c>
      <c r="C2995" s="51" t="s">
        <v>14704</v>
      </c>
      <c r="D2995" s="51">
        <v>2910.08</v>
      </c>
    </row>
    <row r="2996" spans="1:4" ht="15.75" customHeight="1" x14ac:dyDescent="0.3">
      <c r="A2996" s="51">
        <v>2003210</v>
      </c>
      <c r="B2996" s="51" t="s">
        <v>17702</v>
      </c>
      <c r="C2996" s="51" t="s">
        <v>14704</v>
      </c>
      <c r="D2996" s="51">
        <v>2719.32</v>
      </c>
    </row>
    <row r="2997" spans="1:4" ht="15.75" customHeight="1" x14ac:dyDescent="0.3">
      <c r="A2997" s="51">
        <v>2003186</v>
      </c>
      <c r="B2997" s="51" t="s">
        <v>17703</v>
      </c>
      <c r="C2997" s="51" t="s">
        <v>14704</v>
      </c>
      <c r="D2997" s="51">
        <v>1288.79</v>
      </c>
    </row>
    <row r="2998" spans="1:4" ht="15.75" customHeight="1" x14ac:dyDescent="0.3">
      <c r="A2998" s="51">
        <v>2003185</v>
      </c>
      <c r="B2998" s="51" t="s">
        <v>17704</v>
      </c>
      <c r="C2998" s="51" t="s">
        <v>14704</v>
      </c>
      <c r="D2998" s="51">
        <v>1514.59</v>
      </c>
    </row>
    <row r="2999" spans="1:4" ht="15.75" customHeight="1" x14ac:dyDescent="0.3">
      <c r="A2999" s="51">
        <v>2003211</v>
      </c>
      <c r="B2999" s="51" t="s">
        <v>17705</v>
      </c>
      <c r="C2999" s="51" t="s">
        <v>14704</v>
      </c>
      <c r="D2999" s="51">
        <v>3677.31</v>
      </c>
    </row>
    <row r="3000" spans="1:4" ht="15.75" customHeight="1" x14ac:dyDescent="0.3">
      <c r="A3000" s="51">
        <v>2003212</v>
      </c>
      <c r="B3000" s="51" t="s">
        <v>17706</v>
      </c>
      <c r="C3000" s="51" t="s">
        <v>14704</v>
      </c>
      <c r="D3000" s="51">
        <v>3426.87</v>
      </c>
    </row>
    <row r="3001" spans="1:4" ht="15.75" customHeight="1" x14ac:dyDescent="0.3">
      <c r="A3001" s="51">
        <v>2003188</v>
      </c>
      <c r="B3001" s="51" t="s">
        <v>17707</v>
      </c>
      <c r="C3001" s="51" t="s">
        <v>14704</v>
      </c>
      <c r="D3001" s="51">
        <v>1589.7</v>
      </c>
    </row>
    <row r="3002" spans="1:4" ht="15.75" customHeight="1" x14ac:dyDescent="0.3">
      <c r="A3002" s="51">
        <v>2003187</v>
      </c>
      <c r="B3002" s="51" t="s">
        <v>17708</v>
      </c>
      <c r="C3002" s="51" t="s">
        <v>14704</v>
      </c>
      <c r="D3002" s="51">
        <v>1881.93</v>
      </c>
    </row>
    <row r="3003" spans="1:4" ht="15.75" customHeight="1" x14ac:dyDescent="0.3">
      <c r="A3003" s="51">
        <v>2003213</v>
      </c>
      <c r="B3003" s="51" t="s">
        <v>17709</v>
      </c>
      <c r="C3003" s="51" t="s">
        <v>14704</v>
      </c>
      <c r="D3003" s="51">
        <v>5311.52</v>
      </c>
    </row>
    <row r="3004" spans="1:4" ht="15.75" customHeight="1" x14ac:dyDescent="0.3">
      <c r="A3004" s="51">
        <v>2003214</v>
      </c>
      <c r="B3004" s="51" t="s">
        <v>17710</v>
      </c>
      <c r="C3004" s="51" t="s">
        <v>14704</v>
      </c>
      <c r="D3004" s="51">
        <v>4932.66</v>
      </c>
    </row>
    <row r="3005" spans="1:4" ht="15.75" customHeight="1" x14ac:dyDescent="0.3">
      <c r="A3005" s="51">
        <v>2003190</v>
      </c>
      <c r="B3005" s="51" t="s">
        <v>17711</v>
      </c>
      <c r="C3005" s="51" t="s">
        <v>14704</v>
      </c>
      <c r="D3005" s="51">
        <v>1979.49</v>
      </c>
    </row>
    <row r="3006" spans="1:4" ht="15.75" customHeight="1" x14ac:dyDescent="0.3">
      <c r="A3006" s="51">
        <v>2003189</v>
      </c>
      <c r="B3006" s="51" t="s">
        <v>17712</v>
      </c>
      <c r="C3006" s="51" t="s">
        <v>14704</v>
      </c>
      <c r="D3006" s="51">
        <v>2360.98</v>
      </c>
    </row>
    <row r="3007" spans="1:4" ht="15.75" customHeight="1" x14ac:dyDescent="0.3">
      <c r="A3007" s="51">
        <v>2003215</v>
      </c>
      <c r="B3007" s="51" t="s">
        <v>17713</v>
      </c>
      <c r="C3007" s="51" t="s">
        <v>14704</v>
      </c>
      <c r="D3007" s="51">
        <v>8761.17</v>
      </c>
    </row>
    <row r="3008" spans="1:4" ht="15.75" customHeight="1" x14ac:dyDescent="0.3">
      <c r="A3008" s="51">
        <v>2003216</v>
      </c>
      <c r="B3008" s="51" t="s">
        <v>17714</v>
      </c>
      <c r="C3008" s="51" t="s">
        <v>14704</v>
      </c>
      <c r="D3008" s="51">
        <v>8108.94</v>
      </c>
    </row>
    <row r="3009" spans="1:4" ht="15.75" customHeight="1" x14ac:dyDescent="0.3">
      <c r="A3009" s="51">
        <v>2003192</v>
      </c>
      <c r="B3009" s="51" t="s">
        <v>17715</v>
      </c>
      <c r="C3009" s="51" t="s">
        <v>14704</v>
      </c>
      <c r="D3009" s="51">
        <v>2141.5300000000002</v>
      </c>
    </row>
    <row r="3010" spans="1:4" ht="15.75" customHeight="1" x14ac:dyDescent="0.3">
      <c r="A3010" s="51">
        <v>2003191</v>
      </c>
      <c r="B3010" s="51" t="s">
        <v>17716</v>
      </c>
      <c r="C3010" s="51" t="s">
        <v>14704</v>
      </c>
      <c r="D3010" s="51">
        <v>2559.04</v>
      </c>
    </row>
    <row r="3011" spans="1:4" ht="15.75" customHeight="1" x14ac:dyDescent="0.3">
      <c r="A3011" s="51">
        <v>2003217</v>
      </c>
      <c r="B3011" s="51" t="s">
        <v>17717</v>
      </c>
      <c r="C3011" s="51" t="s">
        <v>14704</v>
      </c>
      <c r="D3011" s="51">
        <v>6076.73</v>
      </c>
    </row>
    <row r="3012" spans="1:4" ht="15.75" customHeight="1" x14ac:dyDescent="0.3">
      <c r="A3012" s="51">
        <v>2003218</v>
      </c>
      <c r="B3012" s="51" t="s">
        <v>17718</v>
      </c>
      <c r="C3012" s="51" t="s">
        <v>14704</v>
      </c>
      <c r="D3012" s="51">
        <v>5623.1</v>
      </c>
    </row>
    <row r="3013" spans="1:4" ht="15.75" customHeight="1" x14ac:dyDescent="0.3">
      <c r="A3013" s="51">
        <v>2003194</v>
      </c>
      <c r="B3013" s="51" t="s">
        <v>17719</v>
      </c>
      <c r="C3013" s="51" t="s">
        <v>14704</v>
      </c>
      <c r="D3013" s="51">
        <v>2607.96</v>
      </c>
    </row>
    <row r="3014" spans="1:4" ht="15.75" customHeight="1" x14ac:dyDescent="0.3">
      <c r="A3014" s="51">
        <v>2003193</v>
      </c>
      <c r="B3014" s="51" t="s">
        <v>17720</v>
      </c>
      <c r="C3014" s="51" t="s">
        <v>14704</v>
      </c>
      <c r="D3014" s="51">
        <v>3134.81</v>
      </c>
    </row>
    <row r="3015" spans="1:4" ht="15.75" customHeight="1" x14ac:dyDescent="0.3">
      <c r="A3015" s="51">
        <v>2003219</v>
      </c>
      <c r="B3015" s="51" t="s">
        <v>17721</v>
      </c>
      <c r="C3015" s="51" t="s">
        <v>14704</v>
      </c>
      <c r="D3015" s="51">
        <v>8218.5400000000009</v>
      </c>
    </row>
    <row r="3016" spans="1:4" ht="15.75" customHeight="1" x14ac:dyDescent="0.3">
      <c r="A3016" s="51">
        <v>2003220</v>
      </c>
      <c r="B3016" s="51" t="s">
        <v>17722</v>
      </c>
      <c r="C3016" s="51" t="s">
        <v>14704</v>
      </c>
      <c r="D3016" s="51">
        <v>7580.61</v>
      </c>
    </row>
    <row r="3017" spans="1:4" ht="15.75" customHeight="1" x14ac:dyDescent="0.3">
      <c r="A3017" s="51">
        <v>2003196</v>
      </c>
      <c r="B3017" s="51" t="s">
        <v>17723</v>
      </c>
      <c r="C3017" s="51" t="s">
        <v>14704</v>
      </c>
      <c r="D3017" s="51">
        <v>3210.27</v>
      </c>
    </row>
    <row r="3018" spans="1:4" ht="15.75" customHeight="1" x14ac:dyDescent="0.3">
      <c r="A3018" s="51">
        <v>2003195</v>
      </c>
      <c r="B3018" s="51" t="s">
        <v>17724</v>
      </c>
      <c r="C3018" s="51" t="s">
        <v>14704</v>
      </c>
      <c r="D3018" s="51">
        <v>3880.53</v>
      </c>
    </row>
    <row r="3019" spans="1:4" ht="15.75" customHeight="1" x14ac:dyDescent="0.3">
      <c r="A3019" s="51">
        <v>2003221</v>
      </c>
      <c r="B3019" s="51" t="s">
        <v>17725</v>
      </c>
      <c r="C3019" s="51" t="s">
        <v>14704</v>
      </c>
      <c r="D3019" s="51">
        <v>12381.83</v>
      </c>
    </row>
    <row r="3020" spans="1:4" ht="15.75" customHeight="1" x14ac:dyDescent="0.3">
      <c r="A3020" s="51">
        <v>2003222</v>
      </c>
      <c r="B3020" s="51" t="s">
        <v>17726</v>
      </c>
      <c r="C3020" s="51" t="s">
        <v>14704</v>
      </c>
      <c r="D3020" s="51">
        <v>11379.15</v>
      </c>
    </row>
    <row r="3021" spans="1:4" ht="15.75" customHeight="1" x14ac:dyDescent="0.3">
      <c r="A3021" s="51">
        <v>2003198</v>
      </c>
      <c r="B3021" s="51" t="s">
        <v>17727</v>
      </c>
      <c r="C3021" s="51" t="s">
        <v>14704</v>
      </c>
      <c r="D3021" s="51">
        <v>2995.47</v>
      </c>
    </row>
    <row r="3022" spans="1:4" ht="15.75" customHeight="1" x14ac:dyDescent="0.3">
      <c r="A3022" s="51">
        <v>2003197</v>
      </c>
      <c r="B3022" s="51" t="s">
        <v>17728</v>
      </c>
      <c r="C3022" s="51" t="s">
        <v>14704</v>
      </c>
      <c r="D3022" s="51">
        <v>3604.29</v>
      </c>
    </row>
    <row r="3023" spans="1:4" ht="15.75" customHeight="1" x14ac:dyDescent="0.3">
      <c r="A3023" s="51">
        <v>2003223</v>
      </c>
      <c r="B3023" s="51" t="s">
        <v>17729</v>
      </c>
      <c r="C3023" s="51" t="s">
        <v>14704</v>
      </c>
      <c r="D3023" s="51">
        <v>8439.08</v>
      </c>
    </row>
    <row r="3024" spans="1:4" ht="15.75" customHeight="1" x14ac:dyDescent="0.3">
      <c r="A3024" s="51">
        <v>2003224</v>
      </c>
      <c r="B3024" s="51" t="s">
        <v>17730</v>
      </c>
      <c r="C3024" s="51" t="s">
        <v>14704</v>
      </c>
      <c r="D3024" s="51">
        <v>7795.66</v>
      </c>
    </row>
    <row r="3025" spans="1:4" ht="15.75" customHeight="1" x14ac:dyDescent="0.3">
      <c r="A3025" s="51">
        <v>2003200</v>
      </c>
      <c r="B3025" s="51" t="s">
        <v>17731</v>
      </c>
      <c r="C3025" s="51" t="s">
        <v>14704</v>
      </c>
      <c r="D3025" s="51">
        <v>3482.53</v>
      </c>
    </row>
    <row r="3026" spans="1:4" ht="15.75" customHeight="1" x14ac:dyDescent="0.3">
      <c r="A3026" s="51">
        <v>2003199</v>
      </c>
      <c r="B3026" s="51" t="s">
        <v>17732</v>
      </c>
      <c r="C3026" s="51" t="s">
        <v>14704</v>
      </c>
      <c r="D3026" s="51">
        <v>4234.1899999999996</v>
      </c>
    </row>
    <row r="3027" spans="1:4" ht="15.75" customHeight="1" x14ac:dyDescent="0.3">
      <c r="A3027" s="51">
        <v>2003225</v>
      </c>
      <c r="B3027" s="51" t="s">
        <v>17733</v>
      </c>
      <c r="C3027" s="51" t="s">
        <v>14704</v>
      </c>
      <c r="D3027" s="51">
        <v>12057.18</v>
      </c>
    </row>
    <row r="3028" spans="1:4" ht="15.75" customHeight="1" x14ac:dyDescent="0.3">
      <c r="A3028" s="51">
        <v>2003226</v>
      </c>
      <c r="B3028" s="51" t="s">
        <v>17734</v>
      </c>
      <c r="C3028" s="51" t="s">
        <v>14704</v>
      </c>
      <c r="D3028" s="51">
        <v>11089.12</v>
      </c>
    </row>
    <row r="3029" spans="1:4" ht="15.75" customHeight="1" x14ac:dyDescent="0.3">
      <c r="A3029" s="51">
        <v>2003238</v>
      </c>
      <c r="B3029" s="51" t="s">
        <v>17735</v>
      </c>
      <c r="C3029" s="51" t="s">
        <v>14704</v>
      </c>
      <c r="D3029" s="51">
        <v>738.06</v>
      </c>
    </row>
    <row r="3030" spans="1:4" ht="15.75" customHeight="1" x14ac:dyDescent="0.3">
      <c r="A3030" s="51">
        <v>2003237</v>
      </c>
      <c r="B3030" s="51" t="s">
        <v>17736</v>
      </c>
      <c r="C3030" s="51" t="s">
        <v>14704</v>
      </c>
      <c r="D3030" s="51">
        <v>839.94</v>
      </c>
    </row>
    <row r="3031" spans="1:4" ht="15.75" customHeight="1" x14ac:dyDescent="0.3">
      <c r="A3031" s="51">
        <v>2003236</v>
      </c>
      <c r="B3031" s="51" t="s">
        <v>17737</v>
      </c>
      <c r="C3031" s="51" t="s">
        <v>14704</v>
      </c>
      <c r="D3031" s="51">
        <v>819.88</v>
      </c>
    </row>
    <row r="3032" spans="1:4" ht="15.75" customHeight="1" x14ac:dyDescent="0.3">
      <c r="A3032" s="51">
        <v>2003235</v>
      </c>
      <c r="B3032" s="51" t="s">
        <v>17738</v>
      </c>
      <c r="C3032" s="51" t="s">
        <v>14704</v>
      </c>
      <c r="D3032" s="51">
        <v>936.73</v>
      </c>
    </row>
    <row r="3033" spans="1:4" ht="15.75" customHeight="1" x14ac:dyDescent="0.3">
      <c r="A3033" s="51">
        <v>2003234</v>
      </c>
      <c r="B3033" s="51" t="s">
        <v>17739</v>
      </c>
      <c r="C3033" s="51" t="s">
        <v>14704</v>
      </c>
      <c r="D3033" s="51">
        <v>956.3</v>
      </c>
    </row>
    <row r="3034" spans="1:4" ht="15.75" customHeight="1" x14ac:dyDescent="0.3">
      <c r="A3034" s="51">
        <v>2003233</v>
      </c>
      <c r="B3034" s="51" t="s">
        <v>17740</v>
      </c>
      <c r="C3034" s="51" t="s">
        <v>14704</v>
      </c>
      <c r="D3034" s="51">
        <v>1100.26</v>
      </c>
    </row>
    <row r="3035" spans="1:4" ht="15.75" customHeight="1" x14ac:dyDescent="0.3">
      <c r="A3035" s="51">
        <v>2003232</v>
      </c>
      <c r="B3035" s="51" t="s">
        <v>17741</v>
      </c>
      <c r="C3035" s="51" t="s">
        <v>14704</v>
      </c>
      <c r="D3035" s="51">
        <v>1005.72</v>
      </c>
    </row>
    <row r="3036" spans="1:4" ht="15.75" customHeight="1" x14ac:dyDescent="0.3">
      <c r="A3036" s="51">
        <v>2003231</v>
      </c>
      <c r="B3036" s="51" t="s">
        <v>17742</v>
      </c>
      <c r="C3036" s="51" t="s">
        <v>14704</v>
      </c>
      <c r="D3036" s="51">
        <v>1157.83</v>
      </c>
    </row>
    <row r="3037" spans="1:4" ht="15.75" customHeight="1" x14ac:dyDescent="0.3">
      <c r="A3037" s="51">
        <v>2003230</v>
      </c>
      <c r="B3037" s="51" t="s">
        <v>17743</v>
      </c>
      <c r="C3037" s="51" t="s">
        <v>14704</v>
      </c>
      <c r="D3037" s="51">
        <v>1308.6500000000001</v>
      </c>
    </row>
    <row r="3038" spans="1:4" ht="15.75" customHeight="1" x14ac:dyDescent="0.3">
      <c r="A3038" s="51">
        <v>2003229</v>
      </c>
      <c r="B3038" s="51" t="s">
        <v>17744</v>
      </c>
      <c r="C3038" s="51" t="s">
        <v>14704</v>
      </c>
      <c r="D3038" s="51">
        <v>1520.83</v>
      </c>
    </row>
    <row r="3039" spans="1:4" ht="15.75" customHeight="1" x14ac:dyDescent="0.3">
      <c r="A3039" s="51">
        <v>2003228</v>
      </c>
      <c r="B3039" s="51" t="s">
        <v>17745</v>
      </c>
      <c r="C3039" s="51" t="s">
        <v>14704</v>
      </c>
      <c r="D3039" s="51">
        <v>1448.08</v>
      </c>
    </row>
    <row r="3040" spans="1:4" ht="15.75" customHeight="1" x14ac:dyDescent="0.3">
      <c r="A3040" s="51">
        <v>2003227</v>
      </c>
      <c r="B3040" s="51" t="s">
        <v>17746</v>
      </c>
      <c r="C3040" s="51" t="s">
        <v>14704</v>
      </c>
      <c r="D3040" s="51">
        <v>1690.55</v>
      </c>
    </row>
    <row r="3041" spans="1:4" ht="15.75" customHeight="1" x14ac:dyDescent="0.3">
      <c r="A3041" s="51">
        <v>2003248</v>
      </c>
      <c r="B3041" s="51" t="s">
        <v>17747</v>
      </c>
      <c r="C3041" s="51" t="s">
        <v>14704</v>
      </c>
      <c r="D3041" s="51">
        <v>383.41</v>
      </c>
    </row>
    <row r="3042" spans="1:4" ht="15.75" customHeight="1" x14ac:dyDescent="0.3">
      <c r="A3042" s="51">
        <v>2003247</v>
      </c>
      <c r="B3042" s="51" t="s">
        <v>17748</v>
      </c>
      <c r="C3042" s="51" t="s">
        <v>14704</v>
      </c>
      <c r="D3042" s="51">
        <v>427.45</v>
      </c>
    </row>
    <row r="3043" spans="1:4" ht="15.75" customHeight="1" x14ac:dyDescent="0.3">
      <c r="A3043" s="51">
        <v>2003246</v>
      </c>
      <c r="B3043" s="51" t="s">
        <v>17749</v>
      </c>
      <c r="C3043" s="51" t="s">
        <v>14704</v>
      </c>
      <c r="D3043" s="51">
        <v>487.07</v>
      </c>
    </row>
    <row r="3044" spans="1:4" ht="15.75" customHeight="1" x14ac:dyDescent="0.3">
      <c r="A3044" s="51">
        <v>2003245</v>
      </c>
      <c r="B3044" s="51" t="s">
        <v>17750</v>
      </c>
      <c r="C3044" s="51" t="s">
        <v>14704</v>
      </c>
      <c r="D3044" s="51">
        <v>545.94000000000005</v>
      </c>
    </row>
    <row r="3045" spans="1:4" ht="15.75" customHeight="1" x14ac:dyDescent="0.3">
      <c r="A3045" s="51">
        <v>2003244</v>
      </c>
      <c r="B3045" s="51" t="s">
        <v>17751</v>
      </c>
      <c r="C3045" s="51" t="s">
        <v>14704</v>
      </c>
      <c r="D3045" s="51">
        <v>549.27</v>
      </c>
    </row>
    <row r="3046" spans="1:4" ht="15.75" customHeight="1" x14ac:dyDescent="0.3">
      <c r="A3046" s="51">
        <v>2003243</v>
      </c>
      <c r="B3046" s="51" t="s">
        <v>17752</v>
      </c>
      <c r="C3046" s="51" t="s">
        <v>14704</v>
      </c>
      <c r="D3046" s="51">
        <v>618.19000000000005</v>
      </c>
    </row>
    <row r="3047" spans="1:4" ht="15.75" customHeight="1" x14ac:dyDescent="0.3">
      <c r="A3047" s="51">
        <v>2003242</v>
      </c>
      <c r="B3047" s="51" t="s">
        <v>17753</v>
      </c>
      <c r="C3047" s="51" t="s">
        <v>14704</v>
      </c>
      <c r="D3047" s="51">
        <v>621.32000000000005</v>
      </c>
    </row>
    <row r="3048" spans="1:4" ht="15.75" customHeight="1" x14ac:dyDescent="0.3">
      <c r="A3048" s="51">
        <v>2003241</v>
      </c>
      <c r="B3048" s="51" t="s">
        <v>17754</v>
      </c>
      <c r="C3048" s="51" t="s">
        <v>14704</v>
      </c>
      <c r="D3048" s="51">
        <v>702.69</v>
      </c>
    </row>
    <row r="3049" spans="1:4" ht="15.75" customHeight="1" x14ac:dyDescent="0.3">
      <c r="A3049" s="51">
        <v>2003240</v>
      </c>
      <c r="B3049" s="51" t="s">
        <v>17755</v>
      </c>
      <c r="C3049" s="51" t="s">
        <v>14704</v>
      </c>
      <c r="D3049" s="51">
        <v>645.54</v>
      </c>
    </row>
    <row r="3050" spans="1:4" ht="15.75" customHeight="1" x14ac:dyDescent="0.3">
      <c r="A3050" s="51">
        <v>2003239</v>
      </c>
      <c r="B3050" s="51" t="s">
        <v>17756</v>
      </c>
      <c r="C3050" s="51" t="s">
        <v>14704</v>
      </c>
      <c r="D3050" s="51">
        <v>732.99</v>
      </c>
    </row>
    <row r="3051" spans="1:4" ht="15.75" customHeight="1" x14ac:dyDescent="0.3">
      <c r="A3051" s="51">
        <v>2004516</v>
      </c>
      <c r="B3051" s="51" t="s">
        <v>17757</v>
      </c>
      <c r="C3051" s="51" t="s">
        <v>10</v>
      </c>
      <c r="D3051" s="51">
        <v>35.72</v>
      </c>
    </row>
    <row r="3052" spans="1:4" ht="15.75" customHeight="1" x14ac:dyDescent="0.3">
      <c r="A3052" s="51">
        <v>2004517</v>
      </c>
      <c r="B3052" s="51" t="s">
        <v>17758</v>
      </c>
      <c r="C3052" s="51" t="s">
        <v>10</v>
      </c>
      <c r="D3052" s="51">
        <v>71.16</v>
      </c>
    </row>
    <row r="3053" spans="1:4" ht="15.75" customHeight="1" x14ac:dyDescent="0.3">
      <c r="A3053" s="51">
        <v>2007971</v>
      </c>
      <c r="B3053" s="51" t="s">
        <v>17759</v>
      </c>
      <c r="C3053" s="51" t="s">
        <v>10</v>
      </c>
      <c r="D3053" s="51">
        <v>88.76</v>
      </c>
    </row>
    <row r="3054" spans="1:4" ht="15.75" customHeight="1" x14ac:dyDescent="0.3">
      <c r="A3054" s="51">
        <v>2008091</v>
      </c>
      <c r="B3054" s="51" t="s">
        <v>17760</v>
      </c>
      <c r="C3054" s="51" t="s">
        <v>10</v>
      </c>
      <c r="D3054" s="51">
        <v>94.83</v>
      </c>
    </row>
    <row r="3055" spans="1:4" ht="15.75" customHeight="1" x14ac:dyDescent="0.3">
      <c r="A3055" s="51">
        <v>2006408</v>
      </c>
      <c r="B3055" s="51" t="s">
        <v>17761</v>
      </c>
      <c r="C3055" s="51" t="s">
        <v>10</v>
      </c>
      <c r="D3055" s="51">
        <v>69.25</v>
      </c>
    </row>
    <row r="3056" spans="1:4" ht="15.75" customHeight="1" x14ac:dyDescent="0.3">
      <c r="A3056" s="51">
        <v>2015642</v>
      </c>
      <c r="B3056" s="51" t="s">
        <v>17762</v>
      </c>
      <c r="C3056" s="51" t="s">
        <v>10</v>
      </c>
      <c r="D3056" s="51">
        <v>150.05000000000001</v>
      </c>
    </row>
    <row r="3057" spans="1:4" ht="15.75" customHeight="1" x14ac:dyDescent="0.3">
      <c r="A3057" s="51">
        <v>2015641</v>
      </c>
      <c r="B3057" s="51" t="s">
        <v>17763</v>
      </c>
      <c r="C3057" s="51" t="s">
        <v>10</v>
      </c>
      <c r="D3057" s="51">
        <v>135.30000000000001</v>
      </c>
    </row>
    <row r="3058" spans="1:4" ht="15.75" customHeight="1" x14ac:dyDescent="0.3">
      <c r="A3058" s="51">
        <v>2004509</v>
      </c>
      <c r="B3058" s="51" t="s">
        <v>17764</v>
      </c>
      <c r="C3058" s="51" t="s">
        <v>10</v>
      </c>
      <c r="D3058" s="51">
        <v>36.82</v>
      </c>
    </row>
    <row r="3059" spans="1:4" ht="15.75" customHeight="1" x14ac:dyDescent="0.3">
      <c r="A3059" s="51">
        <v>2004510</v>
      </c>
      <c r="B3059" s="51" t="s">
        <v>17765</v>
      </c>
      <c r="C3059" s="51" t="s">
        <v>10</v>
      </c>
      <c r="D3059" s="51">
        <v>45.01</v>
      </c>
    </row>
    <row r="3060" spans="1:4" ht="15.75" customHeight="1" x14ac:dyDescent="0.3">
      <c r="A3060" s="51">
        <v>2004511</v>
      </c>
      <c r="B3060" s="51" t="s">
        <v>17766</v>
      </c>
      <c r="C3060" s="51" t="s">
        <v>10</v>
      </c>
      <c r="D3060" s="51">
        <v>61.39</v>
      </c>
    </row>
    <row r="3061" spans="1:4" ht="15.75" customHeight="1" x14ac:dyDescent="0.3">
      <c r="A3061" s="51">
        <v>2004512</v>
      </c>
      <c r="B3061" s="51" t="s">
        <v>17767</v>
      </c>
      <c r="C3061" s="51" t="s">
        <v>10</v>
      </c>
      <c r="D3061" s="51">
        <v>81.84</v>
      </c>
    </row>
    <row r="3062" spans="1:4" ht="15.75" customHeight="1" x14ac:dyDescent="0.3">
      <c r="A3062" s="51">
        <v>2003843</v>
      </c>
      <c r="B3062" s="51" t="s">
        <v>17768</v>
      </c>
      <c r="C3062" s="51" t="s">
        <v>10</v>
      </c>
      <c r="D3062" s="51">
        <v>338.56</v>
      </c>
    </row>
    <row r="3063" spans="1:4" ht="15.75" customHeight="1" x14ac:dyDescent="0.3">
      <c r="A3063" s="51">
        <v>2003915</v>
      </c>
      <c r="B3063" s="51" t="s">
        <v>17769</v>
      </c>
      <c r="C3063" s="51" t="s">
        <v>10</v>
      </c>
      <c r="D3063" s="51">
        <v>121.29</v>
      </c>
    </row>
    <row r="3064" spans="1:4" ht="15.75" customHeight="1" x14ac:dyDescent="0.3">
      <c r="A3064" s="51">
        <v>2003914</v>
      </c>
      <c r="B3064" s="51" t="s">
        <v>17770</v>
      </c>
      <c r="C3064" s="51" t="s">
        <v>10</v>
      </c>
      <c r="D3064" s="51">
        <v>110.26</v>
      </c>
    </row>
    <row r="3065" spans="1:4" ht="15.75" customHeight="1" x14ac:dyDescent="0.3">
      <c r="A3065" s="51">
        <v>2003589</v>
      </c>
      <c r="B3065" s="51" t="s">
        <v>17771</v>
      </c>
      <c r="C3065" s="51" t="s">
        <v>10</v>
      </c>
      <c r="D3065" s="51">
        <v>125.94</v>
      </c>
    </row>
    <row r="3066" spans="1:4" ht="15.75" customHeight="1" x14ac:dyDescent="0.3">
      <c r="A3066" s="51">
        <v>2003588</v>
      </c>
      <c r="B3066" s="51" t="s">
        <v>17772</v>
      </c>
      <c r="C3066" s="51" t="s">
        <v>10</v>
      </c>
      <c r="D3066" s="51">
        <v>117.64</v>
      </c>
    </row>
    <row r="3067" spans="1:4" ht="15.75" customHeight="1" x14ac:dyDescent="0.3">
      <c r="A3067" s="51">
        <v>2003917</v>
      </c>
      <c r="B3067" s="51" t="s">
        <v>17773</v>
      </c>
      <c r="C3067" s="51" t="s">
        <v>10</v>
      </c>
      <c r="D3067" s="51">
        <v>135.26</v>
      </c>
    </row>
    <row r="3068" spans="1:4" ht="15.75" customHeight="1" x14ac:dyDescent="0.3">
      <c r="A3068" s="51">
        <v>2003916</v>
      </c>
      <c r="B3068" s="51" t="s">
        <v>17774</v>
      </c>
      <c r="C3068" s="51" t="s">
        <v>10</v>
      </c>
      <c r="D3068" s="51">
        <v>124.24</v>
      </c>
    </row>
    <row r="3069" spans="1:4" ht="15.75" customHeight="1" x14ac:dyDescent="0.3">
      <c r="A3069" s="51">
        <v>2003591</v>
      </c>
      <c r="B3069" s="51" t="s">
        <v>17775</v>
      </c>
      <c r="C3069" s="51" t="s">
        <v>10</v>
      </c>
      <c r="D3069" s="51">
        <v>139.91999999999999</v>
      </c>
    </row>
    <row r="3070" spans="1:4" ht="15.75" customHeight="1" x14ac:dyDescent="0.3">
      <c r="A3070" s="51">
        <v>2003590</v>
      </c>
      <c r="B3070" s="51" t="s">
        <v>17776</v>
      </c>
      <c r="C3070" s="51" t="s">
        <v>10</v>
      </c>
      <c r="D3070" s="51">
        <v>131.62</v>
      </c>
    </row>
    <row r="3071" spans="1:4" ht="15.75" customHeight="1" x14ac:dyDescent="0.3">
      <c r="A3071" s="51">
        <v>2003593</v>
      </c>
      <c r="B3071" s="51" t="s">
        <v>17777</v>
      </c>
      <c r="C3071" s="51" t="s">
        <v>10</v>
      </c>
      <c r="D3071" s="51">
        <v>84.24</v>
      </c>
    </row>
    <row r="3072" spans="1:4" ht="15.75" customHeight="1" x14ac:dyDescent="0.3">
      <c r="A3072" s="51">
        <v>2003592</v>
      </c>
      <c r="B3072" s="51" t="s">
        <v>17778</v>
      </c>
      <c r="C3072" s="51" t="s">
        <v>10</v>
      </c>
      <c r="D3072" s="51">
        <v>72.39</v>
      </c>
    </row>
    <row r="3073" spans="1:4" ht="15.75" customHeight="1" x14ac:dyDescent="0.3">
      <c r="A3073" s="51">
        <v>2003595</v>
      </c>
      <c r="B3073" s="51" t="s">
        <v>17779</v>
      </c>
      <c r="C3073" s="51" t="s">
        <v>10</v>
      </c>
      <c r="D3073" s="51">
        <v>70.27</v>
      </c>
    </row>
    <row r="3074" spans="1:4" ht="15.75" customHeight="1" x14ac:dyDescent="0.3">
      <c r="A3074" s="51">
        <v>2003594</v>
      </c>
      <c r="B3074" s="51" t="s">
        <v>17780</v>
      </c>
      <c r="C3074" s="51" t="s">
        <v>10</v>
      </c>
      <c r="D3074" s="51">
        <v>58.41</v>
      </c>
    </row>
    <row r="3075" spans="1:4" ht="15.75" customHeight="1" x14ac:dyDescent="0.3">
      <c r="A3075" s="51">
        <v>2003597</v>
      </c>
      <c r="B3075" s="51" t="s">
        <v>17781</v>
      </c>
      <c r="C3075" s="51" t="s">
        <v>10</v>
      </c>
      <c r="D3075" s="51">
        <v>122.52</v>
      </c>
    </row>
    <row r="3076" spans="1:4" ht="15.75" customHeight="1" x14ac:dyDescent="0.3">
      <c r="A3076" s="51">
        <v>2003596</v>
      </c>
      <c r="B3076" s="51" t="s">
        <v>17782</v>
      </c>
      <c r="C3076" s="51" t="s">
        <v>10</v>
      </c>
      <c r="D3076" s="51">
        <v>103.52</v>
      </c>
    </row>
    <row r="3077" spans="1:4" ht="15.75" customHeight="1" x14ac:dyDescent="0.3">
      <c r="A3077" s="51">
        <v>2003572</v>
      </c>
      <c r="B3077" s="51" t="s">
        <v>17783</v>
      </c>
      <c r="C3077" s="51" t="s">
        <v>10</v>
      </c>
      <c r="D3077" s="51">
        <v>136.51</v>
      </c>
    </row>
    <row r="3078" spans="1:4" ht="15.75" customHeight="1" x14ac:dyDescent="0.3">
      <c r="A3078" s="51">
        <v>2003580</v>
      </c>
      <c r="B3078" s="51" t="s">
        <v>17784</v>
      </c>
      <c r="C3078" s="51" t="s">
        <v>10</v>
      </c>
      <c r="D3078" s="51">
        <v>72.73</v>
      </c>
    </row>
    <row r="3079" spans="1:4" ht="15.75" customHeight="1" x14ac:dyDescent="0.3">
      <c r="A3079" s="51">
        <v>2003573</v>
      </c>
      <c r="B3079" s="51" t="s">
        <v>17785</v>
      </c>
      <c r="C3079" s="51" t="s">
        <v>10</v>
      </c>
      <c r="D3079" s="51">
        <v>143.72</v>
      </c>
    </row>
    <row r="3080" spans="1:4" ht="15.75" customHeight="1" x14ac:dyDescent="0.3">
      <c r="A3080" s="51">
        <v>2003581</v>
      </c>
      <c r="B3080" s="51" t="s">
        <v>17786</v>
      </c>
      <c r="C3080" s="51" t="s">
        <v>10</v>
      </c>
      <c r="D3080" s="51">
        <v>69.97</v>
      </c>
    </row>
    <row r="3081" spans="1:4" ht="15.75" customHeight="1" x14ac:dyDescent="0.3">
      <c r="A3081" s="51">
        <v>2003561</v>
      </c>
      <c r="B3081" s="51" t="s">
        <v>17787</v>
      </c>
      <c r="C3081" s="51" t="s">
        <v>10</v>
      </c>
      <c r="D3081" s="51">
        <v>220.76</v>
      </c>
    </row>
    <row r="3082" spans="1:4" ht="15.75" customHeight="1" x14ac:dyDescent="0.3">
      <c r="A3082" s="51">
        <v>2003560</v>
      </c>
      <c r="B3082" s="51" t="s">
        <v>17788</v>
      </c>
      <c r="C3082" s="51" t="s">
        <v>10</v>
      </c>
      <c r="D3082" s="51">
        <v>136.69999999999999</v>
      </c>
    </row>
    <row r="3083" spans="1:4" ht="15.75" customHeight="1" x14ac:dyDescent="0.3">
      <c r="A3083" s="51">
        <v>2003574</v>
      </c>
      <c r="B3083" s="51" t="s">
        <v>17789</v>
      </c>
      <c r="C3083" s="51" t="s">
        <v>10</v>
      </c>
      <c r="D3083" s="51">
        <v>198.03</v>
      </c>
    </row>
    <row r="3084" spans="1:4" ht="15.75" customHeight="1" x14ac:dyDescent="0.3">
      <c r="A3084" s="51">
        <v>2003582</v>
      </c>
      <c r="B3084" s="51" t="s">
        <v>17790</v>
      </c>
      <c r="C3084" s="51" t="s">
        <v>10</v>
      </c>
      <c r="D3084" s="51">
        <v>134.84</v>
      </c>
    </row>
    <row r="3085" spans="1:4" ht="15.75" customHeight="1" x14ac:dyDescent="0.3">
      <c r="A3085" s="51">
        <v>2003563</v>
      </c>
      <c r="B3085" s="51" t="s">
        <v>17791</v>
      </c>
      <c r="C3085" s="51" t="s">
        <v>10</v>
      </c>
      <c r="D3085" s="51">
        <v>231.36</v>
      </c>
    </row>
    <row r="3086" spans="1:4" ht="15.75" customHeight="1" x14ac:dyDescent="0.3">
      <c r="A3086" s="51">
        <v>2003562</v>
      </c>
      <c r="B3086" s="51" t="s">
        <v>17792</v>
      </c>
      <c r="C3086" s="51" t="s">
        <v>10</v>
      </c>
      <c r="D3086" s="51">
        <v>132.35</v>
      </c>
    </row>
    <row r="3087" spans="1:4" ht="15.75" customHeight="1" x14ac:dyDescent="0.3">
      <c r="A3087" s="51">
        <v>2003575</v>
      </c>
      <c r="B3087" s="51" t="s">
        <v>17793</v>
      </c>
      <c r="C3087" s="51" t="s">
        <v>10</v>
      </c>
      <c r="D3087" s="51">
        <v>205.45</v>
      </c>
    </row>
    <row r="3088" spans="1:4" ht="15.75" customHeight="1" x14ac:dyDescent="0.3">
      <c r="A3088" s="51">
        <v>2003583</v>
      </c>
      <c r="B3088" s="51" t="s">
        <v>17794</v>
      </c>
      <c r="C3088" s="51" t="s">
        <v>10</v>
      </c>
      <c r="D3088" s="51">
        <v>131.80000000000001</v>
      </c>
    </row>
    <row r="3089" spans="1:4" ht="15.75" customHeight="1" x14ac:dyDescent="0.3">
      <c r="A3089" s="51">
        <v>2003565</v>
      </c>
      <c r="B3089" s="51" t="s">
        <v>17795</v>
      </c>
      <c r="C3089" s="51" t="s">
        <v>10</v>
      </c>
      <c r="D3089" s="51">
        <v>126.69</v>
      </c>
    </row>
    <row r="3090" spans="1:4" ht="15.75" customHeight="1" x14ac:dyDescent="0.3">
      <c r="A3090" s="51">
        <v>2003564</v>
      </c>
      <c r="B3090" s="51" t="s">
        <v>17796</v>
      </c>
      <c r="C3090" s="51" t="s">
        <v>10</v>
      </c>
      <c r="D3090" s="51">
        <v>89.94</v>
      </c>
    </row>
    <row r="3091" spans="1:4" ht="15.75" customHeight="1" x14ac:dyDescent="0.3">
      <c r="A3091" s="51">
        <v>2003567</v>
      </c>
      <c r="B3091" s="51" t="s">
        <v>17797</v>
      </c>
      <c r="C3091" s="51" t="s">
        <v>10</v>
      </c>
      <c r="D3091" s="51">
        <v>140.38999999999999</v>
      </c>
    </row>
    <row r="3092" spans="1:4" ht="15.75" customHeight="1" x14ac:dyDescent="0.3">
      <c r="A3092" s="51">
        <v>2003566</v>
      </c>
      <c r="B3092" s="51" t="s">
        <v>17798</v>
      </c>
      <c r="C3092" s="51" t="s">
        <v>10</v>
      </c>
      <c r="D3092" s="51">
        <v>95.93</v>
      </c>
    </row>
    <row r="3093" spans="1:4" ht="15.75" customHeight="1" x14ac:dyDescent="0.3">
      <c r="A3093" s="51">
        <v>2003569</v>
      </c>
      <c r="B3093" s="51" t="s">
        <v>17799</v>
      </c>
      <c r="C3093" s="51" t="s">
        <v>10</v>
      </c>
      <c r="D3093" s="51">
        <v>177.43</v>
      </c>
    </row>
    <row r="3094" spans="1:4" ht="15.75" customHeight="1" x14ac:dyDescent="0.3">
      <c r="A3094" s="51">
        <v>2003568</v>
      </c>
      <c r="B3094" s="51" t="s">
        <v>17800</v>
      </c>
      <c r="C3094" s="51" t="s">
        <v>10</v>
      </c>
      <c r="D3094" s="51">
        <v>141.5</v>
      </c>
    </row>
    <row r="3095" spans="1:4" ht="15.75" customHeight="1" x14ac:dyDescent="0.3">
      <c r="A3095" s="51">
        <v>2003578</v>
      </c>
      <c r="B3095" s="51" t="s">
        <v>17801</v>
      </c>
      <c r="C3095" s="51" t="s">
        <v>10</v>
      </c>
      <c r="D3095" s="51">
        <v>170.04</v>
      </c>
    </row>
    <row r="3096" spans="1:4" ht="15.75" customHeight="1" x14ac:dyDescent="0.3">
      <c r="A3096" s="51">
        <v>2003586</v>
      </c>
      <c r="B3096" s="51" t="s">
        <v>17802</v>
      </c>
      <c r="C3096" s="51" t="s">
        <v>10</v>
      </c>
      <c r="D3096" s="51">
        <v>140.86000000000001</v>
      </c>
    </row>
    <row r="3097" spans="1:4" ht="15.75" customHeight="1" x14ac:dyDescent="0.3">
      <c r="A3097" s="51">
        <v>2003571</v>
      </c>
      <c r="B3097" s="51" t="s">
        <v>17803</v>
      </c>
      <c r="C3097" s="51" t="s">
        <v>10</v>
      </c>
      <c r="D3097" s="51">
        <v>191.13</v>
      </c>
    </row>
    <row r="3098" spans="1:4" ht="15.75" customHeight="1" x14ac:dyDescent="0.3">
      <c r="A3098" s="51">
        <v>2003570</v>
      </c>
      <c r="B3098" s="51" t="s">
        <v>17804</v>
      </c>
      <c r="C3098" s="51" t="s">
        <v>10</v>
      </c>
      <c r="D3098" s="51">
        <v>147.5</v>
      </c>
    </row>
    <row r="3099" spans="1:4" ht="15.75" customHeight="1" x14ac:dyDescent="0.3">
      <c r="A3099" s="51">
        <v>2003579</v>
      </c>
      <c r="B3099" s="51" t="s">
        <v>17805</v>
      </c>
      <c r="C3099" s="51" t="s">
        <v>10</v>
      </c>
      <c r="D3099" s="51">
        <v>181.58</v>
      </c>
    </row>
    <row r="3100" spans="1:4" ht="15.75" customHeight="1" x14ac:dyDescent="0.3">
      <c r="A3100" s="51">
        <v>2003587</v>
      </c>
      <c r="B3100" s="51" t="s">
        <v>17806</v>
      </c>
      <c r="C3100" s="51" t="s">
        <v>10</v>
      </c>
      <c r="D3100" s="51">
        <v>146.47</v>
      </c>
    </row>
    <row r="3101" spans="1:4" ht="15.75" customHeight="1" x14ac:dyDescent="0.3">
      <c r="A3101" s="51">
        <v>2004506</v>
      </c>
      <c r="B3101" s="51" t="s">
        <v>17807</v>
      </c>
      <c r="C3101" s="51" t="s">
        <v>10</v>
      </c>
      <c r="D3101" s="51">
        <v>69.55</v>
      </c>
    </row>
    <row r="3102" spans="1:4" ht="15.75" customHeight="1" x14ac:dyDescent="0.3">
      <c r="A3102" s="51">
        <v>2004507</v>
      </c>
      <c r="B3102" s="51" t="s">
        <v>17808</v>
      </c>
      <c r="C3102" s="51" t="s">
        <v>10</v>
      </c>
      <c r="D3102" s="51">
        <v>94.18</v>
      </c>
    </row>
    <row r="3103" spans="1:4" ht="15.75" customHeight="1" x14ac:dyDescent="0.3">
      <c r="A3103" s="51">
        <v>2003614</v>
      </c>
      <c r="B3103" s="51" t="s">
        <v>17809</v>
      </c>
      <c r="C3103" s="51" t="s">
        <v>10</v>
      </c>
      <c r="D3103" s="51">
        <v>155.07</v>
      </c>
    </row>
    <row r="3104" spans="1:4" ht="15.75" customHeight="1" x14ac:dyDescent="0.3">
      <c r="A3104" s="51">
        <v>2003865</v>
      </c>
      <c r="B3104" s="51" t="s">
        <v>17810</v>
      </c>
      <c r="C3104" s="51" t="s">
        <v>10</v>
      </c>
      <c r="D3104" s="51">
        <v>171.2</v>
      </c>
    </row>
    <row r="3105" spans="1:4" ht="15.75" customHeight="1" x14ac:dyDescent="0.3">
      <c r="A3105" s="51">
        <v>2003923</v>
      </c>
      <c r="B3105" s="51" t="s">
        <v>17811</v>
      </c>
      <c r="C3105" s="51" t="s">
        <v>10</v>
      </c>
      <c r="D3105" s="51">
        <v>62.59</v>
      </c>
    </row>
    <row r="3106" spans="1:4" ht="15.75" customHeight="1" x14ac:dyDescent="0.3">
      <c r="A3106" s="51">
        <v>2003922</v>
      </c>
      <c r="B3106" s="51" t="s">
        <v>17812</v>
      </c>
      <c r="C3106" s="51" t="s">
        <v>10</v>
      </c>
      <c r="D3106" s="51">
        <v>39.93</v>
      </c>
    </row>
    <row r="3107" spans="1:4" ht="15.75" customHeight="1" x14ac:dyDescent="0.3">
      <c r="A3107" s="51">
        <v>2003605</v>
      </c>
      <c r="B3107" s="51" t="s">
        <v>17813</v>
      </c>
      <c r="C3107" s="51" t="s">
        <v>10</v>
      </c>
      <c r="D3107" s="51">
        <v>46.1</v>
      </c>
    </row>
    <row r="3108" spans="1:4" ht="15.75" customHeight="1" x14ac:dyDescent="0.3">
      <c r="A3108" s="51">
        <v>2003604</v>
      </c>
      <c r="B3108" s="51" t="s">
        <v>17814</v>
      </c>
      <c r="C3108" s="51" t="s">
        <v>10</v>
      </c>
      <c r="D3108" s="51">
        <v>26.17</v>
      </c>
    </row>
    <row r="3109" spans="1:4" ht="15.75" customHeight="1" x14ac:dyDescent="0.3">
      <c r="A3109" s="51">
        <v>2003607</v>
      </c>
      <c r="B3109" s="51" t="s">
        <v>17815</v>
      </c>
      <c r="C3109" s="51" t="s">
        <v>10</v>
      </c>
      <c r="D3109" s="51">
        <v>38.51</v>
      </c>
    </row>
    <row r="3110" spans="1:4" ht="15.75" customHeight="1" x14ac:dyDescent="0.3">
      <c r="A3110" s="51">
        <v>2003606</v>
      </c>
      <c r="B3110" s="51" t="s">
        <v>17816</v>
      </c>
      <c r="C3110" s="51" t="s">
        <v>10</v>
      </c>
      <c r="D3110" s="51">
        <v>29.02</v>
      </c>
    </row>
    <row r="3111" spans="1:4" ht="15.75" customHeight="1" x14ac:dyDescent="0.3">
      <c r="A3111" s="51">
        <v>2003609</v>
      </c>
      <c r="B3111" s="51" t="s">
        <v>17817</v>
      </c>
      <c r="C3111" s="51" t="s">
        <v>10</v>
      </c>
      <c r="D3111" s="51">
        <v>23.48</v>
      </c>
    </row>
    <row r="3112" spans="1:4" ht="15.75" customHeight="1" x14ac:dyDescent="0.3">
      <c r="A3112" s="51">
        <v>2003608</v>
      </c>
      <c r="B3112" s="51" t="s">
        <v>17818</v>
      </c>
      <c r="C3112" s="51" t="s">
        <v>10</v>
      </c>
      <c r="D3112" s="51">
        <v>14</v>
      </c>
    </row>
    <row r="3113" spans="1:4" ht="15.75" customHeight="1" x14ac:dyDescent="0.3">
      <c r="A3113" s="51">
        <v>2003925</v>
      </c>
      <c r="B3113" s="51" t="s">
        <v>17819</v>
      </c>
      <c r="C3113" s="51" t="s">
        <v>10</v>
      </c>
      <c r="D3113" s="51">
        <v>77.849999999999994</v>
      </c>
    </row>
    <row r="3114" spans="1:4" ht="15.75" customHeight="1" x14ac:dyDescent="0.3">
      <c r="A3114" s="51">
        <v>2003924</v>
      </c>
      <c r="B3114" s="51" t="s">
        <v>17820</v>
      </c>
      <c r="C3114" s="51" t="s">
        <v>10</v>
      </c>
      <c r="D3114" s="51">
        <v>65.64</v>
      </c>
    </row>
    <row r="3115" spans="1:4" ht="15.75" customHeight="1" x14ac:dyDescent="0.3">
      <c r="A3115" s="51">
        <v>2003611</v>
      </c>
      <c r="B3115" s="51" t="s">
        <v>17821</v>
      </c>
      <c r="C3115" s="51" t="s">
        <v>10</v>
      </c>
      <c r="D3115" s="51">
        <v>61.36</v>
      </c>
    </row>
    <row r="3116" spans="1:4" ht="15.75" customHeight="1" x14ac:dyDescent="0.3">
      <c r="A3116" s="51">
        <v>2003610</v>
      </c>
      <c r="B3116" s="51" t="s">
        <v>17822</v>
      </c>
      <c r="C3116" s="51" t="s">
        <v>10</v>
      </c>
      <c r="D3116" s="51">
        <v>51.88</v>
      </c>
    </row>
    <row r="3117" spans="1:4" ht="15.75" customHeight="1" x14ac:dyDescent="0.3">
      <c r="A3117" s="51">
        <v>2003820</v>
      </c>
      <c r="B3117" s="51" t="s">
        <v>17823</v>
      </c>
      <c r="C3117" s="51" t="s">
        <v>14704</v>
      </c>
      <c r="D3117" s="51">
        <v>21.62</v>
      </c>
    </row>
    <row r="3118" spans="1:4" ht="15.75" customHeight="1" x14ac:dyDescent="0.3">
      <c r="A3118" s="51">
        <v>2003821</v>
      </c>
      <c r="B3118" s="51" t="s">
        <v>17824</v>
      </c>
      <c r="C3118" s="51" t="s">
        <v>14704</v>
      </c>
      <c r="D3118" s="51">
        <v>18.399999999999999</v>
      </c>
    </row>
    <row r="3119" spans="1:4" ht="15.75" customHeight="1" x14ac:dyDescent="0.3">
      <c r="A3119" s="51">
        <v>2003842</v>
      </c>
      <c r="B3119" s="51" t="s">
        <v>17825</v>
      </c>
      <c r="C3119" s="51" t="s">
        <v>14790</v>
      </c>
      <c r="D3119" s="51">
        <v>81.62</v>
      </c>
    </row>
    <row r="3120" spans="1:4" ht="15.75" customHeight="1" x14ac:dyDescent="0.3">
      <c r="A3120" s="51">
        <v>2003103</v>
      </c>
      <c r="B3120" s="51" t="s">
        <v>17826</v>
      </c>
      <c r="C3120" s="51" t="s">
        <v>14704</v>
      </c>
      <c r="D3120" s="51">
        <v>207.71</v>
      </c>
    </row>
    <row r="3121" spans="1:4" ht="15.75" customHeight="1" x14ac:dyDescent="0.3">
      <c r="A3121" s="51">
        <v>2003104</v>
      </c>
      <c r="B3121" s="51" t="s">
        <v>17827</v>
      </c>
      <c r="C3121" s="51" t="s">
        <v>14704</v>
      </c>
      <c r="D3121" s="51">
        <v>186.3</v>
      </c>
    </row>
    <row r="3122" spans="1:4" ht="15.75" customHeight="1" x14ac:dyDescent="0.3">
      <c r="A3122" s="51">
        <v>2003115</v>
      </c>
      <c r="B3122" s="51" t="s">
        <v>17828</v>
      </c>
      <c r="C3122" s="51" t="s">
        <v>14704</v>
      </c>
      <c r="D3122" s="51">
        <v>305.87</v>
      </c>
    </row>
    <row r="3123" spans="1:4" ht="15.75" customHeight="1" x14ac:dyDescent="0.3">
      <c r="A3123" s="51">
        <v>2003116</v>
      </c>
      <c r="B3123" s="51" t="s">
        <v>17829</v>
      </c>
      <c r="C3123" s="51" t="s">
        <v>14704</v>
      </c>
      <c r="D3123" s="51">
        <v>273.06</v>
      </c>
    </row>
    <row r="3124" spans="1:4" ht="15.75" customHeight="1" x14ac:dyDescent="0.3">
      <c r="A3124" s="51">
        <v>2003105</v>
      </c>
      <c r="B3124" s="51" t="s">
        <v>17830</v>
      </c>
      <c r="C3124" s="51" t="s">
        <v>14704</v>
      </c>
      <c r="D3124" s="51">
        <v>220.67</v>
      </c>
    </row>
    <row r="3125" spans="1:4" ht="15.75" customHeight="1" x14ac:dyDescent="0.3">
      <c r="A3125" s="51">
        <v>2003106</v>
      </c>
      <c r="B3125" s="51" t="s">
        <v>17831</v>
      </c>
      <c r="C3125" s="51" t="s">
        <v>14704</v>
      </c>
      <c r="D3125" s="51">
        <v>198.36</v>
      </c>
    </row>
    <row r="3126" spans="1:4" ht="15.75" customHeight="1" x14ac:dyDescent="0.3">
      <c r="A3126" s="51">
        <v>2003117</v>
      </c>
      <c r="B3126" s="51" t="s">
        <v>17832</v>
      </c>
      <c r="C3126" s="51" t="s">
        <v>14704</v>
      </c>
      <c r="D3126" s="51">
        <v>324.17</v>
      </c>
    </row>
    <row r="3127" spans="1:4" ht="15.75" customHeight="1" x14ac:dyDescent="0.3">
      <c r="A3127" s="51">
        <v>2003118</v>
      </c>
      <c r="B3127" s="51" t="s">
        <v>17833</v>
      </c>
      <c r="C3127" s="51" t="s">
        <v>14704</v>
      </c>
      <c r="D3127" s="51">
        <v>290.08</v>
      </c>
    </row>
    <row r="3128" spans="1:4" ht="15.75" customHeight="1" x14ac:dyDescent="0.3">
      <c r="A3128" s="51">
        <v>2003107</v>
      </c>
      <c r="B3128" s="51" t="s">
        <v>17834</v>
      </c>
      <c r="C3128" s="51" t="s">
        <v>14704</v>
      </c>
      <c r="D3128" s="51">
        <v>194.94</v>
      </c>
    </row>
    <row r="3129" spans="1:4" ht="15.75" customHeight="1" x14ac:dyDescent="0.3">
      <c r="A3129" s="51">
        <v>2003108</v>
      </c>
      <c r="B3129" s="51" t="s">
        <v>17835</v>
      </c>
      <c r="C3129" s="51" t="s">
        <v>14704</v>
      </c>
      <c r="D3129" s="51">
        <v>175.9</v>
      </c>
    </row>
    <row r="3130" spans="1:4" ht="15.75" customHeight="1" x14ac:dyDescent="0.3">
      <c r="A3130" s="51">
        <v>2003119</v>
      </c>
      <c r="B3130" s="51" t="s">
        <v>17836</v>
      </c>
      <c r="C3130" s="51" t="s">
        <v>14704</v>
      </c>
      <c r="D3130" s="51">
        <v>282.61</v>
      </c>
    </row>
    <row r="3131" spans="1:4" ht="15.75" customHeight="1" x14ac:dyDescent="0.3">
      <c r="A3131" s="51">
        <v>2003120</v>
      </c>
      <c r="B3131" s="51" t="s">
        <v>17837</v>
      </c>
      <c r="C3131" s="51" t="s">
        <v>14704</v>
      </c>
      <c r="D3131" s="51">
        <v>254.48</v>
      </c>
    </row>
    <row r="3132" spans="1:4" ht="15.75" customHeight="1" x14ac:dyDescent="0.3">
      <c r="A3132" s="51">
        <v>2003109</v>
      </c>
      <c r="B3132" s="51" t="s">
        <v>17838</v>
      </c>
      <c r="C3132" s="51" t="s">
        <v>14704</v>
      </c>
      <c r="D3132" s="51">
        <v>205.74</v>
      </c>
    </row>
    <row r="3133" spans="1:4" ht="15.75" customHeight="1" x14ac:dyDescent="0.3">
      <c r="A3133" s="51">
        <v>2003110</v>
      </c>
      <c r="B3133" s="51" t="s">
        <v>17839</v>
      </c>
      <c r="C3133" s="51" t="s">
        <v>14704</v>
      </c>
      <c r="D3133" s="51">
        <v>186.02</v>
      </c>
    </row>
    <row r="3134" spans="1:4" ht="15.75" customHeight="1" x14ac:dyDescent="0.3">
      <c r="A3134" s="51">
        <v>2003121</v>
      </c>
      <c r="B3134" s="51" t="s">
        <v>17840</v>
      </c>
      <c r="C3134" s="51" t="s">
        <v>14704</v>
      </c>
      <c r="D3134" s="51">
        <v>297.95</v>
      </c>
    </row>
    <row r="3135" spans="1:4" ht="15.75" customHeight="1" x14ac:dyDescent="0.3">
      <c r="A3135" s="51">
        <v>2003122</v>
      </c>
      <c r="B3135" s="51" t="s">
        <v>17841</v>
      </c>
      <c r="C3135" s="51" t="s">
        <v>14704</v>
      </c>
      <c r="D3135" s="51">
        <v>268.86</v>
      </c>
    </row>
    <row r="3136" spans="1:4" ht="15.75" customHeight="1" x14ac:dyDescent="0.3">
      <c r="A3136" s="51">
        <v>2003111</v>
      </c>
      <c r="B3136" s="51" t="s">
        <v>17842</v>
      </c>
      <c r="C3136" s="51" t="s">
        <v>14704</v>
      </c>
      <c r="D3136" s="51">
        <v>218.63</v>
      </c>
    </row>
    <row r="3137" spans="1:4" ht="15.75" customHeight="1" x14ac:dyDescent="0.3">
      <c r="A3137" s="51">
        <v>2003112</v>
      </c>
      <c r="B3137" s="51" t="s">
        <v>17843</v>
      </c>
      <c r="C3137" s="51" t="s">
        <v>14704</v>
      </c>
      <c r="D3137" s="51">
        <v>198.11</v>
      </c>
    </row>
    <row r="3138" spans="1:4" ht="15.75" customHeight="1" x14ac:dyDescent="0.3">
      <c r="A3138" s="51">
        <v>2003123</v>
      </c>
      <c r="B3138" s="51" t="s">
        <v>17844</v>
      </c>
      <c r="C3138" s="51" t="s">
        <v>14704</v>
      </c>
      <c r="D3138" s="51">
        <v>316.39</v>
      </c>
    </row>
    <row r="3139" spans="1:4" ht="15.75" customHeight="1" x14ac:dyDescent="0.3">
      <c r="A3139" s="51">
        <v>2003124</v>
      </c>
      <c r="B3139" s="51" t="s">
        <v>17845</v>
      </c>
      <c r="C3139" s="51" t="s">
        <v>14704</v>
      </c>
      <c r="D3139" s="51">
        <v>286.14999999999998</v>
      </c>
    </row>
    <row r="3140" spans="1:4" ht="15.75" customHeight="1" x14ac:dyDescent="0.3">
      <c r="A3140" s="51">
        <v>2003113</v>
      </c>
      <c r="B3140" s="51" t="s">
        <v>17846</v>
      </c>
      <c r="C3140" s="51" t="s">
        <v>14704</v>
      </c>
      <c r="D3140" s="51">
        <v>229.43</v>
      </c>
    </row>
    <row r="3141" spans="1:4" ht="15.75" customHeight="1" x14ac:dyDescent="0.3">
      <c r="A3141" s="51">
        <v>2003114</v>
      </c>
      <c r="B3141" s="51" t="s">
        <v>17847</v>
      </c>
      <c r="C3141" s="51" t="s">
        <v>14704</v>
      </c>
      <c r="D3141" s="51">
        <v>208.23</v>
      </c>
    </row>
    <row r="3142" spans="1:4" ht="15.75" customHeight="1" x14ac:dyDescent="0.3">
      <c r="A3142" s="51">
        <v>2003125</v>
      </c>
      <c r="B3142" s="51" t="s">
        <v>17848</v>
      </c>
      <c r="C3142" s="51" t="s">
        <v>14704</v>
      </c>
      <c r="D3142" s="51">
        <v>331.73</v>
      </c>
    </row>
    <row r="3143" spans="1:4" ht="15.75" customHeight="1" x14ac:dyDescent="0.3">
      <c r="A3143" s="51">
        <v>2003126</v>
      </c>
      <c r="B3143" s="51" t="s">
        <v>17849</v>
      </c>
      <c r="C3143" s="51" t="s">
        <v>14704</v>
      </c>
      <c r="D3143" s="51">
        <v>300.52999999999997</v>
      </c>
    </row>
    <row r="3144" spans="1:4" ht="15.75" customHeight="1" x14ac:dyDescent="0.3">
      <c r="A3144" s="51">
        <v>2003127</v>
      </c>
      <c r="B3144" s="51" t="s">
        <v>17850</v>
      </c>
      <c r="C3144" s="51" t="s">
        <v>14704</v>
      </c>
      <c r="D3144" s="51">
        <v>865.68</v>
      </c>
    </row>
    <row r="3145" spans="1:4" ht="15.75" customHeight="1" x14ac:dyDescent="0.3">
      <c r="A3145" s="51">
        <v>2003128</v>
      </c>
      <c r="B3145" s="51" t="s">
        <v>17851</v>
      </c>
      <c r="C3145" s="51" t="s">
        <v>14704</v>
      </c>
      <c r="D3145" s="51">
        <v>760.26</v>
      </c>
    </row>
    <row r="3146" spans="1:4" ht="15.75" customHeight="1" x14ac:dyDescent="0.3">
      <c r="A3146" s="51">
        <v>2003147</v>
      </c>
      <c r="B3146" s="51" t="s">
        <v>17852</v>
      </c>
      <c r="C3146" s="51" t="s">
        <v>14704</v>
      </c>
      <c r="D3146" s="51">
        <v>1184.01</v>
      </c>
    </row>
    <row r="3147" spans="1:4" ht="15.75" customHeight="1" x14ac:dyDescent="0.3">
      <c r="A3147" s="51">
        <v>2003148</v>
      </c>
      <c r="B3147" s="51" t="s">
        <v>17853</v>
      </c>
      <c r="C3147" s="51" t="s">
        <v>14704</v>
      </c>
      <c r="D3147" s="51">
        <v>1032.6600000000001</v>
      </c>
    </row>
    <row r="3148" spans="1:4" ht="15.75" customHeight="1" x14ac:dyDescent="0.3">
      <c r="A3148" s="51">
        <v>2003129</v>
      </c>
      <c r="B3148" s="51" t="s">
        <v>17854</v>
      </c>
      <c r="C3148" s="51" t="s">
        <v>14704</v>
      </c>
      <c r="D3148" s="51">
        <v>871</v>
      </c>
    </row>
    <row r="3149" spans="1:4" ht="15.75" customHeight="1" x14ac:dyDescent="0.3">
      <c r="A3149" s="51">
        <v>2003130</v>
      </c>
      <c r="B3149" s="51" t="s">
        <v>17855</v>
      </c>
      <c r="C3149" s="51" t="s">
        <v>14704</v>
      </c>
      <c r="D3149" s="51">
        <v>764.49</v>
      </c>
    </row>
    <row r="3150" spans="1:4" ht="15.75" customHeight="1" x14ac:dyDescent="0.3">
      <c r="A3150" s="51">
        <v>2003149</v>
      </c>
      <c r="B3150" s="51" t="s">
        <v>17856</v>
      </c>
      <c r="C3150" s="51" t="s">
        <v>14704</v>
      </c>
      <c r="D3150" s="51">
        <v>1193.31</v>
      </c>
    </row>
    <row r="3151" spans="1:4" ht="15.75" customHeight="1" x14ac:dyDescent="0.3">
      <c r="A3151" s="51">
        <v>2003150</v>
      </c>
      <c r="B3151" s="51" t="s">
        <v>17857</v>
      </c>
      <c r="C3151" s="51" t="s">
        <v>14704</v>
      </c>
      <c r="D3151" s="51">
        <v>1040.06</v>
      </c>
    </row>
    <row r="3152" spans="1:4" ht="15.75" customHeight="1" x14ac:dyDescent="0.3">
      <c r="A3152" s="51">
        <v>2003131</v>
      </c>
      <c r="B3152" s="51" t="s">
        <v>17858</v>
      </c>
      <c r="C3152" s="51" t="s">
        <v>14704</v>
      </c>
      <c r="D3152" s="51">
        <v>887.21</v>
      </c>
    </row>
    <row r="3153" spans="1:4" ht="15.75" customHeight="1" x14ac:dyDescent="0.3">
      <c r="A3153" s="51">
        <v>2003132</v>
      </c>
      <c r="B3153" s="51" t="s">
        <v>17859</v>
      </c>
      <c r="C3153" s="51" t="s">
        <v>14704</v>
      </c>
      <c r="D3153" s="51">
        <v>777.39</v>
      </c>
    </row>
    <row r="3154" spans="1:4" ht="15.75" customHeight="1" x14ac:dyDescent="0.3">
      <c r="A3154" s="51">
        <v>2003151</v>
      </c>
      <c r="B3154" s="51" t="s">
        <v>17860</v>
      </c>
      <c r="C3154" s="51" t="s">
        <v>14704</v>
      </c>
      <c r="D3154" s="51">
        <v>1221.6199999999999</v>
      </c>
    </row>
    <row r="3155" spans="1:4" ht="15.75" customHeight="1" x14ac:dyDescent="0.3">
      <c r="A3155" s="51">
        <v>2003152</v>
      </c>
      <c r="B3155" s="51" t="s">
        <v>17861</v>
      </c>
      <c r="C3155" s="51" t="s">
        <v>14704</v>
      </c>
      <c r="D3155" s="51">
        <v>1062.58</v>
      </c>
    </row>
    <row r="3156" spans="1:4" ht="15.75" customHeight="1" x14ac:dyDescent="0.3">
      <c r="A3156" s="51">
        <v>2003133</v>
      </c>
      <c r="B3156" s="51" t="s">
        <v>17862</v>
      </c>
      <c r="C3156" s="51" t="s">
        <v>14704</v>
      </c>
      <c r="D3156" s="51">
        <v>890.47</v>
      </c>
    </row>
    <row r="3157" spans="1:4" ht="15.75" customHeight="1" x14ac:dyDescent="0.3">
      <c r="A3157" s="51">
        <v>2003134</v>
      </c>
      <c r="B3157" s="51" t="s">
        <v>17863</v>
      </c>
      <c r="C3157" s="51" t="s">
        <v>14704</v>
      </c>
      <c r="D3157" s="51">
        <v>779.98</v>
      </c>
    </row>
    <row r="3158" spans="1:4" ht="15.75" customHeight="1" x14ac:dyDescent="0.3">
      <c r="A3158" s="51">
        <v>2003153</v>
      </c>
      <c r="B3158" s="51" t="s">
        <v>17864</v>
      </c>
      <c r="C3158" s="51" t="s">
        <v>14704</v>
      </c>
      <c r="D3158" s="51">
        <v>1227.29</v>
      </c>
    </row>
    <row r="3159" spans="1:4" ht="15.75" customHeight="1" x14ac:dyDescent="0.3">
      <c r="A3159" s="51">
        <v>2003154</v>
      </c>
      <c r="B3159" s="51" t="s">
        <v>17865</v>
      </c>
      <c r="C3159" s="51" t="s">
        <v>14704</v>
      </c>
      <c r="D3159" s="51">
        <v>1067.0999999999999</v>
      </c>
    </row>
    <row r="3160" spans="1:4" ht="15.75" customHeight="1" x14ac:dyDescent="0.3">
      <c r="A3160" s="51">
        <v>2003135</v>
      </c>
      <c r="B3160" s="51" t="s">
        <v>17866</v>
      </c>
      <c r="C3160" s="51" t="s">
        <v>14704</v>
      </c>
      <c r="D3160" s="51">
        <v>897.79</v>
      </c>
    </row>
    <row r="3161" spans="1:4" ht="15.75" customHeight="1" x14ac:dyDescent="0.3">
      <c r="A3161" s="51">
        <v>2003136</v>
      </c>
      <c r="B3161" s="51" t="s">
        <v>17867</v>
      </c>
      <c r="C3161" s="51" t="s">
        <v>14704</v>
      </c>
      <c r="D3161" s="51">
        <v>785.8</v>
      </c>
    </row>
    <row r="3162" spans="1:4" ht="15.75" customHeight="1" x14ac:dyDescent="0.3">
      <c r="A3162" s="51">
        <v>2003155</v>
      </c>
      <c r="B3162" s="51" t="s">
        <v>17868</v>
      </c>
      <c r="C3162" s="51" t="s">
        <v>14704</v>
      </c>
      <c r="D3162" s="51">
        <v>1240.0999999999999</v>
      </c>
    </row>
    <row r="3163" spans="1:4" ht="15.75" customHeight="1" x14ac:dyDescent="0.3">
      <c r="A3163" s="51">
        <v>2003156</v>
      </c>
      <c r="B3163" s="51" t="s">
        <v>17869</v>
      </c>
      <c r="C3163" s="51" t="s">
        <v>14704</v>
      </c>
      <c r="D3163" s="51">
        <v>1077.29</v>
      </c>
    </row>
    <row r="3164" spans="1:4" ht="15.75" customHeight="1" x14ac:dyDescent="0.3">
      <c r="A3164" s="51">
        <v>2003137</v>
      </c>
      <c r="B3164" s="51" t="s">
        <v>17870</v>
      </c>
      <c r="C3164" s="51" t="s">
        <v>14704</v>
      </c>
      <c r="D3164" s="51">
        <v>1173.77</v>
      </c>
    </row>
    <row r="3165" spans="1:4" ht="15.75" customHeight="1" x14ac:dyDescent="0.3">
      <c r="A3165" s="51">
        <v>2003138</v>
      </c>
      <c r="B3165" s="51" t="s">
        <v>17871</v>
      </c>
      <c r="C3165" s="51" t="s">
        <v>14704</v>
      </c>
      <c r="D3165" s="51">
        <v>1051.32</v>
      </c>
    </row>
    <row r="3166" spans="1:4" ht="15.75" customHeight="1" x14ac:dyDescent="0.3">
      <c r="A3166" s="51">
        <v>2003157</v>
      </c>
      <c r="B3166" s="51" t="s">
        <v>17872</v>
      </c>
      <c r="C3166" s="51" t="s">
        <v>14704</v>
      </c>
      <c r="D3166" s="51">
        <v>1581.31</v>
      </c>
    </row>
    <row r="3167" spans="1:4" ht="15.75" customHeight="1" x14ac:dyDescent="0.3">
      <c r="A3167" s="51">
        <v>2003158</v>
      </c>
      <c r="B3167" s="51" t="s">
        <v>17873</v>
      </c>
      <c r="C3167" s="51" t="s">
        <v>14704</v>
      </c>
      <c r="D3167" s="51">
        <v>1408.03</v>
      </c>
    </row>
    <row r="3168" spans="1:4" ht="15.75" customHeight="1" x14ac:dyDescent="0.3">
      <c r="A3168" s="51">
        <v>2003139</v>
      </c>
      <c r="B3168" s="51" t="s">
        <v>17874</v>
      </c>
      <c r="C3168" s="51" t="s">
        <v>14704</v>
      </c>
      <c r="D3168" s="51">
        <v>1179.0999999999999</v>
      </c>
    </row>
    <row r="3169" spans="1:4" ht="15.75" customHeight="1" x14ac:dyDescent="0.3">
      <c r="A3169" s="51">
        <v>2003140</v>
      </c>
      <c r="B3169" s="51" t="s">
        <v>17875</v>
      </c>
      <c r="C3169" s="51" t="s">
        <v>14704</v>
      </c>
      <c r="D3169" s="51">
        <v>1055.56</v>
      </c>
    </row>
    <row r="3170" spans="1:4" ht="15.75" customHeight="1" x14ac:dyDescent="0.3">
      <c r="A3170" s="51">
        <v>2003159</v>
      </c>
      <c r="B3170" s="51" t="s">
        <v>17876</v>
      </c>
      <c r="C3170" s="51" t="s">
        <v>14704</v>
      </c>
      <c r="D3170" s="51">
        <v>1590.61</v>
      </c>
    </row>
    <row r="3171" spans="1:4" ht="15.75" customHeight="1" x14ac:dyDescent="0.3">
      <c r="A3171" s="51">
        <v>2003160</v>
      </c>
      <c r="B3171" s="51" t="s">
        <v>17877</v>
      </c>
      <c r="C3171" s="51" t="s">
        <v>14704</v>
      </c>
      <c r="D3171" s="51">
        <v>1415.43</v>
      </c>
    </row>
    <row r="3172" spans="1:4" ht="15.75" customHeight="1" x14ac:dyDescent="0.3">
      <c r="A3172" s="51">
        <v>2003141</v>
      </c>
      <c r="B3172" s="51" t="s">
        <v>17878</v>
      </c>
      <c r="C3172" s="51" t="s">
        <v>14704</v>
      </c>
      <c r="D3172" s="51">
        <v>1195.3</v>
      </c>
    </row>
    <row r="3173" spans="1:4" ht="15.75" customHeight="1" x14ac:dyDescent="0.3">
      <c r="A3173" s="51">
        <v>2003142</v>
      </c>
      <c r="B3173" s="51" t="s">
        <v>17879</v>
      </c>
      <c r="C3173" s="51" t="s">
        <v>14704</v>
      </c>
      <c r="D3173" s="51">
        <v>1068.45</v>
      </c>
    </row>
    <row r="3174" spans="1:4" ht="15.75" customHeight="1" x14ac:dyDescent="0.3">
      <c r="A3174" s="51">
        <v>2003161</v>
      </c>
      <c r="B3174" s="51" t="s">
        <v>17880</v>
      </c>
      <c r="C3174" s="51" t="s">
        <v>14704</v>
      </c>
      <c r="D3174" s="51">
        <v>1618.92</v>
      </c>
    </row>
    <row r="3175" spans="1:4" ht="15.75" customHeight="1" x14ac:dyDescent="0.3">
      <c r="A3175" s="51">
        <v>2003162</v>
      </c>
      <c r="B3175" s="51" t="s">
        <v>17881</v>
      </c>
      <c r="C3175" s="51" t="s">
        <v>14704</v>
      </c>
      <c r="D3175" s="51">
        <v>1437.95</v>
      </c>
    </row>
    <row r="3176" spans="1:4" ht="15.75" customHeight="1" x14ac:dyDescent="0.3">
      <c r="A3176" s="51">
        <v>2003143</v>
      </c>
      <c r="B3176" s="51" t="s">
        <v>17882</v>
      </c>
      <c r="C3176" s="51" t="s">
        <v>14704</v>
      </c>
      <c r="D3176" s="51">
        <v>1198.57</v>
      </c>
    </row>
    <row r="3177" spans="1:4" ht="15.75" customHeight="1" x14ac:dyDescent="0.3">
      <c r="A3177" s="51">
        <v>2003144</v>
      </c>
      <c r="B3177" s="51" t="s">
        <v>17883</v>
      </c>
      <c r="C3177" s="51" t="s">
        <v>14704</v>
      </c>
      <c r="D3177" s="51">
        <v>1071.05</v>
      </c>
    </row>
    <row r="3178" spans="1:4" ht="15.75" customHeight="1" x14ac:dyDescent="0.3">
      <c r="A3178" s="51">
        <v>2003163</v>
      </c>
      <c r="B3178" s="51" t="s">
        <v>17884</v>
      </c>
      <c r="C3178" s="51" t="s">
        <v>14704</v>
      </c>
      <c r="D3178" s="51">
        <v>1624.59</v>
      </c>
    </row>
    <row r="3179" spans="1:4" ht="15.75" customHeight="1" x14ac:dyDescent="0.3">
      <c r="A3179" s="51">
        <v>2003164</v>
      </c>
      <c r="B3179" s="51" t="s">
        <v>17885</v>
      </c>
      <c r="C3179" s="51" t="s">
        <v>14704</v>
      </c>
      <c r="D3179" s="51">
        <v>1442.46</v>
      </c>
    </row>
    <row r="3180" spans="1:4" ht="15.75" customHeight="1" x14ac:dyDescent="0.3">
      <c r="A3180" s="51">
        <v>2003145</v>
      </c>
      <c r="B3180" s="51" t="s">
        <v>17886</v>
      </c>
      <c r="C3180" s="51" t="s">
        <v>14704</v>
      </c>
      <c r="D3180" s="51">
        <v>1205.8800000000001</v>
      </c>
    </row>
    <row r="3181" spans="1:4" ht="15.75" customHeight="1" x14ac:dyDescent="0.3">
      <c r="A3181" s="51">
        <v>2003146</v>
      </c>
      <c r="B3181" s="51" t="s">
        <v>17887</v>
      </c>
      <c r="C3181" s="51" t="s">
        <v>14704</v>
      </c>
      <c r="D3181" s="51">
        <v>1076.8699999999999</v>
      </c>
    </row>
    <row r="3182" spans="1:4" ht="15.75" customHeight="1" x14ac:dyDescent="0.3">
      <c r="A3182" s="51">
        <v>2003165</v>
      </c>
      <c r="B3182" s="51" t="s">
        <v>17888</v>
      </c>
      <c r="C3182" s="51" t="s">
        <v>14704</v>
      </c>
      <c r="D3182" s="51">
        <v>1637.4</v>
      </c>
    </row>
    <row r="3183" spans="1:4" ht="15.75" customHeight="1" x14ac:dyDescent="0.3">
      <c r="A3183" s="51">
        <v>2003166</v>
      </c>
      <c r="B3183" s="51" t="s">
        <v>17889</v>
      </c>
      <c r="C3183" s="51" t="s">
        <v>14704</v>
      </c>
      <c r="D3183" s="51">
        <v>1452.65</v>
      </c>
    </row>
    <row r="3184" spans="1:4" ht="15.75" customHeight="1" x14ac:dyDescent="0.3">
      <c r="A3184" s="51">
        <v>2003819</v>
      </c>
      <c r="B3184" s="51" t="s">
        <v>17890</v>
      </c>
      <c r="C3184" s="51" t="s">
        <v>10</v>
      </c>
      <c r="D3184" s="51">
        <v>7.83</v>
      </c>
    </row>
    <row r="3185" spans="1:4" ht="15.75" customHeight="1" x14ac:dyDescent="0.3">
      <c r="A3185" s="51">
        <v>2004504</v>
      </c>
      <c r="B3185" s="51" t="s">
        <v>17891</v>
      </c>
      <c r="C3185" s="51" t="s">
        <v>14899</v>
      </c>
      <c r="D3185" s="51">
        <v>18.579999999999998</v>
      </c>
    </row>
    <row r="3186" spans="1:4" ht="15.75" customHeight="1" x14ac:dyDescent="0.3">
      <c r="A3186" s="51">
        <v>2004519</v>
      </c>
      <c r="B3186" s="51" t="s">
        <v>17892</v>
      </c>
      <c r="C3186" s="51" t="s">
        <v>14899</v>
      </c>
      <c r="D3186" s="51">
        <v>27.41</v>
      </c>
    </row>
    <row r="3187" spans="1:4" ht="15.75" customHeight="1" x14ac:dyDescent="0.3">
      <c r="A3187" s="51">
        <v>2004520</v>
      </c>
      <c r="B3187" s="51" t="s">
        <v>17893</v>
      </c>
      <c r="C3187" s="51" t="s">
        <v>14899</v>
      </c>
      <c r="D3187" s="51">
        <v>22.61</v>
      </c>
    </row>
    <row r="3188" spans="1:4" ht="15.75" customHeight="1" x14ac:dyDescent="0.3">
      <c r="A3188" s="51">
        <v>2004521</v>
      </c>
      <c r="B3188" s="51" t="s">
        <v>17894</v>
      </c>
      <c r="C3188" s="51" t="s">
        <v>14899</v>
      </c>
      <c r="D3188" s="51">
        <v>15.47</v>
      </c>
    </row>
    <row r="3189" spans="1:4" ht="15.75" customHeight="1" x14ac:dyDescent="0.3">
      <c r="A3189" s="51">
        <v>2004522</v>
      </c>
      <c r="B3189" s="51" t="s">
        <v>17895</v>
      </c>
      <c r="C3189" s="51" t="s">
        <v>14899</v>
      </c>
      <c r="D3189" s="51">
        <v>11.3</v>
      </c>
    </row>
    <row r="3190" spans="1:4" ht="15.75" customHeight="1" x14ac:dyDescent="0.3">
      <c r="A3190" s="51">
        <v>2004518</v>
      </c>
      <c r="B3190" s="51" t="s">
        <v>17896</v>
      </c>
      <c r="C3190" s="51" t="s">
        <v>14899</v>
      </c>
      <c r="D3190" s="51">
        <v>47.61</v>
      </c>
    </row>
    <row r="3191" spans="1:4" ht="15.75" customHeight="1" x14ac:dyDescent="0.3">
      <c r="A3191" s="51">
        <v>2003864</v>
      </c>
      <c r="B3191" s="51" t="s">
        <v>17897</v>
      </c>
      <c r="C3191" s="51" t="s">
        <v>17898</v>
      </c>
      <c r="D3191" s="51">
        <v>13.68</v>
      </c>
    </row>
    <row r="3192" spans="1:4" ht="15.75" customHeight="1" x14ac:dyDescent="0.3">
      <c r="A3192" s="51">
        <v>2003863</v>
      </c>
      <c r="B3192" s="51" t="s">
        <v>17899</v>
      </c>
      <c r="C3192" s="51" t="s">
        <v>17898</v>
      </c>
      <c r="D3192" s="51">
        <v>22.71</v>
      </c>
    </row>
    <row r="3193" spans="1:4" ht="15.75" customHeight="1" x14ac:dyDescent="0.3">
      <c r="A3193" s="51">
        <v>2004508</v>
      </c>
      <c r="B3193" s="51" t="s">
        <v>17900</v>
      </c>
      <c r="C3193" s="51" t="s">
        <v>10</v>
      </c>
      <c r="D3193" s="51">
        <v>12.52</v>
      </c>
    </row>
    <row r="3194" spans="1:4" ht="15.75" customHeight="1" x14ac:dyDescent="0.3">
      <c r="A3194" s="51">
        <v>2003316</v>
      </c>
      <c r="B3194" s="51" t="s">
        <v>17901</v>
      </c>
      <c r="C3194" s="51" t="s">
        <v>14704</v>
      </c>
      <c r="D3194" s="51">
        <v>107.86</v>
      </c>
    </row>
    <row r="3195" spans="1:4" ht="15.75" customHeight="1" x14ac:dyDescent="0.3">
      <c r="A3195" s="51">
        <v>2003317</v>
      </c>
      <c r="B3195" s="51" t="s">
        <v>17902</v>
      </c>
      <c r="C3195" s="51" t="s">
        <v>14704</v>
      </c>
      <c r="D3195" s="51">
        <v>103.49</v>
      </c>
    </row>
    <row r="3196" spans="1:4" ht="15.75" customHeight="1" x14ac:dyDescent="0.3">
      <c r="A3196" s="51">
        <v>2003767</v>
      </c>
      <c r="B3196" s="51" t="s">
        <v>17903</v>
      </c>
      <c r="C3196" s="51" t="s">
        <v>14899</v>
      </c>
      <c r="D3196" s="51">
        <v>118.7</v>
      </c>
    </row>
    <row r="3197" spans="1:4" ht="15.75" customHeight="1" x14ac:dyDescent="0.3">
      <c r="A3197" s="51">
        <v>2003844</v>
      </c>
      <c r="B3197" s="51" t="s">
        <v>17904</v>
      </c>
      <c r="C3197" s="51" t="s">
        <v>14899</v>
      </c>
      <c r="D3197" s="51">
        <v>114.71</v>
      </c>
    </row>
    <row r="3198" spans="1:4" ht="15.75" customHeight="1" x14ac:dyDescent="0.3">
      <c r="A3198" s="51">
        <v>2003576</v>
      </c>
      <c r="B3198" s="51" t="s">
        <v>17905</v>
      </c>
      <c r="C3198" s="51" t="s">
        <v>14899</v>
      </c>
      <c r="D3198" s="51">
        <v>16.61</v>
      </c>
    </row>
    <row r="3199" spans="1:4" ht="15.75" customHeight="1" x14ac:dyDescent="0.3">
      <c r="A3199" s="51">
        <v>2003858</v>
      </c>
      <c r="B3199" s="51" t="s">
        <v>17906</v>
      </c>
      <c r="C3199" s="51" t="s">
        <v>14899</v>
      </c>
      <c r="D3199" s="51">
        <v>12.62</v>
      </c>
    </row>
    <row r="3200" spans="1:4" ht="15.75" customHeight="1" x14ac:dyDescent="0.3">
      <c r="A3200" s="51">
        <v>2003850</v>
      </c>
      <c r="B3200" s="51" t="s">
        <v>17907</v>
      </c>
      <c r="C3200" s="51" t="s">
        <v>14899</v>
      </c>
      <c r="D3200" s="51">
        <v>139.78</v>
      </c>
    </row>
    <row r="3201" spans="1:4" ht="15.75" customHeight="1" x14ac:dyDescent="0.3">
      <c r="A3201" s="51">
        <v>2003849</v>
      </c>
      <c r="B3201" s="51" t="s">
        <v>17908</v>
      </c>
      <c r="C3201" s="51" t="s">
        <v>14899</v>
      </c>
      <c r="D3201" s="51">
        <v>78.73</v>
      </c>
    </row>
    <row r="3202" spans="1:4" ht="15.75" customHeight="1" x14ac:dyDescent="0.3">
      <c r="A3202" s="51">
        <v>2003868</v>
      </c>
      <c r="B3202" s="51" t="s">
        <v>17909</v>
      </c>
      <c r="C3202" s="51" t="s">
        <v>14899</v>
      </c>
      <c r="D3202" s="51">
        <v>119.91</v>
      </c>
    </row>
    <row r="3203" spans="1:4" ht="15.75" customHeight="1" x14ac:dyDescent="0.3">
      <c r="A3203" s="51">
        <v>2003369</v>
      </c>
      <c r="B3203" s="51" t="s">
        <v>17910</v>
      </c>
      <c r="C3203" s="51" t="s">
        <v>10</v>
      </c>
      <c r="D3203" s="51">
        <v>116.1</v>
      </c>
    </row>
    <row r="3204" spans="1:4" ht="15.75" customHeight="1" x14ac:dyDescent="0.3">
      <c r="A3204" s="51">
        <v>2003368</v>
      </c>
      <c r="B3204" s="51" t="s">
        <v>17911</v>
      </c>
      <c r="C3204" s="51" t="s">
        <v>10</v>
      </c>
      <c r="D3204" s="51">
        <v>103.84</v>
      </c>
    </row>
    <row r="3205" spans="1:4" ht="15.75" customHeight="1" x14ac:dyDescent="0.3">
      <c r="A3205" s="51">
        <v>2003939</v>
      </c>
      <c r="B3205" s="51" t="s">
        <v>17912</v>
      </c>
      <c r="C3205" s="51" t="s">
        <v>10</v>
      </c>
      <c r="D3205" s="51">
        <v>63.94</v>
      </c>
    </row>
    <row r="3206" spans="1:4" ht="15.75" customHeight="1" x14ac:dyDescent="0.3">
      <c r="A3206" s="51">
        <v>2003940</v>
      </c>
      <c r="B3206" s="51" t="s">
        <v>17913</v>
      </c>
      <c r="C3206" s="51" t="s">
        <v>10</v>
      </c>
      <c r="D3206" s="51">
        <v>51.64</v>
      </c>
    </row>
    <row r="3207" spans="1:4" ht="15.75" customHeight="1" x14ac:dyDescent="0.3">
      <c r="A3207" s="51">
        <v>2003371</v>
      </c>
      <c r="B3207" s="51" t="s">
        <v>17914</v>
      </c>
      <c r="C3207" s="51" t="s">
        <v>10</v>
      </c>
      <c r="D3207" s="51">
        <v>84.04</v>
      </c>
    </row>
    <row r="3208" spans="1:4" ht="15.75" customHeight="1" x14ac:dyDescent="0.3">
      <c r="A3208" s="51">
        <v>2003370</v>
      </c>
      <c r="B3208" s="51" t="s">
        <v>17915</v>
      </c>
      <c r="C3208" s="51" t="s">
        <v>10</v>
      </c>
      <c r="D3208" s="51">
        <v>73.680000000000007</v>
      </c>
    </row>
    <row r="3209" spans="1:4" ht="15.75" customHeight="1" x14ac:dyDescent="0.3">
      <c r="A3209" s="51">
        <v>2003941</v>
      </c>
      <c r="B3209" s="51" t="s">
        <v>17916</v>
      </c>
      <c r="C3209" s="51" t="s">
        <v>10</v>
      </c>
      <c r="D3209" s="51">
        <v>54.91</v>
      </c>
    </row>
    <row r="3210" spans="1:4" ht="15.75" customHeight="1" x14ac:dyDescent="0.3">
      <c r="A3210" s="51">
        <v>2003942</v>
      </c>
      <c r="B3210" s="51" t="s">
        <v>17917</v>
      </c>
      <c r="C3210" s="51" t="s">
        <v>10</v>
      </c>
      <c r="D3210" s="51">
        <v>44.52</v>
      </c>
    </row>
    <row r="3211" spans="1:4" ht="15.75" customHeight="1" x14ac:dyDescent="0.3">
      <c r="A3211" s="51">
        <v>2003373</v>
      </c>
      <c r="B3211" s="51" t="s">
        <v>17918</v>
      </c>
      <c r="C3211" s="51" t="s">
        <v>10</v>
      </c>
      <c r="D3211" s="51">
        <v>69.86</v>
      </c>
    </row>
    <row r="3212" spans="1:4" ht="15.75" customHeight="1" x14ac:dyDescent="0.3">
      <c r="A3212" s="51">
        <v>2003372</v>
      </c>
      <c r="B3212" s="51" t="s">
        <v>17919</v>
      </c>
      <c r="C3212" s="51" t="s">
        <v>10</v>
      </c>
      <c r="D3212" s="51">
        <v>64.819999999999993</v>
      </c>
    </row>
    <row r="3213" spans="1:4" ht="15.75" customHeight="1" x14ac:dyDescent="0.3">
      <c r="A3213" s="51">
        <v>2003943</v>
      </c>
      <c r="B3213" s="51" t="s">
        <v>17920</v>
      </c>
      <c r="C3213" s="51" t="s">
        <v>10</v>
      </c>
      <c r="D3213" s="51">
        <v>25.62</v>
      </c>
    </row>
    <row r="3214" spans="1:4" ht="15.75" customHeight="1" x14ac:dyDescent="0.3">
      <c r="A3214" s="51">
        <v>2003944</v>
      </c>
      <c r="B3214" s="51" t="s">
        <v>17921</v>
      </c>
      <c r="C3214" s="51" t="s">
        <v>10</v>
      </c>
      <c r="D3214" s="51">
        <v>20.58</v>
      </c>
    </row>
    <row r="3215" spans="1:4" ht="15.75" customHeight="1" x14ac:dyDescent="0.3">
      <c r="A3215" s="51">
        <v>2003375</v>
      </c>
      <c r="B3215" s="51" t="s">
        <v>17922</v>
      </c>
      <c r="C3215" s="51" t="s">
        <v>10</v>
      </c>
      <c r="D3215" s="51">
        <v>44.5</v>
      </c>
    </row>
    <row r="3216" spans="1:4" ht="15.75" customHeight="1" x14ac:dyDescent="0.3">
      <c r="A3216" s="51">
        <v>2003374</v>
      </c>
      <c r="B3216" s="51" t="s">
        <v>17923</v>
      </c>
      <c r="C3216" s="51" t="s">
        <v>10</v>
      </c>
      <c r="D3216" s="51">
        <v>40.799999999999997</v>
      </c>
    </row>
    <row r="3217" spans="1:4" ht="15.75" customHeight="1" x14ac:dyDescent="0.3">
      <c r="A3217" s="51">
        <v>2003945</v>
      </c>
      <c r="B3217" s="51" t="s">
        <v>17924</v>
      </c>
      <c r="C3217" s="51" t="s">
        <v>10</v>
      </c>
      <c r="D3217" s="51">
        <v>19.309999999999999</v>
      </c>
    </row>
    <row r="3218" spans="1:4" ht="15.75" customHeight="1" x14ac:dyDescent="0.3">
      <c r="A3218" s="51">
        <v>2003946</v>
      </c>
      <c r="B3218" s="51" t="s">
        <v>17925</v>
      </c>
      <c r="C3218" s="51" t="s">
        <v>10</v>
      </c>
      <c r="D3218" s="51">
        <v>15.6</v>
      </c>
    </row>
    <row r="3219" spans="1:4" ht="15.75" customHeight="1" x14ac:dyDescent="0.3">
      <c r="A3219" s="51">
        <v>2003377</v>
      </c>
      <c r="B3219" s="51" t="s">
        <v>17926</v>
      </c>
      <c r="C3219" s="51" t="s">
        <v>10</v>
      </c>
      <c r="D3219" s="51">
        <v>61.15</v>
      </c>
    </row>
    <row r="3220" spans="1:4" ht="15.75" customHeight="1" x14ac:dyDescent="0.3">
      <c r="A3220" s="51">
        <v>2003376</v>
      </c>
      <c r="B3220" s="51" t="s">
        <v>17927</v>
      </c>
      <c r="C3220" s="51" t="s">
        <v>10</v>
      </c>
      <c r="D3220" s="51">
        <v>57.15</v>
      </c>
    </row>
    <row r="3221" spans="1:4" ht="15.75" customHeight="1" x14ac:dyDescent="0.3">
      <c r="A3221" s="51">
        <v>2003947</v>
      </c>
      <c r="B3221" s="51" t="s">
        <v>17928</v>
      </c>
      <c r="C3221" s="51" t="s">
        <v>10</v>
      </c>
      <c r="D3221" s="51">
        <v>20.03</v>
      </c>
    </row>
    <row r="3222" spans="1:4" ht="15.75" customHeight="1" x14ac:dyDescent="0.3">
      <c r="A3222" s="51">
        <v>2003948</v>
      </c>
      <c r="B3222" s="51" t="s">
        <v>17929</v>
      </c>
      <c r="C3222" s="51" t="s">
        <v>10</v>
      </c>
      <c r="D3222" s="51">
        <v>16.02</v>
      </c>
    </row>
    <row r="3223" spans="1:4" ht="15.75" customHeight="1" x14ac:dyDescent="0.3">
      <c r="A3223" s="51">
        <v>2003379</v>
      </c>
      <c r="B3223" s="51" t="s">
        <v>17930</v>
      </c>
      <c r="C3223" s="51" t="s">
        <v>10</v>
      </c>
      <c r="D3223" s="51">
        <v>34.86</v>
      </c>
    </row>
    <row r="3224" spans="1:4" ht="15.75" customHeight="1" x14ac:dyDescent="0.3">
      <c r="A3224" s="51">
        <v>2003378</v>
      </c>
      <c r="B3224" s="51" t="s">
        <v>17931</v>
      </c>
      <c r="C3224" s="51" t="s">
        <v>10</v>
      </c>
      <c r="D3224" s="51">
        <v>32.159999999999997</v>
      </c>
    </row>
    <row r="3225" spans="1:4" ht="15.75" customHeight="1" x14ac:dyDescent="0.3">
      <c r="A3225" s="51">
        <v>2003949</v>
      </c>
      <c r="B3225" s="51" t="s">
        <v>17932</v>
      </c>
      <c r="C3225" s="51" t="s">
        <v>10</v>
      </c>
      <c r="D3225" s="51">
        <v>13.84</v>
      </c>
    </row>
    <row r="3226" spans="1:4" ht="15.75" customHeight="1" x14ac:dyDescent="0.3">
      <c r="A3226" s="51">
        <v>2003950</v>
      </c>
      <c r="B3226" s="51" t="s">
        <v>17933</v>
      </c>
      <c r="C3226" s="51" t="s">
        <v>10</v>
      </c>
      <c r="D3226" s="51">
        <v>11.14</v>
      </c>
    </row>
    <row r="3227" spans="1:4" ht="15.75" customHeight="1" x14ac:dyDescent="0.3">
      <c r="A3227" s="51">
        <v>2003381</v>
      </c>
      <c r="B3227" s="51" t="s">
        <v>17934</v>
      </c>
      <c r="C3227" s="51" t="s">
        <v>10</v>
      </c>
      <c r="D3227" s="51">
        <v>58.32</v>
      </c>
    </row>
    <row r="3228" spans="1:4" ht="15.75" customHeight="1" x14ac:dyDescent="0.3">
      <c r="A3228" s="51">
        <v>2003380</v>
      </c>
      <c r="B3228" s="51" t="s">
        <v>17935</v>
      </c>
      <c r="C3228" s="51" t="s">
        <v>10</v>
      </c>
      <c r="D3228" s="51">
        <v>53.7</v>
      </c>
    </row>
    <row r="3229" spans="1:4" ht="15.75" customHeight="1" x14ac:dyDescent="0.3">
      <c r="A3229" s="51">
        <v>2003951</v>
      </c>
      <c r="B3229" s="51" t="s">
        <v>17936</v>
      </c>
      <c r="C3229" s="51" t="s">
        <v>10</v>
      </c>
      <c r="D3229" s="51">
        <v>23.47</v>
      </c>
    </row>
    <row r="3230" spans="1:4" ht="15.75" customHeight="1" x14ac:dyDescent="0.3">
      <c r="A3230" s="51">
        <v>2003952</v>
      </c>
      <c r="B3230" s="51" t="s">
        <v>17937</v>
      </c>
      <c r="C3230" s="51" t="s">
        <v>10</v>
      </c>
      <c r="D3230" s="51">
        <v>18.84</v>
      </c>
    </row>
    <row r="3231" spans="1:4" ht="15.75" customHeight="1" x14ac:dyDescent="0.3">
      <c r="A3231" s="51">
        <v>2003383</v>
      </c>
      <c r="B3231" s="51" t="s">
        <v>17938</v>
      </c>
      <c r="C3231" s="51" t="s">
        <v>10</v>
      </c>
      <c r="D3231" s="51">
        <v>97.12</v>
      </c>
    </row>
    <row r="3232" spans="1:4" ht="15.75" customHeight="1" x14ac:dyDescent="0.3">
      <c r="A3232" s="51">
        <v>2003382</v>
      </c>
      <c r="B3232" s="51" t="s">
        <v>17939</v>
      </c>
      <c r="C3232" s="51" t="s">
        <v>10</v>
      </c>
      <c r="D3232" s="51">
        <v>88.49</v>
      </c>
    </row>
    <row r="3233" spans="1:4" ht="15.75" customHeight="1" x14ac:dyDescent="0.3">
      <c r="A3233" s="51">
        <v>2003953</v>
      </c>
      <c r="B3233" s="51" t="s">
        <v>17940</v>
      </c>
      <c r="C3233" s="51" t="s">
        <v>10</v>
      </c>
      <c r="D3233" s="51">
        <v>42.19</v>
      </c>
    </row>
    <row r="3234" spans="1:4" ht="15.75" customHeight="1" x14ac:dyDescent="0.3">
      <c r="A3234" s="51">
        <v>2003954</v>
      </c>
      <c r="B3234" s="51" t="s">
        <v>17941</v>
      </c>
      <c r="C3234" s="51" t="s">
        <v>10</v>
      </c>
      <c r="D3234" s="51">
        <v>33.54</v>
      </c>
    </row>
    <row r="3235" spans="1:4" ht="15.75" customHeight="1" x14ac:dyDescent="0.3">
      <c r="A3235" s="51">
        <v>2004514</v>
      </c>
      <c r="B3235" s="51" t="s">
        <v>17942</v>
      </c>
      <c r="C3235" s="51" t="s">
        <v>10</v>
      </c>
      <c r="D3235" s="51">
        <v>15.3</v>
      </c>
    </row>
    <row r="3236" spans="1:4" ht="15.75" customHeight="1" x14ac:dyDescent="0.3">
      <c r="A3236" s="51">
        <v>2004515</v>
      </c>
      <c r="B3236" s="51" t="s">
        <v>17943</v>
      </c>
      <c r="C3236" s="51" t="s">
        <v>10</v>
      </c>
      <c r="D3236" s="51">
        <v>39.840000000000003</v>
      </c>
    </row>
    <row r="3237" spans="1:4" ht="15.75" customHeight="1" x14ac:dyDescent="0.3">
      <c r="A3237" s="51">
        <v>2005759</v>
      </c>
      <c r="B3237" s="51" t="s">
        <v>17944</v>
      </c>
      <c r="C3237" s="51" t="s">
        <v>10</v>
      </c>
      <c r="D3237" s="51">
        <v>56.01</v>
      </c>
    </row>
    <row r="3238" spans="1:4" ht="15.75" customHeight="1" x14ac:dyDescent="0.3">
      <c r="A3238" s="51">
        <v>2005764</v>
      </c>
      <c r="B3238" s="51" t="s">
        <v>17945</v>
      </c>
      <c r="C3238" s="51" t="s">
        <v>10</v>
      </c>
      <c r="D3238" s="51">
        <v>72.14</v>
      </c>
    </row>
    <row r="3239" spans="1:4" ht="15.75" customHeight="1" x14ac:dyDescent="0.3">
      <c r="A3239" s="51">
        <v>2003678</v>
      </c>
      <c r="B3239" s="51" t="s">
        <v>17946</v>
      </c>
      <c r="C3239" s="51" t="s">
        <v>14704</v>
      </c>
      <c r="D3239" s="51">
        <v>2331.71</v>
      </c>
    </row>
    <row r="3240" spans="1:4" ht="15.75" customHeight="1" x14ac:dyDescent="0.3">
      <c r="A3240" s="51">
        <v>2003677</v>
      </c>
      <c r="B3240" s="51" t="s">
        <v>17947</v>
      </c>
      <c r="C3240" s="51" t="s">
        <v>14704</v>
      </c>
      <c r="D3240" s="51">
        <v>2123.7800000000002</v>
      </c>
    </row>
    <row r="3241" spans="1:4" ht="15.75" customHeight="1" x14ac:dyDescent="0.3">
      <c r="A3241" s="51">
        <v>2003680</v>
      </c>
      <c r="B3241" s="51" t="s">
        <v>17948</v>
      </c>
      <c r="C3241" s="51" t="s">
        <v>14704</v>
      </c>
      <c r="D3241" s="51">
        <v>2300.46</v>
      </c>
    </row>
    <row r="3242" spans="1:4" ht="15.75" customHeight="1" x14ac:dyDescent="0.3">
      <c r="A3242" s="51">
        <v>2003679</v>
      </c>
      <c r="B3242" s="51" t="s">
        <v>17949</v>
      </c>
      <c r="C3242" s="51" t="s">
        <v>14704</v>
      </c>
      <c r="D3242" s="51">
        <v>2100.89</v>
      </c>
    </row>
    <row r="3243" spans="1:4" ht="15.75" customHeight="1" x14ac:dyDescent="0.3">
      <c r="A3243" s="51">
        <v>2003682</v>
      </c>
      <c r="B3243" s="51" t="s">
        <v>17950</v>
      </c>
      <c r="C3243" s="51" t="s">
        <v>14704</v>
      </c>
      <c r="D3243" s="51">
        <v>2629.08</v>
      </c>
    </row>
    <row r="3244" spans="1:4" ht="15.75" customHeight="1" x14ac:dyDescent="0.3">
      <c r="A3244" s="51">
        <v>2003681</v>
      </c>
      <c r="B3244" s="51" t="s">
        <v>17951</v>
      </c>
      <c r="C3244" s="51" t="s">
        <v>14704</v>
      </c>
      <c r="D3244" s="51">
        <v>2380.52</v>
      </c>
    </row>
    <row r="3245" spans="1:4" ht="15.75" customHeight="1" x14ac:dyDescent="0.3">
      <c r="A3245" s="51">
        <v>2003684</v>
      </c>
      <c r="B3245" s="51" t="s">
        <v>17952</v>
      </c>
      <c r="C3245" s="51" t="s">
        <v>14704</v>
      </c>
      <c r="D3245" s="51">
        <v>3146.11</v>
      </c>
    </row>
    <row r="3246" spans="1:4" ht="15.75" customHeight="1" x14ac:dyDescent="0.3">
      <c r="A3246" s="51">
        <v>2003683</v>
      </c>
      <c r="B3246" s="51" t="s">
        <v>17953</v>
      </c>
      <c r="C3246" s="51" t="s">
        <v>14704</v>
      </c>
      <c r="D3246" s="51">
        <v>2849.75</v>
      </c>
    </row>
    <row r="3247" spans="1:4" ht="15.75" customHeight="1" x14ac:dyDescent="0.3">
      <c r="A3247" s="51">
        <v>2003686</v>
      </c>
      <c r="B3247" s="51" t="s">
        <v>17954</v>
      </c>
      <c r="C3247" s="51" t="s">
        <v>14704</v>
      </c>
      <c r="D3247" s="51">
        <v>3717.05</v>
      </c>
    </row>
    <row r="3248" spans="1:4" ht="15.75" customHeight="1" x14ac:dyDescent="0.3">
      <c r="A3248" s="51">
        <v>2003685</v>
      </c>
      <c r="B3248" s="51" t="s">
        <v>17955</v>
      </c>
      <c r="C3248" s="51" t="s">
        <v>14704</v>
      </c>
      <c r="D3248" s="51">
        <v>3371.7</v>
      </c>
    </row>
    <row r="3249" spans="1:4" ht="15.75" customHeight="1" x14ac:dyDescent="0.3">
      <c r="A3249" s="51">
        <v>2003688</v>
      </c>
      <c r="B3249" s="51" t="s">
        <v>17956</v>
      </c>
      <c r="C3249" s="51" t="s">
        <v>14704</v>
      </c>
      <c r="D3249" s="51">
        <v>4647.2700000000004</v>
      </c>
    </row>
    <row r="3250" spans="1:4" ht="15.75" customHeight="1" x14ac:dyDescent="0.3">
      <c r="A3250" s="51">
        <v>2003687</v>
      </c>
      <c r="B3250" s="51" t="s">
        <v>17957</v>
      </c>
      <c r="C3250" s="51" t="s">
        <v>14704</v>
      </c>
      <c r="D3250" s="51">
        <v>4229.0200000000004</v>
      </c>
    </row>
    <row r="3251" spans="1:4" ht="15.75" customHeight="1" x14ac:dyDescent="0.3">
      <c r="A3251" s="51">
        <v>2003690</v>
      </c>
      <c r="B3251" s="51" t="s">
        <v>17958</v>
      </c>
      <c r="C3251" s="51" t="s">
        <v>14704</v>
      </c>
      <c r="D3251" s="51">
        <v>2707</v>
      </c>
    </row>
    <row r="3252" spans="1:4" ht="15.75" customHeight="1" x14ac:dyDescent="0.3">
      <c r="A3252" s="51">
        <v>2003689</v>
      </c>
      <c r="B3252" s="51" t="s">
        <v>17959</v>
      </c>
      <c r="C3252" s="51" t="s">
        <v>14704</v>
      </c>
      <c r="D3252" s="51">
        <v>2464.42</v>
      </c>
    </row>
    <row r="3253" spans="1:4" ht="15.75" customHeight="1" x14ac:dyDescent="0.3">
      <c r="A3253" s="51">
        <v>2003692</v>
      </c>
      <c r="B3253" s="51" t="s">
        <v>17960</v>
      </c>
      <c r="C3253" s="51" t="s">
        <v>14704</v>
      </c>
      <c r="D3253" s="51">
        <v>2680.22</v>
      </c>
    </row>
    <row r="3254" spans="1:4" ht="15.75" customHeight="1" x14ac:dyDescent="0.3">
      <c r="A3254" s="51">
        <v>2003691</v>
      </c>
      <c r="B3254" s="51" t="s">
        <v>17961</v>
      </c>
      <c r="C3254" s="51" t="s">
        <v>14704</v>
      </c>
      <c r="D3254" s="51">
        <v>2444.8000000000002</v>
      </c>
    </row>
    <row r="3255" spans="1:4" ht="15.75" customHeight="1" x14ac:dyDescent="0.3">
      <c r="A3255" s="51">
        <v>2003694</v>
      </c>
      <c r="B3255" s="51" t="s">
        <v>17962</v>
      </c>
      <c r="C3255" s="51" t="s">
        <v>14704</v>
      </c>
      <c r="D3255" s="51">
        <v>3031.08</v>
      </c>
    </row>
    <row r="3256" spans="1:4" ht="15.75" customHeight="1" x14ac:dyDescent="0.3">
      <c r="A3256" s="51">
        <v>2003693</v>
      </c>
      <c r="B3256" s="51" t="s">
        <v>17963</v>
      </c>
      <c r="C3256" s="51" t="s">
        <v>14704</v>
      </c>
      <c r="D3256" s="51">
        <v>2741.89</v>
      </c>
    </row>
    <row r="3257" spans="1:4" ht="15.75" customHeight="1" x14ac:dyDescent="0.3">
      <c r="A3257" s="51">
        <v>2003696</v>
      </c>
      <c r="B3257" s="51" t="s">
        <v>17964</v>
      </c>
      <c r="C3257" s="51" t="s">
        <v>14704</v>
      </c>
      <c r="D3257" s="51">
        <v>3388.47</v>
      </c>
    </row>
    <row r="3258" spans="1:4" ht="15.75" customHeight="1" x14ac:dyDescent="0.3">
      <c r="A3258" s="51">
        <v>2003695</v>
      </c>
      <c r="B3258" s="51" t="s">
        <v>17965</v>
      </c>
      <c r="C3258" s="51" t="s">
        <v>14704</v>
      </c>
      <c r="D3258" s="51">
        <v>3049.09</v>
      </c>
    </row>
    <row r="3259" spans="1:4" ht="15.75" customHeight="1" x14ac:dyDescent="0.3">
      <c r="A3259" s="51">
        <v>2003698</v>
      </c>
      <c r="B3259" s="51" t="s">
        <v>17966</v>
      </c>
      <c r="C3259" s="51" t="s">
        <v>14704</v>
      </c>
      <c r="D3259" s="51">
        <v>4163.25</v>
      </c>
    </row>
    <row r="3260" spans="1:4" ht="15.75" customHeight="1" x14ac:dyDescent="0.3">
      <c r="A3260" s="51">
        <v>2003697</v>
      </c>
      <c r="B3260" s="51" t="s">
        <v>17967</v>
      </c>
      <c r="C3260" s="51" t="s">
        <v>14704</v>
      </c>
      <c r="D3260" s="51">
        <v>3772.49</v>
      </c>
    </row>
    <row r="3261" spans="1:4" ht="15.75" customHeight="1" x14ac:dyDescent="0.3">
      <c r="A3261" s="51">
        <v>2003700</v>
      </c>
      <c r="B3261" s="51" t="s">
        <v>17968</v>
      </c>
      <c r="C3261" s="51" t="s">
        <v>14704</v>
      </c>
      <c r="D3261" s="51">
        <v>5137.66</v>
      </c>
    </row>
    <row r="3262" spans="1:4" ht="15.75" customHeight="1" x14ac:dyDescent="0.3">
      <c r="A3262" s="51">
        <v>2003699</v>
      </c>
      <c r="B3262" s="51" t="s">
        <v>17969</v>
      </c>
      <c r="C3262" s="51" t="s">
        <v>14704</v>
      </c>
      <c r="D3262" s="51">
        <v>4669.22</v>
      </c>
    </row>
    <row r="3263" spans="1:4" ht="15.75" customHeight="1" x14ac:dyDescent="0.3">
      <c r="A3263" s="51">
        <v>2003702</v>
      </c>
      <c r="B3263" s="51" t="s">
        <v>17970</v>
      </c>
      <c r="C3263" s="51" t="s">
        <v>14704</v>
      </c>
      <c r="D3263" s="51">
        <v>3100.15</v>
      </c>
    </row>
    <row r="3264" spans="1:4" ht="15.75" customHeight="1" x14ac:dyDescent="0.3">
      <c r="A3264" s="51">
        <v>2003701</v>
      </c>
      <c r="B3264" s="51" t="s">
        <v>17971</v>
      </c>
      <c r="C3264" s="51" t="s">
        <v>14704</v>
      </c>
      <c r="D3264" s="51">
        <v>2818.13</v>
      </c>
    </row>
    <row r="3265" spans="1:4" ht="15.75" customHeight="1" x14ac:dyDescent="0.3">
      <c r="A3265" s="51">
        <v>2003704</v>
      </c>
      <c r="B3265" s="51" t="s">
        <v>17972</v>
      </c>
      <c r="C3265" s="51" t="s">
        <v>14704</v>
      </c>
      <c r="D3265" s="51">
        <v>3073.37</v>
      </c>
    </row>
    <row r="3266" spans="1:4" ht="15.75" customHeight="1" x14ac:dyDescent="0.3">
      <c r="A3266" s="51">
        <v>2003703</v>
      </c>
      <c r="B3266" s="51" t="s">
        <v>17973</v>
      </c>
      <c r="C3266" s="51" t="s">
        <v>14704</v>
      </c>
      <c r="D3266" s="51">
        <v>2798.52</v>
      </c>
    </row>
    <row r="3267" spans="1:4" ht="15.75" customHeight="1" x14ac:dyDescent="0.3">
      <c r="A3267" s="51">
        <v>2003706</v>
      </c>
      <c r="B3267" s="51" t="s">
        <v>17974</v>
      </c>
      <c r="C3267" s="51" t="s">
        <v>14704</v>
      </c>
      <c r="D3267" s="51">
        <v>3450.94</v>
      </c>
    </row>
    <row r="3268" spans="1:4" ht="15.75" customHeight="1" x14ac:dyDescent="0.3">
      <c r="A3268" s="51">
        <v>2003705</v>
      </c>
      <c r="B3268" s="51" t="s">
        <v>17975</v>
      </c>
      <c r="C3268" s="51" t="s">
        <v>14704</v>
      </c>
      <c r="D3268" s="51">
        <v>3116.34</v>
      </c>
    </row>
    <row r="3269" spans="1:4" ht="15.75" customHeight="1" x14ac:dyDescent="0.3">
      <c r="A3269" s="51">
        <v>2003708</v>
      </c>
      <c r="B3269" s="51" t="s">
        <v>17976</v>
      </c>
      <c r="C3269" s="51" t="s">
        <v>14704</v>
      </c>
      <c r="D3269" s="51">
        <v>4003.39</v>
      </c>
    </row>
    <row r="3270" spans="1:4" ht="15.75" customHeight="1" x14ac:dyDescent="0.3">
      <c r="A3270" s="51">
        <v>2003707</v>
      </c>
      <c r="B3270" s="51" t="s">
        <v>17977</v>
      </c>
      <c r="C3270" s="51" t="s">
        <v>14704</v>
      </c>
      <c r="D3270" s="51">
        <v>3616.21</v>
      </c>
    </row>
    <row r="3271" spans="1:4" ht="15.75" customHeight="1" x14ac:dyDescent="0.3">
      <c r="A3271" s="51">
        <v>2003710</v>
      </c>
      <c r="B3271" s="51" t="s">
        <v>17978</v>
      </c>
      <c r="C3271" s="51" t="s">
        <v>14704</v>
      </c>
      <c r="D3271" s="51">
        <v>4627.3100000000004</v>
      </c>
    </row>
    <row r="3272" spans="1:4" ht="15.75" customHeight="1" x14ac:dyDescent="0.3">
      <c r="A3272" s="51">
        <v>2003709</v>
      </c>
      <c r="B3272" s="51" t="s">
        <v>17979</v>
      </c>
      <c r="C3272" s="51" t="s">
        <v>14704</v>
      </c>
      <c r="D3272" s="51">
        <v>4186.3599999999997</v>
      </c>
    </row>
    <row r="3273" spans="1:4" ht="15.75" customHeight="1" x14ac:dyDescent="0.3">
      <c r="A3273" s="51">
        <v>2003712</v>
      </c>
      <c r="B3273" s="51" t="s">
        <v>17980</v>
      </c>
      <c r="C3273" s="51" t="s">
        <v>14704</v>
      </c>
      <c r="D3273" s="51">
        <v>5645.92</v>
      </c>
    </row>
    <row r="3274" spans="1:4" ht="15.75" customHeight="1" x14ac:dyDescent="0.3">
      <c r="A3274" s="51">
        <v>2003711</v>
      </c>
      <c r="B3274" s="51" t="s">
        <v>17981</v>
      </c>
      <c r="C3274" s="51" t="s">
        <v>14704</v>
      </c>
      <c r="D3274" s="51">
        <v>5122.51</v>
      </c>
    </row>
    <row r="3275" spans="1:4" ht="15.75" customHeight="1" x14ac:dyDescent="0.3">
      <c r="A3275" s="51">
        <v>2004505</v>
      </c>
      <c r="B3275" s="51" t="s">
        <v>17982</v>
      </c>
      <c r="C3275" s="51" t="s">
        <v>14899</v>
      </c>
      <c r="D3275" s="51">
        <v>24.57</v>
      </c>
    </row>
    <row r="3276" spans="1:4" ht="15.75" customHeight="1" x14ac:dyDescent="0.3">
      <c r="A3276" s="51">
        <v>2003353</v>
      </c>
      <c r="B3276" s="51" t="s">
        <v>17983</v>
      </c>
      <c r="C3276" s="51" t="s">
        <v>10</v>
      </c>
      <c r="D3276" s="51">
        <v>65.930000000000007</v>
      </c>
    </row>
    <row r="3277" spans="1:4" ht="15.75" customHeight="1" x14ac:dyDescent="0.3">
      <c r="A3277" s="51">
        <v>2003352</v>
      </c>
      <c r="B3277" s="51" t="s">
        <v>17984</v>
      </c>
      <c r="C3277" s="51" t="s">
        <v>10</v>
      </c>
      <c r="D3277" s="51">
        <v>49.31</v>
      </c>
    </row>
    <row r="3278" spans="1:4" ht="15.75" customHeight="1" x14ac:dyDescent="0.3">
      <c r="A3278" s="51">
        <v>2003979</v>
      </c>
      <c r="B3278" s="51" t="s">
        <v>17985</v>
      </c>
      <c r="C3278" s="51" t="s">
        <v>10</v>
      </c>
      <c r="D3278" s="51">
        <v>76.62</v>
      </c>
    </row>
    <row r="3279" spans="1:4" ht="15.75" customHeight="1" x14ac:dyDescent="0.3">
      <c r="A3279" s="51">
        <v>2003980</v>
      </c>
      <c r="B3279" s="51" t="s">
        <v>17986</v>
      </c>
      <c r="C3279" s="51" t="s">
        <v>10</v>
      </c>
      <c r="D3279" s="51">
        <v>59.93</v>
      </c>
    </row>
    <row r="3280" spans="1:4" ht="15.75" customHeight="1" x14ac:dyDescent="0.3">
      <c r="A3280" s="51">
        <v>2003355</v>
      </c>
      <c r="B3280" s="51" t="s">
        <v>17987</v>
      </c>
      <c r="C3280" s="51" t="s">
        <v>10</v>
      </c>
      <c r="D3280" s="51">
        <v>88.72</v>
      </c>
    </row>
    <row r="3281" spans="1:4" ht="15.75" customHeight="1" x14ac:dyDescent="0.3">
      <c r="A3281" s="51">
        <v>2003354</v>
      </c>
      <c r="B3281" s="51" t="s">
        <v>17988</v>
      </c>
      <c r="C3281" s="51" t="s">
        <v>10</v>
      </c>
      <c r="D3281" s="51">
        <v>66.31</v>
      </c>
    </row>
    <row r="3282" spans="1:4" ht="15.75" customHeight="1" x14ac:dyDescent="0.3">
      <c r="A3282" s="51">
        <v>2003981</v>
      </c>
      <c r="B3282" s="51" t="s">
        <v>17989</v>
      </c>
      <c r="C3282" s="51" t="s">
        <v>10</v>
      </c>
      <c r="D3282" s="51">
        <v>103.24</v>
      </c>
    </row>
    <row r="3283" spans="1:4" ht="15.75" customHeight="1" x14ac:dyDescent="0.3">
      <c r="A3283" s="51">
        <v>2003982</v>
      </c>
      <c r="B3283" s="51" t="s">
        <v>17990</v>
      </c>
      <c r="C3283" s="51" t="s">
        <v>10</v>
      </c>
      <c r="D3283" s="51">
        <v>80.760000000000005</v>
      </c>
    </row>
    <row r="3284" spans="1:4" ht="15.75" customHeight="1" x14ac:dyDescent="0.3">
      <c r="A3284" s="51">
        <v>2003345</v>
      </c>
      <c r="B3284" s="51" t="s">
        <v>17991</v>
      </c>
      <c r="C3284" s="51" t="s">
        <v>10</v>
      </c>
      <c r="D3284" s="51">
        <v>56.05</v>
      </c>
    </row>
    <row r="3285" spans="1:4" ht="15.75" customHeight="1" x14ac:dyDescent="0.3">
      <c r="A3285" s="51">
        <v>2003344</v>
      </c>
      <c r="B3285" s="51" t="s">
        <v>17992</v>
      </c>
      <c r="C3285" s="51" t="s">
        <v>10</v>
      </c>
      <c r="D3285" s="51">
        <v>44.7</v>
      </c>
    </row>
    <row r="3286" spans="1:4" ht="15.75" customHeight="1" x14ac:dyDescent="0.3">
      <c r="A3286" s="51">
        <v>2003973</v>
      </c>
      <c r="B3286" s="51" t="s">
        <v>17993</v>
      </c>
      <c r="C3286" s="51" t="s">
        <v>10</v>
      </c>
      <c r="D3286" s="51">
        <v>63.49</v>
      </c>
    </row>
    <row r="3287" spans="1:4" ht="15.75" customHeight="1" x14ac:dyDescent="0.3">
      <c r="A3287" s="51">
        <v>2003974</v>
      </c>
      <c r="B3287" s="51" t="s">
        <v>17994</v>
      </c>
      <c r="C3287" s="51" t="s">
        <v>10</v>
      </c>
      <c r="D3287" s="51">
        <v>52.1</v>
      </c>
    </row>
    <row r="3288" spans="1:4" ht="15.75" customHeight="1" x14ac:dyDescent="0.3">
      <c r="A3288" s="51">
        <v>2003343</v>
      </c>
      <c r="B3288" s="51" t="s">
        <v>17995</v>
      </c>
      <c r="C3288" s="51" t="s">
        <v>10</v>
      </c>
      <c r="D3288" s="51">
        <v>75.97</v>
      </c>
    </row>
    <row r="3289" spans="1:4" ht="15.75" customHeight="1" x14ac:dyDescent="0.3">
      <c r="A3289" s="51">
        <v>2003342</v>
      </c>
      <c r="B3289" s="51" t="s">
        <v>17996</v>
      </c>
      <c r="C3289" s="51" t="s">
        <v>10</v>
      </c>
      <c r="D3289" s="51">
        <v>60.05</v>
      </c>
    </row>
    <row r="3290" spans="1:4" ht="15.75" customHeight="1" x14ac:dyDescent="0.3">
      <c r="A3290" s="51">
        <v>2003971</v>
      </c>
      <c r="B3290" s="51" t="s">
        <v>17997</v>
      </c>
      <c r="C3290" s="51" t="s">
        <v>10</v>
      </c>
      <c r="D3290" s="51">
        <v>86.58</v>
      </c>
    </row>
    <row r="3291" spans="1:4" ht="15.75" customHeight="1" x14ac:dyDescent="0.3">
      <c r="A3291" s="51">
        <v>2003972</v>
      </c>
      <c r="B3291" s="51" t="s">
        <v>17998</v>
      </c>
      <c r="C3291" s="51" t="s">
        <v>10</v>
      </c>
      <c r="D3291" s="51">
        <v>70.599999999999994</v>
      </c>
    </row>
    <row r="3292" spans="1:4" ht="15.75" customHeight="1" x14ac:dyDescent="0.3">
      <c r="A3292" s="51">
        <v>2003347</v>
      </c>
      <c r="B3292" s="51" t="s">
        <v>17999</v>
      </c>
      <c r="C3292" s="51" t="s">
        <v>10</v>
      </c>
      <c r="D3292" s="51">
        <v>17.760000000000002</v>
      </c>
    </row>
    <row r="3293" spans="1:4" ht="15.75" customHeight="1" x14ac:dyDescent="0.3">
      <c r="A3293" s="51">
        <v>2003346</v>
      </c>
      <c r="B3293" s="51" t="s">
        <v>18000</v>
      </c>
      <c r="C3293" s="51" t="s">
        <v>10</v>
      </c>
      <c r="D3293" s="51">
        <v>25</v>
      </c>
    </row>
    <row r="3294" spans="1:4" ht="15.75" customHeight="1" x14ac:dyDescent="0.3">
      <c r="A3294" s="51">
        <v>2003933</v>
      </c>
      <c r="B3294" s="51" t="s">
        <v>18001</v>
      </c>
      <c r="C3294" s="51" t="s">
        <v>10</v>
      </c>
      <c r="D3294" s="51">
        <v>8.6999999999999993</v>
      </c>
    </row>
    <row r="3295" spans="1:4" ht="15.75" customHeight="1" x14ac:dyDescent="0.3">
      <c r="A3295" s="51">
        <v>2003932</v>
      </c>
      <c r="B3295" s="51" t="s">
        <v>18002</v>
      </c>
      <c r="C3295" s="51" t="s">
        <v>10</v>
      </c>
      <c r="D3295" s="51">
        <v>11.41</v>
      </c>
    </row>
    <row r="3296" spans="1:4" ht="15.75" customHeight="1" x14ac:dyDescent="0.3">
      <c r="A3296" s="51">
        <v>2003349</v>
      </c>
      <c r="B3296" s="51" t="s">
        <v>18003</v>
      </c>
      <c r="C3296" s="51" t="s">
        <v>10</v>
      </c>
      <c r="D3296" s="51">
        <v>50.8</v>
      </c>
    </row>
    <row r="3297" spans="1:4" ht="15.75" customHeight="1" x14ac:dyDescent="0.3">
      <c r="A3297" s="51">
        <v>2003348</v>
      </c>
      <c r="B3297" s="51" t="s">
        <v>18004</v>
      </c>
      <c r="C3297" s="51" t="s">
        <v>10</v>
      </c>
      <c r="D3297" s="51">
        <v>38.19</v>
      </c>
    </row>
    <row r="3298" spans="1:4" ht="15.75" customHeight="1" x14ac:dyDescent="0.3">
      <c r="A3298" s="51">
        <v>2003975</v>
      </c>
      <c r="B3298" s="51" t="s">
        <v>18005</v>
      </c>
      <c r="C3298" s="51" t="s">
        <v>10</v>
      </c>
      <c r="D3298" s="51">
        <v>58.1</v>
      </c>
    </row>
    <row r="3299" spans="1:4" ht="15.75" customHeight="1" x14ac:dyDescent="0.3">
      <c r="A3299" s="51">
        <v>2003976</v>
      </c>
      <c r="B3299" s="51" t="s">
        <v>18006</v>
      </c>
      <c r="C3299" s="51" t="s">
        <v>10</v>
      </c>
      <c r="D3299" s="51">
        <v>45.45</v>
      </c>
    </row>
    <row r="3300" spans="1:4" ht="15.75" customHeight="1" x14ac:dyDescent="0.3">
      <c r="A3300" s="51">
        <v>2003351</v>
      </c>
      <c r="B3300" s="51" t="s">
        <v>18007</v>
      </c>
      <c r="C3300" s="51" t="s">
        <v>10</v>
      </c>
      <c r="D3300" s="51">
        <v>67.87</v>
      </c>
    </row>
    <row r="3301" spans="1:4" ht="15.75" customHeight="1" x14ac:dyDescent="0.3">
      <c r="A3301" s="51">
        <v>2003350</v>
      </c>
      <c r="B3301" s="51" t="s">
        <v>18008</v>
      </c>
      <c r="C3301" s="51" t="s">
        <v>10</v>
      </c>
      <c r="D3301" s="51">
        <v>50.98</v>
      </c>
    </row>
    <row r="3302" spans="1:4" ht="15.75" customHeight="1" x14ac:dyDescent="0.3">
      <c r="A3302" s="51">
        <v>2003977</v>
      </c>
      <c r="B3302" s="51" t="s">
        <v>18009</v>
      </c>
      <c r="C3302" s="51" t="s">
        <v>10</v>
      </c>
      <c r="D3302" s="51">
        <v>77.83</v>
      </c>
    </row>
    <row r="3303" spans="1:4" ht="15.75" customHeight="1" x14ac:dyDescent="0.3">
      <c r="A3303" s="51">
        <v>2003978</v>
      </c>
      <c r="B3303" s="51" t="s">
        <v>18010</v>
      </c>
      <c r="C3303" s="51" t="s">
        <v>10</v>
      </c>
      <c r="D3303" s="51">
        <v>60.88</v>
      </c>
    </row>
    <row r="3304" spans="1:4" ht="15.75" customHeight="1" x14ac:dyDescent="0.3">
      <c r="A3304" s="51">
        <v>2003291</v>
      </c>
      <c r="B3304" s="51" t="s">
        <v>18011</v>
      </c>
      <c r="C3304" s="51" t="s">
        <v>10</v>
      </c>
      <c r="D3304" s="51">
        <v>13.23</v>
      </c>
    </row>
    <row r="3305" spans="1:4" ht="15.75" customHeight="1" x14ac:dyDescent="0.3">
      <c r="A3305" s="51">
        <v>2003292</v>
      </c>
      <c r="B3305" s="51" t="s">
        <v>18012</v>
      </c>
      <c r="C3305" s="51" t="s">
        <v>10</v>
      </c>
      <c r="D3305" s="51">
        <v>18.52</v>
      </c>
    </row>
    <row r="3306" spans="1:4" ht="15.75" customHeight="1" x14ac:dyDescent="0.3">
      <c r="A3306" s="51">
        <v>2003293</v>
      </c>
      <c r="B3306" s="51" t="s">
        <v>18013</v>
      </c>
      <c r="C3306" s="51" t="s">
        <v>10</v>
      </c>
      <c r="D3306" s="51">
        <v>24.39</v>
      </c>
    </row>
    <row r="3307" spans="1:4" ht="15.75" customHeight="1" x14ac:dyDescent="0.3">
      <c r="A3307" s="51">
        <v>2003294</v>
      </c>
      <c r="B3307" s="51" t="s">
        <v>18014</v>
      </c>
      <c r="C3307" s="51" t="s">
        <v>10</v>
      </c>
      <c r="D3307" s="51">
        <v>36.58</v>
      </c>
    </row>
    <row r="3308" spans="1:4" ht="15.75" customHeight="1" x14ac:dyDescent="0.3">
      <c r="A3308" s="51">
        <v>2003257</v>
      </c>
      <c r="B3308" s="51" t="s">
        <v>18015</v>
      </c>
      <c r="C3308" s="51" t="s">
        <v>10</v>
      </c>
      <c r="D3308" s="51">
        <v>57.78</v>
      </c>
    </row>
    <row r="3309" spans="1:4" ht="15.75" customHeight="1" x14ac:dyDescent="0.3">
      <c r="A3309" s="51">
        <v>2003258</v>
      </c>
      <c r="B3309" s="51" t="s">
        <v>18016</v>
      </c>
      <c r="C3309" s="51" t="s">
        <v>10</v>
      </c>
      <c r="D3309" s="51">
        <v>46.47</v>
      </c>
    </row>
    <row r="3310" spans="1:4" ht="15.75" customHeight="1" x14ac:dyDescent="0.3">
      <c r="A3310" s="51">
        <v>2003259</v>
      </c>
      <c r="B3310" s="51" t="s">
        <v>18017</v>
      </c>
      <c r="C3310" s="51" t="s">
        <v>10</v>
      </c>
      <c r="D3310" s="51">
        <v>64.58</v>
      </c>
    </row>
    <row r="3311" spans="1:4" ht="15.75" customHeight="1" x14ac:dyDescent="0.3">
      <c r="A3311" s="51">
        <v>2003260</v>
      </c>
      <c r="B3311" s="51" t="s">
        <v>18018</v>
      </c>
      <c r="C3311" s="51" t="s">
        <v>10</v>
      </c>
      <c r="D3311" s="51">
        <v>53.23</v>
      </c>
    </row>
    <row r="3312" spans="1:4" ht="15.75" customHeight="1" x14ac:dyDescent="0.3">
      <c r="A3312" s="51">
        <v>2003281</v>
      </c>
      <c r="B3312" s="51" t="s">
        <v>18019</v>
      </c>
      <c r="C3312" s="51" t="s">
        <v>10</v>
      </c>
      <c r="D3312" s="51">
        <v>57.71</v>
      </c>
    </row>
    <row r="3313" spans="1:4" ht="15.75" customHeight="1" x14ac:dyDescent="0.3">
      <c r="A3313" s="51">
        <v>2003282</v>
      </c>
      <c r="B3313" s="51" t="s">
        <v>18020</v>
      </c>
      <c r="C3313" s="51" t="s">
        <v>10</v>
      </c>
      <c r="D3313" s="51">
        <v>46.13</v>
      </c>
    </row>
    <row r="3314" spans="1:4" ht="15.75" customHeight="1" x14ac:dyDescent="0.3">
      <c r="A3314" s="51">
        <v>2003283</v>
      </c>
      <c r="B3314" s="51" t="s">
        <v>18021</v>
      </c>
      <c r="C3314" s="51" t="s">
        <v>10</v>
      </c>
      <c r="D3314" s="51">
        <v>64.680000000000007</v>
      </c>
    </row>
    <row r="3315" spans="1:4" ht="15.75" customHeight="1" x14ac:dyDescent="0.3">
      <c r="A3315" s="51">
        <v>2003284</v>
      </c>
      <c r="B3315" s="51" t="s">
        <v>18022</v>
      </c>
      <c r="C3315" s="51" t="s">
        <v>10</v>
      </c>
      <c r="D3315" s="51">
        <v>53.06</v>
      </c>
    </row>
    <row r="3316" spans="1:4" ht="15.75" customHeight="1" x14ac:dyDescent="0.3">
      <c r="A3316" s="51">
        <v>2003327</v>
      </c>
      <c r="B3316" s="51" t="s">
        <v>18023</v>
      </c>
      <c r="C3316" s="51" t="s">
        <v>10</v>
      </c>
      <c r="D3316" s="51">
        <v>65.59</v>
      </c>
    </row>
    <row r="3317" spans="1:4" ht="15.75" customHeight="1" x14ac:dyDescent="0.3">
      <c r="A3317" s="51">
        <v>2003326</v>
      </c>
      <c r="B3317" s="51" t="s">
        <v>18024</v>
      </c>
      <c r="C3317" s="51" t="s">
        <v>10</v>
      </c>
      <c r="D3317" s="51">
        <v>52.47</v>
      </c>
    </row>
    <row r="3318" spans="1:4" ht="15.75" customHeight="1" x14ac:dyDescent="0.3">
      <c r="A3318" s="51">
        <v>2003963</v>
      </c>
      <c r="B3318" s="51" t="s">
        <v>18025</v>
      </c>
      <c r="C3318" s="51" t="s">
        <v>10</v>
      </c>
      <c r="D3318" s="51">
        <v>73.510000000000005</v>
      </c>
    </row>
    <row r="3319" spans="1:4" ht="15.75" customHeight="1" x14ac:dyDescent="0.3">
      <c r="A3319" s="51">
        <v>2003964</v>
      </c>
      <c r="B3319" s="51" t="s">
        <v>18026</v>
      </c>
      <c r="C3319" s="51" t="s">
        <v>10</v>
      </c>
      <c r="D3319" s="51">
        <v>60.34</v>
      </c>
    </row>
    <row r="3320" spans="1:4" ht="15.75" customHeight="1" x14ac:dyDescent="0.3">
      <c r="A3320" s="51">
        <v>2003319</v>
      </c>
      <c r="B3320" s="51" t="s">
        <v>18027</v>
      </c>
      <c r="C3320" s="51" t="s">
        <v>10</v>
      </c>
      <c r="D3320" s="51">
        <v>69.959999999999994</v>
      </c>
    </row>
    <row r="3321" spans="1:4" ht="15.75" customHeight="1" x14ac:dyDescent="0.3">
      <c r="A3321" s="51">
        <v>2003318</v>
      </c>
      <c r="B3321" s="51" t="s">
        <v>18028</v>
      </c>
      <c r="C3321" s="51" t="s">
        <v>10</v>
      </c>
      <c r="D3321" s="51">
        <v>55.99</v>
      </c>
    </row>
    <row r="3322" spans="1:4" ht="15.75" customHeight="1" x14ac:dyDescent="0.3">
      <c r="A3322" s="51">
        <v>2003955</v>
      </c>
      <c r="B3322" s="51" t="s">
        <v>18029</v>
      </c>
      <c r="C3322" s="51" t="s">
        <v>10</v>
      </c>
      <c r="D3322" s="51">
        <v>78.41</v>
      </c>
    </row>
    <row r="3323" spans="1:4" ht="15.75" customHeight="1" x14ac:dyDescent="0.3">
      <c r="A3323" s="51">
        <v>2003956</v>
      </c>
      <c r="B3323" s="51" t="s">
        <v>18030</v>
      </c>
      <c r="C3323" s="51" t="s">
        <v>10</v>
      </c>
      <c r="D3323" s="51">
        <v>64.39</v>
      </c>
    </row>
    <row r="3324" spans="1:4" ht="15.75" customHeight="1" x14ac:dyDescent="0.3">
      <c r="A3324" s="51">
        <v>2003277</v>
      </c>
      <c r="B3324" s="51" t="s">
        <v>18031</v>
      </c>
      <c r="C3324" s="51" t="s">
        <v>10</v>
      </c>
      <c r="D3324" s="51">
        <v>72.02</v>
      </c>
    </row>
    <row r="3325" spans="1:4" ht="15.75" customHeight="1" x14ac:dyDescent="0.3">
      <c r="A3325" s="51">
        <v>2003278</v>
      </c>
      <c r="B3325" s="51" t="s">
        <v>18032</v>
      </c>
      <c r="C3325" s="51" t="s">
        <v>10</v>
      </c>
      <c r="D3325" s="51">
        <v>57.66</v>
      </c>
    </row>
    <row r="3326" spans="1:4" ht="15.75" customHeight="1" x14ac:dyDescent="0.3">
      <c r="A3326" s="51">
        <v>2003279</v>
      </c>
      <c r="B3326" s="51" t="s">
        <v>18033</v>
      </c>
      <c r="C3326" s="51" t="s">
        <v>10</v>
      </c>
      <c r="D3326" s="51">
        <v>80.72</v>
      </c>
    </row>
    <row r="3327" spans="1:4" ht="15.75" customHeight="1" x14ac:dyDescent="0.3">
      <c r="A3327" s="51">
        <v>2003280</v>
      </c>
      <c r="B3327" s="51" t="s">
        <v>18034</v>
      </c>
      <c r="C3327" s="51" t="s">
        <v>10</v>
      </c>
      <c r="D3327" s="51">
        <v>66.31</v>
      </c>
    </row>
    <row r="3328" spans="1:4" ht="15.75" customHeight="1" x14ac:dyDescent="0.3">
      <c r="A3328" s="51">
        <v>2003253</v>
      </c>
      <c r="B3328" s="51" t="s">
        <v>18035</v>
      </c>
      <c r="C3328" s="51" t="s">
        <v>10</v>
      </c>
      <c r="D3328" s="51">
        <v>82.16</v>
      </c>
    </row>
    <row r="3329" spans="1:4" ht="15.75" customHeight="1" x14ac:dyDescent="0.3">
      <c r="A3329" s="51">
        <v>2003254</v>
      </c>
      <c r="B3329" s="51" t="s">
        <v>18036</v>
      </c>
      <c r="C3329" s="51" t="s">
        <v>10</v>
      </c>
      <c r="D3329" s="51">
        <v>65.55</v>
      </c>
    </row>
    <row r="3330" spans="1:4" ht="15.75" customHeight="1" x14ac:dyDescent="0.3">
      <c r="A3330" s="51">
        <v>2003255</v>
      </c>
      <c r="B3330" s="51" t="s">
        <v>18037</v>
      </c>
      <c r="C3330" s="51" t="s">
        <v>10</v>
      </c>
      <c r="D3330" s="51">
        <v>92.25</v>
      </c>
    </row>
    <row r="3331" spans="1:4" ht="15.75" customHeight="1" x14ac:dyDescent="0.3">
      <c r="A3331" s="51">
        <v>2003256</v>
      </c>
      <c r="B3331" s="51" t="s">
        <v>18038</v>
      </c>
      <c r="C3331" s="51" t="s">
        <v>10</v>
      </c>
      <c r="D3331" s="51">
        <v>75.58</v>
      </c>
    </row>
    <row r="3332" spans="1:4" ht="15.75" customHeight="1" x14ac:dyDescent="0.3">
      <c r="A3332" s="51">
        <v>2003273</v>
      </c>
      <c r="B3332" s="51" t="s">
        <v>18039</v>
      </c>
      <c r="C3332" s="51" t="s">
        <v>10</v>
      </c>
      <c r="D3332" s="51">
        <v>84.34</v>
      </c>
    </row>
    <row r="3333" spans="1:4" ht="15.75" customHeight="1" x14ac:dyDescent="0.3">
      <c r="A3333" s="51">
        <v>2003274</v>
      </c>
      <c r="B3333" s="51" t="s">
        <v>18040</v>
      </c>
      <c r="C3333" s="51" t="s">
        <v>10</v>
      </c>
      <c r="D3333" s="51">
        <v>67.3</v>
      </c>
    </row>
    <row r="3334" spans="1:4" ht="15.75" customHeight="1" x14ac:dyDescent="0.3">
      <c r="A3334" s="51">
        <v>2003275</v>
      </c>
      <c r="B3334" s="51" t="s">
        <v>18041</v>
      </c>
      <c r="C3334" s="51" t="s">
        <v>10</v>
      </c>
      <c r="D3334" s="51">
        <v>94.71</v>
      </c>
    </row>
    <row r="3335" spans="1:4" ht="15.75" customHeight="1" x14ac:dyDescent="0.3">
      <c r="A3335" s="51">
        <v>2003276</v>
      </c>
      <c r="B3335" s="51" t="s">
        <v>18042</v>
      </c>
      <c r="C3335" s="51" t="s">
        <v>10</v>
      </c>
      <c r="D3335" s="51">
        <v>77.61</v>
      </c>
    </row>
    <row r="3336" spans="1:4" ht="15.75" customHeight="1" x14ac:dyDescent="0.3">
      <c r="A3336" s="51">
        <v>2003269</v>
      </c>
      <c r="B3336" s="51" t="s">
        <v>18043</v>
      </c>
      <c r="C3336" s="51" t="s">
        <v>10</v>
      </c>
      <c r="D3336" s="51">
        <v>44.73</v>
      </c>
    </row>
    <row r="3337" spans="1:4" ht="15.75" customHeight="1" x14ac:dyDescent="0.3">
      <c r="A3337" s="51">
        <v>2003270</v>
      </c>
      <c r="B3337" s="51" t="s">
        <v>18044</v>
      </c>
      <c r="C3337" s="51" t="s">
        <v>10</v>
      </c>
      <c r="D3337" s="51">
        <v>36.020000000000003</v>
      </c>
    </row>
    <row r="3338" spans="1:4" ht="15.75" customHeight="1" x14ac:dyDescent="0.3">
      <c r="A3338" s="51">
        <v>2003271</v>
      </c>
      <c r="B3338" s="51" t="s">
        <v>18045</v>
      </c>
      <c r="C3338" s="51" t="s">
        <v>10</v>
      </c>
      <c r="D3338" s="51">
        <v>49.91</v>
      </c>
    </row>
    <row r="3339" spans="1:4" ht="15.75" customHeight="1" x14ac:dyDescent="0.3">
      <c r="A3339" s="51">
        <v>2003272</v>
      </c>
      <c r="B3339" s="51" t="s">
        <v>18046</v>
      </c>
      <c r="C3339" s="51" t="s">
        <v>10</v>
      </c>
      <c r="D3339" s="51">
        <v>41.17</v>
      </c>
    </row>
    <row r="3340" spans="1:4" ht="15.75" customHeight="1" x14ac:dyDescent="0.3">
      <c r="A3340" s="51">
        <v>2003261</v>
      </c>
      <c r="B3340" s="51" t="s">
        <v>18047</v>
      </c>
      <c r="C3340" s="51" t="s">
        <v>10</v>
      </c>
      <c r="D3340" s="51">
        <v>46.93</v>
      </c>
    </row>
    <row r="3341" spans="1:4" ht="15.75" customHeight="1" x14ac:dyDescent="0.3">
      <c r="A3341" s="51">
        <v>2003262</v>
      </c>
      <c r="B3341" s="51" t="s">
        <v>18048</v>
      </c>
      <c r="C3341" s="51" t="s">
        <v>10</v>
      </c>
      <c r="D3341" s="51">
        <v>37.799999999999997</v>
      </c>
    </row>
    <row r="3342" spans="1:4" ht="15.75" customHeight="1" x14ac:dyDescent="0.3">
      <c r="A3342" s="51">
        <v>2003263</v>
      </c>
      <c r="B3342" s="51" t="s">
        <v>18049</v>
      </c>
      <c r="C3342" s="51" t="s">
        <v>10</v>
      </c>
      <c r="D3342" s="51">
        <v>52.37</v>
      </c>
    </row>
    <row r="3343" spans="1:4" ht="15.75" customHeight="1" x14ac:dyDescent="0.3">
      <c r="A3343" s="51">
        <v>2003264</v>
      </c>
      <c r="B3343" s="51" t="s">
        <v>18050</v>
      </c>
      <c r="C3343" s="51" t="s">
        <v>10</v>
      </c>
      <c r="D3343" s="51">
        <v>43.21</v>
      </c>
    </row>
    <row r="3344" spans="1:4" ht="15.75" customHeight="1" x14ac:dyDescent="0.3">
      <c r="A3344" s="51">
        <v>2003285</v>
      </c>
      <c r="B3344" s="51" t="s">
        <v>18051</v>
      </c>
      <c r="C3344" s="51" t="s">
        <v>10</v>
      </c>
      <c r="D3344" s="51">
        <v>48.47</v>
      </c>
    </row>
    <row r="3345" spans="1:4" ht="15.75" customHeight="1" x14ac:dyDescent="0.3">
      <c r="A3345" s="51">
        <v>2003286</v>
      </c>
      <c r="B3345" s="51" t="s">
        <v>18052</v>
      </c>
      <c r="C3345" s="51" t="s">
        <v>10</v>
      </c>
      <c r="D3345" s="51">
        <v>39.06</v>
      </c>
    </row>
    <row r="3346" spans="1:4" ht="15.75" customHeight="1" x14ac:dyDescent="0.3">
      <c r="A3346" s="51">
        <v>2003287</v>
      </c>
      <c r="B3346" s="51" t="s">
        <v>18053</v>
      </c>
      <c r="C3346" s="51" t="s">
        <v>10</v>
      </c>
      <c r="D3346" s="51">
        <v>54.08</v>
      </c>
    </row>
    <row r="3347" spans="1:4" ht="15.75" customHeight="1" x14ac:dyDescent="0.3">
      <c r="A3347" s="51">
        <v>2003288</v>
      </c>
      <c r="B3347" s="51" t="s">
        <v>18054</v>
      </c>
      <c r="C3347" s="51" t="s">
        <v>10</v>
      </c>
      <c r="D3347" s="51">
        <v>44.65</v>
      </c>
    </row>
    <row r="3348" spans="1:4" ht="15.75" customHeight="1" x14ac:dyDescent="0.3">
      <c r="A3348" s="51">
        <v>2003265</v>
      </c>
      <c r="B3348" s="51" t="s">
        <v>18055</v>
      </c>
      <c r="C3348" s="51" t="s">
        <v>10</v>
      </c>
      <c r="D3348" s="51">
        <v>54.44</v>
      </c>
    </row>
    <row r="3349" spans="1:4" ht="15.75" customHeight="1" x14ac:dyDescent="0.3">
      <c r="A3349" s="51">
        <v>2003266</v>
      </c>
      <c r="B3349" s="51" t="s">
        <v>18056</v>
      </c>
      <c r="C3349" s="51" t="s">
        <v>10</v>
      </c>
      <c r="D3349" s="51">
        <v>43.76</v>
      </c>
    </row>
    <row r="3350" spans="1:4" ht="15.75" customHeight="1" x14ac:dyDescent="0.3">
      <c r="A3350" s="51">
        <v>2003267</v>
      </c>
      <c r="B3350" s="51" t="s">
        <v>18057</v>
      </c>
      <c r="C3350" s="51" t="s">
        <v>10</v>
      </c>
      <c r="D3350" s="51">
        <v>60.84</v>
      </c>
    </row>
    <row r="3351" spans="1:4" ht="15.75" customHeight="1" x14ac:dyDescent="0.3">
      <c r="A3351" s="51">
        <v>2003268</v>
      </c>
      <c r="B3351" s="51" t="s">
        <v>18058</v>
      </c>
      <c r="C3351" s="51" t="s">
        <v>10</v>
      </c>
      <c r="D3351" s="51">
        <v>50.13</v>
      </c>
    </row>
    <row r="3352" spans="1:4" ht="15.75" customHeight="1" x14ac:dyDescent="0.3">
      <c r="A3352" s="51">
        <v>2003289</v>
      </c>
      <c r="B3352" s="51" t="s">
        <v>18059</v>
      </c>
      <c r="C3352" s="51" t="s">
        <v>10</v>
      </c>
      <c r="D3352" s="51">
        <v>22.92</v>
      </c>
    </row>
    <row r="3353" spans="1:4" ht="15.75" customHeight="1" x14ac:dyDescent="0.3">
      <c r="A3353" s="51">
        <v>2003338</v>
      </c>
      <c r="B3353" s="51" t="s">
        <v>18060</v>
      </c>
      <c r="C3353" s="51" t="s">
        <v>10</v>
      </c>
      <c r="D3353" s="51">
        <v>28.76</v>
      </c>
    </row>
    <row r="3354" spans="1:4" ht="15.75" customHeight="1" x14ac:dyDescent="0.3">
      <c r="A3354" s="51">
        <v>2003290</v>
      </c>
      <c r="B3354" s="51" t="s">
        <v>18061</v>
      </c>
      <c r="C3354" s="51" t="s">
        <v>10</v>
      </c>
      <c r="D3354" s="51">
        <v>18.88</v>
      </c>
    </row>
    <row r="3355" spans="1:4" ht="15.75" customHeight="1" x14ac:dyDescent="0.3">
      <c r="A3355" s="51">
        <v>2003300</v>
      </c>
      <c r="B3355" s="51" t="s">
        <v>18062</v>
      </c>
      <c r="C3355" s="51" t="s">
        <v>10</v>
      </c>
      <c r="D3355" s="51">
        <v>9.82</v>
      </c>
    </row>
    <row r="3356" spans="1:4" ht="15.75" customHeight="1" x14ac:dyDescent="0.3">
      <c r="A3356" s="51">
        <v>2003299</v>
      </c>
      <c r="B3356" s="51" t="s">
        <v>18063</v>
      </c>
      <c r="C3356" s="51" t="s">
        <v>10</v>
      </c>
      <c r="D3356" s="51">
        <v>12.38</v>
      </c>
    </row>
    <row r="3357" spans="1:4" ht="15.75" customHeight="1" x14ac:dyDescent="0.3">
      <c r="A3357" s="51">
        <v>2003301</v>
      </c>
      <c r="B3357" s="51" t="s">
        <v>18064</v>
      </c>
      <c r="C3357" s="51" t="s">
        <v>10</v>
      </c>
      <c r="D3357" s="51">
        <v>8.4700000000000006</v>
      </c>
    </row>
    <row r="3358" spans="1:4" ht="15.75" customHeight="1" x14ac:dyDescent="0.3">
      <c r="A3358" s="51">
        <v>2004513</v>
      </c>
      <c r="B3358" s="51" t="s">
        <v>18065</v>
      </c>
      <c r="C3358" s="51" t="s">
        <v>10</v>
      </c>
      <c r="D3358" s="51">
        <v>0.14000000000000001</v>
      </c>
    </row>
    <row r="3359" spans="1:4" ht="15.75" customHeight="1" x14ac:dyDescent="0.3">
      <c r="A3359" s="51">
        <v>2003365</v>
      </c>
      <c r="B3359" s="51" t="s">
        <v>18066</v>
      </c>
      <c r="C3359" s="51" t="s">
        <v>10</v>
      </c>
      <c r="D3359" s="51">
        <v>1081.92</v>
      </c>
    </row>
    <row r="3360" spans="1:4" ht="15.75" customHeight="1" x14ac:dyDescent="0.3">
      <c r="A3360" s="51">
        <v>2003364</v>
      </c>
      <c r="B3360" s="51" t="s">
        <v>18067</v>
      </c>
      <c r="C3360" s="51" t="s">
        <v>10</v>
      </c>
      <c r="D3360" s="51">
        <v>961.81</v>
      </c>
    </row>
    <row r="3361" spans="1:4" ht="15.75" customHeight="1" x14ac:dyDescent="0.3">
      <c r="A3361" s="51">
        <v>2003097</v>
      </c>
      <c r="B3361" s="51" t="s">
        <v>18068</v>
      </c>
      <c r="C3361" s="51" t="s">
        <v>10</v>
      </c>
      <c r="D3361" s="51">
        <v>1134.74</v>
      </c>
    </row>
    <row r="3362" spans="1:4" ht="15.75" customHeight="1" x14ac:dyDescent="0.3">
      <c r="A3362" s="51">
        <v>2003098</v>
      </c>
      <c r="B3362" s="51" t="s">
        <v>18069</v>
      </c>
      <c r="C3362" s="51" t="s">
        <v>10</v>
      </c>
      <c r="D3362" s="51">
        <v>1011.33</v>
      </c>
    </row>
    <row r="3363" spans="1:4" ht="15.75" customHeight="1" x14ac:dyDescent="0.3">
      <c r="A3363" s="51">
        <v>2003363</v>
      </c>
      <c r="B3363" s="51" t="s">
        <v>18070</v>
      </c>
      <c r="C3363" s="51" t="s">
        <v>10</v>
      </c>
      <c r="D3363" s="51">
        <v>1175.98</v>
      </c>
    </row>
    <row r="3364" spans="1:4" ht="15.75" customHeight="1" x14ac:dyDescent="0.3">
      <c r="A3364" s="51">
        <v>2003362</v>
      </c>
      <c r="B3364" s="51" t="s">
        <v>18071</v>
      </c>
      <c r="C3364" s="51" t="s">
        <v>10</v>
      </c>
      <c r="D3364" s="51">
        <v>1052.07</v>
      </c>
    </row>
    <row r="3365" spans="1:4" ht="15.75" customHeight="1" x14ac:dyDescent="0.3">
      <c r="A3365" s="51">
        <v>2003099</v>
      </c>
      <c r="B3365" s="51" t="s">
        <v>18072</v>
      </c>
      <c r="C3365" s="51" t="s">
        <v>10</v>
      </c>
      <c r="D3365" s="51">
        <v>1232.93</v>
      </c>
    </row>
    <row r="3366" spans="1:4" ht="15.75" customHeight="1" x14ac:dyDescent="0.3">
      <c r="A3366" s="51">
        <v>2003100</v>
      </c>
      <c r="B3366" s="51" t="s">
        <v>18073</v>
      </c>
      <c r="C3366" s="51" t="s">
        <v>10</v>
      </c>
      <c r="D3366" s="51">
        <v>1104.73</v>
      </c>
    </row>
    <row r="3367" spans="1:4" ht="15.75" customHeight="1" x14ac:dyDescent="0.3">
      <c r="A3367" s="51">
        <v>2003361</v>
      </c>
      <c r="B3367" s="51" t="s">
        <v>18074</v>
      </c>
      <c r="C3367" s="51" t="s">
        <v>10</v>
      </c>
      <c r="D3367" s="51">
        <v>1407.22</v>
      </c>
    </row>
    <row r="3368" spans="1:4" ht="15.75" customHeight="1" x14ac:dyDescent="0.3">
      <c r="A3368" s="51">
        <v>2003360</v>
      </c>
      <c r="B3368" s="51" t="s">
        <v>18075</v>
      </c>
      <c r="C3368" s="51" t="s">
        <v>10</v>
      </c>
      <c r="D3368" s="51">
        <v>1274.0999999999999</v>
      </c>
    </row>
    <row r="3369" spans="1:4" ht="15.75" customHeight="1" x14ac:dyDescent="0.3">
      <c r="A3369" s="51">
        <v>2003101</v>
      </c>
      <c r="B3369" s="51" t="s">
        <v>18076</v>
      </c>
      <c r="C3369" s="51" t="s">
        <v>10</v>
      </c>
      <c r="D3369" s="51">
        <v>1575.28</v>
      </c>
    </row>
    <row r="3370" spans="1:4" ht="15.75" customHeight="1" x14ac:dyDescent="0.3">
      <c r="A3370" s="51">
        <v>2003102</v>
      </c>
      <c r="B3370" s="51" t="s">
        <v>18077</v>
      </c>
      <c r="C3370" s="51" t="s">
        <v>10</v>
      </c>
      <c r="D3370" s="51">
        <v>1432.95</v>
      </c>
    </row>
    <row r="3371" spans="1:4" ht="15.75" customHeight="1" x14ac:dyDescent="0.3">
      <c r="A3371" s="51">
        <v>2003869</v>
      </c>
      <c r="B3371" s="51" t="s">
        <v>18078</v>
      </c>
      <c r="C3371" s="51" t="s">
        <v>10</v>
      </c>
      <c r="D3371" s="51">
        <v>219.61</v>
      </c>
    </row>
    <row r="3372" spans="1:4" ht="15.75" customHeight="1" x14ac:dyDescent="0.3">
      <c r="A3372" s="51">
        <v>2003822</v>
      </c>
      <c r="B3372" s="51" t="s">
        <v>18079</v>
      </c>
      <c r="C3372" s="51" t="s">
        <v>10</v>
      </c>
      <c r="D3372" s="51">
        <v>269.02</v>
      </c>
    </row>
    <row r="3373" spans="1:4" ht="15.75" customHeight="1" x14ac:dyDescent="0.3">
      <c r="A3373" s="51">
        <v>2003826</v>
      </c>
      <c r="B3373" s="51" t="s">
        <v>18080</v>
      </c>
      <c r="C3373" s="51" t="s">
        <v>10</v>
      </c>
      <c r="D3373" s="51">
        <v>459.52</v>
      </c>
    </row>
    <row r="3374" spans="1:4" ht="15.75" customHeight="1" x14ac:dyDescent="0.3">
      <c r="A3374" s="51">
        <v>2003830</v>
      </c>
      <c r="B3374" s="51" t="s">
        <v>18081</v>
      </c>
      <c r="C3374" s="51" t="s">
        <v>10</v>
      </c>
      <c r="D3374" s="51">
        <v>589.02</v>
      </c>
    </row>
    <row r="3375" spans="1:4" ht="15.75" customHeight="1" x14ac:dyDescent="0.3">
      <c r="A3375" s="51">
        <v>2003834</v>
      </c>
      <c r="B3375" s="51" t="s">
        <v>18082</v>
      </c>
      <c r="C3375" s="51" t="s">
        <v>10</v>
      </c>
      <c r="D3375" s="51">
        <v>774.12</v>
      </c>
    </row>
    <row r="3376" spans="1:4" ht="15.75" customHeight="1" x14ac:dyDescent="0.3">
      <c r="A3376" s="51">
        <v>2003838</v>
      </c>
      <c r="B3376" s="51" t="s">
        <v>18083</v>
      </c>
      <c r="C3376" s="51" t="s">
        <v>10</v>
      </c>
      <c r="D3376" s="51">
        <v>1375.12</v>
      </c>
    </row>
    <row r="3377" spans="1:4" ht="15.75" customHeight="1" x14ac:dyDescent="0.3">
      <c r="A3377" s="51">
        <v>2003768</v>
      </c>
      <c r="B3377" s="51" t="s">
        <v>18084</v>
      </c>
      <c r="C3377" s="51" t="s">
        <v>10</v>
      </c>
      <c r="D3377" s="51">
        <v>184.76</v>
      </c>
    </row>
    <row r="3378" spans="1:4" ht="15.75" customHeight="1" x14ac:dyDescent="0.3">
      <c r="A3378" s="51">
        <v>2003873</v>
      </c>
      <c r="B3378" s="51" t="s">
        <v>18085</v>
      </c>
      <c r="C3378" s="51" t="s">
        <v>10</v>
      </c>
      <c r="D3378" s="51">
        <v>168.12</v>
      </c>
    </row>
    <row r="3379" spans="1:4" ht="15.75" customHeight="1" x14ac:dyDescent="0.3">
      <c r="A3379" s="51">
        <v>2003772</v>
      </c>
      <c r="B3379" s="51" t="s">
        <v>18086</v>
      </c>
      <c r="C3379" s="51" t="s">
        <v>10</v>
      </c>
      <c r="D3379" s="51">
        <v>269.92</v>
      </c>
    </row>
    <row r="3380" spans="1:4" ht="15.75" customHeight="1" x14ac:dyDescent="0.3">
      <c r="A3380" s="51">
        <v>2003877</v>
      </c>
      <c r="B3380" s="51" t="s">
        <v>18087</v>
      </c>
      <c r="C3380" s="51" t="s">
        <v>10</v>
      </c>
      <c r="D3380" s="51">
        <v>243.58</v>
      </c>
    </row>
    <row r="3381" spans="1:4" ht="15.75" customHeight="1" x14ac:dyDescent="0.3">
      <c r="A3381" s="51">
        <v>2003776</v>
      </c>
      <c r="B3381" s="51" t="s">
        <v>18088</v>
      </c>
      <c r="C3381" s="51" t="s">
        <v>10</v>
      </c>
      <c r="D3381" s="51">
        <v>439.47</v>
      </c>
    </row>
    <row r="3382" spans="1:4" ht="15.75" customHeight="1" x14ac:dyDescent="0.3">
      <c r="A3382" s="51">
        <v>2003881</v>
      </c>
      <c r="B3382" s="51" t="s">
        <v>18089</v>
      </c>
      <c r="C3382" s="51" t="s">
        <v>10</v>
      </c>
      <c r="D3382" s="51">
        <v>403.38</v>
      </c>
    </row>
    <row r="3383" spans="1:4" ht="15.75" customHeight="1" x14ac:dyDescent="0.3">
      <c r="A3383" s="51">
        <v>2003780</v>
      </c>
      <c r="B3383" s="51" t="s">
        <v>18090</v>
      </c>
      <c r="C3383" s="51" t="s">
        <v>10</v>
      </c>
      <c r="D3383" s="51">
        <v>583.16999999999996</v>
      </c>
    </row>
    <row r="3384" spans="1:4" ht="15.75" customHeight="1" x14ac:dyDescent="0.3">
      <c r="A3384" s="51">
        <v>2003885</v>
      </c>
      <c r="B3384" s="51" t="s">
        <v>18091</v>
      </c>
      <c r="C3384" s="51" t="s">
        <v>10</v>
      </c>
      <c r="D3384" s="51">
        <v>530.4</v>
      </c>
    </row>
    <row r="3385" spans="1:4" ht="15.75" customHeight="1" x14ac:dyDescent="0.3">
      <c r="A3385" s="51">
        <v>2003784</v>
      </c>
      <c r="B3385" s="51" t="s">
        <v>18092</v>
      </c>
      <c r="C3385" s="51" t="s">
        <v>10</v>
      </c>
      <c r="D3385" s="51">
        <v>905.19</v>
      </c>
    </row>
    <row r="3386" spans="1:4" ht="15.75" customHeight="1" x14ac:dyDescent="0.3">
      <c r="A3386" s="51">
        <v>2003889</v>
      </c>
      <c r="B3386" s="51" t="s">
        <v>18093</v>
      </c>
      <c r="C3386" s="51" t="s">
        <v>10</v>
      </c>
      <c r="D3386" s="51">
        <v>822.58</v>
      </c>
    </row>
    <row r="3387" spans="1:4" ht="15.75" customHeight="1" x14ac:dyDescent="0.3">
      <c r="A3387" s="51">
        <v>2003870</v>
      </c>
      <c r="B3387" s="51" t="s">
        <v>18094</v>
      </c>
      <c r="C3387" s="51" t="s">
        <v>10</v>
      </c>
      <c r="D3387" s="51">
        <v>240.31</v>
      </c>
    </row>
    <row r="3388" spans="1:4" ht="15.75" customHeight="1" x14ac:dyDescent="0.3">
      <c r="A3388" s="51">
        <v>2003823</v>
      </c>
      <c r="B3388" s="51" t="s">
        <v>18095</v>
      </c>
      <c r="C3388" s="51" t="s">
        <v>10</v>
      </c>
      <c r="D3388" s="51">
        <v>298.83</v>
      </c>
    </row>
    <row r="3389" spans="1:4" ht="15.75" customHeight="1" x14ac:dyDescent="0.3">
      <c r="A3389" s="51">
        <v>2003827</v>
      </c>
      <c r="B3389" s="51" t="s">
        <v>18096</v>
      </c>
      <c r="C3389" s="51" t="s">
        <v>10</v>
      </c>
      <c r="D3389" s="51">
        <v>469.94</v>
      </c>
    </row>
    <row r="3390" spans="1:4" ht="15.75" customHeight="1" x14ac:dyDescent="0.3">
      <c r="A3390" s="51">
        <v>2003831</v>
      </c>
      <c r="B3390" s="51" t="s">
        <v>18097</v>
      </c>
      <c r="C3390" s="51" t="s">
        <v>10</v>
      </c>
      <c r="D3390" s="51">
        <v>599.29</v>
      </c>
    </row>
    <row r="3391" spans="1:4" ht="15.75" customHeight="1" x14ac:dyDescent="0.3">
      <c r="A3391" s="51">
        <v>2003835</v>
      </c>
      <c r="B3391" s="51" t="s">
        <v>18098</v>
      </c>
      <c r="C3391" s="51" t="s">
        <v>10</v>
      </c>
      <c r="D3391" s="51">
        <v>854.9</v>
      </c>
    </row>
    <row r="3392" spans="1:4" ht="15.75" customHeight="1" x14ac:dyDescent="0.3">
      <c r="A3392" s="51">
        <v>2003839</v>
      </c>
      <c r="B3392" s="51" t="s">
        <v>18099</v>
      </c>
      <c r="C3392" s="51" t="s">
        <v>10</v>
      </c>
      <c r="D3392" s="51">
        <v>1422.22</v>
      </c>
    </row>
    <row r="3393" spans="1:4" ht="15.75" customHeight="1" x14ac:dyDescent="0.3">
      <c r="A3393" s="51">
        <v>2003769</v>
      </c>
      <c r="B3393" s="51" t="s">
        <v>18100</v>
      </c>
      <c r="C3393" s="51" t="s">
        <v>10</v>
      </c>
      <c r="D3393" s="51">
        <v>198.45</v>
      </c>
    </row>
    <row r="3394" spans="1:4" ht="15.75" customHeight="1" x14ac:dyDescent="0.3">
      <c r="A3394" s="51">
        <v>2003874</v>
      </c>
      <c r="B3394" s="51" t="s">
        <v>18101</v>
      </c>
      <c r="C3394" s="51" t="s">
        <v>10</v>
      </c>
      <c r="D3394" s="51">
        <v>181.82</v>
      </c>
    </row>
    <row r="3395" spans="1:4" ht="15.75" customHeight="1" x14ac:dyDescent="0.3">
      <c r="A3395" s="51">
        <v>2003773</v>
      </c>
      <c r="B3395" s="51" t="s">
        <v>18102</v>
      </c>
      <c r="C3395" s="51" t="s">
        <v>10</v>
      </c>
      <c r="D3395" s="51">
        <v>324.64999999999998</v>
      </c>
    </row>
    <row r="3396" spans="1:4" ht="15.75" customHeight="1" x14ac:dyDescent="0.3">
      <c r="A3396" s="51">
        <v>2003878</v>
      </c>
      <c r="B3396" s="51" t="s">
        <v>18103</v>
      </c>
      <c r="C3396" s="51" t="s">
        <v>10</v>
      </c>
      <c r="D3396" s="51">
        <v>298.37</v>
      </c>
    </row>
    <row r="3397" spans="1:4" ht="15.75" customHeight="1" x14ac:dyDescent="0.3">
      <c r="A3397" s="51">
        <v>2003777</v>
      </c>
      <c r="B3397" s="51" t="s">
        <v>18104</v>
      </c>
      <c r="C3397" s="51" t="s">
        <v>10</v>
      </c>
      <c r="D3397" s="51">
        <v>494.2</v>
      </c>
    </row>
    <row r="3398" spans="1:4" ht="15.75" customHeight="1" x14ac:dyDescent="0.3">
      <c r="A3398" s="51">
        <v>2003882</v>
      </c>
      <c r="B3398" s="51" t="s">
        <v>18105</v>
      </c>
      <c r="C3398" s="51" t="s">
        <v>10</v>
      </c>
      <c r="D3398" s="51">
        <v>458.17</v>
      </c>
    </row>
    <row r="3399" spans="1:4" ht="15.75" customHeight="1" x14ac:dyDescent="0.3">
      <c r="A3399" s="51">
        <v>2003781</v>
      </c>
      <c r="B3399" s="51" t="s">
        <v>18106</v>
      </c>
      <c r="C3399" s="51" t="s">
        <v>10</v>
      </c>
      <c r="D3399" s="51">
        <v>706.32</v>
      </c>
    </row>
    <row r="3400" spans="1:4" ht="15.75" customHeight="1" x14ac:dyDescent="0.3">
      <c r="A3400" s="51">
        <v>2003886</v>
      </c>
      <c r="B3400" s="51" t="s">
        <v>18107</v>
      </c>
      <c r="C3400" s="51" t="s">
        <v>10</v>
      </c>
      <c r="D3400" s="51">
        <v>653.67999999999995</v>
      </c>
    </row>
    <row r="3401" spans="1:4" ht="15.75" customHeight="1" x14ac:dyDescent="0.3">
      <c r="A3401" s="51">
        <v>2003785</v>
      </c>
      <c r="B3401" s="51" t="s">
        <v>18108</v>
      </c>
      <c r="C3401" s="51" t="s">
        <v>10</v>
      </c>
      <c r="D3401" s="51">
        <v>1096.76</v>
      </c>
    </row>
    <row r="3402" spans="1:4" ht="15.75" customHeight="1" x14ac:dyDescent="0.3">
      <c r="A3402" s="51">
        <v>2003890</v>
      </c>
      <c r="B3402" s="51" t="s">
        <v>18109</v>
      </c>
      <c r="C3402" s="51" t="s">
        <v>10</v>
      </c>
      <c r="D3402" s="51">
        <v>1014.35</v>
      </c>
    </row>
    <row r="3403" spans="1:4" ht="15.75" customHeight="1" x14ac:dyDescent="0.3">
      <c r="A3403" s="51">
        <v>2003871</v>
      </c>
      <c r="B3403" s="51" t="s">
        <v>18110</v>
      </c>
      <c r="C3403" s="51" t="s">
        <v>10</v>
      </c>
      <c r="D3403" s="51">
        <v>251.63</v>
      </c>
    </row>
    <row r="3404" spans="1:4" ht="15.75" customHeight="1" x14ac:dyDescent="0.3">
      <c r="A3404" s="51">
        <v>2003824</v>
      </c>
      <c r="B3404" s="51" t="s">
        <v>18111</v>
      </c>
      <c r="C3404" s="51" t="s">
        <v>10</v>
      </c>
      <c r="D3404" s="51">
        <v>317.62</v>
      </c>
    </row>
    <row r="3405" spans="1:4" ht="15.75" customHeight="1" x14ac:dyDescent="0.3">
      <c r="A3405" s="51">
        <v>2003828</v>
      </c>
      <c r="B3405" s="51" t="s">
        <v>18112</v>
      </c>
      <c r="C3405" s="51" t="s">
        <v>10</v>
      </c>
      <c r="D3405" s="51">
        <v>495.3</v>
      </c>
    </row>
    <row r="3406" spans="1:4" ht="15.75" customHeight="1" x14ac:dyDescent="0.3">
      <c r="A3406" s="51">
        <v>2003832</v>
      </c>
      <c r="B3406" s="51" t="s">
        <v>18113</v>
      </c>
      <c r="C3406" s="51" t="s">
        <v>10</v>
      </c>
      <c r="D3406" s="51">
        <v>653</v>
      </c>
    </row>
    <row r="3407" spans="1:4" ht="15.75" customHeight="1" x14ac:dyDescent="0.3">
      <c r="A3407" s="51">
        <v>2003836</v>
      </c>
      <c r="B3407" s="51" t="s">
        <v>18114</v>
      </c>
      <c r="C3407" s="51" t="s">
        <v>10</v>
      </c>
      <c r="D3407" s="51">
        <v>1028.3699999999999</v>
      </c>
    </row>
    <row r="3408" spans="1:4" ht="15.75" customHeight="1" x14ac:dyDescent="0.3">
      <c r="A3408" s="51">
        <v>2003840</v>
      </c>
      <c r="B3408" s="51" t="s">
        <v>18115</v>
      </c>
      <c r="C3408" s="51" t="s">
        <v>10</v>
      </c>
      <c r="D3408" s="51">
        <v>1512.73</v>
      </c>
    </row>
    <row r="3409" spans="1:4" ht="15.75" customHeight="1" x14ac:dyDescent="0.3">
      <c r="A3409" s="51">
        <v>2003770</v>
      </c>
      <c r="B3409" s="51" t="s">
        <v>18116</v>
      </c>
      <c r="C3409" s="51" t="s">
        <v>10</v>
      </c>
      <c r="D3409" s="51">
        <v>266.86</v>
      </c>
    </row>
    <row r="3410" spans="1:4" ht="15.75" customHeight="1" x14ac:dyDescent="0.3">
      <c r="A3410" s="51">
        <v>2003875</v>
      </c>
      <c r="B3410" s="51" t="s">
        <v>18117</v>
      </c>
      <c r="C3410" s="51" t="s">
        <v>10</v>
      </c>
      <c r="D3410" s="51">
        <v>250.31</v>
      </c>
    </row>
    <row r="3411" spans="1:4" ht="15.75" customHeight="1" x14ac:dyDescent="0.3">
      <c r="A3411" s="51">
        <v>2003774</v>
      </c>
      <c r="B3411" s="51" t="s">
        <v>18118</v>
      </c>
      <c r="C3411" s="51" t="s">
        <v>10</v>
      </c>
      <c r="D3411" s="51">
        <v>432.54</v>
      </c>
    </row>
    <row r="3412" spans="1:4" ht="15.75" customHeight="1" x14ac:dyDescent="0.3">
      <c r="A3412" s="51">
        <v>2003879</v>
      </c>
      <c r="B3412" s="51" t="s">
        <v>18119</v>
      </c>
      <c r="C3412" s="51" t="s">
        <v>10</v>
      </c>
      <c r="D3412" s="51">
        <v>403.14</v>
      </c>
    </row>
    <row r="3413" spans="1:4" ht="15.75" customHeight="1" x14ac:dyDescent="0.3">
      <c r="A3413" s="51">
        <v>2003778</v>
      </c>
      <c r="B3413" s="51" t="s">
        <v>18120</v>
      </c>
      <c r="C3413" s="51" t="s">
        <v>10</v>
      </c>
      <c r="D3413" s="51">
        <v>600.20000000000005</v>
      </c>
    </row>
    <row r="3414" spans="1:4" ht="15.75" customHeight="1" x14ac:dyDescent="0.3">
      <c r="A3414" s="51">
        <v>2003883</v>
      </c>
      <c r="B3414" s="51" t="s">
        <v>18121</v>
      </c>
      <c r="C3414" s="51" t="s">
        <v>10</v>
      </c>
      <c r="D3414" s="51">
        <v>554.22</v>
      </c>
    </row>
    <row r="3415" spans="1:4" ht="15.75" customHeight="1" x14ac:dyDescent="0.3">
      <c r="A3415" s="51">
        <v>2003782</v>
      </c>
      <c r="B3415" s="51" t="s">
        <v>18122</v>
      </c>
      <c r="C3415" s="51" t="s">
        <v>10</v>
      </c>
      <c r="D3415" s="51">
        <v>896.3</v>
      </c>
    </row>
    <row r="3416" spans="1:4" ht="15.75" customHeight="1" x14ac:dyDescent="0.3">
      <c r="A3416" s="51">
        <v>2003887</v>
      </c>
      <c r="B3416" s="51" t="s">
        <v>18123</v>
      </c>
      <c r="C3416" s="51" t="s">
        <v>10</v>
      </c>
      <c r="D3416" s="51">
        <v>825.97</v>
      </c>
    </row>
    <row r="3417" spans="1:4" ht="15.75" customHeight="1" x14ac:dyDescent="0.3">
      <c r="A3417" s="51">
        <v>2003786</v>
      </c>
      <c r="B3417" s="51" t="s">
        <v>18124</v>
      </c>
      <c r="C3417" s="51" t="s">
        <v>10</v>
      </c>
      <c r="D3417" s="51">
        <v>1403.5</v>
      </c>
    </row>
    <row r="3418" spans="1:4" ht="15.75" customHeight="1" x14ac:dyDescent="0.3">
      <c r="A3418" s="51">
        <v>2003891</v>
      </c>
      <c r="B3418" s="51" t="s">
        <v>18125</v>
      </c>
      <c r="C3418" s="51" t="s">
        <v>10</v>
      </c>
      <c r="D3418" s="51">
        <v>1294.26</v>
      </c>
    </row>
    <row r="3419" spans="1:4" ht="15.75" customHeight="1" x14ac:dyDescent="0.3">
      <c r="A3419" s="51">
        <v>2003872</v>
      </c>
      <c r="B3419" s="51" t="s">
        <v>18126</v>
      </c>
      <c r="C3419" s="51" t="s">
        <v>10</v>
      </c>
      <c r="D3419" s="51">
        <v>345.65</v>
      </c>
    </row>
    <row r="3420" spans="1:4" ht="15.75" customHeight="1" x14ac:dyDescent="0.3">
      <c r="A3420" s="51">
        <v>2003825</v>
      </c>
      <c r="B3420" s="51" t="s">
        <v>18127</v>
      </c>
      <c r="C3420" s="51" t="s">
        <v>10</v>
      </c>
      <c r="D3420" s="51">
        <v>364.03</v>
      </c>
    </row>
    <row r="3421" spans="1:4" ht="15.75" customHeight="1" x14ac:dyDescent="0.3">
      <c r="A3421" s="51">
        <v>2003829</v>
      </c>
      <c r="B3421" s="51" t="s">
        <v>18128</v>
      </c>
      <c r="C3421" s="51" t="s">
        <v>10</v>
      </c>
      <c r="D3421" s="51">
        <v>561.03</v>
      </c>
    </row>
    <row r="3422" spans="1:4" ht="15.75" customHeight="1" x14ac:dyDescent="0.3">
      <c r="A3422" s="51">
        <v>2003833</v>
      </c>
      <c r="B3422" s="51" t="s">
        <v>18129</v>
      </c>
      <c r="C3422" s="51" t="s">
        <v>10</v>
      </c>
      <c r="D3422" s="51">
        <v>685.6</v>
      </c>
    </row>
    <row r="3423" spans="1:4" ht="15.75" customHeight="1" x14ac:dyDescent="0.3">
      <c r="A3423" s="51">
        <v>2003837</v>
      </c>
      <c r="B3423" s="51" t="s">
        <v>18130</v>
      </c>
      <c r="C3423" s="51" t="s">
        <v>10</v>
      </c>
      <c r="D3423" s="51">
        <v>1144.57</v>
      </c>
    </row>
    <row r="3424" spans="1:4" ht="15.75" customHeight="1" x14ac:dyDescent="0.3">
      <c r="A3424" s="51">
        <v>2003841</v>
      </c>
      <c r="B3424" s="51" t="s">
        <v>18131</v>
      </c>
      <c r="C3424" s="51" t="s">
        <v>10</v>
      </c>
      <c r="D3424" s="51">
        <v>1561.55</v>
      </c>
    </row>
    <row r="3425" spans="1:4" ht="15.75" customHeight="1" x14ac:dyDescent="0.3">
      <c r="A3425" s="51">
        <v>2003771</v>
      </c>
      <c r="B3425" s="51" t="s">
        <v>18132</v>
      </c>
      <c r="C3425" s="51" t="s">
        <v>10</v>
      </c>
      <c r="D3425" s="51">
        <v>320.06</v>
      </c>
    </row>
    <row r="3426" spans="1:4" ht="15.75" customHeight="1" x14ac:dyDescent="0.3">
      <c r="A3426" s="51">
        <v>2003876</v>
      </c>
      <c r="B3426" s="51" t="s">
        <v>18133</v>
      </c>
      <c r="C3426" s="51" t="s">
        <v>10</v>
      </c>
      <c r="D3426" s="51">
        <v>300.32</v>
      </c>
    </row>
    <row r="3427" spans="1:4" ht="15.75" customHeight="1" x14ac:dyDescent="0.3">
      <c r="A3427" s="51">
        <v>2003775</v>
      </c>
      <c r="B3427" s="51" t="s">
        <v>18134</v>
      </c>
      <c r="C3427" s="51" t="s">
        <v>10</v>
      </c>
      <c r="D3427" s="51">
        <v>496.98</v>
      </c>
    </row>
    <row r="3428" spans="1:4" ht="15.75" customHeight="1" x14ac:dyDescent="0.3">
      <c r="A3428" s="51">
        <v>2003880</v>
      </c>
      <c r="B3428" s="51" t="s">
        <v>18135</v>
      </c>
      <c r="C3428" s="51" t="s">
        <v>10</v>
      </c>
      <c r="D3428" s="51">
        <v>461.38</v>
      </c>
    </row>
    <row r="3429" spans="1:4" ht="15.75" customHeight="1" x14ac:dyDescent="0.3">
      <c r="A3429" s="51">
        <v>2003779</v>
      </c>
      <c r="B3429" s="51" t="s">
        <v>18136</v>
      </c>
      <c r="C3429" s="51" t="s">
        <v>10</v>
      </c>
      <c r="D3429" s="51">
        <v>738.97</v>
      </c>
    </row>
    <row r="3430" spans="1:4" ht="15.75" customHeight="1" x14ac:dyDescent="0.3">
      <c r="A3430" s="51">
        <v>2003884</v>
      </c>
      <c r="B3430" s="51" t="s">
        <v>18137</v>
      </c>
      <c r="C3430" s="51" t="s">
        <v>10</v>
      </c>
      <c r="D3430" s="51">
        <v>685.29</v>
      </c>
    </row>
    <row r="3431" spans="1:4" ht="15.75" customHeight="1" x14ac:dyDescent="0.3">
      <c r="A3431" s="51">
        <v>2003783</v>
      </c>
      <c r="B3431" s="51" t="s">
        <v>18138</v>
      </c>
      <c r="C3431" s="51" t="s">
        <v>10</v>
      </c>
      <c r="D3431" s="51">
        <v>1055.46</v>
      </c>
    </row>
    <row r="3432" spans="1:4" ht="15.75" customHeight="1" x14ac:dyDescent="0.3">
      <c r="A3432" s="51">
        <v>2003888</v>
      </c>
      <c r="B3432" s="51" t="s">
        <v>18139</v>
      </c>
      <c r="C3432" s="51" t="s">
        <v>10</v>
      </c>
      <c r="D3432" s="51">
        <v>975.68</v>
      </c>
    </row>
    <row r="3433" spans="1:4" ht="15.75" customHeight="1" x14ac:dyDescent="0.3">
      <c r="A3433" s="51">
        <v>2003787</v>
      </c>
      <c r="B3433" s="51" t="s">
        <v>18140</v>
      </c>
      <c r="C3433" s="51" t="s">
        <v>10</v>
      </c>
      <c r="D3433" s="51">
        <v>1651.07</v>
      </c>
    </row>
    <row r="3434" spans="1:4" ht="15.75" customHeight="1" x14ac:dyDescent="0.3">
      <c r="A3434" s="51">
        <v>2003892</v>
      </c>
      <c r="B3434" s="51" t="s">
        <v>18141</v>
      </c>
      <c r="C3434" s="51" t="s">
        <v>10</v>
      </c>
      <c r="D3434" s="51">
        <v>1538.11</v>
      </c>
    </row>
    <row r="3435" spans="1:4" ht="15.75" customHeight="1" x14ac:dyDescent="0.3">
      <c r="A3435" s="51">
        <v>2003851</v>
      </c>
      <c r="B3435" s="51" t="s">
        <v>18142</v>
      </c>
      <c r="C3435" s="51" t="s">
        <v>10</v>
      </c>
      <c r="D3435" s="51">
        <v>99.22</v>
      </c>
    </row>
    <row r="3436" spans="1:4" ht="15.75" customHeight="1" x14ac:dyDescent="0.3">
      <c r="A3436" s="51">
        <v>2003935</v>
      </c>
      <c r="B3436" s="51" t="s">
        <v>18143</v>
      </c>
      <c r="C3436" s="51" t="s">
        <v>10</v>
      </c>
      <c r="D3436" s="51">
        <v>10.67</v>
      </c>
    </row>
    <row r="3437" spans="1:4" ht="15.75" customHeight="1" x14ac:dyDescent="0.3">
      <c r="A3437" s="51">
        <v>2003934</v>
      </c>
      <c r="B3437" s="51" t="s">
        <v>18144</v>
      </c>
      <c r="C3437" s="51" t="s">
        <v>10</v>
      </c>
      <c r="D3437" s="51">
        <v>15.05</v>
      </c>
    </row>
    <row r="3438" spans="1:4" ht="15.75" customHeight="1" x14ac:dyDescent="0.3">
      <c r="A3438" s="51">
        <v>2003990</v>
      </c>
      <c r="B3438" s="51" t="s">
        <v>18145</v>
      </c>
      <c r="C3438" s="51" t="s">
        <v>10</v>
      </c>
      <c r="D3438" s="51">
        <v>1406.7</v>
      </c>
    </row>
    <row r="3439" spans="1:4" ht="15.75" customHeight="1" x14ac:dyDescent="0.3">
      <c r="A3439" s="51">
        <v>2003991</v>
      </c>
      <c r="B3439" s="51" t="s">
        <v>18146</v>
      </c>
      <c r="C3439" s="51" t="s">
        <v>10</v>
      </c>
      <c r="D3439" s="51">
        <v>1429.62</v>
      </c>
    </row>
    <row r="3440" spans="1:4" ht="15.75" customHeight="1" x14ac:dyDescent="0.3">
      <c r="A3440" s="51">
        <v>2003992</v>
      </c>
      <c r="B3440" s="51" t="s">
        <v>18147</v>
      </c>
      <c r="C3440" s="51" t="s">
        <v>10</v>
      </c>
      <c r="D3440" s="51">
        <v>1893.41</v>
      </c>
    </row>
    <row r="3441" spans="1:4" ht="15.75" customHeight="1" x14ac:dyDescent="0.3">
      <c r="A3441" s="51">
        <v>2003993</v>
      </c>
      <c r="B3441" s="51" t="s">
        <v>18148</v>
      </c>
      <c r="C3441" s="51" t="s">
        <v>10</v>
      </c>
      <c r="D3441" s="51">
        <v>2099.08</v>
      </c>
    </row>
    <row r="3442" spans="1:4" ht="15.75" customHeight="1" x14ac:dyDescent="0.3">
      <c r="A3442" s="51">
        <v>2003983</v>
      </c>
      <c r="B3442" s="51" t="s">
        <v>18149</v>
      </c>
      <c r="C3442" s="51" t="s">
        <v>10</v>
      </c>
      <c r="D3442" s="51">
        <v>224.18</v>
      </c>
    </row>
    <row r="3443" spans="1:4" ht="15.75" customHeight="1" x14ac:dyDescent="0.3">
      <c r="A3443" s="51">
        <v>2003984</v>
      </c>
      <c r="B3443" s="51" t="s">
        <v>18150</v>
      </c>
      <c r="C3443" s="51" t="s">
        <v>10</v>
      </c>
      <c r="D3443" s="51">
        <v>286.38</v>
      </c>
    </row>
    <row r="3444" spans="1:4" ht="15.75" customHeight="1" x14ac:dyDescent="0.3">
      <c r="A3444" s="51">
        <v>2003985</v>
      </c>
      <c r="B3444" s="51" t="s">
        <v>18151</v>
      </c>
      <c r="C3444" s="51" t="s">
        <v>10</v>
      </c>
      <c r="D3444" s="51">
        <v>370.3</v>
      </c>
    </row>
    <row r="3445" spans="1:4" ht="15.75" customHeight="1" x14ac:dyDescent="0.3">
      <c r="A3445" s="51">
        <v>2003986</v>
      </c>
      <c r="B3445" s="51" t="s">
        <v>18152</v>
      </c>
      <c r="C3445" s="51" t="s">
        <v>10</v>
      </c>
      <c r="D3445" s="51">
        <v>539.57000000000005</v>
      </c>
    </row>
    <row r="3446" spans="1:4" ht="15.75" customHeight="1" x14ac:dyDescent="0.3">
      <c r="A3446" s="51">
        <v>2003987</v>
      </c>
      <c r="B3446" s="51" t="s">
        <v>18153</v>
      </c>
      <c r="C3446" s="51" t="s">
        <v>10</v>
      </c>
      <c r="D3446" s="51">
        <v>744.52</v>
      </c>
    </row>
    <row r="3447" spans="1:4" ht="15.75" customHeight="1" x14ac:dyDescent="0.3">
      <c r="A3447" s="51">
        <v>2003988</v>
      </c>
      <c r="B3447" s="51" t="s">
        <v>18154</v>
      </c>
      <c r="C3447" s="51" t="s">
        <v>10</v>
      </c>
      <c r="D3447" s="51">
        <v>793.02</v>
      </c>
    </row>
    <row r="3448" spans="1:4" ht="15.75" customHeight="1" x14ac:dyDescent="0.3">
      <c r="A3448" s="51">
        <v>2003989</v>
      </c>
      <c r="B3448" s="51" t="s">
        <v>18155</v>
      </c>
      <c r="C3448" s="51" t="s">
        <v>10</v>
      </c>
      <c r="D3448" s="51">
        <v>969.61</v>
      </c>
    </row>
    <row r="3449" spans="1:4" ht="15.75" customHeight="1" x14ac:dyDescent="0.3">
      <c r="A3449" s="51">
        <v>2003298</v>
      </c>
      <c r="B3449" s="51" t="s">
        <v>18156</v>
      </c>
      <c r="C3449" s="51" t="s">
        <v>10</v>
      </c>
      <c r="D3449" s="51">
        <v>15.68</v>
      </c>
    </row>
    <row r="3450" spans="1:4" ht="15.75" customHeight="1" x14ac:dyDescent="0.3">
      <c r="A3450" s="51">
        <v>2003297</v>
      </c>
      <c r="B3450" s="51" t="s">
        <v>18157</v>
      </c>
      <c r="C3450" s="51" t="s">
        <v>10</v>
      </c>
      <c r="D3450" s="51">
        <v>19.46</v>
      </c>
    </row>
    <row r="3451" spans="1:4" ht="15.75" customHeight="1" x14ac:dyDescent="0.3">
      <c r="A3451" s="51">
        <v>2003315</v>
      </c>
      <c r="B3451" s="51" t="s">
        <v>18158</v>
      </c>
      <c r="C3451" s="51" t="s">
        <v>10</v>
      </c>
      <c r="D3451" s="51">
        <v>100.77</v>
      </c>
    </row>
    <row r="3452" spans="1:4" ht="15.75" customHeight="1" x14ac:dyDescent="0.3">
      <c r="A3452" s="51">
        <v>2003314</v>
      </c>
      <c r="B3452" s="51" t="s">
        <v>18159</v>
      </c>
      <c r="C3452" s="51" t="s">
        <v>10</v>
      </c>
      <c r="D3452" s="51">
        <v>85.51</v>
      </c>
    </row>
    <row r="3453" spans="1:4" ht="15.75" customHeight="1" x14ac:dyDescent="0.3">
      <c r="A3453" s="51">
        <v>2003313</v>
      </c>
      <c r="B3453" s="51" t="s">
        <v>18160</v>
      </c>
      <c r="C3453" s="51" t="s">
        <v>10</v>
      </c>
      <c r="D3453" s="51">
        <v>126.3</v>
      </c>
    </row>
    <row r="3454" spans="1:4" ht="15.75" customHeight="1" x14ac:dyDescent="0.3">
      <c r="A3454" s="51">
        <v>2003312</v>
      </c>
      <c r="B3454" s="51" t="s">
        <v>18161</v>
      </c>
      <c r="C3454" s="51" t="s">
        <v>10</v>
      </c>
      <c r="D3454" s="51">
        <v>107.22</v>
      </c>
    </row>
    <row r="3455" spans="1:4" ht="15.75" customHeight="1" x14ac:dyDescent="0.3">
      <c r="A3455" s="51">
        <v>2003311</v>
      </c>
      <c r="B3455" s="51" t="s">
        <v>18162</v>
      </c>
      <c r="C3455" s="51" t="s">
        <v>10</v>
      </c>
      <c r="D3455" s="51">
        <v>49.95</v>
      </c>
    </row>
    <row r="3456" spans="1:4" ht="15.75" customHeight="1" x14ac:dyDescent="0.3">
      <c r="A3456" s="51">
        <v>2003310</v>
      </c>
      <c r="B3456" s="51" t="s">
        <v>18163</v>
      </c>
      <c r="C3456" s="51" t="s">
        <v>10</v>
      </c>
      <c r="D3456" s="51">
        <v>63.2</v>
      </c>
    </row>
    <row r="3457" spans="1:4" ht="15.75" customHeight="1" x14ac:dyDescent="0.3">
      <c r="A3457" s="51">
        <v>2003296</v>
      </c>
      <c r="B3457" s="51" t="s">
        <v>18164</v>
      </c>
      <c r="C3457" s="51" t="s">
        <v>10</v>
      </c>
      <c r="D3457" s="51">
        <v>15.68</v>
      </c>
    </row>
    <row r="3458" spans="1:4" ht="15.75" customHeight="1" x14ac:dyDescent="0.3">
      <c r="A3458" s="51">
        <v>2003295</v>
      </c>
      <c r="B3458" s="51" t="s">
        <v>18165</v>
      </c>
      <c r="C3458" s="51" t="s">
        <v>10</v>
      </c>
      <c r="D3458" s="51">
        <v>19.46</v>
      </c>
    </row>
    <row r="3459" spans="1:4" ht="15.75" customHeight="1" x14ac:dyDescent="0.3">
      <c r="A3459" s="51">
        <v>2003309</v>
      </c>
      <c r="B3459" s="51" t="s">
        <v>18166</v>
      </c>
      <c r="C3459" s="51" t="s">
        <v>10</v>
      </c>
      <c r="D3459" s="51">
        <v>100.77</v>
      </c>
    </row>
    <row r="3460" spans="1:4" ht="15.75" customHeight="1" x14ac:dyDescent="0.3">
      <c r="A3460" s="51">
        <v>2003308</v>
      </c>
      <c r="B3460" s="51" t="s">
        <v>18167</v>
      </c>
      <c r="C3460" s="51" t="s">
        <v>10</v>
      </c>
      <c r="D3460" s="51">
        <v>85.51</v>
      </c>
    </row>
    <row r="3461" spans="1:4" ht="15.75" customHeight="1" x14ac:dyDescent="0.3">
      <c r="A3461" s="51">
        <v>2003307</v>
      </c>
      <c r="B3461" s="51" t="s">
        <v>18168</v>
      </c>
      <c r="C3461" s="51" t="s">
        <v>10</v>
      </c>
      <c r="D3461" s="51">
        <v>126.3</v>
      </c>
    </row>
    <row r="3462" spans="1:4" ht="15.75" customHeight="1" x14ac:dyDescent="0.3">
      <c r="A3462" s="51">
        <v>2003306</v>
      </c>
      <c r="B3462" s="51" t="s">
        <v>18169</v>
      </c>
      <c r="C3462" s="51" t="s">
        <v>10</v>
      </c>
      <c r="D3462" s="51">
        <v>107.22</v>
      </c>
    </row>
    <row r="3463" spans="1:4" ht="15.75" customHeight="1" x14ac:dyDescent="0.3">
      <c r="A3463" s="51">
        <v>2003305</v>
      </c>
      <c r="B3463" s="51" t="s">
        <v>18170</v>
      </c>
      <c r="C3463" s="51" t="s">
        <v>10</v>
      </c>
      <c r="D3463" s="51">
        <v>49.95</v>
      </c>
    </row>
    <row r="3464" spans="1:4" ht="15.75" customHeight="1" x14ac:dyDescent="0.3">
      <c r="A3464" s="51">
        <v>2003304</v>
      </c>
      <c r="B3464" s="51" t="s">
        <v>18171</v>
      </c>
      <c r="C3464" s="51" t="s">
        <v>10</v>
      </c>
      <c r="D3464" s="51">
        <v>63.2</v>
      </c>
    </row>
    <row r="3465" spans="1:4" ht="15.75" customHeight="1" x14ac:dyDescent="0.3">
      <c r="A3465" s="51">
        <v>2105846</v>
      </c>
      <c r="B3465" s="51" t="s">
        <v>18172</v>
      </c>
      <c r="C3465" s="51" t="s">
        <v>16138</v>
      </c>
      <c r="D3465" s="51">
        <v>515.30999999999995</v>
      </c>
    </row>
    <row r="3466" spans="1:4" ht="15.75" customHeight="1" x14ac:dyDescent="0.3">
      <c r="A3466" s="51">
        <v>2105929</v>
      </c>
      <c r="B3466" s="51" t="s">
        <v>18173</v>
      </c>
      <c r="C3466" s="51" t="s">
        <v>16138</v>
      </c>
      <c r="D3466" s="51">
        <v>580.28</v>
      </c>
    </row>
    <row r="3467" spans="1:4" ht="15.75" customHeight="1" x14ac:dyDescent="0.3">
      <c r="A3467" s="51">
        <v>2105933</v>
      </c>
      <c r="B3467" s="51" t="s">
        <v>18174</v>
      </c>
      <c r="C3467" s="51" t="s">
        <v>16138</v>
      </c>
      <c r="D3467" s="51">
        <v>645.24</v>
      </c>
    </row>
    <row r="3468" spans="1:4" ht="15.75" customHeight="1" x14ac:dyDescent="0.3">
      <c r="A3468" s="51">
        <v>2106293</v>
      </c>
      <c r="B3468" s="51" t="s">
        <v>18175</v>
      </c>
      <c r="C3468" s="51" t="s">
        <v>16138</v>
      </c>
      <c r="D3468" s="51">
        <v>226.17</v>
      </c>
    </row>
    <row r="3469" spans="1:4" ht="15.75" customHeight="1" x14ac:dyDescent="0.3">
      <c r="A3469" s="51">
        <v>2108165</v>
      </c>
      <c r="B3469" s="51" t="s">
        <v>18176</v>
      </c>
      <c r="C3469" s="51" t="s">
        <v>14899</v>
      </c>
      <c r="D3469" s="51">
        <v>35.03</v>
      </c>
    </row>
    <row r="3470" spans="1:4" ht="15.75" customHeight="1" x14ac:dyDescent="0.3">
      <c r="A3470" s="51">
        <v>2108166</v>
      </c>
      <c r="B3470" s="51" t="s">
        <v>18177</v>
      </c>
      <c r="C3470" s="51" t="s">
        <v>14899</v>
      </c>
      <c r="D3470" s="51">
        <v>26.29</v>
      </c>
    </row>
    <row r="3471" spans="1:4" ht="15.75" customHeight="1" x14ac:dyDescent="0.3">
      <c r="A3471" s="51">
        <v>2108167</v>
      </c>
      <c r="B3471" s="51" t="s">
        <v>18178</v>
      </c>
      <c r="C3471" s="51" t="s">
        <v>14899</v>
      </c>
      <c r="D3471" s="51">
        <v>24.47</v>
      </c>
    </row>
    <row r="3472" spans="1:4" ht="15.75" customHeight="1" x14ac:dyDescent="0.3">
      <c r="A3472" s="51">
        <v>2108168</v>
      </c>
      <c r="B3472" s="51" t="s">
        <v>18179</v>
      </c>
      <c r="C3472" s="51" t="s">
        <v>14899</v>
      </c>
      <c r="D3472" s="51">
        <v>24.95</v>
      </c>
    </row>
    <row r="3473" spans="1:4" ht="15.75" customHeight="1" x14ac:dyDescent="0.3">
      <c r="A3473" s="51">
        <v>2108169</v>
      </c>
      <c r="B3473" s="51" t="s">
        <v>18180</v>
      </c>
      <c r="C3473" s="51" t="s">
        <v>14899</v>
      </c>
      <c r="D3473" s="51">
        <v>56.26</v>
      </c>
    </row>
    <row r="3474" spans="1:4" ht="15.75" customHeight="1" x14ac:dyDescent="0.3">
      <c r="A3474" s="51">
        <v>2108170</v>
      </c>
      <c r="B3474" s="51" t="s">
        <v>18181</v>
      </c>
      <c r="C3474" s="51" t="s">
        <v>14899</v>
      </c>
      <c r="D3474" s="51">
        <v>42.42</v>
      </c>
    </row>
    <row r="3475" spans="1:4" ht="15.75" customHeight="1" x14ac:dyDescent="0.3">
      <c r="A3475" s="51">
        <v>2108171</v>
      </c>
      <c r="B3475" s="51" t="s">
        <v>18182</v>
      </c>
      <c r="C3475" s="51" t="s">
        <v>14899</v>
      </c>
      <c r="D3475" s="51">
        <v>40.03</v>
      </c>
    </row>
    <row r="3476" spans="1:4" ht="15.75" customHeight="1" x14ac:dyDescent="0.3">
      <c r="A3476" s="51">
        <v>2108172</v>
      </c>
      <c r="B3476" s="51" t="s">
        <v>18183</v>
      </c>
      <c r="C3476" s="51" t="s">
        <v>14899</v>
      </c>
      <c r="D3476" s="51">
        <v>41.93</v>
      </c>
    </row>
    <row r="3477" spans="1:4" ht="15.75" customHeight="1" x14ac:dyDescent="0.3">
      <c r="A3477" s="51">
        <v>2106292</v>
      </c>
      <c r="B3477" s="51" t="s">
        <v>18184</v>
      </c>
      <c r="C3477" s="51" t="s">
        <v>16138</v>
      </c>
      <c r="D3477" s="51">
        <v>172.08</v>
      </c>
    </row>
    <row r="3478" spans="1:4" ht="15.75" customHeight="1" x14ac:dyDescent="0.3">
      <c r="A3478" s="51">
        <v>2106291</v>
      </c>
      <c r="B3478" s="51" t="s">
        <v>18185</v>
      </c>
      <c r="C3478" s="51" t="s">
        <v>16138</v>
      </c>
      <c r="D3478" s="51">
        <v>227.06</v>
      </c>
    </row>
    <row r="3479" spans="1:4" ht="15.75" customHeight="1" x14ac:dyDescent="0.3">
      <c r="A3479" s="51">
        <v>2106235</v>
      </c>
      <c r="B3479" s="51" t="s">
        <v>18186</v>
      </c>
      <c r="C3479" s="51" t="s">
        <v>14899</v>
      </c>
      <c r="D3479" s="51">
        <v>3.44</v>
      </c>
    </row>
    <row r="3480" spans="1:4" ht="15.75" customHeight="1" x14ac:dyDescent="0.3">
      <c r="A3480" s="51">
        <v>2106232</v>
      </c>
      <c r="B3480" s="51" t="s">
        <v>18187</v>
      </c>
      <c r="C3480" s="51" t="s">
        <v>14704</v>
      </c>
      <c r="D3480" s="51">
        <v>19.11</v>
      </c>
    </row>
    <row r="3481" spans="1:4" ht="15.75" customHeight="1" x14ac:dyDescent="0.3">
      <c r="A3481" s="51">
        <v>2106233</v>
      </c>
      <c r="B3481" s="51" t="s">
        <v>18188</v>
      </c>
      <c r="C3481" s="51" t="s">
        <v>14704</v>
      </c>
      <c r="D3481" s="51">
        <v>14.39</v>
      </c>
    </row>
    <row r="3482" spans="1:4" ht="15.75" customHeight="1" x14ac:dyDescent="0.3">
      <c r="A3482" s="51">
        <v>2105605</v>
      </c>
      <c r="B3482" s="51" t="s">
        <v>18189</v>
      </c>
      <c r="C3482" s="51" t="s">
        <v>14899</v>
      </c>
      <c r="D3482" s="51">
        <v>62.95</v>
      </c>
    </row>
    <row r="3483" spans="1:4" ht="15.75" customHeight="1" x14ac:dyDescent="0.3">
      <c r="A3483" s="51">
        <v>2106298</v>
      </c>
      <c r="B3483" s="51" t="s">
        <v>18190</v>
      </c>
      <c r="C3483" s="51" t="s">
        <v>10</v>
      </c>
      <c r="D3483" s="51">
        <v>39.76</v>
      </c>
    </row>
    <row r="3484" spans="1:4" ht="15.75" customHeight="1" x14ac:dyDescent="0.3">
      <c r="A3484" s="51">
        <v>2106295</v>
      </c>
      <c r="B3484" s="51" t="s">
        <v>18191</v>
      </c>
      <c r="C3484" s="51" t="s">
        <v>10</v>
      </c>
      <c r="D3484" s="51">
        <v>22.92</v>
      </c>
    </row>
    <row r="3485" spans="1:4" ht="15.75" customHeight="1" x14ac:dyDescent="0.3">
      <c r="A3485" s="51">
        <v>2106294</v>
      </c>
      <c r="B3485" s="51" t="s">
        <v>18192</v>
      </c>
      <c r="C3485" s="51" t="s">
        <v>10</v>
      </c>
      <c r="D3485" s="51">
        <v>27.97</v>
      </c>
    </row>
    <row r="3486" spans="1:4" ht="15.75" customHeight="1" x14ac:dyDescent="0.3">
      <c r="A3486" s="51">
        <v>2106297</v>
      </c>
      <c r="B3486" s="51" t="s">
        <v>18193</v>
      </c>
      <c r="C3486" s="51" t="s">
        <v>10</v>
      </c>
      <c r="D3486" s="51">
        <v>36.61</v>
      </c>
    </row>
    <row r="3487" spans="1:4" ht="15.75" customHeight="1" x14ac:dyDescent="0.3">
      <c r="A3487" s="51">
        <v>2106296</v>
      </c>
      <c r="B3487" s="51" t="s">
        <v>18194</v>
      </c>
      <c r="C3487" s="51" t="s">
        <v>10</v>
      </c>
      <c r="D3487" s="51">
        <v>56.64</v>
      </c>
    </row>
    <row r="3488" spans="1:4" ht="15.75" customHeight="1" x14ac:dyDescent="0.3">
      <c r="A3488" s="51">
        <v>2306731</v>
      </c>
      <c r="B3488" s="51" t="s">
        <v>18195</v>
      </c>
      <c r="C3488" s="51" t="s">
        <v>14790</v>
      </c>
      <c r="D3488" s="51">
        <v>0.65</v>
      </c>
    </row>
    <row r="3489" spans="1:4" ht="15.75" customHeight="1" x14ac:dyDescent="0.3">
      <c r="A3489" s="51">
        <v>2306728</v>
      </c>
      <c r="B3489" s="51" t="s">
        <v>18196</v>
      </c>
      <c r="C3489" s="51" t="s">
        <v>10</v>
      </c>
      <c r="D3489" s="51">
        <v>1602.25</v>
      </c>
    </row>
    <row r="3490" spans="1:4" ht="15.75" customHeight="1" x14ac:dyDescent="0.3">
      <c r="A3490" s="51">
        <v>2306729</v>
      </c>
      <c r="B3490" s="51" t="s">
        <v>18197</v>
      </c>
      <c r="C3490" s="51" t="s">
        <v>10</v>
      </c>
      <c r="D3490" s="51">
        <v>1952.04</v>
      </c>
    </row>
    <row r="3491" spans="1:4" ht="15.75" customHeight="1" x14ac:dyDescent="0.3">
      <c r="A3491" s="51">
        <v>2306727</v>
      </c>
      <c r="B3491" s="51" t="s">
        <v>18198</v>
      </c>
      <c r="C3491" s="51" t="s">
        <v>10</v>
      </c>
      <c r="D3491" s="51">
        <v>374.93</v>
      </c>
    </row>
    <row r="3492" spans="1:4" ht="15.75" customHeight="1" x14ac:dyDescent="0.3">
      <c r="A3492" s="51">
        <v>2306730</v>
      </c>
      <c r="B3492" s="51" t="s">
        <v>18199</v>
      </c>
      <c r="C3492" s="51" t="s">
        <v>14899</v>
      </c>
      <c r="D3492" s="51">
        <v>126.74</v>
      </c>
    </row>
    <row r="3493" spans="1:4" ht="15.75" customHeight="1" x14ac:dyDescent="0.3">
      <c r="A3493" s="51">
        <v>2306726</v>
      </c>
      <c r="B3493" s="51" t="s">
        <v>18200</v>
      </c>
      <c r="C3493" s="51" t="s">
        <v>10</v>
      </c>
      <c r="D3493" s="51">
        <v>245.04</v>
      </c>
    </row>
    <row r="3494" spans="1:4" ht="15.75" customHeight="1" x14ac:dyDescent="0.3">
      <c r="A3494" s="51">
        <v>2306076</v>
      </c>
      <c r="B3494" s="51" t="s">
        <v>18201</v>
      </c>
      <c r="C3494" s="51" t="s">
        <v>14790</v>
      </c>
      <c r="D3494" s="51">
        <v>12.62</v>
      </c>
    </row>
    <row r="3495" spans="1:4" ht="15.75" customHeight="1" x14ac:dyDescent="0.3">
      <c r="A3495" s="51">
        <v>2306247</v>
      </c>
      <c r="B3495" s="51" t="s">
        <v>18202</v>
      </c>
      <c r="C3495" s="51" t="s">
        <v>14899</v>
      </c>
      <c r="D3495" s="51">
        <v>255.28</v>
      </c>
    </row>
    <row r="3496" spans="1:4" ht="15.75" customHeight="1" x14ac:dyDescent="0.3">
      <c r="A3496" s="51">
        <v>2306248</v>
      </c>
      <c r="B3496" s="51" t="s">
        <v>18203</v>
      </c>
      <c r="C3496" s="51" t="s">
        <v>14899</v>
      </c>
      <c r="D3496" s="51">
        <v>587.01</v>
      </c>
    </row>
    <row r="3497" spans="1:4" ht="15.75" customHeight="1" x14ac:dyDescent="0.3">
      <c r="A3497" s="51">
        <v>2306279</v>
      </c>
      <c r="B3497" s="51" t="s">
        <v>18204</v>
      </c>
      <c r="C3497" s="51" t="s">
        <v>14899</v>
      </c>
      <c r="D3497" s="51">
        <v>89.91</v>
      </c>
    </row>
    <row r="3498" spans="1:4" ht="15.75" customHeight="1" x14ac:dyDescent="0.3">
      <c r="A3498" s="51">
        <v>2306651</v>
      </c>
      <c r="B3498" s="51" t="s">
        <v>18205</v>
      </c>
      <c r="C3498" s="51" t="s">
        <v>10</v>
      </c>
      <c r="D3498" s="51">
        <v>6447.09</v>
      </c>
    </row>
    <row r="3499" spans="1:4" ht="15.75" customHeight="1" x14ac:dyDescent="0.3">
      <c r="A3499" s="51">
        <v>2306678</v>
      </c>
      <c r="B3499" s="51" t="s">
        <v>18206</v>
      </c>
      <c r="C3499" s="51" t="s">
        <v>10</v>
      </c>
      <c r="D3499" s="51">
        <v>6181</v>
      </c>
    </row>
    <row r="3500" spans="1:4" ht="15.75" customHeight="1" x14ac:dyDescent="0.3">
      <c r="A3500" s="51">
        <v>2306652</v>
      </c>
      <c r="B3500" s="51" t="s">
        <v>18207</v>
      </c>
      <c r="C3500" s="51" t="s">
        <v>10</v>
      </c>
      <c r="D3500" s="51">
        <v>6506.8</v>
      </c>
    </row>
    <row r="3501" spans="1:4" ht="15.75" customHeight="1" x14ac:dyDescent="0.3">
      <c r="A3501" s="51">
        <v>2306679</v>
      </c>
      <c r="B3501" s="51" t="s">
        <v>18208</v>
      </c>
      <c r="C3501" s="51" t="s">
        <v>10</v>
      </c>
      <c r="D3501" s="51">
        <v>6230.86</v>
      </c>
    </row>
    <row r="3502" spans="1:4" ht="15.75" customHeight="1" x14ac:dyDescent="0.3">
      <c r="A3502" s="51">
        <v>2306653</v>
      </c>
      <c r="B3502" s="51" t="s">
        <v>18209</v>
      </c>
      <c r="C3502" s="51" t="s">
        <v>10</v>
      </c>
      <c r="D3502" s="51">
        <v>6568.94</v>
      </c>
    </row>
    <row r="3503" spans="1:4" ht="15.75" customHeight="1" x14ac:dyDescent="0.3">
      <c r="A3503" s="51">
        <v>2306680</v>
      </c>
      <c r="B3503" s="51" t="s">
        <v>18210</v>
      </c>
      <c r="C3503" s="51" t="s">
        <v>10</v>
      </c>
      <c r="D3503" s="51">
        <v>6282.39</v>
      </c>
    </row>
    <row r="3504" spans="1:4" ht="15.75" customHeight="1" x14ac:dyDescent="0.3">
      <c r="A3504" s="51">
        <v>2306654</v>
      </c>
      <c r="B3504" s="51" t="s">
        <v>18211</v>
      </c>
      <c r="C3504" s="51" t="s">
        <v>10</v>
      </c>
      <c r="D3504" s="51">
        <v>6630.43</v>
      </c>
    </row>
    <row r="3505" spans="1:4" ht="15.75" customHeight="1" x14ac:dyDescent="0.3">
      <c r="A3505" s="51">
        <v>2306681</v>
      </c>
      <c r="B3505" s="51" t="s">
        <v>18212</v>
      </c>
      <c r="C3505" s="51" t="s">
        <v>10</v>
      </c>
      <c r="D3505" s="51">
        <v>6332.41</v>
      </c>
    </row>
    <row r="3506" spans="1:4" ht="15.75" customHeight="1" x14ac:dyDescent="0.3">
      <c r="A3506" s="51">
        <v>2306655</v>
      </c>
      <c r="B3506" s="51" t="s">
        <v>18213</v>
      </c>
      <c r="C3506" s="51" t="s">
        <v>10</v>
      </c>
      <c r="D3506" s="51">
        <v>6693.02</v>
      </c>
    </row>
    <row r="3507" spans="1:4" ht="15.75" customHeight="1" x14ac:dyDescent="0.3">
      <c r="A3507" s="51">
        <v>2306682</v>
      </c>
      <c r="B3507" s="51" t="s">
        <v>18214</v>
      </c>
      <c r="C3507" s="51" t="s">
        <v>10</v>
      </c>
      <c r="D3507" s="51">
        <v>6382.58</v>
      </c>
    </row>
    <row r="3508" spans="1:4" ht="15.75" customHeight="1" x14ac:dyDescent="0.3">
      <c r="A3508" s="51">
        <v>2306656</v>
      </c>
      <c r="B3508" s="51" t="s">
        <v>18215</v>
      </c>
      <c r="C3508" s="51" t="s">
        <v>10</v>
      </c>
      <c r="D3508" s="51">
        <v>9154.06</v>
      </c>
    </row>
    <row r="3509" spans="1:4" ht="15.75" customHeight="1" x14ac:dyDescent="0.3">
      <c r="A3509" s="51">
        <v>2306683</v>
      </c>
      <c r="B3509" s="51" t="s">
        <v>18216</v>
      </c>
      <c r="C3509" s="51" t="s">
        <v>10</v>
      </c>
      <c r="D3509" s="51">
        <v>8878.11</v>
      </c>
    </row>
    <row r="3510" spans="1:4" ht="15.75" customHeight="1" x14ac:dyDescent="0.3">
      <c r="A3510" s="51">
        <v>2306657</v>
      </c>
      <c r="B3510" s="51" t="s">
        <v>18217</v>
      </c>
      <c r="C3510" s="51" t="s">
        <v>10</v>
      </c>
      <c r="D3510" s="51">
        <v>9274.4</v>
      </c>
    </row>
    <row r="3511" spans="1:4" ht="15.75" customHeight="1" x14ac:dyDescent="0.3">
      <c r="A3511" s="51">
        <v>2306684</v>
      </c>
      <c r="B3511" s="51" t="s">
        <v>18218</v>
      </c>
      <c r="C3511" s="51" t="s">
        <v>10</v>
      </c>
      <c r="D3511" s="51">
        <v>8987.84</v>
      </c>
    </row>
    <row r="3512" spans="1:4" ht="15.75" customHeight="1" x14ac:dyDescent="0.3">
      <c r="A3512" s="51">
        <v>2306658</v>
      </c>
      <c r="B3512" s="51" t="s">
        <v>18219</v>
      </c>
      <c r="C3512" s="51" t="s">
        <v>10</v>
      </c>
      <c r="D3512" s="51">
        <v>9392.26</v>
      </c>
    </row>
    <row r="3513" spans="1:4" ht="15.75" customHeight="1" x14ac:dyDescent="0.3">
      <c r="A3513" s="51">
        <v>2306685</v>
      </c>
      <c r="B3513" s="51" t="s">
        <v>18220</v>
      </c>
      <c r="C3513" s="51" t="s">
        <v>10</v>
      </c>
      <c r="D3513" s="51">
        <v>9094.24</v>
      </c>
    </row>
    <row r="3514" spans="1:4" ht="15.75" customHeight="1" x14ac:dyDescent="0.3">
      <c r="A3514" s="51">
        <v>2306659</v>
      </c>
      <c r="B3514" s="51" t="s">
        <v>18221</v>
      </c>
      <c r="C3514" s="51" t="s">
        <v>10</v>
      </c>
      <c r="D3514" s="51">
        <v>9514.57</v>
      </c>
    </row>
    <row r="3515" spans="1:4" ht="15.75" customHeight="1" x14ac:dyDescent="0.3">
      <c r="A3515" s="51">
        <v>2306686</v>
      </c>
      <c r="B3515" s="51" t="s">
        <v>18222</v>
      </c>
      <c r="C3515" s="51" t="s">
        <v>10</v>
      </c>
      <c r="D3515" s="51">
        <v>9204.14</v>
      </c>
    </row>
    <row r="3516" spans="1:4" ht="15.75" customHeight="1" x14ac:dyDescent="0.3">
      <c r="A3516" s="51">
        <v>2306637</v>
      </c>
      <c r="B3516" s="51" t="s">
        <v>18223</v>
      </c>
      <c r="C3516" s="51" t="s">
        <v>10</v>
      </c>
      <c r="D3516" s="51">
        <v>2205.29</v>
      </c>
    </row>
    <row r="3517" spans="1:4" ht="15.75" customHeight="1" x14ac:dyDescent="0.3">
      <c r="A3517" s="51">
        <v>2306664</v>
      </c>
      <c r="B3517" s="51" t="s">
        <v>18224</v>
      </c>
      <c r="C3517" s="51" t="s">
        <v>10</v>
      </c>
      <c r="D3517" s="51">
        <v>1972.46</v>
      </c>
    </row>
    <row r="3518" spans="1:4" ht="15.75" customHeight="1" x14ac:dyDescent="0.3">
      <c r="A3518" s="51">
        <v>2306732</v>
      </c>
      <c r="B3518" s="51" t="s">
        <v>18225</v>
      </c>
      <c r="C3518" s="51" t="s">
        <v>10</v>
      </c>
      <c r="D3518" s="51">
        <v>932.03</v>
      </c>
    </row>
    <row r="3519" spans="1:4" ht="15.75" customHeight="1" x14ac:dyDescent="0.3">
      <c r="A3519" s="51">
        <v>2306733</v>
      </c>
      <c r="B3519" s="51" t="s">
        <v>18226</v>
      </c>
      <c r="C3519" s="51" t="s">
        <v>10</v>
      </c>
      <c r="D3519" s="51">
        <v>735.96</v>
      </c>
    </row>
    <row r="3520" spans="1:4" ht="15.75" customHeight="1" x14ac:dyDescent="0.3">
      <c r="A3520" s="51">
        <v>2306734</v>
      </c>
      <c r="B3520" s="51" t="s">
        <v>18227</v>
      </c>
      <c r="C3520" s="51" t="s">
        <v>10</v>
      </c>
      <c r="D3520" s="51">
        <v>1115.7</v>
      </c>
    </row>
    <row r="3521" spans="1:4" ht="15.75" customHeight="1" x14ac:dyDescent="0.3">
      <c r="A3521" s="51">
        <v>2306735</v>
      </c>
      <c r="B3521" s="51" t="s">
        <v>18228</v>
      </c>
      <c r="C3521" s="51" t="s">
        <v>10</v>
      </c>
      <c r="D3521" s="51">
        <v>914.33</v>
      </c>
    </row>
    <row r="3522" spans="1:4" ht="15.75" customHeight="1" x14ac:dyDescent="0.3">
      <c r="A3522" s="51">
        <v>2306633</v>
      </c>
      <c r="B3522" s="51" t="s">
        <v>18229</v>
      </c>
      <c r="C3522" s="51" t="s">
        <v>10</v>
      </c>
      <c r="D3522" s="51">
        <v>1258.42</v>
      </c>
    </row>
    <row r="3523" spans="1:4" ht="15.75" customHeight="1" x14ac:dyDescent="0.3">
      <c r="A3523" s="51">
        <v>2306660</v>
      </c>
      <c r="B3523" s="51" t="s">
        <v>18230</v>
      </c>
      <c r="C3523" s="51" t="s">
        <v>10</v>
      </c>
      <c r="D3523" s="51">
        <v>1051.46</v>
      </c>
    </row>
    <row r="3524" spans="1:4" ht="15.75" customHeight="1" x14ac:dyDescent="0.3">
      <c r="A3524" s="51">
        <v>2306634</v>
      </c>
      <c r="B3524" s="51" t="s">
        <v>18231</v>
      </c>
      <c r="C3524" s="51" t="s">
        <v>10</v>
      </c>
      <c r="D3524" s="51">
        <v>1451.43</v>
      </c>
    </row>
    <row r="3525" spans="1:4" ht="15.75" customHeight="1" x14ac:dyDescent="0.3">
      <c r="A3525" s="51">
        <v>2306661</v>
      </c>
      <c r="B3525" s="51" t="s">
        <v>18232</v>
      </c>
      <c r="C3525" s="51" t="s">
        <v>10</v>
      </c>
      <c r="D3525" s="51">
        <v>1238.56</v>
      </c>
    </row>
    <row r="3526" spans="1:4" ht="15.75" customHeight="1" x14ac:dyDescent="0.3">
      <c r="A3526" s="51">
        <v>2306635</v>
      </c>
      <c r="B3526" s="51" t="s">
        <v>18233</v>
      </c>
      <c r="C3526" s="51" t="s">
        <v>10</v>
      </c>
      <c r="D3526" s="51">
        <v>1731.03</v>
      </c>
    </row>
    <row r="3527" spans="1:4" ht="15.75" customHeight="1" x14ac:dyDescent="0.3">
      <c r="A3527" s="51">
        <v>2306662</v>
      </c>
      <c r="B3527" s="51" t="s">
        <v>18234</v>
      </c>
      <c r="C3527" s="51" t="s">
        <v>10</v>
      </c>
      <c r="D3527" s="51">
        <v>1511.89</v>
      </c>
    </row>
    <row r="3528" spans="1:4" ht="15.75" customHeight="1" x14ac:dyDescent="0.3">
      <c r="A3528" s="51">
        <v>2306636</v>
      </c>
      <c r="B3528" s="51" t="s">
        <v>18235</v>
      </c>
      <c r="C3528" s="51" t="s">
        <v>10</v>
      </c>
      <c r="D3528" s="51">
        <v>1751.57</v>
      </c>
    </row>
    <row r="3529" spans="1:4" ht="15.75" customHeight="1" x14ac:dyDescent="0.3">
      <c r="A3529" s="51">
        <v>2306663</v>
      </c>
      <c r="B3529" s="51" t="s">
        <v>18236</v>
      </c>
      <c r="C3529" s="51" t="s">
        <v>10</v>
      </c>
      <c r="D3529" s="51">
        <v>1525.8</v>
      </c>
    </row>
    <row r="3530" spans="1:4" ht="15.75" customHeight="1" x14ac:dyDescent="0.3">
      <c r="A3530" s="51">
        <v>2306641</v>
      </c>
      <c r="B3530" s="51" t="s">
        <v>18237</v>
      </c>
      <c r="C3530" s="51" t="s">
        <v>10</v>
      </c>
      <c r="D3530" s="51">
        <v>2777.28</v>
      </c>
    </row>
    <row r="3531" spans="1:4" ht="15.75" customHeight="1" x14ac:dyDescent="0.3">
      <c r="A3531" s="51">
        <v>2306668</v>
      </c>
      <c r="B3531" s="51" t="s">
        <v>18238</v>
      </c>
      <c r="C3531" s="51" t="s">
        <v>10</v>
      </c>
      <c r="D3531" s="51">
        <v>2544.4499999999998</v>
      </c>
    </row>
    <row r="3532" spans="1:4" ht="15.75" customHeight="1" x14ac:dyDescent="0.3">
      <c r="A3532" s="51">
        <v>2306642</v>
      </c>
      <c r="B3532" s="51" t="s">
        <v>18239</v>
      </c>
      <c r="C3532" s="51" t="s">
        <v>10</v>
      </c>
      <c r="D3532" s="51">
        <v>2805.37</v>
      </c>
    </row>
    <row r="3533" spans="1:4" ht="15.75" customHeight="1" x14ac:dyDescent="0.3">
      <c r="A3533" s="51">
        <v>2306669</v>
      </c>
      <c r="B3533" s="51" t="s">
        <v>18240</v>
      </c>
      <c r="C3533" s="51" t="s">
        <v>10</v>
      </c>
      <c r="D3533" s="51">
        <v>2565.0300000000002</v>
      </c>
    </row>
    <row r="3534" spans="1:4" ht="15.75" customHeight="1" x14ac:dyDescent="0.3">
      <c r="A3534" s="51">
        <v>2306643</v>
      </c>
      <c r="B3534" s="51" t="s">
        <v>18241</v>
      </c>
      <c r="C3534" s="51" t="s">
        <v>10</v>
      </c>
      <c r="D3534" s="51">
        <v>2833.66</v>
      </c>
    </row>
    <row r="3535" spans="1:4" ht="15.75" customHeight="1" x14ac:dyDescent="0.3">
      <c r="A3535" s="51">
        <v>2306670</v>
      </c>
      <c r="B3535" s="51" t="s">
        <v>18242</v>
      </c>
      <c r="C3535" s="51" t="s">
        <v>10</v>
      </c>
      <c r="D3535" s="51">
        <v>2585.31</v>
      </c>
    </row>
    <row r="3536" spans="1:4" ht="15.75" customHeight="1" x14ac:dyDescent="0.3">
      <c r="A3536" s="51">
        <v>2306638</v>
      </c>
      <c r="B3536" s="51" t="s">
        <v>18243</v>
      </c>
      <c r="C3536" s="51" t="s">
        <v>10</v>
      </c>
      <c r="D3536" s="51">
        <v>1816.57</v>
      </c>
    </row>
    <row r="3537" spans="1:4" ht="15.75" customHeight="1" x14ac:dyDescent="0.3">
      <c r="A3537" s="51">
        <v>2306665</v>
      </c>
      <c r="B3537" s="51" t="s">
        <v>18244</v>
      </c>
      <c r="C3537" s="51" t="s">
        <v>10</v>
      </c>
      <c r="D3537" s="51">
        <v>1603.7</v>
      </c>
    </row>
    <row r="3538" spans="1:4" ht="15.75" customHeight="1" x14ac:dyDescent="0.3">
      <c r="A3538" s="51">
        <v>2306639</v>
      </c>
      <c r="B3538" s="51" t="s">
        <v>18245</v>
      </c>
      <c r="C3538" s="51" t="s">
        <v>10</v>
      </c>
      <c r="D3538" s="51">
        <v>2172.92</v>
      </c>
    </row>
    <row r="3539" spans="1:4" ht="15.75" customHeight="1" x14ac:dyDescent="0.3">
      <c r="A3539" s="51">
        <v>2306666</v>
      </c>
      <c r="B3539" s="51" t="s">
        <v>18246</v>
      </c>
      <c r="C3539" s="51" t="s">
        <v>10</v>
      </c>
      <c r="D3539" s="51">
        <v>1953.79</v>
      </c>
    </row>
    <row r="3540" spans="1:4" ht="15.75" customHeight="1" x14ac:dyDescent="0.3">
      <c r="A3540" s="51">
        <v>2306640</v>
      </c>
      <c r="B3540" s="51" t="s">
        <v>18247</v>
      </c>
      <c r="C3540" s="51" t="s">
        <v>10</v>
      </c>
      <c r="D3540" s="51">
        <v>2200.0700000000002</v>
      </c>
    </row>
    <row r="3541" spans="1:4" ht="15.75" customHeight="1" x14ac:dyDescent="0.3">
      <c r="A3541" s="51">
        <v>2306667</v>
      </c>
      <c r="B3541" s="51" t="s">
        <v>18248</v>
      </c>
      <c r="C3541" s="51" t="s">
        <v>10</v>
      </c>
      <c r="D3541" s="51">
        <v>1974.3</v>
      </c>
    </row>
    <row r="3542" spans="1:4" ht="15.75" customHeight="1" x14ac:dyDescent="0.3">
      <c r="A3542" s="51">
        <v>2306645</v>
      </c>
      <c r="B3542" s="51" t="s">
        <v>18249</v>
      </c>
      <c r="C3542" s="51" t="s">
        <v>10</v>
      </c>
      <c r="D3542" s="51">
        <v>3321</v>
      </c>
    </row>
    <row r="3543" spans="1:4" ht="15.75" customHeight="1" x14ac:dyDescent="0.3">
      <c r="A3543" s="51">
        <v>2306672</v>
      </c>
      <c r="B3543" s="51" t="s">
        <v>18250</v>
      </c>
      <c r="C3543" s="51" t="s">
        <v>10</v>
      </c>
      <c r="D3543" s="51">
        <v>3088.17</v>
      </c>
    </row>
    <row r="3544" spans="1:4" ht="15.75" customHeight="1" x14ac:dyDescent="0.3">
      <c r="A3544" s="51">
        <v>2306646</v>
      </c>
      <c r="B3544" s="51" t="s">
        <v>18251</v>
      </c>
      <c r="C3544" s="51" t="s">
        <v>10</v>
      </c>
      <c r="D3544" s="51">
        <v>3357.57</v>
      </c>
    </row>
    <row r="3545" spans="1:4" ht="15.75" customHeight="1" x14ac:dyDescent="0.3">
      <c r="A3545" s="51">
        <v>2306673</v>
      </c>
      <c r="B3545" s="51" t="s">
        <v>18252</v>
      </c>
      <c r="C3545" s="51" t="s">
        <v>10</v>
      </c>
      <c r="D3545" s="51">
        <v>3117.24</v>
      </c>
    </row>
    <row r="3546" spans="1:4" ht="15.75" customHeight="1" x14ac:dyDescent="0.3">
      <c r="A3546" s="51">
        <v>2306647</v>
      </c>
      <c r="B3546" s="51" t="s">
        <v>18253</v>
      </c>
      <c r="C3546" s="51" t="s">
        <v>10</v>
      </c>
      <c r="D3546" s="51">
        <v>3393.92</v>
      </c>
    </row>
    <row r="3547" spans="1:4" ht="15.75" customHeight="1" x14ac:dyDescent="0.3">
      <c r="A3547" s="51">
        <v>2306674</v>
      </c>
      <c r="B3547" s="51" t="s">
        <v>18254</v>
      </c>
      <c r="C3547" s="51" t="s">
        <v>10</v>
      </c>
      <c r="D3547" s="51">
        <v>3145.57</v>
      </c>
    </row>
    <row r="3548" spans="1:4" ht="15.75" customHeight="1" x14ac:dyDescent="0.3">
      <c r="A3548" s="51">
        <v>2306648</v>
      </c>
      <c r="B3548" s="51" t="s">
        <v>18255</v>
      </c>
      <c r="C3548" s="51" t="s">
        <v>10</v>
      </c>
      <c r="D3548" s="51">
        <v>4737.09</v>
      </c>
    </row>
    <row r="3549" spans="1:4" ht="15.75" customHeight="1" x14ac:dyDescent="0.3">
      <c r="A3549" s="51">
        <v>2306675</v>
      </c>
      <c r="B3549" s="51" t="s">
        <v>18256</v>
      </c>
      <c r="C3549" s="51" t="s">
        <v>10</v>
      </c>
      <c r="D3549" s="51">
        <v>4480.18</v>
      </c>
    </row>
    <row r="3550" spans="1:4" ht="15.75" customHeight="1" x14ac:dyDescent="0.3">
      <c r="A3550" s="51">
        <v>2306649</v>
      </c>
      <c r="B3550" s="51" t="s">
        <v>18257</v>
      </c>
      <c r="C3550" s="51" t="s">
        <v>10</v>
      </c>
      <c r="D3550" s="51">
        <v>4775.54</v>
      </c>
    </row>
    <row r="3551" spans="1:4" ht="15.75" customHeight="1" x14ac:dyDescent="0.3">
      <c r="A3551" s="51">
        <v>2306676</v>
      </c>
      <c r="B3551" s="51" t="s">
        <v>18258</v>
      </c>
      <c r="C3551" s="51" t="s">
        <v>10</v>
      </c>
      <c r="D3551" s="51">
        <v>4509.46</v>
      </c>
    </row>
    <row r="3552" spans="1:4" ht="15.75" customHeight="1" x14ac:dyDescent="0.3">
      <c r="A3552" s="51">
        <v>2306650</v>
      </c>
      <c r="B3552" s="51" t="s">
        <v>18259</v>
      </c>
      <c r="C3552" s="51" t="s">
        <v>10</v>
      </c>
      <c r="D3552" s="51">
        <v>4813.8500000000004</v>
      </c>
    </row>
    <row r="3553" spans="1:4" ht="15.75" customHeight="1" x14ac:dyDescent="0.3">
      <c r="A3553" s="51">
        <v>2306677</v>
      </c>
      <c r="B3553" s="51" t="s">
        <v>18260</v>
      </c>
      <c r="C3553" s="51" t="s">
        <v>10</v>
      </c>
      <c r="D3553" s="51">
        <v>4537.8999999999996</v>
      </c>
    </row>
    <row r="3554" spans="1:4" ht="15.75" customHeight="1" x14ac:dyDescent="0.3">
      <c r="A3554" s="51">
        <v>2306644</v>
      </c>
      <c r="B3554" s="51" t="s">
        <v>18261</v>
      </c>
      <c r="C3554" s="51" t="s">
        <v>10</v>
      </c>
      <c r="D3554" s="51">
        <v>2632.56</v>
      </c>
    </row>
    <row r="3555" spans="1:4" ht="15.75" customHeight="1" x14ac:dyDescent="0.3">
      <c r="A3555" s="51">
        <v>2306671</v>
      </c>
      <c r="B3555" s="51" t="s">
        <v>18262</v>
      </c>
      <c r="C3555" s="51" t="s">
        <v>10</v>
      </c>
      <c r="D3555" s="51">
        <v>2406.79</v>
      </c>
    </row>
    <row r="3556" spans="1:4" ht="15.75" customHeight="1" x14ac:dyDescent="0.3">
      <c r="A3556" s="51">
        <v>2306141</v>
      </c>
      <c r="B3556" s="51" t="s">
        <v>18263</v>
      </c>
      <c r="C3556" s="51" t="s">
        <v>10</v>
      </c>
      <c r="D3556" s="51">
        <v>72.73</v>
      </c>
    </row>
    <row r="3557" spans="1:4" ht="15.75" customHeight="1" x14ac:dyDescent="0.3">
      <c r="A3557" s="51">
        <v>2306145</v>
      </c>
      <c r="B3557" s="51" t="s">
        <v>18264</v>
      </c>
      <c r="C3557" s="51" t="s">
        <v>10</v>
      </c>
      <c r="D3557" s="51">
        <v>60.17</v>
      </c>
    </row>
    <row r="3558" spans="1:4" ht="15.75" customHeight="1" x14ac:dyDescent="0.3">
      <c r="A3558" s="51">
        <v>2306142</v>
      </c>
      <c r="B3558" s="51" t="s">
        <v>18265</v>
      </c>
      <c r="C3558" s="51" t="s">
        <v>10</v>
      </c>
      <c r="D3558" s="51">
        <v>88.14</v>
      </c>
    </row>
    <row r="3559" spans="1:4" ht="15.75" customHeight="1" x14ac:dyDescent="0.3">
      <c r="A3559" s="51">
        <v>2306146</v>
      </c>
      <c r="B3559" s="51" t="s">
        <v>18266</v>
      </c>
      <c r="C3559" s="51" t="s">
        <v>10</v>
      </c>
      <c r="D3559" s="51">
        <v>70.06</v>
      </c>
    </row>
    <row r="3560" spans="1:4" ht="15.75" customHeight="1" x14ac:dyDescent="0.3">
      <c r="A3560" s="51">
        <v>2306143</v>
      </c>
      <c r="B3560" s="51" t="s">
        <v>18267</v>
      </c>
      <c r="C3560" s="51" t="s">
        <v>10</v>
      </c>
      <c r="D3560" s="51">
        <v>105.99</v>
      </c>
    </row>
    <row r="3561" spans="1:4" ht="15.75" customHeight="1" x14ac:dyDescent="0.3">
      <c r="A3561" s="51">
        <v>2306147</v>
      </c>
      <c r="B3561" s="51" t="s">
        <v>18268</v>
      </c>
      <c r="C3561" s="51" t="s">
        <v>10</v>
      </c>
      <c r="D3561" s="51">
        <v>81.38</v>
      </c>
    </row>
    <row r="3562" spans="1:4" ht="15.75" customHeight="1" x14ac:dyDescent="0.3">
      <c r="A3562" s="51">
        <v>2306144</v>
      </c>
      <c r="B3562" s="51" t="s">
        <v>18269</v>
      </c>
      <c r="C3562" s="51" t="s">
        <v>10</v>
      </c>
      <c r="D3562" s="51">
        <v>127.31</v>
      </c>
    </row>
    <row r="3563" spans="1:4" ht="15.75" customHeight="1" x14ac:dyDescent="0.3">
      <c r="A3563" s="51">
        <v>2306148</v>
      </c>
      <c r="B3563" s="51" t="s">
        <v>18270</v>
      </c>
      <c r="C3563" s="51" t="s">
        <v>10</v>
      </c>
      <c r="D3563" s="51">
        <v>95.16</v>
      </c>
    </row>
    <row r="3564" spans="1:4" ht="15.75" customHeight="1" x14ac:dyDescent="0.3">
      <c r="A3564" s="51">
        <v>2306624</v>
      </c>
      <c r="B3564" s="51" t="s">
        <v>18271</v>
      </c>
      <c r="C3564" s="51" t="s">
        <v>10</v>
      </c>
      <c r="D3564" s="51">
        <v>6137.97</v>
      </c>
    </row>
    <row r="3565" spans="1:4" ht="15.75" customHeight="1" x14ac:dyDescent="0.3">
      <c r="A3565" s="51">
        <v>2306625</v>
      </c>
      <c r="B3565" s="51" t="s">
        <v>18272</v>
      </c>
      <c r="C3565" s="51" t="s">
        <v>10</v>
      </c>
      <c r="D3565" s="51">
        <v>6185.66</v>
      </c>
    </row>
    <row r="3566" spans="1:4" ht="15.75" customHeight="1" x14ac:dyDescent="0.3">
      <c r="A3566" s="51">
        <v>2306626</v>
      </c>
      <c r="B3566" s="51" t="s">
        <v>18273</v>
      </c>
      <c r="C3566" s="51" t="s">
        <v>10</v>
      </c>
      <c r="D3566" s="51">
        <v>6234.91</v>
      </c>
    </row>
    <row r="3567" spans="1:4" ht="15.75" customHeight="1" x14ac:dyDescent="0.3">
      <c r="A3567" s="51">
        <v>2306627</v>
      </c>
      <c r="B3567" s="51" t="s">
        <v>18274</v>
      </c>
      <c r="C3567" s="51" t="s">
        <v>10</v>
      </c>
      <c r="D3567" s="51">
        <v>6282.61</v>
      </c>
    </row>
    <row r="3568" spans="1:4" ht="15.75" customHeight="1" x14ac:dyDescent="0.3">
      <c r="A3568" s="51">
        <v>2306628</v>
      </c>
      <c r="B3568" s="51" t="s">
        <v>18275</v>
      </c>
      <c r="C3568" s="51" t="s">
        <v>10</v>
      </c>
      <c r="D3568" s="51">
        <v>6330.37</v>
      </c>
    </row>
    <row r="3569" spans="1:4" ht="15.75" customHeight="1" x14ac:dyDescent="0.3">
      <c r="A3569" s="51">
        <v>2306629</v>
      </c>
      <c r="B3569" s="51" t="s">
        <v>18276</v>
      </c>
      <c r="C3569" s="51" t="s">
        <v>10</v>
      </c>
      <c r="D3569" s="51">
        <v>8824.43</v>
      </c>
    </row>
    <row r="3570" spans="1:4" ht="15.75" customHeight="1" x14ac:dyDescent="0.3">
      <c r="A3570" s="51">
        <v>2306630</v>
      </c>
      <c r="B3570" s="51" t="s">
        <v>18277</v>
      </c>
      <c r="C3570" s="51" t="s">
        <v>10</v>
      </c>
      <c r="D3570" s="51">
        <v>8931.32</v>
      </c>
    </row>
    <row r="3571" spans="1:4" ht="15.75" customHeight="1" x14ac:dyDescent="0.3">
      <c r="A3571" s="51">
        <v>2306631</v>
      </c>
      <c r="B3571" s="51" t="s">
        <v>18278</v>
      </c>
      <c r="C3571" s="51" t="s">
        <v>10</v>
      </c>
      <c r="D3571" s="51">
        <v>9034.85</v>
      </c>
    </row>
    <row r="3572" spans="1:4" ht="15.75" customHeight="1" x14ac:dyDescent="0.3">
      <c r="A3572" s="51">
        <v>2306632</v>
      </c>
      <c r="B3572" s="51" t="s">
        <v>18279</v>
      </c>
      <c r="C3572" s="51" t="s">
        <v>10</v>
      </c>
      <c r="D3572" s="51">
        <v>9141.74</v>
      </c>
    </row>
    <row r="3573" spans="1:4" ht="15.75" customHeight="1" x14ac:dyDescent="0.3">
      <c r="A3573" s="51">
        <v>2306610</v>
      </c>
      <c r="B3573" s="51" t="s">
        <v>18280</v>
      </c>
      <c r="C3573" s="51" t="s">
        <v>10</v>
      </c>
      <c r="D3573" s="51">
        <v>1945.62</v>
      </c>
    </row>
    <row r="3574" spans="1:4" ht="15.75" customHeight="1" x14ac:dyDescent="0.3">
      <c r="A3574" s="51">
        <v>2306604</v>
      </c>
      <c r="B3574" s="51" t="s">
        <v>18281</v>
      </c>
      <c r="C3574" s="51" t="s">
        <v>10</v>
      </c>
      <c r="D3574" s="51">
        <v>715.46</v>
      </c>
    </row>
    <row r="3575" spans="1:4" ht="15.75" customHeight="1" x14ac:dyDescent="0.3">
      <c r="A3575" s="51">
        <v>2306605</v>
      </c>
      <c r="B3575" s="51" t="s">
        <v>18282</v>
      </c>
      <c r="C3575" s="51" t="s">
        <v>10</v>
      </c>
      <c r="D3575" s="51">
        <v>892.86</v>
      </c>
    </row>
    <row r="3576" spans="1:4" ht="15.75" customHeight="1" x14ac:dyDescent="0.3">
      <c r="A3576" s="51">
        <v>2306606</v>
      </c>
      <c r="B3576" s="51" t="s">
        <v>18283</v>
      </c>
      <c r="C3576" s="51" t="s">
        <v>10</v>
      </c>
      <c r="D3576" s="51">
        <v>1028.99</v>
      </c>
    </row>
    <row r="3577" spans="1:4" ht="15.75" customHeight="1" x14ac:dyDescent="0.3">
      <c r="A3577" s="51">
        <v>2306607</v>
      </c>
      <c r="B3577" s="51" t="s">
        <v>18284</v>
      </c>
      <c r="C3577" s="51" t="s">
        <v>10</v>
      </c>
      <c r="D3577" s="51">
        <v>1215.04</v>
      </c>
    </row>
    <row r="3578" spans="1:4" ht="15.75" customHeight="1" x14ac:dyDescent="0.3">
      <c r="A3578" s="51">
        <v>2306608</v>
      </c>
      <c r="B3578" s="51" t="s">
        <v>18285</v>
      </c>
      <c r="C3578" s="51" t="s">
        <v>10</v>
      </c>
      <c r="D3578" s="51">
        <v>1487.31</v>
      </c>
    </row>
    <row r="3579" spans="1:4" ht="15.75" customHeight="1" x14ac:dyDescent="0.3">
      <c r="A3579" s="51">
        <v>2306609</v>
      </c>
      <c r="B3579" s="51" t="s">
        <v>18286</v>
      </c>
      <c r="C3579" s="51" t="s">
        <v>10</v>
      </c>
      <c r="D3579" s="51">
        <v>1500.1</v>
      </c>
    </row>
    <row r="3580" spans="1:4" ht="15.75" customHeight="1" x14ac:dyDescent="0.3">
      <c r="A3580" s="51">
        <v>2306614</v>
      </c>
      <c r="B3580" s="51" t="s">
        <v>18287</v>
      </c>
      <c r="C3580" s="51" t="s">
        <v>10</v>
      </c>
      <c r="D3580" s="51">
        <v>2515.69</v>
      </c>
    </row>
    <row r="3581" spans="1:4" ht="15.75" customHeight="1" x14ac:dyDescent="0.3">
      <c r="A3581" s="51">
        <v>2306615</v>
      </c>
      <c r="B3581" s="51" t="s">
        <v>18288</v>
      </c>
      <c r="C3581" s="51" t="s">
        <v>10</v>
      </c>
      <c r="D3581" s="51">
        <v>2534.88</v>
      </c>
    </row>
    <row r="3582" spans="1:4" ht="15.75" customHeight="1" x14ac:dyDescent="0.3">
      <c r="A3582" s="51">
        <v>2306616</v>
      </c>
      <c r="B3582" s="51" t="s">
        <v>18289</v>
      </c>
      <c r="C3582" s="51" t="s">
        <v>10</v>
      </c>
      <c r="D3582" s="51">
        <v>2553.7399999999998</v>
      </c>
    </row>
    <row r="3583" spans="1:4" ht="15.75" customHeight="1" x14ac:dyDescent="0.3">
      <c r="A3583" s="51">
        <v>2306611</v>
      </c>
      <c r="B3583" s="51" t="s">
        <v>18290</v>
      </c>
      <c r="C3583" s="51" t="s">
        <v>10</v>
      </c>
      <c r="D3583" s="51">
        <v>1578.82</v>
      </c>
    </row>
    <row r="3584" spans="1:4" ht="15.75" customHeight="1" x14ac:dyDescent="0.3">
      <c r="A3584" s="51">
        <v>2306612</v>
      </c>
      <c r="B3584" s="51" t="s">
        <v>18291</v>
      </c>
      <c r="C3584" s="51" t="s">
        <v>10</v>
      </c>
      <c r="D3584" s="51">
        <v>1927.66</v>
      </c>
    </row>
    <row r="3585" spans="1:4" ht="15.75" customHeight="1" x14ac:dyDescent="0.3">
      <c r="A3585" s="51">
        <v>2306613</v>
      </c>
      <c r="B3585" s="51" t="s">
        <v>18292</v>
      </c>
      <c r="C3585" s="51" t="s">
        <v>10</v>
      </c>
      <c r="D3585" s="51">
        <v>1946.86</v>
      </c>
    </row>
    <row r="3586" spans="1:4" ht="15.75" customHeight="1" x14ac:dyDescent="0.3">
      <c r="A3586" s="51">
        <v>2306618</v>
      </c>
      <c r="B3586" s="51" t="s">
        <v>18293</v>
      </c>
      <c r="C3586" s="51" t="s">
        <v>10</v>
      </c>
      <c r="D3586" s="51">
        <v>3057.55</v>
      </c>
    </row>
    <row r="3587" spans="1:4" ht="15.75" customHeight="1" x14ac:dyDescent="0.3">
      <c r="A3587" s="51">
        <v>2306619</v>
      </c>
      <c r="B3587" s="51" t="s">
        <v>18294</v>
      </c>
      <c r="C3587" s="51" t="s">
        <v>10</v>
      </c>
      <c r="D3587" s="51">
        <v>3085.04</v>
      </c>
    </row>
    <row r="3588" spans="1:4" ht="15.75" customHeight="1" x14ac:dyDescent="0.3">
      <c r="A3588" s="51">
        <v>2306620</v>
      </c>
      <c r="B3588" s="51" t="s">
        <v>18295</v>
      </c>
      <c r="C3588" s="51" t="s">
        <v>10</v>
      </c>
      <c r="D3588" s="51">
        <v>3111.78</v>
      </c>
    </row>
    <row r="3589" spans="1:4" ht="15.75" customHeight="1" x14ac:dyDescent="0.3">
      <c r="A3589" s="51">
        <v>2306621</v>
      </c>
      <c r="B3589" s="51" t="s">
        <v>18296</v>
      </c>
      <c r="C3589" s="51" t="s">
        <v>10</v>
      </c>
      <c r="D3589" s="51">
        <v>4444.74</v>
      </c>
    </row>
    <row r="3590" spans="1:4" ht="15.75" customHeight="1" x14ac:dyDescent="0.3">
      <c r="A3590" s="51">
        <v>2306622</v>
      </c>
      <c r="B3590" s="51" t="s">
        <v>18297</v>
      </c>
      <c r="C3590" s="51" t="s">
        <v>10</v>
      </c>
      <c r="D3590" s="51">
        <v>4472.29</v>
      </c>
    </row>
    <row r="3591" spans="1:4" ht="15.75" customHeight="1" x14ac:dyDescent="0.3">
      <c r="A3591" s="51">
        <v>2306623</v>
      </c>
      <c r="B3591" s="51" t="s">
        <v>18298</v>
      </c>
      <c r="C3591" s="51" t="s">
        <v>10</v>
      </c>
      <c r="D3591" s="51">
        <v>4498.97</v>
      </c>
    </row>
    <row r="3592" spans="1:4" ht="15.75" customHeight="1" x14ac:dyDescent="0.3">
      <c r="A3592" s="51">
        <v>2306617</v>
      </c>
      <c r="B3592" s="51" t="s">
        <v>18299</v>
      </c>
      <c r="C3592" s="51" t="s">
        <v>10</v>
      </c>
      <c r="D3592" s="51">
        <v>2377.67</v>
      </c>
    </row>
    <row r="3593" spans="1:4" ht="15.75" customHeight="1" x14ac:dyDescent="0.3">
      <c r="A3593" s="51">
        <v>2306014</v>
      </c>
      <c r="B3593" s="51" t="s">
        <v>18300</v>
      </c>
      <c r="C3593" s="51" t="s">
        <v>14790</v>
      </c>
      <c r="D3593" s="51">
        <v>12.85</v>
      </c>
    </row>
    <row r="3594" spans="1:4" ht="15.75" customHeight="1" x14ac:dyDescent="0.3">
      <c r="A3594" s="51">
        <v>2306700</v>
      </c>
      <c r="B3594" s="51" t="s">
        <v>18301</v>
      </c>
      <c r="C3594" s="51" t="s">
        <v>10</v>
      </c>
      <c r="D3594" s="51">
        <v>2258.08</v>
      </c>
    </row>
    <row r="3595" spans="1:4" ht="15.75" customHeight="1" x14ac:dyDescent="0.3">
      <c r="A3595" s="51">
        <v>2306703</v>
      </c>
      <c r="B3595" s="51" t="s">
        <v>18302</v>
      </c>
      <c r="C3595" s="51" t="s">
        <v>10</v>
      </c>
      <c r="D3595" s="51">
        <v>2341.7399999999998</v>
      </c>
    </row>
    <row r="3596" spans="1:4" ht="15.75" customHeight="1" x14ac:dyDescent="0.3">
      <c r="A3596" s="51">
        <v>2306706</v>
      </c>
      <c r="B3596" s="51" t="s">
        <v>18303</v>
      </c>
      <c r="C3596" s="51" t="s">
        <v>10</v>
      </c>
      <c r="D3596" s="51">
        <v>2463.6799999999998</v>
      </c>
    </row>
    <row r="3597" spans="1:4" ht="15.75" customHeight="1" x14ac:dyDescent="0.3">
      <c r="A3597" s="51">
        <v>2306709</v>
      </c>
      <c r="B3597" s="51" t="s">
        <v>18304</v>
      </c>
      <c r="C3597" s="51" t="s">
        <v>10</v>
      </c>
      <c r="D3597" s="51">
        <v>2663.99</v>
      </c>
    </row>
    <row r="3598" spans="1:4" ht="15.75" customHeight="1" x14ac:dyDescent="0.3">
      <c r="A3598" s="51">
        <v>2306712</v>
      </c>
      <c r="B3598" s="51" t="s">
        <v>18305</v>
      </c>
      <c r="C3598" s="51" t="s">
        <v>10</v>
      </c>
      <c r="D3598" s="51">
        <v>2755.08</v>
      </c>
    </row>
    <row r="3599" spans="1:4" ht="15.75" customHeight="1" x14ac:dyDescent="0.3">
      <c r="A3599" s="51">
        <v>2306715</v>
      </c>
      <c r="B3599" s="51" t="s">
        <v>18306</v>
      </c>
      <c r="C3599" s="51" t="s">
        <v>10</v>
      </c>
      <c r="D3599" s="51">
        <v>2881.85</v>
      </c>
    </row>
    <row r="3600" spans="1:4" ht="15.75" customHeight="1" x14ac:dyDescent="0.3">
      <c r="A3600" s="51">
        <v>2306718</v>
      </c>
      <c r="B3600" s="51" t="s">
        <v>18307</v>
      </c>
      <c r="C3600" s="51" t="s">
        <v>10</v>
      </c>
      <c r="D3600" s="51">
        <v>3069.19</v>
      </c>
    </row>
    <row r="3601" spans="1:4" ht="15.75" customHeight="1" x14ac:dyDescent="0.3">
      <c r="A3601" s="51">
        <v>2306721</v>
      </c>
      <c r="B3601" s="51" t="s">
        <v>18308</v>
      </c>
      <c r="C3601" s="51" t="s">
        <v>10</v>
      </c>
      <c r="D3601" s="51">
        <v>3156.5</v>
      </c>
    </row>
    <row r="3602" spans="1:4" ht="15.75" customHeight="1" x14ac:dyDescent="0.3">
      <c r="A3602" s="51">
        <v>2306724</v>
      </c>
      <c r="B3602" s="51" t="s">
        <v>18309</v>
      </c>
      <c r="C3602" s="51" t="s">
        <v>10</v>
      </c>
      <c r="D3602" s="51">
        <v>3326.36</v>
      </c>
    </row>
    <row r="3603" spans="1:4" ht="15.75" customHeight="1" x14ac:dyDescent="0.3">
      <c r="A3603" s="51">
        <v>2306688</v>
      </c>
      <c r="B3603" s="51" t="s">
        <v>18310</v>
      </c>
      <c r="C3603" s="51" t="s">
        <v>10</v>
      </c>
      <c r="D3603" s="51">
        <v>1788.6</v>
      </c>
    </row>
    <row r="3604" spans="1:4" ht="15.75" customHeight="1" x14ac:dyDescent="0.3">
      <c r="A3604" s="51">
        <v>2306691</v>
      </c>
      <c r="B3604" s="51" t="s">
        <v>18311</v>
      </c>
      <c r="C3604" s="51" t="s">
        <v>10</v>
      </c>
      <c r="D3604" s="51">
        <v>1890.68</v>
      </c>
    </row>
    <row r="3605" spans="1:4" ht="15.75" customHeight="1" x14ac:dyDescent="0.3">
      <c r="A3605" s="51">
        <v>2306694</v>
      </c>
      <c r="B3605" s="51" t="s">
        <v>18312</v>
      </c>
      <c r="C3605" s="51" t="s">
        <v>10</v>
      </c>
      <c r="D3605" s="51">
        <v>2025.56</v>
      </c>
    </row>
    <row r="3606" spans="1:4" ht="15.75" customHeight="1" x14ac:dyDescent="0.3">
      <c r="A3606" s="51">
        <v>2306697</v>
      </c>
      <c r="B3606" s="51" t="s">
        <v>18313</v>
      </c>
      <c r="C3606" s="51" t="s">
        <v>10</v>
      </c>
      <c r="D3606" s="51">
        <v>2119.77</v>
      </c>
    </row>
    <row r="3607" spans="1:4" ht="15.75" customHeight="1" x14ac:dyDescent="0.3">
      <c r="A3607" s="51">
        <v>2306701</v>
      </c>
      <c r="B3607" s="51" t="s">
        <v>18314</v>
      </c>
      <c r="C3607" s="51" t="s">
        <v>10</v>
      </c>
      <c r="D3607" s="51">
        <v>4461.54</v>
      </c>
    </row>
    <row r="3608" spans="1:4" ht="15.75" customHeight="1" x14ac:dyDescent="0.3">
      <c r="A3608" s="51">
        <v>2306704</v>
      </c>
      <c r="B3608" s="51" t="s">
        <v>18315</v>
      </c>
      <c r="C3608" s="51" t="s">
        <v>10</v>
      </c>
      <c r="D3608" s="51">
        <v>4744.67</v>
      </c>
    </row>
    <row r="3609" spans="1:4" ht="15.75" customHeight="1" x14ac:dyDescent="0.3">
      <c r="A3609" s="51">
        <v>2306707</v>
      </c>
      <c r="B3609" s="51" t="s">
        <v>18316</v>
      </c>
      <c r="C3609" s="51" t="s">
        <v>10</v>
      </c>
      <c r="D3609" s="51">
        <v>4925.18</v>
      </c>
    </row>
    <row r="3610" spans="1:4" ht="15.75" customHeight="1" x14ac:dyDescent="0.3">
      <c r="A3610" s="51">
        <v>2306710</v>
      </c>
      <c r="B3610" s="51" t="s">
        <v>18317</v>
      </c>
      <c r="C3610" s="51" t="s">
        <v>10</v>
      </c>
      <c r="D3610" s="51">
        <v>5177.8100000000004</v>
      </c>
    </row>
    <row r="3611" spans="1:4" ht="15.75" customHeight="1" x14ac:dyDescent="0.3">
      <c r="A3611" s="51">
        <v>2306713</v>
      </c>
      <c r="B3611" s="51" t="s">
        <v>18318</v>
      </c>
      <c r="C3611" s="51" t="s">
        <v>10</v>
      </c>
      <c r="D3611" s="51">
        <v>5313.28</v>
      </c>
    </row>
    <row r="3612" spans="1:4" ht="15.75" customHeight="1" x14ac:dyDescent="0.3">
      <c r="A3612" s="51">
        <v>2306716</v>
      </c>
      <c r="B3612" s="51" t="s">
        <v>18319</v>
      </c>
      <c r="C3612" s="51" t="s">
        <v>10</v>
      </c>
      <c r="D3612" s="51">
        <v>5622.25</v>
      </c>
    </row>
    <row r="3613" spans="1:4" ht="15.75" customHeight="1" x14ac:dyDescent="0.3">
      <c r="A3613" s="51">
        <v>2306719</v>
      </c>
      <c r="B3613" s="51" t="s">
        <v>18320</v>
      </c>
      <c r="C3613" s="51" t="s">
        <v>10</v>
      </c>
      <c r="D3613" s="51">
        <v>6129.93</v>
      </c>
    </row>
    <row r="3614" spans="1:4" ht="15.75" customHeight="1" x14ac:dyDescent="0.3">
      <c r="A3614" s="51">
        <v>2306722</v>
      </c>
      <c r="B3614" s="51" t="s">
        <v>18321</v>
      </c>
      <c r="C3614" s="51" t="s">
        <v>10</v>
      </c>
      <c r="D3614" s="51">
        <v>6397.75</v>
      </c>
    </row>
    <row r="3615" spans="1:4" ht="15.75" customHeight="1" x14ac:dyDescent="0.3">
      <c r="A3615" s="51">
        <v>2306725</v>
      </c>
      <c r="B3615" s="51" t="s">
        <v>18322</v>
      </c>
      <c r="C3615" s="51" t="s">
        <v>10</v>
      </c>
      <c r="D3615" s="51">
        <v>6713.82</v>
      </c>
    </row>
    <row r="3616" spans="1:4" ht="15.75" customHeight="1" x14ac:dyDescent="0.3">
      <c r="A3616" s="51">
        <v>2306689</v>
      </c>
      <c r="B3616" s="51" t="s">
        <v>18323</v>
      </c>
      <c r="C3616" s="51" t="s">
        <v>10</v>
      </c>
      <c r="D3616" s="51">
        <v>3518.32</v>
      </c>
    </row>
    <row r="3617" spans="1:4" ht="15.75" customHeight="1" x14ac:dyDescent="0.3">
      <c r="A3617" s="51">
        <v>2306692</v>
      </c>
      <c r="B3617" s="51" t="s">
        <v>18324</v>
      </c>
      <c r="C3617" s="51" t="s">
        <v>10</v>
      </c>
      <c r="D3617" s="51">
        <v>3708.02</v>
      </c>
    </row>
    <row r="3618" spans="1:4" ht="15.75" customHeight="1" x14ac:dyDescent="0.3">
      <c r="A3618" s="51">
        <v>2306695</v>
      </c>
      <c r="B3618" s="51" t="s">
        <v>18325</v>
      </c>
      <c r="C3618" s="51" t="s">
        <v>10</v>
      </c>
      <c r="D3618" s="51">
        <v>3902.83</v>
      </c>
    </row>
    <row r="3619" spans="1:4" ht="15.75" customHeight="1" x14ac:dyDescent="0.3">
      <c r="A3619" s="51">
        <v>2306698</v>
      </c>
      <c r="B3619" s="51" t="s">
        <v>18326</v>
      </c>
      <c r="C3619" s="51" t="s">
        <v>10</v>
      </c>
      <c r="D3619" s="51">
        <v>4131.49</v>
      </c>
    </row>
    <row r="3620" spans="1:4" ht="15.75" customHeight="1" x14ac:dyDescent="0.3">
      <c r="A3620" s="51">
        <v>2306699</v>
      </c>
      <c r="B3620" s="51" t="s">
        <v>18327</v>
      </c>
      <c r="C3620" s="51" t="s">
        <v>10</v>
      </c>
      <c r="D3620" s="51">
        <v>342.57</v>
      </c>
    </row>
    <row r="3621" spans="1:4" ht="15.75" customHeight="1" x14ac:dyDescent="0.3">
      <c r="A3621" s="51">
        <v>2306702</v>
      </c>
      <c r="B3621" s="51" t="s">
        <v>18328</v>
      </c>
      <c r="C3621" s="51" t="s">
        <v>10</v>
      </c>
      <c r="D3621" s="51">
        <v>354.08</v>
      </c>
    </row>
    <row r="3622" spans="1:4" ht="15.75" customHeight="1" x14ac:dyDescent="0.3">
      <c r="A3622" s="51">
        <v>2306705</v>
      </c>
      <c r="B3622" s="51" t="s">
        <v>18329</v>
      </c>
      <c r="C3622" s="51" t="s">
        <v>10</v>
      </c>
      <c r="D3622" s="51">
        <v>372.89</v>
      </c>
    </row>
    <row r="3623" spans="1:4" ht="15.75" customHeight="1" x14ac:dyDescent="0.3">
      <c r="A3623" s="51">
        <v>2306708</v>
      </c>
      <c r="B3623" s="51" t="s">
        <v>18330</v>
      </c>
      <c r="C3623" s="51" t="s">
        <v>10</v>
      </c>
      <c r="D3623" s="51">
        <v>386.57</v>
      </c>
    </row>
    <row r="3624" spans="1:4" ht="15.75" customHeight="1" x14ac:dyDescent="0.3">
      <c r="A3624" s="51">
        <v>2306711</v>
      </c>
      <c r="B3624" s="51" t="s">
        <v>18331</v>
      </c>
      <c r="C3624" s="51" t="s">
        <v>10</v>
      </c>
      <c r="D3624" s="51">
        <v>401.3</v>
      </c>
    </row>
    <row r="3625" spans="1:4" ht="15.75" customHeight="1" x14ac:dyDescent="0.3">
      <c r="A3625" s="51">
        <v>2306714</v>
      </c>
      <c r="B3625" s="51" t="s">
        <v>18332</v>
      </c>
      <c r="C3625" s="51" t="s">
        <v>10</v>
      </c>
      <c r="D3625" s="51">
        <v>417.19</v>
      </c>
    </row>
    <row r="3626" spans="1:4" ht="15.75" customHeight="1" x14ac:dyDescent="0.3">
      <c r="A3626" s="51">
        <v>2306717</v>
      </c>
      <c r="B3626" s="51" t="s">
        <v>18333</v>
      </c>
      <c r="C3626" s="51" t="s">
        <v>10</v>
      </c>
      <c r="D3626" s="51">
        <v>435.51</v>
      </c>
    </row>
    <row r="3627" spans="1:4" ht="15.75" customHeight="1" x14ac:dyDescent="0.3">
      <c r="A3627" s="51">
        <v>2306720</v>
      </c>
      <c r="B3627" s="51" t="s">
        <v>18334</v>
      </c>
      <c r="C3627" s="51" t="s">
        <v>10</v>
      </c>
      <c r="D3627" s="51">
        <v>454.3</v>
      </c>
    </row>
    <row r="3628" spans="1:4" ht="15.75" customHeight="1" x14ac:dyDescent="0.3">
      <c r="A3628" s="51">
        <v>2306723</v>
      </c>
      <c r="B3628" s="51" t="s">
        <v>18335</v>
      </c>
      <c r="C3628" s="51" t="s">
        <v>10</v>
      </c>
      <c r="D3628" s="51">
        <v>464.31</v>
      </c>
    </row>
    <row r="3629" spans="1:4" ht="15.75" customHeight="1" x14ac:dyDescent="0.3">
      <c r="A3629" s="51">
        <v>2306687</v>
      </c>
      <c r="B3629" s="51" t="s">
        <v>18336</v>
      </c>
      <c r="C3629" s="51" t="s">
        <v>10</v>
      </c>
      <c r="D3629" s="51">
        <v>285.18</v>
      </c>
    </row>
    <row r="3630" spans="1:4" ht="15.75" customHeight="1" x14ac:dyDescent="0.3">
      <c r="A3630" s="51">
        <v>2306690</v>
      </c>
      <c r="B3630" s="51" t="s">
        <v>18337</v>
      </c>
      <c r="C3630" s="51" t="s">
        <v>10</v>
      </c>
      <c r="D3630" s="51">
        <v>298.31</v>
      </c>
    </row>
    <row r="3631" spans="1:4" ht="15.75" customHeight="1" x14ac:dyDescent="0.3">
      <c r="A3631" s="51">
        <v>2306693</v>
      </c>
      <c r="B3631" s="51" t="s">
        <v>18338</v>
      </c>
      <c r="C3631" s="51" t="s">
        <v>10</v>
      </c>
      <c r="D3631" s="51">
        <v>311.54000000000002</v>
      </c>
    </row>
    <row r="3632" spans="1:4" ht="15.75" customHeight="1" x14ac:dyDescent="0.3">
      <c r="A3632" s="51">
        <v>2306696</v>
      </c>
      <c r="B3632" s="51" t="s">
        <v>18339</v>
      </c>
      <c r="C3632" s="51" t="s">
        <v>10</v>
      </c>
      <c r="D3632" s="51">
        <v>326</v>
      </c>
    </row>
    <row r="3633" spans="1:4" ht="15.75" customHeight="1" x14ac:dyDescent="0.3">
      <c r="A3633" s="51">
        <v>2306239</v>
      </c>
      <c r="B3633" s="51" t="s">
        <v>18340</v>
      </c>
      <c r="C3633" s="51" t="s">
        <v>14899</v>
      </c>
      <c r="D3633" s="51">
        <v>279.35000000000002</v>
      </c>
    </row>
    <row r="3634" spans="1:4" ht="15.75" customHeight="1" x14ac:dyDescent="0.3">
      <c r="A3634" s="51">
        <v>2306090</v>
      </c>
      <c r="B3634" s="51" t="s">
        <v>18341</v>
      </c>
      <c r="C3634" s="51" t="s">
        <v>10</v>
      </c>
      <c r="D3634" s="51">
        <v>55.79</v>
      </c>
    </row>
    <row r="3635" spans="1:4" ht="15.75" customHeight="1" x14ac:dyDescent="0.3">
      <c r="A3635" s="51">
        <v>2306091</v>
      </c>
      <c r="B3635" s="51" t="s">
        <v>18342</v>
      </c>
      <c r="C3635" s="51" t="s">
        <v>10</v>
      </c>
      <c r="D3635" s="51">
        <v>74.39</v>
      </c>
    </row>
    <row r="3636" spans="1:4" ht="15.75" customHeight="1" x14ac:dyDescent="0.3">
      <c r="A3636" s="51">
        <v>2306072</v>
      </c>
      <c r="B3636" s="51" t="s">
        <v>18343</v>
      </c>
      <c r="C3636" s="51" t="s">
        <v>14899</v>
      </c>
      <c r="D3636" s="51">
        <v>905.11</v>
      </c>
    </row>
    <row r="3637" spans="1:4" ht="15.75" customHeight="1" x14ac:dyDescent="0.3">
      <c r="A3637" s="51">
        <v>2306133</v>
      </c>
      <c r="B3637" s="51" t="s">
        <v>18344</v>
      </c>
      <c r="C3637" s="51" t="s">
        <v>10</v>
      </c>
      <c r="D3637" s="51">
        <v>486.73</v>
      </c>
    </row>
    <row r="3638" spans="1:4" ht="15.75" customHeight="1" x14ac:dyDescent="0.3">
      <c r="A3638" s="51">
        <v>2306114</v>
      </c>
      <c r="B3638" s="51" t="s">
        <v>18345</v>
      </c>
      <c r="C3638" s="51" t="s">
        <v>10</v>
      </c>
      <c r="D3638" s="51">
        <v>287.47000000000003</v>
      </c>
    </row>
    <row r="3639" spans="1:4" ht="15.75" customHeight="1" x14ac:dyDescent="0.3">
      <c r="A3639" s="51">
        <v>2306115</v>
      </c>
      <c r="B3639" s="51" t="s">
        <v>18346</v>
      </c>
      <c r="C3639" s="51" t="s">
        <v>10</v>
      </c>
      <c r="D3639" s="51">
        <v>417.48</v>
      </c>
    </row>
    <row r="3640" spans="1:4" ht="15.75" customHeight="1" x14ac:dyDescent="0.3">
      <c r="A3640" s="51">
        <v>2306116</v>
      </c>
      <c r="B3640" s="51" t="s">
        <v>18347</v>
      </c>
      <c r="C3640" s="51" t="s">
        <v>10</v>
      </c>
      <c r="D3640" s="51">
        <v>497.01</v>
      </c>
    </row>
    <row r="3641" spans="1:4" ht="15.75" customHeight="1" x14ac:dyDescent="0.3">
      <c r="A3641" s="51">
        <v>2306118</v>
      </c>
      <c r="B3641" s="51" t="s">
        <v>18348</v>
      </c>
      <c r="C3641" s="51" t="s">
        <v>10</v>
      </c>
      <c r="D3641" s="51">
        <v>623.85</v>
      </c>
    </row>
    <row r="3642" spans="1:4" ht="15.75" customHeight="1" x14ac:dyDescent="0.3">
      <c r="A3642" s="51">
        <v>2306122</v>
      </c>
      <c r="B3642" s="51" t="s">
        <v>18349</v>
      </c>
      <c r="C3642" s="51" t="s">
        <v>10</v>
      </c>
      <c r="D3642" s="51">
        <v>738.63</v>
      </c>
    </row>
    <row r="3643" spans="1:4" ht="15.75" customHeight="1" x14ac:dyDescent="0.3">
      <c r="A3643" s="51">
        <v>2306078</v>
      </c>
      <c r="B3643" s="51" t="s">
        <v>18350</v>
      </c>
      <c r="C3643" s="51" t="s">
        <v>10</v>
      </c>
      <c r="D3643" s="51">
        <v>127.91</v>
      </c>
    </row>
    <row r="3644" spans="1:4" ht="15.75" customHeight="1" x14ac:dyDescent="0.3">
      <c r="A3644" s="51">
        <v>2306080</v>
      </c>
      <c r="B3644" s="51" t="s">
        <v>18351</v>
      </c>
      <c r="C3644" s="51" t="s">
        <v>10</v>
      </c>
      <c r="D3644" s="51">
        <v>139.53</v>
      </c>
    </row>
    <row r="3645" spans="1:4" ht="15.75" customHeight="1" x14ac:dyDescent="0.3">
      <c r="A3645" s="51">
        <v>2306082</v>
      </c>
      <c r="B3645" s="51" t="s">
        <v>18352</v>
      </c>
      <c r="C3645" s="51" t="s">
        <v>10</v>
      </c>
      <c r="D3645" s="51">
        <v>153.49</v>
      </c>
    </row>
    <row r="3646" spans="1:4" ht="15.75" customHeight="1" x14ac:dyDescent="0.3">
      <c r="A3646" s="51">
        <v>2306084</v>
      </c>
      <c r="B3646" s="51" t="s">
        <v>18353</v>
      </c>
      <c r="C3646" s="51" t="s">
        <v>10</v>
      </c>
      <c r="D3646" s="51">
        <v>178.47</v>
      </c>
    </row>
    <row r="3647" spans="1:4" ht="15.75" customHeight="1" x14ac:dyDescent="0.3">
      <c r="A3647" s="51">
        <v>2306086</v>
      </c>
      <c r="B3647" s="51" t="s">
        <v>18354</v>
      </c>
      <c r="C3647" s="51" t="s">
        <v>10</v>
      </c>
      <c r="D3647" s="51">
        <v>219.27</v>
      </c>
    </row>
    <row r="3648" spans="1:4" ht="15.75" customHeight="1" x14ac:dyDescent="0.3">
      <c r="A3648" s="51">
        <v>2309088</v>
      </c>
      <c r="B3648" s="51" t="s">
        <v>18355</v>
      </c>
      <c r="C3648" s="51" t="s">
        <v>10</v>
      </c>
      <c r="D3648" s="51">
        <v>306.98</v>
      </c>
    </row>
    <row r="3649" spans="1:4" ht="15.75" customHeight="1" x14ac:dyDescent="0.3">
      <c r="A3649" s="51">
        <v>2306074</v>
      </c>
      <c r="B3649" s="51" t="s">
        <v>18356</v>
      </c>
      <c r="C3649" s="51" t="s">
        <v>14899</v>
      </c>
      <c r="D3649" s="51">
        <v>240.56</v>
      </c>
    </row>
    <row r="3650" spans="1:4" ht="15.75" customHeight="1" x14ac:dyDescent="0.3">
      <c r="A3650" s="51">
        <v>2306095</v>
      </c>
      <c r="B3650" s="51" t="s">
        <v>18357</v>
      </c>
      <c r="C3650" s="51" t="s">
        <v>14899</v>
      </c>
      <c r="D3650" s="51">
        <v>288.44</v>
      </c>
    </row>
    <row r="3651" spans="1:4" ht="15.75" customHeight="1" x14ac:dyDescent="0.3">
      <c r="A3651" s="51">
        <v>2306132</v>
      </c>
      <c r="B3651" s="51" t="s">
        <v>18358</v>
      </c>
      <c r="C3651" s="51" t="s">
        <v>10</v>
      </c>
      <c r="D3651" s="51">
        <v>313.64999999999998</v>
      </c>
    </row>
    <row r="3652" spans="1:4" ht="15.75" customHeight="1" x14ac:dyDescent="0.3">
      <c r="A3652" s="51">
        <v>2306015</v>
      </c>
      <c r="B3652" s="51" t="s">
        <v>18359</v>
      </c>
      <c r="C3652" s="51" t="s">
        <v>14790</v>
      </c>
      <c r="D3652" s="51">
        <v>16.96</v>
      </c>
    </row>
    <row r="3653" spans="1:4" ht="15.75" customHeight="1" x14ac:dyDescent="0.3">
      <c r="A3653" s="51">
        <v>2306019</v>
      </c>
      <c r="B3653" s="51" t="s">
        <v>18360</v>
      </c>
      <c r="C3653" s="51" t="s">
        <v>14790</v>
      </c>
      <c r="D3653" s="51">
        <v>17.559999999999999</v>
      </c>
    </row>
    <row r="3654" spans="1:4" ht="15.75" customHeight="1" x14ac:dyDescent="0.3">
      <c r="A3654" s="51">
        <v>2306018</v>
      </c>
      <c r="B3654" s="51" t="s">
        <v>18361</v>
      </c>
      <c r="C3654" s="51" t="s">
        <v>14790</v>
      </c>
      <c r="D3654" s="51">
        <v>2.91</v>
      </c>
    </row>
    <row r="3655" spans="1:4" ht="15.75" customHeight="1" x14ac:dyDescent="0.3">
      <c r="A3655" s="51">
        <v>2306016</v>
      </c>
      <c r="B3655" s="51" t="s">
        <v>18362</v>
      </c>
      <c r="C3655" s="51" t="s">
        <v>14790</v>
      </c>
      <c r="D3655" s="51">
        <v>2.02</v>
      </c>
    </row>
    <row r="3656" spans="1:4" ht="15.75" customHeight="1" x14ac:dyDescent="0.3">
      <c r="A3656" s="51">
        <v>2305999</v>
      </c>
      <c r="B3656" s="51" t="s">
        <v>18363</v>
      </c>
      <c r="C3656" s="51" t="s">
        <v>10</v>
      </c>
      <c r="D3656" s="51">
        <v>363.16</v>
      </c>
    </row>
    <row r="3657" spans="1:4" ht="15.75" customHeight="1" x14ac:dyDescent="0.3">
      <c r="A3657" s="51">
        <v>2306000</v>
      </c>
      <c r="B3657" s="51" t="s">
        <v>18364</v>
      </c>
      <c r="C3657" s="51" t="s">
        <v>10</v>
      </c>
      <c r="D3657" s="51">
        <v>425.95</v>
      </c>
    </row>
    <row r="3658" spans="1:4" ht="15.75" customHeight="1" x14ac:dyDescent="0.3">
      <c r="A3658" s="51">
        <v>2306001</v>
      </c>
      <c r="B3658" s="51" t="s">
        <v>18365</v>
      </c>
      <c r="C3658" s="51" t="s">
        <v>10</v>
      </c>
      <c r="D3658" s="51">
        <v>589.04</v>
      </c>
    </row>
    <row r="3659" spans="1:4" ht="15.75" customHeight="1" x14ac:dyDescent="0.3">
      <c r="A3659" s="51">
        <v>2306002</v>
      </c>
      <c r="B3659" s="51" t="s">
        <v>18366</v>
      </c>
      <c r="C3659" s="51" t="s">
        <v>10</v>
      </c>
      <c r="D3659" s="51">
        <v>784.17</v>
      </c>
    </row>
    <row r="3660" spans="1:4" ht="15.75" customHeight="1" x14ac:dyDescent="0.3">
      <c r="A3660" s="51">
        <v>2306003</v>
      </c>
      <c r="B3660" s="51" t="s">
        <v>18367</v>
      </c>
      <c r="C3660" s="51" t="s">
        <v>10</v>
      </c>
      <c r="D3660" s="51">
        <v>1019.16</v>
      </c>
    </row>
    <row r="3661" spans="1:4" ht="15.75" customHeight="1" x14ac:dyDescent="0.3">
      <c r="A3661" s="51">
        <v>2305997</v>
      </c>
      <c r="B3661" s="51" t="s">
        <v>18368</v>
      </c>
      <c r="C3661" s="51" t="s">
        <v>10</v>
      </c>
      <c r="D3661" s="51">
        <v>248.24</v>
      </c>
    </row>
    <row r="3662" spans="1:4" ht="15.75" customHeight="1" x14ac:dyDescent="0.3">
      <c r="A3662" s="51">
        <v>2305998</v>
      </c>
      <c r="B3662" s="51" t="s">
        <v>18369</v>
      </c>
      <c r="C3662" s="51" t="s">
        <v>10</v>
      </c>
      <c r="D3662" s="51">
        <v>310.64</v>
      </c>
    </row>
    <row r="3663" spans="1:4" ht="15.75" customHeight="1" x14ac:dyDescent="0.3">
      <c r="A3663" s="51">
        <v>2306101</v>
      </c>
      <c r="B3663" s="51" t="s">
        <v>18370</v>
      </c>
      <c r="C3663" s="51" t="s">
        <v>10</v>
      </c>
      <c r="D3663" s="51">
        <v>73.349999999999994</v>
      </c>
    </row>
    <row r="3664" spans="1:4" ht="15.75" customHeight="1" x14ac:dyDescent="0.3">
      <c r="A3664" s="51">
        <v>2306102</v>
      </c>
      <c r="B3664" s="51" t="s">
        <v>18371</v>
      </c>
      <c r="C3664" s="51" t="s">
        <v>10</v>
      </c>
      <c r="D3664" s="51">
        <v>78.150000000000006</v>
      </c>
    </row>
    <row r="3665" spans="1:4" ht="15.75" customHeight="1" x14ac:dyDescent="0.3">
      <c r="A3665" s="51">
        <v>2306103</v>
      </c>
      <c r="B3665" s="51" t="s">
        <v>18372</v>
      </c>
      <c r="C3665" s="51" t="s">
        <v>10</v>
      </c>
      <c r="D3665" s="51">
        <v>87.6</v>
      </c>
    </row>
    <row r="3666" spans="1:4" ht="15.75" customHeight="1" x14ac:dyDescent="0.3">
      <c r="A3666" s="51">
        <v>2306104</v>
      </c>
      <c r="B3666" s="51" t="s">
        <v>18373</v>
      </c>
      <c r="C3666" s="51" t="s">
        <v>10</v>
      </c>
      <c r="D3666" s="51">
        <v>92.93</v>
      </c>
    </row>
    <row r="3667" spans="1:4" ht="15.75" customHeight="1" x14ac:dyDescent="0.3">
      <c r="A3667" s="51">
        <v>2306105</v>
      </c>
      <c r="B3667" s="51" t="s">
        <v>18374</v>
      </c>
      <c r="C3667" s="51" t="s">
        <v>10</v>
      </c>
      <c r="D3667" s="51">
        <v>98.77</v>
      </c>
    </row>
    <row r="3668" spans="1:4" ht="15.75" customHeight="1" x14ac:dyDescent="0.3">
      <c r="A3668" s="51">
        <v>2306106</v>
      </c>
      <c r="B3668" s="51" t="s">
        <v>18375</v>
      </c>
      <c r="C3668" s="51" t="s">
        <v>10</v>
      </c>
      <c r="D3668" s="51">
        <v>107.87</v>
      </c>
    </row>
    <row r="3669" spans="1:4" ht="15.75" customHeight="1" x14ac:dyDescent="0.3">
      <c r="A3669" s="51">
        <v>2306107</v>
      </c>
      <c r="B3669" s="51" t="s">
        <v>18376</v>
      </c>
      <c r="C3669" s="51" t="s">
        <v>10</v>
      </c>
      <c r="D3669" s="51">
        <v>110.98</v>
      </c>
    </row>
    <row r="3670" spans="1:4" ht="15.75" customHeight="1" x14ac:dyDescent="0.3">
      <c r="A3670" s="51">
        <v>2306269</v>
      </c>
      <c r="B3670" s="51" t="s">
        <v>18377</v>
      </c>
      <c r="C3670" s="51" t="s">
        <v>10</v>
      </c>
      <c r="D3670" s="51">
        <v>124.81</v>
      </c>
    </row>
    <row r="3671" spans="1:4" ht="15.75" customHeight="1" x14ac:dyDescent="0.3">
      <c r="A3671" s="51">
        <v>2306270</v>
      </c>
      <c r="B3671" s="51" t="s">
        <v>18378</v>
      </c>
      <c r="C3671" s="51" t="s">
        <v>10</v>
      </c>
      <c r="D3671" s="51">
        <v>139.29</v>
      </c>
    </row>
    <row r="3672" spans="1:4" ht="15.75" customHeight="1" x14ac:dyDescent="0.3">
      <c r="A3672" s="51">
        <v>2306271</v>
      </c>
      <c r="B3672" s="51" t="s">
        <v>18379</v>
      </c>
      <c r="C3672" s="51" t="s">
        <v>10</v>
      </c>
      <c r="D3672" s="51">
        <v>153.21</v>
      </c>
    </row>
    <row r="3673" spans="1:4" ht="15.75" customHeight="1" x14ac:dyDescent="0.3">
      <c r="A3673" s="51">
        <v>2306272</v>
      </c>
      <c r="B3673" s="51" t="s">
        <v>18380</v>
      </c>
      <c r="C3673" s="51" t="s">
        <v>10</v>
      </c>
      <c r="D3673" s="51">
        <v>162</v>
      </c>
    </row>
    <row r="3674" spans="1:4" ht="15.75" customHeight="1" x14ac:dyDescent="0.3">
      <c r="A3674" s="51">
        <v>2306273</v>
      </c>
      <c r="B3674" s="51" t="s">
        <v>18381</v>
      </c>
      <c r="C3674" s="51" t="s">
        <v>10</v>
      </c>
      <c r="D3674" s="51">
        <v>182.53</v>
      </c>
    </row>
    <row r="3675" spans="1:4" ht="15.75" customHeight="1" x14ac:dyDescent="0.3">
      <c r="A3675" s="51">
        <v>2306274</v>
      </c>
      <c r="B3675" s="51" t="s">
        <v>18382</v>
      </c>
      <c r="C3675" s="51" t="s">
        <v>10</v>
      </c>
      <c r="D3675" s="51">
        <v>195.28</v>
      </c>
    </row>
    <row r="3676" spans="1:4" ht="15.75" customHeight="1" x14ac:dyDescent="0.3">
      <c r="A3676" s="51">
        <v>2306275</v>
      </c>
      <c r="B3676" s="51" t="s">
        <v>18383</v>
      </c>
      <c r="C3676" s="51" t="s">
        <v>10</v>
      </c>
      <c r="D3676" s="51">
        <v>226.27</v>
      </c>
    </row>
    <row r="3677" spans="1:4" ht="15.75" customHeight="1" x14ac:dyDescent="0.3">
      <c r="A3677" s="51">
        <v>2306100</v>
      </c>
      <c r="B3677" s="51" t="s">
        <v>18384</v>
      </c>
      <c r="C3677" s="51" t="s">
        <v>10</v>
      </c>
      <c r="D3677" s="51">
        <v>320.04000000000002</v>
      </c>
    </row>
    <row r="3678" spans="1:4" ht="15.75" customHeight="1" x14ac:dyDescent="0.3">
      <c r="A3678" s="51">
        <v>2306004</v>
      </c>
      <c r="B3678" s="51" t="s">
        <v>18385</v>
      </c>
      <c r="C3678" s="51" t="s">
        <v>10</v>
      </c>
      <c r="D3678" s="51">
        <v>117.22</v>
      </c>
    </row>
    <row r="3679" spans="1:4" ht="15.75" customHeight="1" x14ac:dyDescent="0.3">
      <c r="A3679" s="51">
        <v>2306097</v>
      </c>
      <c r="B3679" s="51" t="s">
        <v>18386</v>
      </c>
      <c r="C3679" s="51" t="s">
        <v>10</v>
      </c>
      <c r="D3679" s="51">
        <v>145.4</v>
      </c>
    </row>
    <row r="3680" spans="1:4" ht="15.75" customHeight="1" x14ac:dyDescent="0.3">
      <c r="A3680" s="51">
        <v>2306098</v>
      </c>
      <c r="B3680" s="51" t="s">
        <v>18387</v>
      </c>
      <c r="C3680" s="51" t="s">
        <v>10</v>
      </c>
      <c r="D3680" s="51">
        <v>156.1</v>
      </c>
    </row>
    <row r="3681" spans="1:4" ht="15.75" customHeight="1" x14ac:dyDescent="0.3">
      <c r="A3681" s="51">
        <v>2306007</v>
      </c>
      <c r="B3681" s="51" t="s">
        <v>18388</v>
      </c>
      <c r="C3681" s="51" t="s">
        <v>10</v>
      </c>
      <c r="D3681" s="51">
        <v>229.31</v>
      </c>
    </row>
    <row r="3682" spans="1:4" ht="15.75" customHeight="1" x14ac:dyDescent="0.3">
      <c r="A3682" s="51">
        <v>2306067</v>
      </c>
      <c r="B3682" s="51" t="s">
        <v>18389</v>
      </c>
      <c r="C3682" s="51" t="s">
        <v>10</v>
      </c>
      <c r="D3682" s="51">
        <v>516.95000000000005</v>
      </c>
    </row>
    <row r="3683" spans="1:4" ht="15.75" customHeight="1" x14ac:dyDescent="0.3">
      <c r="A3683" s="51">
        <v>2306068</v>
      </c>
      <c r="B3683" s="51" t="s">
        <v>18390</v>
      </c>
      <c r="C3683" s="51" t="s">
        <v>10</v>
      </c>
      <c r="D3683" s="51">
        <v>652.39</v>
      </c>
    </row>
    <row r="3684" spans="1:4" ht="15.75" customHeight="1" x14ac:dyDescent="0.3">
      <c r="A3684" s="51">
        <v>2306069</v>
      </c>
      <c r="B3684" s="51" t="s">
        <v>18391</v>
      </c>
      <c r="C3684" s="51" t="s">
        <v>10</v>
      </c>
      <c r="D3684" s="51">
        <v>882.7</v>
      </c>
    </row>
    <row r="3685" spans="1:4" ht="15.75" customHeight="1" x14ac:dyDescent="0.3">
      <c r="A3685" s="51">
        <v>2306070</v>
      </c>
      <c r="B3685" s="51" t="s">
        <v>18392</v>
      </c>
      <c r="C3685" s="51" t="s">
        <v>10</v>
      </c>
      <c r="D3685" s="51">
        <v>1346.63</v>
      </c>
    </row>
    <row r="3686" spans="1:4" ht="15.75" customHeight="1" x14ac:dyDescent="0.3">
      <c r="A3686" s="51">
        <v>2306071</v>
      </c>
      <c r="B3686" s="51" t="s">
        <v>18393</v>
      </c>
      <c r="C3686" s="51" t="s">
        <v>10</v>
      </c>
      <c r="D3686" s="51">
        <v>2026.78</v>
      </c>
    </row>
    <row r="3687" spans="1:4" ht="15.75" customHeight="1" x14ac:dyDescent="0.3">
      <c r="A3687" s="51">
        <v>2306181</v>
      </c>
      <c r="B3687" s="51" t="s">
        <v>18394</v>
      </c>
      <c r="C3687" s="51" t="s">
        <v>10</v>
      </c>
      <c r="D3687" s="51">
        <v>2040.05</v>
      </c>
    </row>
    <row r="3688" spans="1:4" ht="15.75" customHeight="1" x14ac:dyDescent="0.3">
      <c r="A3688" s="51">
        <v>2306062</v>
      </c>
      <c r="B3688" s="51" t="s">
        <v>18395</v>
      </c>
      <c r="C3688" s="51" t="s">
        <v>10</v>
      </c>
      <c r="D3688" s="51">
        <v>93.91</v>
      </c>
    </row>
    <row r="3689" spans="1:4" ht="15.75" customHeight="1" x14ac:dyDescent="0.3">
      <c r="A3689" s="51">
        <v>2306063</v>
      </c>
      <c r="B3689" s="51" t="s">
        <v>18396</v>
      </c>
      <c r="C3689" s="51" t="s">
        <v>10</v>
      </c>
      <c r="D3689" s="51">
        <v>112.43</v>
      </c>
    </row>
    <row r="3690" spans="1:4" ht="15.75" customHeight="1" x14ac:dyDescent="0.3">
      <c r="A3690" s="51">
        <v>2306064</v>
      </c>
      <c r="B3690" s="51" t="s">
        <v>18397</v>
      </c>
      <c r="C3690" s="51" t="s">
        <v>10</v>
      </c>
      <c r="D3690" s="51">
        <v>137.96</v>
      </c>
    </row>
    <row r="3691" spans="1:4" ht="15.75" customHeight="1" x14ac:dyDescent="0.3">
      <c r="A3691" s="51">
        <v>2306065</v>
      </c>
      <c r="B3691" s="51" t="s">
        <v>18398</v>
      </c>
      <c r="C3691" s="51" t="s">
        <v>10</v>
      </c>
      <c r="D3691" s="51">
        <v>177.83</v>
      </c>
    </row>
    <row r="3692" spans="1:4" ht="15.75" customHeight="1" x14ac:dyDescent="0.3">
      <c r="A3692" s="51">
        <v>2306066</v>
      </c>
      <c r="B3692" s="51" t="s">
        <v>18399</v>
      </c>
      <c r="C3692" s="51" t="s">
        <v>10</v>
      </c>
      <c r="D3692" s="51">
        <v>249.29</v>
      </c>
    </row>
    <row r="3693" spans="1:4" ht="15.75" customHeight="1" x14ac:dyDescent="0.3">
      <c r="A3693" s="51">
        <v>2306180</v>
      </c>
      <c r="B3693" s="51" t="s">
        <v>18400</v>
      </c>
      <c r="C3693" s="51" t="s">
        <v>10</v>
      </c>
      <c r="D3693" s="51">
        <v>280.12</v>
      </c>
    </row>
    <row r="3694" spans="1:4" ht="15.75" customHeight="1" x14ac:dyDescent="0.3">
      <c r="A3694" s="51">
        <v>2306009</v>
      </c>
      <c r="B3694" s="51" t="s">
        <v>18401</v>
      </c>
      <c r="C3694" s="51" t="s">
        <v>10</v>
      </c>
      <c r="D3694" s="51">
        <v>18.93</v>
      </c>
    </row>
    <row r="3695" spans="1:4" ht="15.75" customHeight="1" x14ac:dyDescent="0.3">
      <c r="A3695" s="51">
        <v>2306010</v>
      </c>
      <c r="B3695" s="51" t="s">
        <v>18402</v>
      </c>
      <c r="C3695" s="51" t="s">
        <v>10</v>
      </c>
      <c r="D3695" s="51">
        <v>23.59</v>
      </c>
    </row>
    <row r="3696" spans="1:4" ht="15.75" customHeight="1" x14ac:dyDescent="0.3">
      <c r="A3696" s="51">
        <v>2306011</v>
      </c>
      <c r="B3696" s="51" t="s">
        <v>18403</v>
      </c>
      <c r="C3696" s="51" t="s">
        <v>10</v>
      </c>
      <c r="D3696" s="51">
        <v>26.87</v>
      </c>
    </row>
    <row r="3697" spans="1:4" ht="15.75" customHeight="1" x14ac:dyDescent="0.3">
      <c r="A3697" s="51">
        <v>2306012</v>
      </c>
      <c r="B3697" s="51" t="s">
        <v>18404</v>
      </c>
      <c r="C3697" s="51" t="s">
        <v>10</v>
      </c>
      <c r="D3697" s="51">
        <v>31.46</v>
      </c>
    </row>
    <row r="3698" spans="1:4" ht="15.75" customHeight="1" x14ac:dyDescent="0.3">
      <c r="A3698" s="51">
        <v>2306108</v>
      </c>
      <c r="B3698" s="51" t="s">
        <v>18405</v>
      </c>
      <c r="C3698" s="51" t="s">
        <v>10</v>
      </c>
      <c r="D3698" s="51">
        <v>154.26</v>
      </c>
    </row>
    <row r="3699" spans="1:4" ht="15.75" customHeight="1" x14ac:dyDescent="0.3">
      <c r="A3699" s="51">
        <v>2306110</v>
      </c>
      <c r="B3699" s="51" t="s">
        <v>18406</v>
      </c>
      <c r="C3699" s="51" t="s">
        <v>10</v>
      </c>
      <c r="D3699" s="51">
        <v>219.47</v>
      </c>
    </row>
    <row r="3700" spans="1:4" ht="15.75" customHeight="1" x14ac:dyDescent="0.3">
      <c r="A3700" s="51">
        <v>2306111</v>
      </c>
      <c r="B3700" s="51" t="s">
        <v>18407</v>
      </c>
      <c r="C3700" s="51" t="s">
        <v>10</v>
      </c>
      <c r="D3700" s="51">
        <v>258.79000000000002</v>
      </c>
    </row>
    <row r="3701" spans="1:4" ht="15.75" customHeight="1" x14ac:dyDescent="0.3">
      <c r="A3701" s="51">
        <v>2306112</v>
      </c>
      <c r="B3701" s="51" t="s">
        <v>18408</v>
      </c>
      <c r="C3701" s="51" t="s">
        <v>10</v>
      </c>
      <c r="D3701" s="51">
        <v>321.95</v>
      </c>
    </row>
    <row r="3702" spans="1:4" ht="15.75" customHeight="1" x14ac:dyDescent="0.3">
      <c r="A3702" s="51">
        <v>2306113</v>
      </c>
      <c r="B3702" s="51" t="s">
        <v>18409</v>
      </c>
      <c r="C3702" s="51" t="s">
        <v>10</v>
      </c>
      <c r="D3702" s="51">
        <v>379.14</v>
      </c>
    </row>
    <row r="3703" spans="1:4" ht="15.75" customHeight="1" x14ac:dyDescent="0.3">
      <c r="A3703" s="51">
        <v>2306123</v>
      </c>
      <c r="B3703" s="51" t="s">
        <v>18410</v>
      </c>
      <c r="C3703" s="51" t="s">
        <v>10</v>
      </c>
      <c r="D3703" s="51">
        <v>419.17</v>
      </c>
    </row>
    <row r="3704" spans="1:4" ht="15.75" customHeight="1" x14ac:dyDescent="0.3">
      <c r="A3704" s="51">
        <v>2306124</v>
      </c>
      <c r="B3704" s="51" t="s">
        <v>18411</v>
      </c>
      <c r="C3704" s="51" t="s">
        <v>10</v>
      </c>
      <c r="D3704" s="51">
        <v>613.54999999999995</v>
      </c>
    </row>
    <row r="3705" spans="1:4" ht="15.75" customHeight="1" x14ac:dyDescent="0.3">
      <c r="A3705" s="51">
        <v>2306125</v>
      </c>
      <c r="B3705" s="51" t="s">
        <v>18412</v>
      </c>
      <c r="C3705" s="51" t="s">
        <v>10</v>
      </c>
      <c r="D3705" s="51">
        <v>732.37</v>
      </c>
    </row>
    <row r="3706" spans="1:4" ht="15.75" customHeight="1" x14ac:dyDescent="0.3">
      <c r="A3706" s="51">
        <v>2306126</v>
      </c>
      <c r="B3706" s="51" t="s">
        <v>18413</v>
      </c>
      <c r="C3706" s="51" t="s">
        <v>10</v>
      </c>
      <c r="D3706" s="51">
        <v>922.01</v>
      </c>
    </row>
    <row r="3707" spans="1:4" ht="15.75" customHeight="1" x14ac:dyDescent="0.3">
      <c r="A3707" s="51">
        <v>2306127</v>
      </c>
      <c r="B3707" s="51" t="s">
        <v>18414</v>
      </c>
      <c r="C3707" s="51" t="s">
        <v>10</v>
      </c>
      <c r="D3707" s="51">
        <v>1093.49</v>
      </c>
    </row>
    <row r="3708" spans="1:4" ht="15.75" customHeight="1" x14ac:dyDescent="0.3">
      <c r="A3708" s="51">
        <v>2306300</v>
      </c>
      <c r="B3708" s="51" t="s">
        <v>18415</v>
      </c>
      <c r="C3708" s="51" t="s">
        <v>10</v>
      </c>
      <c r="D3708" s="51">
        <v>33.950000000000003</v>
      </c>
    </row>
    <row r="3709" spans="1:4" ht="15.75" customHeight="1" x14ac:dyDescent="0.3">
      <c r="A3709" s="51">
        <v>2306301</v>
      </c>
      <c r="B3709" s="51" t="s">
        <v>18416</v>
      </c>
      <c r="C3709" s="51" t="s">
        <v>10</v>
      </c>
      <c r="D3709" s="51">
        <v>36.74</v>
      </c>
    </row>
    <row r="3710" spans="1:4" ht="15.75" customHeight="1" x14ac:dyDescent="0.3">
      <c r="A3710" s="51">
        <v>2306302</v>
      </c>
      <c r="B3710" s="51" t="s">
        <v>18417</v>
      </c>
      <c r="C3710" s="51" t="s">
        <v>10</v>
      </c>
      <c r="D3710" s="51">
        <v>43.87</v>
      </c>
    </row>
    <row r="3711" spans="1:4" ht="15.75" customHeight="1" x14ac:dyDescent="0.3">
      <c r="A3711" s="51">
        <v>2306303</v>
      </c>
      <c r="B3711" s="51" t="s">
        <v>18418</v>
      </c>
      <c r="C3711" s="51" t="s">
        <v>10</v>
      </c>
      <c r="D3711" s="51">
        <v>47.58</v>
      </c>
    </row>
    <row r="3712" spans="1:4" ht="15.75" customHeight="1" x14ac:dyDescent="0.3">
      <c r="A3712" s="51">
        <v>2306304</v>
      </c>
      <c r="B3712" s="51" t="s">
        <v>18419</v>
      </c>
      <c r="C3712" s="51" t="s">
        <v>10</v>
      </c>
      <c r="D3712" s="51">
        <v>50.94</v>
      </c>
    </row>
    <row r="3713" spans="1:4" ht="15.75" customHeight="1" x14ac:dyDescent="0.3">
      <c r="A3713" s="51">
        <v>2306305</v>
      </c>
      <c r="B3713" s="51" t="s">
        <v>18420</v>
      </c>
      <c r="C3713" s="51" t="s">
        <v>10</v>
      </c>
      <c r="D3713" s="51">
        <v>57.64</v>
      </c>
    </row>
    <row r="3714" spans="1:4" ht="15.75" customHeight="1" x14ac:dyDescent="0.3">
      <c r="A3714" s="51">
        <v>2306306</v>
      </c>
      <c r="B3714" s="51" t="s">
        <v>18421</v>
      </c>
      <c r="C3714" s="51" t="s">
        <v>10</v>
      </c>
      <c r="D3714" s="51">
        <v>59.07</v>
      </c>
    </row>
    <row r="3715" spans="1:4" ht="15.75" customHeight="1" x14ac:dyDescent="0.3">
      <c r="A3715" s="51">
        <v>2306307</v>
      </c>
      <c r="B3715" s="51" t="s">
        <v>18422</v>
      </c>
      <c r="C3715" s="51" t="s">
        <v>10</v>
      </c>
      <c r="D3715" s="51">
        <v>68.63</v>
      </c>
    </row>
    <row r="3716" spans="1:4" ht="15.75" customHeight="1" x14ac:dyDescent="0.3">
      <c r="A3716" s="51">
        <v>2306308</v>
      </c>
      <c r="B3716" s="51" t="s">
        <v>18423</v>
      </c>
      <c r="C3716" s="51" t="s">
        <v>10</v>
      </c>
      <c r="D3716" s="51">
        <v>77.34</v>
      </c>
    </row>
    <row r="3717" spans="1:4" ht="15.75" customHeight="1" x14ac:dyDescent="0.3">
      <c r="A3717" s="51">
        <v>2306309</v>
      </c>
      <c r="B3717" s="51" t="s">
        <v>18424</v>
      </c>
      <c r="C3717" s="51" t="s">
        <v>10</v>
      </c>
      <c r="D3717" s="51">
        <v>87.72</v>
      </c>
    </row>
    <row r="3718" spans="1:4" ht="15.75" customHeight="1" x14ac:dyDescent="0.3">
      <c r="A3718" s="51">
        <v>2306310</v>
      </c>
      <c r="B3718" s="51" t="s">
        <v>18425</v>
      </c>
      <c r="C3718" s="51" t="s">
        <v>10</v>
      </c>
      <c r="D3718" s="51">
        <v>92.88</v>
      </c>
    </row>
    <row r="3719" spans="1:4" ht="15.75" customHeight="1" x14ac:dyDescent="0.3">
      <c r="A3719" s="51">
        <v>2306311</v>
      </c>
      <c r="B3719" s="51" t="s">
        <v>18426</v>
      </c>
      <c r="C3719" s="51" t="s">
        <v>10</v>
      </c>
      <c r="D3719" s="51">
        <v>107.96</v>
      </c>
    </row>
    <row r="3720" spans="1:4" ht="15.75" customHeight="1" x14ac:dyDescent="0.3">
      <c r="A3720" s="51">
        <v>2306312</v>
      </c>
      <c r="B3720" s="51" t="s">
        <v>18427</v>
      </c>
      <c r="C3720" s="51" t="s">
        <v>10</v>
      </c>
      <c r="D3720" s="51">
        <v>116.66</v>
      </c>
    </row>
    <row r="3721" spans="1:4" ht="15.75" customHeight="1" x14ac:dyDescent="0.3">
      <c r="A3721" s="51">
        <v>2306313</v>
      </c>
      <c r="B3721" s="51" t="s">
        <v>18428</v>
      </c>
      <c r="C3721" s="51" t="s">
        <v>10</v>
      </c>
      <c r="D3721" s="51">
        <v>141.26</v>
      </c>
    </row>
    <row r="3722" spans="1:4" ht="15.75" customHeight="1" x14ac:dyDescent="0.3">
      <c r="A3722" s="51">
        <v>2306013</v>
      </c>
      <c r="B3722" s="51" t="s">
        <v>18429</v>
      </c>
      <c r="C3722" s="51" t="s">
        <v>14790</v>
      </c>
      <c r="D3722" s="51">
        <v>12.75</v>
      </c>
    </row>
    <row r="3723" spans="1:4" ht="15.75" customHeight="1" x14ac:dyDescent="0.3">
      <c r="A3723" s="51">
        <v>2306243</v>
      </c>
      <c r="B3723" s="51" t="s">
        <v>18430</v>
      </c>
      <c r="C3723" s="51" t="s">
        <v>10</v>
      </c>
      <c r="D3723" s="51">
        <v>659.21</v>
      </c>
    </row>
    <row r="3724" spans="1:4" ht="15.75" customHeight="1" x14ac:dyDescent="0.3">
      <c r="A3724" s="51">
        <v>2408149</v>
      </c>
      <c r="B3724" s="51" t="s">
        <v>18431</v>
      </c>
      <c r="C3724" s="51" t="s">
        <v>14790</v>
      </c>
      <c r="D3724" s="51">
        <v>16.34</v>
      </c>
    </row>
    <row r="3725" spans="1:4" ht="15.75" customHeight="1" x14ac:dyDescent="0.3">
      <c r="A3725" s="51">
        <v>2407972</v>
      </c>
      <c r="B3725" s="51" t="s">
        <v>18432</v>
      </c>
      <c r="C3725" s="51" t="s">
        <v>14790</v>
      </c>
      <c r="D3725" s="51">
        <v>72</v>
      </c>
    </row>
    <row r="3726" spans="1:4" ht="15.75" customHeight="1" x14ac:dyDescent="0.3">
      <c r="A3726" s="51">
        <v>2407973</v>
      </c>
      <c r="B3726" s="51" t="s">
        <v>18433</v>
      </c>
      <c r="C3726" s="51" t="s">
        <v>16138</v>
      </c>
      <c r="D3726" s="51">
        <v>30.41</v>
      </c>
    </row>
    <row r="3727" spans="1:4" ht="15.75" customHeight="1" x14ac:dyDescent="0.3">
      <c r="A3727" s="51">
        <v>2408075</v>
      </c>
      <c r="B3727" s="51" t="s">
        <v>18434</v>
      </c>
      <c r="C3727" s="51" t="s">
        <v>16138</v>
      </c>
      <c r="D3727" s="51">
        <v>6.06</v>
      </c>
    </row>
    <row r="3728" spans="1:4" ht="15.75" customHeight="1" x14ac:dyDescent="0.3">
      <c r="A3728" s="51">
        <v>2408069</v>
      </c>
      <c r="B3728" s="51" t="s">
        <v>18435</v>
      </c>
      <c r="C3728" s="51" t="s">
        <v>16138</v>
      </c>
      <c r="D3728" s="51">
        <v>5.87</v>
      </c>
    </row>
    <row r="3729" spans="1:4" ht="15.75" customHeight="1" x14ac:dyDescent="0.3">
      <c r="A3729" s="51">
        <v>2419790</v>
      </c>
      <c r="B3729" s="51" t="s">
        <v>18436</v>
      </c>
      <c r="C3729" s="51" t="s">
        <v>16138</v>
      </c>
      <c r="D3729" s="51">
        <v>10.6</v>
      </c>
    </row>
    <row r="3730" spans="1:4" ht="15.75" customHeight="1" x14ac:dyDescent="0.3">
      <c r="A3730" s="51">
        <v>2407976</v>
      </c>
      <c r="B3730" s="51" t="s">
        <v>18437</v>
      </c>
      <c r="C3730" s="51" t="s">
        <v>16138</v>
      </c>
      <c r="D3730" s="51">
        <v>12.11</v>
      </c>
    </row>
    <row r="3731" spans="1:4" ht="15.75" customHeight="1" x14ac:dyDescent="0.3">
      <c r="A3731" s="51">
        <v>2408068</v>
      </c>
      <c r="B3731" s="51" t="s">
        <v>18438</v>
      </c>
      <c r="C3731" s="51" t="s">
        <v>16138</v>
      </c>
      <c r="D3731" s="51">
        <v>16.510000000000002</v>
      </c>
    </row>
    <row r="3732" spans="1:4" ht="15.75" customHeight="1" x14ac:dyDescent="0.3">
      <c r="A3732" s="51">
        <v>2419705</v>
      </c>
      <c r="B3732" s="51" t="s">
        <v>18439</v>
      </c>
      <c r="C3732" s="51" t="s">
        <v>16138</v>
      </c>
      <c r="D3732" s="51">
        <v>10.69</v>
      </c>
    </row>
    <row r="3733" spans="1:4" ht="15.75" customHeight="1" x14ac:dyDescent="0.3">
      <c r="A3733" s="51">
        <v>2419704</v>
      </c>
      <c r="B3733" s="51" t="s">
        <v>18440</v>
      </c>
      <c r="C3733" s="51" t="s">
        <v>16138</v>
      </c>
      <c r="D3733" s="51">
        <v>13.2</v>
      </c>
    </row>
    <row r="3734" spans="1:4" ht="15.75" customHeight="1" x14ac:dyDescent="0.3">
      <c r="A3734" s="51">
        <v>2407981</v>
      </c>
      <c r="B3734" s="51" t="s">
        <v>18441</v>
      </c>
      <c r="C3734" s="51" t="s">
        <v>16138</v>
      </c>
      <c r="D3734" s="51">
        <v>18.86</v>
      </c>
    </row>
    <row r="3735" spans="1:4" ht="15.75" customHeight="1" x14ac:dyDescent="0.3">
      <c r="A3735" s="51">
        <v>2407982</v>
      </c>
      <c r="B3735" s="51" t="s">
        <v>18442</v>
      </c>
      <c r="C3735" s="51" t="s">
        <v>16138</v>
      </c>
      <c r="D3735" s="51">
        <v>39.630000000000003</v>
      </c>
    </row>
    <row r="3736" spans="1:4" ht="15.75" customHeight="1" x14ac:dyDescent="0.3">
      <c r="A3736" s="51">
        <v>2419703</v>
      </c>
      <c r="B3736" s="51" t="s">
        <v>18443</v>
      </c>
      <c r="C3736" s="51" t="s">
        <v>16138</v>
      </c>
      <c r="D3736" s="51">
        <v>15.05</v>
      </c>
    </row>
    <row r="3737" spans="1:4" ht="15.75" customHeight="1" x14ac:dyDescent="0.3">
      <c r="A3737" s="51">
        <v>2408080</v>
      </c>
      <c r="B3737" s="51" t="s">
        <v>18444</v>
      </c>
      <c r="C3737" s="51" t="s">
        <v>16138</v>
      </c>
      <c r="D3737" s="51">
        <v>7.62</v>
      </c>
    </row>
    <row r="3738" spans="1:4" ht="15.75" customHeight="1" x14ac:dyDescent="0.3">
      <c r="A3738" s="51">
        <v>2408078</v>
      </c>
      <c r="B3738" s="51" t="s">
        <v>18445</v>
      </c>
      <c r="C3738" s="51" t="s">
        <v>16138</v>
      </c>
      <c r="D3738" s="51">
        <v>3.26</v>
      </c>
    </row>
    <row r="3739" spans="1:4" ht="15.75" customHeight="1" x14ac:dyDescent="0.3">
      <c r="A3739" s="51">
        <v>2407979</v>
      </c>
      <c r="B3739" s="51" t="s">
        <v>18446</v>
      </c>
      <c r="C3739" s="51" t="s">
        <v>16138</v>
      </c>
      <c r="D3739" s="51">
        <v>14.14</v>
      </c>
    </row>
    <row r="3740" spans="1:4" ht="15.75" customHeight="1" x14ac:dyDescent="0.3">
      <c r="A3740" s="51">
        <v>2407980</v>
      </c>
      <c r="B3740" s="51" t="s">
        <v>18447</v>
      </c>
      <c r="C3740" s="51" t="s">
        <v>16138</v>
      </c>
      <c r="D3740" s="51">
        <v>14.18</v>
      </c>
    </row>
    <row r="3741" spans="1:4" ht="15.75" customHeight="1" x14ac:dyDescent="0.3">
      <c r="A3741" s="51">
        <v>2408077</v>
      </c>
      <c r="B3741" s="51" t="s">
        <v>18448</v>
      </c>
      <c r="C3741" s="51" t="s">
        <v>16138</v>
      </c>
      <c r="D3741" s="51">
        <v>7.14</v>
      </c>
    </row>
    <row r="3742" spans="1:4" ht="15.75" customHeight="1" x14ac:dyDescent="0.3">
      <c r="A3742" s="51">
        <v>2407983</v>
      </c>
      <c r="B3742" s="51" t="s">
        <v>18449</v>
      </c>
      <c r="C3742" s="51" t="s">
        <v>16138</v>
      </c>
      <c r="D3742" s="51">
        <v>8.09</v>
      </c>
    </row>
    <row r="3743" spans="1:4" ht="15.75" customHeight="1" x14ac:dyDescent="0.3">
      <c r="A3743" s="51">
        <v>2407977</v>
      </c>
      <c r="B3743" s="51" t="s">
        <v>18450</v>
      </c>
      <c r="C3743" s="51" t="s">
        <v>16138</v>
      </c>
      <c r="D3743" s="51">
        <v>15.67</v>
      </c>
    </row>
    <row r="3744" spans="1:4" ht="15.75" customHeight="1" x14ac:dyDescent="0.3">
      <c r="A3744" s="51">
        <v>2407978</v>
      </c>
      <c r="B3744" s="51" t="s">
        <v>18451</v>
      </c>
      <c r="C3744" s="51" t="s">
        <v>16138</v>
      </c>
      <c r="D3744" s="51">
        <v>15.71</v>
      </c>
    </row>
    <row r="3745" spans="1:4" ht="15.75" customHeight="1" x14ac:dyDescent="0.3">
      <c r="A3745" s="51">
        <v>2408079</v>
      </c>
      <c r="B3745" s="51" t="s">
        <v>18452</v>
      </c>
      <c r="C3745" s="51" t="s">
        <v>16138</v>
      </c>
      <c r="D3745" s="51">
        <v>49.45</v>
      </c>
    </row>
    <row r="3746" spans="1:4" ht="15.75" customHeight="1" x14ac:dyDescent="0.3">
      <c r="A3746" s="51">
        <v>2408076</v>
      </c>
      <c r="B3746" s="51" t="s">
        <v>18453</v>
      </c>
      <c r="C3746" s="51" t="s">
        <v>16138</v>
      </c>
      <c r="D3746" s="51">
        <v>10.68</v>
      </c>
    </row>
    <row r="3747" spans="1:4" ht="15.75" customHeight="1" x14ac:dyDescent="0.3">
      <c r="A3747" s="51">
        <v>2408057</v>
      </c>
      <c r="B3747" s="51" t="s">
        <v>18454</v>
      </c>
      <c r="C3747" s="51" t="s">
        <v>14790</v>
      </c>
      <c r="D3747" s="51">
        <v>108.34</v>
      </c>
    </row>
    <row r="3748" spans="1:4" ht="15.75" customHeight="1" x14ac:dyDescent="0.3">
      <c r="A3748" s="51">
        <v>2408058</v>
      </c>
      <c r="B3748" s="51" t="s">
        <v>18455</v>
      </c>
      <c r="C3748" s="51" t="s">
        <v>14790</v>
      </c>
      <c r="D3748" s="51">
        <v>70.39</v>
      </c>
    </row>
    <row r="3749" spans="1:4" ht="15.75" customHeight="1" x14ac:dyDescent="0.3">
      <c r="A3749" s="51">
        <v>2407974</v>
      </c>
      <c r="B3749" s="51" t="s">
        <v>18456</v>
      </c>
      <c r="C3749" s="51" t="s">
        <v>16138</v>
      </c>
      <c r="D3749" s="51">
        <v>361.92</v>
      </c>
    </row>
    <row r="3750" spans="1:4" ht="15.75" customHeight="1" x14ac:dyDescent="0.3">
      <c r="A3750" s="51">
        <v>2407975</v>
      </c>
      <c r="B3750" s="51" t="s">
        <v>18457</v>
      </c>
      <c r="C3750" s="51" t="s">
        <v>16138</v>
      </c>
      <c r="D3750" s="51">
        <v>368.9</v>
      </c>
    </row>
    <row r="3751" spans="1:4" ht="15.75" customHeight="1" x14ac:dyDescent="0.3">
      <c r="A3751" s="51">
        <v>2419789</v>
      </c>
      <c r="B3751" s="51" t="s">
        <v>18458</v>
      </c>
      <c r="C3751" s="51" t="s">
        <v>16138</v>
      </c>
      <c r="D3751" s="51">
        <v>8.7799999999999994</v>
      </c>
    </row>
    <row r="3752" spans="1:4" ht="15.75" customHeight="1" x14ac:dyDescent="0.3">
      <c r="A3752" s="51">
        <v>2607183</v>
      </c>
      <c r="B3752" s="51" t="s">
        <v>18459</v>
      </c>
      <c r="C3752" s="51" t="s">
        <v>14704</v>
      </c>
      <c r="D3752" s="51">
        <v>380.82</v>
      </c>
    </row>
    <row r="3753" spans="1:4" ht="15.75" customHeight="1" x14ac:dyDescent="0.3">
      <c r="A3753" s="51">
        <v>2607226</v>
      </c>
      <c r="B3753" s="51" t="s">
        <v>18460</v>
      </c>
      <c r="C3753" s="51" t="s">
        <v>14704</v>
      </c>
      <c r="D3753" s="51">
        <v>469265.97</v>
      </c>
    </row>
    <row r="3754" spans="1:4" ht="15.75" customHeight="1" x14ac:dyDescent="0.3">
      <c r="A3754" s="51">
        <v>2607209</v>
      </c>
      <c r="B3754" s="51" t="s">
        <v>18461</v>
      </c>
      <c r="C3754" s="51" t="s">
        <v>14704</v>
      </c>
      <c r="D3754" s="51">
        <v>408192.35</v>
      </c>
    </row>
    <row r="3755" spans="1:4" ht="15.75" customHeight="1" x14ac:dyDescent="0.3">
      <c r="A3755" s="51">
        <v>2607161</v>
      </c>
      <c r="B3755" s="51" t="s">
        <v>18462</v>
      </c>
      <c r="C3755" s="51" t="s">
        <v>14704</v>
      </c>
      <c r="D3755" s="51">
        <v>564072.81000000006</v>
      </c>
    </row>
    <row r="3756" spans="1:4" ht="15.75" customHeight="1" x14ac:dyDescent="0.3">
      <c r="A3756" s="51">
        <v>2607148</v>
      </c>
      <c r="B3756" s="51" t="s">
        <v>18463</v>
      </c>
      <c r="C3756" s="51" t="s">
        <v>14704</v>
      </c>
      <c r="D3756" s="51">
        <v>594818.52</v>
      </c>
    </row>
    <row r="3757" spans="1:4" ht="15.75" customHeight="1" x14ac:dyDescent="0.3">
      <c r="A3757" s="51">
        <v>2607213</v>
      </c>
      <c r="B3757" s="51" t="s">
        <v>18464</v>
      </c>
      <c r="C3757" s="51" t="s">
        <v>14704</v>
      </c>
      <c r="D3757" s="51">
        <v>517371.23</v>
      </c>
    </row>
    <row r="3758" spans="1:4" ht="15.75" customHeight="1" x14ac:dyDescent="0.3">
      <c r="A3758" s="51">
        <v>2607165</v>
      </c>
      <c r="B3758" s="51" t="s">
        <v>18465</v>
      </c>
      <c r="C3758" s="51" t="s">
        <v>14704</v>
      </c>
      <c r="D3758" s="51">
        <v>715287.67</v>
      </c>
    </row>
    <row r="3759" spans="1:4" ht="15.75" customHeight="1" x14ac:dyDescent="0.3">
      <c r="A3759" s="51">
        <v>2607152</v>
      </c>
      <c r="B3759" s="51" t="s">
        <v>18466</v>
      </c>
      <c r="C3759" s="51" t="s">
        <v>14704</v>
      </c>
      <c r="D3759" s="51">
        <v>709608.37</v>
      </c>
    </row>
    <row r="3760" spans="1:4" ht="15.75" customHeight="1" x14ac:dyDescent="0.3">
      <c r="A3760" s="51">
        <v>2607217</v>
      </c>
      <c r="B3760" s="51" t="s">
        <v>18467</v>
      </c>
      <c r="C3760" s="51" t="s">
        <v>14704</v>
      </c>
      <c r="D3760" s="51">
        <v>615852.1</v>
      </c>
    </row>
    <row r="3761" spans="1:4" ht="15.75" customHeight="1" x14ac:dyDescent="0.3">
      <c r="A3761" s="51">
        <v>2607169</v>
      </c>
      <c r="B3761" s="51" t="s">
        <v>18468</v>
      </c>
      <c r="C3761" s="51" t="s">
        <v>14704</v>
      </c>
      <c r="D3761" s="51">
        <v>852407.1</v>
      </c>
    </row>
    <row r="3762" spans="1:4" ht="15.75" customHeight="1" x14ac:dyDescent="0.3">
      <c r="A3762" s="51">
        <v>2607156</v>
      </c>
      <c r="B3762" s="51" t="s">
        <v>18469</v>
      </c>
      <c r="C3762" s="51" t="s">
        <v>14704</v>
      </c>
      <c r="D3762" s="51">
        <v>625316.55000000005</v>
      </c>
    </row>
    <row r="3763" spans="1:4" ht="15.75" customHeight="1" x14ac:dyDescent="0.3">
      <c r="A3763" s="51">
        <v>2607221</v>
      </c>
      <c r="B3763" s="51" t="s">
        <v>18470</v>
      </c>
      <c r="C3763" s="51" t="s">
        <v>14704</v>
      </c>
      <c r="D3763" s="51">
        <v>543700.23</v>
      </c>
    </row>
    <row r="3764" spans="1:4" ht="15.75" customHeight="1" x14ac:dyDescent="0.3">
      <c r="A3764" s="51">
        <v>2607173</v>
      </c>
      <c r="B3764" s="51" t="s">
        <v>18471</v>
      </c>
      <c r="C3764" s="51" t="s">
        <v>14704</v>
      </c>
      <c r="D3764" s="51">
        <v>751544.68</v>
      </c>
    </row>
    <row r="3765" spans="1:4" ht="15.75" customHeight="1" x14ac:dyDescent="0.3">
      <c r="A3765" s="51">
        <v>2607227</v>
      </c>
      <c r="B3765" s="51" t="s">
        <v>18472</v>
      </c>
      <c r="C3765" s="51" t="s">
        <v>14704</v>
      </c>
      <c r="D3765" s="51">
        <v>516209.22</v>
      </c>
    </row>
    <row r="3766" spans="1:4" ht="15.75" customHeight="1" x14ac:dyDescent="0.3">
      <c r="A3766" s="51">
        <v>2607210</v>
      </c>
      <c r="B3766" s="51" t="s">
        <v>18473</v>
      </c>
      <c r="C3766" s="51" t="s">
        <v>14704</v>
      </c>
      <c r="D3766" s="51">
        <v>448987.28</v>
      </c>
    </row>
    <row r="3767" spans="1:4" ht="15.75" customHeight="1" x14ac:dyDescent="0.3">
      <c r="A3767" s="51">
        <v>2607162</v>
      </c>
      <c r="B3767" s="51" t="s">
        <v>18474</v>
      </c>
      <c r="C3767" s="51" t="s">
        <v>14704</v>
      </c>
      <c r="D3767" s="51">
        <v>620515.14</v>
      </c>
    </row>
    <row r="3768" spans="1:4" ht="15.75" customHeight="1" x14ac:dyDescent="0.3">
      <c r="A3768" s="51">
        <v>2607149</v>
      </c>
      <c r="B3768" s="51" t="s">
        <v>18475</v>
      </c>
      <c r="C3768" s="51" t="s">
        <v>14704</v>
      </c>
      <c r="D3768" s="51">
        <v>654277.82999999996</v>
      </c>
    </row>
    <row r="3769" spans="1:4" ht="15.75" customHeight="1" x14ac:dyDescent="0.3">
      <c r="A3769" s="51">
        <v>2607214</v>
      </c>
      <c r="B3769" s="51" t="s">
        <v>18476</v>
      </c>
      <c r="C3769" s="51" t="s">
        <v>14704</v>
      </c>
      <c r="D3769" s="51">
        <v>568282.77</v>
      </c>
    </row>
    <row r="3770" spans="1:4" ht="15.75" customHeight="1" x14ac:dyDescent="0.3">
      <c r="A3770" s="51">
        <v>2607166</v>
      </c>
      <c r="B3770" s="51" t="s">
        <v>18477</v>
      </c>
      <c r="C3770" s="51" t="s">
        <v>14704</v>
      </c>
      <c r="D3770" s="51">
        <v>786807.6</v>
      </c>
    </row>
    <row r="3771" spans="1:4" ht="15.75" customHeight="1" x14ac:dyDescent="0.3">
      <c r="A3771" s="51">
        <v>2607153</v>
      </c>
      <c r="B3771" s="51" t="s">
        <v>18478</v>
      </c>
      <c r="C3771" s="51" t="s">
        <v>14704</v>
      </c>
      <c r="D3771" s="51">
        <v>779164.9</v>
      </c>
    </row>
    <row r="3772" spans="1:4" ht="15.75" customHeight="1" x14ac:dyDescent="0.3">
      <c r="A3772" s="51">
        <v>2607218</v>
      </c>
      <c r="B3772" s="51" t="s">
        <v>18479</v>
      </c>
      <c r="C3772" s="51" t="s">
        <v>14704</v>
      </c>
      <c r="D3772" s="51">
        <v>678193.66</v>
      </c>
    </row>
    <row r="3773" spans="1:4" ht="15.75" customHeight="1" x14ac:dyDescent="0.3">
      <c r="A3773" s="51">
        <v>2607170</v>
      </c>
      <c r="B3773" s="51" t="s">
        <v>18480</v>
      </c>
      <c r="C3773" s="51" t="s">
        <v>14704</v>
      </c>
      <c r="D3773" s="51">
        <v>936442.52</v>
      </c>
    </row>
    <row r="3774" spans="1:4" ht="15.75" customHeight="1" x14ac:dyDescent="0.3">
      <c r="A3774" s="51">
        <v>2607157</v>
      </c>
      <c r="B3774" s="51" t="s">
        <v>18481</v>
      </c>
      <c r="C3774" s="51" t="s">
        <v>14704</v>
      </c>
      <c r="D3774" s="51">
        <v>688660.7</v>
      </c>
    </row>
    <row r="3775" spans="1:4" ht="15.75" customHeight="1" x14ac:dyDescent="0.3">
      <c r="A3775" s="51">
        <v>2607222</v>
      </c>
      <c r="B3775" s="51" t="s">
        <v>18482</v>
      </c>
      <c r="C3775" s="51" t="s">
        <v>14704</v>
      </c>
      <c r="D3775" s="51">
        <v>598086.49</v>
      </c>
    </row>
    <row r="3776" spans="1:4" ht="15.75" customHeight="1" x14ac:dyDescent="0.3">
      <c r="A3776" s="51">
        <v>2607174</v>
      </c>
      <c r="B3776" s="51" t="s">
        <v>18483</v>
      </c>
      <c r="C3776" s="51" t="s">
        <v>14704</v>
      </c>
      <c r="D3776" s="51">
        <v>826830.85</v>
      </c>
    </row>
    <row r="3777" spans="1:4" ht="15.75" customHeight="1" x14ac:dyDescent="0.3">
      <c r="A3777" s="51">
        <v>2607228</v>
      </c>
      <c r="B3777" s="51" t="s">
        <v>18484</v>
      </c>
      <c r="C3777" s="51" t="s">
        <v>14704</v>
      </c>
      <c r="D3777" s="51">
        <v>567813.91</v>
      </c>
    </row>
    <row r="3778" spans="1:4" ht="15.75" customHeight="1" x14ac:dyDescent="0.3">
      <c r="A3778" s="51">
        <v>2607211</v>
      </c>
      <c r="B3778" s="51" t="s">
        <v>18485</v>
      </c>
      <c r="C3778" s="51" t="s">
        <v>14704</v>
      </c>
      <c r="D3778" s="51">
        <v>494659.2</v>
      </c>
    </row>
    <row r="3779" spans="1:4" ht="15.75" customHeight="1" x14ac:dyDescent="0.3">
      <c r="A3779" s="51">
        <v>2607163</v>
      </c>
      <c r="B3779" s="51" t="s">
        <v>18486</v>
      </c>
      <c r="C3779" s="51" t="s">
        <v>14704</v>
      </c>
      <c r="D3779" s="51">
        <v>683690.31</v>
      </c>
    </row>
    <row r="3780" spans="1:4" ht="15.75" customHeight="1" x14ac:dyDescent="0.3">
      <c r="A3780" s="51">
        <v>2607150</v>
      </c>
      <c r="B3780" s="51" t="s">
        <v>18487</v>
      </c>
      <c r="C3780" s="51" t="s">
        <v>14704</v>
      </c>
      <c r="D3780" s="51">
        <v>720862.75</v>
      </c>
    </row>
    <row r="3781" spans="1:4" ht="15.75" customHeight="1" x14ac:dyDescent="0.3">
      <c r="A3781" s="51">
        <v>2607215</v>
      </c>
      <c r="B3781" s="51" t="s">
        <v>18488</v>
      </c>
      <c r="C3781" s="51" t="s">
        <v>14704</v>
      </c>
      <c r="D3781" s="51">
        <v>625080.9</v>
      </c>
    </row>
    <row r="3782" spans="1:4" ht="15.75" customHeight="1" x14ac:dyDescent="0.3">
      <c r="A3782" s="51">
        <v>2607167</v>
      </c>
      <c r="B3782" s="51" t="s">
        <v>18489</v>
      </c>
      <c r="C3782" s="51" t="s">
        <v>14704</v>
      </c>
      <c r="D3782" s="51">
        <v>864179.06</v>
      </c>
    </row>
    <row r="3783" spans="1:4" ht="15.75" customHeight="1" x14ac:dyDescent="0.3">
      <c r="A3783" s="51">
        <v>2607154</v>
      </c>
      <c r="B3783" s="51" t="s">
        <v>18490</v>
      </c>
      <c r="C3783" s="51" t="s">
        <v>14704</v>
      </c>
      <c r="D3783" s="51">
        <v>858233.05</v>
      </c>
    </row>
    <row r="3784" spans="1:4" ht="15.75" customHeight="1" x14ac:dyDescent="0.3">
      <c r="A3784" s="51">
        <v>2607219</v>
      </c>
      <c r="B3784" s="51" t="s">
        <v>18491</v>
      </c>
      <c r="C3784" s="51" t="s">
        <v>14704</v>
      </c>
      <c r="D3784" s="51">
        <v>745931.13</v>
      </c>
    </row>
    <row r="3785" spans="1:4" ht="15.75" customHeight="1" x14ac:dyDescent="0.3">
      <c r="A3785" s="51">
        <v>2607171</v>
      </c>
      <c r="B3785" s="51" t="s">
        <v>18492</v>
      </c>
      <c r="C3785" s="51" t="s">
        <v>14704</v>
      </c>
      <c r="D3785" s="51">
        <v>1032355.58</v>
      </c>
    </row>
    <row r="3786" spans="1:4" ht="15.75" customHeight="1" x14ac:dyDescent="0.3">
      <c r="A3786" s="51">
        <v>2607158</v>
      </c>
      <c r="B3786" s="51" t="s">
        <v>18493</v>
      </c>
      <c r="C3786" s="51" t="s">
        <v>14704</v>
      </c>
      <c r="D3786" s="51">
        <v>757490.36</v>
      </c>
    </row>
    <row r="3787" spans="1:4" ht="15.75" customHeight="1" x14ac:dyDescent="0.3">
      <c r="A3787" s="51">
        <v>2607223</v>
      </c>
      <c r="B3787" s="51" t="s">
        <v>18494</v>
      </c>
      <c r="C3787" s="51" t="s">
        <v>14704</v>
      </c>
      <c r="D3787" s="51">
        <v>657878.94999999995</v>
      </c>
    </row>
    <row r="3788" spans="1:4" ht="15.75" customHeight="1" x14ac:dyDescent="0.3">
      <c r="A3788" s="51">
        <v>2607175</v>
      </c>
      <c r="B3788" s="51" t="s">
        <v>18495</v>
      </c>
      <c r="C3788" s="51" t="s">
        <v>14704</v>
      </c>
      <c r="D3788" s="51">
        <v>909575.82</v>
      </c>
    </row>
    <row r="3789" spans="1:4" ht="15.75" customHeight="1" x14ac:dyDescent="0.3">
      <c r="A3789" s="51">
        <v>2607151</v>
      </c>
      <c r="B3789" s="51" t="s">
        <v>18496</v>
      </c>
      <c r="C3789" s="51" t="s">
        <v>14704</v>
      </c>
      <c r="D3789" s="51">
        <v>864913.86</v>
      </c>
    </row>
    <row r="3790" spans="1:4" ht="15.75" customHeight="1" x14ac:dyDescent="0.3">
      <c r="A3790" s="51">
        <v>2607216</v>
      </c>
      <c r="B3790" s="51" t="s">
        <v>18497</v>
      </c>
      <c r="C3790" s="51" t="s">
        <v>14704</v>
      </c>
      <c r="D3790" s="51">
        <v>752175.82</v>
      </c>
    </row>
    <row r="3791" spans="1:4" ht="15.75" customHeight="1" x14ac:dyDescent="0.3">
      <c r="A3791" s="51">
        <v>2607168</v>
      </c>
      <c r="B3791" s="51" t="s">
        <v>18498</v>
      </c>
      <c r="C3791" s="51" t="s">
        <v>14704</v>
      </c>
      <c r="D3791" s="51">
        <v>1042302.12</v>
      </c>
    </row>
    <row r="3792" spans="1:4" ht="15.75" customHeight="1" x14ac:dyDescent="0.3">
      <c r="A3792" s="51">
        <v>2607155</v>
      </c>
      <c r="B3792" s="51" t="s">
        <v>18499</v>
      </c>
      <c r="C3792" s="51" t="s">
        <v>14704</v>
      </c>
      <c r="D3792" s="51">
        <v>1030701.76</v>
      </c>
    </row>
    <row r="3793" spans="1:4" ht="15.75" customHeight="1" x14ac:dyDescent="0.3">
      <c r="A3793" s="51">
        <v>2607220</v>
      </c>
      <c r="B3793" s="51" t="s">
        <v>18500</v>
      </c>
      <c r="C3793" s="51" t="s">
        <v>14704</v>
      </c>
      <c r="D3793" s="51">
        <v>895228.54</v>
      </c>
    </row>
    <row r="3794" spans="1:4" ht="15.75" customHeight="1" x14ac:dyDescent="0.3">
      <c r="A3794" s="51">
        <v>2607172</v>
      </c>
      <c r="B3794" s="51" t="s">
        <v>18501</v>
      </c>
      <c r="C3794" s="51" t="s">
        <v>14704</v>
      </c>
      <c r="D3794" s="51">
        <v>1239136.71</v>
      </c>
    </row>
    <row r="3795" spans="1:4" ht="15.75" customHeight="1" x14ac:dyDescent="0.3">
      <c r="A3795" s="51">
        <v>2607159</v>
      </c>
      <c r="B3795" s="51" t="s">
        <v>18502</v>
      </c>
      <c r="C3795" s="51" t="s">
        <v>14704</v>
      </c>
      <c r="D3795" s="51">
        <v>909280.25</v>
      </c>
    </row>
    <row r="3796" spans="1:4" ht="15.75" customHeight="1" x14ac:dyDescent="0.3">
      <c r="A3796" s="51">
        <v>2607224</v>
      </c>
      <c r="B3796" s="51" t="s">
        <v>18503</v>
      </c>
      <c r="C3796" s="51" t="s">
        <v>14704</v>
      </c>
      <c r="D3796" s="51">
        <v>790412.89</v>
      </c>
    </row>
    <row r="3797" spans="1:4" ht="15.75" customHeight="1" x14ac:dyDescent="0.3">
      <c r="A3797" s="51">
        <v>2607176</v>
      </c>
      <c r="B3797" s="51" t="s">
        <v>18504</v>
      </c>
      <c r="C3797" s="51" t="s">
        <v>14704</v>
      </c>
      <c r="D3797" s="51">
        <v>1094367.03</v>
      </c>
    </row>
    <row r="3798" spans="1:4" ht="15.75" customHeight="1" x14ac:dyDescent="0.3">
      <c r="A3798" s="51">
        <v>2607225</v>
      </c>
      <c r="B3798" s="51" t="s">
        <v>18505</v>
      </c>
      <c r="C3798" s="51" t="s">
        <v>14704</v>
      </c>
      <c r="D3798" s="51">
        <v>426561.07</v>
      </c>
    </row>
    <row r="3799" spans="1:4" ht="15.75" customHeight="1" x14ac:dyDescent="0.3">
      <c r="A3799" s="51">
        <v>2607208</v>
      </c>
      <c r="B3799" s="51" t="s">
        <v>18506</v>
      </c>
      <c r="C3799" s="51" t="s">
        <v>14704</v>
      </c>
      <c r="D3799" s="51">
        <v>371084.48</v>
      </c>
    </row>
    <row r="3800" spans="1:4" ht="15.75" customHeight="1" x14ac:dyDescent="0.3">
      <c r="A3800" s="51">
        <v>2607160</v>
      </c>
      <c r="B3800" s="51" t="s">
        <v>18507</v>
      </c>
      <c r="C3800" s="51" t="s">
        <v>14704</v>
      </c>
      <c r="D3800" s="51">
        <v>512713.83</v>
      </c>
    </row>
    <row r="3801" spans="1:4" ht="15.75" customHeight="1" x14ac:dyDescent="0.3">
      <c r="A3801" s="51">
        <v>2607229</v>
      </c>
      <c r="B3801" s="51" t="s">
        <v>18508</v>
      </c>
      <c r="C3801" s="51" t="s">
        <v>14704</v>
      </c>
      <c r="D3801" s="51">
        <v>540688.89</v>
      </c>
    </row>
    <row r="3802" spans="1:4" ht="15.75" customHeight="1" x14ac:dyDescent="0.3">
      <c r="A3802" s="51">
        <v>2607212</v>
      </c>
      <c r="B3802" s="51" t="s">
        <v>18509</v>
      </c>
      <c r="C3802" s="51" t="s">
        <v>14704</v>
      </c>
      <c r="D3802" s="51">
        <v>470377.42</v>
      </c>
    </row>
    <row r="3803" spans="1:4" ht="15.75" customHeight="1" x14ac:dyDescent="0.3">
      <c r="A3803" s="51">
        <v>2607164</v>
      </c>
      <c r="B3803" s="51" t="s">
        <v>18510</v>
      </c>
      <c r="C3803" s="51" t="s">
        <v>14704</v>
      </c>
      <c r="D3803" s="51">
        <v>649067.69999999995</v>
      </c>
    </row>
    <row r="3804" spans="1:4" ht="15.75" customHeight="1" x14ac:dyDescent="0.3">
      <c r="A3804" s="51">
        <v>2607207</v>
      </c>
      <c r="B3804" s="51" t="s">
        <v>18511</v>
      </c>
      <c r="C3804" s="51" t="s">
        <v>14899</v>
      </c>
      <c r="D3804" s="51">
        <v>146.22</v>
      </c>
    </row>
    <row r="3805" spans="1:4" ht="15.75" customHeight="1" x14ac:dyDescent="0.3">
      <c r="A3805" s="51">
        <v>2607206</v>
      </c>
      <c r="B3805" s="51" t="s">
        <v>18512</v>
      </c>
      <c r="C3805" s="51" t="s">
        <v>14899</v>
      </c>
      <c r="D3805" s="51">
        <v>140.19999999999999</v>
      </c>
    </row>
    <row r="3806" spans="1:4" ht="15.75" customHeight="1" x14ac:dyDescent="0.3">
      <c r="A3806" s="51">
        <v>2607344</v>
      </c>
      <c r="B3806" s="51" t="s">
        <v>18513</v>
      </c>
      <c r="C3806" s="51" t="s">
        <v>14704</v>
      </c>
      <c r="D3806" s="51">
        <v>271.77</v>
      </c>
    </row>
    <row r="3807" spans="1:4" ht="15.75" customHeight="1" x14ac:dyDescent="0.3">
      <c r="A3807" s="51">
        <v>2607339</v>
      </c>
      <c r="B3807" s="51" t="s">
        <v>18514</v>
      </c>
      <c r="C3807" s="51" t="s">
        <v>14704</v>
      </c>
      <c r="D3807" s="51">
        <v>186.71</v>
      </c>
    </row>
    <row r="3808" spans="1:4" ht="15.75" customHeight="1" x14ac:dyDescent="0.3">
      <c r="A3808" s="51">
        <v>2607349</v>
      </c>
      <c r="B3808" s="51" t="s">
        <v>18515</v>
      </c>
      <c r="C3808" s="51" t="s">
        <v>14704</v>
      </c>
      <c r="D3808" s="51">
        <v>415.03</v>
      </c>
    </row>
    <row r="3809" spans="1:4" ht="15.75" customHeight="1" x14ac:dyDescent="0.3">
      <c r="A3809" s="51">
        <v>2607345</v>
      </c>
      <c r="B3809" s="51" t="s">
        <v>18516</v>
      </c>
      <c r="C3809" s="51" t="s">
        <v>14704</v>
      </c>
      <c r="D3809" s="51">
        <v>310.11</v>
      </c>
    </row>
    <row r="3810" spans="1:4" ht="15.75" customHeight="1" x14ac:dyDescent="0.3">
      <c r="A3810" s="51">
        <v>2607340</v>
      </c>
      <c r="B3810" s="51" t="s">
        <v>18517</v>
      </c>
      <c r="C3810" s="51" t="s">
        <v>14704</v>
      </c>
      <c r="D3810" s="51">
        <v>213.19</v>
      </c>
    </row>
    <row r="3811" spans="1:4" ht="15.75" customHeight="1" x14ac:dyDescent="0.3">
      <c r="A3811" s="51">
        <v>2607350</v>
      </c>
      <c r="B3811" s="51" t="s">
        <v>18518</v>
      </c>
      <c r="C3811" s="51" t="s">
        <v>14704</v>
      </c>
      <c r="D3811" s="51">
        <v>474.07</v>
      </c>
    </row>
    <row r="3812" spans="1:4" ht="15.75" customHeight="1" x14ac:dyDescent="0.3">
      <c r="A3812" s="51">
        <v>2607346</v>
      </c>
      <c r="B3812" s="51" t="s">
        <v>18519</v>
      </c>
      <c r="C3812" s="51" t="s">
        <v>14704</v>
      </c>
      <c r="D3812" s="51">
        <v>360.19</v>
      </c>
    </row>
    <row r="3813" spans="1:4" ht="15.75" customHeight="1" x14ac:dyDescent="0.3">
      <c r="A3813" s="51">
        <v>2607341</v>
      </c>
      <c r="B3813" s="51" t="s">
        <v>18520</v>
      </c>
      <c r="C3813" s="51" t="s">
        <v>14704</v>
      </c>
      <c r="D3813" s="51">
        <v>251.51</v>
      </c>
    </row>
    <row r="3814" spans="1:4" ht="15.75" customHeight="1" x14ac:dyDescent="0.3">
      <c r="A3814" s="51">
        <v>2607351</v>
      </c>
      <c r="B3814" s="51" t="s">
        <v>18521</v>
      </c>
      <c r="C3814" s="51" t="s">
        <v>14704</v>
      </c>
      <c r="D3814" s="51">
        <v>550.67999999999995</v>
      </c>
    </row>
    <row r="3815" spans="1:4" ht="15.75" customHeight="1" x14ac:dyDescent="0.3">
      <c r="A3815" s="51">
        <v>2607347</v>
      </c>
      <c r="B3815" s="51" t="s">
        <v>18522</v>
      </c>
      <c r="C3815" s="51" t="s">
        <v>14704</v>
      </c>
      <c r="D3815" s="51">
        <v>475.23</v>
      </c>
    </row>
    <row r="3816" spans="1:4" ht="15.75" customHeight="1" x14ac:dyDescent="0.3">
      <c r="A3816" s="51">
        <v>2607342</v>
      </c>
      <c r="B3816" s="51" t="s">
        <v>18523</v>
      </c>
      <c r="C3816" s="51" t="s">
        <v>14704</v>
      </c>
      <c r="D3816" s="51">
        <v>310.11</v>
      </c>
    </row>
    <row r="3817" spans="1:4" ht="15.75" customHeight="1" x14ac:dyDescent="0.3">
      <c r="A3817" s="51">
        <v>2607352</v>
      </c>
      <c r="B3817" s="51" t="s">
        <v>18524</v>
      </c>
      <c r="C3817" s="51" t="s">
        <v>14704</v>
      </c>
      <c r="D3817" s="51">
        <v>724.55</v>
      </c>
    </row>
    <row r="3818" spans="1:4" ht="15.75" customHeight="1" x14ac:dyDescent="0.3">
      <c r="A3818" s="51">
        <v>2607343</v>
      </c>
      <c r="B3818" s="51" t="s">
        <v>18525</v>
      </c>
      <c r="C3818" s="51" t="s">
        <v>14704</v>
      </c>
      <c r="D3818" s="51">
        <v>218.22</v>
      </c>
    </row>
    <row r="3819" spans="1:4" ht="15.75" customHeight="1" x14ac:dyDescent="0.3">
      <c r="A3819" s="51">
        <v>2607338</v>
      </c>
      <c r="B3819" s="51" t="s">
        <v>18526</v>
      </c>
      <c r="C3819" s="51" t="s">
        <v>14704</v>
      </c>
      <c r="D3819" s="51">
        <v>159.69</v>
      </c>
    </row>
    <row r="3820" spans="1:4" ht="15.75" customHeight="1" x14ac:dyDescent="0.3">
      <c r="A3820" s="51">
        <v>2607348</v>
      </c>
      <c r="B3820" s="51" t="s">
        <v>18527</v>
      </c>
      <c r="C3820" s="51" t="s">
        <v>14704</v>
      </c>
      <c r="D3820" s="51">
        <v>333.43</v>
      </c>
    </row>
    <row r="3821" spans="1:4" ht="15.75" customHeight="1" x14ac:dyDescent="0.3">
      <c r="A3821" s="51">
        <v>2607329</v>
      </c>
      <c r="B3821" s="51" t="s">
        <v>18528</v>
      </c>
      <c r="C3821" s="51" t="s">
        <v>14704</v>
      </c>
      <c r="D3821" s="51">
        <v>633.16</v>
      </c>
    </row>
    <row r="3822" spans="1:4" ht="15.75" customHeight="1" x14ac:dyDescent="0.3">
      <c r="A3822" s="51">
        <v>2607324</v>
      </c>
      <c r="B3822" s="51" t="s">
        <v>18529</v>
      </c>
      <c r="C3822" s="51" t="s">
        <v>14704</v>
      </c>
      <c r="D3822" s="51">
        <v>432.28</v>
      </c>
    </row>
    <row r="3823" spans="1:4" ht="15.75" customHeight="1" x14ac:dyDescent="0.3">
      <c r="A3823" s="51">
        <v>2607334</v>
      </c>
      <c r="B3823" s="51" t="s">
        <v>18530</v>
      </c>
      <c r="C3823" s="51" t="s">
        <v>14704</v>
      </c>
      <c r="D3823" s="51">
        <v>918.01</v>
      </c>
    </row>
    <row r="3824" spans="1:4" ht="15.75" customHeight="1" x14ac:dyDescent="0.3">
      <c r="A3824" s="51">
        <v>2607330</v>
      </c>
      <c r="B3824" s="51" t="s">
        <v>18531</v>
      </c>
      <c r="C3824" s="51" t="s">
        <v>14704</v>
      </c>
      <c r="D3824" s="51">
        <v>724.01</v>
      </c>
    </row>
    <row r="3825" spans="1:4" ht="15.75" customHeight="1" x14ac:dyDescent="0.3">
      <c r="A3825" s="51">
        <v>2607325</v>
      </c>
      <c r="B3825" s="51" t="s">
        <v>18532</v>
      </c>
      <c r="C3825" s="51" t="s">
        <v>14704</v>
      </c>
      <c r="D3825" s="51">
        <v>496.44</v>
      </c>
    </row>
    <row r="3826" spans="1:4" ht="15.75" customHeight="1" x14ac:dyDescent="0.3">
      <c r="A3826" s="51">
        <v>2607335</v>
      </c>
      <c r="B3826" s="51" t="s">
        <v>18533</v>
      </c>
      <c r="C3826" s="51" t="s">
        <v>14704</v>
      </c>
      <c r="D3826" s="51">
        <v>1049</v>
      </c>
    </row>
    <row r="3827" spans="1:4" ht="15.75" customHeight="1" x14ac:dyDescent="0.3">
      <c r="A3827" s="51">
        <v>2607331</v>
      </c>
      <c r="B3827" s="51" t="s">
        <v>18534</v>
      </c>
      <c r="C3827" s="51" t="s">
        <v>14704</v>
      </c>
      <c r="D3827" s="51">
        <v>841.7</v>
      </c>
    </row>
    <row r="3828" spans="1:4" ht="15.75" customHeight="1" x14ac:dyDescent="0.3">
      <c r="A3828" s="51">
        <v>2607326</v>
      </c>
      <c r="B3828" s="51" t="s">
        <v>18535</v>
      </c>
      <c r="C3828" s="51" t="s">
        <v>14704</v>
      </c>
      <c r="D3828" s="51">
        <v>587.28</v>
      </c>
    </row>
    <row r="3829" spans="1:4" ht="15.75" customHeight="1" x14ac:dyDescent="0.3">
      <c r="A3829" s="51">
        <v>2607336</v>
      </c>
      <c r="B3829" s="51" t="s">
        <v>18536</v>
      </c>
      <c r="C3829" s="51" t="s">
        <v>14704</v>
      </c>
      <c r="D3829" s="51">
        <v>1220.22</v>
      </c>
    </row>
    <row r="3830" spans="1:4" ht="15.75" customHeight="1" x14ac:dyDescent="0.3">
      <c r="A3830" s="51">
        <v>2607332</v>
      </c>
      <c r="B3830" s="51" t="s">
        <v>18537</v>
      </c>
      <c r="C3830" s="51" t="s">
        <v>14704</v>
      </c>
      <c r="D3830" s="51">
        <v>1114.31</v>
      </c>
    </row>
    <row r="3831" spans="1:4" ht="15.75" customHeight="1" x14ac:dyDescent="0.3">
      <c r="A3831" s="51">
        <v>2607327</v>
      </c>
      <c r="B3831" s="51" t="s">
        <v>18538</v>
      </c>
      <c r="C3831" s="51" t="s">
        <v>14704</v>
      </c>
      <c r="D3831" s="51">
        <v>724.01</v>
      </c>
    </row>
    <row r="3832" spans="1:4" ht="15.75" customHeight="1" x14ac:dyDescent="0.3">
      <c r="A3832" s="51">
        <v>2607337</v>
      </c>
      <c r="B3832" s="51" t="s">
        <v>18539</v>
      </c>
      <c r="C3832" s="51" t="s">
        <v>14704</v>
      </c>
      <c r="D3832" s="51">
        <v>1613.29</v>
      </c>
    </row>
    <row r="3833" spans="1:4" ht="15.75" customHeight="1" x14ac:dyDescent="0.3">
      <c r="A3833" s="51">
        <v>2607328</v>
      </c>
      <c r="B3833" s="51" t="s">
        <v>18540</v>
      </c>
      <c r="C3833" s="51" t="s">
        <v>14704</v>
      </c>
      <c r="D3833" s="51">
        <v>507.91</v>
      </c>
    </row>
    <row r="3834" spans="1:4" ht="15.75" customHeight="1" x14ac:dyDescent="0.3">
      <c r="A3834" s="51">
        <v>2607323</v>
      </c>
      <c r="B3834" s="51" t="s">
        <v>18541</v>
      </c>
      <c r="C3834" s="51" t="s">
        <v>14704</v>
      </c>
      <c r="D3834" s="51">
        <v>371.11</v>
      </c>
    </row>
    <row r="3835" spans="1:4" ht="15.75" customHeight="1" x14ac:dyDescent="0.3">
      <c r="A3835" s="51">
        <v>2607333</v>
      </c>
      <c r="B3835" s="51" t="s">
        <v>18542</v>
      </c>
      <c r="C3835" s="51" t="s">
        <v>14704</v>
      </c>
      <c r="D3835" s="51">
        <v>735.41</v>
      </c>
    </row>
    <row r="3836" spans="1:4" ht="15.75" customHeight="1" x14ac:dyDescent="0.3">
      <c r="A3836" s="51">
        <v>2607106</v>
      </c>
      <c r="B3836" s="51" t="s">
        <v>18543</v>
      </c>
      <c r="C3836" s="51" t="s">
        <v>18544</v>
      </c>
      <c r="D3836" s="51">
        <v>95324.28</v>
      </c>
    </row>
    <row r="3837" spans="1:4" ht="15.75" customHeight="1" x14ac:dyDescent="0.3">
      <c r="A3837" s="51">
        <v>2607102</v>
      </c>
      <c r="B3837" s="51" t="s">
        <v>18545</v>
      </c>
      <c r="C3837" s="51" t="s">
        <v>18544</v>
      </c>
      <c r="D3837" s="51">
        <v>46847.25</v>
      </c>
    </row>
    <row r="3838" spans="1:4" ht="15.75" customHeight="1" x14ac:dyDescent="0.3">
      <c r="A3838" s="51">
        <v>2607261</v>
      </c>
      <c r="B3838" s="51" t="s">
        <v>18546</v>
      </c>
      <c r="C3838" s="51" t="s">
        <v>18544</v>
      </c>
      <c r="D3838" s="51">
        <v>95324.28</v>
      </c>
    </row>
    <row r="3839" spans="1:4" ht="15.75" customHeight="1" x14ac:dyDescent="0.3">
      <c r="A3839" s="51">
        <v>2607107</v>
      </c>
      <c r="B3839" s="51" t="s">
        <v>18547</v>
      </c>
      <c r="C3839" s="51" t="s">
        <v>18544</v>
      </c>
      <c r="D3839" s="51">
        <v>108796.16</v>
      </c>
    </row>
    <row r="3840" spans="1:4" ht="15.75" customHeight="1" x14ac:dyDescent="0.3">
      <c r="A3840" s="51">
        <v>2607103</v>
      </c>
      <c r="B3840" s="51" t="s">
        <v>18548</v>
      </c>
      <c r="C3840" s="51" t="s">
        <v>18544</v>
      </c>
      <c r="D3840" s="51">
        <v>53317.21</v>
      </c>
    </row>
    <row r="3841" spans="1:4" ht="15.75" customHeight="1" x14ac:dyDescent="0.3">
      <c r="A3841" s="51">
        <v>2607262</v>
      </c>
      <c r="B3841" s="51" t="s">
        <v>18549</v>
      </c>
      <c r="C3841" s="51" t="s">
        <v>18544</v>
      </c>
      <c r="D3841" s="51">
        <v>108796.16</v>
      </c>
    </row>
    <row r="3842" spans="1:4" ht="15.75" customHeight="1" x14ac:dyDescent="0.3">
      <c r="A3842" s="51">
        <v>2607108</v>
      </c>
      <c r="B3842" s="51" t="s">
        <v>18550</v>
      </c>
      <c r="C3842" s="51" t="s">
        <v>18544</v>
      </c>
      <c r="D3842" s="51">
        <v>126734.77</v>
      </c>
    </row>
    <row r="3843" spans="1:4" ht="15.75" customHeight="1" x14ac:dyDescent="0.3">
      <c r="A3843" s="51">
        <v>2607104</v>
      </c>
      <c r="B3843" s="51" t="s">
        <v>18551</v>
      </c>
      <c r="C3843" s="51" t="s">
        <v>18544</v>
      </c>
      <c r="D3843" s="51">
        <v>62998.13</v>
      </c>
    </row>
    <row r="3844" spans="1:4" ht="15.75" customHeight="1" x14ac:dyDescent="0.3">
      <c r="A3844" s="51">
        <v>2607263</v>
      </c>
      <c r="B3844" s="51" t="s">
        <v>18552</v>
      </c>
      <c r="C3844" s="51" t="s">
        <v>18544</v>
      </c>
      <c r="D3844" s="51">
        <v>126734.77</v>
      </c>
    </row>
    <row r="3845" spans="1:4" ht="15.75" customHeight="1" x14ac:dyDescent="0.3">
      <c r="A3845" s="51">
        <v>2607109</v>
      </c>
      <c r="B3845" s="51" t="s">
        <v>18553</v>
      </c>
      <c r="C3845" s="51" t="s">
        <v>18544</v>
      </c>
      <c r="D3845" s="51">
        <v>167102.59</v>
      </c>
    </row>
    <row r="3846" spans="1:4" ht="15.75" customHeight="1" x14ac:dyDescent="0.3">
      <c r="A3846" s="51">
        <v>2607105</v>
      </c>
      <c r="B3846" s="51" t="s">
        <v>18554</v>
      </c>
      <c r="C3846" s="51" t="s">
        <v>18544</v>
      </c>
      <c r="D3846" s="51">
        <v>78346.259999999995</v>
      </c>
    </row>
    <row r="3847" spans="1:4" ht="15.75" customHeight="1" x14ac:dyDescent="0.3">
      <c r="A3847" s="51">
        <v>2607264</v>
      </c>
      <c r="B3847" s="51" t="s">
        <v>18555</v>
      </c>
      <c r="C3847" s="51" t="s">
        <v>18544</v>
      </c>
      <c r="D3847" s="51">
        <v>167102.59</v>
      </c>
    </row>
    <row r="3848" spans="1:4" ht="15.75" customHeight="1" x14ac:dyDescent="0.3">
      <c r="A3848" s="51">
        <v>2607093</v>
      </c>
      <c r="B3848" s="51" t="s">
        <v>18556</v>
      </c>
      <c r="C3848" s="51" t="s">
        <v>18544</v>
      </c>
      <c r="D3848" s="51">
        <v>35663.620000000003</v>
      </c>
    </row>
    <row r="3849" spans="1:4" ht="15.75" customHeight="1" x14ac:dyDescent="0.3">
      <c r="A3849" s="51">
        <v>2607088</v>
      </c>
      <c r="B3849" s="51" t="s">
        <v>18557</v>
      </c>
      <c r="C3849" s="51" t="s">
        <v>18544</v>
      </c>
      <c r="D3849" s="51">
        <v>14815.9</v>
      </c>
    </row>
    <row r="3850" spans="1:4" ht="15.75" customHeight="1" x14ac:dyDescent="0.3">
      <c r="A3850" s="51">
        <v>2607098</v>
      </c>
      <c r="B3850" s="51" t="s">
        <v>18558</v>
      </c>
      <c r="C3850" s="51" t="s">
        <v>18544</v>
      </c>
      <c r="D3850" s="51">
        <v>36057.160000000003</v>
      </c>
    </row>
    <row r="3851" spans="1:4" ht="15.75" customHeight="1" x14ac:dyDescent="0.3">
      <c r="A3851" s="51">
        <v>2607094</v>
      </c>
      <c r="B3851" s="51" t="s">
        <v>18559</v>
      </c>
      <c r="C3851" s="51" t="s">
        <v>18544</v>
      </c>
      <c r="D3851" s="51">
        <v>40202</v>
      </c>
    </row>
    <row r="3852" spans="1:4" ht="15.75" customHeight="1" x14ac:dyDescent="0.3">
      <c r="A3852" s="51">
        <v>2607089</v>
      </c>
      <c r="B3852" s="51" t="s">
        <v>18560</v>
      </c>
      <c r="C3852" s="51" t="s">
        <v>18544</v>
      </c>
      <c r="D3852" s="51">
        <v>16961.04</v>
      </c>
    </row>
    <row r="3853" spans="1:4" ht="15.75" customHeight="1" x14ac:dyDescent="0.3">
      <c r="A3853" s="51">
        <v>2607099</v>
      </c>
      <c r="B3853" s="51" t="s">
        <v>18561</v>
      </c>
      <c r="C3853" s="51" t="s">
        <v>18544</v>
      </c>
      <c r="D3853" s="51">
        <v>40650.33</v>
      </c>
    </row>
    <row r="3854" spans="1:4" ht="15.75" customHeight="1" x14ac:dyDescent="0.3">
      <c r="A3854" s="51">
        <v>2607095</v>
      </c>
      <c r="B3854" s="51" t="s">
        <v>18562</v>
      </c>
      <c r="C3854" s="51" t="s">
        <v>18544</v>
      </c>
      <c r="D3854" s="51">
        <v>47220.9</v>
      </c>
    </row>
    <row r="3855" spans="1:4" ht="15.75" customHeight="1" x14ac:dyDescent="0.3">
      <c r="A3855" s="51">
        <v>2607090</v>
      </c>
      <c r="B3855" s="51" t="s">
        <v>18563</v>
      </c>
      <c r="C3855" s="51" t="s">
        <v>18544</v>
      </c>
      <c r="D3855" s="51">
        <v>20645.09</v>
      </c>
    </row>
    <row r="3856" spans="1:4" ht="15.75" customHeight="1" x14ac:dyDescent="0.3">
      <c r="A3856" s="51">
        <v>2607260</v>
      </c>
      <c r="B3856" s="51" t="s">
        <v>18564</v>
      </c>
      <c r="C3856" s="51" t="s">
        <v>18544</v>
      </c>
      <c r="D3856" s="51">
        <v>47741.61</v>
      </c>
    </row>
    <row r="3857" spans="1:4" ht="15.75" customHeight="1" x14ac:dyDescent="0.3">
      <c r="A3857" s="51">
        <v>2607096</v>
      </c>
      <c r="B3857" s="51" t="s">
        <v>18565</v>
      </c>
      <c r="C3857" s="51" t="s">
        <v>18544</v>
      </c>
      <c r="D3857" s="51">
        <v>62249.62</v>
      </c>
    </row>
    <row r="3858" spans="1:4" ht="15.75" customHeight="1" x14ac:dyDescent="0.3">
      <c r="A3858" s="51">
        <v>2607091</v>
      </c>
      <c r="B3858" s="51" t="s">
        <v>18566</v>
      </c>
      <c r="C3858" s="51" t="s">
        <v>18544</v>
      </c>
      <c r="D3858" s="51">
        <v>25933.84</v>
      </c>
    </row>
    <row r="3859" spans="1:4" ht="15.75" customHeight="1" x14ac:dyDescent="0.3">
      <c r="A3859" s="51">
        <v>2607101</v>
      </c>
      <c r="B3859" s="51" t="s">
        <v>18567</v>
      </c>
      <c r="C3859" s="51" t="s">
        <v>18544</v>
      </c>
      <c r="D3859" s="51">
        <v>62935.9</v>
      </c>
    </row>
    <row r="3860" spans="1:4" ht="15.75" customHeight="1" x14ac:dyDescent="0.3">
      <c r="A3860" s="51">
        <v>2607092</v>
      </c>
      <c r="B3860" s="51" t="s">
        <v>18568</v>
      </c>
      <c r="C3860" s="51" t="s">
        <v>18544</v>
      </c>
      <c r="D3860" s="51">
        <v>28380.17</v>
      </c>
    </row>
    <row r="3861" spans="1:4" ht="15.75" customHeight="1" x14ac:dyDescent="0.3">
      <c r="A3861" s="51">
        <v>2607087</v>
      </c>
      <c r="B3861" s="51" t="s">
        <v>18569</v>
      </c>
      <c r="C3861" s="51" t="s">
        <v>18544</v>
      </c>
      <c r="D3861" s="51">
        <v>12368.78</v>
      </c>
    </row>
    <row r="3862" spans="1:4" ht="15.75" customHeight="1" x14ac:dyDescent="0.3">
      <c r="A3862" s="51">
        <v>2607097</v>
      </c>
      <c r="B3862" s="51" t="s">
        <v>18570</v>
      </c>
      <c r="C3862" s="51" t="s">
        <v>18544</v>
      </c>
      <c r="D3862" s="51">
        <v>28695.24</v>
      </c>
    </row>
    <row r="3863" spans="1:4" ht="15.75" customHeight="1" x14ac:dyDescent="0.3">
      <c r="A3863" s="51">
        <v>2607198</v>
      </c>
      <c r="B3863" s="51" t="s">
        <v>18571</v>
      </c>
      <c r="C3863" s="51" t="s">
        <v>14704</v>
      </c>
      <c r="D3863" s="51">
        <v>384.8</v>
      </c>
    </row>
    <row r="3864" spans="1:4" ht="15.75" customHeight="1" x14ac:dyDescent="0.3">
      <c r="A3864" s="51">
        <v>2809170</v>
      </c>
      <c r="B3864" s="51" t="s">
        <v>18572</v>
      </c>
      <c r="C3864" s="51" t="s">
        <v>14704</v>
      </c>
      <c r="D3864" s="51">
        <v>2046.69</v>
      </c>
    </row>
    <row r="3865" spans="1:4" ht="15.75" customHeight="1" x14ac:dyDescent="0.3">
      <c r="A3865" s="51">
        <v>2809183</v>
      </c>
      <c r="B3865" s="51" t="s">
        <v>18573</v>
      </c>
      <c r="C3865" s="51" t="s">
        <v>14704</v>
      </c>
      <c r="D3865" s="51">
        <v>2978.67</v>
      </c>
    </row>
    <row r="3866" spans="1:4" ht="15.75" customHeight="1" x14ac:dyDescent="0.3">
      <c r="A3866" s="51">
        <v>2809174</v>
      </c>
      <c r="B3866" s="51" t="s">
        <v>18574</v>
      </c>
      <c r="C3866" s="51" t="s">
        <v>14704</v>
      </c>
      <c r="D3866" s="51">
        <v>2143.08</v>
      </c>
    </row>
    <row r="3867" spans="1:4" ht="15.75" customHeight="1" x14ac:dyDescent="0.3">
      <c r="A3867" s="51">
        <v>2809196</v>
      </c>
      <c r="B3867" s="51" t="s">
        <v>18575</v>
      </c>
      <c r="C3867" s="51" t="s">
        <v>14704</v>
      </c>
      <c r="D3867" s="51">
        <v>3119.43</v>
      </c>
    </row>
    <row r="3868" spans="1:4" ht="15.75" customHeight="1" x14ac:dyDescent="0.3">
      <c r="A3868" s="51">
        <v>2809187</v>
      </c>
      <c r="B3868" s="51" t="s">
        <v>18576</v>
      </c>
      <c r="C3868" s="51" t="s">
        <v>14704</v>
      </c>
      <c r="D3868" s="51">
        <v>3124.99</v>
      </c>
    </row>
    <row r="3869" spans="1:4" ht="15.75" customHeight="1" x14ac:dyDescent="0.3">
      <c r="A3869" s="51">
        <v>2809178</v>
      </c>
      <c r="B3869" s="51" t="s">
        <v>18577</v>
      </c>
      <c r="C3869" s="51" t="s">
        <v>14704</v>
      </c>
      <c r="D3869" s="51">
        <v>2287.54</v>
      </c>
    </row>
    <row r="3870" spans="1:4" ht="15.75" customHeight="1" x14ac:dyDescent="0.3">
      <c r="A3870" s="51">
        <v>2809200</v>
      </c>
      <c r="B3870" s="51" t="s">
        <v>18578</v>
      </c>
      <c r="C3870" s="51" t="s">
        <v>14704</v>
      </c>
      <c r="D3870" s="51">
        <v>3271.86</v>
      </c>
    </row>
    <row r="3871" spans="1:4" ht="15.75" customHeight="1" x14ac:dyDescent="0.3">
      <c r="A3871" s="51">
        <v>2809191</v>
      </c>
      <c r="B3871" s="51" t="s">
        <v>18579</v>
      </c>
      <c r="C3871" s="51" t="s">
        <v>14704</v>
      </c>
      <c r="D3871" s="51">
        <v>3259.18</v>
      </c>
    </row>
    <row r="3872" spans="1:4" ht="15.75" customHeight="1" x14ac:dyDescent="0.3">
      <c r="A3872" s="51">
        <v>2809204</v>
      </c>
      <c r="B3872" s="51" t="s">
        <v>18580</v>
      </c>
      <c r="C3872" s="51" t="s">
        <v>14704</v>
      </c>
      <c r="D3872" s="51">
        <v>3411.4</v>
      </c>
    </row>
    <row r="3873" spans="1:4" ht="15.75" customHeight="1" x14ac:dyDescent="0.3">
      <c r="A3873" s="51">
        <v>2809171</v>
      </c>
      <c r="B3873" s="51" t="s">
        <v>18581</v>
      </c>
      <c r="C3873" s="51" t="s">
        <v>14704</v>
      </c>
      <c r="D3873" s="51">
        <v>2311.2199999999998</v>
      </c>
    </row>
    <row r="3874" spans="1:4" ht="15.75" customHeight="1" x14ac:dyDescent="0.3">
      <c r="A3874" s="51">
        <v>2809184</v>
      </c>
      <c r="B3874" s="51" t="s">
        <v>18582</v>
      </c>
      <c r="C3874" s="51" t="s">
        <v>14704</v>
      </c>
      <c r="D3874" s="51">
        <v>3361.98</v>
      </c>
    </row>
    <row r="3875" spans="1:4" ht="15.75" customHeight="1" x14ac:dyDescent="0.3">
      <c r="A3875" s="51">
        <v>2809175</v>
      </c>
      <c r="B3875" s="51" t="s">
        <v>18583</v>
      </c>
      <c r="C3875" s="51" t="s">
        <v>14704</v>
      </c>
      <c r="D3875" s="51">
        <v>2417.2600000000002</v>
      </c>
    </row>
    <row r="3876" spans="1:4" ht="15.75" customHeight="1" x14ac:dyDescent="0.3">
      <c r="A3876" s="51">
        <v>2809197</v>
      </c>
      <c r="B3876" s="51" t="s">
        <v>18584</v>
      </c>
      <c r="C3876" s="51" t="s">
        <v>14704</v>
      </c>
      <c r="D3876" s="51">
        <v>3517.44</v>
      </c>
    </row>
    <row r="3877" spans="1:4" ht="15.75" customHeight="1" x14ac:dyDescent="0.3">
      <c r="A3877" s="51">
        <v>2809188</v>
      </c>
      <c r="B3877" s="51" t="s">
        <v>18585</v>
      </c>
      <c r="C3877" s="51" t="s">
        <v>14704</v>
      </c>
      <c r="D3877" s="51">
        <v>3522.93</v>
      </c>
    </row>
    <row r="3878" spans="1:4" ht="15.75" customHeight="1" x14ac:dyDescent="0.3">
      <c r="A3878" s="51">
        <v>2809179</v>
      </c>
      <c r="B3878" s="51" t="s">
        <v>18586</v>
      </c>
      <c r="C3878" s="51" t="s">
        <v>14704</v>
      </c>
      <c r="D3878" s="51">
        <v>2576.16</v>
      </c>
    </row>
    <row r="3879" spans="1:4" ht="15.75" customHeight="1" x14ac:dyDescent="0.3">
      <c r="A3879" s="51">
        <v>2809201</v>
      </c>
      <c r="B3879" s="51" t="s">
        <v>18587</v>
      </c>
      <c r="C3879" s="51" t="s">
        <v>14704</v>
      </c>
      <c r="D3879" s="51">
        <v>3685.12</v>
      </c>
    </row>
    <row r="3880" spans="1:4" ht="15.75" customHeight="1" x14ac:dyDescent="0.3">
      <c r="A3880" s="51">
        <v>2809192</v>
      </c>
      <c r="B3880" s="51" t="s">
        <v>18588</v>
      </c>
      <c r="C3880" s="51" t="s">
        <v>14704</v>
      </c>
      <c r="D3880" s="51">
        <v>3670.54</v>
      </c>
    </row>
    <row r="3881" spans="1:4" ht="15.75" customHeight="1" x14ac:dyDescent="0.3">
      <c r="A3881" s="51">
        <v>2809205</v>
      </c>
      <c r="B3881" s="51" t="s">
        <v>18589</v>
      </c>
      <c r="C3881" s="51" t="s">
        <v>14704</v>
      </c>
      <c r="D3881" s="51">
        <v>3838.61</v>
      </c>
    </row>
    <row r="3882" spans="1:4" ht="15.75" customHeight="1" x14ac:dyDescent="0.3">
      <c r="A3882" s="51">
        <v>2809172</v>
      </c>
      <c r="B3882" s="51" t="s">
        <v>18590</v>
      </c>
      <c r="C3882" s="51" t="s">
        <v>14704</v>
      </c>
      <c r="D3882" s="51">
        <v>2703.41</v>
      </c>
    </row>
    <row r="3883" spans="1:4" ht="15.75" customHeight="1" x14ac:dyDescent="0.3">
      <c r="A3883" s="51">
        <v>2809185</v>
      </c>
      <c r="B3883" s="51" t="s">
        <v>18591</v>
      </c>
      <c r="C3883" s="51" t="s">
        <v>14704</v>
      </c>
      <c r="D3883" s="51">
        <v>3873.12</v>
      </c>
    </row>
    <row r="3884" spans="1:4" ht="15.75" customHeight="1" x14ac:dyDescent="0.3">
      <c r="A3884" s="51">
        <v>2809176</v>
      </c>
      <c r="B3884" s="51" t="s">
        <v>18592</v>
      </c>
      <c r="C3884" s="51" t="s">
        <v>14704</v>
      </c>
      <c r="D3884" s="51">
        <v>2820.05</v>
      </c>
    </row>
    <row r="3885" spans="1:4" ht="15.75" customHeight="1" x14ac:dyDescent="0.3">
      <c r="A3885" s="51">
        <v>2809198</v>
      </c>
      <c r="B3885" s="51" t="s">
        <v>18593</v>
      </c>
      <c r="C3885" s="51" t="s">
        <v>14704</v>
      </c>
      <c r="D3885" s="51">
        <v>4047.24</v>
      </c>
    </row>
    <row r="3886" spans="1:4" ht="15.75" customHeight="1" x14ac:dyDescent="0.3">
      <c r="A3886" s="51">
        <v>2809189</v>
      </c>
      <c r="B3886" s="51" t="s">
        <v>18594</v>
      </c>
      <c r="C3886" s="51" t="s">
        <v>14704</v>
      </c>
      <c r="D3886" s="51">
        <v>4050.16</v>
      </c>
    </row>
    <row r="3887" spans="1:4" ht="15.75" customHeight="1" x14ac:dyDescent="0.3">
      <c r="A3887" s="51">
        <v>2809180</v>
      </c>
      <c r="B3887" s="51" t="s">
        <v>18595</v>
      </c>
      <c r="C3887" s="51" t="s">
        <v>14704</v>
      </c>
      <c r="D3887" s="51">
        <v>2994.84</v>
      </c>
    </row>
    <row r="3888" spans="1:4" ht="15.75" customHeight="1" x14ac:dyDescent="0.3">
      <c r="A3888" s="51">
        <v>2809202</v>
      </c>
      <c r="B3888" s="51" t="s">
        <v>18596</v>
      </c>
      <c r="C3888" s="51" t="s">
        <v>14704</v>
      </c>
      <c r="D3888" s="51">
        <v>4231.68</v>
      </c>
    </row>
    <row r="3889" spans="1:4" ht="15.75" customHeight="1" x14ac:dyDescent="0.3">
      <c r="A3889" s="51">
        <v>2809193</v>
      </c>
      <c r="B3889" s="51" t="s">
        <v>18597</v>
      </c>
      <c r="C3889" s="51" t="s">
        <v>14704</v>
      </c>
      <c r="D3889" s="51">
        <v>4212.53</v>
      </c>
    </row>
    <row r="3890" spans="1:4" ht="15.75" customHeight="1" x14ac:dyDescent="0.3">
      <c r="A3890" s="51">
        <v>2809206</v>
      </c>
      <c r="B3890" s="51" t="s">
        <v>18598</v>
      </c>
      <c r="C3890" s="51" t="s">
        <v>14704</v>
      </c>
      <c r="D3890" s="51">
        <v>4400.53</v>
      </c>
    </row>
    <row r="3891" spans="1:4" ht="15.75" customHeight="1" x14ac:dyDescent="0.3">
      <c r="A3891" s="51">
        <v>2809190</v>
      </c>
      <c r="B3891" s="51" t="s">
        <v>18599</v>
      </c>
      <c r="C3891" s="51" t="s">
        <v>14704</v>
      </c>
      <c r="D3891" s="51">
        <v>5248.43</v>
      </c>
    </row>
    <row r="3892" spans="1:4" ht="15.75" customHeight="1" x14ac:dyDescent="0.3">
      <c r="A3892" s="51">
        <v>2809181</v>
      </c>
      <c r="B3892" s="51" t="s">
        <v>18600</v>
      </c>
      <c r="C3892" s="51" t="s">
        <v>14704</v>
      </c>
      <c r="D3892" s="51">
        <v>3683.43</v>
      </c>
    </row>
    <row r="3893" spans="1:4" ht="15.75" customHeight="1" x14ac:dyDescent="0.3">
      <c r="A3893" s="51">
        <v>2809203</v>
      </c>
      <c r="B3893" s="51" t="s">
        <v>18601</v>
      </c>
      <c r="C3893" s="51" t="s">
        <v>14704</v>
      </c>
      <c r="D3893" s="51">
        <v>5468.46</v>
      </c>
    </row>
    <row r="3894" spans="1:4" ht="15.75" customHeight="1" x14ac:dyDescent="0.3">
      <c r="A3894" s="51">
        <v>2809194</v>
      </c>
      <c r="B3894" s="51" t="s">
        <v>18602</v>
      </c>
      <c r="C3894" s="51" t="s">
        <v>14704</v>
      </c>
      <c r="D3894" s="51">
        <v>5443.27</v>
      </c>
    </row>
    <row r="3895" spans="1:4" ht="15.75" customHeight="1" x14ac:dyDescent="0.3">
      <c r="A3895" s="51">
        <v>2809207</v>
      </c>
      <c r="B3895" s="51" t="s">
        <v>18603</v>
      </c>
      <c r="C3895" s="51" t="s">
        <v>14704</v>
      </c>
      <c r="D3895" s="51">
        <v>5671.08</v>
      </c>
    </row>
    <row r="3896" spans="1:4" ht="15.75" customHeight="1" x14ac:dyDescent="0.3">
      <c r="A3896" s="51">
        <v>2809169</v>
      </c>
      <c r="B3896" s="51" t="s">
        <v>18604</v>
      </c>
      <c r="C3896" s="51" t="s">
        <v>14704</v>
      </c>
      <c r="D3896" s="51">
        <v>1758.37</v>
      </c>
    </row>
    <row r="3897" spans="1:4" ht="15.75" customHeight="1" x14ac:dyDescent="0.3">
      <c r="A3897" s="51">
        <v>2809182</v>
      </c>
      <c r="B3897" s="51" t="s">
        <v>18605</v>
      </c>
      <c r="C3897" s="51" t="s">
        <v>14704</v>
      </c>
      <c r="D3897" s="51">
        <v>2449.8000000000002</v>
      </c>
    </row>
    <row r="3898" spans="1:4" ht="15.75" customHeight="1" x14ac:dyDescent="0.3">
      <c r="A3898" s="51">
        <v>2809173</v>
      </c>
      <c r="B3898" s="51" t="s">
        <v>18606</v>
      </c>
      <c r="C3898" s="51" t="s">
        <v>14704</v>
      </c>
      <c r="D3898" s="51">
        <v>1846</v>
      </c>
    </row>
    <row r="3899" spans="1:4" ht="15.75" customHeight="1" x14ac:dyDescent="0.3">
      <c r="A3899" s="51">
        <v>2809195</v>
      </c>
      <c r="B3899" s="51" t="s">
        <v>18607</v>
      </c>
      <c r="C3899" s="51" t="s">
        <v>14704</v>
      </c>
      <c r="D3899" s="51">
        <v>2555.73</v>
      </c>
    </row>
    <row r="3900" spans="1:4" ht="15.75" customHeight="1" x14ac:dyDescent="0.3">
      <c r="A3900" s="51">
        <v>2809186</v>
      </c>
      <c r="B3900" s="51" t="s">
        <v>18608</v>
      </c>
      <c r="C3900" s="51" t="s">
        <v>14704</v>
      </c>
      <c r="D3900" s="51">
        <v>2582.8200000000002</v>
      </c>
    </row>
    <row r="3901" spans="1:4" ht="15.75" customHeight="1" x14ac:dyDescent="0.3">
      <c r="A3901" s="51">
        <v>2809177</v>
      </c>
      <c r="B3901" s="51" t="s">
        <v>18609</v>
      </c>
      <c r="C3901" s="51" t="s">
        <v>14704</v>
      </c>
      <c r="D3901" s="51">
        <v>1977.32</v>
      </c>
    </row>
    <row r="3902" spans="1:4" ht="15.75" customHeight="1" x14ac:dyDescent="0.3">
      <c r="A3902" s="51">
        <v>2809199</v>
      </c>
      <c r="B3902" s="51" t="s">
        <v>18610</v>
      </c>
      <c r="C3902" s="51" t="s">
        <v>14704</v>
      </c>
      <c r="D3902" s="51">
        <v>2694.3</v>
      </c>
    </row>
    <row r="3903" spans="1:4" ht="15.75" customHeight="1" x14ac:dyDescent="0.3">
      <c r="A3903" s="51">
        <v>2809219</v>
      </c>
      <c r="B3903" s="51" t="s">
        <v>18611</v>
      </c>
      <c r="C3903" s="51" t="s">
        <v>16512</v>
      </c>
      <c r="D3903" s="51">
        <v>25305.67</v>
      </c>
    </row>
    <row r="3904" spans="1:4" ht="15.75" customHeight="1" x14ac:dyDescent="0.3">
      <c r="A3904" s="51">
        <v>2809220</v>
      </c>
      <c r="B3904" s="51" t="s">
        <v>18612</v>
      </c>
      <c r="C3904" s="51" t="s">
        <v>16512</v>
      </c>
      <c r="D3904" s="51">
        <v>26835.97</v>
      </c>
    </row>
    <row r="3905" spans="1:4" ht="15.75" customHeight="1" x14ac:dyDescent="0.3">
      <c r="A3905" s="51">
        <v>2809221</v>
      </c>
      <c r="B3905" s="51" t="s">
        <v>18613</v>
      </c>
      <c r="C3905" s="51" t="s">
        <v>16512</v>
      </c>
      <c r="D3905" s="51">
        <v>27581.21</v>
      </c>
    </row>
    <row r="3906" spans="1:4" ht="15.75" customHeight="1" x14ac:dyDescent="0.3">
      <c r="A3906" s="51">
        <v>2809163</v>
      </c>
      <c r="B3906" s="51" t="s">
        <v>18614</v>
      </c>
      <c r="C3906" s="51" t="s">
        <v>16512</v>
      </c>
      <c r="D3906" s="51">
        <v>26435.49</v>
      </c>
    </row>
    <row r="3907" spans="1:4" ht="15.75" customHeight="1" x14ac:dyDescent="0.3">
      <c r="A3907" s="51">
        <v>2809164</v>
      </c>
      <c r="B3907" s="51" t="s">
        <v>18615</v>
      </c>
      <c r="C3907" s="51" t="s">
        <v>16512</v>
      </c>
      <c r="D3907" s="51">
        <v>28022.03</v>
      </c>
    </row>
    <row r="3908" spans="1:4" ht="15.75" customHeight="1" x14ac:dyDescent="0.3">
      <c r="A3908" s="51">
        <v>2809165</v>
      </c>
      <c r="B3908" s="51" t="s">
        <v>18616</v>
      </c>
      <c r="C3908" s="51" t="s">
        <v>16512</v>
      </c>
      <c r="D3908" s="51">
        <v>28788.19</v>
      </c>
    </row>
    <row r="3909" spans="1:4" ht="15.75" customHeight="1" x14ac:dyDescent="0.3">
      <c r="A3909" s="51">
        <v>2809216</v>
      </c>
      <c r="B3909" s="51" t="s">
        <v>18617</v>
      </c>
      <c r="C3909" s="51" t="s">
        <v>16512</v>
      </c>
      <c r="D3909" s="51">
        <v>23548.29</v>
      </c>
    </row>
    <row r="3910" spans="1:4" ht="15.75" customHeight="1" x14ac:dyDescent="0.3">
      <c r="A3910" s="51">
        <v>2809217</v>
      </c>
      <c r="B3910" s="51" t="s">
        <v>18618</v>
      </c>
      <c r="C3910" s="51" t="s">
        <v>16512</v>
      </c>
      <c r="D3910" s="51">
        <v>23935.71</v>
      </c>
    </row>
    <row r="3911" spans="1:4" ht="15.75" customHeight="1" x14ac:dyDescent="0.3">
      <c r="A3911" s="51">
        <v>2809218</v>
      </c>
      <c r="B3911" s="51" t="s">
        <v>18619</v>
      </c>
      <c r="C3911" s="51" t="s">
        <v>16512</v>
      </c>
      <c r="D3911" s="51">
        <v>25443.49</v>
      </c>
    </row>
    <row r="3912" spans="1:4" ht="15.75" customHeight="1" x14ac:dyDescent="0.3">
      <c r="A3912" s="51">
        <v>2809160</v>
      </c>
      <c r="B3912" s="51" t="s">
        <v>18620</v>
      </c>
      <c r="C3912" s="51" t="s">
        <v>16512</v>
      </c>
      <c r="D3912" s="51">
        <v>24609.65</v>
      </c>
    </row>
    <row r="3913" spans="1:4" ht="15.75" customHeight="1" x14ac:dyDescent="0.3">
      <c r="A3913" s="51">
        <v>2809161</v>
      </c>
      <c r="B3913" s="51" t="s">
        <v>18621</v>
      </c>
      <c r="C3913" s="51" t="s">
        <v>16512</v>
      </c>
      <c r="D3913" s="51">
        <v>24999.87</v>
      </c>
    </row>
    <row r="3914" spans="1:4" ht="15.75" customHeight="1" x14ac:dyDescent="0.3">
      <c r="A3914" s="51">
        <v>2809162</v>
      </c>
      <c r="B3914" s="51" t="s">
        <v>18622</v>
      </c>
      <c r="C3914" s="51" t="s">
        <v>16512</v>
      </c>
      <c r="D3914" s="51">
        <v>26563.439999999999</v>
      </c>
    </row>
    <row r="3915" spans="1:4" ht="15.75" customHeight="1" x14ac:dyDescent="0.3">
      <c r="A3915" s="51">
        <v>2809222</v>
      </c>
      <c r="B3915" s="51" t="s">
        <v>18623</v>
      </c>
      <c r="C3915" s="51" t="s">
        <v>16512</v>
      </c>
      <c r="D3915" s="51">
        <v>22768.63</v>
      </c>
    </row>
    <row r="3916" spans="1:4" ht="15.75" customHeight="1" x14ac:dyDescent="0.3">
      <c r="A3916" s="51">
        <v>2809223</v>
      </c>
      <c r="B3916" s="51" t="s">
        <v>18624</v>
      </c>
      <c r="C3916" s="51" t="s">
        <v>16512</v>
      </c>
      <c r="D3916" s="51">
        <v>29265.95</v>
      </c>
    </row>
    <row r="3917" spans="1:4" ht="15.75" customHeight="1" x14ac:dyDescent="0.3">
      <c r="A3917" s="51">
        <v>2809224</v>
      </c>
      <c r="B3917" s="51" t="s">
        <v>18625</v>
      </c>
      <c r="C3917" s="51" t="s">
        <v>16512</v>
      </c>
      <c r="D3917" s="51">
        <v>30383.82</v>
      </c>
    </row>
    <row r="3918" spans="1:4" ht="15.75" customHeight="1" x14ac:dyDescent="0.3">
      <c r="A3918" s="51">
        <v>2809166</v>
      </c>
      <c r="B3918" s="51" t="s">
        <v>18626</v>
      </c>
      <c r="C3918" s="51" t="s">
        <v>16512</v>
      </c>
      <c r="D3918" s="51">
        <v>23709.84</v>
      </c>
    </row>
    <row r="3919" spans="1:4" ht="15.75" customHeight="1" x14ac:dyDescent="0.3">
      <c r="A3919" s="51">
        <v>2809167</v>
      </c>
      <c r="B3919" s="51" t="s">
        <v>18627</v>
      </c>
      <c r="C3919" s="51" t="s">
        <v>16512</v>
      </c>
      <c r="D3919" s="51">
        <v>30523.68</v>
      </c>
    </row>
    <row r="3920" spans="1:4" ht="15.75" customHeight="1" x14ac:dyDescent="0.3">
      <c r="A3920" s="51">
        <v>2809168</v>
      </c>
      <c r="B3920" s="51" t="s">
        <v>18628</v>
      </c>
      <c r="C3920" s="51" t="s">
        <v>16512</v>
      </c>
      <c r="D3920" s="51">
        <v>31672.93</v>
      </c>
    </row>
    <row r="3921" spans="1:4" ht="15.75" customHeight="1" x14ac:dyDescent="0.3">
      <c r="A3921" s="51">
        <v>2809158</v>
      </c>
      <c r="B3921" s="51" t="s">
        <v>18629</v>
      </c>
      <c r="C3921" s="51" t="s">
        <v>14704</v>
      </c>
      <c r="D3921" s="51">
        <v>12.48</v>
      </c>
    </row>
    <row r="3922" spans="1:4" ht="15.75" customHeight="1" x14ac:dyDescent="0.3">
      <c r="A3922" s="51">
        <v>2809159</v>
      </c>
      <c r="B3922" s="51" t="s">
        <v>18630</v>
      </c>
      <c r="C3922" s="51" t="s">
        <v>14704</v>
      </c>
      <c r="D3922" s="51">
        <v>9.39</v>
      </c>
    </row>
    <row r="3923" spans="1:4" ht="15.75" customHeight="1" x14ac:dyDescent="0.3">
      <c r="A3923" s="51">
        <v>2909152</v>
      </c>
      <c r="B3923" s="51" t="s">
        <v>18631</v>
      </c>
      <c r="C3923" s="51" t="s">
        <v>16512</v>
      </c>
      <c r="D3923" s="51">
        <v>119.82</v>
      </c>
    </row>
    <row r="3924" spans="1:4" ht="15.75" customHeight="1" x14ac:dyDescent="0.3">
      <c r="A3924" s="51">
        <v>2909153</v>
      </c>
      <c r="B3924" s="51" t="s">
        <v>18632</v>
      </c>
      <c r="C3924" s="51" t="s">
        <v>16512</v>
      </c>
      <c r="D3924" s="51">
        <v>146.33000000000001</v>
      </c>
    </row>
    <row r="3925" spans="1:4" ht="15.75" customHeight="1" x14ac:dyDescent="0.3">
      <c r="A3925" s="51">
        <v>2909151</v>
      </c>
      <c r="B3925" s="51" t="s">
        <v>18633</v>
      </c>
      <c r="C3925" s="51" t="s">
        <v>16512</v>
      </c>
      <c r="D3925" s="51">
        <v>71.94</v>
      </c>
    </row>
    <row r="3926" spans="1:4" ht="15.75" customHeight="1" x14ac:dyDescent="0.3">
      <c r="A3926" s="51">
        <v>2909145</v>
      </c>
      <c r="B3926" s="51" t="s">
        <v>18634</v>
      </c>
      <c r="C3926" s="51" t="s">
        <v>14704</v>
      </c>
      <c r="D3926" s="51">
        <v>12.69</v>
      </c>
    </row>
    <row r="3927" spans="1:4" ht="15.75" customHeight="1" x14ac:dyDescent="0.3">
      <c r="A3927" s="51">
        <v>2909379</v>
      </c>
      <c r="B3927" s="51" t="s">
        <v>18635</v>
      </c>
      <c r="C3927" s="51" t="s">
        <v>16512</v>
      </c>
      <c r="D3927" s="51">
        <v>7026.86</v>
      </c>
    </row>
    <row r="3928" spans="1:4" ht="15.75" customHeight="1" x14ac:dyDescent="0.3">
      <c r="A3928" s="51">
        <v>2909381</v>
      </c>
      <c r="B3928" s="51" t="s">
        <v>18636</v>
      </c>
      <c r="C3928" s="51" t="s">
        <v>16512</v>
      </c>
      <c r="D3928" s="51">
        <v>7352.97</v>
      </c>
    </row>
    <row r="3929" spans="1:4" ht="15.75" customHeight="1" x14ac:dyDescent="0.3">
      <c r="A3929" s="51">
        <v>2909388</v>
      </c>
      <c r="B3929" s="51" t="s">
        <v>18637</v>
      </c>
      <c r="C3929" s="51" t="s">
        <v>16512</v>
      </c>
      <c r="D3929" s="51">
        <v>7746.53</v>
      </c>
    </row>
    <row r="3930" spans="1:4" ht="15.75" customHeight="1" x14ac:dyDescent="0.3">
      <c r="A3930" s="51">
        <v>2909380</v>
      </c>
      <c r="B3930" s="51" t="s">
        <v>18638</v>
      </c>
      <c r="C3930" s="51" t="s">
        <v>16512</v>
      </c>
      <c r="D3930" s="51">
        <v>10298.5</v>
      </c>
    </row>
    <row r="3931" spans="1:4" ht="15.75" customHeight="1" x14ac:dyDescent="0.3">
      <c r="A3931" s="51">
        <v>2909382</v>
      </c>
      <c r="B3931" s="51" t="s">
        <v>18639</v>
      </c>
      <c r="C3931" s="51" t="s">
        <v>16512</v>
      </c>
      <c r="D3931" s="51">
        <v>10786.52</v>
      </c>
    </row>
    <row r="3932" spans="1:4" ht="15.75" customHeight="1" x14ac:dyDescent="0.3">
      <c r="A3932" s="51">
        <v>2909387</v>
      </c>
      <c r="B3932" s="51" t="s">
        <v>18640</v>
      </c>
      <c r="C3932" s="51" t="s">
        <v>16512</v>
      </c>
      <c r="D3932" s="51">
        <v>11379.32</v>
      </c>
    </row>
    <row r="3933" spans="1:4" ht="15.75" customHeight="1" x14ac:dyDescent="0.3">
      <c r="A3933" s="51">
        <v>2909375</v>
      </c>
      <c r="B3933" s="51" t="s">
        <v>18641</v>
      </c>
      <c r="C3933" s="51" t="s">
        <v>16512</v>
      </c>
      <c r="D3933" s="51">
        <v>11327.1</v>
      </c>
    </row>
    <row r="3934" spans="1:4" ht="15.75" customHeight="1" x14ac:dyDescent="0.3">
      <c r="A3934" s="51">
        <v>2909377</v>
      </c>
      <c r="B3934" s="51" t="s">
        <v>18642</v>
      </c>
      <c r="C3934" s="51" t="s">
        <v>16512</v>
      </c>
      <c r="D3934" s="51">
        <v>11856.07</v>
      </c>
    </row>
    <row r="3935" spans="1:4" ht="15.75" customHeight="1" x14ac:dyDescent="0.3">
      <c r="A3935" s="51">
        <v>2909386</v>
      </c>
      <c r="B3935" s="51" t="s">
        <v>18643</v>
      </c>
      <c r="C3935" s="51" t="s">
        <v>16512</v>
      </c>
      <c r="D3935" s="51">
        <v>12494</v>
      </c>
    </row>
    <row r="3936" spans="1:4" ht="15.75" customHeight="1" x14ac:dyDescent="0.3">
      <c r="A3936" s="51">
        <v>2909376</v>
      </c>
      <c r="B3936" s="51" t="s">
        <v>18644</v>
      </c>
      <c r="C3936" s="51" t="s">
        <v>16512</v>
      </c>
      <c r="D3936" s="51">
        <v>16636.830000000002</v>
      </c>
    </row>
    <row r="3937" spans="1:4" ht="15.75" customHeight="1" x14ac:dyDescent="0.3">
      <c r="A3937" s="51">
        <v>2909378</v>
      </c>
      <c r="B3937" s="51" t="s">
        <v>18645</v>
      </c>
      <c r="C3937" s="51" t="s">
        <v>16512</v>
      </c>
      <c r="D3937" s="51">
        <v>17436.68</v>
      </c>
    </row>
    <row r="3938" spans="1:4" ht="15.75" customHeight="1" x14ac:dyDescent="0.3">
      <c r="A3938" s="51">
        <v>2909385</v>
      </c>
      <c r="B3938" s="51" t="s">
        <v>18646</v>
      </c>
      <c r="C3938" s="51" t="s">
        <v>16512</v>
      </c>
      <c r="D3938" s="51">
        <v>18388.07</v>
      </c>
    </row>
    <row r="3939" spans="1:4" ht="15.75" customHeight="1" x14ac:dyDescent="0.3">
      <c r="A3939" s="51">
        <v>2909383</v>
      </c>
      <c r="B3939" s="51" t="s">
        <v>18647</v>
      </c>
      <c r="C3939" s="51" t="s">
        <v>16512</v>
      </c>
      <c r="D3939" s="51">
        <v>6176.85</v>
      </c>
    </row>
    <row r="3940" spans="1:4" ht="15.75" customHeight="1" x14ac:dyDescent="0.3">
      <c r="A3940" s="51">
        <v>2909384</v>
      </c>
      <c r="B3940" s="51" t="s">
        <v>18648</v>
      </c>
      <c r="C3940" s="51" t="s">
        <v>16512</v>
      </c>
      <c r="D3940" s="51">
        <v>6484.42</v>
      </c>
    </row>
    <row r="3941" spans="1:4" ht="15.75" customHeight="1" x14ac:dyDescent="0.3">
      <c r="A3941" s="51">
        <v>2909148</v>
      </c>
      <c r="B3941" s="51" t="s">
        <v>18649</v>
      </c>
      <c r="C3941" s="51" t="s">
        <v>16512</v>
      </c>
      <c r="D3941" s="51">
        <v>437.93</v>
      </c>
    </row>
    <row r="3942" spans="1:4" ht="15.75" customHeight="1" x14ac:dyDescent="0.3">
      <c r="A3942" s="51">
        <v>2909389</v>
      </c>
      <c r="B3942" s="51" t="s">
        <v>18650</v>
      </c>
      <c r="C3942" s="51" t="s">
        <v>16512</v>
      </c>
      <c r="D3942" s="51">
        <v>4120.0600000000004</v>
      </c>
    </row>
    <row r="3943" spans="1:4" ht="15.75" customHeight="1" x14ac:dyDescent="0.3">
      <c r="A3943" s="51">
        <v>2909390</v>
      </c>
      <c r="B3943" s="51" t="s">
        <v>18651</v>
      </c>
      <c r="C3943" s="51" t="s">
        <v>16512</v>
      </c>
      <c r="D3943" s="51">
        <v>2901.46</v>
      </c>
    </row>
    <row r="3944" spans="1:4" ht="15.75" customHeight="1" x14ac:dyDescent="0.3">
      <c r="A3944" s="51">
        <v>2909391</v>
      </c>
      <c r="B3944" s="51" t="s">
        <v>18652</v>
      </c>
      <c r="C3944" s="51" t="s">
        <v>16512</v>
      </c>
      <c r="D3944" s="51">
        <v>4944.3900000000003</v>
      </c>
    </row>
    <row r="3945" spans="1:4" ht="15.75" customHeight="1" x14ac:dyDescent="0.3">
      <c r="A3945" s="51">
        <v>3009336</v>
      </c>
      <c r="B3945" s="51" t="s">
        <v>18653</v>
      </c>
      <c r="C3945" s="51" t="s">
        <v>14704</v>
      </c>
      <c r="D3945" s="51">
        <v>113.65</v>
      </c>
    </row>
    <row r="3946" spans="1:4" ht="15.75" customHeight="1" x14ac:dyDescent="0.3">
      <c r="A3946" s="51">
        <v>3009337</v>
      </c>
      <c r="B3946" s="51" t="s">
        <v>18654</v>
      </c>
      <c r="C3946" s="51" t="s">
        <v>14704</v>
      </c>
      <c r="D3946" s="51">
        <v>116.7</v>
      </c>
    </row>
    <row r="3947" spans="1:4" ht="15.75" customHeight="1" x14ac:dyDescent="0.3">
      <c r="A3947" s="51">
        <v>3009340</v>
      </c>
      <c r="B3947" s="51" t="s">
        <v>18655</v>
      </c>
      <c r="C3947" s="51" t="s">
        <v>14704</v>
      </c>
      <c r="D3947" s="51">
        <v>218.46</v>
      </c>
    </row>
    <row r="3948" spans="1:4" ht="15.75" customHeight="1" x14ac:dyDescent="0.3">
      <c r="A3948" s="51">
        <v>3009341</v>
      </c>
      <c r="B3948" s="51" t="s">
        <v>18656</v>
      </c>
      <c r="C3948" s="51" t="s">
        <v>14704</v>
      </c>
      <c r="D3948" s="51">
        <v>224.55</v>
      </c>
    </row>
    <row r="3949" spans="1:4" ht="15.75" customHeight="1" x14ac:dyDescent="0.3">
      <c r="A3949" s="51">
        <v>3009344</v>
      </c>
      <c r="B3949" s="51" t="s">
        <v>18657</v>
      </c>
      <c r="C3949" s="51" t="s">
        <v>14704</v>
      </c>
      <c r="D3949" s="51">
        <v>114.14</v>
      </c>
    </row>
    <row r="3950" spans="1:4" ht="15.75" customHeight="1" x14ac:dyDescent="0.3">
      <c r="A3950" s="51">
        <v>3009345</v>
      </c>
      <c r="B3950" s="51" t="s">
        <v>18658</v>
      </c>
      <c r="C3950" s="51" t="s">
        <v>14704</v>
      </c>
      <c r="D3950" s="51">
        <v>117.19</v>
      </c>
    </row>
    <row r="3951" spans="1:4" ht="15.75" customHeight="1" x14ac:dyDescent="0.3">
      <c r="A3951" s="51">
        <v>3009348</v>
      </c>
      <c r="B3951" s="51" t="s">
        <v>18659</v>
      </c>
      <c r="C3951" s="51" t="s">
        <v>14704</v>
      </c>
      <c r="D3951" s="51">
        <v>218.52</v>
      </c>
    </row>
    <row r="3952" spans="1:4" ht="15.75" customHeight="1" x14ac:dyDescent="0.3">
      <c r="A3952" s="51">
        <v>3009349</v>
      </c>
      <c r="B3952" s="51" t="s">
        <v>18660</v>
      </c>
      <c r="C3952" s="51" t="s">
        <v>14704</v>
      </c>
      <c r="D3952" s="51">
        <v>224.61</v>
      </c>
    </row>
    <row r="3953" spans="1:4" ht="15.75" customHeight="1" x14ac:dyDescent="0.3">
      <c r="A3953" s="51">
        <v>3009338</v>
      </c>
      <c r="B3953" s="51" t="s">
        <v>18661</v>
      </c>
      <c r="C3953" s="51" t="s">
        <v>14704</v>
      </c>
      <c r="D3953" s="51">
        <v>113.65</v>
      </c>
    </row>
    <row r="3954" spans="1:4" ht="15.75" customHeight="1" x14ac:dyDescent="0.3">
      <c r="A3954" s="51">
        <v>3009339</v>
      </c>
      <c r="B3954" s="51" t="s">
        <v>18662</v>
      </c>
      <c r="C3954" s="51" t="s">
        <v>14704</v>
      </c>
      <c r="D3954" s="51">
        <v>116.7</v>
      </c>
    </row>
    <row r="3955" spans="1:4" ht="15.75" customHeight="1" x14ac:dyDescent="0.3">
      <c r="A3955" s="51">
        <v>3009342</v>
      </c>
      <c r="B3955" s="51" t="s">
        <v>18663</v>
      </c>
      <c r="C3955" s="51" t="s">
        <v>14704</v>
      </c>
      <c r="D3955" s="51">
        <v>218.46</v>
      </c>
    </row>
    <row r="3956" spans="1:4" ht="15.75" customHeight="1" x14ac:dyDescent="0.3">
      <c r="A3956" s="51">
        <v>3009343</v>
      </c>
      <c r="B3956" s="51" t="s">
        <v>18664</v>
      </c>
      <c r="C3956" s="51" t="s">
        <v>14704</v>
      </c>
      <c r="D3956" s="51">
        <v>224.55</v>
      </c>
    </row>
    <row r="3957" spans="1:4" ht="15.75" customHeight="1" x14ac:dyDescent="0.3">
      <c r="A3957" s="51">
        <v>3009346</v>
      </c>
      <c r="B3957" s="51" t="s">
        <v>18665</v>
      </c>
      <c r="C3957" s="51" t="s">
        <v>14704</v>
      </c>
      <c r="D3957" s="51">
        <v>114.14</v>
      </c>
    </row>
    <row r="3958" spans="1:4" ht="15.75" customHeight="1" x14ac:dyDescent="0.3">
      <c r="A3958" s="51">
        <v>3009347</v>
      </c>
      <c r="B3958" s="51" t="s">
        <v>18666</v>
      </c>
      <c r="C3958" s="51" t="s">
        <v>14704</v>
      </c>
      <c r="D3958" s="51">
        <v>117.19</v>
      </c>
    </row>
    <row r="3959" spans="1:4" ht="15.75" customHeight="1" x14ac:dyDescent="0.3">
      <c r="A3959" s="51">
        <v>3009350</v>
      </c>
      <c r="B3959" s="51" t="s">
        <v>18667</v>
      </c>
      <c r="C3959" s="51" t="s">
        <v>14704</v>
      </c>
      <c r="D3959" s="51">
        <v>218.52</v>
      </c>
    </row>
    <row r="3960" spans="1:4" ht="15.75" customHeight="1" x14ac:dyDescent="0.3">
      <c r="A3960" s="51">
        <v>3009351</v>
      </c>
      <c r="B3960" s="51" t="s">
        <v>18668</v>
      </c>
      <c r="C3960" s="51" t="s">
        <v>14704</v>
      </c>
      <c r="D3960" s="51">
        <v>224.61</v>
      </c>
    </row>
    <row r="3961" spans="1:4" ht="15.75" customHeight="1" x14ac:dyDescent="0.3">
      <c r="A3961" s="51">
        <v>3009080</v>
      </c>
      <c r="B3961" s="51" t="s">
        <v>18669</v>
      </c>
      <c r="C3961" s="51" t="s">
        <v>14704</v>
      </c>
      <c r="D3961" s="51">
        <v>0.17</v>
      </c>
    </row>
    <row r="3962" spans="1:4" ht="15.75" customHeight="1" x14ac:dyDescent="0.3">
      <c r="A3962" s="51">
        <v>3009075</v>
      </c>
      <c r="B3962" s="51" t="s">
        <v>18670</v>
      </c>
      <c r="C3962" s="51" t="s">
        <v>14704</v>
      </c>
      <c r="D3962" s="51">
        <v>55.34</v>
      </c>
    </row>
    <row r="3963" spans="1:4" ht="15.75" customHeight="1" x14ac:dyDescent="0.3">
      <c r="A3963" s="51">
        <v>3009076</v>
      </c>
      <c r="B3963" s="51" t="s">
        <v>18671</v>
      </c>
      <c r="C3963" s="51" t="s">
        <v>14704</v>
      </c>
      <c r="D3963" s="51">
        <v>57.15</v>
      </c>
    </row>
    <row r="3964" spans="1:4" ht="15.75" customHeight="1" x14ac:dyDescent="0.3">
      <c r="A3964" s="51">
        <v>3009077</v>
      </c>
      <c r="B3964" s="51" t="s">
        <v>18672</v>
      </c>
      <c r="C3964" s="51" t="s">
        <v>14704</v>
      </c>
      <c r="D3964" s="51">
        <v>60.33</v>
      </c>
    </row>
    <row r="3965" spans="1:4" ht="15.75" customHeight="1" x14ac:dyDescent="0.3">
      <c r="A3965" s="51">
        <v>3009078</v>
      </c>
      <c r="B3965" s="51" t="s">
        <v>18673</v>
      </c>
      <c r="C3965" s="51" t="s">
        <v>14704</v>
      </c>
      <c r="D3965" s="51">
        <v>62.78</v>
      </c>
    </row>
    <row r="3966" spans="1:4" ht="15.75" customHeight="1" x14ac:dyDescent="0.3">
      <c r="A3966" s="51">
        <v>3009087</v>
      </c>
      <c r="B3966" s="51" t="s">
        <v>18674</v>
      </c>
      <c r="C3966" s="51" t="s">
        <v>14704</v>
      </c>
      <c r="D3966" s="51">
        <v>0.1</v>
      </c>
    </row>
    <row r="3967" spans="1:4" ht="15.75" customHeight="1" x14ac:dyDescent="0.3">
      <c r="A3967" s="51">
        <v>3009085</v>
      </c>
      <c r="B3967" s="51" t="s">
        <v>18675</v>
      </c>
      <c r="C3967" s="51" t="s">
        <v>10</v>
      </c>
      <c r="D3967" s="51">
        <v>1046.07</v>
      </c>
    </row>
    <row r="3968" spans="1:4" ht="15.75" customHeight="1" x14ac:dyDescent="0.3">
      <c r="A3968" s="51">
        <v>3009086</v>
      </c>
      <c r="B3968" s="51" t="s">
        <v>18676</v>
      </c>
      <c r="C3968" s="51" t="s">
        <v>10</v>
      </c>
      <c r="D3968" s="51">
        <v>1382.52</v>
      </c>
    </row>
    <row r="3969" spans="1:4" ht="15.75" customHeight="1" x14ac:dyDescent="0.3">
      <c r="A3969" s="51">
        <v>3009089</v>
      </c>
      <c r="B3969" s="51" t="s">
        <v>18677</v>
      </c>
      <c r="C3969" s="51" t="s">
        <v>10</v>
      </c>
      <c r="D3969" s="51">
        <v>1689.89</v>
      </c>
    </row>
    <row r="3970" spans="1:4" ht="15.75" customHeight="1" x14ac:dyDescent="0.3">
      <c r="A3970" s="51">
        <v>3009090</v>
      </c>
      <c r="B3970" s="51" t="s">
        <v>18678</v>
      </c>
      <c r="C3970" s="51" t="s">
        <v>10</v>
      </c>
      <c r="D3970" s="51">
        <v>1527.96</v>
      </c>
    </row>
    <row r="3971" spans="1:4" ht="15.75" customHeight="1" x14ac:dyDescent="0.3">
      <c r="A3971" s="51">
        <v>3009004</v>
      </c>
      <c r="B3971" s="51" t="s">
        <v>18679</v>
      </c>
      <c r="C3971" s="51" t="s">
        <v>14704</v>
      </c>
      <c r="D3971" s="51">
        <v>418.66</v>
      </c>
    </row>
    <row r="3972" spans="1:4" ht="15.75" customHeight="1" x14ac:dyDescent="0.3">
      <c r="A3972" s="51">
        <v>3009002</v>
      </c>
      <c r="B3972" s="51" t="s">
        <v>18680</v>
      </c>
      <c r="C3972" s="51" t="s">
        <v>14704</v>
      </c>
      <c r="D3972" s="51">
        <v>316.2</v>
      </c>
    </row>
    <row r="3973" spans="1:4" ht="15.75" customHeight="1" x14ac:dyDescent="0.3">
      <c r="A3973" s="51">
        <v>3009006</v>
      </c>
      <c r="B3973" s="51" t="s">
        <v>18681</v>
      </c>
      <c r="C3973" s="51" t="s">
        <v>14704</v>
      </c>
      <c r="D3973" s="51">
        <v>570.80999999999995</v>
      </c>
    </row>
    <row r="3974" spans="1:4" ht="15.75" customHeight="1" x14ac:dyDescent="0.3">
      <c r="A3974" s="51">
        <v>3009335</v>
      </c>
      <c r="B3974" s="51" t="s">
        <v>18682</v>
      </c>
      <c r="C3974" s="51" t="s">
        <v>14704</v>
      </c>
      <c r="D3974" s="51">
        <v>1096.6500000000001</v>
      </c>
    </row>
    <row r="3975" spans="1:4" ht="15.75" customHeight="1" x14ac:dyDescent="0.3">
      <c r="A3975" s="51">
        <v>3009334</v>
      </c>
      <c r="B3975" s="51" t="s">
        <v>18683</v>
      </c>
      <c r="C3975" s="51" t="s">
        <v>14704</v>
      </c>
      <c r="D3975" s="51">
        <v>781.34</v>
      </c>
    </row>
    <row r="3976" spans="1:4" ht="15.75" customHeight="1" x14ac:dyDescent="0.3">
      <c r="A3976" s="51">
        <v>3009280</v>
      </c>
      <c r="B3976" s="51" t="s">
        <v>18684</v>
      </c>
      <c r="C3976" s="51" t="s">
        <v>16512</v>
      </c>
      <c r="D3976" s="51">
        <v>721364.29</v>
      </c>
    </row>
    <row r="3977" spans="1:4" ht="15.75" customHeight="1" x14ac:dyDescent="0.3">
      <c r="A3977" s="51">
        <v>3009281</v>
      </c>
      <c r="B3977" s="51" t="s">
        <v>18685</v>
      </c>
      <c r="C3977" s="51" t="s">
        <v>16512</v>
      </c>
      <c r="D3977" s="51">
        <v>713457.51</v>
      </c>
    </row>
    <row r="3978" spans="1:4" ht="15.75" customHeight="1" x14ac:dyDescent="0.3">
      <c r="A3978" s="51">
        <v>3009061</v>
      </c>
      <c r="B3978" s="51" t="s">
        <v>18686</v>
      </c>
      <c r="C3978" s="51" t="s">
        <v>16512</v>
      </c>
      <c r="D3978" s="51">
        <v>757282.1</v>
      </c>
    </row>
    <row r="3979" spans="1:4" ht="15.75" customHeight="1" x14ac:dyDescent="0.3">
      <c r="A3979" s="51">
        <v>3009062</v>
      </c>
      <c r="B3979" s="51" t="s">
        <v>18687</v>
      </c>
      <c r="C3979" s="51" t="s">
        <v>16512</v>
      </c>
      <c r="D3979" s="51">
        <v>748980.54</v>
      </c>
    </row>
    <row r="3980" spans="1:4" ht="15.75" customHeight="1" x14ac:dyDescent="0.3">
      <c r="A3980" s="51">
        <v>3009278</v>
      </c>
      <c r="B3980" s="51" t="s">
        <v>18688</v>
      </c>
      <c r="C3980" s="51" t="s">
        <v>16512</v>
      </c>
      <c r="D3980" s="51">
        <v>545492.62</v>
      </c>
    </row>
    <row r="3981" spans="1:4" ht="15.75" customHeight="1" x14ac:dyDescent="0.3">
      <c r="A3981" s="51">
        <v>3009279</v>
      </c>
      <c r="B3981" s="51" t="s">
        <v>18689</v>
      </c>
      <c r="C3981" s="51" t="s">
        <v>16512</v>
      </c>
      <c r="D3981" s="51">
        <v>539619.14</v>
      </c>
    </row>
    <row r="3982" spans="1:4" ht="15.75" customHeight="1" x14ac:dyDescent="0.3">
      <c r="A3982" s="51">
        <v>3009059</v>
      </c>
      <c r="B3982" s="51" t="s">
        <v>18690</v>
      </c>
      <c r="C3982" s="51" t="s">
        <v>16512</v>
      </c>
      <c r="D3982" s="51">
        <v>572653.77</v>
      </c>
    </row>
    <row r="3983" spans="1:4" ht="15.75" customHeight="1" x14ac:dyDescent="0.3">
      <c r="A3983" s="51">
        <v>3009060</v>
      </c>
      <c r="B3983" s="51" t="s">
        <v>18691</v>
      </c>
      <c r="C3983" s="51" t="s">
        <v>16512</v>
      </c>
      <c r="D3983" s="51">
        <v>566486.74</v>
      </c>
    </row>
    <row r="3984" spans="1:4" ht="15.75" customHeight="1" x14ac:dyDescent="0.3">
      <c r="A3984" s="51">
        <v>3009282</v>
      </c>
      <c r="B3984" s="51" t="s">
        <v>18692</v>
      </c>
      <c r="C3984" s="51" t="s">
        <v>16512</v>
      </c>
      <c r="D3984" s="51">
        <v>975000.17</v>
      </c>
    </row>
    <row r="3985" spans="1:4" ht="15.75" customHeight="1" x14ac:dyDescent="0.3">
      <c r="A3985" s="51">
        <v>3009283</v>
      </c>
      <c r="B3985" s="51" t="s">
        <v>18693</v>
      </c>
      <c r="C3985" s="51" t="s">
        <v>16512</v>
      </c>
      <c r="D3985" s="51">
        <v>967089.23</v>
      </c>
    </row>
    <row r="3986" spans="1:4" ht="15.75" customHeight="1" x14ac:dyDescent="0.3">
      <c r="A3986" s="51">
        <v>3009063</v>
      </c>
      <c r="B3986" s="51" t="s">
        <v>18694</v>
      </c>
      <c r="C3986" s="51" t="s">
        <v>16512</v>
      </c>
      <c r="D3986" s="51">
        <v>1023546.52</v>
      </c>
    </row>
    <row r="3987" spans="1:4" ht="15.75" customHeight="1" x14ac:dyDescent="0.3">
      <c r="A3987" s="51">
        <v>3009064</v>
      </c>
      <c r="B3987" s="51" t="s">
        <v>18695</v>
      </c>
      <c r="C3987" s="51" t="s">
        <v>16512</v>
      </c>
      <c r="D3987" s="51">
        <v>1015240.59</v>
      </c>
    </row>
    <row r="3988" spans="1:4" ht="15.75" customHeight="1" x14ac:dyDescent="0.3">
      <c r="A3988" s="51">
        <v>3009081</v>
      </c>
      <c r="B3988" s="51" t="s">
        <v>18696</v>
      </c>
      <c r="C3988" s="51" t="s">
        <v>14704</v>
      </c>
      <c r="D3988" s="51">
        <v>631.9</v>
      </c>
    </row>
    <row r="3989" spans="1:4" ht="15.75" customHeight="1" x14ac:dyDescent="0.3">
      <c r="A3989" s="51">
        <v>3009082</v>
      </c>
      <c r="B3989" s="51" t="s">
        <v>18697</v>
      </c>
      <c r="C3989" s="51" t="s">
        <v>14704</v>
      </c>
      <c r="D3989" s="51">
        <v>723.7</v>
      </c>
    </row>
    <row r="3990" spans="1:4" ht="15.75" customHeight="1" x14ac:dyDescent="0.3">
      <c r="A3990" s="51">
        <v>3009083</v>
      </c>
      <c r="B3990" s="51" t="s">
        <v>18698</v>
      </c>
      <c r="C3990" s="51" t="s">
        <v>14704</v>
      </c>
      <c r="D3990" s="51">
        <v>754.33</v>
      </c>
    </row>
    <row r="3991" spans="1:4" ht="15.75" customHeight="1" x14ac:dyDescent="0.3">
      <c r="A3991" s="51">
        <v>3009084</v>
      </c>
      <c r="B3991" s="51" t="s">
        <v>18699</v>
      </c>
      <c r="C3991" s="51" t="s">
        <v>14704</v>
      </c>
      <c r="D3991" s="51">
        <v>791.15</v>
      </c>
    </row>
    <row r="3992" spans="1:4" ht="15.75" customHeight="1" x14ac:dyDescent="0.3">
      <c r="A3992" s="51">
        <v>3009070</v>
      </c>
      <c r="B3992" s="51" t="s">
        <v>18700</v>
      </c>
      <c r="C3992" s="51" t="s">
        <v>14704</v>
      </c>
      <c r="D3992" s="51">
        <v>313.02999999999997</v>
      </c>
    </row>
    <row r="3993" spans="1:4" ht="15.75" customHeight="1" x14ac:dyDescent="0.3">
      <c r="A3993" s="51">
        <v>3009285</v>
      </c>
      <c r="B3993" s="51" t="s">
        <v>18701</v>
      </c>
      <c r="C3993" s="51" t="s">
        <v>16512</v>
      </c>
      <c r="D3993" s="51">
        <v>497217.55</v>
      </c>
    </row>
    <row r="3994" spans="1:4" ht="15.75" customHeight="1" x14ac:dyDescent="0.3">
      <c r="A3994" s="51">
        <v>3009072</v>
      </c>
      <c r="B3994" s="51" t="s">
        <v>18702</v>
      </c>
      <c r="C3994" s="51" t="s">
        <v>16512</v>
      </c>
      <c r="D3994" s="51">
        <v>521975.08</v>
      </c>
    </row>
    <row r="3995" spans="1:4" ht="15.75" customHeight="1" x14ac:dyDescent="0.3">
      <c r="A3995" s="51">
        <v>3009069</v>
      </c>
      <c r="B3995" s="51" t="s">
        <v>18703</v>
      </c>
      <c r="C3995" s="51" t="s">
        <v>14704</v>
      </c>
      <c r="D3995" s="51">
        <v>197.62</v>
      </c>
    </row>
    <row r="3996" spans="1:4" ht="15.75" customHeight="1" x14ac:dyDescent="0.3">
      <c r="A3996" s="51">
        <v>3009284</v>
      </c>
      <c r="B3996" s="51" t="s">
        <v>18704</v>
      </c>
      <c r="C3996" s="51" t="s">
        <v>16512</v>
      </c>
      <c r="D3996" s="51">
        <v>310466.25</v>
      </c>
    </row>
    <row r="3997" spans="1:4" ht="15.75" customHeight="1" x14ac:dyDescent="0.3">
      <c r="A3997" s="51">
        <v>3009071</v>
      </c>
      <c r="B3997" s="51" t="s">
        <v>18705</v>
      </c>
      <c r="C3997" s="51" t="s">
        <v>16512</v>
      </c>
      <c r="D3997" s="51">
        <v>325925.43</v>
      </c>
    </row>
    <row r="3998" spans="1:4" ht="15.75" customHeight="1" x14ac:dyDescent="0.3">
      <c r="A3998" s="51">
        <v>3009091</v>
      </c>
      <c r="B3998" s="51" t="s">
        <v>18706</v>
      </c>
      <c r="C3998" s="51" t="s">
        <v>14899</v>
      </c>
      <c r="D3998" s="51">
        <v>156</v>
      </c>
    </row>
    <row r="3999" spans="1:4" ht="15.75" customHeight="1" x14ac:dyDescent="0.3">
      <c r="A3999" s="51">
        <v>3009058</v>
      </c>
      <c r="B3999" s="51" t="s">
        <v>18707</v>
      </c>
      <c r="C3999" s="51" t="s">
        <v>14704</v>
      </c>
      <c r="D3999" s="51">
        <v>91671.34</v>
      </c>
    </row>
    <row r="4000" spans="1:4" ht="15.75" customHeight="1" x14ac:dyDescent="0.3">
      <c r="A4000" s="51">
        <v>3009229</v>
      </c>
      <c r="B4000" s="51" t="s">
        <v>18708</v>
      </c>
      <c r="C4000" s="51" t="s">
        <v>16512</v>
      </c>
      <c r="D4000" s="51">
        <v>213.84</v>
      </c>
    </row>
    <row r="4001" spans="1:4" ht="15.75" customHeight="1" x14ac:dyDescent="0.3">
      <c r="A4001" s="51">
        <v>3009132</v>
      </c>
      <c r="B4001" s="51" t="s">
        <v>18709</v>
      </c>
      <c r="C4001" s="51" t="s">
        <v>16512</v>
      </c>
      <c r="D4001" s="51">
        <v>1523.27</v>
      </c>
    </row>
    <row r="4002" spans="1:4" ht="15.75" customHeight="1" x14ac:dyDescent="0.3">
      <c r="A4002" s="51">
        <v>3009133</v>
      </c>
      <c r="B4002" s="51" t="s">
        <v>18710</v>
      </c>
      <c r="C4002" s="51" t="s">
        <v>16512</v>
      </c>
      <c r="D4002" s="51">
        <v>1887.55</v>
      </c>
    </row>
    <row r="4003" spans="1:4" ht="15.75" customHeight="1" x14ac:dyDescent="0.3">
      <c r="A4003" s="51">
        <v>3009321</v>
      </c>
      <c r="B4003" s="51" t="s">
        <v>18711</v>
      </c>
      <c r="C4003" s="51" t="s">
        <v>14704</v>
      </c>
      <c r="D4003" s="51">
        <v>1543.77</v>
      </c>
    </row>
    <row r="4004" spans="1:4" ht="15.75" customHeight="1" x14ac:dyDescent="0.3">
      <c r="A4004" s="51">
        <v>3009322</v>
      </c>
      <c r="B4004" s="51" t="s">
        <v>18712</v>
      </c>
      <c r="C4004" s="51" t="s">
        <v>14704</v>
      </c>
      <c r="D4004" s="51">
        <v>1582.3</v>
      </c>
    </row>
    <row r="4005" spans="1:4" ht="15.75" customHeight="1" x14ac:dyDescent="0.3">
      <c r="A4005" s="51">
        <v>3009323</v>
      </c>
      <c r="B4005" s="51" t="s">
        <v>18713</v>
      </c>
      <c r="C4005" s="51" t="s">
        <v>14704</v>
      </c>
      <c r="D4005" s="51">
        <v>1652.36</v>
      </c>
    </row>
    <row r="4006" spans="1:4" ht="15.75" customHeight="1" x14ac:dyDescent="0.3">
      <c r="A4006" s="51">
        <v>3009324</v>
      </c>
      <c r="B4006" s="51" t="s">
        <v>18714</v>
      </c>
      <c r="C4006" s="51" t="s">
        <v>14704</v>
      </c>
      <c r="D4006" s="51">
        <v>1599.84</v>
      </c>
    </row>
    <row r="4007" spans="1:4" ht="15.75" customHeight="1" x14ac:dyDescent="0.3">
      <c r="A4007" s="51">
        <v>3009096</v>
      </c>
      <c r="B4007" s="51" t="s">
        <v>18715</v>
      </c>
      <c r="C4007" s="51" t="s">
        <v>14704</v>
      </c>
      <c r="D4007" s="51">
        <v>275.54000000000002</v>
      </c>
    </row>
    <row r="4008" spans="1:4" ht="15.75" customHeight="1" x14ac:dyDescent="0.3">
      <c r="A4008" s="51">
        <v>3009330</v>
      </c>
      <c r="B4008" s="51" t="s">
        <v>18716</v>
      </c>
      <c r="C4008" s="51" t="s">
        <v>14704</v>
      </c>
      <c r="D4008" s="51">
        <v>224.86</v>
      </c>
    </row>
    <row r="4009" spans="1:4" ht="15.75" customHeight="1" x14ac:dyDescent="0.3">
      <c r="A4009" s="51">
        <v>3009326</v>
      </c>
      <c r="B4009" s="51" t="s">
        <v>18717</v>
      </c>
      <c r="C4009" s="51" t="s">
        <v>14704</v>
      </c>
      <c r="D4009" s="51">
        <v>230.81</v>
      </c>
    </row>
    <row r="4010" spans="1:4" ht="15.75" customHeight="1" x14ac:dyDescent="0.3">
      <c r="A4010" s="51">
        <v>3009234</v>
      </c>
      <c r="B4010" s="51" t="s">
        <v>18718</v>
      </c>
      <c r="C4010" s="51" t="s">
        <v>16512</v>
      </c>
      <c r="D4010" s="51">
        <v>1090385.75</v>
      </c>
    </row>
    <row r="4011" spans="1:4" ht="15.75" customHeight="1" x14ac:dyDescent="0.3">
      <c r="A4011" s="51">
        <v>3009022</v>
      </c>
      <c r="B4011" s="51" t="s">
        <v>18719</v>
      </c>
      <c r="C4011" s="51" t="s">
        <v>16512</v>
      </c>
      <c r="D4011" s="51">
        <v>1097019.3400000001</v>
      </c>
    </row>
    <row r="4012" spans="1:4" ht="15.75" customHeight="1" x14ac:dyDescent="0.3">
      <c r="A4012" s="51">
        <v>3009230</v>
      </c>
      <c r="B4012" s="51" t="s">
        <v>18720</v>
      </c>
      <c r="C4012" s="51" t="s">
        <v>16512</v>
      </c>
      <c r="D4012" s="51">
        <v>1635769.19</v>
      </c>
    </row>
    <row r="4013" spans="1:4" ht="15.75" customHeight="1" x14ac:dyDescent="0.3">
      <c r="A4013" s="51">
        <v>3009018</v>
      </c>
      <c r="B4013" s="51" t="s">
        <v>18721</v>
      </c>
      <c r="C4013" s="51" t="s">
        <v>16512</v>
      </c>
      <c r="D4013" s="51">
        <v>1645719.57</v>
      </c>
    </row>
    <row r="4014" spans="1:4" ht="15.75" customHeight="1" x14ac:dyDescent="0.3">
      <c r="A4014" s="51">
        <v>3009288</v>
      </c>
      <c r="B4014" s="51" t="s">
        <v>18722</v>
      </c>
      <c r="C4014" s="51" t="s">
        <v>16512</v>
      </c>
      <c r="D4014" s="51">
        <v>1380612.38</v>
      </c>
    </row>
    <row r="4015" spans="1:4" ht="15.75" customHeight="1" x14ac:dyDescent="0.3">
      <c r="A4015" s="51">
        <v>3009013</v>
      </c>
      <c r="B4015" s="51" t="s">
        <v>18723</v>
      </c>
      <c r="C4015" s="51" t="s">
        <v>16512</v>
      </c>
      <c r="D4015" s="51">
        <v>1401443.84</v>
      </c>
    </row>
    <row r="4016" spans="1:4" ht="15.75" customHeight="1" x14ac:dyDescent="0.3">
      <c r="A4016" s="51">
        <v>3009292</v>
      </c>
      <c r="B4016" s="51" t="s">
        <v>18724</v>
      </c>
      <c r="C4016" s="51" t="s">
        <v>16512</v>
      </c>
      <c r="D4016" s="51">
        <v>2070921.59</v>
      </c>
    </row>
    <row r="4017" spans="1:4" ht="15.75" customHeight="1" x14ac:dyDescent="0.3">
      <c r="A4017" s="51">
        <v>3009225</v>
      </c>
      <c r="B4017" s="51" t="s">
        <v>18725</v>
      </c>
      <c r="C4017" s="51" t="s">
        <v>16512</v>
      </c>
      <c r="D4017" s="51">
        <v>2102168.96</v>
      </c>
    </row>
    <row r="4018" spans="1:4" ht="15.75" customHeight="1" x14ac:dyDescent="0.3">
      <c r="A4018" s="51">
        <v>3009100</v>
      </c>
      <c r="B4018" s="51" t="s">
        <v>18726</v>
      </c>
      <c r="C4018" s="51" t="s">
        <v>14704</v>
      </c>
      <c r="D4018" s="51">
        <v>49321.599999999999</v>
      </c>
    </row>
    <row r="4019" spans="1:4" ht="15.75" customHeight="1" x14ac:dyDescent="0.3">
      <c r="A4019" s="51">
        <v>3009238</v>
      </c>
      <c r="B4019" s="51" t="s">
        <v>18727</v>
      </c>
      <c r="C4019" s="51" t="s">
        <v>16512</v>
      </c>
      <c r="D4019" s="51">
        <v>976061.93</v>
      </c>
    </row>
    <row r="4020" spans="1:4" ht="15.75" customHeight="1" x14ac:dyDescent="0.3">
      <c r="A4020" s="51">
        <v>3009304</v>
      </c>
      <c r="B4020" s="51" t="s">
        <v>18728</v>
      </c>
      <c r="C4020" s="51" t="s">
        <v>16512</v>
      </c>
      <c r="D4020" s="51">
        <v>1463985.83</v>
      </c>
    </row>
    <row r="4021" spans="1:4" ht="15.75" customHeight="1" x14ac:dyDescent="0.3">
      <c r="A4021" s="51">
        <v>3009030</v>
      </c>
      <c r="B4021" s="51" t="s">
        <v>18729</v>
      </c>
      <c r="C4021" s="51" t="s">
        <v>16512</v>
      </c>
      <c r="D4021" s="51">
        <v>1473926.89</v>
      </c>
    </row>
    <row r="4022" spans="1:4" ht="15.75" customHeight="1" x14ac:dyDescent="0.3">
      <c r="A4022" s="51">
        <v>3009254</v>
      </c>
      <c r="B4022" s="51" t="s">
        <v>18730</v>
      </c>
      <c r="C4022" s="51" t="s">
        <v>16512</v>
      </c>
      <c r="D4022" s="51">
        <v>1462542.35</v>
      </c>
    </row>
    <row r="4023" spans="1:4" ht="15.75" customHeight="1" x14ac:dyDescent="0.3">
      <c r="A4023" s="51">
        <v>3009262</v>
      </c>
      <c r="B4023" s="51" t="s">
        <v>18731</v>
      </c>
      <c r="C4023" s="51" t="s">
        <v>16512</v>
      </c>
      <c r="D4023" s="51">
        <v>1264538.72</v>
      </c>
    </row>
    <row r="4024" spans="1:4" ht="15.75" customHeight="1" x14ac:dyDescent="0.3">
      <c r="A4024" s="51">
        <v>3009034</v>
      </c>
      <c r="B4024" s="51" t="s">
        <v>18732</v>
      </c>
      <c r="C4024" s="51" t="s">
        <v>16512</v>
      </c>
      <c r="D4024" s="51">
        <v>1493721.76</v>
      </c>
    </row>
    <row r="4025" spans="1:4" ht="15.75" customHeight="1" x14ac:dyDescent="0.3">
      <c r="A4025" s="51">
        <v>3009042</v>
      </c>
      <c r="B4025" s="51" t="s">
        <v>18733</v>
      </c>
      <c r="C4025" s="51" t="s">
        <v>16512</v>
      </c>
      <c r="D4025" s="51">
        <v>1285859.32</v>
      </c>
    </row>
    <row r="4026" spans="1:4" ht="15.75" customHeight="1" x14ac:dyDescent="0.3">
      <c r="A4026" s="51">
        <v>3009270</v>
      </c>
      <c r="B4026" s="51" t="s">
        <v>18734</v>
      </c>
      <c r="C4026" s="51" t="s">
        <v>16512</v>
      </c>
      <c r="D4026" s="51">
        <v>2194626.34</v>
      </c>
    </row>
    <row r="4027" spans="1:4" ht="15.75" customHeight="1" x14ac:dyDescent="0.3">
      <c r="A4027" s="51">
        <v>3009050</v>
      </c>
      <c r="B4027" s="51" t="s">
        <v>18735</v>
      </c>
      <c r="C4027" s="51" t="s">
        <v>16512</v>
      </c>
      <c r="D4027" s="51">
        <v>2241441.79</v>
      </c>
    </row>
    <row r="4028" spans="1:4" ht="15.75" customHeight="1" x14ac:dyDescent="0.3">
      <c r="A4028" s="51">
        <v>3009101</v>
      </c>
      <c r="B4028" s="51" t="s">
        <v>18736</v>
      </c>
      <c r="C4028" s="51" t="s">
        <v>14704</v>
      </c>
      <c r="D4028" s="51">
        <v>98918.73</v>
      </c>
    </row>
    <row r="4029" spans="1:4" ht="15.75" customHeight="1" x14ac:dyDescent="0.3">
      <c r="A4029" s="51">
        <v>3009246</v>
      </c>
      <c r="B4029" s="51" t="s">
        <v>18737</v>
      </c>
      <c r="C4029" s="51" t="s">
        <v>16512</v>
      </c>
      <c r="D4029" s="51">
        <v>970169.88</v>
      </c>
    </row>
    <row r="4030" spans="1:4" ht="15.75" customHeight="1" x14ac:dyDescent="0.3">
      <c r="A4030" s="51">
        <v>3009208</v>
      </c>
      <c r="B4030" s="51" t="s">
        <v>18738</v>
      </c>
      <c r="C4030" s="51" t="s">
        <v>16512</v>
      </c>
      <c r="D4030" s="51">
        <v>976797.49</v>
      </c>
    </row>
    <row r="4031" spans="1:4" ht="15.75" customHeight="1" x14ac:dyDescent="0.3">
      <c r="A4031" s="51">
        <v>3009308</v>
      </c>
      <c r="B4031" s="51" t="s">
        <v>18739</v>
      </c>
      <c r="C4031" s="51" t="s">
        <v>16512</v>
      </c>
      <c r="D4031" s="51">
        <v>1455148.39</v>
      </c>
    </row>
    <row r="4032" spans="1:4" ht="15.75" customHeight="1" x14ac:dyDescent="0.3">
      <c r="A4032" s="51">
        <v>3009212</v>
      </c>
      <c r="B4032" s="51" t="s">
        <v>18740</v>
      </c>
      <c r="C4032" s="51" t="s">
        <v>16512</v>
      </c>
      <c r="D4032" s="51">
        <v>1465089.82</v>
      </c>
    </row>
    <row r="4033" spans="1:4" ht="15.75" customHeight="1" x14ac:dyDescent="0.3">
      <c r="A4033" s="51">
        <v>3009258</v>
      </c>
      <c r="B4033" s="51" t="s">
        <v>18741</v>
      </c>
      <c r="C4033" s="51" t="s">
        <v>16512</v>
      </c>
      <c r="D4033" s="51">
        <v>1456720.15</v>
      </c>
    </row>
    <row r="4034" spans="1:4" ht="15.75" customHeight="1" x14ac:dyDescent="0.3">
      <c r="A4034" s="51">
        <v>3009266</v>
      </c>
      <c r="B4034" s="51" t="s">
        <v>18742</v>
      </c>
      <c r="C4034" s="51" t="s">
        <v>16512</v>
      </c>
      <c r="D4034" s="51">
        <v>1258716.51</v>
      </c>
    </row>
    <row r="4035" spans="1:4" ht="15.75" customHeight="1" x14ac:dyDescent="0.3">
      <c r="A4035" s="51">
        <v>3009038</v>
      </c>
      <c r="B4035" s="51" t="s">
        <v>18743</v>
      </c>
      <c r="C4035" s="51" t="s">
        <v>16512</v>
      </c>
      <c r="D4035" s="51">
        <v>1487899.56</v>
      </c>
    </row>
    <row r="4036" spans="1:4" ht="15.75" customHeight="1" x14ac:dyDescent="0.3">
      <c r="A4036" s="51">
        <v>3009046</v>
      </c>
      <c r="B4036" s="51" t="s">
        <v>18744</v>
      </c>
      <c r="C4036" s="51" t="s">
        <v>16512</v>
      </c>
      <c r="D4036" s="51">
        <v>1280037.1200000001</v>
      </c>
    </row>
    <row r="4037" spans="1:4" ht="15.75" customHeight="1" x14ac:dyDescent="0.3">
      <c r="A4037" s="51">
        <v>3009274</v>
      </c>
      <c r="B4037" s="51" t="s">
        <v>18745</v>
      </c>
      <c r="C4037" s="51" t="s">
        <v>16512</v>
      </c>
      <c r="D4037" s="51">
        <v>2185893.79</v>
      </c>
    </row>
    <row r="4038" spans="1:4" ht="15.75" customHeight="1" x14ac:dyDescent="0.3">
      <c r="A4038" s="51">
        <v>3009054</v>
      </c>
      <c r="B4038" s="51" t="s">
        <v>18746</v>
      </c>
      <c r="C4038" s="51" t="s">
        <v>16512</v>
      </c>
      <c r="D4038" s="51">
        <v>2232709.23</v>
      </c>
    </row>
    <row r="4039" spans="1:4" ht="15.75" customHeight="1" x14ac:dyDescent="0.3">
      <c r="A4039" s="51">
        <v>3009235</v>
      </c>
      <c r="B4039" s="51" t="s">
        <v>18747</v>
      </c>
      <c r="C4039" s="51" t="s">
        <v>16512</v>
      </c>
      <c r="D4039" s="51">
        <v>1427439.82</v>
      </c>
    </row>
    <row r="4040" spans="1:4" ht="15.75" customHeight="1" x14ac:dyDescent="0.3">
      <c r="A4040" s="51">
        <v>3009023</v>
      </c>
      <c r="B4040" s="51" t="s">
        <v>18748</v>
      </c>
      <c r="C4040" s="51" t="s">
        <v>16512</v>
      </c>
      <c r="D4040" s="51">
        <v>1433819.53</v>
      </c>
    </row>
    <row r="4041" spans="1:4" ht="15.75" customHeight="1" x14ac:dyDescent="0.3">
      <c r="A4041" s="51">
        <v>3009231</v>
      </c>
      <c r="B4041" s="51" t="s">
        <v>18749</v>
      </c>
      <c r="C4041" s="51" t="s">
        <v>16512</v>
      </c>
      <c r="D4041" s="51">
        <v>2139031.0299999998</v>
      </c>
    </row>
    <row r="4042" spans="1:4" ht="15.75" customHeight="1" x14ac:dyDescent="0.3">
      <c r="A4042" s="51">
        <v>3009019</v>
      </c>
      <c r="B4042" s="51" t="s">
        <v>18750</v>
      </c>
      <c r="C4042" s="51" t="s">
        <v>16512</v>
      </c>
      <c r="D4042" s="51">
        <v>2151491.11</v>
      </c>
    </row>
    <row r="4043" spans="1:4" ht="15.75" customHeight="1" x14ac:dyDescent="0.3">
      <c r="A4043" s="51">
        <v>3009289</v>
      </c>
      <c r="B4043" s="51" t="s">
        <v>18751</v>
      </c>
      <c r="C4043" s="51" t="s">
        <v>16512</v>
      </c>
      <c r="D4043" s="51">
        <v>1870368.74</v>
      </c>
    </row>
    <row r="4044" spans="1:4" ht="15.75" customHeight="1" x14ac:dyDescent="0.3">
      <c r="A4044" s="51">
        <v>3009014</v>
      </c>
      <c r="B4044" s="51" t="s">
        <v>18752</v>
      </c>
      <c r="C4044" s="51" t="s">
        <v>16512</v>
      </c>
      <c r="D4044" s="51">
        <v>1899156.14</v>
      </c>
    </row>
    <row r="4045" spans="1:4" ht="15.75" customHeight="1" x14ac:dyDescent="0.3">
      <c r="A4045" s="51">
        <v>3009293</v>
      </c>
      <c r="B4045" s="51" t="s">
        <v>18753</v>
      </c>
      <c r="C4045" s="51" t="s">
        <v>16512</v>
      </c>
      <c r="D4045" s="51">
        <v>2805556.24</v>
      </c>
    </row>
    <row r="4046" spans="1:4" ht="15.75" customHeight="1" x14ac:dyDescent="0.3">
      <c r="A4046" s="51">
        <v>3009226</v>
      </c>
      <c r="B4046" s="51" t="s">
        <v>18754</v>
      </c>
      <c r="C4046" s="51" t="s">
        <v>16512</v>
      </c>
      <c r="D4046" s="51">
        <v>2848737.66</v>
      </c>
    </row>
    <row r="4047" spans="1:4" ht="15.75" customHeight="1" x14ac:dyDescent="0.3">
      <c r="A4047" s="51">
        <v>3009102</v>
      </c>
      <c r="B4047" s="51" t="s">
        <v>18755</v>
      </c>
      <c r="C4047" s="51" t="s">
        <v>14704</v>
      </c>
      <c r="D4047" s="51">
        <v>69034.77</v>
      </c>
    </row>
    <row r="4048" spans="1:4" ht="15.75" customHeight="1" x14ac:dyDescent="0.3">
      <c r="A4048" s="51">
        <v>3009297</v>
      </c>
      <c r="B4048" s="51" t="s">
        <v>18756</v>
      </c>
      <c r="C4048" s="51" t="s">
        <v>16512</v>
      </c>
      <c r="D4048" s="51">
        <v>1305372.99</v>
      </c>
    </row>
    <row r="4049" spans="1:4" ht="15.75" customHeight="1" x14ac:dyDescent="0.3">
      <c r="A4049" s="51">
        <v>3009027</v>
      </c>
      <c r="B4049" s="51" t="s">
        <v>18757</v>
      </c>
      <c r="C4049" s="51" t="s">
        <v>16512</v>
      </c>
      <c r="D4049" s="51">
        <v>1312000.5</v>
      </c>
    </row>
    <row r="4050" spans="1:4" ht="15.75" customHeight="1" x14ac:dyDescent="0.3">
      <c r="A4050" s="51">
        <v>3009305</v>
      </c>
      <c r="B4050" s="51" t="s">
        <v>18758</v>
      </c>
      <c r="C4050" s="51" t="s">
        <v>16512</v>
      </c>
      <c r="D4050" s="51">
        <v>1957952.32</v>
      </c>
    </row>
    <row r="4051" spans="1:4" ht="15.75" customHeight="1" x14ac:dyDescent="0.3">
      <c r="A4051" s="51">
        <v>3009031</v>
      </c>
      <c r="B4051" s="51" t="s">
        <v>18759</v>
      </c>
      <c r="C4051" s="51" t="s">
        <v>16512</v>
      </c>
      <c r="D4051" s="51">
        <v>1967893.38</v>
      </c>
    </row>
    <row r="4052" spans="1:4" ht="15.75" customHeight="1" x14ac:dyDescent="0.3">
      <c r="A4052" s="51">
        <v>3009255</v>
      </c>
      <c r="B4052" s="51" t="s">
        <v>18760</v>
      </c>
      <c r="C4052" s="51" t="s">
        <v>16512</v>
      </c>
      <c r="D4052" s="51">
        <v>1843096.5</v>
      </c>
    </row>
    <row r="4053" spans="1:4" ht="15.75" customHeight="1" x14ac:dyDescent="0.3">
      <c r="A4053" s="51">
        <v>3009263</v>
      </c>
      <c r="B4053" s="51" t="s">
        <v>18761</v>
      </c>
      <c r="C4053" s="51" t="s">
        <v>16512</v>
      </c>
      <c r="D4053" s="51">
        <v>1746880.88</v>
      </c>
    </row>
    <row r="4054" spans="1:4" ht="15.75" customHeight="1" x14ac:dyDescent="0.3">
      <c r="A4054" s="51">
        <v>3009035</v>
      </c>
      <c r="B4054" s="51" t="s">
        <v>18762</v>
      </c>
      <c r="C4054" s="51" t="s">
        <v>16512</v>
      </c>
      <c r="D4054" s="51">
        <v>1876827.31</v>
      </c>
    </row>
    <row r="4055" spans="1:4" ht="15.75" customHeight="1" x14ac:dyDescent="0.3">
      <c r="A4055" s="51">
        <v>3009043</v>
      </c>
      <c r="B4055" s="51" t="s">
        <v>18763</v>
      </c>
      <c r="C4055" s="51" t="s">
        <v>16512</v>
      </c>
      <c r="D4055" s="51">
        <v>1775820.91</v>
      </c>
    </row>
    <row r="4056" spans="1:4" ht="15.75" customHeight="1" x14ac:dyDescent="0.3">
      <c r="A4056" s="51">
        <v>3009271</v>
      </c>
      <c r="B4056" s="51" t="s">
        <v>18764</v>
      </c>
      <c r="C4056" s="51" t="s">
        <v>16512</v>
      </c>
      <c r="D4056" s="51">
        <v>2765457.47</v>
      </c>
    </row>
    <row r="4057" spans="1:4" ht="15.75" customHeight="1" x14ac:dyDescent="0.3">
      <c r="A4057" s="51">
        <v>3009051</v>
      </c>
      <c r="B4057" s="51" t="s">
        <v>18765</v>
      </c>
      <c r="C4057" s="51" t="s">
        <v>16512</v>
      </c>
      <c r="D4057" s="51">
        <v>2816100.01</v>
      </c>
    </row>
    <row r="4058" spans="1:4" ht="15.75" customHeight="1" x14ac:dyDescent="0.3">
      <c r="A4058" s="51">
        <v>3009103</v>
      </c>
      <c r="B4058" s="51" t="s">
        <v>18766</v>
      </c>
      <c r="C4058" s="51" t="s">
        <v>14704</v>
      </c>
      <c r="D4058" s="51">
        <v>138345.07999999999</v>
      </c>
    </row>
    <row r="4059" spans="1:4" ht="15.75" customHeight="1" x14ac:dyDescent="0.3">
      <c r="A4059" s="51">
        <v>3009247</v>
      </c>
      <c r="B4059" s="51" t="s">
        <v>18767</v>
      </c>
      <c r="C4059" s="51" t="s">
        <v>16512</v>
      </c>
      <c r="D4059" s="51">
        <v>1299102.6100000001</v>
      </c>
    </row>
    <row r="4060" spans="1:4" ht="15.75" customHeight="1" x14ac:dyDescent="0.3">
      <c r="A4060" s="51">
        <v>3009209</v>
      </c>
      <c r="B4060" s="51" t="s">
        <v>18768</v>
      </c>
      <c r="C4060" s="51" t="s">
        <v>16512</v>
      </c>
      <c r="D4060" s="51">
        <v>1305730.22</v>
      </c>
    </row>
    <row r="4061" spans="1:4" ht="15.75" customHeight="1" x14ac:dyDescent="0.3">
      <c r="A4061" s="51">
        <v>3009309</v>
      </c>
      <c r="B4061" s="51" t="s">
        <v>18769</v>
      </c>
      <c r="C4061" s="51" t="s">
        <v>16512</v>
      </c>
      <c r="D4061" s="51">
        <v>1948547.68</v>
      </c>
    </row>
    <row r="4062" spans="1:4" ht="15.75" customHeight="1" x14ac:dyDescent="0.3">
      <c r="A4062" s="51">
        <v>3009213</v>
      </c>
      <c r="B4062" s="51" t="s">
        <v>18770</v>
      </c>
      <c r="C4062" s="51" t="s">
        <v>16512</v>
      </c>
      <c r="D4062" s="51">
        <v>1958489.11</v>
      </c>
    </row>
    <row r="4063" spans="1:4" ht="15.75" customHeight="1" x14ac:dyDescent="0.3">
      <c r="A4063" s="51">
        <v>3009259</v>
      </c>
      <c r="B4063" s="51" t="s">
        <v>18771</v>
      </c>
      <c r="C4063" s="51" t="s">
        <v>16512</v>
      </c>
      <c r="D4063" s="51">
        <v>1836895.97</v>
      </c>
    </row>
    <row r="4064" spans="1:4" ht="15.75" customHeight="1" x14ac:dyDescent="0.3">
      <c r="A4064" s="51">
        <v>3009267</v>
      </c>
      <c r="B4064" s="51" t="s">
        <v>18772</v>
      </c>
      <c r="C4064" s="51" t="s">
        <v>16512</v>
      </c>
      <c r="D4064" s="51">
        <v>1740680.35</v>
      </c>
    </row>
    <row r="4065" spans="1:4" ht="15.75" customHeight="1" x14ac:dyDescent="0.3">
      <c r="A4065" s="51">
        <v>3009039</v>
      </c>
      <c r="B4065" s="51" t="s">
        <v>18773</v>
      </c>
      <c r="C4065" s="51" t="s">
        <v>16512</v>
      </c>
      <c r="D4065" s="51">
        <v>1870626.77</v>
      </c>
    </row>
    <row r="4066" spans="1:4" ht="15.75" customHeight="1" x14ac:dyDescent="0.3">
      <c r="A4066" s="51">
        <v>3009047</v>
      </c>
      <c r="B4066" s="51" t="s">
        <v>18774</v>
      </c>
      <c r="C4066" s="51" t="s">
        <v>16512</v>
      </c>
      <c r="D4066" s="51">
        <v>1769620.38</v>
      </c>
    </row>
    <row r="4067" spans="1:4" ht="15.75" customHeight="1" x14ac:dyDescent="0.3">
      <c r="A4067" s="51">
        <v>3009275</v>
      </c>
      <c r="B4067" s="51" t="s">
        <v>18775</v>
      </c>
      <c r="C4067" s="51" t="s">
        <v>16512</v>
      </c>
      <c r="D4067" s="51">
        <v>2756157.71</v>
      </c>
    </row>
    <row r="4068" spans="1:4" ht="15.75" customHeight="1" x14ac:dyDescent="0.3">
      <c r="A4068" s="51">
        <v>3009055</v>
      </c>
      <c r="B4068" s="51" t="s">
        <v>18776</v>
      </c>
      <c r="C4068" s="51" t="s">
        <v>16512</v>
      </c>
      <c r="D4068" s="51">
        <v>2806800.25</v>
      </c>
    </row>
    <row r="4069" spans="1:4" ht="15.75" customHeight="1" x14ac:dyDescent="0.3">
      <c r="A4069" s="51">
        <v>3009236</v>
      </c>
      <c r="B4069" s="51" t="s">
        <v>18777</v>
      </c>
      <c r="C4069" s="51" t="s">
        <v>16512</v>
      </c>
      <c r="D4069" s="51">
        <v>1736565</v>
      </c>
    </row>
    <row r="4070" spans="1:4" ht="15.75" customHeight="1" x14ac:dyDescent="0.3">
      <c r="A4070" s="51">
        <v>3009024</v>
      </c>
      <c r="B4070" s="51" t="s">
        <v>18778</v>
      </c>
      <c r="C4070" s="51" t="s">
        <v>16512</v>
      </c>
      <c r="D4070" s="51">
        <v>1741069.72</v>
      </c>
    </row>
    <row r="4071" spans="1:4" ht="15.75" customHeight="1" x14ac:dyDescent="0.3">
      <c r="A4071" s="51">
        <v>3009232</v>
      </c>
      <c r="B4071" s="51" t="s">
        <v>18779</v>
      </c>
      <c r="C4071" s="51" t="s">
        <v>16512</v>
      </c>
      <c r="D4071" s="51">
        <v>2600160.19</v>
      </c>
    </row>
    <row r="4072" spans="1:4" ht="15.75" customHeight="1" x14ac:dyDescent="0.3">
      <c r="A4072" s="51">
        <v>3009020</v>
      </c>
      <c r="B4072" s="51" t="s">
        <v>18780</v>
      </c>
      <c r="C4072" s="51" t="s">
        <v>16512</v>
      </c>
      <c r="D4072" s="51">
        <v>2609666.2799999998</v>
      </c>
    </row>
    <row r="4073" spans="1:4" ht="15.75" customHeight="1" x14ac:dyDescent="0.3">
      <c r="A4073" s="51">
        <v>3009290</v>
      </c>
      <c r="B4073" s="51" t="s">
        <v>18781</v>
      </c>
      <c r="C4073" s="51" t="s">
        <v>16512</v>
      </c>
      <c r="D4073" s="51">
        <v>2228666.64</v>
      </c>
    </row>
    <row r="4074" spans="1:4" ht="15.75" customHeight="1" x14ac:dyDescent="0.3">
      <c r="A4074" s="51">
        <v>3009015</v>
      </c>
      <c r="B4074" s="51" t="s">
        <v>18782</v>
      </c>
      <c r="C4074" s="51" t="s">
        <v>16512</v>
      </c>
      <c r="D4074" s="51">
        <v>2259995.71</v>
      </c>
    </row>
    <row r="4075" spans="1:4" ht="15.75" customHeight="1" x14ac:dyDescent="0.3">
      <c r="A4075" s="51">
        <v>3009294</v>
      </c>
      <c r="B4075" s="51" t="s">
        <v>18783</v>
      </c>
      <c r="C4075" s="51" t="s">
        <v>16512</v>
      </c>
      <c r="D4075" s="51">
        <v>3343003.08</v>
      </c>
    </row>
    <row r="4076" spans="1:4" ht="15.75" customHeight="1" x14ac:dyDescent="0.3">
      <c r="A4076" s="51">
        <v>3009227</v>
      </c>
      <c r="B4076" s="51" t="s">
        <v>18784</v>
      </c>
      <c r="C4076" s="51" t="s">
        <v>16512</v>
      </c>
      <c r="D4076" s="51">
        <v>3389997.01</v>
      </c>
    </row>
    <row r="4077" spans="1:4" ht="15.75" customHeight="1" x14ac:dyDescent="0.3">
      <c r="A4077" s="51">
        <v>3009104</v>
      </c>
      <c r="B4077" s="51" t="s">
        <v>18785</v>
      </c>
      <c r="C4077" s="51" t="s">
        <v>14704</v>
      </c>
      <c r="D4077" s="51">
        <v>85569.34</v>
      </c>
    </row>
    <row r="4078" spans="1:4" ht="15.75" customHeight="1" x14ac:dyDescent="0.3">
      <c r="A4078" s="51">
        <v>3009240</v>
      </c>
      <c r="B4078" s="51" t="s">
        <v>18786</v>
      </c>
      <c r="C4078" s="51" t="s">
        <v>16512</v>
      </c>
      <c r="D4078" s="51">
        <v>1584011.39</v>
      </c>
    </row>
    <row r="4079" spans="1:4" ht="15.75" customHeight="1" x14ac:dyDescent="0.3">
      <c r="A4079" s="51">
        <v>3009028</v>
      </c>
      <c r="B4079" s="51" t="s">
        <v>18787</v>
      </c>
      <c r="C4079" s="51" t="s">
        <v>16512</v>
      </c>
      <c r="D4079" s="51">
        <v>1590638.9</v>
      </c>
    </row>
    <row r="4080" spans="1:4" ht="15.75" customHeight="1" x14ac:dyDescent="0.3">
      <c r="A4080" s="51">
        <v>3009306</v>
      </c>
      <c r="B4080" s="51" t="s">
        <v>18788</v>
      </c>
      <c r="C4080" s="51" t="s">
        <v>16512</v>
      </c>
      <c r="D4080" s="51">
        <v>2375909.84</v>
      </c>
    </row>
    <row r="4081" spans="1:4" ht="15.75" customHeight="1" x14ac:dyDescent="0.3">
      <c r="A4081" s="51">
        <v>3009032</v>
      </c>
      <c r="B4081" s="51" t="s">
        <v>18789</v>
      </c>
      <c r="C4081" s="51" t="s">
        <v>16512</v>
      </c>
      <c r="D4081" s="51">
        <v>2385850.9</v>
      </c>
    </row>
    <row r="4082" spans="1:4" ht="15.75" customHeight="1" x14ac:dyDescent="0.3">
      <c r="A4082" s="51">
        <v>3009256</v>
      </c>
      <c r="B4082" s="51" t="s">
        <v>18790</v>
      </c>
      <c r="C4082" s="51" t="s">
        <v>16512</v>
      </c>
      <c r="D4082" s="51">
        <v>2174433.2799999998</v>
      </c>
    </row>
    <row r="4083" spans="1:4" ht="15.75" customHeight="1" x14ac:dyDescent="0.3">
      <c r="A4083" s="51">
        <v>3009264</v>
      </c>
      <c r="B4083" s="51" t="s">
        <v>18791</v>
      </c>
      <c r="C4083" s="51" t="s">
        <v>16512</v>
      </c>
      <c r="D4083" s="51">
        <v>2076566.99</v>
      </c>
    </row>
    <row r="4084" spans="1:4" ht="15.75" customHeight="1" x14ac:dyDescent="0.3">
      <c r="A4084" s="51">
        <v>3009036</v>
      </c>
      <c r="B4084" s="51" t="s">
        <v>18792</v>
      </c>
      <c r="C4084" s="51" t="s">
        <v>16512</v>
      </c>
      <c r="D4084" s="51">
        <v>2210787.94</v>
      </c>
    </row>
    <row r="4085" spans="1:4" ht="15.75" customHeight="1" x14ac:dyDescent="0.3">
      <c r="A4085" s="51">
        <v>3009044</v>
      </c>
      <c r="B4085" s="51" t="s">
        <v>18793</v>
      </c>
      <c r="C4085" s="51" t="s">
        <v>16512</v>
      </c>
      <c r="D4085" s="51">
        <v>2108048.69</v>
      </c>
    </row>
    <row r="4086" spans="1:4" ht="15.75" customHeight="1" x14ac:dyDescent="0.3">
      <c r="A4086" s="51">
        <v>3009272</v>
      </c>
      <c r="B4086" s="51" t="s">
        <v>18794</v>
      </c>
      <c r="C4086" s="51" t="s">
        <v>16512</v>
      </c>
      <c r="D4086" s="51">
        <v>3262462.55</v>
      </c>
    </row>
    <row r="4087" spans="1:4" ht="15.75" customHeight="1" x14ac:dyDescent="0.3">
      <c r="A4087" s="51">
        <v>3009052</v>
      </c>
      <c r="B4087" s="51" t="s">
        <v>18795</v>
      </c>
      <c r="C4087" s="51" t="s">
        <v>16512</v>
      </c>
      <c r="D4087" s="51">
        <v>3317040.88</v>
      </c>
    </row>
    <row r="4088" spans="1:4" ht="15.75" customHeight="1" x14ac:dyDescent="0.3">
      <c r="A4088" s="51">
        <v>3009105</v>
      </c>
      <c r="B4088" s="51" t="s">
        <v>18796</v>
      </c>
      <c r="C4088" s="51" t="s">
        <v>14704</v>
      </c>
      <c r="D4088" s="51">
        <v>171414.22</v>
      </c>
    </row>
    <row r="4089" spans="1:4" ht="15.75" customHeight="1" x14ac:dyDescent="0.3">
      <c r="A4089" s="51">
        <v>3009248</v>
      </c>
      <c r="B4089" s="51" t="s">
        <v>18797</v>
      </c>
      <c r="C4089" s="51" t="s">
        <v>16512</v>
      </c>
      <c r="D4089" s="51">
        <v>1576214.13</v>
      </c>
    </row>
    <row r="4090" spans="1:4" ht="15.75" customHeight="1" x14ac:dyDescent="0.3">
      <c r="A4090" s="51">
        <v>3009210</v>
      </c>
      <c r="B4090" s="51" t="s">
        <v>18798</v>
      </c>
      <c r="C4090" s="51" t="s">
        <v>16512</v>
      </c>
      <c r="D4090" s="51">
        <v>1582841.75</v>
      </c>
    </row>
    <row r="4091" spans="1:4" ht="15.75" customHeight="1" x14ac:dyDescent="0.3">
      <c r="A4091" s="51">
        <v>3009310</v>
      </c>
      <c r="B4091" s="51" t="s">
        <v>18799</v>
      </c>
      <c r="C4091" s="51" t="s">
        <v>16512</v>
      </c>
      <c r="D4091" s="51">
        <v>2364215.14</v>
      </c>
    </row>
    <row r="4092" spans="1:4" ht="15.75" customHeight="1" x14ac:dyDescent="0.3">
      <c r="A4092" s="51">
        <v>3009214</v>
      </c>
      <c r="B4092" s="51" t="s">
        <v>18800</v>
      </c>
      <c r="C4092" s="51" t="s">
        <v>16512</v>
      </c>
      <c r="D4092" s="51">
        <v>2374156.56</v>
      </c>
    </row>
    <row r="4093" spans="1:4" ht="15.75" customHeight="1" x14ac:dyDescent="0.3">
      <c r="A4093" s="51">
        <v>3009260</v>
      </c>
      <c r="B4093" s="51" t="s">
        <v>18801</v>
      </c>
      <c r="C4093" s="51" t="s">
        <v>16512</v>
      </c>
      <c r="D4093" s="51">
        <v>2166705.87</v>
      </c>
    </row>
    <row r="4094" spans="1:4" ht="15.75" customHeight="1" x14ac:dyDescent="0.3">
      <c r="A4094" s="51">
        <v>3009268</v>
      </c>
      <c r="B4094" s="51" t="s">
        <v>18802</v>
      </c>
      <c r="C4094" s="51" t="s">
        <v>16512</v>
      </c>
      <c r="D4094" s="51">
        <v>2068839.58</v>
      </c>
    </row>
    <row r="4095" spans="1:4" ht="15.75" customHeight="1" x14ac:dyDescent="0.3">
      <c r="A4095" s="51">
        <v>3009040</v>
      </c>
      <c r="B4095" s="51" t="s">
        <v>18803</v>
      </c>
      <c r="C4095" s="51" t="s">
        <v>16512</v>
      </c>
      <c r="D4095" s="51">
        <v>2203060.52</v>
      </c>
    </row>
    <row r="4096" spans="1:4" ht="15.75" customHeight="1" x14ac:dyDescent="0.3">
      <c r="A4096" s="51">
        <v>3009048</v>
      </c>
      <c r="B4096" s="51" t="s">
        <v>18804</v>
      </c>
      <c r="C4096" s="51" t="s">
        <v>16512</v>
      </c>
      <c r="D4096" s="51">
        <v>2100321.2799999998</v>
      </c>
    </row>
    <row r="4097" spans="1:4" ht="15.75" customHeight="1" x14ac:dyDescent="0.3">
      <c r="A4097" s="51">
        <v>3009276</v>
      </c>
      <c r="B4097" s="51" t="s">
        <v>18805</v>
      </c>
      <c r="C4097" s="51" t="s">
        <v>16512</v>
      </c>
      <c r="D4097" s="51">
        <v>3250872.72</v>
      </c>
    </row>
    <row r="4098" spans="1:4" ht="15.75" customHeight="1" x14ac:dyDescent="0.3">
      <c r="A4098" s="51">
        <v>3009056</v>
      </c>
      <c r="B4098" s="51" t="s">
        <v>18806</v>
      </c>
      <c r="C4098" s="51" t="s">
        <v>16512</v>
      </c>
      <c r="D4098" s="51">
        <v>3305451.05</v>
      </c>
    </row>
    <row r="4099" spans="1:4" ht="15.75" customHeight="1" x14ac:dyDescent="0.3">
      <c r="A4099" s="51">
        <v>3009237</v>
      </c>
      <c r="B4099" s="51" t="s">
        <v>18807</v>
      </c>
      <c r="C4099" s="51" t="s">
        <v>16512</v>
      </c>
      <c r="D4099" s="51">
        <v>1574687.69</v>
      </c>
    </row>
    <row r="4100" spans="1:4" ht="15.75" customHeight="1" x14ac:dyDescent="0.3">
      <c r="A4100" s="51">
        <v>3009025</v>
      </c>
      <c r="B4100" s="51" t="s">
        <v>18808</v>
      </c>
      <c r="C4100" s="51" t="s">
        <v>16512</v>
      </c>
      <c r="D4100" s="51">
        <v>1579319.35</v>
      </c>
    </row>
    <row r="4101" spans="1:4" ht="15.75" customHeight="1" x14ac:dyDescent="0.3">
      <c r="A4101" s="51">
        <v>3009319</v>
      </c>
      <c r="B4101" s="51" t="s">
        <v>18809</v>
      </c>
      <c r="C4101" s="51" t="s">
        <v>16512</v>
      </c>
      <c r="D4101" s="51">
        <v>2359790.46</v>
      </c>
    </row>
    <row r="4102" spans="1:4" ht="15.75" customHeight="1" x14ac:dyDescent="0.3">
      <c r="A4102" s="51">
        <v>3009021</v>
      </c>
      <c r="B4102" s="51" t="s">
        <v>18810</v>
      </c>
      <c r="C4102" s="51" t="s">
        <v>16512</v>
      </c>
      <c r="D4102" s="51">
        <v>2367104.2000000002</v>
      </c>
    </row>
    <row r="4103" spans="1:4" ht="15.75" customHeight="1" x14ac:dyDescent="0.3">
      <c r="A4103" s="51">
        <v>3009291</v>
      </c>
      <c r="B4103" s="51" t="s">
        <v>18811</v>
      </c>
      <c r="C4103" s="51" t="s">
        <v>16512</v>
      </c>
      <c r="D4103" s="51">
        <v>2128170.5699999998</v>
      </c>
    </row>
    <row r="4104" spans="1:4" ht="15.75" customHeight="1" x14ac:dyDescent="0.3">
      <c r="A4104" s="51">
        <v>3009016</v>
      </c>
      <c r="B4104" s="51" t="s">
        <v>18812</v>
      </c>
      <c r="C4104" s="51" t="s">
        <v>16512</v>
      </c>
      <c r="D4104" s="51">
        <v>2162555.8199999998</v>
      </c>
    </row>
    <row r="4105" spans="1:4" ht="15.75" customHeight="1" x14ac:dyDescent="0.3">
      <c r="A4105" s="51">
        <v>3009295</v>
      </c>
      <c r="B4105" s="51" t="s">
        <v>18813</v>
      </c>
      <c r="C4105" s="51" t="s">
        <v>16512</v>
      </c>
      <c r="D4105" s="51">
        <v>3192258.98</v>
      </c>
    </row>
    <row r="4106" spans="1:4" ht="15.75" customHeight="1" x14ac:dyDescent="0.3">
      <c r="A4106" s="51">
        <v>3009228</v>
      </c>
      <c r="B4106" s="51" t="s">
        <v>18814</v>
      </c>
      <c r="C4106" s="51" t="s">
        <v>16512</v>
      </c>
      <c r="D4106" s="51">
        <v>3243837.17</v>
      </c>
    </row>
    <row r="4107" spans="1:4" ht="15.75" customHeight="1" x14ac:dyDescent="0.3">
      <c r="A4107" s="51">
        <v>3009106</v>
      </c>
      <c r="B4107" s="51" t="s">
        <v>18815</v>
      </c>
      <c r="C4107" s="51" t="s">
        <v>14704</v>
      </c>
      <c r="D4107" s="51">
        <v>76689.740000000005</v>
      </c>
    </row>
    <row r="4108" spans="1:4" ht="15.75" customHeight="1" x14ac:dyDescent="0.3">
      <c r="A4108" s="51">
        <v>3009299</v>
      </c>
      <c r="B4108" s="51" t="s">
        <v>18816</v>
      </c>
      <c r="C4108" s="51" t="s">
        <v>16512</v>
      </c>
      <c r="D4108" s="51">
        <v>1434678.93</v>
      </c>
    </row>
    <row r="4109" spans="1:4" ht="15.75" customHeight="1" x14ac:dyDescent="0.3">
      <c r="A4109" s="51">
        <v>3009029</v>
      </c>
      <c r="B4109" s="51" t="s">
        <v>18817</v>
      </c>
      <c r="C4109" s="51" t="s">
        <v>16512</v>
      </c>
      <c r="D4109" s="51">
        <v>1441306.45</v>
      </c>
    </row>
    <row r="4110" spans="1:4" ht="15.75" customHeight="1" x14ac:dyDescent="0.3">
      <c r="A4110" s="51">
        <v>3009245</v>
      </c>
      <c r="B4110" s="51" t="s">
        <v>18818</v>
      </c>
      <c r="C4110" s="51" t="s">
        <v>16512</v>
      </c>
      <c r="D4110" s="51">
        <v>2151911.19</v>
      </c>
    </row>
    <row r="4111" spans="1:4" ht="15.75" customHeight="1" x14ac:dyDescent="0.3">
      <c r="A4111" s="51">
        <v>3009033</v>
      </c>
      <c r="B4111" s="51" t="s">
        <v>18819</v>
      </c>
      <c r="C4111" s="51" t="s">
        <v>16512</v>
      </c>
      <c r="D4111" s="51">
        <v>2161852.2599999998</v>
      </c>
    </row>
    <row r="4112" spans="1:4" ht="15.75" customHeight="1" x14ac:dyDescent="0.3">
      <c r="A4112" s="51">
        <v>3009257</v>
      </c>
      <c r="B4112" s="51" t="s">
        <v>18820</v>
      </c>
      <c r="C4112" s="51" t="s">
        <v>16512</v>
      </c>
      <c r="D4112" s="51">
        <v>2030652.18</v>
      </c>
    </row>
    <row r="4113" spans="1:4" ht="15.75" customHeight="1" x14ac:dyDescent="0.3">
      <c r="A4113" s="51">
        <v>3009265</v>
      </c>
      <c r="B4113" s="51" t="s">
        <v>18821</v>
      </c>
      <c r="C4113" s="51" t="s">
        <v>16512</v>
      </c>
      <c r="D4113" s="51">
        <v>1988615.77</v>
      </c>
    </row>
    <row r="4114" spans="1:4" ht="15.75" customHeight="1" x14ac:dyDescent="0.3">
      <c r="A4114" s="51">
        <v>3009037</v>
      </c>
      <c r="B4114" s="51" t="s">
        <v>18822</v>
      </c>
      <c r="C4114" s="51" t="s">
        <v>16512</v>
      </c>
      <c r="D4114" s="51">
        <v>2067283.24</v>
      </c>
    </row>
    <row r="4115" spans="1:4" ht="15.75" customHeight="1" x14ac:dyDescent="0.3">
      <c r="A4115" s="51">
        <v>3009045</v>
      </c>
      <c r="B4115" s="51" t="s">
        <v>18823</v>
      </c>
      <c r="C4115" s="51" t="s">
        <v>16512</v>
      </c>
      <c r="D4115" s="51">
        <v>2023153.65</v>
      </c>
    </row>
    <row r="4116" spans="1:4" ht="15.75" customHeight="1" x14ac:dyDescent="0.3">
      <c r="A4116" s="51">
        <v>3009273</v>
      </c>
      <c r="B4116" s="51" t="s">
        <v>18824</v>
      </c>
      <c r="C4116" s="51" t="s">
        <v>16512</v>
      </c>
      <c r="D4116" s="51">
        <v>3046790.95</v>
      </c>
    </row>
    <row r="4117" spans="1:4" ht="15.75" customHeight="1" x14ac:dyDescent="0.3">
      <c r="A4117" s="51">
        <v>3009053</v>
      </c>
      <c r="B4117" s="51" t="s">
        <v>18825</v>
      </c>
      <c r="C4117" s="51" t="s">
        <v>16512</v>
      </c>
      <c r="D4117" s="51">
        <v>3101783.88</v>
      </c>
    </row>
    <row r="4118" spans="1:4" ht="15.75" customHeight="1" x14ac:dyDescent="0.3">
      <c r="A4118" s="51">
        <v>3009107</v>
      </c>
      <c r="B4118" s="51" t="s">
        <v>18826</v>
      </c>
      <c r="C4118" s="51" t="s">
        <v>14704</v>
      </c>
      <c r="D4118" s="51">
        <v>153655.01</v>
      </c>
    </row>
    <row r="4119" spans="1:4" ht="15.75" customHeight="1" x14ac:dyDescent="0.3">
      <c r="A4119" s="51">
        <v>3009249</v>
      </c>
      <c r="B4119" s="51" t="s">
        <v>18827</v>
      </c>
      <c r="C4119" s="51" t="s">
        <v>16512</v>
      </c>
      <c r="D4119" s="51">
        <v>1427551.27</v>
      </c>
    </row>
    <row r="4120" spans="1:4" ht="15.75" customHeight="1" x14ac:dyDescent="0.3">
      <c r="A4120" s="51">
        <v>3009211</v>
      </c>
      <c r="B4120" s="51" t="s">
        <v>18828</v>
      </c>
      <c r="C4120" s="51" t="s">
        <v>16512</v>
      </c>
      <c r="D4120" s="51">
        <v>1434178.88</v>
      </c>
    </row>
    <row r="4121" spans="1:4" ht="15.75" customHeight="1" x14ac:dyDescent="0.3">
      <c r="A4121" s="51">
        <v>3009253</v>
      </c>
      <c r="B4121" s="51" t="s">
        <v>18829</v>
      </c>
      <c r="C4121" s="51" t="s">
        <v>16512</v>
      </c>
      <c r="D4121" s="51">
        <v>2141220.75</v>
      </c>
    </row>
    <row r="4122" spans="1:4" ht="15.75" customHeight="1" x14ac:dyDescent="0.3">
      <c r="A4122" s="51">
        <v>3009215</v>
      </c>
      <c r="B4122" s="51" t="s">
        <v>18830</v>
      </c>
      <c r="C4122" s="51" t="s">
        <v>16512</v>
      </c>
      <c r="D4122" s="51">
        <v>2151162.17</v>
      </c>
    </row>
    <row r="4123" spans="1:4" ht="15.75" customHeight="1" x14ac:dyDescent="0.3">
      <c r="A4123" s="51">
        <v>3009261</v>
      </c>
      <c r="B4123" s="51" t="s">
        <v>18831</v>
      </c>
      <c r="C4123" s="51" t="s">
        <v>16512</v>
      </c>
      <c r="D4123" s="51">
        <v>2023594.36</v>
      </c>
    </row>
    <row r="4124" spans="1:4" ht="15.75" customHeight="1" x14ac:dyDescent="0.3">
      <c r="A4124" s="51">
        <v>3009269</v>
      </c>
      <c r="B4124" s="51" t="s">
        <v>18832</v>
      </c>
      <c r="C4124" s="51" t="s">
        <v>16512</v>
      </c>
      <c r="D4124" s="51">
        <v>1981557.96</v>
      </c>
    </row>
    <row r="4125" spans="1:4" ht="15.75" customHeight="1" x14ac:dyDescent="0.3">
      <c r="A4125" s="51">
        <v>3009041</v>
      </c>
      <c r="B4125" s="51" t="s">
        <v>18833</v>
      </c>
      <c r="C4125" s="51" t="s">
        <v>16512</v>
      </c>
      <c r="D4125" s="51">
        <v>2060225.42</v>
      </c>
    </row>
    <row r="4126" spans="1:4" ht="15.75" customHeight="1" x14ac:dyDescent="0.3">
      <c r="A4126" s="51">
        <v>3009049</v>
      </c>
      <c r="B4126" s="51" t="s">
        <v>18834</v>
      </c>
      <c r="C4126" s="51" t="s">
        <v>16512</v>
      </c>
      <c r="D4126" s="51">
        <v>2016095.83</v>
      </c>
    </row>
    <row r="4127" spans="1:4" ht="15.75" customHeight="1" x14ac:dyDescent="0.3">
      <c r="A4127" s="51">
        <v>3009277</v>
      </c>
      <c r="B4127" s="51" t="s">
        <v>18835</v>
      </c>
      <c r="C4127" s="51" t="s">
        <v>16512</v>
      </c>
      <c r="D4127" s="51">
        <v>3036205.38</v>
      </c>
    </row>
    <row r="4128" spans="1:4" ht="15.75" customHeight="1" x14ac:dyDescent="0.3">
      <c r="A4128" s="51">
        <v>3009057</v>
      </c>
      <c r="B4128" s="51" t="s">
        <v>18836</v>
      </c>
      <c r="C4128" s="51" t="s">
        <v>16512</v>
      </c>
      <c r="D4128" s="51">
        <v>3091198.31</v>
      </c>
    </row>
    <row r="4129" spans="1:4" ht="15.75" customHeight="1" x14ac:dyDescent="0.3">
      <c r="A4129" s="51">
        <v>3108073</v>
      </c>
      <c r="B4129" s="51" t="s">
        <v>18837</v>
      </c>
      <c r="C4129" s="51" t="s">
        <v>16138</v>
      </c>
      <c r="D4129" s="51">
        <v>303.04000000000002</v>
      </c>
    </row>
    <row r="4130" spans="1:4" ht="15.75" customHeight="1" x14ac:dyDescent="0.3">
      <c r="A4130" s="51">
        <v>3107965</v>
      </c>
      <c r="B4130" s="51" t="s">
        <v>18838</v>
      </c>
      <c r="C4130" s="51" t="s">
        <v>16138</v>
      </c>
      <c r="D4130" s="51">
        <v>498.7</v>
      </c>
    </row>
    <row r="4131" spans="1:4" ht="15.75" customHeight="1" x14ac:dyDescent="0.3">
      <c r="A4131" s="51">
        <v>3105941</v>
      </c>
      <c r="B4131" s="51" t="s">
        <v>18839</v>
      </c>
      <c r="C4131" s="51" t="s">
        <v>16138</v>
      </c>
      <c r="D4131" s="51">
        <v>30.11</v>
      </c>
    </row>
    <row r="4132" spans="1:4" ht="15.75" customHeight="1" x14ac:dyDescent="0.3">
      <c r="A4132" s="51">
        <v>3108150</v>
      </c>
      <c r="B4132" s="51" t="s">
        <v>18840</v>
      </c>
      <c r="C4132" s="51" t="s">
        <v>16138</v>
      </c>
      <c r="D4132" s="51">
        <v>18.79</v>
      </c>
    </row>
    <row r="4133" spans="1:4" ht="15.75" customHeight="1" x14ac:dyDescent="0.3">
      <c r="A4133" s="51">
        <v>3108071</v>
      </c>
      <c r="B4133" s="51" t="s">
        <v>18841</v>
      </c>
      <c r="C4133" s="51" t="s">
        <v>16138</v>
      </c>
      <c r="D4133" s="51">
        <v>13.66</v>
      </c>
    </row>
    <row r="4134" spans="1:4" ht="15.75" customHeight="1" x14ac:dyDescent="0.3">
      <c r="A4134" s="51">
        <v>3107967</v>
      </c>
      <c r="B4134" s="51" t="s">
        <v>18842</v>
      </c>
      <c r="C4134" s="51" t="s">
        <v>16138</v>
      </c>
      <c r="D4134" s="51">
        <v>10.31</v>
      </c>
    </row>
    <row r="4135" spans="1:4" ht="15.75" customHeight="1" x14ac:dyDescent="0.3">
      <c r="A4135" s="51">
        <v>3107966</v>
      </c>
      <c r="B4135" s="51" t="s">
        <v>18843</v>
      </c>
      <c r="C4135" s="51" t="s">
        <v>16138</v>
      </c>
      <c r="D4135" s="51">
        <v>27.2</v>
      </c>
    </row>
    <row r="4136" spans="1:4" ht="15.75" customHeight="1" x14ac:dyDescent="0.3">
      <c r="A4136" s="51">
        <v>3108072</v>
      </c>
      <c r="B4136" s="51" t="s">
        <v>18844</v>
      </c>
      <c r="C4136" s="51" t="s">
        <v>16138</v>
      </c>
      <c r="D4136" s="51">
        <v>15.19</v>
      </c>
    </row>
    <row r="4137" spans="1:4" ht="15.75" customHeight="1" x14ac:dyDescent="0.3">
      <c r="A4137" s="51">
        <v>3117750</v>
      </c>
      <c r="B4137" s="51" t="s">
        <v>18845</v>
      </c>
      <c r="C4137" s="51" t="s">
        <v>16138</v>
      </c>
      <c r="D4137" s="51">
        <v>17.84</v>
      </c>
    </row>
    <row r="4138" spans="1:4" ht="15.75" customHeight="1" x14ac:dyDescent="0.3">
      <c r="A4138" s="51">
        <v>3117749</v>
      </c>
      <c r="B4138" s="51" t="s">
        <v>18846</v>
      </c>
      <c r="C4138" s="51" t="s">
        <v>16138</v>
      </c>
      <c r="D4138" s="51">
        <v>13.79</v>
      </c>
    </row>
    <row r="4139" spans="1:4" ht="15.75" customHeight="1" x14ac:dyDescent="0.3">
      <c r="A4139" s="51">
        <v>3107964</v>
      </c>
      <c r="B4139" s="51" t="s">
        <v>18847</v>
      </c>
      <c r="C4139" s="51" t="s">
        <v>16138</v>
      </c>
      <c r="D4139" s="51">
        <v>15.42</v>
      </c>
    </row>
    <row r="4140" spans="1:4" ht="15.75" customHeight="1" x14ac:dyDescent="0.3">
      <c r="A4140" s="51">
        <v>3106551</v>
      </c>
      <c r="B4140" s="51" t="s">
        <v>18848</v>
      </c>
      <c r="C4140" s="51" t="s">
        <v>16138</v>
      </c>
      <c r="D4140" s="51">
        <v>11.28</v>
      </c>
    </row>
    <row r="4141" spans="1:4" ht="15.75" customHeight="1" x14ac:dyDescent="0.3">
      <c r="A4141" s="51">
        <v>3106427</v>
      </c>
      <c r="B4141" s="51" t="s">
        <v>18849</v>
      </c>
      <c r="C4141" s="51" t="s">
        <v>16138</v>
      </c>
      <c r="D4141" s="51">
        <v>39.340000000000003</v>
      </c>
    </row>
    <row r="4142" spans="1:4" ht="15.75" customHeight="1" x14ac:dyDescent="0.3">
      <c r="A4142" s="51">
        <v>3106552</v>
      </c>
      <c r="B4142" s="51" t="s">
        <v>18850</v>
      </c>
      <c r="C4142" s="51" t="s">
        <v>16138</v>
      </c>
      <c r="D4142" s="51">
        <v>10.58</v>
      </c>
    </row>
    <row r="4143" spans="1:4" ht="15.75" customHeight="1" x14ac:dyDescent="0.3">
      <c r="A4143" s="51">
        <v>3107969</v>
      </c>
      <c r="B4143" s="51" t="s">
        <v>18851</v>
      </c>
      <c r="C4143" s="51" t="s">
        <v>16138</v>
      </c>
      <c r="D4143" s="51">
        <v>133.22</v>
      </c>
    </row>
    <row r="4144" spans="1:4" ht="15.75" customHeight="1" x14ac:dyDescent="0.3">
      <c r="A4144" s="51">
        <v>3107970</v>
      </c>
      <c r="B4144" s="51" t="s">
        <v>18852</v>
      </c>
      <c r="C4144" s="51" t="s">
        <v>16138</v>
      </c>
      <c r="D4144" s="51">
        <v>127.31</v>
      </c>
    </row>
    <row r="4145" spans="1:4" ht="15.75" customHeight="1" x14ac:dyDescent="0.3">
      <c r="A4145" s="51">
        <v>3108007</v>
      </c>
      <c r="B4145" s="51" t="s">
        <v>18853</v>
      </c>
      <c r="C4145" s="51" t="s">
        <v>16138</v>
      </c>
      <c r="D4145" s="51">
        <v>142.63</v>
      </c>
    </row>
    <row r="4146" spans="1:4" ht="15.75" customHeight="1" x14ac:dyDescent="0.3">
      <c r="A4146" s="51">
        <v>3108008</v>
      </c>
      <c r="B4146" s="51" t="s">
        <v>18854</v>
      </c>
      <c r="C4146" s="51" t="s">
        <v>16138</v>
      </c>
      <c r="D4146" s="51">
        <v>98.27</v>
      </c>
    </row>
    <row r="4147" spans="1:4" ht="15.75" customHeight="1" x14ac:dyDescent="0.3">
      <c r="A4147" s="51">
        <v>3108009</v>
      </c>
      <c r="B4147" s="51" t="s">
        <v>18855</v>
      </c>
      <c r="C4147" s="51" t="s">
        <v>16138</v>
      </c>
      <c r="D4147" s="51">
        <v>85.37</v>
      </c>
    </row>
    <row r="4148" spans="1:4" ht="15.75" customHeight="1" x14ac:dyDescent="0.3">
      <c r="A4148" s="51">
        <v>3108011</v>
      </c>
      <c r="B4148" s="51" t="s">
        <v>18856</v>
      </c>
      <c r="C4148" s="51" t="s">
        <v>16138</v>
      </c>
      <c r="D4148" s="51">
        <v>156.02000000000001</v>
      </c>
    </row>
    <row r="4149" spans="1:4" ht="15.75" customHeight="1" x14ac:dyDescent="0.3">
      <c r="A4149" s="51">
        <v>3108012</v>
      </c>
      <c r="B4149" s="51" t="s">
        <v>18857</v>
      </c>
      <c r="C4149" s="51" t="s">
        <v>16138</v>
      </c>
      <c r="D4149" s="51">
        <v>105.3</v>
      </c>
    </row>
    <row r="4150" spans="1:4" ht="15.75" customHeight="1" x14ac:dyDescent="0.3">
      <c r="A4150" s="51">
        <v>3108013</v>
      </c>
      <c r="B4150" s="51" t="s">
        <v>18858</v>
      </c>
      <c r="C4150" s="51" t="s">
        <v>16138</v>
      </c>
      <c r="D4150" s="51">
        <v>90.3</v>
      </c>
    </row>
    <row r="4151" spans="1:4" ht="15.75" customHeight="1" x14ac:dyDescent="0.3">
      <c r="A4151" s="51">
        <v>3108015</v>
      </c>
      <c r="B4151" s="51" t="s">
        <v>18859</v>
      </c>
      <c r="C4151" s="51" t="s">
        <v>16138</v>
      </c>
      <c r="D4151" s="51">
        <v>156.87</v>
      </c>
    </row>
    <row r="4152" spans="1:4" ht="15.75" customHeight="1" x14ac:dyDescent="0.3">
      <c r="A4152" s="51">
        <v>3108016</v>
      </c>
      <c r="B4152" s="51" t="s">
        <v>18860</v>
      </c>
      <c r="C4152" s="51" t="s">
        <v>16138</v>
      </c>
      <c r="D4152" s="51">
        <v>105.74</v>
      </c>
    </row>
    <row r="4153" spans="1:4" ht="15.75" customHeight="1" x14ac:dyDescent="0.3">
      <c r="A4153" s="51">
        <v>3108017</v>
      </c>
      <c r="B4153" s="51" t="s">
        <v>18861</v>
      </c>
      <c r="C4153" s="51" t="s">
        <v>16138</v>
      </c>
      <c r="D4153" s="51">
        <v>90.61</v>
      </c>
    </row>
    <row r="4154" spans="1:4" ht="15.75" customHeight="1" x14ac:dyDescent="0.3">
      <c r="A4154" s="51">
        <v>3107995</v>
      </c>
      <c r="B4154" s="51" t="s">
        <v>18862</v>
      </c>
      <c r="C4154" s="51" t="s">
        <v>16138</v>
      </c>
      <c r="D4154" s="51">
        <v>132.22999999999999</v>
      </c>
    </row>
    <row r="4155" spans="1:4" ht="15.75" customHeight="1" x14ac:dyDescent="0.3">
      <c r="A4155" s="51">
        <v>3107996</v>
      </c>
      <c r="B4155" s="51" t="s">
        <v>18863</v>
      </c>
      <c r="C4155" s="51" t="s">
        <v>16138</v>
      </c>
      <c r="D4155" s="51">
        <v>92.85</v>
      </c>
    </row>
    <row r="4156" spans="1:4" ht="15.75" customHeight="1" x14ac:dyDescent="0.3">
      <c r="A4156" s="51">
        <v>3107997</v>
      </c>
      <c r="B4156" s="51" t="s">
        <v>18864</v>
      </c>
      <c r="C4156" s="51" t="s">
        <v>16138</v>
      </c>
      <c r="D4156" s="51">
        <v>81.61</v>
      </c>
    </row>
    <row r="4157" spans="1:4" ht="15.75" customHeight="1" x14ac:dyDescent="0.3">
      <c r="A4157" s="51">
        <v>3107999</v>
      </c>
      <c r="B4157" s="51" t="s">
        <v>18865</v>
      </c>
      <c r="C4157" s="51" t="s">
        <v>16138</v>
      </c>
      <c r="D4157" s="51">
        <v>143.77000000000001</v>
      </c>
    </row>
    <row r="4158" spans="1:4" ht="15.75" customHeight="1" x14ac:dyDescent="0.3">
      <c r="A4158" s="51">
        <v>3108000</v>
      </c>
      <c r="B4158" s="51" t="s">
        <v>18866</v>
      </c>
      <c r="C4158" s="51" t="s">
        <v>16138</v>
      </c>
      <c r="D4158" s="51">
        <v>98.91</v>
      </c>
    </row>
    <row r="4159" spans="1:4" ht="15.75" customHeight="1" x14ac:dyDescent="0.3">
      <c r="A4159" s="51">
        <v>3108001</v>
      </c>
      <c r="B4159" s="51" t="s">
        <v>18867</v>
      </c>
      <c r="C4159" s="51" t="s">
        <v>16138</v>
      </c>
      <c r="D4159" s="51">
        <v>85.85</v>
      </c>
    </row>
    <row r="4160" spans="1:4" ht="15.75" customHeight="1" x14ac:dyDescent="0.3">
      <c r="A4160" s="51">
        <v>3108003</v>
      </c>
      <c r="B4160" s="51" t="s">
        <v>18868</v>
      </c>
      <c r="C4160" s="51" t="s">
        <v>16138</v>
      </c>
      <c r="D4160" s="51">
        <v>147.88</v>
      </c>
    </row>
    <row r="4161" spans="1:4" ht="15.75" customHeight="1" x14ac:dyDescent="0.3">
      <c r="A4161" s="51">
        <v>3108004</v>
      </c>
      <c r="B4161" s="51" t="s">
        <v>18869</v>
      </c>
      <c r="C4161" s="51" t="s">
        <v>16138</v>
      </c>
      <c r="D4161" s="51">
        <v>101.07</v>
      </c>
    </row>
    <row r="4162" spans="1:4" ht="15.75" customHeight="1" x14ac:dyDescent="0.3">
      <c r="A4162" s="51">
        <v>3108005</v>
      </c>
      <c r="B4162" s="51" t="s">
        <v>18870</v>
      </c>
      <c r="C4162" s="51" t="s">
        <v>16138</v>
      </c>
      <c r="D4162" s="51">
        <v>87.36</v>
      </c>
    </row>
    <row r="4163" spans="1:4" ht="15.75" customHeight="1" x14ac:dyDescent="0.3">
      <c r="A4163" s="51">
        <v>3106119</v>
      </c>
      <c r="B4163" s="51" t="s">
        <v>18871</v>
      </c>
      <c r="C4163" s="51" t="s">
        <v>16138</v>
      </c>
      <c r="D4163" s="51">
        <v>179.22</v>
      </c>
    </row>
    <row r="4164" spans="1:4" ht="15.75" customHeight="1" x14ac:dyDescent="0.3">
      <c r="A4164" s="51">
        <v>3106120</v>
      </c>
      <c r="B4164" s="51" t="s">
        <v>18872</v>
      </c>
      <c r="C4164" s="51" t="s">
        <v>16138</v>
      </c>
      <c r="D4164" s="51">
        <v>126.23</v>
      </c>
    </row>
    <row r="4165" spans="1:4" ht="15.75" customHeight="1" x14ac:dyDescent="0.3">
      <c r="A4165" s="51">
        <v>3106121</v>
      </c>
      <c r="B4165" s="51" t="s">
        <v>18873</v>
      </c>
      <c r="C4165" s="51" t="s">
        <v>16138</v>
      </c>
      <c r="D4165" s="51">
        <v>110.79</v>
      </c>
    </row>
    <row r="4166" spans="1:4" ht="15.75" customHeight="1" x14ac:dyDescent="0.3">
      <c r="A4166" s="51">
        <v>3103302</v>
      </c>
      <c r="B4166" s="51" t="s">
        <v>18874</v>
      </c>
      <c r="C4166" s="51" t="s">
        <v>16138</v>
      </c>
      <c r="D4166" s="51">
        <v>87.8</v>
      </c>
    </row>
    <row r="4167" spans="1:4" ht="15.75" customHeight="1" x14ac:dyDescent="0.3">
      <c r="A4167" s="51">
        <v>3103303</v>
      </c>
      <c r="B4167" s="51" t="s">
        <v>18875</v>
      </c>
      <c r="C4167" s="51" t="s">
        <v>16138</v>
      </c>
      <c r="D4167" s="51">
        <v>46.83</v>
      </c>
    </row>
    <row r="4168" spans="1:4" ht="15.75" customHeight="1" x14ac:dyDescent="0.3">
      <c r="A4168" s="51">
        <v>3106759</v>
      </c>
      <c r="B4168" s="51" t="s">
        <v>18876</v>
      </c>
      <c r="C4168" s="51" t="s">
        <v>16138</v>
      </c>
      <c r="D4168" s="51">
        <v>129.30000000000001</v>
      </c>
    </row>
    <row r="4169" spans="1:4" ht="15.75" customHeight="1" x14ac:dyDescent="0.3">
      <c r="A4169" s="51">
        <v>3108023</v>
      </c>
      <c r="B4169" s="51" t="s">
        <v>18877</v>
      </c>
      <c r="C4169" s="51" t="s">
        <v>10</v>
      </c>
      <c r="D4169" s="51">
        <v>5.93</v>
      </c>
    </row>
    <row r="4170" spans="1:4" ht="15.75" customHeight="1" x14ac:dyDescent="0.3">
      <c r="A4170" s="51">
        <v>3108018</v>
      </c>
      <c r="B4170" s="51" t="s">
        <v>18878</v>
      </c>
      <c r="C4170" s="51" t="s">
        <v>10</v>
      </c>
      <c r="D4170" s="51">
        <v>4.34</v>
      </c>
    </row>
    <row r="4171" spans="1:4" ht="15.75" customHeight="1" x14ac:dyDescent="0.3">
      <c r="A4171" s="51">
        <v>3108022</v>
      </c>
      <c r="B4171" s="51" t="s">
        <v>18879</v>
      </c>
      <c r="C4171" s="51" t="s">
        <v>10</v>
      </c>
      <c r="D4171" s="51">
        <v>4.87</v>
      </c>
    </row>
    <row r="4172" spans="1:4" ht="15.75" customHeight="1" x14ac:dyDescent="0.3">
      <c r="A4172" s="51">
        <v>3205864</v>
      </c>
      <c r="B4172" s="51" t="s">
        <v>18880</v>
      </c>
      <c r="C4172" s="51" t="s">
        <v>14899</v>
      </c>
      <c r="D4172" s="51">
        <v>945.67</v>
      </c>
    </row>
    <row r="4173" spans="1:4" ht="15.75" customHeight="1" x14ac:dyDescent="0.3">
      <c r="A4173" s="51">
        <v>3205863</v>
      </c>
      <c r="B4173" s="51" t="s">
        <v>18881</v>
      </c>
      <c r="C4173" s="51" t="s">
        <v>14899</v>
      </c>
      <c r="D4173" s="51">
        <v>881.62</v>
      </c>
    </row>
    <row r="4174" spans="1:4" ht="15.75" customHeight="1" x14ac:dyDescent="0.3">
      <c r="A4174" s="51">
        <v>3205868</v>
      </c>
      <c r="B4174" s="51" t="s">
        <v>18882</v>
      </c>
      <c r="C4174" s="51" t="s">
        <v>14899</v>
      </c>
      <c r="D4174" s="51">
        <v>796.65</v>
      </c>
    </row>
    <row r="4175" spans="1:4" ht="15.75" customHeight="1" x14ac:dyDescent="0.3">
      <c r="A4175" s="51">
        <v>3205867</v>
      </c>
      <c r="B4175" s="51" t="s">
        <v>18883</v>
      </c>
      <c r="C4175" s="51" t="s">
        <v>14899</v>
      </c>
      <c r="D4175" s="51">
        <v>732.6</v>
      </c>
    </row>
    <row r="4176" spans="1:4" ht="15.75" customHeight="1" x14ac:dyDescent="0.3">
      <c r="A4176" s="51">
        <v>3205866</v>
      </c>
      <c r="B4176" s="51" t="s">
        <v>18884</v>
      </c>
      <c r="C4176" s="51" t="s">
        <v>14899</v>
      </c>
      <c r="D4176" s="51">
        <v>724.59</v>
      </c>
    </row>
    <row r="4177" spans="1:4" ht="15.75" customHeight="1" x14ac:dyDescent="0.3">
      <c r="A4177" s="51">
        <v>3205865</v>
      </c>
      <c r="B4177" s="51" t="s">
        <v>18885</v>
      </c>
      <c r="C4177" s="51" t="s">
        <v>14899</v>
      </c>
      <c r="D4177" s="51">
        <v>660.54</v>
      </c>
    </row>
    <row r="4178" spans="1:4" ht="15.75" customHeight="1" x14ac:dyDescent="0.3">
      <c r="A4178" s="51">
        <v>3205870</v>
      </c>
      <c r="B4178" s="51" t="s">
        <v>18886</v>
      </c>
      <c r="C4178" s="51" t="s">
        <v>14899</v>
      </c>
      <c r="D4178" s="51">
        <v>662.43</v>
      </c>
    </row>
    <row r="4179" spans="1:4" ht="15.75" customHeight="1" x14ac:dyDescent="0.3">
      <c r="A4179" s="51">
        <v>3205869</v>
      </c>
      <c r="B4179" s="51" t="s">
        <v>18887</v>
      </c>
      <c r="C4179" s="51" t="s">
        <v>14899</v>
      </c>
      <c r="D4179" s="51">
        <v>598.38</v>
      </c>
    </row>
    <row r="4180" spans="1:4" ht="15.75" customHeight="1" x14ac:dyDescent="0.3">
      <c r="A4180" s="51">
        <v>3205872</v>
      </c>
      <c r="B4180" s="51" t="s">
        <v>18888</v>
      </c>
      <c r="C4180" s="51" t="s">
        <v>16138</v>
      </c>
      <c r="D4180" s="51">
        <v>235.01</v>
      </c>
    </row>
    <row r="4181" spans="1:4" ht="15.75" customHeight="1" x14ac:dyDescent="0.3">
      <c r="A4181" s="51">
        <v>3205871</v>
      </c>
      <c r="B4181" s="51" t="s">
        <v>18889</v>
      </c>
      <c r="C4181" s="51" t="s">
        <v>16138</v>
      </c>
      <c r="D4181" s="51">
        <v>224.12</v>
      </c>
    </row>
    <row r="4182" spans="1:4" ht="15.75" customHeight="1" x14ac:dyDescent="0.3">
      <c r="A4182" s="51">
        <v>3205874</v>
      </c>
      <c r="B4182" s="51" t="s">
        <v>18890</v>
      </c>
      <c r="C4182" s="51" t="s">
        <v>16138</v>
      </c>
      <c r="D4182" s="51">
        <v>262.62</v>
      </c>
    </row>
    <row r="4183" spans="1:4" ht="15.75" customHeight="1" x14ac:dyDescent="0.3">
      <c r="A4183" s="51">
        <v>3205873</v>
      </c>
      <c r="B4183" s="51" t="s">
        <v>18891</v>
      </c>
      <c r="C4183" s="51" t="s">
        <v>16138</v>
      </c>
      <c r="D4183" s="51">
        <v>247.89</v>
      </c>
    </row>
    <row r="4184" spans="1:4" ht="15.75" customHeight="1" x14ac:dyDescent="0.3">
      <c r="A4184" s="51">
        <v>3205876</v>
      </c>
      <c r="B4184" s="51" t="s">
        <v>18892</v>
      </c>
      <c r="C4184" s="51" t="s">
        <v>16138</v>
      </c>
      <c r="D4184" s="51">
        <v>306.22000000000003</v>
      </c>
    </row>
    <row r="4185" spans="1:4" ht="15.75" customHeight="1" x14ac:dyDescent="0.3">
      <c r="A4185" s="51">
        <v>3205875</v>
      </c>
      <c r="B4185" s="51" t="s">
        <v>18893</v>
      </c>
      <c r="C4185" s="51" t="s">
        <v>16138</v>
      </c>
      <c r="D4185" s="51">
        <v>287</v>
      </c>
    </row>
    <row r="4186" spans="1:4" ht="15.75" customHeight="1" x14ac:dyDescent="0.3">
      <c r="A4186" s="51">
        <v>3205862</v>
      </c>
      <c r="B4186" s="51" t="s">
        <v>18894</v>
      </c>
      <c r="C4186" s="51" t="s">
        <v>14899</v>
      </c>
      <c r="D4186" s="51">
        <v>747.45</v>
      </c>
    </row>
    <row r="4187" spans="1:4" ht="15.75" customHeight="1" x14ac:dyDescent="0.3">
      <c r="A4187" s="51">
        <v>3205861</v>
      </c>
      <c r="B4187" s="51" t="s">
        <v>18895</v>
      </c>
      <c r="C4187" s="51" t="s">
        <v>14899</v>
      </c>
      <c r="D4187" s="51">
        <v>683.4</v>
      </c>
    </row>
    <row r="4188" spans="1:4" ht="15.75" customHeight="1" x14ac:dyDescent="0.3">
      <c r="A4188" s="51">
        <v>3606579</v>
      </c>
      <c r="B4188" s="51" t="s">
        <v>18896</v>
      </c>
      <c r="C4188" s="51" t="s">
        <v>14899</v>
      </c>
      <c r="D4188" s="51">
        <v>21.96</v>
      </c>
    </row>
    <row r="4189" spans="1:4" ht="15.75" customHeight="1" x14ac:dyDescent="0.3">
      <c r="A4189" s="51">
        <v>3606583</v>
      </c>
      <c r="B4189" s="51" t="s">
        <v>18897</v>
      </c>
      <c r="C4189" s="51" t="s">
        <v>14899</v>
      </c>
      <c r="D4189" s="51">
        <v>22.8</v>
      </c>
    </row>
    <row r="4190" spans="1:4" ht="15.75" customHeight="1" x14ac:dyDescent="0.3">
      <c r="A4190" s="51">
        <v>3606584</v>
      </c>
      <c r="B4190" s="51" t="s">
        <v>18898</v>
      </c>
      <c r="C4190" s="51" t="s">
        <v>14899</v>
      </c>
      <c r="D4190" s="51">
        <v>22.92</v>
      </c>
    </row>
    <row r="4191" spans="1:4" ht="15.75" customHeight="1" x14ac:dyDescent="0.3">
      <c r="A4191" s="51">
        <v>3606585</v>
      </c>
      <c r="B4191" s="51" t="s">
        <v>18899</v>
      </c>
      <c r="C4191" s="51" t="s">
        <v>14899</v>
      </c>
      <c r="D4191" s="51">
        <v>23.04</v>
      </c>
    </row>
    <row r="4192" spans="1:4" ht="15.75" customHeight="1" x14ac:dyDescent="0.3">
      <c r="A4192" s="51">
        <v>3606586</v>
      </c>
      <c r="B4192" s="51" t="s">
        <v>18900</v>
      </c>
      <c r="C4192" s="51" t="s">
        <v>14899</v>
      </c>
      <c r="D4192" s="51">
        <v>23.28</v>
      </c>
    </row>
    <row r="4193" spans="1:4" ht="15.75" customHeight="1" x14ac:dyDescent="0.3">
      <c r="A4193" s="51">
        <v>3606587</v>
      </c>
      <c r="B4193" s="51" t="s">
        <v>18901</v>
      </c>
      <c r="C4193" s="51" t="s">
        <v>14899</v>
      </c>
      <c r="D4193" s="51">
        <v>23.52</v>
      </c>
    </row>
    <row r="4194" spans="1:4" ht="15.75" customHeight="1" x14ac:dyDescent="0.3">
      <c r="A4194" s="51">
        <v>3606588</v>
      </c>
      <c r="B4194" s="51" t="s">
        <v>18902</v>
      </c>
      <c r="C4194" s="51" t="s">
        <v>14899</v>
      </c>
      <c r="D4194" s="51">
        <v>23.64</v>
      </c>
    </row>
    <row r="4195" spans="1:4" ht="15.75" customHeight="1" x14ac:dyDescent="0.3">
      <c r="A4195" s="51">
        <v>3606589</v>
      </c>
      <c r="B4195" s="51" t="s">
        <v>18903</v>
      </c>
      <c r="C4195" s="51" t="s">
        <v>14899</v>
      </c>
      <c r="D4195" s="51">
        <v>23.76</v>
      </c>
    </row>
    <row r="4196" spans="1:4" ht="15.75" customHeight="1" x14ac:dyDescent="0.3">
      <c r="A4196" s="51">
        <v>3606580</v>
      </c>
      <c r="B4196" s="51" t="s">
        <v>18904</v>
      </c>
      <c r="C4196" s="51" t="s">
        <v>14899</v>
      </c>
      <c r="D4196" s="51">
        <v>22.2</v>
      </c>
    </row>
    <row r="4197" spans="1:4" ht="15.75" customHeight="1" x14ac:dyDescent="0.3">
      <c r="A4197" s="51">
        <v>3606581</v>
      </c>
      <c r="B4197" s="51" t="s">
        <v>18905</v>
      </c>
      <c r="C4197" s="51" t="s">
        <v>14899</v>
      </c>
      <c r="D4197" s="51">
        <v>22.44</v>
      </c>
    </row>
    <row r="4198" spans="1:4" ht="15.75" customHeight="1" x14ac:dyDescent="0.3">
      <c r="A4198" s="51">
        <v>3606582</v>
      </c>
      <c r="B4198" s="51" t="s">
        <v>18906</v>
      </c>
      <c r="C4198" s="51" t="s">
        <v>14899</v>
      </c>
      <c r="D4198" s="51">
        <v>22.56</v>
      </c>
    </row>
    <row r="4199" spans="1:4" ht="15.75" customHeight="1" x14ac:dyDescent="0.3">
      <c r="A4199" s="51">
        <v>3606527</v>
      </c>
      <c r="B4199" s="51" t="s">
        <v>18907</v>
      </c>
      <c r="C4199" s="51" t="s">
        <v>14899</v>
      </c>
      <c r="D4199" s="51">
        <v>53.9</v>
      </c>
    </row>
    <row r="4200" spans="1:4" ht="15.75" customHeight="1" x14ac:dyDescent="0.3">
      <c r="A4200" s="51">
        <v>3606528</v>
      </c>
      <c r="B4200" s="51" t="s">
        <v>18908</v>
      </c>
      <c r="C4200" s="51" t="s">
        <v>14899</v>
      </c>
      <c r="D4200" s="51">
        <v>54.65</v>
      </c>
    </row>
    <row r="4201" spans="1:4" ht="15.75" customHeight="1" x14ac:dyDescent="0.3">
      <c r="A4201" s="51">
        <v>3606529</v>
      </c>
      <c r="B4201" s="51" t="s">
        <v>18909</v>
      </c>
      <c r="C4201" s="51" t="s">
        <v>14899</v>
      </c>
      <c r="D4201" s="51">
        <v>55.26</v>
      </c>
    </row>
    <row r="4202" spans="1:4" ht="15.75" customHeight="1" x14ac:dyDescent="0.3">
      <c r="A4202" s="51">
        <v>3606530</v>
      </c>
      <c r="B4202" s="51" t="s">
        <v>18910</v>
      </c>
      <c r="C4202" s="51" t="s">
        <v>14899</v>
      </c>
      <c r="D4202" s="51">
        <v>56.01</v>
      </c>
    </row>
    <row r="4203" spans="1:4" ht="15.75" customHeight="1" x14ac:dyDescent="0.3">
      <c r="A4203" s="51">
        <v>3606531</v>
      </c>
      <c r="B4203" s="51" t="s">
        <v>18911</v>
      </c>
      <c r="C4203" s="51" t="s">
        <v>14899</v>
      </c>
      <c r="D4203" s="51">
        <v>56.76</v>
      </c>
    </row>
    <row r="4204" spans="1:4" ht="15.75" customHeight="1" x14ac:dyDescent="0.3">
      <c r="A4204" s="51">
        <v>3606532</v>
      </c>
      <c r="B4204" s="51" t="s">
        <v>18912</v>
      </c>
      <c r="C4204" s="51" t="s">
        <v>14899</v>
      </c>
      <c r="D4204" s="51">
        <v>57.96</v>
      </c>
    </row>
    <row r="4205" spans="1:4" ht="15.75" customHeight="1" x14ac:dyDescent="0.3">
      <c r="A4205" s="51">
        <v>3606533</v>
      </c>
      <c r="B4205" s="51" t="s">
        <v>18913</v>
      </c>
      <c r="C4205" s="51" t="s">
        <v>14899</v>
      </c>
      <c r="D4205" s="51">
        <v>62.08</v>
      </c>
    </row>
    <row r="4206" spans="1:4" ht="15.75" customHeight="1" x14ac:dyDescent="0.3">
      <c r="A4206" s="51">
        <v>3606534</v>
      </c>
      <c r="B4206" s="51" t="s">
        <v>18914</v>
      </c>
      <c r="C4206" s="51" t="s">
        <v>14899</v>
      </c>
      <c r="D4206" s="51">
        <v>63.09</v>
      </c>
    </row>
    <row r="4207" spans="1:4" ht="15.75" customHeight="1" x14ac:dyDescent="0.3">
      <c r="A4207" s="51">
        <v>3606535</v>
      </c>
      <c r="B4207" s="51" t="s">
        <v>18915</v>
      </c>
      <c r="C4207" s="51" t="s">
        <v>14899</v>
      </c>
      <c r="D4207" s="51">
        <v>49.53</v>
      </c>
    </row>
    <row r="4208" spans="1:4" ht="15.75" customHeight="1" x14ac:dyDescent="0.3">
      <c r="A4208" s="51">
        <v>3606536</v>
      </c>
      <c r="B4208" s="51" t="s">
        <v>18916</v>
      </c>
      <c r="C4208" s="51" t="s">
        <v>14899</v>
      </c>
      <c r="D4208" s="51">
        <v>49.93</v>
      </c>
    </row>
    <row r="4209" spans="1:4" ht="15.75" customHeight="1" x14ac:dyDescent="0.3">
      <c r="A4209" s="51">
        <v>3606537</v>
      </c>
      <c r="B4209" s="51" t="s">
        <v>18917</v>
      </c>
      <c r="C4209" s="51" t="s">
        <v>14899</v>
      </c>
      <c r="D4209" s="51">
        <v>50.43</v>
      </c>
    </row>
    <row r="4210" spans="1:4" ht="15.75" customHeight="1" x14ac:dyDescent="0.3">
      <c r="A4210" s="51">
        <v>3606538</v>
      </c>
      <c r="B4210" s="51" t="s">
        <v>18918</v>
      </c>
      <c r="C4210" s="51" t="s">
        <v>14899</v>
      </c>
      <c r="D4210" s="51">
        <v>50.83</v>
      </c>
    </row>
    <row r="4211" spans="1:4" ht="15.75" customHeight="1" x14ac:dyDescent="0.3">
      <c r="A4211" s="51">
        <v>3606539</v>
      </c>
      <c r="B4211" s="51" t="s">
        <v>18919</v>
      </c>
      <c r="C4211" s="51" t="s">
        <v>14899</v>
      </c>
      <c r="D4211" s="51">
        <v>51.33</v>
      </c>
    </row>
    <row r="4212" spans="1:4" ht="15.75" customHeight="1" x14ac:dyDescent="0.3">
      <c r="A4212" s="51">
        <v>3606540</v>
      </c>
      <c r="B4212" s="51" t="s">
        <v>18920</v>
      </c>
      <c r="C4212" s="51" t="s">
        <v>14899</v>
      </c>
      <c r="D4212" s="51">
        <v>54.2</v>
      </c>
    </row>
    <row r="4213" spans="1:4" ht="15.75" customHeight="1" x14ac:dyDescent="0.3">
      <c r="A4213" s="51">
        <v>3606541</v>
      </c>
      <c r="B4213" s="51" t="s">
        <v>18921</v>
      </c>
      <c r="C4213" s="51" t="s">
        <v>14899</v>
      </c>
      <c r="D4213" s="51">
        <v>55.56</v>
      </c>
    </row>
    <row r="4214" spans="1:4" ht="15.75" customHeight="1" x14ac:dyDescent="0.3">
      <c r="A4214" s="51">
        <v>3606542</v>
      </c>
      <c r="B4214" s="51" t="s">
        <v>18922</v>
      </c>
      <c r="C4214" s="51" t="s">
        <v>14899</v>
      </c>
      <c r="D4214" s="51">
        <v>56.16</v>
      </c>
    </row>
    <row r="4215" spans="1:4" ht="15.75" customHeight="1" x14ac:dyDescent="0.3">
      <c r="A4215" s="51">
        <v>3606543</v>
      </c>
      <c r="B4215" s="51" t="s">
        <v>18923</v>
      </c>
      <c r="C4215" s="51" t="s">
        <v>14899</v>
      </c>
      <c r="D4215" s="51">
        <v>48.83</v>
      </c>
    </row>
    <row r="4216" spans="1:4" ht="15.75" customHeight="1" x14ac:dyDescent="0.3">
      <c r="A4216" s="51">
        <v>3606544</v>
      </c>
      <c r="B4216" s="51" t="s">
        <v>18924</v>
      </c>
      <c r="C4216" s="51" t="s">
        <v>14899</v>
      </c>
      <c r="D4216" s="51">
        <v>49.13</v>
      </c>
    </row>
    <row r="4217" spans="1:4" ht="15.75" customHeight="1" x14ac:dyDescent="0.3">
      <c r="A4217" s="51">
        <v>3606545</v>
      </c>
      <c r="B4217" s="51" t="s">
        <v>18925</v>
      </c>
      <c r="C4217" s="51" t="s">
        <v>14899</v>
      </c>
      <c r="D4217" s="51">
        <v>49.53</v>
      </c>
    </row>
    <row r="4218" spans="1:4" ht="15.75" customHeight="1" x14ac:dyDescent="0.3">
      <c r="A4218" s="51">
        <v>3606546</v>
      </c>
      <c r="B4218" s="51" t="s">
        <v>18926</v>
      </c>
      <c r="C4218" s="51" t="s">
        <v>14899</v>
      </c>
      <c r="D4218" s="51">
        <v>49.93</v>
      </c>
    </row>
    <row r="4219" spans="1:4" ht="15.75" customHeight="1" x14ac:dyDescent="0.3">
      <c r="A4219" s="51">
        <v>3606547</v>
      </c>
      <c r="B4219" s="51" t="s">
        <v>18927</v>
      </c>
      <c r="C4219" s="51" t="s">
        <v>14899</v>
      </c>
      <c r="D4219" s="51">
        <v>50.23</v>
      </c>
    </row>
    <row r="4220" spans="1:4" ht="15.75" customHeight="1" x14ac:dyDescent="0.3">
      <c r="A4220" s="51">
        <v>3606548</v>
      </c>
      <c r="B4220" s="51" t="s">
        <v>18928</v>
      </c>
      <c r="C4220" s="51" t="s">
        <v>14899</v>
      </c>
      <c r="D4220" s="51">
        <v>50.93</v>
      </c>
    </row>
    <row r="4221" spans="1:4" ht="15.75" customHeight="1" x14ac:dyDescent="0.3">
      <c r="A4221" s="51">
        <v>3606549</v>
      </c>
      <c r="B4221" s="51" t="s">
        <v>18929</v>
      </c>
      <c r="C4221" s="51" t="s">
        <v>14899</v>
      </c>
      <c r="D4221" s="51">
        <v>54.05</v>
      </c>
    </row>
    <row r="4222" spans="1:4" ht="15.75" customHeight="1" x14ac:dyDescent="0.3">
      <c r="A4222" s="51">
        <v>3606550</v>
      </c>
      <c r="B4222" s="51" t="s">
        <v>18930</v>
      </c>
      <c r="C4222" s="51" t="s">
        <v>14899</v>
      </c>
      <c r="D4222" s="51">
        <v>54.65</v>
      </c>
    </row>
    <row r="4223" spans="1:4" ht="15.75" customHeight="1" x14ac:dyDescent="0.3">
      <c r="A4223" s="51">
        <v>3606500</v>
      </c>
      <c r="B4223" s="51" t="s">
        <v>18931</v>
      </c>
      <c r="C4223" s="51" t="s">
        <v>14899</v>
      </c>
      <c r="D4223" s="51">
        <v>49.82</v>
      </c>
    </row>
    <row r="4224" spans="1:4" ht="15.75" customHeight="1" x14ac:dyDescent="0.3">
      <c r="A4224" s="51">
        <v>3606501</v>
      </c>
      <c r="B4224" s="51" t="s">
        <v>18932</v>
      </c>
      <c r="C4224" s="51" t="s">
        <v>14899</v>
      </c>
      <c r="D4224" s="51">
        <v>50.57</v>
      </c>
    </row>
    <row r="4225" spans="1:4" ht="15.75" customHeight="1" x14ac:dyDescent="0.3">
      <c r="A4225" s="51">
        <v>3606502</v>
      </c>
      <c r="B4225" s="51" t="s">
        <v>18933</v>
      </c>
      <c r="C4225" s="51" t="s">
        <v>14899</v>
      </c>
      <c r="D4225" s="51">
        <v>51.17</v>
      </c>
    </row>
    <row r="4226" spans="1:4" ht="15.75" customHeight="1" x14ac:dyDescent="0.3">
      <c r="A4226" s="51">
        <v>3606503</v>
      </c>
      <c r="B4226" s="51" t="s">
        <v>18934</v>
      </c>
      <c r="C4226" s="51" t="s">
        <v>14899</v>
      </c>
      <c r="D4226" s="51">
        <v>51.92</v>
      </c>
    </row>
    <row r="4227" spans="1:4" ht="15.75" customHeight="1" x14ac:dyDescent="0.3">
      <c r="A4227" s="51">
        <v>3606504</v>
      </c>
      <c r="B4227" s="51" t="s">
        <v>18935</v>
      </c>
      <c r="C4227" s="51" t="s">
        <v>14899</v>
      </c>
      <c r="D4227" s="51">
        <v>52.67</v>
      </c>
    </row>
    <row r="4228" spans="1:4" ht="15.75" customHeight="1" x14ac:dyDescent="0.3">
      <c r="A4228" s="51">
        <v>3606505</v>
      </c>
      <c r="B4228" s="51" t="s">
        <v>18936</v>
      </c>
      <c r="C4228" s="51" t="s">
        <v>14899</v>
      </c>
      <c r="D4228" s="51">
        <v>53.87</v>
      </c>
    </row>
    <row r="4229" spans="1:4" ht="15.75" customHeight="1" x14ac:dyDescent="0.3">
      <c r="A4229" s="51">
        <v>3606506</v>
      </c>
      <c r="B4229" s="51" t="s">
        <v>18937</v>
      </c>
      <c r="C4229" s="51" t="s">
        <v>14899</v>
      </c>
      <c r="D4229" s="51">
        <v>57.9</v>
      </c>
    </row>
    <row r="4230" spans="1:4" ht="15.75" customHeight="1" x14ac:dyDescent="0.3">
      <c r="A4230" s="51">
        <v>3606507</v>
      </c>
      <c r="B4230" s="51" t="s">
        <v>18938</v>
      </c>
      <c r="C4230" s="51" t="s">
        <v>14899</v>
      </c>
      <c r="D4230" s="51">
        <v>59.1</v>
      </c>
    </row>
    <row r="4231" spans="1:4" ht="15.75" customHeight="1" x14ac:dyDescent="0.3">
      <c r="A4231" s="51">
        <v>3606509</v>
      </c>
      <c r="B4231" s="51" t="s">
        <v>18939</v>
      </c>
      <c r="C4231" s="51" t="s">
        <v>14899</v>
      </c>
      <c r="D4231" s="51">
        <v>45.44</v>
      </c>
    </row>
    <row r="4232" spans="1:4" ht="15.75" customHeight="1" x14ac:dyDescent="0.3">
      <c r="A4232" s="51">
        <v>3606510</v>
      </c>
      <c r="B4232" s="51" t="s">
        <v>18940</v>
      </c>
      <c r="C4232" s="51" t="s">
        <v>14899</v>
      </c>
      <c r="D4232" s="51">
        <v>45.94</v>
      </c>
    </row>
    <row r="4233" spans="1:4" ht="15.75" customHeight="1" x14ac:dyDescent="0.3">
      <c r="A4233" s="51">
        <v>3606511</v>
      </c>
      <c r="B4233" s="51" t="s">
        <v>18941</v>
      </c>
      <c r="C4233" s="51" t="s">
        <v>14899</v>
      </c>
      <c r="D4233" s="51">
        <v>46.34</v>
      </c>
    </row>
    <row r="4234" spans="1:4" ht="15.75" customHeight="1" x14ac:dyDescent="0.3">
      <c r="A4234" s="51">
        <v>3606512</v>
      </c>
      <c r="B4234" s="51" t="s">
        <v>18942</v>
      </c>
      <c r="C4234" s="51" t="s">
        <v>14899</v>
      </c>
      <c r="D4234" s="51">
        <v>46.74</v>
      </c>
    </row>
    <row r="4235" spans="1:4" ht="15.75" customHeight="1" x14ac:dyDescent="0.3">
      <c r="A4235" s="51">
        <v>3606513</v>
      </c>
      <c r="B4235" s="51" t="s">
        <v>18943</v>
      </c>
      <c r="C4235" s="51" t="s">
        <v>14899</v>
      </c>
      <c r="D4235" s="51">
        <v>49.36</v>
      </c>
    </row>
    <row r="4236" spans="1:4" ht="15.75" customHeight="1" x14ac:dyDescent="0.3">
      <c r="A4236" s="51">
        <v>3606514</v>
      </c>
      <c r="B4236" s="51" t="s">
        <v>18944</v>
      </c>
      <c r="C4236" s="51" t="s">
        <v>14899</v>
      </c>
      <c r="D4236" s="51">
        <v>50.27</v>
      </c>
    </row>
    <row r="4237" spans="1:4" ht="15.75" customHeight="1" x14ac:dyDescent="0.3">
      <c r="A4237" s="51">
        <v>3606515</v>
      </c>
      <c r="B4237" s="51" t="s">
        <v>18945</v>
      </c>
      <c r="C4237" s="51" t="s">
        <v>14899</v>
      </c>
      <c r="D4237" s="51">
        <v>51.47</v>
      </c>
    </row>
    <row r="4238" spans="1:4" ht="15.75" customHeight="1" x14ac:dyDescent="0.3">
      <c r="A4238" s="51">
        <v>3606516</v>
      </c>
      <c r="B4238" s="51" t="s">
        <v>18946</v>
      </c>
      <c r="C4238" s="51" t="s">
        <v>14899</v>
      </c>
      <c r="D4238" s="51">
        <v>52.07</v>
      </c>
    </row>
    <row r="4239" spans="1:4" ht="15.75" customHeight="1" x14ac:dyDescent="0.3">
      <c r="A4239" s="51">
        <v>3606518</v>
      </c>
      <c r="B4239" s="51" t="s">
        <v>18947</v>
      </c>
      <c r="C4239" s="51" t="s">
        <v>14899</v>
      </c>
      <c r="D4239" s="51">
        <v>44.74</v>
      </c>
    </row>
    <row r="4240" spans="1:4" ht="15.75" customHeight="1" x14ac:dyDescent="0.3">
      <c r="A4240" s="51">
        <v>3606519</v>
      </c>
      <c r="B4240" s="51" t="s">
        <v>18948</v>
      </c>
      <c r="C4240" s="51" t="s">
        <v>14899</v>
      </c>
      <c r="D4240" s="51">
        <v>45.14</v>
      </c>
    </row>
    <row r="4241" spans="1:4" ht="15.75" customHeight="1" x14ac:dyDescent="0.3">
      <c r="A4241" s="51">
        <v>3606520</v>
      </c>
      <c r="B4241" s="51" t="s">
        <v>18949</v>
      </c>
      <c r="C4241" s="51" t="s">
        <v>14899</v>
      </c>
      <c r="D4241" s="51">
        <v>45.44</v>
      </c>
    </row>
    <row r="4242" spans="1:4" ht="15.75" customHeight="1" x14ac:dyDescent="0.3">
      <c r="A4242" s="51">
        <v>3606521</v>
      </c>
      <c r="B4242" s="51" t="s">
        <v>18950</v>
      </c>
      <c r="C4242" s="51" t="s">
        <v>14899</v>
      </c>
      <c r="D4242" s="51">
        <v>45.84</v>
      </c>
    </row>
    <row r="4243" spans="1:4" ht="15.75" customHeight="1" x14ac:dyDescent="0.3">
      <c r="A4243" s="51">
        <v>3606522</v>
      </c>
      <c r="B4243" s="51" t="s">
        <v>18951</v>
      </c>
      <c r="C4243" s="51" t="s">
        <v>14899</v>
      </c>
      <c r="D4243" s="51">
        <v>46.14</v>
      </c>
    </row>
    <row r="4244" spans="1:4" ht="15.75" customHeight="1" x14ac:dyDescent="0.3">
      <c r="A4244" s="51">
        <v>3606523</v>
      </c>
      <c r="B4244" s="51" t="s">
        <v>18952</v>
      </c>
      <c r="C4244" s="51" t="s">
        <v>14899</v>
      </c>
      <c r="D4244" s="51">
        <v>46.84</v>
      </c>
    </row>
    <row r="4245" spans="1:4" ht="15.75" customHeight="1" x14ac:dyDescent="0.3">
      <c r="A4245" s="51">
        <v>3606524</v>
      </c>
      <c r="B4245" s="51" t="s">
        <v>18953</v>
      </c>
      <c r="C4245" s="51" t="s">
        <v>14899</v>
      </c>
      <c r="D4245" s="51">
        <v>50.12</v>
      </c>
    </row>
    <row r="4246" spans="1:4" ht="15.75" customHeight="1" x14ac:dyDescent="0.3">
      <c r="A4246" s="51">
        <v>3606525</v>
      </c>
      <c r="B4246" s="51" t="s">
        <v>18954</v>
      </c>
      <c r="C4246" s="51" t="s">
        <v>14899</v>
      </c>
      <c r="D4246" s="51">
        <v>50.57</v>
      </c>
    </row>
    <row r="4247" spans="1:4" ht="15.75" customHeight="1" x14ac:dyDescent="0.3">
      <c r="A4247" s="51">
        <v>3606577</v>
      </c>
      <c r="B4247" s="51" t="s">
        <v>18955</v>
      </c>
      <c r="C4247" s="51" t="s">
        <v>14899</v>
      </c>
      <c r="D4247" s="51">
        <v>11.35</v>
      </c>
    </row>
    <row r="4248" spans="1:4" ht="15.75" customHeight="1" x14ac:dyDescent="0.3">
      <c r="A4248" s="51">
        <v>3606576</v>
      </c>
      <c r="B4248" s="51" t="s">
        <v>18956</v>
      </c>
      <c r="C4248" s="51" t="s">
        <v>14899</v>
      </c>
      <c r="D4248" s="51">
        <v>4.4000000000000004</v>
      </c>
    </row>
    <row r="4249" spans="1:4" ht="15.75" customHeight="1" x14ac:dyDescent="0.3">
      <c r="A4249" s="51">
        <v>3606561</v>
      </c>
      <c r="B4249" s="51" t="s">
        <v>18957</v>
      </c>
      <c r="C4249" s="51" t="s">
        <v>14704</v>
      </c>
      <c r="D4249" s="51">
        <v>2053.5100000000002</v>
      </c>
    </row>
    <row r="4250" spans="1:4" ht="15.75" customHeight="1" x14ac:dyDescent="0.3">
      <c r="A4250" s="51">
        <v>3606556</v>
      </c>
      <c r="B4250" s="51" t="s">
        <v>18958</v>
      </c>
      <c r="C4250" s="51" t="s">
        <v>14704</v>
      </c>
      <c r="D4250" s="51">
        <v>1553.43</v>
      </c>
    </row>
    <row r="4251" spans="1:4" ht="15.75" customHeight="1" x14ac:dyDescent="0.3">
      <c r="A4251" s="51">
        <v>3606562</v>
      </c>
      <c r="B4251" s="51" t="s">
        <v>18959</v>
      </c>
      <c r="C4251" s="51" t="s">
        <v>14704</v>
      </c>
      <c r="D4251" s="51">
        <v>2244.91</v>
      </c>
    </row>
    <row r="4252" spans="1:4" ht="15.75" customHeight="1" x14ac:dyDescent="0.3">
      <c r="A4252" s="51">
        <v>3606557</v>
      </c>
      <c r="B4252" s="51" t="s">
        <v>18960</v>
      </c>
      <c r="C4252" s="51" t="s">
        <v>14704</v>
      </c>
      <c r="D4252" s="51">
        <v>1694.82</v>
      </c>
    </row>
    <row r="4253" spans="1:4" ht="15.75" customHeight="1" x14ac:dyDescent="0.3">
      <c r="A4253" s="51">
        <v>3606563</v>
      </c>
      <c r="B4253" s="51" t="s">
        <v>18961</v>
      </c>
      <c r="C4253" s="51" t="s">
        <v>14704</v>
      </c>
      <c r="D4253" s="51">
        <v>2445.27</v>
      </c>
    </row>
    <row r="4254" spans="1:4" ht="15.75" customHeight="1" x14ac:dyDescent="0.3">
      <c r="A4254" s="51">
        <v>3606558</v>
      </c>
      <c r="B4254" s="51" t="s">
        <v>18962</v>
      </c>
      <c r="C4254" s="51" t="s">
        <v>14704</v>
      </c>
      <c r="D4254" s="51">
        <v>1845.17</v>
      </c>
    </row>
    <row r="4255" spans="1:4" ht="15.75" customHeight="1" x14ac:dyDescent="0.3">
      <c r="A4255" s="51">
        <v>3606559</v>
      </c>
      <c r="B4255" s="51" t="s">
        <v>18963</v>
      </c>
      <c r="C4255" s="51" t="s">
        <v>14704</v>
      </c>
      <c r="D4255" s="51">
        <v>1643.36</v>
      </c>
    </row>
    <row r="4256" spans="1:4" ht="15.75" customHeight="1" x14ac:dyDescent="0.3">
      <c r="A4256" s="51">
        <v>3606554</v>
      </c>
      <c r="B4256" s="51" t="s">
        <v>18964</v>
      </c>
      <c r="C4256" s="51" t="s">
        <v>14704</v>
      </c>
      <c r="D4256" s="51">
        <v>1243.29</v>
      </c>
    </row>
    <row r="4257" spans="1:4" ht="15.75" customHeight="1" x14ac:dyDescent="0.3">
      <c r="A4257" s="51">
        <v>3606560</v>
      </c>
      <c r="B4257" s="51" t="s">
        <v>18965</v>
      </c>
      <c r="C4257" s="51" t="s">
        <v>14704</v>
      </c>
      <c r="D4257" s="51">
        <v>1835.63</v>
      </c>
    </row>
    <row r="4258" spans="1:4" ht="15.75" customHeight="1" x14ac:dyDescent="0.3">
      <c r="A4258" s="51">
        <v>3606555</v>
      </c>
      <c r="B4258" s="51" t="s">
        <v>18966</v>
      </c>
      <c r="C4258" s="51" t="s">
        <v>14704</v>
      </c>
      <c r="D4258" s="51">
        <v>1385.55</v>
      </c>
    </row>
    <row r="4259" spans="1:4" ht="15.75" customHeight="1" x14ac:dyDescent="0.3">
      <c r="A4259" s="51">
        <v>3606571</v>
      </c>
      <c r="B4259" s="51" t="s">
        <v>18967</v>
      </c>
      <c r="C4259" s="51" t="s">
        <v>14704</v>
      </c>
      <c r="D4259" s="51">
        <v>2020.35</v>
      </c>
    </row>
    <row r="4260" spans="1:4" ht="15.75" customHeight="1" x14ac:dyDescent="0.3">
      <c r="A4260" s="51">
        <v>3606566</v>
      </c>
      <c r="B4260" s="51" t="s">
        <v>18968</v>
      </c>
      <c r="C4260" s="51" t="s">
        <v>14704</v>
      </c>
      <c r="D4260" s="51">
        <v>1520.27</v>
      </c>
    </row>
    <row r="4261" spans="1:4" ht="15.75" customHeight="1" x14ac:dyDescent="0.3">
      <c r="A4261" s="51">
        <v>3606572</v>
      </c>
      <c r="B4261" s="51" t="s">
        <v>18969</v>
      </c>
      <c r="C4261" s="51" t="s">
        <v>14704</v>
      </c>
      <c r="D4261" s="51">
        <v>2214.67</v>
      </c>
    </row>
    <row r="4262" spans="1:4" ht="15.75" customHeight="1" x14ac:dyDescent="0.3">
      <c r="A4262" s="51">
        <v>3606567</v>
      </c>
      <c r="B4262" s="51" t="s">
        <v>18970</v>
      </c>
      <c r="C4262" s="51" t="s">
        <v>14704</v>
      </c>
      <c r="D4262" s="51">
        <v>1664.58</v>
      </c>
    </row>
    <row r="4263" spans="1:4" ht="15.75" customHeight="1" x14ac:dyDescent="0.3">
      <c r="A4263" s="51">
        <v>3606573</v>
      </c>
      <c r="B4263" s="51" t="s">
        <v>18971</v>
      </c>
      <c r="C4263" s="51" t="s">
        <v>14704</v>
      </c>
      <c r="D4263" s="51">
        <v>2408.5500000000002</v>
      </c>
    </row>
    <row r="4264" spans="1:4" ht="15.75" customHeight="1" x14ac:dyDescent="0.3">
      <c r="A4264" s="51">
        <v>3606568</v>
      </c>
      <c r="B4264" s="51" t="s">
        <v>18972</v>
      </c>
      <c r="C4264" s="51" t="s">
        <v>14704</v>
      </c>
      <c r="D4264" s="51">
        <v>1808.45</v>
      </c>
    </row>
    <row r="4265" spans="1:4" ht="15.75" customHeight="1" x14ac:dyDescent="0.3">
      <c r="A4265" s="51">
        <v>3606569</v>
      </c>
      <c r="B4265" s="51" t="s">
        <v>18973</v>
      </c>
      <c r="C4265" s="51" t="s">
        <v>14704</v>
      </c>
      <c r="D4265" s="51">
        <v>1630.13</v>
      </c>
    </row>
    <row r="4266" spans="1:4" ht="15.75" customHeight="1" x14ac:dyDescent="0.3">
      <c r="A4266" s="51">
        <v>3606564</v>
      </c>
      <c r="B4266" s="51" t="s">
        <v>18974</v>
      </c>
      <c r="C4266" s="51" t="s">
        <v>14704</v>
      </c>
      <c r="D4266" s="51">
        <v>1230.07</v>
      </c>
    </row>
    <row r="4267" spans="1:4" ht="15.75" customHeight="1" x14ac:dyDescent="0.3">
      <c r="A4267" s="51">
        <v>3606570</v>
      </c>
      <c r="B4267" s="51" t="s">
        <v>18975</v>
      </c>
      <c r="C4267" s="51" t="s">
        <v>14704</v>
      </c>
      <c r="D4267" s="51">
        <v>1825.53</v>
      </c>
    </row>
    <row r="4268" spans="1:4" ht="15.75" customHeight="1" x14ac:dyDescent="0.3">
      <c r="A4268" s="51">
        <v>3606565</v>
      </c>
      <c r="B4268" s="51" t="s">
        <v>18976</v>
      </c>
      <c r="C4268" s="51" t="s">
        <v>14704</v>
      </c>
      <c r="D4268" s="51">
        <v>1375.46</v>
      </c>
    </row>
    <row r="4269" spans="1:4" ht="15.75" customHeight="1" x14ac:dyDescent="0.3">
      <c r="A4269" s="51">
        <v>3606578</v>
      </c>
      <c r="B4269" s="51" t="s">
        <v>18977</v>
      </c>
      <c r="C4269" s="51" t="s">
        <v>14704</v>
      </c>
      <c r="D4269" s="51">
        <v>120.33</v>
      </c>
    </row>
    <row r="4270" spans="1:4" ht="15.75" customHeight="1" x14ac:dyDescent="0.3">
      <c r="A4270" s="51">
        <v>3606575</v>
      </c>
      <c r="B4270" s="51" t="s">
        <v>18978</v>
      </c>
      <c r="C4270" s="51" t="s">
        <v>14899</v>
      </c>
      <c r="D4270" s="51">
        <v>2.2799999999999998</v>
      </c>
    </row>
    <row r="4271" spans="1:4" ht="15.75" customHeight="1" x14ac:dyDescent="0.3">
      <c r="A4271" s="51">
        <v>3606574</v>
      </c>
      <c r="B4271" s="51" t="s">
        <v>18979</v>
      </c>
      <c r="C4271" s="51" t="s">
        <v>14899</v>
      </c>
      <c r="D4271" s="51">
        <v>1.1399999999999999</v>
      </c>
    </row>
    <row r="4272" spans="1:4" ht="15.75" customHeight="1" x14ac:dyDescent="0.3">
      <c r="A4272" s="51">
        <v>3713603</v>
      </c>
      <c r="B4272" s="51" t="s">
        <v>18980</v>
      </c>
      <c r="C4272" s="51" t="s">
        <v>10</v>
      </c>
      <c r="D4272" s="51">
        <v>1032.93</v>
      </c>
    </row>
    <row r="4273" spans="1:4" ht="15.75" customHeight="1" x14ac:dyDescent="0.3">
      <c r="A4273" s="51">
        <v>3713601</v>
      </c>
      <c r="B4273" s="51" t="s">
        <v>18981</v>
      </c>
      <c r="C4273" s="51" t="s">
        <v>10</v>
      </c>
      <c r="D4273" s="51">
        <v>785.28</v>
      </c>
    </row>
    <row r="4274" spans="1:4" ht="15.75" customHeight="1" x14ac:dyDescent="0.3">
      <c r="A4274" s="51">
        <v>3713607</v>
      </c>
      <c r="B4274" s="51" t="s">
        <v>18982</v>
      </c>
      <c r="C4274" s="51" t="s">
        <v>10</v>
      </c>
      <c r="D4274" s="51">
        <v>657.11</v>
      </c>
    </row>
    <row r="4275" spans="1:4" ht="15.75" customHeight="1" x14ac:dyDescent="0.3">
      <c r="A4275" s="51">
        <v>3713605</v>
      </c>
      <c r="B4275" s="51" t="s">
        <v>18983</v>
      </c>
      <c r="C4275" s="51" t="s">
        <v>10</v>
      </c>
      <c r="D4275" s="51">
        <v>430.6</v>
      </c>
    </row>
    <row r="4276" spans="1:4" ht="15.75" customHeight="1" x14ac:dyDescent="0.3">
      <c r="A4276" s="51">
        <v>3719530</v>
      </c>
      <c r="B4276" s="51" t="s">
        <v>18984</v>
      </c>
      <c r="C4276" s="51" t="s">
        <v>10</v>
      </c>
      <c r="D4276" s="51">
        <v>327.3</v>
      </c>
    </row>
    <row r="4277" spans="1:4" ht="15.75" customHeight="1" x14ac:dyDescent="0.3">
      <c r="A4277" s="51">
        <v>3713828</v>
      </c>
      <c r="B4277" s="51" t="s">
        <v>18985</v>
      </c>
      <c r="C4277" s="51" t="s">
        <v>10</v>
      </c>
      <c r="D4277" s="51">
        <v>244.41</v>
      </c>
    </row>
    <row r="4278" spans="1:4" ht="15.75" customHeight="1" x14ac:dyDescent="0.3">
      <c r="A4278" s="51">
        <v>3713875</v>
      </c>
      <c r="B4278" s="51" t="s">
        <v>18986</v>
      </c>
      <c r="C4278" s="51" t="s">
        <v>10</v>
      </c>
      <c r="D4278" s="51">
        <v>69.62</v>
      </c>
    </row>
    <row r="4279" spans="1:4" ht="15.75" customHeight="1" x14ac:dyDescent="0.3">
      <c r="A4279" s="51">
        <v>3713619</v>
      </c>
      <c r="B4279" s="51" t="s">
        <v>18987</v>
      </c>
      <c r="C4279" s="51" t="s">
        <v>10</v>
      </c>
      <c r="D4279" s="51">
        <v>70.06</v>
      </c>
    </row>
    <row r="4280" spans="1:4" ht="15.75" customHeight="1" x14ac:dyDescent="0.3">
      <c r="A4280" s="51">
        <v>3713876</v>
      </c>
      <c r="B4280" s="51" t="s">
        <v>18988</v>
      </c>
      <c r="C4280" s="51" t="s">
        <v>10</v>
      </c>
      <c r="D4280" s="51">
        <v>95.82</v>
      </c>
    </row>
    <row r="4281" spans="1:4" ht="15.75" customHeight="1" x14ac:dyDescent="0.3">
      <c r="A4281" s="51">
        <v>3713827</v>
      </c>
      <c r="B4281" s="51" t="s">
        <v>18989</v>
      </c>
      <c r="C4281" s="51" t="s">
        <v>10</v>
      </c>
      <c r="D4281" s="51">
        <v>94.16</v>
      </c>
    </row>
    <row r="4282" spans="1:4" ht="15.75" customHeight="1" x14ac:dyDescent="0.3">
      <c r="A4282" s="51">
        <v>3713904</v>
      </c>
      <c r="B4282" s="51" t="s">
        <v>18990</v>
      </c>
      <c r="C4282" s="51" t="s">
        <v>10</v>
      </c>
      <c r="D4282" s="51">
        <v>282.99</v>
      </c>
    </row>
    <row r="4283" spans="1:4" ht="15.75" customHeight="1" x14ac:dyDescent="0.3">
      <c r="A4283" s="51">
        <v>3719529</v>
      </c>
      <c r="B4283" s="51" t="s">
        <v>18991</v>
      </c>
      <c r="C4283" s="51" t="s">
        <v>10</v>
      </c>
      <c r="D4283" s="51">
        <v>206.59</v>
      </c>
    </row>
    <row r="4284" spans="1:4" ht="15.75" customHeight="1" x14ac:dyDescent="0.3">
      <c r="A4284" s="51">
        <v>3713878</v>
      </c>
      <c r="B4284" s="51" t="s">
        <v>18992</v>
      </c>
      <c r="C4284" s="51" t="s">
        <v>10</v>
      </c>
      <c r="D4284" s="51">
        <v>69.23</v>
      </c>
    </row>
    <row r="4285" spans="1:4" ht="15.75" customHeight="1" x14ac:dyDescent="0.3">
      <c r="A4285" s="51">
        <v>3713617</v>
      </c>
      <c r="B4285" s="51" t="s">
        <v>18993</v>
      </c>
      <c r="C4285" s="51" t="s">
        <v>10</v>
      </c>
      <c r="D4285" s="51">
        <v>69.45</v>
      </c>
    </row>
    <row r="4286" spans="1:4" ht="15.75" customHeight="1" x14ac:dyDescent="0.3">
      <c r="A4286" s="51">
        <v>3713879</v>
      </c>
      <c r="B4286" s="51" t="s">
        <v>18994</v>
      </c>
      <c r="C4286" s="51" t="s">
        <v>10</v>
      </c>
      <c r="D4286" s="51">
        <v>85.79</v>
      </c>
    </row>
    <row r="4287" spans="1:4" ht="15.75" customHeight="1" x14ac:dyDescent="0.3">
      <c r="A4287" s="51">
        <v>3713826</v>
      </c>
      <c r="B4287" s="51" t="s">
        <v>18995</v>
      </c>
      <c r="C4287" s="51" t="s">
        <v>10</v>
      </c>
      <c r="D4287" s="51">
        <v>81.75</v>
      </c>
    </row>
    <row r="4288" spans="1:4" ht="15.75" customHeight="1" x14ac:dyDescent="0.3">
      <c r="A4288" s="51">
        <v>3713610</v>
      </c>
      <c r="B4288" s="51" t="s">
        <v>18996</v>
      </c>
      <c r="C4288" s="51" t="s">
        <v>10</v>
      </c>
      <c r="D4288" s="51">
        <v>38.14</v>
      </c>
    </row>
    <row r="4289" spans="1:4" ht="15.75" customHeight="1" x14ac:dyDescent="0.3">
      <c r="A4289" s="51">
        <v>3713609</v>
      </c>
      <c r="B4289" s="51" t="s">
        <v>18997</v>
      </c>
      <c r="C4289" s="51" t="s">
        <v>10</v>
      </c>
      <c r="D4289" s="51">
        <v>36.840000000000003</v>
      </c>
    </row>
    <row r="4290" spans="1:4" ht="15.75" customHeight="1" x14ac:dyDescent="0.3">
      <c r="A4290" s="51">
        <v>3713612</v>
      </c>
      <c r="B4290" s="51" t="s">
        <v>18998</v>
      </c>
      <c r="C4290" s="51" t="s">
        <v>10</v>
      </c>
      <c r="D4290" s="51">
        <v>32.07</v>
      </c>
    </row>
    <row r="4291" spans="1:4" ht="15.75" customHeight="1" x14ac:dyDescent="0.3">
      <c r="A4291" s="51">
        <v>3713611</v>
      </c>
      <c r="B4291" s="51" t="s">
        <v>18999</v>
      </c>
      <c r="C4291" s="51" t="s">
        <v>10</v>
      </c>
      <c r="D4291" s="51">
        <v>31.5</v>
      </c>
    </row>
    <row r="4292" spans="1:4" ht="15.75" customHeight="1" x14ac:dyDescent="0.3">
      <c r="A4292" s="51">
        <v>3713608</v>
      </c>
      <c r="B4292" s="51" t="s">
        <v>19000</v>
      </c>
      <c r="C4292" s="51" t="s">
        <v>10</v>
      </c>
      <c r="D4292" s="51">
        <v>26.79</v>
      </c>
    </row>
    <row r="4293" spans="1:4" ht="15.75" customHeight="1" x14ac:dyDescent="0.3">
      <c r="A4293" s="51">
        <v>3713613</v>
      </c>
      <c r="B4293" s="51" t="s">
        <v>19001</v>
      </c>
      <c r="C4293" s="51" t="s">
        <v>10</v>
      </c>
      <c r="D4293" s="51">
        <v>24.88</v>
      </c>
    </row>
    <row r="4294" spans="1:4" ht="15.75" customHeight="1" x14ac:dyDescent="0.3">
      <c r="A4294" s="51">
        <v>3713822</v>
      </c>
      <c r="B4294" s="51" t="s">
        <v>19002</v>
      </c>
      <c r="C4294" s="51" t="s">
        <v>10</v>
      </c>
      <c r="D4294" s="51">
        <v>320.25</v>
      </c>
    </row>
    <row r="4295" spans="1:4" ht="15.75" customHeight="1" x14ac:dyDescent="0.3">
      <c r="A4295" s="51">
        <v>3713824</v>
      </c>
      <c r="B4295" s="51" t="s">
        <v>19003</v>
      </c>
      <c r="C4295" s="51" t="s">
        <v>10</v>
      </c>
      <c r="D4295" s="51">
        <v>237.36</v>
      </c>
    </row>
    <row r="4296" spans="1:4" ht="15.75" customHeight="1" x14ac:dyDescent="0.3">
      <c r="A4296" s="51">
        <v>3713825</v>
      </c>
      <c r="B4296" s="51" t="s">
        <v>19004</v>
      </c>
      <c r="C4296" s="51" t="s">
        <v>10</v>
      </c>
      <c r="D4296" s="51">
        <v>275.94</v>
      </c>
    </row>
    <row r="4297" spans="1:4" ht="15.75" customHeight="1" x14ac:dyDescent="0.3">
      <c r="A4297" s="51">
        <v>3713823</v>
      </c>
      <c r="B4297" s="51" t="s">
        <v>19005</v>
      </c>
      <c r="C4297" s="51" t="s">
        <v>10</v>
      </c>
      <c r="D4297" s="51">
        <v>199.54</v>
      </c>
    </row>
    <row r="4298" spans="1:4" ht="15.75" customHeight="1" x14ac:dyDescent="0.3">
      <c r="A4298" s="51">
        <v>3713602</v>
      </c>
      <c r="B4298" s="51" t="s">
        <v>19006</v>
      </c>
      <c r="C4298" s="51" t="s">
        <v>10</v>
      </c>
      <c r="D4298" s="51">
        <v>948.16</v>
      </c>
    </row>
    <row r="4299" spans="1:4" ht="15.75" customHeight="1" x14ac:dyDescent="0.3">
      <c r="A4299" s="51">
        <v>3713600</v>
      </c>
      <c r="B4299" s="51" t="s">
        <v>19007</v>
      </c>
      <c r="C4299" s="51" t="s">
        <v>10</v>
      </c>
      <c r="D4299" s="51">
        <v>715.11</v>
      </c>
    </row>
    <row r="4300" spans="1:4" ht="15.75" customHeight="1" x14ac:dyDescent="0.3">
      <c r="A4300" s="51">
        <v>3713606</v>
      </c>
      <c r="B4300" s="51" t="s">
        <v>19008</v>
      </c>
      <c r="C4300" s="51" t="s">
        <v>10</v>
      </c>
      <c r="D4300" s="51">
        <v>572.34</v>
      </c>
    </row>
    <row r="4301" spans="1:4" ht="15.75" customHeight="1" x14ac:dyDescent="0.3">
      <c r="A4301" s="51">
        <v>3713604</v>
      </c>
      <c r="B4301" s="51" t="s">
        <v>19009</v>
      </c>
      <c r="C4301" s="51" t="s">
        <v>10</v>
      </c>
      <c r="D4301" s="51">
        <v>372.54</v>
      </c>
    </row>
    <row r="4302" spans="1:4" ht="15.75" customHeight="1" x14ac:dyDescent="0.3">
      <c r="A4302" s="51">
        <v>3716129</v>
      </c>
      <c r="B4302" s="51" t="s">
        <v>19010</v>
      </c>
      <c r="C4302" s="51" t="s">
        <v>14704</v>
      </c>
      <c r="D4302" s="51">
        <v>50.29</v>
      </c>
    </row>
    <row r="4303" spans="1:4" ht="15.75" customHeight="1" x14ac:dyDescent="0.3">
      <c r="A4303" s="51">
        <v>3716128</v>
      </c>
      <c r="B4303" s="51" t="s">
        <v>19011</v>
      </c>
      <c r="C4303" s="51" t="s">
        <v>14704</v>
      </c>
      <c r="D4303" s="51">
        <v>44.79</v>
      </c>
    </row>
    <row r="4304" spans="1:4" ht="15.75" customHeight="1" x14ac:dyDescent="0.3">
      <c r="A4304" s="51">
        <v>3716133</v>
      </c>
      <c r="B4304" s="51" t="s">
        <v>19012</v>
      </c>
      <c r="C4304" s="51" t="s">
        <v>14704</v>
      </c>
      <c r="D4304" s="51">
        <v>29.91</v>
      </c>
    </row>
    <row r="4305" spans="1:4" ht="15.75" customHeight="1" x14ac:dyDescent="0.3">
      <c r="A4305" s="51">
        <v>3716132</v>
      </c>
      <c r="B4305" s="51" t="s">
        <v>19013</v>
      </c>
      <c r="C4305" s="51" t="s">
        <v>14704</v>
      </c>
      <c r="D4305" s="51">
        <v>27.52</v>
      </c>
    </row>
    <row r="4306" spans="1:4" ht="15.75" customHeight="1" x14ac:dyDescent="0.3">
      <c r="A4306" s="51">
        <v>3716131</v>
      </c>
      <c r="B4306" s="51" t="s">
        <v>19014</v>
      </c>
      <c r="C4306" s="51" t="s">
        <v>14704</v>
      </c>
      <c r="D4306" s="51">
        <v>32.9</v>
      </c>
    </row>
    <row r="4307" spans="1:4" ht="15.75" customHeight="1" x14ac:dyDescent="0.3">
      <c r="A4307" s="51">
        <v>3716130</v>
      </c>
      <c r="B4307" s="51" t="s">
        <v>19015</v>
      </c>
      <c r="C4307" s="51" t="s">
        <v>14704</v>
      </c>
      <c r="D4307" s="51">
        <v>30.08</v>
      </c>
    </row>
    <row r="4308" spans="1:4" ht="15.75" customHeight="1" x14ac:dyDescent="0.3">
      <c r="A4308" s="51">
        <v>3716135</v>
      </c>
      <c r="B4308" s="51" t="s">
        <v>19016</v>
      </c>
      <c r="C4308" s="51" t="s">
        <v>14704</v>
      </c>
      <c r="D4308" s="51">
        <v>20.79</v>
      </c>
    </row>
    <row r="4309" spans="1:4" ht="15.75" customHeight="1" x14ac:dyDescent="0.3">
      <c r="A4309" s="51">
        <v>3716134</v>
      </c>
      <c r="B4309" s="51" t="s">
        <v>19017</v>
      </c>
      <c r="C4309" s="51" t="s">
        <v>14704</v>
      </c>
      <c r="D4309" s="51">
        <v>19.559999999999999</v>
      </c>
    </row>
    <row r="4310" spans="1:4" ht="15.75" customHeight="1" x14ac:dyDescent="0.3">
      <c r="A4310" s="51">
        <v>3713698</v>
      </c>
      <c r="B4310" s="51" t="s">
        <v>19018</v>
      </c>
      <c r="C4310" s="51" t="s">
        <v>14704</v>
      </c>
      <c r="D4310" s="51">
        <v>326358.61</v>
      </c>
    </row>
    <row r="4311" spans="1:4" ht="15.75" customHeight="1" x14ac:dyDescent="0.3">
      <c r="A4311" s="51">
        <v>3713699</v>
      </c>
      <c r="B4311" s="51" t="s">
        <v>19019</v>
      </c>
      <c r="C4311" s="51" t="s">
        <v>14704</v>
      </c>
      <c r="D4311" s="51">
        <v>327683.96000000002</v>
      </c>
    </row>
    <row r="4312" spans="1:4" ht="15.75" customHeight="1" x14ac:dyDescent="0.3">
      <c r="A4312" s="51">
        <v>3713700</v>
      </c>
      <c r="B4312" s="51" t="s">
        <v>19020</v>
      </c>
      <c r="C4312" s="51" t="s">
        <v>14704</v>
      </c>
      <c r="D4312" s="51">
        <v>328683.81</v>
      </c>
    </row>
    <row r="4313" spans="1:4" ht="15.75" customHeight="1" x14ac:dyDescent="0.3">
      <c r="A4313" s="51">
        <v>3713701</v>
      </c>
      <c r="B4313" s="51" t="s">
        <v>19021</v>
      </c>
      <c r="C4313" s="51" t="s">
        <v>14704</v>
      </c>
      <c r="D4313" s="51">
        <v>334528.90999999997</v>
      </c>
    </row>
    <row r="4314" spans="1:4" ht="15.75" customHeight="1" x14ac:dyDescent="0.3">
      <c r="A4314" s="51">
        <v>3713702</v>
      </c>
      <c r="B4314" s="51" t="s">
        <v>19022</v>
      </c>
      <c r="C4314" s="51" t="s">
        <v>14704</v>
      </c>
      <c r="D4314" s="51">
        <v>340554.45</v>
      </c>
    </row>
    <row r="4315" spans="1:4" ht="15.75" customHeight="1" x14ac:dyDescent="0.3">
      <c r="A4315" s="51">
        <v>3713693</v>
      </c>
      <c r="B4315" s="51" t="s">
        <v>19023</v>
      </c>
      <c r="C4315" s="51" t="s">
        <v>14704</v>
      </c>
      <c r="D4315" s="51">
        <v>269006.42</v>
      </c>
    </row>
    <row r="4316" spans="1:4" ht="15.75" customHeight="1" x14ac:dyDescent="0.3">
      <c r="A4316" s="51">
        <v>3713694</v>
      </c>
      <c r="B4316" s="51" t="s">
        <v>19024</v>
      </c>
      <c r="C4316" s="51" t="s">
        <v>14704</v>
      </c>
      <c r="D4316" s="51">
        <v>283098.23</v>
      </c>
    </row>
    <row r="4317" spans="1:4" ht="15.75" customHeight="1" x14ac:dyDescent="0.3">
      <c r="A4317" s="51">
        <v>3713695</v>
      </c>
      <c r="B4317" s="51" t="s">
        <v>19025</v>
      </c>
      <c r="C4317" s="51" t="s">
        <v>14704</v>
      </c>
      <c r="D4317" s="51">
        <v>301513.94</v>
      </c>
    </row>
    <row r="4318" spans="1:4" ht="15.75" customHeight="1" x14ac:dyDescent="0.3">
      <c r="A4318" s="51">
        <v>3713696</v>
      </c>
      <c r="B4318" s="51" t="s">
        <v>19026</v>
      </c>
      <c r="C4318" s="51" t="s">
        <v>14704</v>
      </c>
      <c r="D4318" s="51">
        <v>309730.13</v>
      </c>
    </row>
    <row r="4319" spans="1:4" ht="15.75" customHeight="1" x14ac:dyDescent="0.3">
      <c r="A4319" s="51">
        <v>3713697</v>
      </c>
      <c r="B4319" s="51" t="s">
        <v>19027</v>
      </c>
      <c r="C4319" s="51" t="s">
        <v>14704</v>
      </c>
      <c r="D4319" s="51">
        <v>316092.40000000002</v>
      </c>
    </row>
    <row r="4320" spans="1:4" ht="15.75" customHeight="1" x14ac:dyDescent="0.3">
      <c r="A4320" s="51">
        <v>3713692</v>
      </c>
      <c r="B4320" s="51" t="s">
        <v>19028</v>
      </c>
      <c r="C4320" s="51" t="s">
        <v>14704</v>
      </c>
      <c r="D4320" s="51">
        <v>228588.83</v>
      </c>
    </row>
    <row r="4321" spans="1:4" ht="15.75" customHeight="1" x14ac:dyDescent="0.3">
      <c r="A4321" s="51">
        <v>3713691</v>
      </c>
      <c r="B4321" s="51" t="s">
        <v>19029</v>
      </c>
      <c r="C4321" s="51" t="s">
        <v>14704</v>
      </c>
      <c r="D4321" s="51">
        <v>214566.74</v>
      </c>
    </row>
    <row r="4322" spans="1:4" ht="15.75" customHeight="1" x14ac:dyDescent="0.3">
      <c r="A4322" s="51">
        <v>3713873</v>
      </c>
      <c r="B4322" s="51" t="s">
        <v>19030</v>
      </c>
      <c r="C4322" s="51" t="s">
        <v>14704</v>
      </c>
      <c r="D4322" s="51">
        <v>6839.25</v>
      </c>
    </row>
    <row r="4323" spans="1:4" ht="15.75" customHeight="1" x14ac:dyDescent="0.3">
      <c r="A4323" s="51">
        <v>3713705</v>
      </c>
      <c r="B4323" s="51" t="s">
        <v>19031</v>
      </c>
      <c r="C4323" s="51" t="s">
        <v>10</v>
      </c>
      <c r="D4323" s="51">
        <v>24.14</v>
      </c>
    </row>
    <row r="4324" spans="1:4" ht="15.75" customHeight="1" x14ac:dyDescent="0.3">
      <c r="A4324" s="51">
        <v>3713902</v>
      </c>
      <c r="B4324" s="51" t="s">
        <v>19032</v>
      </c>
      <c r="C4324" s="51" t="s">
        <v>14704</v>
      </c>
      <c r="D4324" s="51">
        <v>14965.13</v>
      </c>
    </row>
    <row r="4325" spans="1:4" ht="15.75" customHeight="1" x14ac:dyDescent="0.3">
      <c r="A4325" s="51">
        <v>3713903</v>
      </c>
      <c r="B4325" s="51" t="s">
        <v>19033</v>
      </c>
      <c r="C4325" s="51" t="s">
        <v>14704</v>
      </c>
      <c r="D4325" s="51">
        <v>63359.88</v>
      </c>
    </row>
    <row r="4326" spans="1:4" ht="15.75" customHeight="1" x14ac:dyDescent="0.3">
      <c r="A4326" s="51">
        <v>3713689</v>
      </c>
      <c r="B4326" s="51" t="s">
        <v>19034</v>
      </c>
      <c r="C4326" s="51" t="s">
        <v>14704</v>
      </c>
      <c r="D4326" s="51">
        <v>398.08</v>
      </c>
    </row>
    <row r="4327" spans="1:4" ht="15.75" customHeight="1" x14ac:dyDescent="0.3">
      <c r="A4327" s="51">
        <v>3713690</v>
      </c>
      <c r="B4327" s="51" t="s">
        <v>19035</v>
      </c>
      <c r="C4327" s="51" t="s">
        <v>14704</v>
      </c>
      <c r="D4327" s="51">
        <v>487.68</v>
      </c>
    </row>
    <row r="4328" spans="1:4" ht="15.75" customHeight="1" x14ac:dyDescent="0.3">
      <c r="A4328" s="51">
        <v>3713897</v>
      </c>
      <c r="B4328" s="51" t="s">
        <v>19036</v>
      </c>
      <c r="C4328" s="51" t="s">
        <v>10</v>
      </c>
      <c r="D4328" s="51">
        <v>299.95999999999998</v>
      </c>
    </row>
    <row r="4329" spans="1:4" ht="15.75" customHeight="1" x14ac:dyDescent="0.3">
      <c r="A4329" s="51">
        <v>3713893</v>
      </c>
      <c r="B4329" s="51" t="s">
        <v>19037</v>
      </c>
      <c r="C4329" s="51" t="s">
        <v>10</v>
      </c>
      <c r="D4329" s="51">
        <v>303.81</v>
      </c>
    </row>
    <row r="4330" spans="1:4" ht="15.75" customHeight="1" x14ac:dyDescent="0.3">
      <c r="A4330" s="51">
        <v>3713898</v>
      </c>
      <c r="B4330" s="51" t="s">
        <v>19038</v>
      </c>
      <c r="C4330" s="51" t="s">
        <v>10</v>
      </c>
      <c r="D4330" s="51">
        <v>320.17</v>
      </c>
    </row>
    <row r="4331" spans="1:4" ht="15.75" customHeight="1" x14ac:dyDescent="0.3">
      <c r="A4331" s="51">
        <v>3713894</v>
      </c>
      <c r="B4331" s="51" t="s">
        <v>19039</v>
      </c>
      <c r="C4331" s="51" t="s">
        <v>10</v>
      </c>
      <c r="D4331" s="51">
        <v>321.38</v>
      </c>
    </row>
    <row r="4332" spans="1:4" ht="15.75" customHeight="1" x14ac:dyDescent="0.3">
      <c r="A4332" s="51">
        <v>3713895</v>
      </c>
      <c r="B4332" s="51" t="s">
        <v>19040</v>
      </c>
      <c r="C4332" s="51" t="s">
        <v>10</v>
      </c>
      <c r="D4332" s="51">
        <v>279.86</v>
      </c>
    </row>
    <row r="4333" spans="1:4" ht="15.75" customHeight="1" x14ac:dyDescent="0.3">
      <c r="A4333" s="51">
        <v>3713891</v>
      </c>
      <c r="B4333" s="51" t="s">
        <v>19041</v>
      </c>
      <c r="C4333" s="51" t="s">
        <v>10</v>
      </c>
      <c r="D4333" s="51">
        <v>278.61</v>
      </c>
    </row>
    <row r="4334" spans="1:4" ht="15.75" customHeight="1" x14ac:dyDescent="0.3">
      <c r="A4334" s="51">
        <v>3713896</v>
      </c>
      <c r="B4334" s="51" t="s">
        <v>19042</v>
      </c>
      <c r="C4334" s="51" t="s">
        <v>10</v>
      </c>
      <c r="D4334" s="51">
        <v>293.04000000000002</v>
      </c>
    </row>
    <row r="4335" spans="1:4" ht="15.75" customHeight="1" x14ac:dyDescent="0.3">
      <c r="A4335" s="51">
        <v>3713892</v>
      </c>
      <c r="B4335" s="51" t="s">
        <v>19043</v>
      </c>
      <c r="C4335" s="51" t="s">
        <v>10</v>
      </c>
      <c r="D4335" s="51">
        <v>287.61</v>
      </c>
    </row>
    <row r="4336" spans="1:4" ht="15.75" customHeight="1" x14ac:dyDescent="0.3">
      <c r="A4336" s="51">
        <v>3806412</v>
      </c>
      <c r="B4336" s="51" t="s">
        <v>19044</v>
      </c>
      <c r="C4336" s="51" t="s">
        <v>14704</v>
      </c>
      <c r="D4336" s="51">
        <v>71.760000000000005</v>
      </c>
    </row>
    <row r="4337" spans="1:4" ht="15.75" customHeight="1" x14ac:dyDescent="0.3">
      <c r="A4337" s="51">
        <v>3806413</v>
      </c>
      <c r="B4337" s="51" t="s">
        <v>19045</v>
      </c>
      <c r="C4337" s="51" t="s">
        <v>16138</v>
      </c>
      <c r="D4337" s="51">
        <v>24.99</v>
      </c>
    </row>
    <row r="4338" spans="1:4" ht="15.75" customHeight="1" x14ac:dyDescent="0.3">
      <c r="A4338" s="51">
        <v>3807863</v>
      </c>
      <c r="B4338" s="51" t="s">
        <v>19046</v>
      </c>
      <c r="C4338" s="51" t="s">
        <v>14704</v>
      </c>
      <c r="D4338" s="51">
        <v>12.17</v>
      </c>
    </row>
    <row r="4339" spans="1:4" ht="15.75" customHeight="1" x14ac:dyDescent="0.3">
      <c r="A4339" s="51">
        <v>3807864</v>
      </c>
      <c r="B4339" s="51" t="s">
        <v>19047</v>
      </c>
      <c r="C4339" s="51" t="s">
        <v>14704</v>
      </c>
      <c r="D4339" s="51">
        <v>13.15</v>
      </c>
    </row>
    <row r="4340" spans="1:4" ht="15.75" customHeight="1" x14ac:dyDescent="0.3">
      <c r="A4340" s="51">
        <v>3807865</v>
      </c>
      <c r="B4340" s="51" t="s">
        <v>19048</v>
      </c>
      <c r="C4340" s="51" t="s">
        <v>14704</v>
      </c>
      <c r="D4340" s="51">
        <v>17.920000000000002</v>
      </c>
    </row>
    <row r="4341" spans="1:4" ht="15.75" customHeight="1" x14ac:dyDescent="0.3">
      <c r="A4341" s="51">
        <v>3807861</v>
      </c>
      <c r="B4341" s="51" t="s">
        <v>19049</v>
      </c>
      <c r="C4341" s="51" t="s">
        <v>14704</v>
      </c>
      <c r="D4341" s="51">
        <v>3.4</v>
      </c>
    </row>
    <row r="4342" spans="1:4" ht="15.75" customHeight="1" x14ac:dyDescent="0.3">
      <c r="A4342" s="51">
        <v>3807862</v>
      </c>
      <c r="B4342" s="51" t="s">
        <v>19050</v>
      </c>
      <c r="C4342" s="51" t="s">
        <v>14704</v>
      </c>
      <c r="D4342" s="51">
        <v>4.62</v>
      </c>
    </row>
    <row r="4343" spans="1:4" ht="15.75" customHeight="1" x14ac:dyDescent="0.3">
      <c r="A4343" s="51">
        <v>3807752</v>
      </c>
      <c r="B4343" s="51" t="s">
        <v>19051</v>
      </c>
      <c r="C4343" s="51" t="s">
        <v>10</v>
      </c>
      <c r="D4343" s="51">
        <v>11.03</v>
      </c>
    </row>
    <row r="4344" spans="1:4" ht="15.75" customHeight="1" x14ac:dyDescent="0.3">
      <c r="A4344" s="51">
        <v>3807753</v>
      </c>
      <c r="B4344" s="51" t="s">
        <v>19052</v>
      </c>
      <c r="C4344" s="51" t="s">
        <v>10</v>
      </c>
      <c r="D4344" s="51">
        <v>15.89</v>
      </c>
    </row>
    <row r="4345" spans="1:4" ht="15.75" customHeight="1" x14ac:dyDescent="0.3">
      <c r="A4345" s="51">
        <v>3807750</v>
      </c>
      <c r="B4345" s="51" t="s">
        <v>19053</v>
      </c>
      <c r="C4345" s="51" t="s">
        <v>10</v>
      </c>
      <c r="D4345" s="51">
        <v>6.46</v>
      </c>
    </row>
    <row r="4346" spans="1:4" ht="15.75" customHeight="1" x14ac:dyDescent="0.3">
      <c r="A4346" s="51">
        <v>3807751</v>
      </c>
      <c r="B4346" s="51" t="s">
        <v>19054</v>
      </c>
      <c r="C4346" s="51" t="s">
        <v>10</v>
      </c>
      <c r="D4346" s="51">
        <v>8.4600000000000009</v>
      </c>
    </row>
    <row r="4347" spans="1:4" ht="15.75" customHeight="1" x14ac:dyDescent="0.3">
      <c r="A4347" s="51">
        <v>3806415</v>
      </c>
      <c r="B4347" s="51" t="s">
        <v>19055</v>
      </c>
      <c r="C4347" s="51" t="s">
        <v>14899</v>
      </c>
      <c r="D4347" s="51">
        <v>679.38</v>
      </c>
    </row>
    <row r="4348" spans="1:4" ht="15.75" customHeight="1" x14ac:dyDescent="0.3">
      <c r="A4348" s="51">
        <v>3806416</v>
      </c>
      <c r="B4348" s="51" t="s">
        <v>19056</v>
      </c>
      <c r="C4348" s="51" t="s">
        <v>14704</v>
      </c>
      <c r="D4348" s="51">
        <v>88.67</v>
      </c>
    </row>
    <row r="4349" spans="1:4" ht="15.75" customHeight="1" x14ac:dyDescent="0.3">
      <c r="A4349" s="51">
        <v>3806419</v>
      </c>
      <c r="B4349" s="51" t="s">
        <v>19057</v>
      </c>
      <c r="C4349" s="51" t="s">
        <v>14704</v>
      </c>
      <c r="D4349" s="51">
        <v>118.14</v>
      </c>
    </row>
    <row r="4350" spans="1:4" ht="15.75" customHeight="1" x14ac:dyDescent="0.3">
      <c r="A4350" s="51">
        <v>3806417</v>
      </c>
      <c r="B4350" s="51" t="s">
        <v>19058</v>
      </c>
      <c r="C4350" s="51" t="s">
        <v>14704</v>
      </c>
      <c r="D4350" s="51">
        <v>99.76</v>
      </c>
    </row>
    <row r="4351" spans="1:4" ht="15.75" customHeight="1" x14ac:dyDescent="0.3">
      <c r="A4351" s="51">
        <v>3806418</v>
      </c>
      <c r="B4351" s="51" t="s">
        <v>19059</v>
      </c>
      <c r="C4351" s="51" t="s">
        <v>14704</v>
      </c>
      <c r="D4351" s="51">
        <v>117.05</v>
      </c>
    </row>
    <row r="4352" spans="1:4" ht="15.75" customHeight="1" x14ac:dyDescent="0.3">
      <c r="A4352" s="51">
        <v>3808207</v>
      </c>
      <c r="B4352" s="51" t="s">
        <v>19060</v>
      </c>
      <c r="C4352" s="51" t="s">
        <v>10</v>
      </c>
      <c r="D4352" s="51">
        <v>174.48</v>
      </c>
    </row>
    <row r="4353" spans="1:4" ht="15.75" customHeight="1" x14ac:dyDescent="0.3">
      <c r="A4353" s="51">
        <v>3806400</v>
      </c>
      <c r="B4353" s="51" t="s">
        <v>19061</v>
      </c>
      <c r="C4353" s="51" t="s">
        <v>14704</v>
      </c>
      <c r="D4353" s="51">
        <v>156723.04999999999</v>
      </c>
    </row>
    <row r="4354" spans="1:4" ht="15.75" customHeight="1" x14ac:dyDescent="0.3">
      <c r="A4354" s="51">
        <v>3806399</v>
      </c>
      <c r="B4354" s="51" t="s">
        <v>19062</v>
      </c>
      <c r="C4354" s="51" t="s">
        <v>14704</v>
      </c>
      <c r="D4354" s="51">
        <v>222251.44</v>
      </c>
    </row>
    <row r="4355" spans="1:4" ht="15.75" customHeight="1" x14ac:dyDescent="0.3">
      <c r="A4355" s="51">
        <v>3806387</v>
      </c>
      <c r="B4355" s="51" t="s">
        <v>19063</v>
      </c>
      <c r="C4355" s="51" t="s">
        <v>14704</v>
      </c>
      <c r="D4355" s="51">
        <v>278561.3</v>
      </c>
    </row>
    <row r="4356" spans="1:4" ht="15.75" customHeight="1" x14ac:dyDescent="0.3">
      <c r="A4356" s="51">
        <v>3806397</v>
      </c>
      <c r="B4356" s="51" t="s">
        <v>19064</v>
      </c>
      <c r="C4356" s="51" t="s">
        <v>14704</v>
      </c>
      <c r="D4356" s="51">
        <v>372338.51</v>
      </c>
    </row>
    <row r="4357" spans="1:4" ht="15.75" customHeight="1" x14ac:dyDescent="0.3">
      <c r="A4357" s="51">
        <v>3806396</v>
      </c>
      <c r="B4357" s="51" t="s">
        <v>19065</v>
      </c>
      <c r="C4357" s="51" t="s">
        <v>14704</v>
      </c>
      <c r="D4357" s="51">
        <v>428526.98</v>
      </c>
    </row>
    <row r="4358" spans="1:4" ht="15.75" customHeight="1" x14ac:dyDescent="0.3">
      <c r="A4358" s="51">
        <v>3816118</v>
      </c>
      <c r="B4358" s="51" t="s">
        <v>19066</v>
      </c>
      <c r="C4358" s="51" t="s">
        <v>10</v>
      </c>
      <c r="D4358" s="51">
        <v>100.11</v>
      </c>
    </row>
    <row r="4359" spans="1:4" ht="15.75" customHeight="1" x14ac:dyDescent="0.3">
      <c r="A4359" s="51">
        <v>3816117</v>
      </c>
      <c r="B4359" s="51" t="s">
        <v>19067</v>
      </c>
      <c r="C4359" s="51" t="s">
        <v>10</v>
      </c>
      <c r="D4359" s="51">
        <v>93.62</v>
      </c>
    </row>
    <row r="4360" spans="1:4" ht="15.75" customHeight="1" x14ac:dyDescent="0.3">
      <c r="A4360" s="51">
        <v>3806386</v>
      </c>
      <c r="B4360" s="51" t="s">
        <v>19068</v>
      </c>
      <c r="C4360" s="51" t="s">
        <v>10</v>
      </c>
      <c r="D4360" s="51">
        <v>663.73</v>
      </c>
    </row>
    <row r="4361" spans="1:4" ht="15.75" customHeight="1" x14ac:dyDescent="0.3">
      <c r="A4361" s="51">
        <v>3816196</v>
      </c>
      <c r="B4361" s="51" t="s">
        <v>19069</v>
      </c>
      <c r="C4361" s="51" t="s">
        <v>14899</v>
      </c>
      <c r="D4361" s="51">
        <v>983.85</v>
      </c>
    </row>
    <row r="4362" spans="1:4" ht="15.75" customHeight="1" x14ac:dyDescent="0.3">
      <c r="A4362" s="51">
        <v>3806426</v>
      </c>
      <c r="B4362" s="51" t="s">
        <v>19070</v>
      </c>
      <c r="C4362" s="51" t="s">
        <v>19071</v>
      </c>
      <c r="D4362" s="51">
        <v>62.81</v>
      </c>
    </row>
    <row r="4363" spans="1:4" ht="15.75" customHeight="1" x14ac:dyDescent="0.3">
      <c r="A4363" s="51">
        <v>3806401</v>
      </c>
      <c r="B4363" s="51" t="s">
        <v>19072</v>
      </c>
      <c r="C4363" s="51" t="s">
        <v>14704</v>
      </c>
      <c r="D4363" s="51">
        <v>17205.41</v>
      </c>
    </row>
    <row r="4364" spans="1:4" ht="15.75" customHeight="1" x14ac:dyDescent="0.3">
      <c r="A4364" s="51">
        <v>3806423</v>
      </c>
      <c r="B4364" s="51" t="s">
        <v>19073</v>
      </c>
      <c r="C4364" s="51" t="s">
        <v>14704</v>
      </c>
      <c r="D4364" s="51">
        <v>11505.05</v>
      </c>
    </row>
    <row r="4365" spans="1:4" ht="15.75" customHeight="1" x14ac:dyDescent="0.3">
      <c r="A4365" s="51">
        <v>3806421</v>
      </c>
      <c r="B4365" s="51" t="s">
        <v>19074</v>
      </c>
      <c r="C4365" s="51" t="s">
        <v>14704</v>
      </c>
      <c r="D4365" s="51">
        <v>5723.45</v>
      </c>
    </row>
    <row r="4366" spans="1:4" ht="15.75" customHeight="1" x14ac:dyDescent="0.3">
      <c r="A4366" s="51">
        <v>3806422</v>
      </c>
      <c r="B4366" s="51" t="s">
        <v>19075</v>
      </c>
      <c r="C4366" s="51" t="s">
        <v>14704</v>
      </c>
      <c r="D4366" s="51">
        <v>10354.57</v>
      </c>
    </row>
    <row r="4367" spans="1:4" ht="15.75" customHeight="1" x14ac:dyDescent="0.3">
      <c r="A4367" s="51">
        <v>3806425</v>
      </c>
      <c r="B4367" s="51" t="s">
        <v>19076</v>
      </c>
      <c r="C4367" s="51" t="s">
        <v>14704</v>
      </c>
      <c r="D4367" s="51">
        <v>3307.63</v>
      </c>
    </row>
    <row r="4368" spans="1:4" ht="15.75" customHeight="1" x14ac:dyDescent="0.3">
      <c r="A4368" s="51">
        <v>3806424</v>
      </c>
      <c r="B4368" s="51" t="s">
        <v>19077</v>
      </c>
      <c r="C4368" s="51" t="s">
        <v>14704</v>
      </c>
      <c r="D4368" s="51">
        <v>5567.43</v>
      </c>
    </row>
    <row r="4369" spans="1:4" ht="15.75" customHeight="1" x14ac:dyDescent="0.3">
      <c r="A4369" s="51">
        <v>3806420</v>
      </c>
      <c r="B4369" s="51" t="s">
        <v>19078</v>
      </c>
      <c r="C4369" s="51" t="s">
        <v>14704</v>
      </c>
      <c r="D4369" s="51">
        <v>5008.04</v>
      </c>
    </row>
    <row r="4370" spans="1:4" ht="15.75" customHeight="1" x14ac:dyDescent="0.3">
      <c r="A4370" s="51">
        <v>3806405</v>
      </c>
      <c r="B4370" s="51" t="s">
        <v>19079</v>
      </c>
      <c r="C4370" s="51" t="s">
        <v>14704</v>
      </c>
      <c r="D4370" s="51">
        <v>159.04</v>
      </c>
    </row>
    <row r="4371" spans="1:4" ht="15.75" customHeight="1" x14ac:dyDescent="0.3">
      <c r="A4371" s="51">
        <v>3806404</v>
      </c>
      <c r="B4371" s="51" t="s">
        <v>19080</v>
      </c>
      <c r="C4371" s="51" t="s">
        <v>14899</v>
      </c>
      <c r="D4371" s="51">
        <v>131.24</v>
      </c>
    </row>
    <row r="4372" spans="1:4" ht="15.75" customHeight="1" x14ac:dyDescent="0.3">
      <c r="A4372" s="51">
        <v>3806406</v>
      </c>
      <c r="B4372" s="51" t="s">
        <v>19081</v>
      </c>
      <c r="C4372" s="51" t="s">
        <v>10</v>
      </c>
      <c r="D4372" s="51">
        <v>6.69</v>
      </c>
    </row>
    <row r="4373" spans="1:4" ht="15.75" customHeight="1" x14ac:dyDescent="0.3">
      <c r="A4373" s="51">
        <v>3806403</v>
      </c>
      <c r="B4373" s="51" t="s">
        <v>19082</v>
      </c>
      <c r="C4373" s="51" t="s">
        <v>16138</v>
      </c>
      <c r="D4373" s="51">
        <v>9.43</v>
      </c>
    </row>
    <row r="4374" spans="1:4" ht="15.75" customHeight="1" x14ac:dyDescent="0.3">
      <c r="A4374" s="51">
        <v>3806402</v>
      </c>
      <c r="B4374" s="51" t="s">
        <v>19083</v>
      </c>
      <c r="C4374" s="51" t="s">
        <v>16138</v>
      </c>
      <c r="D4374" s="51">
        <v>2.68</v>
      </c>
    </row>
    <row r="4375" spans="1:4" ht="15.75" customHeight="1" x14ac:dyDescent="0.3">
      <c r="A4375" s="51">
        <v>3806407</v>
      </c>
      <c r="B4375" s="51" t="s">
        <v>19084</v>
      </c>
      <c r="C4375" s="51" t="s">
        <v>10</v>
      </c>
      <c r="D4375" s="51">
        <v>182.95</v>
      </c>
    </row>
    <row r="4376" spans="1:4" ht="15.75" customHeight="1" x14ac:dyDescent="0.3">
      <c r="A4376" s="51">
        <v>3808043</v>
      </c>
      <c r="B4376" s="51" t="s">
        <v>19085</v>
      </c>
      <c r="C4376" s="51" t="s">
        <v>16138</v>
      </c>
      <c r="D4376" s="51">
        <v>5.69</v>
      </c>
    </row>
    <row r="4377" spans="1:4" ht="15.75" customHeight="1" x14ac:dyDescent="0.3">
      <c r="A4377" s="51">
        <v>3806431</v>
      </c>
      <c r="B4377" s="51" t="s">
        <v>19086</v>
      </c>
      <c r="C4377" s="51" t="s">
        <v>14704</v>
      </c>
      <c r="D4377" s="51">
        <v>5550.07</v>
      </c>
    </row>
    <row r="4378" spans="1:4" ht="15.75" customHeight="1" x14ac:dyDescent="0.3">
      <c r="A4378" s="51">
        <v>3806432</v>
      </c>
      <c r="B4378" s="51" t="s">
        <v>19087</v>
      </c>
      <c r="C4378" s="51" t="s">
        <v>14704</v>
      </c>
      <c r="D4378" s="51">
        <v>2893.88</v>
      </c>
    </row>
    <row r="4379" spans="1:4" ht="15.75" customHeight="1" x14ac:dyDescent="0.3">
      <c r="A4379" s="51">
        <v>3806429</v>
      </c>
      <c r="B4379" s="51" t="s">
        <v>19088</v>
      </c>
      <c r="C4379" s="51" t="s">
        <v>14899</v>
      </c>
      <c r="D4379" s="51">
        <v>19.13</v>
      </c>
    </row>
    <row r="4380" spans="1:4" ht="15.75" customHeight="1" x14ac:dyDescent="0.3">
      <c r="A4380" s="51">
        <v>3806430</v>
      </c>
      <c r="B4380" s="51" t="s">
        <v>19089</v>
      </c>
      <c r="C4380" s="51" t="s">
        <v>14899</v>
      </c>
      <c r="D4380" s="51">
        <v>11.88</v>
      </c>
    </row>
    <row r="4381" spans="1:4" ht="15.75" customHeight="1" x14ac:dyDescent="0.3">
      <c r="A4381" s="51">
        <v>3806428</v>
      </c>
      <c r="B4381" s="51" t="s">
        <v>19090</v>
      </c>
      <c r="C4381" s="51" t="s">
        <v>14899</v>
      </c>
      <c r="D4381" s="51">
        <v>43.34</v>
      </c>
    </row>
    <row r="4382" spans="1:4" ht="15.75" customHeight="1" x14ac:dyDescent="0.3">
      <c r="A4382" s="51">
        <v>3816198</v>
      </c>
      <c r="B4382" s="51" t="s">
        <v>19091</v>
      </c>
      <c r="C4382" s="51" t="s">
        <v>14899</v>
      </c>
      <c r="D4382" s="51">
        <v>79.48</v>
      </c>
    </row>
    <row r="4383" spans="1:4" ht="15.75" customHeight="1" x14ac:dyDescent="0.3">
      <c r="A4383" s="51">
        <v>3816197</v>
      </c>
      <c r="B4383" s="51" t="s">
        <v>19092</v>
      </c>
      <c r="C4383" s="51" t="s">
        <v>14899</v>
      </c>
      <c r="D4383" s="51">
        <v>71.28</v>
      </c>
    </row>
    <row r="4384" spans="1:4" ht="15.75" customHeight="1" x14ac:dyDescent="0.3">
      <c r="A4384" s="51">
        <v>3806410</v>
      </c>
      <c r="B4384" s="51" t="s">
        <v>19093</v>
      </c>
      <c r="C4384" s="51" t="s">
        <v>16138</v>
      </c>
      <c r="D4384" s="51">
        <v>64.84</v>
      </c>
    </row>
    <row r="4385" spans="1:4" ht="15.75" customHeight="1" x14ac:dyDescent="0.3">
      <c r="A4385" s="51">
        <v>3806411</v>
      </c>
      <c r="B4385" s="51" t="s">
        <v>19094</v>
      </c>
      <c r="C4385" s="51" t="s">
        <v>17898</v>
      </c>
      <c r="D4385" s="51">
        <v>757.43</v>
      </c>
    </row>
    <row r="4386" spans="1:4" ht="15.75" customHeight="1" x14ac:dyDescent="0.3">
      <c r="A4386" s="51">
        <v>3815644</v>
      </c>
      <c r="B4386" s="51" t="s">
        <v>19095</v>
      </c>
      <c r="C4386" s="51" t="s">
        <v>14704</v>
      </c>
      <c r="D4386" s="51">
        <v>107.36</v>
      </c>
    </row>
    <row r="4387" spans="1:4" ht="15.75" customHeight="1" x14ac:dyDescent="0.3">
      <c r="A4387" s="51">
        <v>3815643</v>
      </c>
      <c r="B4387" s="51" t="s">
        <v>19096</v>
      </c>
      <c r="C4387" s="51" t="s">
        <v>14704</v>
      </c>
      <c r="D4387" s="51">
        <v>99.61</v>
      </c>
    </row>
    <row r="4388" spans="1:4" ht="15.75" customHeight="1" x14ac:dyDescent="0.3">
      <c r="A4388" s="51">
        <v>3815706</v>
      </c>
      <c r="B4388" s="51" t="s">
        <v>19097</v>
      </c>
      <c r="C4388" s="51" t="s">
        <v>10</v>
      </c>
      <c r="D4388" s="51">
        <v>140.27000000000001</v>
      </c>
    </row>
    <row r="4389" spans="1:4" ht="15.75" customHeight="1" x14ac:dyDescent="0.3">
      <c r="A4389" s="51">
        <v>3815597</v>
      </c>
      <c r="B4389" s="51" t="s">
        <v>19098</v>
      </c>
      <c r="C4389" s="51" t="s">
        <v>10</v>
      </c>
      <c r="D4389" s="51">
        <v>133.78</v>
      </c>
    </row>
    <row r="4390" spans="1:4" ht="15.75" customHeight="1" x14ac:dyDescent="0.3">
      <c r="A4390" s="51">
        <v>3815600</v>
      </c>
      <c r="B4390" s="51" t="s">
        <v>19099</v>
      </c>
      <c r="C4390" s="51" t="s">
        <v>16138</v>
      </c>
      <c r="D4390" s="51">
        <v>75.290000000000006</v>
      </c>
    </row>
    <row r="4391" spans="1:4" ht="15.75" customHeight="1" x14ac:dyDescent="0.3">
      <c r="A4391" s="51">
        <v>3815601</v>
      </c>
      <c r="B4391" s="51" t="s">
        <v>19100</v>
      </c>
      <c r="C4391" s="51" t="s">
        <v>16138</v>
      </c>
      <c r="D4391" s="51">
        <v>70.739999999999995</v>
      </c>
    </row>
    <row r="4392" spans="1:4" ht="15.75" customHeight="1" x14ac:dyDescent="0.3">
      <c r="A4392" s="51">
        <v>3815599</v>
      </c>
      <c r="B4392" s="51" t="s">
        <v>19101</v>
      </c>
      <c r="C4392" s="51" t="s">
        <v>16138</v>
      </c>
      <c r="D4392" s="51">
        <v>30.28</v>
      </c>
    </row>
    <row r="4393" spans="1:4" ht="15.75" customHeight="1" x14ac:dyDescent="0.3">
      <c r="A4393" s="51">
        <v>3806414</v>
      </c>
      <c r="B4393" s="51" t="s">
        <v>19102</v>
      </c>
      <c r="C4393" s="51" t="s">
        <v>14899</v>
      </c>
      <c r="D4393" s="51">
        <v>605.62</v>
      </c>
    </row>
    <row r="4394" spans="1:4" ht="15.75" customHeight="1" x14ac:dyDescent="0.3">
      <c r="A4394" s="51">
        <v>3806409</v>
      </c>
      <c r="B4394" s="51" t="s">
        <v>19103</v>
      </c>
      <c r="C4394" s="51" t="s">
        <v>10</v>
      </c>
      <c r="D4394" s="51">
        <v>69.180000000000007</v>
      </c>
    </row>
    <row r="4395" spans="1:4" ht="15.75" customHeight="1" x14ac:dyDescent="0.3">
      <c r="A4395" s="51">
        <v>3815602</v>
      </c>
      <c r="B4395" s="51" t="s">
        <v>19104</v>
      </c>
      <c r="C4395" s="51" t="s">
        <v>10</v>
      </c>
      <c r="D4395" s="51">
        <v>37.31</v>
      </c>
    </row>
    <row r="4396" spans="1:4" ht="15.75" customHeight="1" x14ac:dyDescent="0.3">
      <c r="A4396" s="51">
        <v>4011444</v>
      </c>
      <c r="B4396" s="51" t="s">
        <v>19105</v>
      </c>
      <c r="C4396" s="51" t="s">
        <v>19071</v>
      </c>
      <c r="D4396" s="51">
        <v>187.75</v>
      </c>
    </row>
    <row r="4397" spans="1:4" ht="15.75" customHeight="1" x14ac:dyDescent="0.3">
      <c r="A4397" s="51">
        <v>4011443</v>
      </c>
      <c r="B4397" s="51" t="s">
        <v>19106</v>
      </c>
      <c r="C4397" s="51" t="s">
        <v>19071</v>
      </c>
      <c r="D4397" s="51">
        <v>128.19999999999999</v>
      </c>
    </row>
    <row r="4398" spans="1:4" ht="15.75" customHeight="1" x14ac:dyDescent="0.3">
      <c r="A4398" s="51">
        <v>4011446</v>
      </c>
      <c r="B4398" s="51" t="s">
        <v>19107</v>
      </c>
      <c r="C4398" s="51" t="s">
        <v>19071</v>
      </c>
      <c r="D4398" s="51">
        <v>174.99</v>
      </c>
    </row>
    <row r="4399" spans="1:4" ht="15.75" customHeight="1" x14ac:dyDescent="0.3">
      <c r="A4399" s="51">
        <v>4011445</v>
      </c>
      <c r="B4399" s="51" t="s">
        <v>19108</v>
      </c>
      <c r="C4399" s="51" t="s">
        <v>19071</v>
      </c>
      <c r="D4399" s="51">
        <v>114.14</v>
      </c>
    </row>
    <row r="4400" spans="1:4" ht="15.75" customHeight="1" x14ac:dyDescent="0.3">
      <c r="A4400" s="51">
        <v>4011448</v>
      </c>
      <c r="B4400" s="51" t="s">
        <v>19109</v>
      </c>
      <c r="C4400" s="51" t="s">
        <v>19071</v>
      </c>
      <c r="D4400" s="51">
        <v>177.58</v>
      </c>
    </row>
    <row r="4401" spans="1:4" ht="15.75" customHeight="1" x14ac:dyDescent="0.3">
      <c r="A4401" s="51">
        <v>4011447</v>
      </c>
      <c r="B4401" s="51" t="s">
        <v>19110</v>
      </c>
      <c r="C4401" s="51" t="s">
        <v>19071</v>
      </c>
      <c r="D4401" s="51">
        <v>115.01</v>
      </c>
    </row>
    <row r="4402" spans="1:4" ht="15.75" customHeight="1" x14ac:dyDescent="0.3">
      <c r="A4402" s="51">
        <v>4011450</v>
      </c>
      <c r="B4402" s="51" t="s">
        <v>19111</v>
      </c>
      <c r="C4402" s="51" t="s">
        <v>19071</v>
      </c>
      <c r="D4402" s="51">
        <v>184.91</v>
      </c>
    </row>
    <row r="4403" spans="1:4" ht="15.75" customHeight="1" x14ac:dyDescent="0.3">
      <c r="A4403" s="51">
        <v>4011449</v>
      </c>
      <c r="B4403" s="51" t="s">
        <v>19112</v>
      </c>
      <c r="C4403" s="51" t="s">
        <v>19071</v>
      </c>
      <c r="D4403" s="51">
        <v>123.45</v>
      </c>
    </row>
    <row r="4404" spans="1:4" ht="15.75" customHeight="1" x14ac:dyDescent="0.3">
      <c r="A4404" s="51">
        <v>4011452</v>
      </c>
      <c r="B4404" s="51" t="s">
        <v>19113</v>
      </c>
      <c r="C4404" s="51" t="s">
        <v>19071</v>
      </c>
      <c r="D4404" s="51">
        <v>189.69</v>
      </c>
    </row>
    <row r="4405" spans="1:4" ht="15.75" customHeight="1" x14ac:dyDescent="0.3">
      <c r="A4405" s="51">
        <v>4011451</v>
      </c>
      <c r="B4405" s="51" t="s">
        <v>19114</v>
      </c>
      <c r="C4405" s="51" t="s">
        <v>19071</v>
      </c>
      <c r="D4405" s="51">
        <v>129.03</v>
      </c>
    </row>
    <row r="4406" spans="1:4" ht="15.75" customHeight="1" x14ac:dyDescent="0.3">
      <c r="A4406" s="51">
        <v>4011219</v>
      </c>
      <c r="B4406" s="51" t="s">
        <v>19115</v>
      </c>
      <c r="C4406" s="51" t="s">
        <v>14899</v>
      </c>
      <c r="D4406" s="51">
        <v>15</v>
      </c>
    </row>
    <row r="4407" spans="1:4" ht="15.75" customHeight="1" x14ac:dyDescent="0.3">
      <c r="A4407" s="51">
        <v>4011291</v>
      </c>
      <c r="B4407" s="51" t="s">
        <v>19116</v>
      </c>
      <c r="C4407" s="51" t="s">
        <v>14899</v>
      </c>
      <c r="D4407" s="51">
        <v>65.8</v>
      </c>
    </row>
    <row r="4408" spans="1:4" ht="15.75" customHeight="1" x14ac:dyDescent="0.3">
      <c r="A4408" s="51">
        <v>4011287</v>
      </c>
      <c r="B4408" s="51" t="s">
        <v>19117</v>
      </c>
      <c r="C4408" s="51" t="s">
        <v>14899</v>
      </c>
      <c r="D4408" s="51">
        <v>55.11</v>
      </c>
    </row>
    <row r="4409" spans="1:4" ht="15.75" customHeight="1" x14ac:dyDescent="0.3">
      <c r="A4409" s="51">
        <v>4011305</v>
      </c>
      <c r="B4409" s="51" t="s">
        <v>19118</v>
      </c>
      <c r="C4409" s="51" t="s">
        <v>14899</v>
      </c>
      <c r="D4409" s="51">
        <v>105.6</v>
      </c>
    </row>
    <row r="4410" spans="1:4" ht="15.75" customHeight="1" x14ac:dyDescent="0.3">
      <c r="A4410" s="51">
        <v>4011221</v>
      </c>
      <c r="B4410" s="51" t="s">
        <v>19119</v>
      </c>
      <c r="C4410" s="51" t="s">
        <v>14899</v>
      </c>
      <c r="D4410" s="51">
        <v>15.75</v>
      </c>
    </row>
    <row r="4411" spans="1:4" ht="15.75" customHeight="1" x14ac:dyDescent="0.3">
      <c r="A4411" s="51">
        <v>4011226</v>
      </c>
      <c r="B4411" s="51" t="s">
        <v>19120</v>
      </c>
      <c r="C4411" s="51" t="s">
        <v>14899</v>
      </c>
      <c r="D4411" s="51">
        <v>35.5</v>
      </c>
    </row>
    <row r="4412" spans="1:4" ht="15.75" customHeight="1" x14ac:dyDescent="0.3">
      <c r="A4412" s="51">
        <v>4011276</v>
      </c>
      <c r="B4412" s="51" t="s">
        <v>19121</v>
      </c>
      <c r="C4412" s="51" t="s">
        <v>14899</v>
      </c>
      <c r="D4412" s="51">
        <v>197.36</v>
      </c>
    </row>
    <row r="4413" spans="1:4" ht="15.75" customHeight="1" x14ac:dyDescent="0.3">
      <c r="A4413" s="51">
        <v>4011275</v>
      </c>
      <c r="B4413" s="51" t="s">
        <v>19122</v>
      </c>
      <c r="C4413" s="51" t="s">
        <v>14899</v>
      </c>
      <c r="D4413" s="51">
        <v>115.67</v>
      </c>
    </row>
    <row r="4414" spans="1:4" ht="15.75" customHeight="1" x14ac:dyDescent="0.3">
      <c r="A4414" s="51">
        <v>4011549</v>
      </c>
      <c r="B4414" s="51" t="s">
        <v>19123</v>
      </c>
      <c r="C4414" s="51" t="s">
        <v>14899</v>
      </c>
      <c r="D4414" s="51">
        <v>197.98</v>
      </c>
    </row>
    <row r="4415" spans="1:4" ht="15.75" customHeight="1" x14ac:dyDescent="0.3">
      <c r="A4415" s="51">
        <v>4011548</v>
      </c>
      <c r="B4415" s="51" t="s">
        <v>19124</v>
      </c>
      <c r="C4415" s="51" t="s">
        <v>14899</v>
      </c>
      <c r="D4415" s="51">
        <v>116.29</v>
      </c>
    </row>
    <row r="4416" spans="1:4" ht="15.75" customHeight="1" x14ac:dyDescent="0.3">
      <c r="A4416" s="51">
        <v>4011278</v>
      </c>
      <c r="B4416" s="51" t="s">
        <v>19125</v>
      </c>
      <c r="C4416" s="51" t="s">
        <v>14899</v>
      </c>
      <c r="D4416" s="51">
        <v>243.84</v>
      </c>
    </row>
    <row r="4417" spans="1:4" ht="15.75" customHeight="1" x14ac:dyDescent="0.3">
      <c r="A4417" s="51">
        <v>4011277</v>
      </c>
      <c r="B4417" s="51" t="s">
        <v>19126</v>
      </c>
      <c r="C4417" s="51" t="s">
        <v>14899</v>
      </c>
      <c r="D4417" s="51">
        <v>163.19999999999999</v>
      </c>
    </row>
    <row r="4418" spans="1:4" ht="15.75" customHeight="1" x14ac:dyDescent="0.3">
      <c r="A4418" s="51">
        <v>4011561</v>
      </c>
      <c r="B4418" s="51" t="s">
        <v>19127</v>
      </c>
      <c r="C4418" s="51" t="s">
        <v>14899</v>
      </c>
      <c r="D4418" s="51">
        <v>244.46</v>
      </c>
    </row>
    <row r="4419" spans="1:4" ht="15.75" customHeight="1" x14ac:dyDescent="0.3">
      <c r="A4419" s="51">
        <v>4011560</v>
      </c>
      <c r="B4419" s="51" t="s">
        <v>19128</v>
      </c>
      <c r="C4419" s="51" t="s">
        <v>14899</v>
      </c>
      <c r="D4419" s="51">
        <v>163.82</v>
      </c>
    </row>
    <row r="4420" spans="1:4" ht="15.75" customHeight="1" x14ac:dyDescent="0.3">
      <c r="A4420" s="51">
        <v>4011282</v>
      </c>
      <c r="B4420" s="51" t="s">
        <v>19129</v>
      </c>
      <c r="C4420" s="51" t="s">
        <v>14899</v>
      </c>
      <c r="D4420" s="51">
        <v>179.43</v>
      </c>
    </row>
    <row r="4421" spans="1:4" ht="15.75" customHeight="1" x14ac:dyDescent="0.3">
      <c r="A4421" s="51">
        <v>4011281</v>
      </c>
      <c r="B4421" s="51" t="s">
        <v>19130</v>
      </c>
      <c r="C4421" s="51" t="s">
        <v>14899</v>
      </c>
      <c r="D4421" s="51">
        <v>103.57</v>
      </c>
    </row>
    <row r="4422" spans="1:4" ht="15.75" customHeight="1" x14ac:dyDescent="0.3">
      <c r="A4422" s="51">
        <v>4011279</v>
      </c>
      <c r="B4422" s="51" t="s">
        <v>19131</v>
      </c>
      <c r="C4422" s="51" t="s">
        <v>14899</v>
      </c>
      <c r="D4422" s="51">
        <v>171.6</v>
      </c>
    </row>
    <row r="4423" spans="1:4" ht="15.75" customHeight="1" x14ac:dyDescent="0.3">
      <c r="A4423" s="51">
        <v>4011280</v>
      </c>
      <c r="B4423" s="51" t="s">
        <v>19132</v>
      </c>
      <c r="C4423" s="51" t="s">
        <v>14899</v>
      </c>
      <c r="D4423" s="51">
        <v>95.73</v>
      </c>
    </row>
    <row r="4424" spans="1:4" ht="15.75" customHeight="1" x14ac:dyDescent="0.3">
      <c r="A4424" s="51">
        <v>4011314</v>
      </c>
      <c r="B4424" s="51" t="s">
        <v>19133</v>
      </c>
      <c r="C4424" s="51" t="s">
        <v>14899</v>
      </c>
      <c r="D4424" s="51">
        <v>110.82</v>
      </c>
    </row>
    <row r="4425" spans="1:4" ht="15.75" customHeight="1" x14ac:dyDescent="0.3">
      <c r="A4425" s="51">
        <v>4011315</v>
      </c>
      <c r="B4425" s="51" t="s">
        <v>19134</v>
      </c>
      <c r="C4425" s="51" t="s">
        <v>14899</v>
      </c>
      <c r="D4425" s="51">
        <v>103.99</v>
      </c>
    </row>
    <row r="4426" spans="1:4" ht="15.75" customHeight="1" x14ac:dyDescent="0.3">
      <c r="A4426" s="51">
        <v>4011316</v>
      </c>
      <c r="B4426" s="51" t="s">
        <v>19135</v>
      </c>
      <c r="C4426" s="51" t="s">
        <v>14899</v>
      </c>
      <c r="D4426" s="51">
        <v>115.47</v>
      </c>
    </row>
    <row r="4427" spans="1:4" ht="15.75" customHeight="1" x14ac:dyDescent="0.3">
      <c r="A4427" s="51">
        <v>4011317</v>
      </c>
      <c r="B4427" s="51" t="s">
        <v>19136</v>
      </c>
      <c r="C4427" s="51" t="s">
        <v>14899</v>
      </c>
      <c r="D4427" s="51">
        <v>91.29</v>
      </c>
    </row>
    <row r="4428" spans="1:4" ht="15.75" customHeight="1" x14ac:dyDescent="0.3">
      <c r="A4428" s="51">
        <v>4011318</v>
      </c>
      <c r="B4428" s="51" t="s">
        <v>19137</v>
      </c>
      <c r="C4428" s="51" t="s">
        <v>14899</v>
      </c>
      <c r="D4428" s="51">
        <v>78.599999999999994</v>
      </c>
    </row>
    <row r="4429" spans="1:4" ht="15.75" customHeight="1" x14ac:dyDescent="0.3">
      <c r="A4429" s="51">
        <v>4011319</v>
      </c>
      <c r="B4429" s="51" t="s">
        <v>19138</v>
      </c>
      <c r="C4429" s="51" t="s">
        <v>14899</v>
      </c>
      <c r="D4429" s="51">
        <v>53.67</v>
      </c>
    </row>
    <row r="4430" spans="1:4" ht="15.75" customHeight="1" x14ac:dyDescent="0.3">
      <c r="A4430" s="51">
        <v>4011320</v>
      </c>
      <c r="B4430" s="51" t="s">
        <v>19139</v>
      </c>
      <c r="C4430" s="51" t="s">
        <v>14899</v>
      </c>
      <c r="D4430" s="51">
        <v>64.22</v>
      </c>
    </row>
    <row r="4431" spans="1:4" ht="15.75" customHeight="1" x14ac:dyDescent="0.3">
      <c r="A4431" s="51">
        <v>4011321</v>
      </c>
      <c r="B4431" s="51" t="s">
        <v>19140</v>
      </c>
      <c r="C4431" s="51" t="s">
        <v>14899</v>
      </c>
      <c r="D4431" s="51">
        <v>39.29</v>
      </c>
    </row>
    <row r="4432" spans="1:4" ht="15.75" customHeight="1" x14ac:dyDescent="0.3">
      <c r="A4432" s="51">
        <v>4011327</v>
      </c>
      <c r="B4432" s="51" t="s">
        <v>19141</v>
      </c>
      <c r="C4432" s="51" t="s">
        <v>14899</v>
      </c>
      <c r="D4432" s="51">
        <v>39.07</v>
      </c>
    </row>
    <row r="4433" spans="1:4" ht="15.75" customHeight="1" x14ac:dyDescent="0.3">
      <c r="A4433" s="51">
        <v>4011325</v>
      </c>
      <c r="B4433" s="51" t="s">
        <v>19142</v>
      </c>
      <c r="C4433" s="51" t="s">
        <v>14899</v>
      </c>
      <c r="D4433" s="51">
        <v>24.72</v>
      </c>
    </row>
    <row r="4434" spans="1:4" ht="15.75" customHeight="1" x14ac:dyDescent="0.3">
      <c r="A4434" s="51">
        <v>4011454</v>
      </c>
      <c r="B4434" s="51" t="s">
        <v>19143</v>
      </c>
      <c r="C4434" s="51" t="s">
        <v>19071</v>
      </c>
      <c r="D4434" s="51">
        <v>166.49</v>
      </c>
    </row>
    <row r="4435" spans="1:4" ht="15.75" customHeight="1" x14ac:dyDescent="0.3">
      <c r="A4435" s="51">
        <v>4011453</v>
      </c>
      <c r="B4435" s="51" t="s">
        <v>19144</v>
      </c>
      <c r="C4435" s="51" t="s">
        <v>19071</v>
      </c>
      <c r="D4435" s="51">
        <v>130.26</v>
      </c>
    </row>
    <row r="4436" spans="1:4" ht="15.75" customHeight="1" x14ac:dyDescent="0.3">
      <c r="A4436" s="51">
        <v>4011455</v>
      </c>
      <c r="B4436" s="51" t="s">
        <v>19145</v>
      </c>
      <c r="C4436" s="51" t="s">
        <v>19071</v>
      </c>
      <c r="D4436" s="51">
        <v>18.28</v>
      </c>
    </row>
    <row r="4437" spans="1:4" ht="15.75" customHeight="1" x14ac:dyDescent="0.3">
      <c r="A4437" s="51">
        <v>4011459</v>
      </c>
      <c r="B4437" s="51" t="s">
        <v>19146</v>
      </c>
      <c r="C4437" s="51" t="s">
        <v>19071</v>
      </c>
      <c r="D4437" s="51">
        <v>165.66</v>
      </c>
    </row>
    <row r="4438" spans="1:4" ht="15.75" customHeight="1" x14ac:dyDescent="0.3">
      <c r="A4438" s="51">
        <v>4011458</v>
      </c>
      <c r="B4438" s="51" t="s">
        <v>19147</v>
      </c>
      <c r="C4438" s="51" t="s">
        <v>19071</v>
      </c>
      <c r="D4438" s="51">
        <v>130.37</v>
      </c>
    </row>
    <row r="4439" spans="1:4" ht="15.75" customHeight="1" x14ac:dyDescent="0.3">
      <c r="A4439" s="51">
        <v>4011494</v>
      </c>
      <c r="B4439" s="51" t="s">
        <v>19148</v>
      </c>
      <c r="C4439" s="51" t="s">
        <v>19071</v>
      </c>
      <c r="D4439" s="51">
        <v>18.77</v>
      </c>
    </row>
    <row r="4440" spans="1:4" ht="15.75" customHeight="1" x14ac:dyDescent="0.3">
      <c r="A4440" s="51">
        <v>4011463</v>
      </c>
      <c r="B4440" s="51" t="s">
        <v>19149</v>
      </c>
      <c r="C4440" s="51" t="s">
        <v>19071</v>
      </c>
      <c r="D4440" s="51">
        <v>164.12</v>
      </c>
    </row>
    <row r="4441" spans="1:4" ht="15.75" customHeight="1" x14ac:dyDescent="0.3">
      <c r="A4441" s="51">
        <v>4011462</v>
      </c>
      <c r="B4441" s="51" t="s">
        <v>19150</v>
      </c>
      <c r="C4441" s="51" t="s">
        <v>19071</v>
      </c>
      <c r="D4441" s="51">
        <v>129.97</v>
      </c>
    </row>
    <row r="4442" spans="1:4" ht="15.75" customHeight="1" x14ac:dyDescent="0.3">
      <c r="A4442" s="51">
        <v>4011464</v>
      </c>
      <c r="B4442" s="51" t="s">
        <v>19151</v>
      </c>
      <c r="C4442" s="51" t="s">
        <v>19071</v>
      </c>
      <c r="D4442" s="51">
        <v>18.77</v>
      </c>
    </row>
    <row r="4443" spans="1:4" ht="15.75" customHeight="1" x14ac:dyDescent="0.3">
      <c r="A4443" s="51">
        <v>4011495</v>
      </c>
      <c r="B4443" s="51" t="s">
        <v>19152</v>
      </c>
      <c r="C4443" s="51" t="s">
        <v>19071</v>
      </c>
      <c r="D4443" s="51">
        <v>162.56</v>
      </c>
    </row>
    <row r="4444" spans="1:4" ht="15.75" customHeight="1" x14ac:dyDescent="0.3">
      <c r="A4444" s="51">
        <v>4011496</v>
      </c>
      <c r="B4444" s="51" t="s">
        <v>19153</v>
      </c>
      <c r="C4444" s="51" t="s">
        <v>19071</v>
      </c>
      <c r="D4444" s="51">
        <v>130</v>
      </c>
    </row>
    <row r="4445" spans="1:4" ht="15.75" customHeight="1" x14ac:dyDescent="0.3">
      <c r="A4445" s="51">
        <v>4011497</v>
      </c>
      <c r="B4445" s="51" t="s">
        <v>19154</v>
      </c>
      <c r="C4445" s="51" t="s">
        <v>19071</v>
      </c>
      <c r="D4445" s="51">
        <v>18.77</v>
      </c>
    </row>
    <row r="4446" spans="1:4" ht="15.75" customHeight="1" x14ac:dyDescent="0.3">
      <c r="A4446" s="51">
        <v>4011457</v>
      </c>
      <c r="B4446" s="51" t="s">
        <v>19155</v>
      </c>
      <c r="C4446" s="51" t="s">
        <v>19071</v>
      </c>
      <c r="D4446" s="51">
        <v>186.24</v>
      </c>
    </row>
    <row r="4447" spans="1:4" ht="15.75" customHeight="1" x14ac:dyDescent="0.3">
      <c r="A4447" s="51">
        <v>4011456</v>
      </c>
      <c r="B4447" s="51" t="s">
        <v>19156</v>
      </c>
      <c r="C4447" s="51" t="s">
        <v>19071</v>
      </c>
      <c r="D4447" s="51">
        <v>138.56</v>
      </c>
    </row>
    <row r="4448" spans="1:4" ht="15.75" customHeight="1" x14ac:dyDescent="0.3">
      <c r="A4448" s="51">
        <v>4011461</v>
      </c>
      <c r="B4448" s="51" t="s">
        <v>19157</v>
      </c>
      <c r="C4448" s="51" t="s">
        <v>19071</v>
      </c>
      <c r="D4448" s="51">
        <v>190.31</v>
      </c>
    </row>
    <row r="4449" spans="1:4" ht="15.75" customHeight="1" x14ac:dyDescent="0.3">
      <c r="A4449" s="51">
        <v>4011460</v>
      </c>
      <c r="B4449" s="51" t="s">
        <v>19158</v>
      </c>
      <c r="C4449" s="51" t="s">
        <v>19071</v>
      </c>
      <c r="D4449" s="51">
        <v>142.21</v>
      </c>
    </row>
    <row r="4450" spans="1:4" ht="15.75" customHeight="1" x14ac:dyDescent="0.3">
      <c r="A4450" s="51">
        <v>4011466</v>
      </c>
      <c r="B4450" s="51" t="s">
        <v>19159</v>
      </c>
      <c r="C4450" s="51" t="s">
        <v>19071</v>
      </c>
      <c r="D4450" s="51">
        <v>199.05</v>
      </c>
    </row>
    <row r="4451" spans="1:4" ht="15.75" customHeight="1" x14ac:dyDescent="0.3">
      <c r="A4451" s="51">
        <v>4011465</v>
      </c>
      <c r="B4451" s="51" t="s">
        <v>19160</v>
      </c>
      <c r="C4451" s="51" t="s">
        <v>19071</v>
      </c>
      <c r="D4451" s="51">
        <v>146.57</v>
      </c>
    </row>
    <row r="4452" spans="1:4" ht="15.75" customHeight="1" x14ac:dyDescent="0.3">
      <c r="A4452" s="51">
        <v>4011469</v>
      </c>
      <c r="B4452" s="51" t="s">
        <v>19161</v>
      </c>
      <c r="C4452" s="51" t="s">
        <v>19071</v>
      </c>
      <c r="D4452" s="51">
        <v>220.32</v>
      </c>
    </row>
    <row r="4453" spans="1:4" ht="15.75" customHeight="1" x14ac:dyDescent="0.3">
      <c r="A4453" s="51">
        <v>4011473</v>
      </c>
      <c r="B4453" s="51" t="s">
        <v>19162</v>
      </c>
      <c r="C4453" s="51" t="s">
        <v>19071</v>
      </c>
      <c r="D4453" s="51">
        <v>186.71</v>
      </c>
    </row>
    <row r="4454" spans="1:4" ht="15.75" customHeight="1" x14ac:dyDescent="0.3">
      <c r="A4454" s="51">
        <v>4011470</v>
      </c>
      <c r="B4454" s="51" t="s">
        <v>19163</v>
      </c>
      <c r="C4454" s="51" t="s">
        <v>19071</v>
      </c>
      <c r="D4454" s="51">
        <v>224.63</v>
      </c>
    </row>
    <row r="4455" spans="1:4" ht="15.75" customHeight="1" x14ac:dyDescent="0.3">
      <c r="A4455" s="51">
        <v>4011474</v>
      </c>
      <c r="B4455" s="51" t="s">
        <v>19164</v>
      </c>
      <c r="C4455" s="51" t="s">
        <v>19071</v>
      </c>
      <c r="D4455" s="51">
        <v>191.85</v>
      </c>
    </row>
    <row r="4456" spans="1:4" ht="15.75" customHeight="1" x14ac:dyDescent="0.3">
      <c r="A4456" s="51">
        <v>4011471</v>
      </c>
      <c r="B4456" s="51" t="s">
        <v>19165</v>
      </c>
      <c r="C4456" s="51" t="s">
        <v>19071</v>
      </c>
      <c r="D4456" s="51">
        <v>225.34</v>
      </c>
    </row>
    <row r="4457" spans="1:4" ht="15.75" customHeight="1" x14ac:dyDescent="0.3">
      <c r="A4457" s="51">
        <v>4011475</v>
      </c>
      <c r="B4457" s="51" t="s">
        <v>19166</v>
      </c>
      <c r="C4457" s="51" t="s">
        <v>19071</v>
      </c>
      <c r="D4457" s="51">
        <v>194.39</v>
      </c>
    </row>
    <row r="4458" spans="1:4" ht="15.75" customHeight="1" x14ac:dyDescent="0.3">
      <c r="A4458" s="51">
        <v>4011472</v>
      </c>
      <c r="B4458" s="51" t="s">
        <v>19167</v>
      </c>
      <c r="C4458" s="51" t="s">
        <v>19071</v>
      </c>
      <c r="D4458" s="51">
        <v>221.64</v>
      </c>
    </row>
    <row r="4459" spans="1:4" ht="15.75" customHeight="1" x14ac:dyDescent="0.3">
      <c r="A4459" s="51">
        <v>4011476</v>
      </c>
      <c r="B4459" s="51" t="s">
        <v>19168</v>
      </c>
      <c r="C4459" s="51" t="s">
        <v>19071</v>
      </c>
      <c r="D4459" s="51">
        <v>186.51</v>
      </c>
    </row>
    <row r="4460" spans="1:4" ht="15.75" customHeight="1" x14ac:dyDescent="0.3">
      <c r="A4460" s="51">
        <v>4011478</v>
      </c>
      <c r="B4460" s="51" t="s">
        <v>19169</v>
      </c>
      <c r="C4460" s="51" t="s">
        <v>19071</v>
      </c>
      <c r="D4460" s="51">
        <v>163.25</v>
      </c>
    </row>
    <row r="4461" spans="1:4" ht="15.75" customHeight="1" x14ac:dyDescent="0.3">
      <c r="A4461" s="51">
        <v>4011477</v>
      </c>
      <c r="B4461" s="51" t="s">
        <v>19170</v>
      </c>
      <c r="C4461" s="51" t="s">
        <v>19071</v>
      </c>
      <c r="D4461" s="51">
        <v>139.11000000000001</v>
      </c>
    </row>
    <row r="4462" spans="1:4" ht="15.75" customHeight="1" x14ac:dyDescent="0.3">
      <c r="A4462" s="51">
        <v>4011539</v>
      </c>
      <c r="B4462" s="51" t="s">
        <v>19171</v>
      </c>
      <c r="C4462" s="51" t="s">
        <v>16138</v>
      </c>
      <c r="D4462" s="51">
        <v>0.21</v>
      </c>
    </row>
    <row r="4463" spans="1:4" ht="15.75" customHeight="1" x14ac:dyDescent="0.3">
      <c r="A4463" s="51">
        <v>4011538</v>
      </c>
      <c r="B4463" s="51" t="s">
        <v>19172</v>
      </c>
      <c r="C4463" s="51" t="s">
        <v>16138</v>
      </c>
      <c r="D4463" s="51">
        <v>0.32</v>
      </c>
    </row>
    <row r="4464" spans="1:4" ht="15.75" customHeight="1" x14ac:dyDescent="0.3">
      <c r="A4464" s="51">
        <v>4016096</v>
      </c>
      <c r="B4464" s="51" t="s">
        <v>19173</v>
      </c>
      <c r="C4464" s="51" t="s">
        <v>14899</v>
      </c>
      <c r="D4464" s="51">
        <v>1.4</v>
      </c>
    </row>
    <row r="4465" spans="1:4" ht="15.75" customHeight="1" x14ac:dyDescent="0.3">
      <c r="A4465" s="51">
        <v>4016008</v>
      </c>
      <c r="B4465" s="51" t="s">
        <v>19174</v>
      </c>
      <c r="C4465" s="51" t="s">
        <v>14899</v>
      </c>
      <c r="D4465" s="51">
        <v>4.51</v>
      </c>
    </row>
    <row r="4466" spans="1:4" ht="15.75" customHeight="1" x14ac:dyDescent="0.3">
      <c r="A4466" s="51">
        <v>4016007</v>
      </c>
      <c r="B4466" s="51" t="s">
        <v>19175</v>
      </c>
      <c r="C4466" s="51" t="s">
        <v>14899</v>
      </c>
      <c r="D4466" s="51">
        <v>5.18</v>
      </c>
    </row>
    <row r="4467" spans="1:4" ht="15.75" customHeight="1" x14ac:dyDescent="0.3">
      <c r="A4467" s="51">
        <v>4015612</v>
      </c>
      <c r="B4467" s="51" t="s">
        <v>19176</v>
      </c>
      <c r="C4467" s="51" t="s">
        <v>14899</v>
      </c>
      <c r="D4467" s="51">
        <v>13.79</v>
      </c>
    </row>
    <row r="4468" spans="1:4" ht="15.75" customHeight="1" x14ac:dyDescent="0.3">
      <c r="A4468" s="51">
        <v>4011562</v>
      </c>
      <c r="B4468" s="51" t="s">
        <v>19177</v>
      </c>
      <c r="C4468" s="51" t="s">
        <v>16138</v>
      </c>
      <c r="D4468" s="51">
        <v>37.65</v>
      </c>
    </row>
    <row r="4469" spans="1:4" ht="15.75" customHeight="1" x14ac:dyDescent="0.3">
      <c r="A4469" s="51">
        <v>4011351</v>
      </c>
      <c r="B4469" s="51" t="s">
        <v>19178</v>
      </c>
      <c r="C4469" s="51" t="s">
        <v>16138</v>
      </c>
      <c r="D4469" s="51">
        <v>0.38</v>
      </c>
    </row>
    <row r="4470" spans="1:4" ht="15.75" customHeight="1" x14ac:dyDescent="0.3">
      <c r="A4470" s="51">
        <v>4011352</v>
      </c>
      <c r="B4470" s="51" t="s">
        <v>19179</v>
      </c>
      <c r="C4470" s="51" t="s">
        <v>16138</v>
      </c>
      <c r="D4470" s="51">
        <v>0.42</v>
      </c>
    </row>
    <row r="4471" spans="1:4" ht="15.75" customHeight="1" x14ac:dyDescent="0.3">
      <c r="A4471" s="51">
        <v>4011402</v>
      </c>
      <c r="B4471" s="51" t="s">
        <v>19180</v>
      </c>
      <c r="C4471" s="51" t="s">
        <v>16138</v>
      </c>
      <c r="D4471" s="51">
        <v>0.85</v>
      </c>
    </row>
    <row r="4472" spans="1:4" ht="15.75" customHeight="1" x14ac:dyDescent="0.3">
      <c r="A4472" s="51">
        <v>4011401</v>
      </c>
      <c r="B4472" s="51" t="s">
        <v>19181</v>
      </c>
      <c r="C4472" s="51" t="s">
        <v>16138</v>
      </c>
      <c r="D4472" s="51">
        <v>0.63</v>
      </c>
    </row>
    <row r="4473" spans="1:4" ht="15.75" customHeight="1" x14ac:dyDescent="0.3">
      <c r="A4473" s="51">
        <v>4011404</v>
      </c>
      <c r="B4473" s="51" t="s">
        <v>19182</v>
      </c>
      <c r="C4473" s="51" t="s">
        <v>16138</v>
      </c>
      <c r="D4473" s="51">
        <v>0.6</v>
      </c>
    </row>
    <row r="4474" spans="1:4" ht="15.75" customHeight="1" x14ac:dyDescent="0.3">
      <c r="A4474" s="51">
        <v>4011403</v>
      </c>
      <c r="B4474" s="51" t="s">
        <v>19183</v>
      </c>
      <c r="C4474" s="51" t="s">
        <v>16138</v>
      </c>
      <c r="D4474" s="51">
        <v>0.43</v>
      </c>
    </row>
    <row r="4475" spans="1:4" ht="15.75" customHeight="1" x14ac:dyDescent="0.3">
      <c r="A4475" s="51">
        <v>4011406</v>
      </c>
      <c r="B4475" s="51" t="s">
        <v>19184</v>
      </c>
      <c r="C4475" s="51" t="s">
        <v>16138</v>
      </c>
      <c r="D4475" s="51">
        <v>1.1000000000000001</v>
      </c>
    </row>
    <row r="4476" spans="1:4" ht="15.75" customHeight="1" x14ac:dyDescent="0.3">
      <c r="A4476" s="51">
        <v>4011405</v>
      </c>
      <c r="B4476" s="51" t="s">
        <v>19185</v>
      </c>
      <c r="C4476" s="51" t="s">
        <v>16138</v>
      </c>
      <c r="D4476" s="51">
        <v>0.82</v>
      </c>
    </row>
    <row r="4477" spans="1:4" ht="15.75" customHeight="1" x14ac:dyDescent="0.3">
      <c r="A4477" s="51">
        <v>4011392</v>
      </c>
      <c r="B4477" s="51" t="s">
        <v>19186</v>
      </c>
      <c r="C4477" s="51" t="s">
        <v>14899</v>
      </c>
      <c r="D4477" s="51">
        <v>208.55</v>
      </c>
    </row>
    <row r="4478" spans="1:4" ht="15.75" customHeight="1" x14ac:dyDescent="0.3">
      <c r="A4478" s="51">
        <v>4011391</v>
      </c>
      <c r="B4478" s="51" t="s">
        <v>19187</v>
      </c>
      <c r="C4478" s="51" t="s">
        <v>14899</v>
      </c>
      <c r="D4478" s="51">
        <v>132.87</v>
      </c>
    </row>
    <row r="4479" spans="1:4" ht="15.75" customHeight="1" x14ac:dyDescent="0.3">
      <c r="A4479" s="51">
        <v>4011394</v>
      </c>
      <c r="B4479" s="51" t="s">
        <v>19188</v>
      </c>
      <c r="C4479" s="51" t="s">
        <v>14899</v>
      </c>
      <c r="D4479" s="51">
        <v>209.2</v>
      </c>
    </row>
    <row r="4480" spans="1:4" ht="15.75" customHeight="1" x14ac:dyDescent="0.3">
      <c r="A4480" s="51">
        <v>4011393</v>
      </c>
      <c r="B4480" s="51" t="s">
        <v>19189</v>
      </c>
      <c r="C4480" s="51" t="s">
        <v>14899</v>
      </c>
      <c r="D4480" s="51">
        <v>133.53</v>
      </c>
    </row>
    <row r="4481" spans="1:4" ht="15.75" customHeight="1" x14ac:dyDescent="0.3">
      <c r="A4481" s="51">
        <v>4011396</v>
      </c>
      <c r="B4481" s="51" t="s">
        <v>19190</v>
      </c>
      <c r="C4481" s="51" t="s">
        <v>14899</v>
      </c>
      <c r="D4481" s="51">
        <v>211.27</v>
      </c>
    </row>
    <row r="4482" spans="1:4" ht="15.75" customHeight="1" x14ac:dyDescent="0.3">
      <c r="A4482" s="51">
        <v>4011395</v>
      </c>
      <c r="B4482" s="51" t="s">
        <v>19191</v>
      </c>
      <c r="C4482" s="51" t="s">
        <v>14899</v>
      </c>
      <c r="D4482" s="51">
        <v>134.28</v>
      </c>
    </row>
    <row r="4483" spans="1:4" ht="15.75" customHeight="1" x14ac:dyDescent="0.3">
      <c r="A4483" s="51">
        <v>4011398</v>
      </c>
      <c r="B4483" s="51" t="s">
        <v>19192</v>
      </c>
      <c r="C4483" s="51" t="s">
        <v>14899</v>
      </c>
      <c r="D4483" s="51">
        <v>212.63</v>
      </c>
    </row>
    <row r="4484" spans="1:4" ht="15.75" customHeight="1" x14ac:dyDescent="0.3">
      <c r="A4484" s="51">
        <v>4011397</v>
      </c>
      <c r="B4484" s="51" t="s">
        <v>19193</v>
      </c>
      <c r="C4484" s="51" t="s">
        <v>14899</v>
      </c>
      <c r="D4484" s="51">
        <v>134.59</v>
      </c>
    </row>
    <row r="4485" spans="1:4" ht="15.75" customHeight="1" x14ac:dyDescent="0.3">
      <c r="A4485" s="51">
        <v>4011400</v>
      </c>
      <c r="B4485" s="51" t="s">
        <v>19194</v>
      </c>
      <c r="C4485" s="51" t="s">
        <v>14899</v>
      </c>
      <c r="D4485" s="51">
        <v>226.92</v>
      </c>
    </row>
    <row r="4486" spans="1:4" ht="15.75" customHeight="1" x14ac:dyDescent="0.3">
      <c r="A4486" s="51">
        <v>4011399</v>
      </c>
      <c r="B4486" s="51" t="s">
        <v>19195</v>
      </c>
      <c r="C4486" s="51" t="s">
        <v>14899</v>
      </c>
      <c r="D4486" s="51">
        <v>153.69</v>
      </c>
    </row>
    <row r="4487" spans="1:4" ht="15.75" customHeight="1" x14ac:dyDescent="0.3">
      <c r="A4487" s="51">
        <v>4011490</v>
      </c>
      <c r="B4487" s="51" t="s">
        <v>19196</v>
      </c>
      <c r="C4487" s="51" t="s">
        <v>16138</v>
      </c>
      <c r="D4487" s="51">
        <v>5.31</v>
      </c>
    </row>
    <row r="4488" spans="1:4" ht="15.75" customHeight="1" x14ac:dyDescent="0.3">
      <c r="A4488" s="51">
        <v>4011536</v>
      </c>
      <c r="B4488" s="51" t="s">
        <v>19197</v>
      </c>
      <c r="C4488" s="51" t="s">
        <v>16138</v>
      </c>
      <c r="D4488" s="51">
        <v>1.81</v>
      </c>
    </row>
    <row r="4489" spans="1:4" ht="15.75" customHeight="1" x14ac:dyDescent="0.3">
      <c r="A4489" s="51">
        <v>4011415</v>
      </c>
      <c r="B4489" s="51" t="s">
        <v>19198</v>
      </c>
      <c r="C4489" s="51" t="s">
        <v>19071</v>
      </c>
      <c r="D4489" s="51">
        <v>169.73</v>
      </c>
    </row>
    <row r="4490" spans="1:4" ht="15.75" customHeight="1" x14ac:dyDescent="0.3">
      <c r="A4490" s="51">
        <v>4011416</v>
      </c>
      <c r="B4490" s="51" t="s">
        <v>19199</v>
      </c>
      <c r="C4490" s="51" t="s">
        <v>19071</v>
      </c>
      <c r="D4490" s="51">
        <v>140.16999999999999</v>
      </c>
    </row>
    <row r="4491" spans="1:4" ht="15.75" customHeight="1" x14ac:dyDescent="0.3">
      <c r="A4491" s="51">
        <v>4011408</v>
      </c>
      <c r="B4491" s="51" t="s">
        <v>19200</v>
      </c>
      <c r="C4491" s="51" t="s">
        <v>16138</v>
      </c>
      <c r="D4491" s="51">
        <v>2.2200000000000002</v>
      </c>
    </row>
    <row r="4492" spans="1:4" ht="15.75" customHeight="1" x14ac:dyDescent="0.3">
      <c r="A4492" s="51">
        <v>4011407</v>
      </c>
      <c r="B4492" s="51" t="s">
        <v>19201</v>
      </c>
      <c r="C4492" s="51" t="s">
        <v>16138</v>
      </c>
      <c r="D4492" s="51">
        <v>1.85</v>
      </c>
    </row>
    <row r="4493" spans="1:4" ht="15.75" customHeight="1" x14ac:dyDescent="0.3">
      <c r="A4493" s="51">
        <v>4011410</v>
      </c>
      <c r="B4493" s="51" t="s">
        <v>19202</v>
      </c>
      <c r="C4493" s="51" t="s">
        <v>16138</v>
      </c>
      <c r="D4493" s="51">
        <v>4.32</v>
      </c>
    </row>
    <row r="4494" spans="1:4" ht="15.75" customHeight="1" x14ac:dyDescent="0.3">
      <c r="A4494" s="51">
        <v>4011409</v>
      </c>
      <c r="B4494" s="51" t="s">
        <v>19203</v>
      </c>
      <c r="C4494" s="51" t="s">
        <v>16138</v>
      </c>
      <c r="D4494" s="51">
        <v>3.61</v>
      </c>
    </row>
    <row r="4495" spans="1:4" ht="15.75" customHeight="1" x14ac:dyDescent="0.3">
      <c r="A4495" s="51">
        <v>4011412</v>
      </c>
      <c r="B4495" s="51" t="s">
        <v>19204</v>
      </c>
      <c r="C4495" s="51" t="s">
        <v>16138</v>
      </c>
      <c r="D4495" s="51">
        <v>5.76</v>
      </c>
    </row>
    <row r="4496" spans="1:4" ht="15.75" customHeight="1" x14ac:dyDescent="0.3">
      <c r="A4496" s="51">
        <v>4011411</v>
      </c>
      <c r="B4496" s="51" t="s">
        <v>19205</v>
      </c>
      <c r="C4496" s="51" t="s">
        <v>16138</v>
      </c>
      <c r="D4496" s="51">
        <v>4.8099999999999996</v>
      </c>
    </row>
    <row r="4497" spans="1:4" ht="15.75" customHeight="1" x14ac:dyDescent="0.3">
      <c r="A4497" s="51">
        <v>4011520</v>
      </c>
      <c r="B4497" s="51" t="s">
        <v>19206</v>
      </c>
      <c r="C4497" s="51" t="s">
        <v>14899</v>
      </c>
      <c r="D4497" s="51">
        <v>540.66</v>
      </c>
    </row>
    <row r="4498" spans="1:4" ht="15.75" customHeight="1" x14ac:dyDescent="0.3">
      <c r="A4498" s="51">
        <v>4011507</v>
      </c>
      <c r="B4498" s="51" t="s">
        <v>19207</v>
      </c>
      <c r="C4498" s="51" t="s">
        <v>14899</v>
      </c>
      <c r="D4498" s="51">
        <v>426.16</v>
      </c>
    </row>
    <row r="4499" spans="1:4" ht="15.75" customHeight="1" x14ac:dyDescent="0.3">
      <c r="A4499" s="51">
        <v>4011535</v>
      </c>
      <c r="B4499" s="51" t="s">
        <v>19208</v>
      </c>
      <c r="C4499" s="51" t="s">
        <v>14899</v>
      </c>
      <c r="D4499" s="51">
        <v>400.26</v>
      </c>
    </row>
    <row r="4500" spans="1:4" ht="15.75" customHeight="1" x14ac:dyDescent="0.3">
      <c r="A4500" s="51">
        <v>4011534</v>
      </c>
      <c r="B4500" s="51" t="s">
        <v>19209</v>
      </c>
      <c r="C4500" s="51" t="s">
        <v>14899</v>
      </c>
      <c r="D4500" s="51">
        <v>305.01</v>
      </c>
    </row>
    <row r="4501" spans="1:4" ht="15.75" customHeight="1" x14ac:dyDescent="0.3">
      <c r="A4501" s="51">
        <v>4011533</v>
      </c>
      <c r="B4501" s="51" t="s">
        <v>19210</v>
      </c>
      <c r="C4501" s="51" t="s">
        <v>14899</v>
      </c>
      <c r="D4501" s="51">
        <v>409.87</v>
      </c>
    </row>
    <row r="4502" spans="1:4" ht="15.75" customHeight="1" x14ac:dyDescent="0.3">
      <c r="A4502" s="51">
        <v>4011532</v>
      </c>
      <c r="B4502" s="51" t="s">
        <v>19211</v>
      </c>
      <c r="C4502" s="51" t="s">
        <v>14899</v>
      </c>
      <c r="D4502" s="51">
        <v>314.62</v>
      </c>
    </row>
    <row r="4503" spans="1:4" ht="15.75" customHeight="1" x14ac:dyDescent="0.3">
      <c r="A4503" s="51">
        <v>4011492</v>
      </c>
      <c r="B4503" s="51" t="s">
        <v>19212</v>
      </c>
      <c r="C4503" s="51" t="s">
        <v>14899</v>
      </c>
      <c r="D4503" s="51">
        <v>310.32</v>
      </c>
    </row>
    <row r="4504" spans="1:4" ht="15.75" customHeight="1" x14ac:dyDescent="0.3">
      <c r="A4504" s="51">
        <v>4011491</v>
      </c>
      <c r="B4504" s="51" t="s">
        <v>19213</v>
      </c>
      <c r="C4504" s="51" t="s">
        <v>14899</v>
      </c>
      <c r="D4504" s="51">
        <v>232.12</v>
      </c>
    </row>
    <row r="4505" spans="1:4" ht="15.75" customHeight="1" x14ac:dyDescent="0.3">
      <c r="A4505" s="51">
        <v>4011353</v>
      </c>
      <c r="B4505" s="51" t="s">
        <v>19214</v>
      </c>
      <c r="C4505" s="51" t="s">
        <v>16138</v>
      </c>
      <c r="D4505" s="51">
        <v>0.28999999999999998</v>
      </c>
    </row>
    <row r="4506" spans="1:4" ht="15.75" customHeight="1" x14ac:dyDescent="0.3">
      <c r="A4506" s="51">
        <v>4011354</v>
      </c>
      <c r="B4506" s="51" t="s">
        <v>19215</v>
      </c>
      <c r="C4506" s="51" t="s">
        <v>16138</v>
      </c>
      <c r="D4506" s="51">
        <v>0.28999999999999998</v>
      </c>
    </row>
    <row r="4507" spans="1:4" ht="15.75" customHeight="1" x14ac:dyDescent="0.3">
      <c r="A4507" s="51">
        <v>4011418</v>
      </c>
      <c r="B4507" s="51" t="s">
        <v>19216</v>
      </c>
      <c r="C4507" s="51" t="s">
        <v>14899</v>
      </c>
      <c r="D4507" s="51">
        <v>305.42</v>
      </c>
    </row>
    <row r="4508" spans="1:4" ht="15.75" customHeight="1" x14ac:dyDescent="0.3">
      <c r="A4508" s="51">
        <v>4011417</v>
      </c>
      <c r="B4508" s="51" t="s">
        <v>19217</v>
      </c>
      <c r="C4508" s="51" t="s">
        <v>14899</v>
      </c>
      <c r="D4508" s="51">
        <v>201.99</v>
      </c>
    </row>
    <row r="4509" spans="1:4" ht="15.75" customHeight="1" x14ac:dyDescent="0.3">
      <c r="A4509" s="51">
        <v>4011420</v>
      </c>
      <c r="B4509" s="51" t="s">
        <v>19218</v>
      </c>
      <c r="C4509" s="51" t="s">
        <v>14899</v>
      </c>
      <c r="D4509" s="51">
        <v>307.87</v>
      </c>
    </row>
    <row r="4510" spans="1:4" ht="15.75" customHeight="1" x14ac:dyDescent="0.3">
      <c r="A4510" s="51">
        <v>4011419</v>
      </c>
      <c r="B4510" s="51" t="s">
        <v>19219</v>
      </c>
      <c r="C4510" s="51" t="s">
        <v>14899</v>
      </c>
      <c r="D4510" s="51">
        <v>198.71</v>
      </c>
    </row>
    <row r="4511" spans="1:4" ht="15.75" customHeight="1" x14ac:dyDescent="0.3">
      <c r="A4511" s="51">
        <v>4011422</v>
      </c>
      <c r="B4511" s="51" t="s">
        <v>19220</v>
      </c>
      <c r="C4511" s="51" t="s">
        <v>14899</v>
      </c>
      <c r="D4511" s="51">
        <v>322.94</v>
      </c>
    </row>
    <row r="4512" spans="1:4" ht="15.75" customHeight="1" x14ac:dyDescent="0.3">
      <c r="A4512" s="51">
        <v>4011421</v>
      </c>
      <c r="B4512" s="51" t="s">
        <v>19221</v>
      </c>
      <c r="C4512" s="51" t="s">
        <v>14899</v>
      </c>
      <c r="D4512" s="51">
        <v>216.99</v>
      </c>
    </row>
    <row r="4513" spans="1:4" ht="15.75" customHeight="1" x14ac:dyDescent="0.3">
      <c r="A4513" s="51">
        <v>4011424</v>
      </c>
      <c r="B4513" s="51" t="s">
        <v>19222</v>
      </c>
      <c r="C4513" s="51" t="s">
        <v>14899</v>
      </c>
      <c r="D4513" s="51">
        <v>325.68</v>
      </c>
    </row>
    <row r="4514" spans="1:4" ht="15.75" customHeight="1" x14ac:dyDescent="0.3">
      <c r="A4514" s="51">
        <v>4011423</v>
      </c>
      <c r="B4514" s="51" t="s">
        <v>19223</v>
      </c>
      <c r="C4514" s="51" t="s">
        <v>14899</v>
      </c>
      <c r="D4514" s="51">
        <v>213.71</v>
      </c>
    </row>
    <row r="4515" spans="1:4" ht="15.75" customHeight="1" x14ac:dyDescent="0.3">
      <c r="A4515" s="51">
        <v>4011426</v>
      </c>
      <c r="B4515" s="51" t="s">
        <v>19224</v>
      </c>
      <c r="C4515" s="51" t="s">
        <v>14899</v>
      </c>
      <c r="D4515" s="51">
        <v>305.42</v>
      </c>
    </row>
    <row r="4516" spans="1:4" ht="15.75" customHeight="1" x14ac:dyDescent="0.3">
      <c r="A4516" s="51">
        <v>4011425</v>
      </c>
      <c r="B4516" s="51" t="s">
        <v>19225</v>
      </c>
      <c r="C4516" s="51" t="s">
        <v>14899</v>
      </c>
      <c r="D4516" s="51">
        <v>201.99</v>
      </c>
    </row>
    <row r="4517" spans="1:4" ht="15.75" customHeight="1" x14ac:dyDescent="0.3">
      <c r="A4517" s="51">
        <v>4011428</v>
      </c>
      <c r="B4517" s="51" t="s">
        <v>19226</v>
      </c>
      <c r="C4517" s="51" t="s">
        <v>14899</v>
      </c>
      <c r="D4517" s="51">
        <v>307.87</v>
      </c>
    </row>
    <row r="4518" spans="1:4" ht="15.75" customHeight="1" x14ac:dyDescent="0.3">
      <c r="A4518" s="51">
        <v>4011427</v>
      </c>
      <c r="B4518" s="51" t="s">
        <v>19227</v>
      </c>
      <c r="C4518" s="51" t="s">
        <v>14899</v>
      </c>
      <c r="D4518" s="51">
        <v>198.71</v>
      </c>
    </row>
    <row r="4519" spans="1:4" ht="15.75" customHeight="1" x14ac:dyDescent="0.3">
      <c r="A4519" s="51">
        <v>4011430</v>
      </c>
      <c r="B4519" s="51" t="s">
        <v>19228</v>
      </c>
      <c r="C4519" s="51" t="s">
        <v>14899</v>
      </c>
      <c r="D4519" s="51">
        <v>321.83999999999997</v>
      </c>
    </row>
    <row r="4520" spans="1:4" ht="15.75" customHeight="1" x14ac:dyDescent="0.3">
      <c r="A4520" s="51">
        <v>4011429</v>
      </c>
      <c r="B4520" s="51" t="s">
        <v>19229</v>
      </c>
      <c r="C4520" s="51" t="s">
        <v>14899</v>
      </c>
      <c r="D4520" s="51">
        <v>216.39</v>
      </c>
    </row>
    <row r="4521" spans="1:4" ht="15.75" customHeight="1" x14ac:dyDescent="0.3">
      <c r="A4521" s="51">
        <v>4011432</v>
      </c>
      <c r="B4521" s="51" t="s">
        <v>19230</v>
      </c>
      <c r="C4521" s="51" t="s">
        <v>14899</v>
      </c>
      <c r="D4521" s="51">
        <v>324.56</v>
      </c>
    </row>
    <row r="4522" spans="1:4" ht="15.75" customHeight="1" x14ac:dyDescent="0.3">
      <c r="A4522" s="51">
        <v>4011431</v>
      </c>
      <c r="B4522" s="51" t="s">
        <v>19231</v>
      </c>
      <c r="C4522" s="51" t="s">
        <v>14899</v>
      </c>
      <c r="D4522" s="51">
        <v>213.13</v>
      </c>
    </row>
    <row r="4523" spans="1:4" ht="15.75" customHeight="1" x14ac:dyDescent="0.3">
      <c r="A4523" s="51">
        <v>4011434</v>
      </c>
      <c r="B4523" s="51" t="s">
        <v>19232</v>
      </c>
      <c r="C4523" s="51" t="s">
        <v>19071</v>
      </c>
      <c r="D4523" s="51">
        <v>184.42</v>
      </c>
    </row>
    <row r="4524" spans="1:4" ht="15.75" customHeight="1" x14ac:dyDescent="0.3">
      <c r="A4524" s="51">
        <v>4011433</v>
      </c>
      <c r="B4524" s="51" t="s">
        <v>19233</v>
      </c>
      <c r="C4524" s="51" t="s">
        <v>19071</v>
      </c>
      <c r="D4524" s="51">
        <v>137.38999999999999</v>
      </c>
    </row>
    <row r="4525" spans="1:4" ht="15.75" customHeight="1" x14ac:dyDescent="0.3">
      <c r="A4525" s="51">
        <v>4011436</v>
      </c>
      <c r="B4525" s="51" t="s">
        <v>19234</v>
      </c>
      <c r="C4525" s="51" t="s">
        <v>19071</v>
      </c>
      <c r="D4525" s="51">
        <v>174.27</v>
      </c>
    </row>
    <row r="4526" spans="1:4" ht="15.75" customHeight="1" x14ac:dyDescent="0.3">
      <c r="A4526" s="51">
        <v>4011435</v>
      </c>
      <c r="B4526" s="51" t="s">
        <v>19235</v>
      </c>
      <c r="C4526" s="51" t="s">
        <v>19071</v>
      </c>
      <c r="D4526" s="51">
        <v>125.83</v>
      </c>
    </row>
    <row r="4527" spans="1:4" ht="15.75" customHeight="1" x14ac:dyDescent="0.3">
      <c r="A4527" s="51">
        <v>4011438</v>
      </c>
      <c r="B4527" s="51" t="s">
        <v>19236</v>
      </c>
      <c r="C4527" s="51" t="s">
        <v>19071</v>
      </c>
      <c r="D4527" s="51">
        <v>186.29</v>
      </c>
    </row>
    <row r="4528" spans="1:4" ht="15.75" customHeight="1" x14ac:dyDescent="0.3">
      <c r="A4528" s="51">
        <v>4011437</v>
      </c>
      <c r="B4528" s="51" t="s">
        <v>19237</v>
      </c>
      <c r="C4528" s="51" t="s">
        <v>19071</v>
      </c>
      <c r="D4528" s="51">
        <v>136.01</v>
      </c>
    </row>
    <row r="4529" spans="1:4" ht="15.75" customHeight="1" x14ac:dyDescent="0.3">
      <c r="A4529" s="51">
        <v>4011440</v>
      </c>
      <c r="B4529" s="51" t="s">
        <v>19238</v>
      </c>
      <c r="C4529" s="51" t="s">
        <v>19071</v>
      </c>
      <c r="D4529" s="51">
        <v>187.56</v>
      </c>
    </row>
    <row r="4530" spans="1:4" ht="15.75" customHeight="1" x14ac:dyDescent="0.3">
      <c r="A4530" s="51">
        <v>4011439</v>
      </c>
      <c r="B4530" s="51" t="s">
        <v>19239</v>
      </c>
      <c r="C4530" s="51" t="s">
        <v>19071</v>
      </c>
      <c r="D4530" s="51">
        <v>142.41999999999999</v>
      </c>
    </row>
    <row r="4531" spans="1:4" ht="15.75" customHeight="1" x14ac:dyDescent="0.3">
      <c r="A4531" s="51">
        <v>4011442</v>
      </c>
      <c r="B4531" s="51" t="s">
        <v>19240</v>
      </c>
      <c r="C4531" s="51" t="s">
        <v>19071</v>
      </c>
      <c r="D4531" s="51">
        <v>186.97</v>
      </c>
    </row>
    <row r="4532" spans="1:4" ht="15.75" customHeight="1" x14ac:dyDescent="0.3">
      <c r="A4532" s="51">
        <v>4011441</v>
      </c>
      <c r="B4532" s="51" t="s">
        <v>19241</v>
      </c>
      <c r="C4532" s="51" t="s">
        <v>19071</v>
      </c>
      <c r="D4532" s="51">
        <v>141.99</v>
      </c>
    </row>
    <row r="4533" spans="1:4" ht="15.75" customHeight="1" x14ac:dyDescent="0.3">
      <c r="A4533" s="51">
        <v>4011482</v>
      </c>
      <c r="B4533" s="51" t="s">
        <v>19242</v>
      </c>
      <c r="C4533" s="51" t="s">
        <v>14899</v>
      </c>
      <c r="D4533" s="51">
        <v>78.459999999999994</v>
      </c>
    </row>
    <row r="4534" spans="1:4" ht="15.75" customHeight="1" x14ac:dyDescent="0.3">
      <c r="A4534" s="51">
        <v>4011486</v>
      </c>
      <c r="B4534" s="51" t="s">
        <v>19243</v>
      </c>
      <c r="C4534" s="51" t="s">
        <v>14899</v>
      </c>
      <c r="D4534" s="51">
        <v>112.34</v>
      </c>
    </row>
    <row r="4535" spans="1:4" ht="15.75" customHeight="1" x14ac:dyDescent="0.3">
      <c r="A4535" s="51">
        <v>4011485</v>
      </c>
      <c r="B4535" s="51" t="s">
        <v>19244</v>
      </c>
      <c r="C4535" s="51" t="s">
        <v>14899</v>
      </c>
      <c r="D4535" s="51">
        <v>97.24</v>
      </c>
    </row>
    <row r="4536" spans="1:4" ht="15.75" customHeight="1" x14ac:dyDescent="0.3">
      <c r="A4536" s="51">
        <v>4011484</v>
      </c>
      <c r="B4536" s="51" t="s">
        <v>19245</v>
      </c>
      <c r="C4536" s="51" t="s">
        <v>14899</v>
      </c>
      <c r="D4536" s="51">
        <v>71.48</v>
      </c>
    </row>
    <row r="4537" spans="1:4" ht="15.75" customHeight="1" x14ac:dyDescent="0.3">
      <c r="A4537" s="51">
        <v>4011483</v>
      </c>
      <c r="B4537" s="51" t="s">
        <v>19246</v>
      </c>
      <c r="C4537" s="51" t="s">
        <v>14899</v>
      </c>
      <c r="D4537" s="51">
        <v>56.38</v>
      </c>
    </row>
    <row r="4538" spans="1:4" ht="15.75" customHeight="1" x14ac:dyDescent="0.3">
      <c r="A4538" s="51">
        <v>4011488</v>
      </c>
      <c r="B4538" s="51" t="s">
        <v>19247</v>
      </c>
      <c r="C4538" s="51" t="s">
        <v>14899</v>
      </c>
      <c r="D4538" s="51">
        <v>57.21</v>
      </c>
    </row>
    <row r="4539" spans="1:4" ht="15.75" customHeight="1" x14ac:dyDescent="0.3">
      <c r="A4539" s="51">
        <v>4011487</v>
      </c>
      <c r="B4539" s="51" t="s">
        <v>19248</v>
      </c>
      <c r="C4539" s="51" t="s">
        <v>14899</v>
      </c>
      <c r="D4539" s="51">
        <v>80.97</v>
      </c>
    </row>
    <row r="4540" spans="1:4" ht="15.75" customHeight="1" x14ac:dyDescent="0.3">
      <c r="A4540" s="51">
        <v>4011489</v>
      </c>
      <c r="B4540" s="51" t="s">
        <v>19249</v>
      </c>
      <c r="C4540" s="51" t="s">
        <v>14899</v>
      </c>
      <c r="D4540" s="51">
        <v>127.97</v>
      </c>
    </row>
    <row r="4541" spans="1:4" ht="15.75" customHeight="1" x14ac:dyDescent="0.3">
      <c r="A4541" s="51">
        <v>4011493</v>
      </c>
      <c r="B4541" s="51" t="s">
        <v>19250</v>
      </c>
      <c r="C4541" s="51" t="s">
        <v>14899</v>
      </c>
      <c r="D4541" s="51">
        <v>104.43</v>
      </c>
    </row>
    <row r="4542" spans="1:4" ht="15.75" customHeight="1" x14ac:dyDescent="0.3">
      <c r="A4542" s="51">
        <v>4011481</v>
      </c>
      <c r="B4542" s="51" t="s">
        <v>19251</v>
      </c>
      <c r="C4542" s="51" t="s">
        <v>14899</v>
      </c>
      <c r="D4542" s="51">
        <v>37.6</v>
      </c>
    </row>
    <row r="4543" spans="1:4" ht="15.75" customHeight="1" x14ac:dyDescent="0.3">
      <c r="A4543" s="51">
        <v>4011347</v>
      </c>
      <c r="B4543" s="51" t="s">
        <v>19252</v>
      </c>
      <c r="C4543" s="51" t="s">
        <v>14899</v>
      </c>
      <c r="D4543" s="51">
        <v>65.39</v>
      </c>
    </row>
    <row r="4544" spans="1:4" ht="15.75" customHeight="1" x14ac:dyDescent="0.3">
      <c r="A4544" s="51">
        <v>4011342</v>
      </c>
      <c r="B4544" s="51" t="s">
        <v>19253</v>
      </c>
      <c r="C4544" s="51" t="s">
        <v>14899</v>
      </c>
      <c r="D4544" s="51">
        <v>80.41</v>
      </c>
    </row>
    <row r="4545" spans="1:4" ht="15.75" customHeight="1" x14ac:dyDescent="0.3">
      <c r="A4545" s="51">
        <v>4011344</v>
      </c>
      <c r="B4545" s="51" t="s">
        <v>19254</v>
      </c>
      <c r="C4545" s="51" t="s">
        <v>14899</v>
      </c>
      <c r="D4545" s="51">
        <v>55.49</v>
      </c>
    </row>
    <row r="4546" spans="1:4" ht="15.75" customHeight="1" x14ac:dyDescent="0.3">
      <c r="A4546" s="51">
        <v>4011341</v>
      </c>
      <c r="B4546" s="51" t="s">
        <v>19255</v>
      </c>
      <c r="C4546" s="51" t="s">
        <v>14899</v>
      </c>
      <c r="D4546" s="51">
        <v>15.45</v>
      </c>
    </row>
    <row r="4547" spans="1:4" ht="15.75" customHeight="1" x14ac:dyDescent="0.3">
      <c r="A4547" s="51">
        <v>4011346</v>
      </c>
      <c r="B4547" s="51" t="s">
        <v>19256</v>
      </c>
      <c r="C4547" s="51" t="s">
        <v>14899</v>
      </c>
      <c r="D4547" s="51">
        <v>11.73</v>
      </c>
    </row>
    <row r="4548" spans="1:4" ht="15.75" customHeight="1" x14ac:dyDescent="0.3">
      <c r="A4548" s="51">
        <v>4011211</v>
      </c>
      <c r="B4548" s="51" t="s">
        <v>19257</v>
      </c>
      <c r="C4548" s="51" t="s">
        <v>14899</v>
      </c>
      <c r="D4548" s="51">
        <v>13.79</v>
      </c>
    </row>
    <row r="4549" spans="1:4" ht="15.75" customHeight="1" x14ac:dyDescent="0.3">
      <c r="A4549" s="51">
        <v>4011304</v>
      </c>
      <c r="B4549" s="51" t="s">
        <v>19258</v>
      </c>
      <c r="C4549" s="51" t="s">
        <v>14899</v>
      </c>
      <c r="D4549" s="51">
        <v>67.34</v>
      </c>
    </row>
    <row r="4550" spans="1:4" ht="15.75" customHeight="1" x14ac:dyDescent="0.3">
      <c r="A4550" s="51">
        <v>4011209</v>
      </c>
      <c r="B4550" s="51" t="s">
        <v>19259</v>
      </c>
      <c r="C4550" s="51" t="s">
        <v>16138</v>
      </c>
      <c r="D4550" s="51">
        <v>1.58</v>
      </c>
    </row>
    <row r="4551" spans="1:4" ht="15.75" customHeight="1" x14ac:dyDescent="0.3">
      <c r="A4551" s="51">
        <v>4011210</v>
      </c>
      <c r="B4551" s="51" t="s">
        <v>19260</v>
      </c>
      <c r="C4551" s="51" t="s">
        <v>16138</v>
      </c>
      <c r="D4551" s="51">
        <v>1.67</v>
      </c>
    </row>
    <row r="4552" spans="1:4" ht="15.75" customHeight="1" x14ac:dyDescent="0.3">
      <c r="A4552" s="51">
        <v>4011537</v>
      </c>
      <c r="B4552" s="51" t="s">
        <v>19261</v>
      </c>
      <c r="C4552" s="51" t="s">
        <v>10</v>
      </c>
      <c r="D4552" s="51">
        <v>21.7</v>
      </c>
    </row>
    <row r="4553" spans="1:4" ht="15.75" customHeight="1" x14ac:dyDescent="0.3">
      <c r="A4553" s="51">
        <v>4011218</v>
      </c>
      <c r="B4553" s="51" t="s">
        <v>19262</v>
      </c>
      <c r="C4553" s="51" t="s">
        <v>14899</v>
      </c>
      <c r="D4553" s="51">
        <v>428.81</v>
      </c>
    </row>
    <row r="4554" spans="1:4" ht="15.75" customHeight="1" x14ac:dyDescent="0.3">
      <c r="A4554" s="51">
        <v>4011217</v>
      </c>
      <c r="B4554" s="51" t="s">
        <v>19263</v>
      </c>
      <c r="C4554" s="51" t="s">
        <v>14899</v>
      </c>
      <c r="D4554" s="51">
        <v>303.64</v>
      </c>
    </row>
    <row r="4555" spans="1:4" ht="15.75" customHeight="1" x14ac:dyDescent="0.3">
      <c r="A4555" s="51">
        <v>4011214</v>
      </c>
      <c r="B4555" s="51" t="s">
        <v>19264</v>
      </c>
      <c r="C4555" s="51" t="s">
        <v>14899</v>
      </c>
      <c r="D4555" s="51">
        <v>259.85000000000002</v>
      </c>
    </row>
    <row r="4556" spans="1:4" ht="15.75" customHeight="1" x14ac:dyDescent="0.3">
      <c r="A4556" s="51">
        <v>4011213</v>
      </c>
      <c r="B4556" s="51" t="s">
        <v>19265</v>
      </c>
      <c r="C4556" s="51" t="s">
        <v>14899</v>
      </c>
      <c r="D4556" s="51">
        <v>178.09</v>
      </c>
    </row>
    <row r="4557" spans="1:4" ht="15.75" customHeight="1" x14ac:dyDescent="0.3">
      <c r="A4557" s="51">
        <v>4011227</v>
      </c>
      <c r="B4557" s="51" t="s">
        <v>19266</v>
      </c>
      <c r="C4557" s="51" t="s">
        <v>14899</v>
      </c>
      <c r="D4557" s="51">
        <v>13.79</v>
      </c>
    </row>
    <row r="4558" spans="1:4" ht="15.75" customHeight="1" x14ac:dyDescent="0.3">
      <c r="A4558" s="51">
        <v>4011302</v>
      </c>
      <c r="B4558" s="51" t="s">
        <v>19267</v>
      </c>
      <c r="C4558" s="51" t="s">
        <v>14899</v>
      </c>
      <c r="D4558" s="51">
        <v>63.48</v>
      </c>
    </row>
    <row r="4559" spans="1:4" ht="15.75" customHeight="1" x14ac:dyDescent="0.3">
      <c r="A4559" s="51">
        <v>4011300</v>
      </c>
      <c r="B4559" s="51" t="s">
        <v>19268</v>
      </c>
      <c r="C4559" s="51" t="s">
        <v>14899</v>
      </c>
      <c r="D4559" s="51">
        <v>54.73</v>
      </c>
    </row>
    <row r="4560" spans="1:4" ht="15.75" customHeight="1" x14ac:dyDescent="0.3">
      <c r="A4560" s="51">
        <v>4011306</v>
      </c>
      <c r="B4560" s="51" t="s">
        <v>19269</v>
      </c>
      <c r="C4560" s="51" t="s">
        <v>14899</v>
      </c>
      <c r="D4560" s="51">
        <v>103.67</v>
      </c>
    </row>
    <row r="4561" spans="1:4" ht="15.75" customHeight="1" x14ac:dyDescent="0.3">
      <c r="A4561" s="51">
        <v>4011228</v>
      </c>
      <c r="B4561" s="51" t="s">
        <v>19270</v>
      </c>
      <c r="C4561" s="51" t="s">
        <v>14899</v>
      </c>
      <c r="D4561" s="51">
        <v>15.37</v>
      </c>
    </row>
    <row r="4562" spans="1:4" ht="15.75" customHeight="1" x14ac:dyDescent="0.3">
      <c r="A4562" s="51">
        <v>4011229</v>
      </c>
      <c r="B4562" s="51" t="s">
        <v>19271</v>
      </c>
      <c r="C4562" s="51" t="s">
        <v>14899</v>
      </c>
      <c r="D4562" s="51">
        <v>33.18</v>
      </c>
    </row>
    <row r="4563" spans="1:4" ht="15.75" customHeight="1" x14ac:dyDescent="0.3">
      <c r="A4563" s="51">
        <v>4011372</v>
      </c>
      <c r="B4563" s="51" t="s">
        <v>19272</v>
      </c>
      <c r="C4563" s="51" t="s">
        <v>16138</v>
      </c>
      <c r="D4563" s="51">
        <v>5.7</v>
      </c>
    </row>
    <row r="4564" spans="1:4" ht="15.75" customHeight="1" x14ac:dyDescent="0.3">
      <c r="A4564" s="51">
        <v>4011371</v>
      </c>
      <c r="B4564" s="51" t="s">
        <v>19273</v>
      </c>
      <c r="C4564" s="51" t="s">
        <v>16138</v>
      </c>
      <c r="D4564" s="51">
        <v>4.29</v>
      </c>
    </row>
    <row r="4565" spans="1:4" ht="15.75" customHeight="1" x14ac:dyDescent="0.3">
      <c r="A4565" s="51">
        <v>4011378</v>
      </c>
      <c r="B4565" s="51" t="s">
        <v>19274</v>
      </c>
      <c r="C4565" s="51" t="s">
        <v>16138</v>
      </c>
      <c r="D4565" s="51">
        <v>5.7</v>
      </c>
    </row>
    <row r="4566" spans="1:4" ht="15.75" customHeight="1" x14ac:dyDescent="0.3">
      <c r="A4566" s="51">
        <v>4011377</v>
      </c>
      <c r="B4566" s="51" t="s">
        <v>19275</v>
      </c>
      <c r="C4566" s="51" t="s">
        <v>16138</v>
      </c>
      <c r="D4566" s="51">
        <v>4.29</v>
      </c>
    </row>
    <row r="4567" spans="1:4" ht="15.75" customHeight="1" x14ac:dyDescent="0.3">
      <c r="A4567" s="51">
        <v>4011368</v>
      </c>
      <c r="B4567" s="51" t="s">
        <v>19276</v>
      </c>
      <c r="C4567" s="51" t="s">
        <v>16138</v>
      </c>
      <c r="D4567" s="51">
        <v>4.46</v>
      </c>
    </row>
    <row r="4568" spans="1:4" ht="15.75" customHeight="1" x14ac:dyDescent="0.3">
      <c r="A4568" s="51">
        <v>4011367</v>
      </c>
      <c r="B4568" s="51" t="s">
        <v>19277</v>
      </c>
      <c r="C4568" s="51" t="s">
        <v>16138</v>
      </c>
      <c r="D4568" s="51">
        <v>3.05</v>
      </c>
    </row>
    <row r="4569" spans="1:4" ht="15.75" customHeight="1" x14ac:dyDescent="0.3">
      <c r="A4569" s="51">
        <v>4011374</v>
      </c>
      <c r="B4569" s="51" t="s">
        <v>19278</v>
      </c>
      <c r="C4569" s="51" t="s">
        <v>16138</v>
      </c>
      <c r="D4569" s="51">
        <v>4.46</v>
      </c>
    </row>
    <row r="4570" spans="1:4" ht="15.75" customHeight="1" x14ac:dyDescent="0.3">
      <c r="A4570" s="51">
        <v>4011373</v>
      </c>
      <c r="B4570" s="51" t="s">
        <v>19279</v>
      </c>
      <c r="C4570" s="51" t="s">
        <v>16138</v>
      </c>
      <c r="D4570" s="51">
        <v>3.05</v>
      </c>
    </row>
    <row r="4571" spans="1:4" ht="15.75" customHeight="1" x14ac:dyDescent="0.3">
      <c r="A4571" s="51">
        <v>4011370</v>
      </c>
      <c r="B4571" s="51" t="s">
        <v>19280</v>
      </c>
      <c r="C4571" s="51" t="s">
        <v>16138</v>
      </c>
      <c r="D4571" s="51">
        <v>5.13</v>
      </c>
    </row>
    <row r="4572" spans="1:4" ht="15.75" customHeight="1" x14ac:dyDescent="0.3">
      <c r="A4572" s="51">
        <v>4011369</v>
      </c>
      <c r="B4572" s="51" t="s">
        <v>19281</v>
      </c>
      <c r="C4572" s="51" t="s">
        <v>16138</v>
      </c>
      <c r="D4572" s="51">
        <v>3.72</v>
      </c>
    </row>
    <row r="4573" spans="1:4" ht="15.75" customHeight="1" x14ac:dyDescent="0.3">
      <c r="A4573" s="51">
        <v>4011376</v>
      </c>
      <c r="B4573" s="51" t="s">
        <v>19282</v>
      </c>
      <c r="C4573" s="51" t="s">
        <v>16138</v>
      </c>
      <c r="D4573" s="51">
        <v>5.13</v>
      </c>
    </row>
    <row r="4574" spans="1:4" ht="15.75" customHeight="1" x14ac:dyDescent="0.3">
      <c r="A4574" s="51">
        <v>4011375</v>
      </c>
      <c r="B4574" s="51" t="s">
        <v>19283</v>
      </c>
      <c r="C4574" s="51" t="s">
        <v>16138</v>
      </c>
      <c r="D4574" s="51">
        <v>3.72</v>
      </c>
    </row>
    <row r="4575" spans="1:4" ht="15.75" customHeight="1" x14ac:dyDescent="0.3">
      <c r="A4575" s="51">
        <v>4011360</v>
      </c>
      <c r="B4575" s="51" t="s">
        <v>19284</v>
      </c>
      <c r="C4575" s="51" t="s">
        <v>16138</v>
      </c>
      <c r="D4575" s="51">
        <v>2.02</v>
      </c>
    </row>
    <row r="4576" spans="1:4" ht="15.75" customHeight="1" x14ac:dyDescent="0.3">
      <c r="A4576" s="51">
        <v>4011359</v>
      </c>
      <c r="B4576" s="51" t="s">
        <v>19285</v>
      </c>
      <c r="C4576" s="51" t="s">
        <v>16138</v>
      </c>
      <c r="D4576" s="51">
        <v>1.57</v>
      </c>
    </row>
    <row r="4577" spans="1:4" ht="15.75" customHeight="1" x14ac:dyDescent="0.3">
      <c r="A4577" s="51">
        <v>4011366</v>
      </c>
      <c r="B4577" s="51" t="s">
        <v>19286</v>
      </c>
      <c r="C4577" s="51" t="s">
        <v>16138</v>
      </c>
      <c r="D4577" s="51">
        <v>2.02</v>
      </c>
    </row>
    <row r="4578" spans="1:4" ht="15.75" customHeight="1" x14ac:dyDescent="0.3">
      <c r="A4578" s="51">
        <v>4011365</v>
      </c>
      <c r="B4578" s="51" t="s">
        <v>19287</v>
      </c>
      <c r="C4578" s="51" t="s">
        <v>16138</v>
      </c>
      <c r="D4578" s="51">
        <v>1.57</v>
      </c>
    </row>
    <row r="4579" spans="1:4" ht="15.75" customHeight="1" x14ac:dyDescent="0.3">
      <c r="A4579" s="51">
        <v>4011356</v>
      </c>
      <c r="B4579" s="51" t="s">
        <v>19288</v>
      </c>
      <c r="C4579" s="51" t="s">
        <v>16138</v>
      </c>
      <c r="D4579" s="51">
        <v>1.51</v>
      </c>
    </row>
    <row r="4580" spans="1:4" ht="15.75" customHeight="1" x14ac:dyDescent="0.3">
      <c r="A4580" s="51">
        <v>4011355</v>
      </c>
      <c r="B4580" s="51" t="s">
        <v>19289</v>
      </c>
      <c r="C4580" s="51" t="s">
        <v>16138</v>
      </c>
      <c r="D4580" s="51">
        <v>1.05</v>
      </c>
    </row>
    <row r="4581" spans="1:4" ht="15.75" customHeight="1" x14ac:dyDescent="0.3">
      <c r="A4581" s="51">
        <v>4011362</v>
      </c>
      <c r="B4581" s="51" t="s">
        <v>19290</v>
      </c>
      <c r="C4581" s="51" t="s">
        <v>16138</v>
      </c>
      <c r="D4581" s="51">
        <v>1.51</v>
      </c>
    </row>
    <row r="4582" spans="1:4" ht="15.75" customHeight="1" x14ac:dyDescent="0.3">
      <c r="A4582" s="51">
        <v>4011361</v>
      </c>
      <c r="B4582" s="51" t="s">
        <v>19291</v>
      </c>
      <c r="C4582" s="51" t="s">
        <v>16138</v>
      </c>
      <c r="D4582" s="51">
        <v>1.05</v>
      </c>
    </row>
    <row r="4583" spans="1:4" ht="15.75" customHeight="1" x14ac:dyDescent="0.3">
      <c r="A4583" s="51">
        <v>4011358</v>
      </c>
      <c r="B4583" s="51" t="s">
        <v>19292</v>
      </c>
      <c r="C4583" s="51" t="s">
        <v>16138</v>
      </c>
      <c r="D4583" s="51">
        <v>1.78</v>
      </c>
    </row>
    <row r="4584" spans="1:4" ht="15.75" customHeight="1" x14ac:dyDescent="0.3">
      <c r="A4584" s="51">
        <v>4011357</v>
      </c>
      <c r="B4584" s="51" t="s">
        <v>19293</v>
      </c>
      <c r="C4584" s="51" t="s">
        <v>16138</v>
      </c>
      <c r="D4584" s="51">
        <v>1.32</v>
      </c>
    </row>
    <row r="4585" spans="1:4" ht="15.75" customHeight="1" x14ac:dyDescent="0.3">
      <c r="A4585" s="51">
        <v>4011364</v>
      </c>
      <c r="B4585" s="51" t="s">
        <v>19294</v>
      </c>
      <c r="C4585" s="51" t="s">
        <v>16138</v>
      </c>
      <c r="D4585" s="51">
        <v>1.78</v>
      </c>
    </row>
    <row r="4586" spans="1:4" ht="15.75" customHeight="1" x14ac:dyDescent="0.3">
      <c r="A4586" s="51">
        <v>4011363</v>
      </c>
      <c r="B4586" s="51" t="s">
        <v>19295</v>
      </c>
      <c r="C4586" s="51" t="s">
        <v>16138</v>
      </c>
      <c r="D4586" s="51">
        <v>1.32</v>
      </c>
    </row>
    <row r="4587" spans="1:4" ht="15.75" customHeight="1" x14ac:dyDescent="0.3">
      <c r="A4587" s="51">
        <v>4011384</v>
      </c>
      <c r="B4587" s="51" t="s">
        <v>19296</v>
      </c>
      <c r="C4587" s="51" t="s">
        <v>16138</v>
      </c>
      <c r="D4587" s="51">
        <v>6.21</v>
      </c>
    </row>
    <row r="4588" spans="1:4" ht="15.75" customHeight="1" x14ac:dyDescent="0.3">
      <c r="A4588" s="51">
        <v>4011383</v>
      </c>
      <c r="B4588" s="51" t="s">
        <v>19297</v>
      </c>
      <c r="C4588" s="51" t="s">
        <v>16138</v>
      </c>
      <c r="D4588" s="51">
        <v>4.68</v>
      </c>
    </row>
    <row r="4589" spans="1:4" ht="15.75" customHeight="1" x14ac:dyDescent="0.3">
      <c r="A4589" s="51">
        <v>4011390</v>
      </c>
      <c r="B4589" s="51" t="s">
        <v>19298</v>
      </c>
      <c r="C4589" s="51" t="s">
        <v>16138</v>
      </c>
      <c r="D4589" s="51">
        <v>6.21</v>
      </c>
    </row>
    <row r="4590" spans="1:4" ht="15.75" customHeight="1" x14ac:dyDescent="0.3">
      <c r="A4590" s="51">
        <v>4011389</v>
      </c>
      <c r="B4590" s="51" t="s">
        <v>19299</v>
      </c>
      <c r="C4590" s="51" t="s">
        <v>16138</v>
      </c>
      <c r="D4590" s="51">
        <v>4.68</v>
      </c>
    </row>
    <row r="4591" spans="1:4" ht="15.75" customHeight="1" x14ac:dyDescent="0.3">
      <c r="A4591" s="51">
        <v>4011380</v>
      </c>
      <c r="B4591" s="51" t="s">
        <v>19300</v>
      </c>
      <c r="C4591" s="51" t="s">
        <v>16138</v>
      </c>
      <c r="D4591" s="51">
        <v>4.97</v>
      </c>
    </row>
    <row r="4592" spans="1:4" ht="15.75" customHeight="1" x14ac:dyDescent="0.3">
      <c r="A4592" s="51">
        <v>4011379</v>
      </c>
      <c r="B4592" s="51" t="s">
        <v>19301</v>
      </c>
      <c r="C4592" s="51" t="s">
        <v>16138</v>
      </c>
      <c r="D4592" s="51">
        <v>3.44</v>
      </c>
    </row>
    <row r="4593" spans="1:4" ht="15.75" customHeight="1" x14ac:dyDescent="0.3">
      <c r="A4593" s="51">
        <v>4011386</v>
      </c>
      <c r="B4593" s="51" t="s">
        <v>19302</v>
      </c>
      <c r="C4593" s="51" t="s">
        <v>16138</v>
      </c>
      <c r="D4593" s="51">
        <v>4.97</v>
      </c>
    </row>
    <row r="4594" spans="1:4" ht="15.75" customHeight="1" x14ac:dyDescent="0.3">
      <c r="A4594" s="51">
        <v>4011385</v>
      </c>
      <c r="B4594" s="51" t="s">
        <v>19303</v>
      </c>
      <c r="C4594" s="51" t="s">
        <v>16138</v>
      </c>
      <c r="D4594" s="51">
        <v>3.44</v>
      </c>
    </row>
    <row r="4595" spans="1:4" ht="15.75" customHeight="1" x14ac:dyDescent="0.3">
      <c r="A4595" s="51">
        <v>4011382</v>
      </c>
      <c r="B4595" s="51" t="s">
        <v>19304</v>
      </c>
      <c r="C4595" s="51" t="s">
        <v>16138</v>
      </c>
      <c r="D4595" s="51">
        <v>5.65</v>
      </c>
    </row>
    <row r="4596" spans="1:4" ht="15.75" customHeight="1" x14ac:dyDescent="0.3">
      <c r="A4596" s="51">
        <v>4011381</v>
      </c>
      <c r="B4596" s="51" t="s">
        <v>19305</v>
      </c>
      <c r="C4596" s="51" t="s">
        <v>16138</v>
      </c>
      <c r="D4596" s="51">
        <v>4.1100000000000003</v>
      </c>
    </row>
    <row r="4597" spans="1:4" ht="15.75" customHeight="1" x14ac:dyDescent="0.3">
      <c r="A4597" s="51">
        <v>4011388</v>
      </c>
      <c r="B4597" s="51" t="s">
        <v>19306</v>
      </c>
      <c r="C4597" s="51" t="s">
        <v>16138</v>
      </c>
      <c r="D4597" s="51">
        <v>5.65</v>
      </c>
    </row>
    <row r="4598" spans="1:4" ht="15.75" customHeight="1" x14ac:dyDescent="0.3">
      <c r="A4598" s="51">
        <v>4011387</v>
      </c>
      <c r="B4598" s="51" t="s">
        <v>19307</v>
      </c>
      <c r="C4598" s="51" t="s">
        <v>16138</v>
      </c>
      <c r="D4598" s="51">
        <v>4.1100000000000003</v>
      </c>
    </row>
    <row r="4599" spans="1:4" ht="15.75" customHeight="1" x14ac:dyDescent="0.3">
      <c r="A4599" s="51">
        <v>4011212</v>
      </c>
      <c r="B4599" s="51" t="s">
        <v>19308</v>
      </c>
      <c r="C4599" s="51" t="s">
        <v>16138</v>
      </c>
      <c r="D4599" s="51">
        <v>7.0000000000000007E-2</v>
      </c>
    </row>
    <row r="4600" spans="1:4" ht="15.75" customHeight="1" x14ac:dyDescent="0.3">
      <c r="A4600" s="51">
        <v>4208197</v>
      </c>
      <c r="B4600" s="51" t="s">
        <v>19309</v>
      </c>
      <c r="C4600" s="51" t="s">
        <v>14704</v>
      </c>
      <c r="D4600" s="51">
        <v>13905.71</v>
      </c>
    </row>
    <row r="4601" spans="1:4" ht="15.75" customHeight="1" x14ac:dyDescent="0.3">
      <c r="A4601" s="51">
        <v>4208158</v>
      </c>
      <c r="B4601" s="51" t="s">
        <v>19310</v>
      </c>
      <c r="C4601" s="51" t="s">
        <v>14704</v>
      </c>
      <c r="D4601" s="51">
        <v>18266.57</v>
      </c>
    </row>
    <row r="4602" spans="1:4" ht="15.75" customHeight="1" x14ac:dyDescent="0.3">
      <c r="A4602" s="51">
        <v>4208198</v>
      </c>
      <c r="B4602" s="51" t="s">
        <v>19311</v>
      </c>
      <c r="C4602" s="51" t="s">
        <v>14704</v>
      </c>
      <c r="D4602" s="51">
        <v>21627.05</v>
      </c>
    </row>
    <row r="4603" spans="1:4" ht="15.75" customHeight="1" x14ac:dyDescent="0.3">
      <c r="A4603" s="51">
        <v>4208159</v>
      </c>
      <c r="B4603" s="51" t="s">
        <v>19312</v>
      </c>
      <c r="C4603" s="51" t="s">
        <v>14704</v>
      </c>
      <c r="D4603" s="51">
        <v>29139.95</v>
      </c>
    </row>
    <row r="4604" spans="1:4" ht="15.75" customHeight="1" x14ac:dyDescent="0.3">
      <c r="A4604" s="51">
        <v>4208160</v>
      </c>
      <c r="B4604" s="51" t="s">
        <v>19313</v>
      </c>
      <c r="C4604" s="51" t="s">
        <v>14704</v>
      </c>
      <c r="D4604" s="51">
        <v>34532.33</v>
      </c>
    </row>
    <row r="4605" spans="1:4" ht="15.75" customHeight="1" x14ac:dyDescent="0.3">
      <c r="A4605" s="51">
        <v>4208199</v>
      </c>
      <c r="B4605" s="51" t="s">
        <v>19314</v>
      </c>
      <c r="C4605" s="51" t="s">
        <v>14704</v>
      </c>
      <c r="D4605" s="51">
        <v>39914.730000000003</v>
      </c>
    </row>
    <row r="4606" spans="1:4" ht="15.75" customHeight="1" x14ac:dyDescent="0.3">
      <c r="A4606" s="51">
        <v>4208161</v>
      </c>
      <c r="B4606" s="51" t="s">
        <v>19315</v>
      </c>
      <c r="C4606" s="51" t="s">
        <v>14704</v>
      </c>
      <c r="D4606" s="51">
        <v>50326.57</v>
      </c>
    </row>
    <row r="4607" spans="1:4" ht="15.75" customHeight="1" x14ac:dyDescent="0.3">
      <c r="A4607" s="51">
        <v>4208162</v>
      </c>
      <c r="B4607" s="51" t="s">
        <v>19316</v>
      </c>
      <c r="C4607" s="51" t="s">
        <v>14704</v>
      </c>
      <c r="D4607" s="51">
        <v>55483.21</v>
      </c>
    </row>
    <row r="4608" spans="1:4" ht="15.75" customHeight="1" x14ac:dyDescent="0.3">
      <c r="A4608" s="51">
        <v>4208163</v>
      </c>
      <c r="B4608" s="51" t="s">
        <v>19317</v>
      </c>
      <c r="C4608" s="51" t="s">
        <v>14704</v>
      </c>
      <c r="D4608" s="51">
        <v>65983.7</v>
      </c>
    </row>
    <row r="4609" spans="1:4" ht="15.75" customHeight="1" x14ac:dyDescent="0.3">
      <c r="A4609" s="51">
        <v>4208200</v>
      </c>
      <c r="B4609" s="51" t="s">
        <v>19318</v>
      </c>
      <c r="C4609" s="51" t="s">
        <v>14704</v>
      </c>
      <c r="D4609" s="51">
        <v>76703.83</v>
      </c>
    </row>
    <row r="4610" spans="1:4" ht="15.75" customHeight="1" x14ac:dyDescent="0.3">
      <c r="A4610" s="51">
        <v>4208164</v>
      </c>
      <c r="B4610" s="51" t="s">
        <v>19319</v>
      </c>
      <c r="C4610" s="51" t="s">
        <v>14704</v>
      </c>
      <c r="D4610" s="51">
        <v>81720.44</v>
      </c>
    </row>
    <row r="4611" spans="1:4" ht="15.75" customHeight="1" x14ac:dyDescent="0.3">
      <c r="A4611" s="51">
        <v>4208201</v>
      </c>
      <c r="B4611" s="51" t="s">
        <v>19320</v>
      </c>
      <c r="C4611" s="51" t="s">
        <v>14704</v>
      </c>
      <c r="D4611" s="51">
        <v>24277.81</v>
      </c>
    </row>
    <row r="4612" spans="1:4" ht="15.75" customHeight="1" x14ac:dyDescent="0.3">
      <c r="A4612" s="51">
        <v>4208151</v>
      </c>
      <c r="B4612" s="51" t="s">
        <v>19321</v>
      </c>
      <c r="C4612" s="51" t="s">
        <v>14704</v>
      </c>
      <c r="D4612" s="51">
        <v>31704.45</v>
      </c>
    </row>
    <row r="4613" spans="1:4" ht="15.75" customHeight="1" x14ac:dyDescent="0.3">
      <c r="A4613" s="51">
        <v>4208202</v>
      </c>
      <c r="B4613" s="51" t="s">
        <v>19322</v>
      </c>
      <c r="C4613" s="51" t="s">
        <v>14704</v>
      </c>
      <c r="D4613" s="51">
        <v>37512.47</v>
      </c>
    </row>
    <row r="4614" spans="1:4" ht="15.75" customHeight="1" x14ac:dyDescent="0.3">
      <c r="A4614" s="51">
        <v>4208152</v>
      </c>
      <c r="B4614" s="51" t="s">
        <v>19323</v>
      </c>
      <c r="C4614" s="51" t="s">
        <v>14704</v>
      </c>
      <c r="D4614" s="51">
        <v>50431.81</v>
      </c>
    </row>
    <row r="4615" spans="1:4" ht="15.75" customHeight="1" x14ac:dyDescent="0.3">
      <c r="A4615" s="51">
        <v>4208153</v>
      </c>
      <c r="B4615" s="51" t="s">
        <v>19324</v>
      </c>
      <c r="C4615" s="51" t="s">
        <v>14704</v>
      </c>
      <c r="D4615" s="51">
        <v>59747.96</v>
      </c>
    </row>
    <row r="4616" spans="1:4" ht="15.75" customHeight="1" x14ac:dyDescent="0.3">
      <c r="A4616" s="51">
        <v>4208203</v>
      </c>
      <c r="B4616" s="51" t="s">
        <v>19325</v>
      </c>
      <c r="C4616" s="51" t="s">
        <v>14704</v>
      </c>
      <c r="D4616" s="51">
        <v>69161.850000000006</v>
      </c>
    </row>
    <row r="4617" spans="1:4" ht="15.75" customHeight="1" x14ac:dyDescent="0.3">
      <c r="A4617" s="51">
        <v>4208154</v>
      </c>
      <c r="B4617" s="51" t="s">
        <v>19326</v>
      </c>
      <c r="C4617" s="51" t="s">
        <v>14704</v>
      </c>
      <c r="D4617" s="51">
        <v>87183.63</v>
      </c>
    </row>
    <row r="4618" spans="1:4" ht="15.75" customHeight="1" x14ac:dyDescent="0.3">
      <c r="A4618" s="51">
        <v>4208155</v>
      </c>
      <c r="B4618" s="51" t="s">
        <v>19327</v>
      </c>
      <c r="C4618" s="51" t="s">
        <v>14704</v>
      </c>
      <c r="D4618" s="51">
        <v>96748.52</v>
      </c>
    </row>
    <row r="4619" spans="1:4" ht="15.75" customHeight="1" x14ac:dyDescent="0.3">
      <c r="A4619" s="51">
        <v>4208156</v>
      </c>
      <c r="B4619" s="51" t="s">
        <v>19328</v>
      </c>
      <c r="C4619" s="51" t="s">
        <v>14704</v>
      </c>
      <c r="D4619" s="51">
        <v>115133.38</v>
      </c>
    </row>
    <row r="4620" spans="1:4" ht="15.75" customHeight="1" x14ac:dyDescent="0.3">
      <c r="A4620" s="51">
        <v>4208204</v>
      </c>
      <c r="B4620" s="51" t="s">
        <v>19329</v>
      </c>
      <c r="C4620" s="51" t="s">
        <v>14704</v>
      </c>
      <c r="D4620" s="51">
        <v>133801.03</v>
      </c>
    </row>
    <row r="4621" spans="1:4" ht="15.75" customHeight="1" x14ac:dyDescent="0.3">
      <c r="A4621" s="51">
        <v>4208157</v>
      </c>
      <c r="B4621" s="51" t="s">
        <v>19330</v>
      </c>
      <c r="C4621" s="51" t="s">
        <v>14704</v>
      </c>
      <c r="D4621" s="51">
        <v>142903.04999999999</v>
      </c>
    </row>
    <row r="4622" spans="1:4" ht="15.75" customHeight="1" x14ac:dyDescent="0.3">
      <c r="A4622" s="51">
        <v>4208127</v>
      </c>
      <c r="B4622" s="51" t="s">
        <v>19331</v>
      </c>
      <c r="C4622" s="51" t="s">
        <v>14790</v>
      </c>
      <c r="D4622" s="51">
        <v>27.95</v>
      </c>
    </row>
    <row r="4623" spans="1:4" ht="15.75" customHeight="1" x14ac:dyDescent="0.3">
      <c r="A4623" s="51">
        <v>4208196</v>
      </c>
      <c r="B4623" s="51" t="s">
        <v>19332</v>
      </c>
      <c r="C4623" s="51" t="s">
        <v>14704</v>
      </c>
      <c r="D4623" s="51">
        <v>2808.69</v>
      </c>
    </row>
    <row r="4624" spans="1:4" ht="15.75" customHeight="1" x14ac:dyDescent="0.3">
      <c r="A4624" s="51">
        <v>4208209</v>
      </c>
      <c r="B4624" s="51" t="s">
        <v>19333</v>
      </c>
      <c r="C4624" s="51" t="s">
        <v>14704</v>
      </c>
      <c r="D4624" s="51">
        <v>11837.39</v>
      </c>
    </row>
    <row r="4625" spans="1:4" ht="15.75" customHeight="1" x14ac:dyDescent="0.3">
      <c r="A4625" s="51">
        <v>4208206</v>
      </c>
      <c r="B4625" s="51" t="s">
        <v>19334</v>
      </c>
      <c r="C4625" s="51" t="s">
        <v>17898</v>
      </c>
      <c r="D4625" s="51">
        <v>129.81</v>
      </c>
    </row>
    <row r="4626" spans="1:4" ht="15.75" customHeight="1" x14ac:dyDescent="0.3">
      <c r="A4626" s="51">
        <v>4208210</v>
      </c>
      <c r="B4626" s="51" t="s">
        <v>19335</v>
      </c>
      <c r="C4626" s="51" t="s">
        <v>14704</v>
      </c>
      <c r="D4626" s="51">
        <v>26858.49</v>
      </c>
    </row>
    <row r="4627" spans="1:4" ht="15.75" customHeight="1" x14ac:dyDescent="0.3">
      <c r="A4627" s="51">
        <v>4208195</v>
      </c>
      <c r="B4627" s="51" t="s">
        <v>19336</v>
      </c>
      <c r="C4627" s="51" t="s">
        <v>14704</v>
      </c>
      <c r="D4627" s="51">
        <v>14230.45</v>
      </c>
    </row>
    <row r="4628" spans="1:4" ht="15.75" customHeight="1" x14ac:dyDescent="0.3">
      <c r="A4628" s="51">
        <v>4208208</v>
      </c>
      <c r="B4628" s="51" t="s">
        <v>19337</v>
      </c>
      <c r="C4628" s="51" t="s">
        <v>17898</v>
      </c>
      <c r="D4628" s="51">
        <v>607.83000000000004</v>
      </c>
    </row>
    <row r="4629" spans="1:4" ht="15.75" customHeight="1" x14ac:dyDescent="0.3">
      <c r="A4629" s="51">
        <v>4208135</v>
      </c>
      <c r="B4629" s="51" t="s">
        <v>19338</v>
      </c>
      <c r="C4629" s="51" t="s">
        <v>10</v>
      </c>
      <c r="D4629" s="51">
        <v>1791.26</v>
      </c>
    </row>
    <row r="4630" spans="1:4" ht="15.75" customHeight="1" x14ac:dyDescent="0.3">
      <c r="A4630" s="51">
        <v>4208136</v>
      </c>
      <c r="B4630" s="51" t="s">
        <v>19339</v>
      </c>
      <c r="C4630" s="51" t="s">
        <v>10</v>
      </c>
      <c r="D4630" s="51">
        <v>2035.07</v>
      </c>
    </row>
    <row r="4631" spans="1:4" ht="15.75" customHeight="1" x14ac:dyDescent="0.3">
      <c r="A4631" s="51">
        <v>4208137</v>
      </c>
      <c r="B4631" s="51" t="s">
        <v>19340</v>
      </c>
      <c r="C4631" s="51" t="s">
        <v>10</v>
      </c>
      <c r="D4631" s="51">
        <v>2334.23</v>
      </c>
    </row>
    <row r="4632" spans="1:4" ht="15.75" customHeight="1" x14ac:dyDescent="0.3">
      <c r="A4632" s="51">
        <v>4208138</v>
      </c>
      <c r="B4632" s="51" t="s">
        <v>19341</v>
      </c>
      <c r="C4632" s="51" t="s">
        <v>10</v>
      </c>
      <c r="D4632" s="51">
        <v>2625.37</v>
      </c>
    </row>
    <row r="4633" spans="1:4" ht="15.75" customHeight="1" x14ac:dyDescent="0.3">
      <c r="A4633" s="51">
        <v>4208139</v>
      </c>
      <c r="B4633" s="51" t="s">
        <v>19342</v>
      </c>
      <c r="C4633" s="51" t="s">
        <v>10</v>
      </c>
      <c r="D4633" s="51">
        <v>2628.35</v>
      </c>
    </row>
    <row r="4634" spans="1:4" ht="15.75" customHeight="1" x14ac:dyDescent="0.3">
      <c r="A4634" s="51">
        <v>4208140</v>
      </c>
      <c r="B4634" s="51" t="s">
        <v>19343</v>
      </c>
      <c r="C4634" s="51" t="s">
        <v>10</v>
      </c>
      <c r="D4634" s="51">
        <v>3260.75</v>
      </c>
    </row>
    <row r="4635" spans="1:4" ht="15.75" customHeight="1" x14ac:dyDescent="0.3">
      <c r="A4635" s="51">
        <v>4208141</v>
      </c>
      <c r="B4635" s="51" t="s">
        <v>19344</v>
      </c>
      <c r="C4635" s="51" t="s">
        <v>10</v>
      </c>
      <c r="D4635" s="51">
        <v>3268.97</v>
      </c>
    </row>
    <row r="4636" spans="1:4" ht="15.75" customHeight="1" x14ac:dyDescent="0.3">
      <c r="A4636" s="51">
        <v>4208212</v>
      </c>
      <c r="B4636" s="51" t="s">
        <v>19345</v>
      </c>
      <c r="C4636" s="51" t="s">
        <v>10</v>
      </c>
      <c r="D4636" s="51">
        <v>3271.19</v>
      </c>
    </row>
    <row r="4637" spans="1:4" ht="15.75" customHeight="1" x14ac:dyDescent="0.3">
      <c r="A4637" s="51">
        <v>4208213</v>
      </c>
      <c r="B4637" s="51" t="s">
        <v>19346</v>
      </c>
      <c r="C4637" s="51" t="s">
        <v>10</v>
      </c>
      <c r="D4637" s="51">
        <v>3758.05</v>
      </c>
    </row>
    <row r="4638" spans="1:4" ht="15.75" customHeight="1" x14ac:dyDescent="0.3">
      <c r="A4638" s="51">
        <v>4208214</v>
      </c>
      <c r="B4638" s="51" t="s">
        <v>19347</v>
      </c>
      <c r="C4638" s="51" t="s">
        <v>10</v>
      </c>
      <c r="D4638" s="51">
        <v>4250.1000000000004</v>
      </c>
    </row>
    <row r="4639" spans="1:4" ht="15.75" customHeight="1" x14ac:dyDescent="0.3">
      <c r="A4639" s="51">
        <v>4208215</v>
      </c>
      <c r="B4639" s="51" t="s">
        <v>19348</v>
      </c>
      <c r="C4639" s="51" t="s">
        <v>10</v>
      </c>
      <c r="D4639" s="51">
        <v>4254.1099999999997</v>
      </c>
    </row>
    <row r="4640" spans="1:4" ht="15.75" customHeight="1" x14ac:dyDescent="0.3">
      <c r="A4640" s="51">
        <v>4208216</v>
      </c>
      <c r="B4640" s="51" t="s">
        <v>19349</v>
      </c>
      <c r="C4640" s="51" t="s">
        <v>10</v>
      </c>
      <c r="D4640" s="51">
        <v>2359.9899999999998</v>
      </c>
    </row>
    <row r="4641" spans="1:4" ht="15.75" customHeight="1" x14ac:dyDescent="0.3">
      <c r="A4641" s="51">
        <v>4208217</v>
      </c>
      <c r="B4641" s="51" t="s">
        <v>19350</v>
      </c>
      <c r="C4641" s="51" t="s">
        <v>10</v>
      </c>
      <c r="D4641" s="51">
        <v>2679.36</v>
      </c>
    </row>
    <row r="4642" spans="1:4" ht="15.75" customHeight="1" x14ac:dyDescent="0.3">
      <c r="A4642" s="51">
        <v>4208218</v>
      </c>
      <c r="B4642" s="51" t="s">
        <v>19351</v>
      </c>
      <c r="C4642" s="51" t="s">
        <v>10</v>
      </c>
      <c r="D4642" s="51">
        <v>3498.86</v>
      </c>
    </row>
    <row r="4643" spans="1:4" ht="15.75" customHeight="1" x14ac:dyDescent="0.3">
      <c r="A4643" s="51">
        <v>4208219</v>
      </c>
      <c r="B4643" s="51" t="s">
        <v>19352</v>
      </c>
      <c r="C4643" s="51" t="s">
        <v>10</v>
      </c>
      <c r="D4643" s="51">
        <v>4517.7299999999996</v>
      </c>
    </row>
    <row r="4644" spans="1:4" ht="15.75" customHeight="1" x14ac:dyDescent="0.3">
      <c r="A4644" s="51">
        <v>4208220</v>
      </c>
      <c r="B4644" s="51" t="s">
        <v>19353</v>
      </c>
      <c r="C4644" s="51" t="s">
        <v>10</v>
      </c>
      <c r="D4644" s="51">
        <v>4783.6499999999996</v>
      </c>
    </row>
    <row r="4645" spans="1:4" ht="15.75" customHeight="1" x14ac:dyDescent="0.3">
      <c r="A4645" s="51">
        <v>4208221</v>
      </c>
      <c r="B4645" s="51" t="s">
        <v>19354</v>
      </c>
      <c r="C4645" s="51" t="s">
        <v>10</v>
      </c>
      <c r="D4645" s="51">
        <v>6291.9</v>
      </c>
    </row>
    <row r="4646" spans="1:4" ht="15.75" customHeight="1" x14ac:dyDescent="0.3">
      <c r="A4646" s="51">
        <v>4208222</v>
      </c>
      <c r="B4646" s="51" t="s">
        <v>19355</v>
      </c>
      <c r="C4646" s="51" t="s">
        <v>10</v>
      </c>
      <c r="D4646" s="51">
        <v>7936.45</v>
      </c>
    </row>
    <row r="4647" spans="1:4" ht="15.75" customHeight="1" x14ac:dyDescent="0.3">
      <c r="A4647" s="51">
        <v>4208223</v>
      </c>
      <c r="B4647" s="51" t="s">
        <v>19356</v>
      </c>
      <c r="C4647" s="51" t="s">
        <v>10</v>
      </c>
      <c r="D4647" s="51">
        <v>7939.68</v>
      </c>
    </row>
    <row r="4648" spans="1:4" ht="15.75" customHeight="1" x14ac:dyDescent="0.3">
      <c r="A4648" s="51">
        <v>4208224</v>
      </c>
      <c r="B4648" s="51" t="s">
        <v>19357</v>
      </c>
      <c r="C4648" s="51" t="s">
        <v>10</v>
      </c>
      <c r="D4648" s="51">
        <v>9248.73</v>
      </c>
    </row>
    <row r="4649" spans="1:4" ht="15.75" customHeight="1" x14ac:dyDescent="0.3">
      <c r="A4649" s="51">
        <v>4208225</v>
      </c>
      <c r="B4649" s="51" t="s">
        <v>19358</v>
      </c>
      <c r="C4649" s="51" t="s">
        <v>10</v>
      </c>
      <c r="D4649" s="51">
        <v>10402.450000000001</v>
      </c>
    </row>
    <row r="4650" spans="1:4" ht="15.75" customHeight="1" x14ac:dyDescent="0.3">
      <c r="A4650" s="51">
        <v>4208226</v>
      </c>
      <c r="B4650" s="51" t="s">
        <v>19359</v>
      </c>
      <c r="C4650" s="51" t="s">
        <v>10</v>
      </c>
      <c r="D4650" s="51">
        <v>10579.28</v>
      </c>
    </row>
    <row r="4651" spans="1:4" ht="15.75" customHeight="1" x14ac:dyDescent="0.3">
      <c r="A4651" s="51">
        <v>4208227</v>
      </c>
      <c r="B4651" s="51" t="s">
        <v>19360</v>
      </c>
      <c r="C4651" s="51" t="s">
        <v>10</v>
      </c>
      <c r="D4651" s="51">
        <v>1553.73</v>
      </c>
    </row>
    <row r="4652" spans="1:4" ht="15.75" customHeight="1" x14ac:dyDescent="0.3">
      <c r="A4652" s="51">
        <v>4208228</v>
      </c>
      <c r="B4652" s="51" t="s">
        <v>19361</v>
      </c>
      <c r="C4652" s="51" t="s">
        <v>10</v>
      </c>
      <c r="D4652" s="51">
        <v>1766.6</v>
      </c>
    </row>
    <row r="4653" spans="1:4" ht="15.75" customHeight="1" x14ac:dyDescent="0.3">
      <c r="A4653" s="51">
        <v>4208229</v>
      </c>
      <c r="B4653" s="51" t="s">
        <v>19362</v>
      </c>
      <c r="C4653" s="51" t="s">
        <v>10</v>
      </c>
      <c r="D4653" s="51">
        <v>2290.4299999999998</v>
      </c>
    </row>
    <row r="4654" spans="1:4" ht="15.75" customHeight="1" x14ac:dyDescent="0.3">
      <c r="A4654" s="51">
        <v>4208230</v>
      </c>
      <c r="B4654" s="51" t="s">
        <v>19363</v>
      </c>
      <c r="C4654" s="51" t="s">
        <v>10</v>
      </c>
      <c r="D4654" s="51">
        <v>2958.15</v>
      </c>
    </row>
    <row r="4655" spans="1:4" ht="15.75" customHeight="1" x14ac:dyDescent="0.3">
      <c r="A4655" s="51">
        <v>4208231</v>
      </c>
      <c r="B4655" s="51" t="s">
        <v>19364</v>
      </c>
      <c r="C4655" s="51" t="s">
        <v>10</v>
      </c>
      <c r="D4655" s="51">
        <v>3132.93</v>
      </c>
    </row>
    <row r="4656" spans="1:4" ht="15.75" customHeight="1" x14ac:dyDescent="0.3">
      <c r="A4656" s="51">
        <v>4208232</v>
      </c>
      <c r="B4656" s="51" t="s">
        <v>19365</v>
      </c>
      <c r="C4656" s="51" t="s">
        <v>10</v>
      </c>
      <c r="D4656" s="51">
        <v>4112.38</v>
      </c>
    </row>
    <row r="4657" spans="1:4" ht="15.75" customHeight="1" x14ac:dyDescent="0.3">
      <c r="A4657" s="51">
        <v>4208233</v>
      </c>
      <c r="B4657" s="51" t="s">
        <v>19366</v>
      </c>
      <c r="C4657" s="51" t="s">
        <v>10</v>
      </c>
      <c r="D4657" s="51">
        <v>5181.3100000000004</v>
      </c>
    </row>
    <row r="4658" spans="1:4" ht="15.75" customHeight="1" x14ac:dyDescent="0.3">
      <c r="A4658" s="51">
        <v>4208234</v>
      </c>
      <c r="B4658" s="51" t="s">
        <v>19367</v>
      </c>
      <c r="C4658" s="51" t="s">
        <v>10</v>
      </c>
      <c r="D4658" s="51">
        <v>5184.33</v>
      </c>
    </row>
    <row r="4659" spans="1:4" ht="15.75" customHeight="1" x14ac:dyDescent="0.3">
      <c r="A4659" s="51">
        <v>4208235</v>
      </c>
      <c r="B4659" s="51" t="s">
        <v>19368</v>
      </c>
      <c r="C4659" s="51" t="s">
        <v>10</v>
      </c>
      <c r="D4659" s="51">
        <v>6047.09</v>
      </c>
    </row>
    <row r="4660" spans="1:4" ht="15.75" customHeight="1" x14ac:dyDescent="0.3">
      <c r="A4660" s="51">
        <v>4208236</v>
      </c>
      <c r="B4660" s="51" t="s">
        <v>19369</v>
      </c>
      <c r="C4660" s="51" t="s">
        <v>10</v>
      </c>
      <c r="D4660" s="51">
        <v>6903.42</v>
      </c>
    </row>
    <row r="4661" spans="1:4" ht="15.75" customHeight="1" x14ac:dyDescent="0.3">
      <c r="A4661" s="51">
        <v>4208237</v>
      </c>
      <c r="B4661" s="51" t="s">
        <v>19370</v>
      </c>
      <c r="C4661" s="51" t="s">
        <v>10</v>
      </c>
      <c r="D4661" s="51">
        <v>6918.7</v>
      </c>
    </row>
    <row r="4662" spans="1:4" ht="15.75" customHeight="1" x14ac:dyDescent="0.3">
      <c r="A4662" s="51">
        <v>4208128</v>
      </c>
      <c r="B4662" s="51" t="s">
        <v>19371</v>
      </c>
      <c r="C4662" s="51" t="s">
        <v>10</v>
      </c>
      <c r="D4662" s="51">
        <v>274.58999999999997</v>
      </c>
    </row>
    <row r="4663" spans="1:4" ht="15.75" customHeight="1" x14ac:dyDescent="0.3">
      <c r="A4663" s="51">
        <v>4208129</v>
      </c>
      <c r="B4663" s="51" t="s">
        <v>19372</v>
      </c>
      <c r="C4663" s="51" t="s">
        <v>10</v>
      </c>
      <c r="D4663" s="51">
        <v>303.81</v>
      </c>
    </row>
    <row r="4664" spans="1:4" ht="15.75" customHeight="1" x14ac:dyDescent="0.3">
      <c r="A4664" s="51">
        <v>4208130</v>
      </c>
      <c r="B4664" s="51" t="s">
        <v>19373</v>
      </c>
      <c r="C4664" s="51" t="s">
        <v>10</v>
      </c>
      <c r="D4664" s="51">
        <v>347.2</v>
      </c>
    </row>
    <row r="4665" spans="1:4" ht="15.75" customHeight="1" x14ac:dyDescent="0.3">
      <c r="A4665" s="51">
        <v>4208131</v>
      </c>
      <c r="B4665" s="51" t="s">
        <v>19374</v>
      </c>
      <c r="C4665" s="51" t="s">
        <v>10</v>
      </c>
      <c r="D4665" s="51">
        <v>401.57</v>
      </c>
    </row>
    <row r="4666" spans="1:4" ht="15.75" customHeight="1" x14ac:dyDescent="0.3">
      <c r="A4666" s="51">
        <v>4208132</v>
      </c>
      <c r="B4666" s="51" t="s">
        <v>19375</v>
      </c>
      <c r="C4666" s="51" t="s">
        <v>10</v>
      </c>
      <c r="D4666" s="51">
        <v>455.61</v>
      </c>
    </row>
    <row r="4667" spans="1:4" ht="15.75" customHeight="1" x14ac:dyDescent="0.3">
      <c r="A4667" s="51">
        <v>4208133</v>
      </c>
      <c r="B4667" s="51" t="s">
        <v>19376</v>
      </c>
      <c r="C4667" s="51" t="s">
        <v>10</v>
      </c>
      <c r="D4667" s="51">
        <v>514.84</v>
      </c>
    </row>
    <row r="4668" spans="1:4" ht="15.75" customHeight="1" x14ac:dyDescent="0.3">
      <c r="A4668" s="51">
        <v>4208134</v>
      </c>
      <c r="B4668" s="51" t="s">
        <v>19377</v>
      </c>
      <c r="C4668" s="51" t="s">
        <v>10</v>
      </c>
      <c r="D4668" s="51">
        <v>575.22</v>
      </c>
    </row>
    <row r="4669" spans="1:4" ht="15.75" customHeight="1" x14ac:dyDescent="0.3">
      <c r="A4669" s="51">
        <v>4208238</v>
      </c>
      <c r="B4669" s="51" t="s">
        <v>19378</v>
      </c>
      <c r="C4669" s="51" t="s">
        <v>10</v>
      </c>
      <c r="D4669" s="51">
        <v>606.13</v>
      </c>
    </row>
    <row r="4670" spans="1:4" ht="15.75" customHeight="1" x14ac:dyDescent="0.3">
      <c r="A4670" s="51">
        <v>4208239</v>
      </c>
      <c r="B4670" s="51" t="s">
        <v>19379</v>
      </c>
      <c r="C4670" s="51" t="s">
        <v>10</v>
      </c>
      <c r="D4670" s="51">
        <v>654.86</v>
      </c>
    </row>
    <row r="4671" spans="1:4" ht="15.75" customHeight="1" x14ac:dyDescent="0.3">
      <c r="A4671" s="51">
        <v>4413920</v>
      </c>
      <c r="B4671" s="51" t="s">
        <v>19380</v>
      </c>
      <c r="C4671" s="51" t="s">
        <v>16138</v>
      </c>
      <c r="D4671" s="51">
        <v>0.45</v>
      </c>
    </row>
    <row r="4672" spans="1:4" ht="15.75" customHeight="1" x14ac:dyDescent="0.3">
      <c r="A4672" s="51">
        <v>4413024</v>
      </c>
      <c r="B4672" s="51" t="s">
        <v>19381</v>
      </c>
      <c r="C4672" s="51" t="s">
        <v>16138</v>
      </c>
      <c r="D4672" s="51">
        <v>0.43</v>
      </c>
    </row>
    <row r="4673" spans="1:4" ht="15.75" customHeight="1" x14ac:dyDescent="0.3">
      <c r="A4673" s="51">
        <v>4413022</v>
      </c>
      <c r="B4673" s="51" t="s">
        <v>19382</v>
      </c>
      <c r="C4673" s="51" t="s">
        <v>16138</v>
      </c>
      <c r="D4673" s="51">
        <v>0.6</v>
      </c>
    </row>
    <row r="4674" spans="1:4" ht="15.75" customHeight="1" x14ac:dyDescent="0.3">
      <c r="A4674" s="51">
        <v>4413020</v>
      </c>
      <c r="B4674" s="51" t="s">
        <v>19383</v>
      </c>
      <c r="C4674" s="51" t="s">
        <v>10</v>
      </c>
      <c r="D4674" s="51">
        <v>43.47</v>
      </c>
    </row>
    <row r="4675" spans="1:4" ht="15.75" customHeight="1" x14ac:dyDescent="0.3">
      <c r="A4675" s="51">
        <v>4413013</v>
      </c>
      <c r="B4675" s="51" t="s">
        <v>19384</v>
      </c>
      <c r="C4675" s="51" t="s">
        <v>10</v>
      </c>
      <c r="D4675" s="51">
        <v>91.73</v>
      </c>
    </row>
    <row r="4676" spans="1:4" ht="15.75" customHeight="1" x14ac:dyDescent="0.3">
      <c r="A4676" s="51">
        <v>4413019</v>
      </c>
      <c r="B4676" s="51" t="s">
        <v>19385</v>
      </c>
      <c r="C4676" s="51" t="s">
        <v>10</v>
      </c>
      <c r="D4676" s="51">
        <v>34.58</v>
      </c>
    </row>
    <row r="4677" spans="1:4" ht="15.75" customHeight="1" x14ac:dyDescent="0.3">
      <c r="A4677" s="51">
        <v>4413026</v>
      </c>
      <c r="B4677" s="51" t="s">
        <v>19386</v>
      </c>
      <c r="C4677" s="51" t="s">
        <v>16138</v>
      </c>
      <c r="D4677" s="51">
        <v>272.3</v>
      </c>
    </row>
    <row r="4678" spans="1:4" ht="15.75" customHeight="1" x14ac:dyDescent="0.3">
      <c r="A4678" s="51">
        <v>4413996</v>
      </c>
      <c r="B4678" s="51" t="s">
        <v>19387</v>
      </c>
      <c r="C4678" s="51" t="s">
        <v>16138</v>
      </c>
      <c r="D4678" s="51">
        <v>11.83</v>
      </c>
    </row>
    <row r="4679" spans="1:4" ht="15.75" customHeight="1" x14ac:dyDescent="0.3">
      <c r="A4679" s="51">
        <v>4413942</v>
      </c>
      <c r="B4679" s="51" t="s">
        <v>19388</v>
      </c>
      <c r="C4679" s="51" t="s">
        <v>14899</v>
      </c>
      <c r="D4679" s="51">
        <v>2.0299999999999998</v>
      </c>
    </row>
    <row r="4680" spans="1:4" ht="15.75" customHeight="1" x14ac:dyDescent="0.3">
      <c r="A4680" s="51">
        <v>4413018</v>
      </c>
      <c r="B4680" s="51" t="s">
        <v>19389</v>
      </c>
      <c r="C4680" s="51" t="s">
        <v>14790</v>
      </c>
      <c r="D4680" s="51">
        <v>13.17</v>
      </c>
    </row>
    <row r="4681" spans="1:4" ht="15.75" customHeight="1" x14ac:dyDescent="0.3">
      <c r="A4681" s="51">
        <v>4413905</v>
      </c>
      <c r="B4681" s="51" t="s">
        <v>19390</v>
      </c>
      <c r="C4681" s="51" t="s">
        <v>16138</v>
      </c>
      <c r="D4681" s="51">
        <v>6.44</v>
      </c>
    </row>
    <row r="4682" spans="1:4" ht="15.75" customHeight="1" x14ac:dyDescent="0.3">
      <c r="A4682" s="51">
        <v>4413987</v>
      </c>
      <c r="B4682" s="51" t="s">
        <v>19391</v>
      </c>
      <c r="C4682" s="51" t="s">
        <v>16138</v>
      </c>
      <c r="D4682" s="51">
        <v>0.35</v>
      </c>
    </row>
    <row r="4683" spans="1:4" ht="15.75" customHeight="1" x14ac:dyDescent="0.3">
      <c r="A4683" s="51">
        <v>4413995</v>
      </c>
      <c r="B4683" s="51" t="s">
        <v>19392</v>
      </c>
      <c r="C4683" s="51" t="s">
        <v>16138</v>
      </c>
      <c r="D4683" s="51">
        <v>3.64</v>
      </c>
    </row>
    <row r="4684" spans="1:4" ht="15.75" customHeight="1" x14ac:dyDescent="0.3">
      <c r="A4684" s="51">
        <v>4413994</v>
      </c>
      <c r="B4684" s="51" t="s">
        <v>19393</v>
      </c>
      <c r="C4684" s="51" t="s">
        <v>10</v>
      </c>
      <c r="D4684" s="51">
        <v>639.79999999999995</v>
      </c>
    </row>
    <row r="4685" spans="1:4" ht="15.75" customHeight="1" x14ac:dyDescent="0.3">
      <c r="A4685" s="51">
        <v>4413200</v>
      </c>
      <c r="B4685" s="51" t="s">
        <v>19394</v>
      </c>
      <c r="C4685" s="51" t="s">
        <v>16138</v>
      </c>
      <c r="D4685" s="51">
        <v>18.68</v>
      </c>
    </row>
    <row r="4686" spans="1:4" ht="15.75" customHeight="1" x14ac:dyDescent="0.3">
      <c r="A4686" s="51">
        <v>4413990</v>
      </c>
      <c r="B4686" s="51" t="s">
        <v>19395</v>
      </c>
      <c r="C4686" s="51" t="s">
        <v>14704</v>
      </c>
      <c r="D4686" s="51">
        <v>34.58</v>
      </c>
    </row>
    <row r="4687" spans="1:4" ht="15.75" customHeight="1" x14ac:dyDescent="0.3">
      <c r="A4687" s="51">
        <v>4413989</v>
      </c>
      <c r="B4687" s="51" t="s">
        <v>19396</v>
      </c>
      <c r="C4687" s="51" t="s">
        <v>14704</v>
      </c>
      <c r="D4687" s="51">
        <v>43.47</v>
      </c>
    </row>
    <row r="4688" spans="1:4" ht="15.75" customHeight="1" x14ac:dyDescent="0.3">
      <c r="A4688" s="51">
        <v>4413951</v>
      </c>
      <c r="B4688" s="51" t="s">
        <v>19397</v>
      </c>
      <c r="C4688" s="51" t="s">
        <v>14704</v>
      </c>
      <c r="D4688" s="51">
        <v>56.93</v>
      </c>
    </row>
    <row r="4689" spans="1:4" ht="15.75" customHeight="1" x14ac:dyDescent="0.3">
      <c r="A4689" s="51">
        <v>4413950</v>
      </c>
      <c r="B4689" s="51" t="s">
        <v>19398</v>
      </c>
      <c r="C4689" s="51" t="s">
        <v>14704</v>
      </c>
      <c r="D4689" s="51">
        <v>116.64</v>
      </c>
    </row>
    <row r="4690" spans="1:4" ht="15.75" customHeight="1" x14ac:dyDescent="0.3">
      <c r="A4690" s="51">
        <v>4413949</v>
      </c>
      <c r="B4690" s="51" t="s">
        <v>19399</v>
      </c>
      <c r="C4690" s="51" t="s">
        <v>14704</v>
      </c>
      <c r="D4690" s="51">
        <v>235.27</v>
      </c>
    </row>
    <row r="4691" spans="1:4" ht="15.75" customHeight="1" x14ac:dyDescent="0.3">
      <c r="A4691" s="51">
        <v>4413948</v>
      </c>
      <c r="B4691" s="51" t="s">
        <v>19400</v>
      </c>
      <c r="C4691" s="51" t="s">
        <v>14704</v>
      </c>
      <c r="D4691" s="51">
        <v>52.61</v>
      </c>
    </row>
    <row r="4692" spans="1:4" ht="15.75" customHeight="1" x14ac:dyDescent="0.3">
      <c r="A4692" s="51">
        <v>4413947</v>
      </c>
      <c r="B4692" s="51" t="s">
        <v>19401</v>
      </c>
      <c r="C4692" s="51" t="s">
        <v>14704</v>
      </c>
      <c r="D4692" s="51">
        <v>97.52</v>
      </c>
    </row>
    <row r="4693" spans="1:4" ht="15.75" customHeight="1" x14ac:dyDescent="0.3">
      <c r="A4693" s="51">
        <v>4413946</v>
      </c>
      <c r="B4693" s="51" t="s">
        <v>19402</v>
      </c>
      <c r="C4693" s="51" t="s">
        <v>14704</v>
      </c>
      <c r="D4693" s="51">
        <v>125.57</v>
      </c>
    </row>
    <row r="4694" spans="1:4" ht="15.75" customHeight="1" x14ac:dyDescent="0.3">
      <c r="A4694" s="51">
        <v>4413952</v>
      </c>
      <c r="B4694" s="51" t="s">
        <v>19403</v>
      </c>
      <c r="C4694" s="51" t="s">
        <v>16138</v>
      </c>
      <c r="D4694" s="51">
        <v>72.680000000000007</v>
      </c>
    </row>
    <row r="4695" spans="1:4" ht="15.75" customHeight="1" x14ac:dyDescent="0.3">
      <c r="A4695" s="51">
        <v>4413012</v>
      </c>
      <c r="B4695" s="51" t="s">
        <v>19404</v>
      </c>
      <c r="C4695" s="51" t="s">
        <v>14899</v>
      </c>
      <c r="D4695" s="51">
        <v>397.53</v>
      </c>
    </row>
    <row r="4696" spans="1:4" ht="15.75" customHeight="1" x14ac:dyDescent="0.3">
      <c r="A4696" s="51">
        <v>4413014</v>
      </c>
      <c r="B4696" s="51" t="s">
        <v>19405</v>
      </c>
      <c r="C4696" s="51" t="s">
        <v>16138</v>
      </c>
      <c r="D4696" s="51">
        <v>18.84</v>
      </c>
    </row>
    <row r="4697" spans="1:4" ht="15.75" customHeight="1" x14ac:dyDescent="0.3">
      <c r="A4697" s="51">
        <v>4413016</v>
      </c>
      <c r="B4697" s="51" t="s">
        <v>19406</v>
      </c>
      <c r="C4697" s="51" t="s">
        <v>16138</v>
      </c>
      <c r="D4697" s="51">
        <v>10.85</v>
      </c>
    </row>
    <row r="4698" spans="1:4" ht="15.75" customHeight="1" x14ac:dyDescent="0.3">
      <c r="A4698" s="51">
        <v>4413984</v>
      </c>
      <c r="B4698" s="51" t="s">
        <v>19407</v>
      </c>
      <c r="C4698" s="51" t="s">
        <v>14899</v>
      </c>
      <c r="D4698" s="51">
        <v>3.91</v>
      </c>
    </row>
    <row r="4699" spans="1:4" ht="15.75" customHeight="1" x14ac:dyDescent="0.3">
      <c r="A4699" s="51">
        <v>4413986</v>
      </c>
      <c r="B4699" s="51" t="s">
        <v>19408</v>
      </c>
      <c r="C4699" s="51" t="s">
        <v>16138</v>
      </c>
      <c r="D4699" s="51">
        <v>7.0000000000000007E-2</v>
      </c>
    </row>
    <row r="4700" spans="1:4" ht="15.75" customHeight="1" x14ac:dyDescent="0.3">
      <c r="A4700" s="51">
        <v>4413985</v>
      </c>
      <c r="B4700" s="51" t="s">
        <v>19409</v>
      </c>
      <c r="C4700" s="51" t="s">
        <v>16138</v>
      </c>
      <c r="D4700" s="51">
        <v>29.28</v>
      </c>
    </row>
    <row r="4701" spans="1:4" ht="15.75" customHeight="1" x14ac:dyDescent="0.3">
      <c r="A4701" s="51">
        <v>4413017</v>
      </c>
      <c r="B4701" s="51" t="s">
        <v>19410</v>
      </c>
      <c r="C4701" s="51" t="s">
        <v>10</v>
      </c>
      <c r="D4701" s="51">
        <v>66.22</v>
      </c>
    </row>
    <row r="4702" spans="1:4" ht="15.75" customHeight="1" x14ac:dyDescent="0.3">
      <c r="A4702" s="51">
        <v>4415673</v>
      </c>
      <c r="B4702" s="51" t="s">
        <v>19411</v>
      </c>
      <c r="C4702" s="51" t="s">
        <v>16138</v>
      </c>
      <c r="D4702" s="51">
        <v>10.220000000000001</v>
      </c>
    </row>
    <row r="4703" spans="1:4" ht="15.75" customHeight="1" x14ac:dyDescent="0.3">
      <c r="A4703" s="51">
        <v>4415684</v>
      </c>
      <c r="B4703" s="51" t="s">
        <v>19412</v>
      </c>
      <c r="C4703" s="51" t="s">
        <v>16138</v>
      </c>
      <c r="D4703" s="51">
        <v>5.68</v>
      </c>
    </row>
    <row r="4704" spans="1:4" ht="15.75" customHeight="1" x14ac:dyDescent="0.3">
      <c r="A4704" s="51">
        <v>4413993</v>
      </c>
      <c r="B4704" s="51" t="s">
        <v>19413</v>
      </c>
      <c r="C4704" s="51" t="s">
        <v>16138</v>
      </c>
      <c r="D4704" s="51">
        <v>0.53</v>
      </c>
    </row>
    <row r="4705" spans="1:4" ht="15.75" customHeight="1" x14ac:dyDescent="0.3">
      <c r="A4705" s="51">
        <v>4507754</v>
      </c>
      <c r="B4705" s="51" t="s">
        <v>19414</v>
      </c>
      <c r="C4705" s="51" t="s">
        <v>14704</v>
      </c>
      <c r="D4705" s="51">
        <v>871.29</v>
      </c>
    </row>
    <row r="4706" spans="1:4" ht="15.75" customHeight="1" x14ac:dyDescent="0.3">
      <c r="A4706" s="51">
        <v>4507738</v>
      </c>
      <c r="B4706" s="51" t="s">
        <v>19415</v>
      </c>
      <c r="C4706" s="51" t="s">
        <v>14704</v>
      </c>
      <c r="D4706" s="51">
        <v>1171.2</v>
      </c>
    </row>
    <row r="4707" spans="1:4" ht="15.75" customHeight="1" x14ac:dyDescent="0.3">
      <c r="A4707" s="51">
        <v>4507755</v>
      </c>
      <c r="B4707" s="51" t="s">
        <v>19416</v>
      </c>
      <c r="C4707" s="51" t="s">
        <v>14704</v>
      </c>
      <c r="D4707" s="51">
        <v>1096.0899999999999</v>
      </c>
    </row>
    <row r="4708" spans="1:4" ht="15.75" customHeight="1" x14ac:dyDescent="0.3">
      <c r="A4708" s="51">
        <v>4507756</v>
      </c>
      <c r="B4708" s="51" t="s">
        <v>19417</v>
      </c>
      <c r="C4708" s="51" t="s">
        <v>14704</v>
      </c>
      <c r="D4708" s="51">
        <v>1429.57</v>
      </c>
    </row>
    <row r="4709" spans="1:4" ht="15.75" customHeight="1" x14ac:dyDescent="0.3">
      <c r="A4709" s="51">
        <v>4507757</v>
      </c>
      <c r="B4709" s="51" t="s">
        <v>19418</v>
      </c>
      <c r="C4709" s="51" t="s">
        <v>14704</v>
      </c>
      <c r="D4709" s="51">
        <v>1516.53</v>
      </c>
    </row>
    <row r="4710" spans="1:4" ht="15.75" customHeight="1" x14ac:dyDescent="0.3">
      <c r="A4710" s="51">
        <v>4507758</v>
      </c>
      <c r="B4710" s="51" t="s">
        <v>19419</v>
      </c>
      <c r="C4710" s="51" t="s">
        <v>14704</v>
      </c>
      <c r="D4710" s="51">
        <v>1856.61</v>
      </c>
    </row>
    <row r="4711" spans="1:4" ht="15.75" customHeight="1" x14ac:dyDescent="0.3">
      <c r="A4711" s="51">
        <v>4507759</v>
      </c>
      <c r="B4711" s="51" t="s">
        <v>19420</v>
      </c>
      <c r="C4711" s="51" t="s">
        <v>14704</v>
      </c>
      <c r="D4711" s="51">
        <v>1916.68</v>
      </c>
    </row>
    <row r="4712" spans="1:4" ht="15.75" customHeight="1" x14ac:dyDescent="0.3">
      <c r="A4712" s="51">
        <v>4507760</v>
      </c>
      <c r="B4712" s="51" t="s">
        <v>19421</v>
      </c>
      <c r="C4712" s="51" t="s">
        <v>14704</v>
      </c>
      <c r="D4712" s="51">
        <v>2407.5</v>
      </c>
    </row>
    <row r="4713" spans="1:4" ht="15.75" customHeight="1" x14ac:dyDescent="0.3">
      <c r="A4713" s="51">
        <v>4507761</v>
      </c>
      <c r="B4713" s="51" t="s">
        <v>19422</v>
      </c>
      <c r="C4713" s="51" t="s">
        <v>14704</v>
      </c>
      <c r="D4713" s="51">
        <v>2459.9499999999998</v>
      </c>
    </row>
    <row r="4714" spans="1:4" ht="15.75" customHeight="1" x14ac:dyDescent="0.3">
      <c r="A4714" s="51">
        <v>4507762</v>
      </c>
      <c r="B4714" s="51" t="s">
        <v>19423</v>
      </c>
      <c r="C4714" s="51" t="s">
        <v>14704</v>
      </c>
      <c r="D4714" s="51">
        <v>3074.72</v>
      </c>
    </row>
    <row r="4715" spans="1:4" ht="15.75" customHeight="1" x14ac:dyDescent="0.3">
      <c r="A4715" s="51">
        <v>4507763</v>
      </c>
      <c r="B4715" s="51" t="s">
        <v>19424</v>
      </c>
      <c r="C4715" s="51" t="s">
        <v>14704</v>
      </c>
      <c r="D4715" s="51">
        <v>2928.38</v>
      </c>
    </row>
    <row r="4716" spans="1:4" ht="15.75" customHeight="1" x14ac:dyDescent="0.3">
      <c r="A4716" s="51">
        <v>4507764</v>
      </c>
      <c r="B4716" s="51" t="s">
        <v>19425</v>
      </c>
      <c r="C4716" s="51" t="s">
        <v>14704</v>
      </c>
      <c r="D4716" s="51">
        <v>4017.44</v>
      </c>
    </row>
    <row r="4717" spans="1:4" ht="15.75" customHeight="1" x14ac:dyDescent="0.3">
      <c r="A4717" s="51">
        <v>4507765</v>
      </c>
      <c r="B4717" s="51" t="s">
        <v>19426</v>
      </c>
      <c r="C4717" s="51" t="s">
        <v>14704</v>
      </c>
      <c r="D4717" s="51">
        <v>3110.56</v>
      </c>
    </row>
    <row r="4718" spans="1:4" ht="15.75" customHeight="1" x14ac:dyDescent="0.3">
      <c r="A4718" s="51">
        <v>4508192</v>
      </c>
      <c r="B4718" s="51" t="s">
        <v>19427</v>
      </c>
      <c r="C4718" s="51" t="s">
        <v>14704</v>
      </c>
      <c r="D4718" s="51">
        <v>5311.03</v>
      </c>
    </row>
    <row r="4719" spans="1:4" ht="15.75" customHeight="1" x14ac:dyDescent="0.3">
      <c r="A4719" s="51">
        <v>4507766</v>
      </c>
      <c r="B4719" s="51" t="s">
        <v>19428</v>
      </c>
      <c r="C4719" s="51" t="s">
        <v>14704</v>
      </c>
      <c r="D4719" s="51">
        <v>427.58</v>
      </c>
    </row>
    <row r="4720" spans="1:4" ht="15.75" customHeight="1" x14ac:dyDescent="0.3">
      <c r="A4720" s="51">
        <v>4507767</v>
      </c>
      <c r="B4720" s="51" t="s">
        <v>19429</v>
      </c>
      <c r="C4720" s="51" t="s">
        <v>14704</v>
      </c>
      <c r="D4720" s="51">
        <v>511.78</v>
      </c>
    </row>
    <row r="4721" spans="1:4" ht="15.75" customHeight="1" x14ac:dyDescent="0.3">
      <c r="A4721" s="51">
        <v>4507768</v>
      </c>
      <c r="B4721" s="51" t="s">
        <v>19430</v>
      </c>
      <c r="C4721" s="51" t="s">
        <v>14704</v>
      </c>
      <c r="D4721" s="51">
        <v>533.28</v>
      </c>
    </row>
    <row r="4722" spans="1:4" ht="15.75" customHeight="1" x14ac:dyDescent="0.3">
      <c r="A4722" s="51">
        <v>4507769</v>
      </c>
      <c r="B4722" s="51" t="s">
        <v>19431</v>
      </c>
      <c r="C4722" s="51" t="s">
        <v>14704</v>
      </c>
      <c r="D4722" s="51">
        <v>660.85</v>
      </c>
    </row>
    <row r="4723" spans="1:4" ht="15.75" customHeight="1" x14ac:dyDescent="0.3">
      <c r="A4723" s="51">
        <v>4507770</v>
      </c>
      <c r="B4723" s="51" t="s">
        <v>19432</v>
      </c>
      <c r="C4723" s="51" t="s">
        <v>14704</v>
      </c>
      <c r="D4723" s="51">
        <v>611.84</v>
      </c>
    </row>
    <row r="4724" spans="1:4" ht="15.75" customHeight="1" x14ac:dyDescent="0.3">
      <c r="A4724" s="51">
        <v>4507771</v>
      </c>
      <c r="B4724" s="51" t="s">
        <v>19433</v>
      </c>
      <c r="C4724" s="51" t="s">
        <v>14704</v>
      </c>
      <c r="D4724" s="51">
        <v>774.3</v>
      </c>
    </row>
    <row r="4725" spans="1:4" ht="15.75" customHeight="1" x14ac:dyDescent="0.3">
      <c r="A4725" s="51">
        <v>4507772</v>
      </c>
      <c r="B4725" s="51" t="s">
        <v>19434</v>
      </c>
      <c r="C4725" s="51" t="s">
        <v>14704</v>
      </c>
      <c r="D4725" s="51">
        <v>787.5</v>
      </c>
    </row>
    <row r="4726" spans="1:4" ht="15.75" customHeight="1" x14ac:dyDescent="0.3">
      <c r="A4726" s="51">
        <v>4508193</v>
      </c>
      <c r="B4726" s="51" t="s">
        <v>19435</v>
      </c>
      <c r="C4726" s="51" t="s">
        <v>14704</v>
      </c>
      <c r="D4726" s="51">
        <v>896.55</v>
      </c>
    </row>
    <row r="4727" spans="1:4" ht="15.75" customHeight="1" x14ac:dyDescent="0.3">
      <c r="A4727" s="51">
        <v>4507773</v>
      </c>
      <c r="B4727" s="51" t="s">
        <v>19436</v>
      </c>
      <c r="C4727" s="51" t="s">
        <v>14704</v>
      </c>
      <c r="D4727" s="51">
        <v>805.26</v>
      </c>
    </row>
    <row r="4728" spans="1:4" ht="15.75" customHeight="1" x14ac:dyDescent="0.3">
      <c r="A4728" s="51">
        <v>4507774</v>
      </c>
      <c r="B4728" s="51" t="s">
        <v>19437</v>
      </c>
      <c r="C4728" s="51" t="s">
        <v>14704</v>
      </c>
      <c r="D4728" s="51">
        <v>1044.32</v>
      </c>
    </row>
    <row r="4729" spans="1:4" ht="15.75" customHeight="1" x14ac:dyDescent="0.3">
      <c r="A4729" s="51">
        <v>4507775</v>
      </c>
      <c r="B4729" s="51" t="s">
        <v>19438</v>
      </c>
      <c r="C4729" s="51" t="s">
        <v>14704</v>
      </c>
      <c r="D4729" s="51">
        <v>95.68</v>
      </c>
    </row>
    <row r="4730" spans="1:4" ht="15.75" customHeight="1" x14ac:dyDescent="0.3">
      <c r="A4730" s="51">
        <v>4507776</v>
      </c>
      <c r="B4730" s="51" t="s">
        <v>19439</v>
      </c>
      <c r="C4730" s="51" t="s">
        <v>14704</v>
      </c>
      <c r="D4730" s="51">
        <v>106.13</v>
      </c>
    </row>
    <row r="4731" spans="1:4" ht="15.75" customHeight="1" x14ac:dyDescent="0.3">
      <c r="A4731" s="51">
        <v>4507783</v>
      </c>
      <c r="B4731" s="51" t="s">
        <v>19440</v>
      </c>
      <c r="C4731" s="51" t="s">
        <v>14704</v>
      </c>
      <c r="D4731" s="51">
        <v>81.55</v>
      </c>
    </row>
    <row r="4732" spans="1:4" ht="15.75" customHeight="1" x14ac:dyDescent="0.3">
      <c r="A4732" s="51">
        <v>4507784</v>
      </c>
      <c r="B4732" s="51" t="s">
        <v>19441</v>
      </c>
      <c r="C4732" s="51" t="s">
        <v>14704</v>
      </c>
      <c r="D4732" s="51">
        <v>113.61</v>
      </c>
    </row>
    <row r="4733" spans="1:4" ht="15.75" customHeight="1" x14ac:dyDescent="0.3">
      <c r="A4733" s="51">
        <v>4507777</v>
      </c>
      <c r="B4733" s="51" t="s">
        <v>19442</v>
      </c>
      <c r="C4733" s="51" t="s">
        <v>14704</v>
      </c>
      <c r="D4733" s="51">
        <v>190.68</v>
      </c>
    </row>
    <row r="4734" spans="1:4" ht="15.75" customHeight="1" x14ac:dyDescent="0.3">
      <c r="A4734" s="51">
        <v>4507778</v>
      </c>
      <c r="B4734" s="51" t="s">
        <v>19443</v>
      </c>
      <c r="C4734" s="51" t="s">
        <v>14704</v>
      </c>
      <c r="D4734" s="51">
        <v>235.18</v>
      </c>
    </row>
    <row r="4735" spans="1:4" ht="15.75" customHeight="1" x14ac:dyDescent="0.3">
      <c r="A4735" s="51">
        <v>4507779</v>
      </c>
      <c r="B4735" s="51" t="s">
        <v>19444</v>
      </c>
      <c r="C4735" s="51" t="s">
        <v>14704</v>
      </c>
      <c r="D4735" s="51">
        <v>265.12</v>
      </c>
    </row>
    <row r="4736" spans="1:4" ht="15.75" customHeight="1" x14ac:dyDescent="0.3">
      <c r="A4736" s="51">
        <v>4507780</v>
      </c>
      <c r="B4736" s="51" t="s">
        <v>19445</v>
      </c>
      <c r="C4736" s="51" t="s">
        <v>14704</v>
      </c>
      <c r="D4736" s="51">
        <v>286.47000000000003</v>
      </c>
    </row>
    <row r="4737" spans="1:4" ht="15.75" customHeight="1" x14ac:dyDescent="0.3">
      <c r="A4737" s="51">
        <v>4507781</v>
      </c>
      <c r="B4737" s="51" t="s">
        <v>19446</v>
      </c>
      <c r="C4737" s="51" t="s">
        <v>14704</v>
      </c>
      <c r="D4737" s="51">
        <v>344.94</v>
      </c>
    </row>
    <row r="4738" spans="1:4" ht="15.75" customHeight="1" x14ac:dyDescent="0.3">
      <c r="A4738" s="51">
        <v>4507782</v>
      </c>
      <c r="B4738" s="51" t="s">
        <v>19447</v>
      </c>
      <c r="C4738" s="51" t="s">
        <v>14704</v>
      </c>
      <c r="D4738" s="51">
        <v>411.23</v>
      </c>
    </row>
    <row r="4739" spans="1:4" ht="15.75" customHeight="1" x14ac:dyDescent="0.3">
      <c r="A4739" s="51">
        <v>4507785</v>
      </c>
      <c r="B4739" s="51" t="s">
        <v>19448</v>
      </c>
      <c r="C4739" s="51" t="s">
        <v>14704</v>
      </c>
      <c r="D4739" s="51">
        <v>137.75</v>
      </c>
    </row>
    <row r="4740" spans="1:4" ht="15.75" customHeight="1" x14ac:dyDescent="0.3">
      <c r="A4740" s="51">
        <v>4508194</v>
      </c>
      <c r="B4740" s="51" t="s">
        <v>19449</v>
      </c>
      <c r="C4740" s="51" t="s">
        <v>14704</v>
      </c>
      <c r="D4740" s="51">
        <v>150.84</v>
      </c>
    </row>
    <row r="4741" spans="1:4" ht="15.75" customHeight="1" x14ac:dyDescent="0.3">
      <c r="A4741" s="51">
        <v>4507786</v>
      </c>
      <c r="B4741" s="51" t="s">
        <v>19450</v>
      </c>
      <c r="C4741" s="51" t="s">
        <v>14704</v>
      </c>
      <c r="D4741" s="51">
        <v>161.54</v>
      </c>
    </row>
    <row r="4742" spans="1:4" ht="15.75" customHeight="1" x14ac:dyDescent="0.3">
      <c r="A4742" s="51">
        <v>4507787</v>
      </c>
      <c r="B4742" s="51" t="s">
        <v>19451</v>
      </c>
      <c r="C4742" s="51" t="s">
        <v>14704</v>
      </c>
      <c r="D4742" s="51">
        <v>177.58</v>
      </c>
    </row>
    <row r="4743" spans="1:4" ht="15.75" customHeight="1" x14ac:dyDescent="0.3">
      <c r="A4743" s="51">
        <v>4507788</v>
      </c>
      <c r="B4743" s="51" t="s">
        <v>19452</v>
      </c>
      <c r="C4743" s="51" t="s">
        <v>14704</v>
      </c>
      <c r="D4743" s="51">
        <v>213.66</v>
      </c>
    </row>
    <row r="4744" spans="1:4" ht="15.75" customHeight="1" x14ac:dyDescent="0.3">
      <c r="A4744" s="51">
        <v>4507789</v>
      </c>
      <c r="B4744" s="51" t="s">
        <v>19453</v>
      </c>
      <c r="C4744" s="51" t="s">
        <v>14704</v>
      </c>
      <c r="D4744" s="51">
        <v>234.66</v>
      </c>
    </row>
    <row r="4745" spans="1:4" ht="15.75" customHeight="1" x14ac:dyDescent="0.3">
      <c r="A4745" s="51">
        <v>4507790</v>
      </c>
      <c r="B4745" s="51" t="s">
        <v>19454</v>
      </c>
      <c r="C4745" s="51" t="s">
        <v>14704</v>
      </c>
      <c r="D4745" s="51">
        <v>263.58999999999997</v>
      </c>
    </row>
    <row r="4746" spans="1:4" ht="15.75" customHeight="1" x14ac:dyDescent="0.3">
      <c r="A4746" s="51">
        <v>4507791</v>
      </c>
      <c r="B4746" s="51" t="s">
        <v>19455</v>
      </c>
      <c r="C4746" s="51" t="s">
        <v>14704</v>
      </c>
      <c r="D4746" s="51">
        <v>244.83</v>
      </c>
    </row>
    <row r="4747" spans="1:4" ht="15.75" customHeight="1" x14ac:dyDescent="0.3">
      <c r="A4747" s="51">
        <v>4507792</v>
      </c>
      <c r="B4747" s="51" t="s">
        <v>19456</v>
      </c>
      <c r="C4747" s="51" t="s">
        <v>14704</v>
      </c>
      <c r="D4747" s="51">
        <v>303.82</v>
      </c>
    </row>
    <row r="4748" spans="1:4" ht="15.75" customHeight="1" x14ac:dyDescent="0.3">
      <c r="A4748" s="51">
        <v>4507793</v>
      </c>
      <c r="B4748" s="51" t="s">
        <v>19457</v>
      </c>
      <c r="C4748" s="51" t="s">
        <v>14704</v>
      </c>
      <c r="D4748" s="51">
        <v>305.70999999999998</v>
      </c>
    </row>
    <row r="4749" spans="1:4" ht="15.75" customHeight="1" x14ac:dyDescent="0.3">
      <c r="A4749" s="51">
        <v>4507794</v>
      </c>
      <c r="B4749" s="51" t="s">
        <v>19458</v>
      </c>
      <c r="C4749" s="51" t="s">
        <v>14704</v>
      </c>
      <c r="D4749" s="51">
        <v>377.04</v>
      </c>
    </row>
    <row r="4750" spans="1:4" ht="15.75" customHeight="1" x14ac:dyDescent="0.3">
      <c r="A4750" s="51">
        <v>4507795</v>
      </c>
      <c r="B4750" s="51" t="s">
        <v>19459</v>
      </c>
      <c r="C4750" s="51" t="s">
        <v>14704</v>
      </c>
      <c r="D4750" s="51">
        <v>381.25</v>
      </c>
    </row>
    <row r="4751" spans="1:4" ht="15.75" customHeight="1" x14ac:dyDescent="0.3">
      <c r="A4751" s="51">
        <v>4507796</v>
      </c>
      <c r="B4751" s="51" t="s">
        <v>19460</v>
      </c>
      <c r="C4751" s="51" t="s">
        <v>14704</v>
      </c>
      <c r="D4751" s="51">
        <v>431.57</v>
      </c>
    </row>
    <row r="4752" spans="1:4" ht="15.75" customHeight="1" x14ac:dyDescent="0.3">
      <c r="A4752" s="51">
        <v>4508190</v>
      </c>
      <c r="B4752" s="51" t="s">
        <v>19461</v>
      </c>
      <c r="C4752" s="51" t="s">
        <v>14704</v>
      </c>
      <c r="D4752" s="51">
        <v>440.88</v>
      </c>
    </row>
    <row r="4753" spans="1:4" ht="15.75" customHeight="1" x14ac:dyDescent="0.3">
      <c r="A4753" s="51">
        <v>4507797</v>
      </c>
      <c r="B4753" s="51" t="s">
        <v>19462</v>
      </c>
      <c r="C4753" s="51" t="s">
        <v>14704</v>
      </c>
      <c r="D4753" s="51">
        <v>66.08</v>
      </c>
    </row>
    <row r="4754" spans="1:4" ht="15.75" customHeight="1" x14ac:dyDescent="0.3">
      <c r="A4754" s="51">
        <v>4507798</v>
      </c>
      <c r="B4754" s="51" t="s">
        <v>19463</v>
      </c>
      <c r="C4754" s="51" t="s">
        <v>14704</v>
      </c>
      <c r="D4754" s="51">
        <v>66.28</v>
      </c>
    </row>
    <row r="4755" spans="1:4" ht="15.75" customHeight="1" x14ac:dyDescent="0.3">
      <c r="A4755" s="51">
        <v>4507799</v>
      </c>
      <c r="B4755" s="51" t="s">
        <v>19464</v>
      </c>
      <c r="C4755" s="51" t="s">
        <v>14704</v>
      </c>
      <c r="D4755" s="51">
        <v>91.38</v>
      </c>
    </row>
    <row r="4756" spans="1:4" ht="15.75" customHeight="1" x14ac:dyDescent="0.3">
      <c r="A4756" s="51">
        <v>4507800</v>
      </c>
      <c r="B4756" s="51" t="s">
        <v>19465</v>
      </c>
      <c r="C4756" s="51" t="s">
        <v>14704</v>
      </c>
      <c r="D4756" s="51">
        <v>92.02</v>
      </c>
    </row>
    <row r="4757" spans="1:4" ht="15.75" customHeight="1" x14ac:dyDescent="0.3">
      <c r="A4757" s="51">
        <v>4507801</v>
      </c>
      <c r="B4757" s="51" t="s">
        <v>19466</v>
      </c>
      <c r="C4757" s="51" t="s">
        <v>14704</v>
      </c>
      <c r="D4757" s="51">
        <v>110.65</v>
      </c>
    </row>
    <row r="4758" spans="1:4" ht="15.75" customHeight="1" x14ac:dyDescent="0.3">
      <c r="A4758" s="51">
        <v>4507802</v>
      </c>
      <c r="B4758" s="51" t="s">
        <v>19467</v>
      </c>
      <c r="C4758" s="51" t="s">
        <v>14704</v>
      </c>
      <c r="D4758" s="51">
        <v>111.3</v>
      </c>
    </row>
    <row r="4759" spans="1:4" ht="15.75" customHeight="1" x14ac:dyDescent="0.3">
      <c r="A4759" s="51">
        <v>4507803</v>
      </c>
      <c r="B4759" s="51" t="s">
        <v>19468</v>
      </c>
      <c r="C4759" s="51" t="s">
        <v>14704</v>
      </c>
      <c r="D4759" s="51">
        <v>111.16</v>
      </c>
    </row>
    <row r="4760" spans="1:4" ht="15.75" customHeight="1" x14ac:dyDescent="0.3">
      <c r="A4760" s="51">
        <v>4508191</v>
      </c>
      <c r="B4760" s="51" t="s">
        <v>19469</v>
      </c>
      <c r="C4760" s="51" t="s">
        <v>14704</v>
      </c>
      <c r="D4760" s="51">
        <v>111.81</v>
      </c>
    </row>
    <row r="4761" spans="1:4" ht="15.75" customHeight="1" x14ac:dyDescent="0.3">
      <c r="A4761" s="51">
        <v>4507804</v>
      </c>
      <c r="B4761" s="51" t="s">
        <v>19470</v>
      </c>
      <c r="C4761" s="51" t="s">
        <v>14704</v>
      </c>
      <c r="D4761" s="51">
        <v>136.5</v>
      </c>
    </row>
    <row r="4762" spans="1:4" ht="15.75" customHeight="1" x14ac:dyDescent="0.3">
      <c r="A4762" s="51">
        <v>4507805</v>
      </c>
      <c r="B4762" s="51" t="s">
        <v>19471</v>
      </c>
      <c r="C4762" s="51" t="s">
        <v>14704</v>
      </c>
      <c r="D4762" s="51">
        <v>133.69999999999999</v>
      </c>
    </row>
    <row r="4763" spans="1:4" ht="15.75" customHeight="1" x14ac:dyDescent="0.3">
      <c r="A4763" s="51">
        <v>4507806</v>
      </c>
      <c r="B4763" s="51" t="s">
        <v>19472</v>
      </c>
      <c r="C4763" s="51" t="s">
        <v>14704</v>
      </c>
      <c r="D4763" s="51">
        <v>27.56</v>
      </c>
    </row>
    <row r="4764" spans="1:4" ht="15.75" customHeight="1" x14ac:dyDescent="0.3">
      <c r="A4764" s="51">
        <v>4507807</v>
      </c>
      <c r="B4764" s="51" t="s">
        <v>19473</v>
      </c>
      <c r="C4764" s="51" t="s">
        <v>14704</v>
      </c>
      <c r="D4764" s="51">
        <v>33.15</v>
      </c>
    </row>
    <row r="4765" spans="1:4" ht="15.75" customHeight="1" x14ac:dyDescent="0.3">
      <c r="A4765" s="51">
        <v>4507866</v>
      </c>
      <c r="B4765" s="51" t="s">
        <v>19474</v>
      </c>
      <c r="C4765" s="51" t="s">
        <v>14704</v>
      </c>
      <c r="D4765" s="51">
        <v>75.989999999999995</v>
      </c>
    </row>
    <row r="4766" spans="1:4" ht="15.75" customHeight="1" x14ac:dyDescent="0.3">
      <c r="A4766" s="51">
        <v>4507867</v>
      </c>
      <c r="B4766" s="51" t="s">
        <v>19475</v>
      </c>
      <c r="C4766" s="51" t="s">
        <v>14704</v>
      </c>
      <c r="D4766" s="51">
        <v>108.05</v>
      </c>
    </row>
    <row r="4767" spans="1:4" ht="15.75" customHeight="1" x14ac:dyDescent="0.3">
      <c r="A4767" s="51">
        <v>4507808</v>
      </c>
      <c r="B4767" s="51" t="s">
        <v>19476</v>
      </c>
      <c r="C4767" s="51" t="s">
        <v>14704</v>
      </c>
      <c r="D4767" s="51">
        <v>30.06</v>
      </c>
    </row>
    <row r="4768" spans="1:4" ht="15.75" customHeight="1" x14ac:dyDescent="0.3">
      <c r="A4768" s="51">
        <v>4507809</v>
      </c>
      <c r="B4768" s="51" t="s">
        <v>19477</v>
      </c>
      <c r="C4768" s="51" t="s">
        <v>14704</v>
      </c>
      <c r="D4768" s="51">
        <v>36.880000000000003</v>
      </c>
    </row>
    <row r="4769" spans="1:4" ht="15.75" customHeight="1" x14ac:dyDescent="0.3">
      <c r="A4769" s="51">
        <v>4507810</v>
      </c>
      <c r="B4769" s="51" t="s">
        <v>19478</v>
      </c>
      <c r="C4769" s="51" t="s">
        <v>14704</v>
      </c>
      <c r="D4769" s="51">
        <v>50.54</v>
      </c>
    </row>
    <row r="4770" spans="1:4" ht="15.75" customHeight="1" x14ac:dyDescent="0.3">
      <c r="A4770" s="51">
        <v>4507811</v>
      </c>
      <c r="B4770" s="51" t="s">
        <v>19479</v>
      </c>
      <c r="C4770" s="51" t="s">
        <v>14704</v>
      </c>
      <c r="D4770" s="51">
        <v>58.34</v>
      </c>
    </row>
    <row r="4771" spans="1:4" ht="15.75" customHeight="1" x14ac:dyDescent="0.3">
      <c r="A4771" s="51">
        <v>4507812</v>
      </c>
      <c r="B4771" s="51" t="s">
        <v>19480</v>
      </c>
      <c r="C4771" s="51" t="s">
        <v>14704</v>
      </c>
      <c r="D4771" s="51">
        <v>55.95</v>
      </c>
    </row>
    <row r="4772" spans="1:4" ht="15.75" customHeight="1" x14ac:dyDescent="0.3">
      <c r="A4772" s="51">
        <v>4507813</v>
      </c>
      <c r="B4772" s="51" t="s">
        <v>19481</v>
      </c>
      <c r="C4772" s="51" t="s">
        <v>14704</v>
      </c>
      <c r="D4772" s="51">
        <v>66.510000000000005</v>
      </c>
    </row>
    <row r="4773" spans="1:4" ht="15.75" customHeight="1" x14ac:dyDescent="0.3">
      <c r="A4773" s="51">
        <v>4507851</v>
      </c>
      <c r="B4773" s="51" t="s">
        <v>19482</v>
      </c>
      <c r="C4773" s="51" t="s">
        <v>10</v>
      </c>
      <c r="D4773" s="51">
        <v>24.93</v>
      </c>
    </row>
    <row r="4774" spans="1:4" ht="15.75" customHeight="1" x14ac:dyDescent="0.3">
      <c r="A4774" s="51">
        <v>4507852</v>
      </c>
      <c r="B4774" s="51" t="s">
        <v>19483</v>
      </c>
      <c r="C4774" s="51" t="s">
        <v>10</v>
      </c>
      <c r="D4774" s="51">
        <v>24.8</v>
      </c>
    </row>
    <row r="4775" spans="1:4" ht="15.75" customHeight="1" x14ac:dyDescent="0.3">
      <c r="A4775" s="51">
        <v>4507853</v>
      </c>
      <c r="B4775" s="51" t="s">
        <v>19484</v>
      </c>
      <c r="C4775" s="51" t="s">
        <v>10</v>
      </c>
      <c r="D4775" s="51">
        <v>28.09</v>
      </c>
    </row>
    <row r="4776" spans="1:4" ht="15.75" customHeight="1" x14ac:dyDescent="0.3">
      <c r="A4776" s="51">
        <v>4507854</v>
      </c>
      <c r="B4776" s="51" t="s">
        <v>19485</v>
      </c>
      <c r="C4776" s="51" t="s">
        <v>10</v>
      </c>
      <c r="D4776" s="51">
        <v>29.77</v>
      </c>
    </row>
    <row r="4777" spans="1:4" ht="15.75" customHeight="1" x14ac:dyDescent="0.3">
      <c r="A4777" s="51">
        <v>4507855</v>
      </c>
      <c r="B4777" s="51" t="s">
        <v>19486</v>
      </c>
      <c r="C4777" s="51" t="s">
        <v>10</v>
      </c>
      <c r="D4777" s="51">
        <v>25.03</v>
      </c>
    </row>
    <row r="4778" spans="1:4" ht="15.75" customHeight="1" x14ac:dyDescent="0.3">
      <c r="A4778" s="51">
        <v>4507856</v>
      </c>
      <c r="B4778" s="51" t="s">
        <v>19487</v>
      </c>
      <c r="C4778" s="51" t="s">
        <v>10</v>
      </c>
      <c r="D4778" s="51">
        <v>24.84</v>
      </c>
    </row>
    <row r="4779" spans="1:4" ht="15.75" customHeight="1" x14ac:dyDescent="0.3">
      <c r="A4779" s="51">
        <v>4507857</v>
      </c>
      <c r="B4779" s="51" t="s">
        <v>19488</v>
      </c>
      <c r="C4779" s="51" t="s">
        <v>10</v>
      </c>
      <c r="D4779" s="51">
        <v>29.64</v>
      </c>
    </row>
    <row r="4780" spans="1:4" ht="15.75" customHeight="1" x14ac:dyDescent="0.3">
      <c r="A4780" s="51">
        <v>4507858</v>
      </c>
      <c r="B4780" s="51" t="s">
        <v>19489</v>
      </c>
      <c r="C4780" s="51" t="s">
        <v>10</v>
      </c>
      <c r="D4780" s="51">
        <v>32.5</v>
      </c>
    </row>
    <row r="4781" spans="1:4" ht="15.75" customHeight="1" x14ac:dyDescent="0.3">
      <c r="A4781" s="51">
        <v>4508177</v>
      </c>
      <c r="B4781" s="51" t="s">
        <v>19490</v>
      </c>
      <c r="C4781" s="51" t="s">
        <v>10</v>
      </c>
      <c r="D4781" s="51">
        <v>58.64</v>
      </c>
    </row>
    <row r="4782" spans="1:4" ht="15.75" customHeight="1" x14ac:dyDescent="0.3">
      <c r="A4782" s="51">
        <v>4508178</v>
      </c>
      <c r="B4782" s="51" t="s">
        <v>19491</v>
      </c>
      <c r="C4782" s="51" t="s">
        <v>10</v>
      </c>
      <c r="D4782" s="51">
        <v>58.45</v>
      </c>
    </row>
    <row r="4783" spans="1:4" ht="15.75" customHeight="1" x14ac:dyDescent="0.3">
      <c r="A4783" s="51">
        <v>4507821</v>
      </c>
      <c r="B4783" s="51" t="s">
        <v>19492</v>
      </c>
      <c r="C4783" s="51" t="s">
        <v>10</v>
      </c>
      <c r="D4783" s="51">
        <v>58.06</v>
      </c>
    </row>
    <row r="4784" spans="1:4" ht="15.75" customHeight="1" x14ac:dyDescent="0.3">
      <c r="A4784" s="51">
        <v>4507822</v>
      </c>
      <c r="B4784" s="51" t="s">
        <v>19493</v>
      </c>
      <c r="C4784" s="51" t="s">
        <v>10</v>
      </c>
      <c r="D4784" s="51">
        <v>57.87</v>
      </c>
    </row>
    <row r="4785" spans="1:4" ht="15.75" customHeight="1" x14ac:dyDescent="0.3">
      <c r="A4785" s="51">
        <v>4507823</v>
      </c>
      <c r="B4785" s="51" t="s">
        <v>19494</v>
      </c>
      <c r="C4785" s="51" t="s">
        <v>10</v>
      </c>
      <c r="D4785" s="51">
        <v>58.65</v>
      </c>
    </row>
    <row r="4786" spans="1:4" ht="15.75" customHeight="1" x14ac:dyDescent="0.3">
      <c r="A4786" s="51">
        <v>4508188</v>
      </c>
      <c r="B4786" s="51" t="s">
        <v>19495</v>
      </c>
      <c r="C4786" s="51" t="s">
        <v>10</v>
      </c>
      <c r="D4786" s="51">
        <v>58.52</v>
      </c>
    </row>
    <row r="4787" spans="1:4" ht="15.75" customHeight="1" x14ac:dyDescent="0.3">
      <c r="A4787" s="51">
        <v>4507824</v>
      </c>
      <c r="B4787" s="51" t="s">
        <v>19496</v>
      </c>
      <c r="C4787" s="51" t="s">
        <v>10</v>
      </c>
      <c r="D4787" s="51">
        <v>64.08</v>
      </c>
    </row>
    <row r="4788" spans="1:4" ht="15.75" customHeight="1" x14ac:dyDescent="0.3">
      <c r="A4788" s="51">
        <v>4507825</v>
      </c>
      <c r="B4788" s="51" t="s">
        <v>19497</v>
      </c>
      <c r="C4788" s="51" t="s">
        <v>10</v>
      </c>
      <c r="D4788" s="51">
        <v>64.31</v>
      </c>
    </row>
    <row r="4789" spans="1:4" ht="15.75" customHeight="1" x14ac:dyDescent="0.3">
      <c r="A4789" s="51">
        <v>4507826</v>
      </c>
      <c r="B4789" s="51" t="s">
        <v>19498</v>
      </c>
      <c r="C4789" s="51" t="s">
        <v>10</v>
      </c>
      <c r="D4789" s="51">
        <v>68.55</v>
      </c>
    </row>
    <row r="4790" spans="1:4" ht="15.75" customHeight="1" x14ac:dyDescent="0.3">
      <c r="A4790" s="51">
        <v>4508179</v>
      </c>
      <c r="B4790" s="51" t="s">
        <v>19499</v>
      </c>
      <c r="C4790" s="51" t="s">
        <v>10</v>
      </c>
      <c r="D4790" s="51">
        <v>68.36</v>
      </c>
    </row>
    <row r="4791" spans="1:4" ht="15.75" customHeight="1" x14ac:dyDescent="0.3">
      <c r="A4791" s="51">
        <v>4507827</v>
      </c>
      <c r="B4791" s="51" t="s">
        <v>19500</v>
      </c>
      <c r="C4791" s="51" t="s">
        <v>10</v>
      </c>
      <c r="D4791" s="51">
        <v>72.03</v>
      </c>
    </row>
    <row r="4792" spans="1:4" ht="15.75" customHeight="1" x14ac:dyDescent="0.3">
      <c r="A4792" s="51">
        <v>4508180</v>
      </c>
      <c r="B4792" s="51" t="s">
        <v>19501</v>
      </c>
      <c r="C4792" s="51" t="s">
        <v>10</v>
      </c>
      <c r="D4792" s="51">
        <v>24.5</v>
      </c>
    </row>
    <row r="4793" spans="1:4" ht="15.75" customHeight="1" x14ac:dyDescent="0.3">
      <c r="A4793" s="51">
        <v>4507739</v>
      </c>
      <c r="B4793" s="51" t="s">
        <v>19502</v>
      </c>
      <c r="C4793" s="51" t="s">
        <v>10</v>
      </c>
      <c r="D4793" s="51">
        <v>25.75</v>
      </c>
    </row>
    <row r="4794" spans="1:4" ht="15.75" customHeight="1" x14ac:dyDescent="0.3">
      <c r="A4794" s="51">
        <v>4508181</v>
      </c>
      <c r="B4794" s="51" t="s">
        <v>19503</v>
      </c>
      <c r="C4794" s="51" t="s">
        <v>10</v>
      </c>
      <c r="D4794" s="51">
        <v>25.73</v>
      </c>
    </row>
    <row r="4795" spans="1:4" ht="15.75" customHeight="1" x14ac:dyDescent="0.3">
      <c r="A4795" s="51">
        <v>4508125</v>
      </c>
      <c r="B4795" s="51" t="s">
        <v>19504</v>
      </c>
      <c r="C4795" s="51" t="s">
        <v>10</v>
      </c>
      <c r="D4795" s="51">
        <v>27.63</v>
      </c>
    </row>
    <row r="4796" spans="1:4" ht="15.75" customHeight="1" x14ac:dyDescent="0.3">
      <c r="A4796" s="51">
        <v>4507828</v>
      </c>
      <c r="B4796" s="51" t="s">
        <v>19505</v>
      </c>
      <c r="C4796" s="51" t="s">
        <v>10</v>
      </c>
      <c r="D4796" s="51">
        <v>27.67</v>
      </c>
    </row>
    <row r="4797" spans="1:4" ht="15.75" customHeight="1" x14ac:dyDescent="0.3">
      <c r="A4797" s="51">
        <v>4507829</v>
      </c>
      <c r="B4797" s="51" t="s">
        <v>19506</v>
      </c>
      <c r="C4797" s="51" t="s">
        <v>10</v>
      </c>
      <c r="D4797" s="51">
        <v>29.74</v>
      </c>
    </row>
    <row r="4798" spans="1:4" ht="15.75" customHeight="1" x14ac:dyDescent="0.3">
      <c r="A4798" s="51">
        <v>4508182</v>
      </c>
      <c r="B4798" s="51" t="s">
        <v>19507</v>
      </c>
      <c r="C4798" s="51" t="s">
        <v>10</v>
      </c>
      <c r="D4798" s="51">
        <v>29.84</v>
      </c>
    </row>
    <row r="4799" spans="1:4" ht="15.75" customHeight="1" x14ac:dyDescent="0.3">
      <c r="A4799" s="51">
        <v>4508092</v>
      </c>
      <c r="B4799" s="51" t="s">
        <v>19508</v>
      </c>
      <c r="C4799" s="51" t="s">
        <v>10</v>
      </c>
      <c r="D4799" s="51">
        <v>31.67</v>
      </c>
    </row>
    <row r="4800" spans="1:4" ht="15.75" customHeight="1" x14ac:dyDescent="0.3">
      <c r="A4800" s="51">
        <v>4507830</v>
      </c>
      <c r="B4800" s="51" t="s">
        <v>19509</v>
      </c>
      <c r="C4800" s="51" t="s">
        <v>10</v>
      </c>
      <c r="D4800" s="51">
        <v>31.83</v>
      </c>
    </row>
    <row r="4801" spans="1:4" ht="15.75" customHeight="1" x14ac:dyDescent="0.3">
      <c r="A4801" s="51">
        <v>4508183</v>
      </c>
      <c r="B4801" s="51" t="s">
        <v>19510</v>
      </c>
      <c r="C4801" s="51" t="s">
        <v>10</v>
      </c>
      <c r="D4801" s="51">
        <v>36.68</v>
      </c>
    </row>
    <row r="4802" spans="1:4" ht="15.75" customHeight="1" x14ac:dyDescent="0.3">
      <c r="A4802" s="51">
        <v>4507831</v>
      </c>
      <c r="B4802" s="51" t="s">
        <v>19511</v>
      </c>
      <c r="C4802" s="51" t="s">
        <v>10</v>
      </c>
      <c r="D4802" s="51">
        <v>34</v>
      </c>
    </row>
    <row r="4803" spans="1:4" ht="15.75" customHeight="1" x14ac:dyDescent="0.3">
      <c r="A4803" s="51">
        <v>4507832</v>
      </c>
      <c r="B4803" s="51" t="s">
        <v>19512</v>
      </c>
      <c r="C4803" s="51" t="s">
        <v>10</v>
      </c>
      <c r="D4803" s="51">
        <v>37.369999999999997</v>
      </c>
    </row>
    <row r="4804" spans="1:4" ht="15.75" customHeight="1" x14ac:dyDescent="0.3">
      <c r="A4804" s="51">
        <v>4507833</v>
      </c>
      <c r="B4804" s="51" t="s">
        <v>19513</v>
      </c>
      <c r="C4804" s="51" t="s">
        <v>10</v>
      </c>
      <c r="D4804" s="51">
        <v>37.31</v>
      </c>
    </row>
    <row r="4805" spans="1:4" ht="15.75" customHeight="1" x14ac:dyDescent="0.3">
      <c r="A4805" s="51">
        <v>4507834</v>
      </c>
      <c r="B4805" s="51" t="s">
        <v>19514</v>
      </c>
      <c r="C4805" s="51" t="s">
        <v>10</v>
      </c>
      <c r="D4805" s="51">
        <v>39.14</v>
      </c>
    </row>
    <row r="4806" spans="1:4" ht="15.75" customHeight="1" x14ac:dyDescent="0.3">
      <c r="A4806" s="51">
        <v>4508184</v>
      </c>
      <c r="B4806" s="51" t="s">
        <v>19515</v>
      </c>
      <c r="C4806" s="51" t="s">
        <v>10</v>
      </c>
      <c r="D4806" s="51">
        <v>39</v>
      </c>
    </row>
    <row r="4807" spans="1:4" ht="15.75" customHeight="1" x14ac:dyDescent="0.3">
      <c r="A4807" s="51">
        <v>4507835</v>
      </c>
      <c r="B4807" s="51" t="s">
        <v>19516</v>
      </c>
      <c r="C4807" s="51" t="s">
        <v>10</v>
      </c>
      <c r="D4807" s="51">
        <v>38.869999999999997</v>
      </c>
    </row>
    <row r="4808" spans="1:4" ht="15.75" customHeight="1" x14ac:dyDescent="0.3">
      <c r="A4808" s="51">
        <v>4508174</v>
      </c>
      <c r="B4808" s="51" t="s">
        <v>19517</v>
      </c>
      <c r="C4808" s="51" t="s">
        <v>10</v>
      </c>
      <c r="D4808" s="51">
        <v>39.130000000000003</v>
      </c>
    </row>
    <row r="4809" spans="1:4" ht="15.75" customHeight="1" x14ac:dyDescent="0.3">
      <c r="A4809" s="51">
        <v>4507836</v>
      </c>
      <c r="B4809" s="51" t="s">
        <v>19518</v>
      </c>
      <c r="C4809" s="51" t="s">
        <v>10</v>
      </c>
      <c r="D4809" s="51">
        <v>38.94</v>
      </c>
    </row>
    <row r="4810" spans="1:4" ht="15.75" customHeight="1" x14ac:dyDescent="0.3">
      <c r="A4810" s="51">
        <v>4507837</v>
      </c>
      <c r="B4810" s="51" t="s">
        <v>19519</v>
      </c>
      <c r="C4810" s="51" t="s">
        <v>10</v>
      </c>
      <c r="D4810" s="51">
        <v>41.25</v>
      </c>
    </row>
    <row r="4811" spans="1:4" ht="15.75" customHeight="1" x14ac:dyDescent="0.3">
      <c r="A4811" s="51">
        <v>4507838</v>
      </c>
      <c r="B4811" s="51" t="s">
        <v>19520</v>
      </c>
      <c r="C4811" s="51" t="s">
        <v>10</v>
      </c>
      <c r="D4811" s="51">
        <v>41.53</v>
      </c>
    </row>
    <row r="4812" spans="1:4" ht="15.75" customHeight="1" x14ac:dyDescent="0.3">
      <c r="A4812" s="51">
        <v>4507839</v>
      </c>
      <c r="B4812" s="51" t="s">
        <v>19521</v>
      </c>
      <c r="C4812" s="51" t="s">
        <v>10</v>
      </c>
      <c r="D4812" s="51">
        <v>43.18</v>
      </c>
    </row>
    <row r="4813" spans="1:4" ht="15.75" customHeight="1" x14ac:dyDescent="0.3">
      <c r="A4813" s="51">
        <v>4508175</v>
      </c>
      <c r="B4813" s="51" t="s">
        <v>19522</v>
      </c>
      <c r="C4813" s="51" t="s">
        <v>10</v>
      </c>
      <c r="D4813" s="51">
        <v>42.99</v>
      </c>
    </row>
    <row r="4814" spans="1:4" ht="15.75" customHeight="1" x14ac:dyDescent="0.3">
      <c r="A4814" s="51">
        <v>4507840</v>
      </c>
      <c r="B4814" s="51" t="s">
        <v>19523</v>
      </c>
      <c r="C4814" s="51" t="s">
        <v>10</v>
      </c>
      <c r="D4814" s="51">
        <v>42.96</v>
      </c>
    </row>
    <row r="4815" spans="1:4" ht="15.75" customHeight="1" x14ac:dyDescent="0.3">
      <c r="A4815" s="51">
        <v>4507841</v>
      </c>
      <c r="B4815" s="51" t="s">
        <v>19524</v>
      </c>
      <c r="C4815" s="51" t="s">
        <v>10</v>
      </c>
      <c r="D4815" s="51">
        <v>42.69</v>
      </c>
    </row>
    <row r="4816" spans="1:4" ht="15.75" customHeight="1" x14ac:dyDescent="0.3">
      <c r="A4816" s="51">
        <v>4507842</v>
      </c>
      <c r="B4816" s="51" t="s">
        <v>19525</v>
      </c>
      <c r="C4816" s="51" t="s">
        <v>10</v>
      </c>
      <c r="D4816" s="51">
        <v>46.26</v>
      </c>
    </row>
    <row r="4817" spans="1:4" ht="15.75" customHeight="1" x14ac:dyDescent="0.3">
      <c r="A4817" s="51">
        <v>4508185</v>
      </c>
      <c r="B4817" s="51" t="s">
        <v>19526</v>
      </c>
      <c r="C4817" s="51" t="s">
        <v>10</v>
      </c>
      <c r="D4817" s="51">
        <v>46.02</v>
      </c>
    </row>
    <row r="4818" spans="1:4" ht="15.75" customHeight="1" x14ac:dyDescent="0.3">
      <c r="A4818" s="51">
        <v>4507843</v>
      </c>
      <c r="B4818" s="51" t="s">
        <v>19527</v>
      </c>
      <c r="C4818" s="51" t="s">
        <v>10</v>
      </c>
      <c r="D4818" s="51">
        <v>45.89</v>
      </c>
    </row>
    <row r="4819" spans="1:4" ht="15.75" customHeight="1" x14ac:dyDescent="0.3">
      <c r="A4819" s="51">
        <v>4507844</v>
      </c>
      <c r="B4819" s="51" t="s">
        <v>19528</v>
      </c>
      <c r="C4819" s="51" t="s">
        <v>10</v>
      </c>
      <c r="D4819" s="51">
        <v>48.51</v>
      </c>
    </row>
    <row r="4820" spans="1:4" ht="15.75" customHeight="1" x14ac:dyDescent="0.3">
      <c r="A4820" s="51">
        <v>4508186</v>
      </c>
      <c r="B4820" s="51" t="s">
        <v>19529</v>
      </c>
      <c r="C4820" s="51" t="s">
        <v>10</v>
      </c>
      <c r="D4820" s="51">
        <v>48.58</v>
      </c>
    </row>
    <row r="4821" spans="1:4" ht="15.75" customHeight="1" x14ac:dyDescent="0.3">
      <c r="A4821" s="51">
        <v>4508187</v>
      </c>
      <c r="B4821" s="51" t="s">
        <v>19530</v>
      </c>
      <c r="C4821" s="51" t="s">
        <v>10</v>
      </c>
      <c r="D4821" s="51">
        <v>48.44</v>
      </c>
    </row>
    <row r="4822" spans="1:4" ht="15.75" customHeight="1" x14ac:dyDescent="0.3">
      <c r="A4822" s="51">
        <v>4507845</v>
      </c>
      <c r="B4822" s="51" t="s">
        <v>19531</v>
      </c>
      <c r="C4822" s="51" t="s">
        <v>10</v>
      </c>
      <c r="D4822" s="51">
        <v>48.17</v>
      </c>
    </row>
    <row r="4823" spans="1:4" ht="15.75" customHeight="1" x14ac:dyDescent="0.3">
      <c r="A4823" s="51">
        <v>4507846</v>
      </c>
      <c r="B4823" s="51" t="s">
        <v>19532</v>
      </c>
      <c r="C4823" s="51" t="s">
        <v>10</v>
      </c>
      <c r="D4823" s="51">
        <v>48.04</v>
      </c>
    </row>
    <row r="4824" spans="1:4" ht="15.75" customHeight="1" x14ac:dyDescent="0.3">
      <c r="A4824" s="51">
        <v>4507847</v>
      </c>
      <c r="B4824" s="51" t="s">
        <v>19533</v>
      </c>
      <c r="C4824" s="51" t="s">
        <v>10</v>
      </c>
      <c r="D4824" s="51">
        <v>53.76</v>
      </c>
    </row>
    <row r="4825" spans="1:4" ht="15.75" customHeight="1" x14ac:dyDescent="0.3">
      <c r="A4825" s="51">
        <v>4507848</v>
      </c>
      <c r="B4825" s="51" t="s">
        <v>19534</v>
      </c>
      <c r="C4825" s="51" t="s">
        <v>10</v>
      </c>
      <c r="D4825" s="51">
        <v>53.38</v>
      </c>
    </row>
    <row r="4826" spans="1:4" ht="15.75" customHeight="1" x14ac:dyDescent="0.3">
      <c r="A4826" s="51">
        <v>4507849</v>
      </c>
      <c r="B4826" s="51" t="s">
        <v>19535</v>
      </c>
      <c r="C4826" s="51" t="s">
        <v>10</v>
      </c>
      <c r="D4826" s="51">
        <v>53.21</v>
      </c>
    </row>
    <row r="4827" spans="1:4" ht="15.75" customHeight="1" x14ac:dyDescent="0.3">
      <c r="A4827" s="51">
        <v>4508176</v>
      </c>
      <c r="B4827" s="51" t="s">
        <v>19536</v>
      </c>
      <c r="C4827" s="51" t="s">
        <v>10</v>
      </c>
      <c r="D4827" s="51">
        <v>54.73</v>
      </c>
    </row>
    <row r="4828" spans="1:4" ht="15.75" customHeight="1" x14ac:dyDescent="0.3">
      <c r="A4828" s="51">
        <v>4507850</v>
      </c>
      <c r="B4828" s="51" t="s">
        <v>19537</v>
      </c>
      <c r="C4828" s="51" t="s">
        <v>10</v>
      </c>
      <c r="D4828" s="51">
        <v>54.54</v>
      </c>
    </row>
    <row r="4829" spans="1:4" ht="15.75" customHeight="1" x14ac:dyDescent="0.3">
      <c r="A4829" s="51">
        <v>4507956</v>
      </c>
      <c r="B4829" s="51" t="s">
        <v>19538</v>
      </c>
      <c r="C4829" s="51" t="s">
        <v>14790</v>
      </c>
      <c r="D4829" s="51">
        <v>10.6</v>
      </c>
    </row>
    <row r="4830" spans="1:4" ht="15.75" customHeight="1" x14ac:dyDescent="0.3">
      <c r="A4830" s="51">
        <v>4507957</v>
      </c>
      <c r="B4830" s="51" t="s">
        <v>19539</v>
      </c>
      <c r="C4830" s="51" t="s">
        <v>14790</v>
      </c>
      <c r="D4830" s="51">
        <v>10.58</v>
      </c>
    </row>
    <row r="4831" spans="1:4" ht="15.75" customHeight="1" x14ac:dyDescent="0.3">
      <c r="A4831" s="51">
        <v>4507958</v>
      </c>
      <c r="B4831" s="51" t="s">
        <v>19540</v>
      </c>
      <c r="C4831" s="51" t="s">
        <v>14790</v>
      </c>
      <c r="D4831" s="51">
        <v>14.88</v>
      </c>
    </row>
    <row r="4832" spans="1:4" ht="15.75" customHeight="1" x14ac:dyDescent="0.3">
      <c r="A4832" s="51">
        <v>4507959</v>
      </c>
      <c r="B4832" s="51" t="s">
        <v>19541</v>
      </c>
      <c r="C4832" s="51" t="s">
        <v>14790</v>
      </c>
      <c r="D4832" s="51">
        <v>14.88</v>
      </c>
    </row>
    <row r="4833" spans="1:4" ht="15.75" customHeight="1" x14ac:dyDescent="0.3">
      <c r="A4833" s="51">
        <v>4516138</v>
      </c>
      <c r="B4833" s="51" t="s">
        <v>19542</v>
      </c>
      <c r="C4833" s="51" t="s">
        <v>14790</v>
      </c>
      <c r="D4833" s="51">
        <v>9.66</v>
      </c>
    </row>
    <row r="4834" spans="1:4" ht="15.75" customHeight="1" x14ac:dyDescent="0.3">
      <c r="A4834" s="51">
        <v>4516137</v>
      </c>
      <c r="B4834" s="51" t="s">
        <v>19543</v>
      </c>
      <c r="C4834" s="51" t="s">
        <v>16138</v>
      </c>
      <c r="D4834" s="51">
        <v>161.72</v>
      </c>
    </row>
    <row r="4835" spans="1:4" ht="15.75" customHeight="1" x14ac:dyDescent="0.3">
      <c r="A4835" s="51">
        <v>4805755</v>
      </c>
      <c r="B4835" s="51" t="s">
        <v>19544</v>
      </c>
      <c r="C4835" s="51" t="s">
        <v>14899</v>
      </c>
      <c r="D4835" s="51">
        <v>42.59</v>
      </c>
    </row>
    <row r="4836" spans="1:4" ht="15.75" customHeight="1" x14ac:dyDescent="0.3">
      <c r="A4836" s="51">
        <v>4805756</v>
      </c>
      <c r="B4836" s="51" t="s">
        <v>19545</v>
      </c>
      <c r="C4836" s="51" t="s">
        <v>16138</v>
      </c>
      <c r="D4836" s="51">
        <v>6.39</v>
      </c>
    </row>
    <row r="4837" spans="1:4" ht="15.75" customHeight="1" x14ac:dyDescent="0.3">
      <c r="A4837" s="51">
        <v>4816020</v>
      </c>
      <c r="B4837" s="51" t="s">
        <v>19546</v>
      </c>
      <c r="C4837" s="51" t="s">
        <v>14899</v>
      </c>
      <c r="D4837" s="51">
        <v>12.77</v>
      </c>
    </row>
    <row r="4838" spans="1:4" ht="15.75" customHeight="1" x14ac:dyDescent="0.3">
      <c r="A4838" s="51">
        <v>4816019</v>
      </c>
      <c r="B4838" s="51" t="s">
        <v>19547</v>
      </c>
      <c r="C4838" s="51" t="s">
        <v>14899</v>
      </c>
      <c r="D4838" s="51">
        <v>7.79</v>
      </c>
    </row>
    <row r="4839" spans="1:4" ht="15.75" customHeight="1" x14ac:dyDescent="0.3">
      <c r="A4839" s="51">
        <v>4816018</v>
      </c>
      <c r="B4839" s="51" t="s">
        <v>19548</v>
      </c>
      <c r="C4839" s="51" t="s">
        <v>14899</v>
      </c>
      <c r="D4839" s="51">
        <v>5.34</v>
      </c>
    </row>
    <row r="4840" spans="1:4" ht="15.75" customHeight="1" x14ac:dyDescent="0.3">
      <c r="A4840" s="51">
        <v>4816012</v>
      </c>
      <c r="B4840" s="51" t="s">
        <v>19549</v>
      </c>
      <c r="C4840" s="51" t="s">
        <v>14899</v>
      </c>
      <c r="D4840" s="51">
        <v>56.81</v>
      </c>
    </row>
    <row r="4841" spans="1:4" ht="15.75" customHeight="1" x14ac:dyDescent="0.3">
      <c r="A4841" s="51">
        <v>4815805</v>
      </c>
      <c r="B4841" s="51" t="s">
        <v>19550</v>
      </c>
      <c r="C4841" s="51" t="s">
        <v>16138</v>
      </c>
      <c r="D4841" s="51">
        <v>14.43</v>
      </c>
    </row>
    <row r="4842" spans="1:4" ht="15.75" customHeight="1" x14ac:dyDescent="0.3">
      <c r="A4842" s="51">
        <v>4815802</v>
      </c>
      <c r="B4842" s="51" t="s">
        <v>19551</v>
      </c>
      <c r="C4842" s="51" t="s">
        <v>16138</v>
      </c>
      <c r="D4842" s="51">
        <v>21.31</v>
      </c>
    </row>
    <row r="4843" spans="1:4" ht="15.75" customHeight="1" x14ac:dyDescent="0.3">
      <c r="A4843" s="51">
        <v>4805754</v>
      </c>
      <c r="B4843" s="51" t="s">
        <v>19552</v>
      </c>
      <c r="C4843" s="51" t="s">
        <v>14899</v>
      </c>
      <c r="D4843" s="51">
        <v>8.32</v>
      </c>
    </row>
    <row r="4844" spans="1:4" ht="15.75" customHeight="1" x14ac:dyDescent="0.3">
      <c r="A4844" s="51">
        <v>4816145</v>
      </c>
      <c r="B4844" s="51" t="s">
        <v>19553</v>
      </c>
      <c r="C4844" s="51" t="s">
        <v>10</v>
      </c>
      <c r="D4844" s="51">
        <v>30.49</v>
      </c>
    </row>
    <row r="4845" spans="1:4" ht="15.75" customHeight="1" x14ac:dyDescent="0.3">
      <c r="A4845" s="51">
        <v>4816144</v>
      </c>
      <c r="B4845" s="51" t="s">
        <v>19554</v>
      </c>
      <c r="C4845" s="51" t="s">
        <v>10</v>
      </c>
      <c r="D4845" s="51">
        <v>28.55</v>
      </c>
    </row>
    <row r="4846" spans="1:4" ht="15.75" customHeight="1" x14ac:dyDescent="0.3">
      <c r="A4846" s="51">
        <v>4816147</v>
      </c>
      <c r="B4846" s="51" t="s">
        <v>19555</v>
      </c>
      <c r="C4846" s="51" t="s">
        <v>10</v>
      </c>
      <c r="D4846" s="51">
        <v>42.16</v>
      </c>
    </row>
    <row r="4847" spans="1:4" ht="15.75" customHeight="1" x14ac:dyDescent="0.3">
      <c r="A4847" s="51">
        <v>4816146</v>
      </c>
      <c r="B4847" s="51" t="s">
        <v>19556</v>
      </c>
      <c r="C4847" s="51" t="s">
        <v>10</v>
      </c>
      <c r="D4847" s="51">
        <v>38.659999999999997</v>
      </c>
    </row>
    <row r="4848" spans="1:4" ht="15.75" customHeight="1" x14ac:dyDescent="0.3">
      <c r="A4848" s="51">
        <v>4816121</v>
      </c>
      <c r="B4848" s="51" t="s">
        <v>19557</v>
      </c>
      <c r="C4848" s="51" t="s">
        <v>10</v>
      </c>
      <c r="D4848" s="51">
        <v>33.1</v>
      </c>
    </row>
    <row r="4849" spans="1:4" ht="15.75" customHeight="1" x14ac:dyDescent="0.3">
      <c r="A4849" s="51">
        <v>4816120</v>
      </c>
      <c r="B4849" s="51" t="s">
        <v>19558</v>
      </c>
      <c r="C4849" s="51" t="s">
        <v>10</v>
      </c>
      <c r="D4849" s="51">
        <v>30.37</v>
      </c>
    </row>
    <row r="4850" spans="1:4" ht="15.75" customHeight="1" x14ac:dyDescent="0.3">
      <c r="A4850" s="51">
        <v>4816123</v>
      </c>
      <c r="B4850" s="51" t="s">
        <v>19559</v>
      </c>
      <c r="C4850" s="51" t="s">
        <v>10</v>
      </c>
      <c r="D4850" s="51">
        <v>44.24</v>
      </c>
    </row>
    <row r="4851" spans="1:4" ht="15.75" customHeight="1" x14ac:dyDescent="0.3">
      <c r="A4851" s="51">
        <v>4816122</v>
      </c>
      <c r="B4851" s="51" t="s">
        <v>19560</v>
      </c>
      <c r="C4851" s="51" t="s">
        <v>10</v>
      </c>
      <c r="D4851" s="51">
        <v>40.35</v>
      </c>
    </row>
    <row r="4852" spans="1:4" ht="15.75" customHeight="1" x14ac:dyDescent="0.3">
      <c r="A4852" s="51">
        <v>4816125</v>
      </c>
      <c r="B4852" s="51" t="s">
        <v>19561</v>
      </c>
      <c r="C4852" s="51" t="s">
        <v>10</v>
      </c>
      <c r="D4852" s="51">
        <v>62.45</v>
      </c>
    </row>
    <row r="4853" spans="1:4" ht="15.75" customHeight="1" x14ac:dyDescent="0.3">
      <c r="A4853" s="51">
        <v>4816124</v>
      </c>
      <c r="B4853" s="51" t="s">
        <v>19562</v>
      </c>
      <c r="C4853" s="51" t="s">
        <v>10</v>
      </c>
      <c r="D4853" s="51">
        <v>55.45</v>
      </c>
    </row>
    <row r="4854" spans="1:4" ht="15.75" customHeight="1" x14ac:dyDescent="0.3">
      <c r="A4854" s="51">
        <v>4816022</v>
      </c>
      <c r="B4854" s="51" t="s">
        <v>19563</v>
      </c>
      <c r="C4854" s="51" t="s">
        <v>10</v>
      </c>
      <c r="D4854" s="51">
        <v>83.32</v>
      </c>
    </row>
    <row r="4855" spans="1:4" ht="15.75" customHeight="1" x14ac:dyDescent="0.3">
      <c r="A4855" s="51">
        <v>4816021</v>
      </c>
      <c r="B4855" s="51" t="s">
        <v>19564</v>
      </c>
      <c r="C4855" s="51" t="s">
        <v>10</v>
      </c>
      <c r="D4855" s="51">
        <v>72.489999999999995</v>
      </c>
    </row>
    <row r="4856" spans="1:4" ht="15.75" customHeight="1" x14ac:dyDescent="0.3">
      <c r="A4856" s="51">
        <v>4816106</v>
      </c>
      <c r="B4856" s="51" t="s">
        <v>19565</v>
      </c>
      <c r="C4856" s="51" t="s">
        <v>10</v>
      </c>
      <c r="D4856" s="51">
        <v>34.520000000000003</v>
      </c>
    </row>
    <row r="4857" spans="1:4" ht="15.75" customHeight="1" x14ac:dyDescent="0.3">
      <c r="A4857" s="51">
        <v>4816105</v>
      </c>
      <c r="B4857" s="51" t="s">
        <v>19566</v>
      </c>
      <c r="C4857" s="51" t="s">
        <v>10</v>
      </c>
      <c r="D4857" s="51">
        <v>31.79</v>
      </c>
    </row>
    <row r="4858" spans="1:4" ht="15.75" customHeight="1" x14ac:dyDescent="0.3">
      <c r="A4858" s="51">
        <v>4816108</v>
      </c>
      <c r="B4858" s="51" t="s">
        <v>19567</v>
      </c>
      <c r="C4858" s="51" t="s">
        <v>10</v>
      </c>
      <c r="D4858" s="51">
        <v>45.66</v>
      </c>
    </row>
    <row r="4859" spans="1:4" ht="15.75" customHeight="1" x14ac:dyDescent="0.3">
      <c r="A4859" s="51">
        <v>4816107</v>
      </c>
      <c r="B4859" s="51" t="s">
        <v>19568</v>
      </c>
      <c r="C4859" s="51" t="s">
        <v>10</v>
      </c>
      <c r="D4859" s="51">
        <v>41.77</v>
      </c>
    </row>
    <row r="4860" spans="1:4" ht="15.75" customHeight="1" x14ac:dyDescent="0.3">
      <c r="A4860" s="51">
        <v>4816110</v>
      </c>
      <c r="B4860" s="51" t="s">
        <v>19569</v>
      </c>
      <c r="C4860" s="51" t="s">
        <v>10</v>
      </c>
      <c r="D4860" s="51">
        <v>63.87</v>
      </c>
    </row>
    <row r="4861" spans="1:4" ht="15.75" customHeight="1" x14ac:dyDescent="0.3">
      <c r="A4861" s="51">
        <v>4816109</v>
      </c>
      <c r="B4861" s="51" t="s">
        <v>19570</v>
      </c>
      <c r="C4861" s="51" t="s">
        <v>10</v>
      </c>
      <c r="D4861" s="51">
        <v>56.87</v>
      </c>
    </row>
    <row r="4862" spans="1:4" ht="15.75" customHeight="1" x14ac:dyDescent="0.3">
      <c r="A4862" s="51">
        <v>4816100</v>
      </c>
      <c r="B4862" s="51" t="s">
        <v>19571</v>
      </c>
      <c r="C4862" s="51" t="s">
        <v>10</v>
      </c>
      <c r="D4862" s="51">
        <v>33.979999999999997</v>
      </c>
    </row>
    <row r="4863" spans="1:4" ht="15.75" customHeight="1" x14ac:dyDescent="0.3">
      <c r="A4863" s="51">
        <v>4816099</v>
      </c>
      <c r="B4863" s="51" t="s">
        <v>19572</v>
      </c>
      <c r="C4863" s="51" t="s">
        <v>10</v>
      </c>
      <c r="D4863" s="51">
        <v>32.42</v>
      </c>
    </row>
    <row r="4864" spans="1:4" ht="15.75" customHeight="1" x14ac:dyDescent="0.3">
      <c r="A4864" s="51">
        <v>4816102</v>
      </c>
      <c r="B4864" s="51" t="s">
        <v>19573</v>
      </c>
      <c r="C4864" s="51" t="s">
        <v>10</v>
      </c>
      <c r="D4864" s="51">
        <v>44.02</v>
      </c>
    </row>
    <row r="4865" spans="1:4" ht="15.75" customHeight="1" x14ac:dyDescent="0.3">
      <c r="A4865" s="51">
        <v>4816101</v>
      </c>
      <c r="B4865" s="51" t="s">
        <v>19574</v>
      </c>
      <c r="C4865" s="51" t="s">
        <v>10</v>
      </c>
      <c r="D4865" s="51">
        <v>42.67</v>
      </c>
    </row>
    <row r="4866" spans="1:4" ht="15.75" customHeight="1" x14ac:dyDescent="0.3">
      <c r="A4866" s="51">
        <v>4816104</v>
      </c>
      <c r="B4866" s="51" t="s">
        <v>19575</v>
      </c>
      <c r="C4866" s="51" t="s">
        <v>10</v>
      </c>
      <c r="D4866" s="51">
        <v>61.81</v>
      </c>
    </row>
    <row r="4867" spans="1:4" ht="15.75" customHeight="1" x14ac:dyDescent="0.3">
      <c r="A4867" s="51">
        <v>4816103</v>
      </c>
      <c r="B4867" s="51" t="s">
        <v>19576</v>
      </c>
      <c r="C4867" s="51" t="s">
        <v>10</v>
      </c>
      <c r="D4867" s="51">
        <v>57.8</v>
      </c>
    </row>
    <row r="4868" spans="1:4" ht="15.75" customHeight="1" x14ac:dyDescent="0.3">
      <c r="A4868" s="51">
        <v>4815804</v>
      </c>
      <c r="B4868" s="51" t="s">
        <v>19577</v>
      </c>
      <c r="C4868" s="51" t="s">
        <v>14704</v>
      </c>
      <c r="D4868" s="51">
        <v>0.63</v>
      </c>
    </row>
    <row r="4869" spans="1:4" ht="15.75" customHeight="1" x14ac:dyDescent="0.3">
      <c r="A4869" s="51">
        <v>4816002</v>
      </c>
      <c r="B4869" s="51" t="s">
        <v>19578</v>
      </c>
      <c r="C4869" s="51" t="s">
        <v>14899</v>
      </c>
      <c r="D4869" s="51">
        <v>1553.08</v>
      </c>
    </row>
    <row r="4870" spans="1:4" ht="15.75" customHeight="1" x14ac:dyDescent="0.3">
      <c r="A4870" s="51">
        <v>4805765</v>
      </c>
      <c r="B4870" s="51" t="s">
        <v>19579</v>
      </c>
      <c r="C4870" s="51" t="s">
        <v>14899</v>
      </c>
      <c r="D4870" s="51">
        <v>206.87</v>
      </c>
    </row>
    <row r="4871" spans="1:4" ht="15.75" customHeight="1" x14ac:dyDescent="0.3">
      <c r="A4871" s="51">
        <v>4816000</v>
      </c>
      <c r="B4871" s="51" t="s">
        <v>19580</v>
      </c>
      <c r="C4871" s="51" t="s">
        <v>14899</v>
      </c>
      <c r="D4871" s="51">
        <v>608.61</v>
      </c>
    </row>
    <row r="4872" spans="1:4" ht="15.75" customHeight="1" x14ac:dyDescent="0.3">
      <c r="A4872" s="51">
        <v>4816001</v>
      </c>
      <c r="B4872" s="51" t="s">
        <v>19581</v>
      </c>
      <c r="C4872" s="51" t="s">
        <v>14899</v>
      </c>
      <c r="D4872" s="51">
        <v>955.65</v>
      </c>
    </row>
    <row r="4873" spans="1:4" ht="15.75" customHeight="1" x14ac:dyDescent="0.3">
      <c r="A4873" s="51">
        <v>4805749</v>
      </c>
      <c r="B4873" s="51" t="s">
        <v>19582</v>
      </c>
      <c r="C4873" s="51" t="s">
        <v>14899</v>
      </c>
      <c r="D4873" s="51">
        <v>97.61</v>
      </c>
    </row>
    <row r="4874" spans="1:4" ht="15.75" customHeight="1" x14ac:dyDescent="0.3">
      <c r="A4874" s="51">
        <v>4805751</v>
      </c>
      <c r="B4874" s="51" t="s">
        <v>19583</v>
      </c>
      <c r="C4874" s="51" t="s">
        <v>14899</v>
      </c>
      <c r="D4874" s="51">
        <v>73.2</v>
      </c>
    </row>
    <row r="4875" spans="1:4" ht="15.75" customHeight="1" x14ac:dyDescent="0.3">
      <c r="A4875" s="51">
        <v>4805752</v>
      </c>
      <c r="B4875" s="51" t="s">
        <v>19584</v>
      </c>
      <c r="C4875" s="51" t="s">
        <v>14899</v>
      </c>
      <c r="D4875" s="51">
        <v>87.85</v>
      </c>
    </row>
    <row r="4876" spans="1:4" ht="15.75" customHeight="1" x14ac:dyDescent="0.3">
      <c r="A4876" s="51">
        <v>4805753</v>
      </c>
      <c r="B4876" s="51" t="s">
        <v>19585</v>
      </c>
      <c r="C4876" s="51" t="s">
        <v>14899</v>
      </c>
      <c r="D4876" s="51">
        <v>102.49</v>
      </c>
    </row>
    <row r="4877" spans="1:4" ht="15.75" customHeight="1" x14ac:dyDescent="0.3">
      <c r="A4877" s="51">
        <v>4805750</v>
      </c>
      <c r="B4877" s="51" t="s">
        <v>19586</v>
      </c>
      <c r="C4877" s="51" t="s">
        <v>14899</v>
      </c>
      <c r="D4877" s="51">
        <v>58.56</v>
      </c>
    </row>
    <row r="4878" spans="1:4" ht="15.75" customHeight="1" x14ac:dyDescent="0.3">
      <c r="A4878" s="51">
        <v>4805767</v>
      </c>
      <c r="B4878" s="51" t="s">
        <v>19587</v>
      </c>
      <c r="C4878" s="51" t="s">
        <v>14899</v>
      </c>
      <c r="D4878" s="51">
        <v>100.41</v>
      </c>
    </row>
    <row r="4879" spans="1:4" ht="15.75" customHeight="1" x14ac:dyDescent="0.3">
      <c r="A4879" s="51">
        <v>4805769</v>
      </c>
      <c r="B4879" s="51" t="s">
        <v>19588</v>
      </c>
      <c r="C4879" s="51" t="s">
        <v>14899</v>
      </c>
      <c r="D4879" s="51">
        <v>119.53</v>
      </c>
    </row>
    <row r="4880" spans="1:4" ht="15.75" customHeight="1" x14ac:dyDescent="0.3">
      <c r="A4880" s="51">
        <v>4805770</v>
      </c>
      <c r="B4880" s="51" t="s">
        <v>19589</v>
      </c>
      <c r="C4880" s="51" t="s">
        <v>14899</v>
      </c>
      <c r="D4880" s="51">
        <v>138.65</v>
      </c>
    </row>
    <row r="4881" spans="1:4" ht="15.75" customHeight="1" x14ac:dyDescent="0.3">
      <c r="A4881" s="51">
        <v>4805760</v>
      </c>
      <c r="B4881" s="51" t="s">
        <v>19590</v>
      </c>
      <c r="C4881" s="51" t="s">
        <v>14899</v>
      </c>
      <c r="D4881" s="51">
        <v>81.28</v>
      </c>
    </row>
    <row r="4882" spans="1:4" ht="15.75" customHeight="1" x14ac:dyDescent="0.3">
      <c r="A4882" s="51">
        <v>4805757</v>
      </c>
      <c r="B4882" s="51" t="s">
        <v>19591</v>
      </c>
      <c r="C4882" s="51" t="s">
        <v>14899</v>
      </c>
      <c r="D4882" s="51">
        <v>6.93</v>
      </c>
    </row>
    <row r="4883" spans="1:4" ht="15.75" customHeight="1" x14ac:dyDescent="0.3">
      <c r="A4883" s="51">
        <v>4805762</v>
      </c>
      <c r="B4883" s="51" t="s">
        <v>19592</v>
      </c>
      <c r="C4883" s="51" t="s">
        <v>14899</v>
      </c>
      <c r="D4883" s="51">
        <v>8.49</v>
      </c>
    </row>
    <row r="4884" spans="1:4" ht="15.75" customHeight="1" x14ac:dyDescent="0.3">
      <c r="A4884" s="51">
        <v>4806395</v>
      </c>
      <c r="B4884" s="51" t="s">
        <v>19593</v>
      </c>
      <c r="C4884" s="51" t="s">
        <v>14704</v>
      </c>
      <c r="D4884" s="51">
        <v>6.23</v>
      </c>
    </row>
    <row r="4885" spans="1:4" ht="15.75" customHeight="1" x14ac:dyDescent="0.3">
      <c r="A4885" s="51">
        <v>4816003</v>
      </c>
      <c r="B4885" s="51" t="s">
        <v>19594</v>
      </c>
      <c r="C4885" s="51" t="s">
        <v>10</v>
      </c>
      <c r="D4885" s="51">
        <v>42.24</v>
      </c>
    </row>
    <row r="4886" spans="1:4" ht="15.75" customHeight="1" x14ac:dyDescent="0.3">
      <c r="A4886" s="51">
        <v>4816017</v>
      </c>
      <c r="B4886" s="51" t="s">
        <v>19595</v>
      </c>
      <c r="C4886" s="51" t="s">
        <v>14899</v>
      </c>
      <c r="D4886" s="51">
        <v>22.66</v>
      </c>
    </row>
    <row r="4887" spans="1:4" ht="15.75" customHeight="1" x14ac:dyDescent="0.3">
      <c r="A4887" s="51">
        <v>4816023</v>
      </c>
      <c r="B4887" s="51" t="s">
        <v>19596</v>
      </c>
      <c r="C4887" s="51" t="s">
        <v>17898</v>
      </c>
      <c r="D4887" s="51">
        <v>257.89999999999998</v>
      </c>
    </row>
    <row r="4888" spans="1:4" ht="15.75" customHeight="1" x14ac:dyDescent="0.3">
      <c r="A4888" s="51">
        <v>4816025</v>
      </c>
      <c r="B4888" s="51" t="s">
        <v>19597</v>
      </c>
      <c r="C4888" s="51" t="s">
        <v>17898</v>
      </c>
      <c r="D4888" s="51">
        <v>454.65</v>
      </c>
    </row>
    <row r="4889" spans="1:4" ht="15.75" customHeight="1" x14ac:dyDescent="0.3">
      <c r="A4889" s="51">
        <v>4816024</v>
      </c>
      <c r="B4889" s="51" t="s">
        <v>19598</v>
      </c>
      <c r="C4889" s="51" t="s">
        <v>17898</v>
      </c>
      <c r="D4889" s="51">
        <v>319.69</v>
      </c>
    </row>
    <row r="4890" spans="1:4" ht="15.75" customHeight="1" x14ac:dyDescent="0.3">
      <c r="A4890" s="51">
        <v>4816005</v>
      </c>
      <c r="B4890" s="51" t="s">
        <v>19599</v>
      </c>
      <c r="C4890" s="51" t="s">
        <v>14899</v>
      </c>
      <c r="D4890" s="51">
        <v>107.57</v>
      </c>
    </row>
    <row r="4891" spans="1:4" ht="15.75" customHeight="1" x14ac:dyDescent="0.3">
      <c r="A4891" s="51">
        <v>4800400</v>
      </c>
      <c r="B4891" s="51" t="s">
        <v>19600</v>
      </c>
      <c r="C4891" s="51" t="s">
        <v>16138</v>
      </c>
      <c r="D4891" s="51">
        <v>6.81</v>
      </c>
    </row>
    <row r="4892" spans="1:4" ht="15.75" customHeight="1" x14ac:dyDescent="0.3">
      <c r="A4892" s="51">
        <v>4816016</v>
      </c>
      <c r="B4892" s="51" t="s">
        <v>19601</v>
      </c>
      <c r="C4892" s="51" t="s">
        <v>14899</v>
      </c>
      <c r="D4892" s="51">
        <v>42.77</v>
      </c>
    </row>
    <row r="4893" spans="1:4" ht="15.75" customHeight="1" x14ac:dyDescent="0.3">
      <c r="A4893" s="51">
        <v>4800412</v>
      </c>
      <c r="B4893" s="51" t="s">
        <v>19602</v>
      </c>
      <c r="C4893" s="51" t="s">
        <v>16138</v>
      </c>
      <c r="D4893" s="51">
        <v>5.86</v>
      </c>
    </row>
    <row r="4894" spans="1:4" ht="15.75" customHeight="1" x14ac:dyDescent="0.3">
      <c r="A4894" s="51">
        <v>4815671</v>
      </c>
      <c r="B4894" s="51" t="s">
        <v>19603</v>
      </c>
      <c r="C4894" s="51" t="s">
        <v>14899</v>
      </c>
      <c r="D4894" s="51">
        <v>21.22</v>
      </c>
    </row>
    <row r="4895" spans="1:4" ht="15.75" customHeight="1" x14ac:dyDescent="0.3">
      <c r="A4895" s="51">
        <v>4815803</v>
      </c>
      <c r="B4895" s="51" t="s">
        <v>19604</v>
      </c>
      <c r="C4895" s="51" t="s">
        <v>10</v>
      </c>
      <c r="D4895" s="51">
        <v>8.58</v>
      </c>
    </row>
    <row r="4896" spans="1:4" ht="15.75" customHeight="1" x14ac:dyDescent="0.3">
      <c r="A4896" s="51">
        <v>4816011</v>
      </c>
      <c r="B4896" s="51" t="s">
        <v>19605</v>
      </c>
      <c r="C4896" s="51" t="s">
        <v>14899</v>
      </c>
      <c r="D4896" s="51">
        <v>1809.47</v>
      </c>
    </row>
    <row r="4897" spans="1:4" ht="15.75" customHeight="1" x14ac:dyDescent="0.3">
      <c r="A4897" s="51">
        <v>4816014</v>
      </c>
      <c r="B4897" s="51" t="s">
        <v>19606</v>
      </c>
      <c r="C4897" s="51" t="s">
        <v>14899</v>
      </c>
      <c r="D4897" s="51">
        <v>52.52</v>
      </c>
    </row>
    <row r="4898" spans="1:4" ht="15.75" customHeight="1" x14ac:dyDescent="0.3">
      <c r="A4898" s="51">
        <v>4816010</v>
      </c>
      <c r="B4898" s="51" t="s">
        <v>19607</v>
      </c>
      <c r="C4898" s="51" t="s">
        <v>14899</v>
      </c>
      <c r="D4898" s="51">
        <v>38.51</v>
      </c>
    </row>
    <row r="4899" spans="1:4" ht="15.75" customHeight="1" x14ac:dyDescent="0.3">
      <c r="A4899" s="51">
        <v>4816015</v>
      </c>
      <c r="B4899" s="51" t="s">
        <v>19608</v>
      </c>
      <c r="C4899" s="51" t="s">
        <v>14899</v>
      </c>
      <c r="D4899" s="51">
        <v>23.47</v>
      </c>
    </row>
    <row r="4900" spans="1:4" ht="15.75" customHeight="1" x14ac:dyDescent="0.3">
      <c r="A4900" s="51">
        <v>4816119</v>
      </c>
      <c r="B4900" s="51" t="s">
        <v>19609</v>
      </c>
      <c r="C4900" s="51" t="s">
        <v>14899</v>
      </c>
      <c r="D4900" s="51">
        <v>48.26</v>
      </c>
    </row>
    <row r="4901" spans="1:4" ht="15.75" customHeight="1" x14ac:dyDescent="0.3">
      <c r="A4901" s="51">
        <v>4816004</v>
      </c>
      <c r="B4901" s="51" t="s">
        <v>19610</v>
      </c>
      <c r="C4901" s="51" t="s">
        <v>10</v>
      </c>
      <c r="D4901" s="51">
        <v>51.3</v>
      </c>
    </row>
    <row r="4902" spans="1:4" ht="15.75" customHeight="1" x14ac:dyDescent="0.3">
      <c r="A4902" s="51">
        <v>4915652</v>
      </c>
      <c r="B4902" s="51" t="s">
        <v>19611</v>
      </c>
      <c r="C4902" s="51" t="s">
        <v>14704</v>
      </c>
      <c r="D4902" s="51">
        <v>7.92</v>
      </c>
    </row>
    <row r="4903" spans="1:4" ht="15.75" customHeight="1" x14ac:dyDescent="0.3">
      <c r="A4903" s="51">
        <v>4915651</v>
      </c>
      <c r="B4903" s="51" t="s">
        <v>19612</v>
      </c>
      <c r="C4903" s="51" t="s">
        <v>14704</v>
      </c>
      <c r="D4903" s="51">
        <v>10.3</v>
      </c>
    </row>
    <row r="4904" spans="1:4" ht="15.75" customHeight="1" x14ac:dyDescent="0.3">
      <c r="A4904" s="51">
        <v>4915723</v>
      </c>
      <c r="B4904" s="51" t="s">
        <v>19613</v>
      </c>
      <c r="C4904" s="51" t="s">
        <v>16138</v>
      </c>
      <c r="D4904" s="51">
        <v>3.88</v>
      </c>
    </row>
    <row r="4905" spans="1:4" ht="15.75" customHeight="1" x14ac:dyDescent="0.3">
      <c r="A4905" s="51">
        <v>4915724</v>
      </c>
      <c r="B4905" s="51" t="s">
        <v>19614</v>
      </c>
      <c r="C4905" s="51" t="s">
        <v>16138</v>
      </c>
      <c r="D4905" s="51">
        <v>1.99</v>
      </c>
    </row>
    <row r="4906" spans="1:4" ht="15.75" customHeight="1" x14ac:dyDescent="0.3">
      <c r="A4906" s="51">
        <v>4915637</v>
      </c>
      <c r="B4906" s="51" t="s">
        <v>19615</v>
      </c>
      <c r="C4906" s="51" t="s">
        <v>16138</v>
      </c>
      <c r="D4906" s="51">
        <v>0.98</v>
      </c>
    </row>
    <row r="4907" spans="1:4" ht="15.75" customHeight="1" x14ac:dyDescent="0.3">
      <c r="A4907" s="51">
        <v>4915779</v>
      </c>
      <c r="B4907" s="51" t="s">
        <v>19616</v>
      </c>
      <c r="C4907" s="51" t="s">
        <v>16138</v>
      </c>
      <c r="D4907" s="51">
        <v>0.69</v>
      </c>
    </row>
    <row r="4908" spans="1:4" ht="15.75" customHeight="1" x14ac:dyDescent="0.3">
      <c r="A4908" s="51">
        <v>4915638</v>
      </c>
      <c r="B4908" s="51" t="s">
        <v>19617</v>
      </c>
      <c r="C4908" s="51" t="s">
        <v>16138</v>
      </c>
      <c r="D4908" s="51">
        <v>0.82</v>
      </c>
    </row>
    <row r="4909" spans="1:4" ht="15.75" customHeight="1" x14ac:dyDescent="0.3">
      <c r="A4909" s="51">
        <v>4915636</v>
      </c>
      <c r="B4909" s="51" t="s">
        <v>19618</v>
      </c>
      <c r="C4909" s="51" t="s">
        <v>16138</v>
      </c>
      <c r="D4909" s="51">
        <v>1.01</v>
      </c>
    </row>
    <row r="4910" spans="1:4" ht="15.75" customHeight="1" x14ac:dyDescent="0.3">
      <c r="A4910" s="51">
        <v>4915744</v>
      </c>
      <c r="B4910" s="51" t="s">
        <v>19619</v>
      </c>
      <c r="C4910" s="51" t="s">
        <v>16138</v>
      </c>
      <c r="D4910" s="51">
        <v>0.98</v>
      </c>
    </row>
    <row r="4911" spans="1:4" ht="15.75" customHeight="1" x14ac:dyDescent="0.3">
      <c r="A4911" s="51">
        <v>4915700</v>
      </c>
      <c r="B4911" s="51" t="s">
        <v>19620</v>
      </c>
      <c r="C4911" s="51" t="s">
        <v>16138</v>
      </c>
      <c r="D4911" s="51">
        <v>1.18</v>
      </c>
    </row>
    <row r="4912" spans="1:4" ht="15.75" customHeight="1" x14ac:dyDescent="0.3">
      <c r="A4912" s="51">
        <v>4915590</v>
      </c>
      <c r="B4912" s="51" t="s">
        <v>19621</v>
      </c>
      <c r="C4912" s="51" t="s">
        <v>16138</v>
      </c>
      <c r="D4912" s="51">
        <v>0.86</v>
      </c>
    </row>
    <row r="4913" spans="1:4" ht="15.75" customHeight="1" x14ac:dyDescent="0.3">
      <c r="A4913" s="51">
        <v>4915591</v>
      </c>
      <c r="B4913" s="51" t="s">
        <v>19622</v>
      </c>
      <c r="C4913" s="51" t="s">
        <v>16138</v>
      </c>
      <c r="D4913" s="51">
        <v>1</v>
      </c>
    </row>
    <row r="4914" spans="1:4" ht="15.75" customHeight="1" x14ac:dyDescent="0.3">
      <c r="A4914" s="51">
        <v>4915701</v>
      </c>
      <c r="B4914" s="51" t="s">
        <v>19623</v>
      </c>
      <c r="C4914" s="51" t="s">
        <v>16138</v>
      </c>
      <c r="D4914" s="51">
        <v>1.2</v>
      </c>
    </row>
    <row r="4915" spans="1:4" ht="15.75" customHeight="1" x14ac:dyDescent="0.3">
      <c r="A4915" s="51">
        <v>4915703</v>
      </c>
      <c r="B4915" s="51" t="s">
        <v>19624</v>
      </c>
      <c r="C4915" s="51" t="s">
        <v>14899</v>
      </c>
      <c r="D4915" s="51">
        <v>131.28</v>
      </c>
    </row>
    <row r="4916" spans="1:4" ht="15.75" customHeight="1" x14ac:dyDescent="0.3">
      <c r="A4916" s="51">
        <v>4915705</v>
      </c>
      <c r="B4916" s="51" t="s">
        <v>19625</v>
      </c>
      <c r="C4916" s="51" t="s">
        <v>14899</v>
      </c>
      <c r="D4916" s="51">
        <v>121.1</v>
      </c>
    </row>
    <row r="4917" spans="1:4" ht="15.75" customHeight="1" x14ac:dyDescent="0.3">
      <c r="A4917" s="51">
        <v>4915743</v>
      </c>
      <c r="B4917" s="51" t="s">
        <v>19626</v>
      </c>
      <c r="C4917" s="51" t="s">
        <v>16138</v>
      </c>
      <c r="D4917" s="51">
        <v>0.1</v>
      </c>
    </row>
    <row r="4918" spans="1:4" ht="15.75" customHeight="1" x14ac:dyDescent="0.3">
      <c r="A4918" s="51">
        <v>4915768</v>
      </c>
      <c r="B4918" s="51" t="s">
        <v>19627</v>
      </c>
      <c r="C4918" s="51" t="s">
        <v>14899</v>
      </c>
      <c r="D4918" s="51">
        <v>17.61</v>
      </c>
    </row>
    <row r="4919" spans="1:4" ht="15.75" customHeight="1" x14ac:dyDescent="0.3">
      <c r="A4919" s="51">
        <v>4915713</v>
      </c>
      <c r="B4919" s="51" t="s">
        <v>19628</v>
      </c>
      <c r="C4919" s="51" t="s">
        <v>14899</v>
      </c>
      <c r="D4919" s="51">
        <v>85.17</v>
      </c>
    </row>
    <row r="4920" spans="1:4" ht="15.75" customHeight="1" x14ac:dyDescent="0.3">
      <c r="A4920" s="51">
        <v>4915655</v>
      </c>
      <c r="B4920" s="51" t="s">
        <v>19629</v>
      </c>
      <c r="C4920" s="51" t="s">
        <v>14899</v>
      </c>
      <c r="D4920" s="51">
        <v>86.26</v>
      </c>
    </row>
    <row r="4921" spans="1:4" ht="15.75" customHeight="1" x14ac:dyDescent="0.3">
      <c r="A4921" s="51">
        <v>4915656</v>
      </c>
      <c r="B4921" s="51" t="s">
        <v>19630</v>
      </c>
      <c r="C4921" s="51" t="s">
        <v>14899</v>
      </c>
      <c r="D4921" s="51">
        <v>67.86</v>
      </c>
    </row>
    <row r="4922" spans="1:4" ht="15.75" customHeight="1" x14ac:dyDescent="0.3">
      <c r="A4922" s="51">
        <v>4915657</v>
      </c>
      <c r="B4922" s="51" t="s">
        <v>19631</v>
      </c>
      <c r="C4922" s="51" t="s">
        <v>14899</v>
      </c>
      <c r="D4922" s="51">
        <v>56.81</v>
      </c>
    </row>
    <row r="4923" spans="1:4" ht="15.75" customHeight="1" x14ac:dyDescent="0.3">
      <c r="A4923" s="51">
        <v>4915658</v>
      </c>
      <c r="B4923" s="51" t="s">
        <v>19632</v>
      </c>
      <c r="C4923" s="51" t="s">
        <v>14899</v>
      </c>
      <c r="D4923" s="51">
        <v>49.59</v>
      </c>
    </row>
    <row r="4924" spans="1:4" ht="15.75" customHeight="1" x14ac:dyDescent="0.3">
      <c r="A4924" s="51">
        <v>4915659</v>
      </c>
      <c r="B4924" s="51" t="s">
        <v>19633</v>
      </c>
      <c r="C4924" s="51" t="s">
        <v>14899</v>
      </c>
      <c r="D4924" s="51">
        <v>44.56</v>
      </c>
    </row>
    <row r="4925" spans="1:4" ht="15.75" customHeight="1" x14ac:dyDescent="0.3">
      <c r="A4925" s="51">
        <v>4915660</v>
      </c>
      <c r="B4925" s="51" t="s">
        <v>19634</v>
      </c>
      <c r="C4925" s="51" t="s">
        <v>14899</v>
      </c>
      <c r="D4925" s="51">
        <v>40.98</v>
      </c>
    </row>
    <row r="4926" spans="1:4" ht="15.75" customHeight="1" x14ac:dyDescent="0.3">
      <c r="A4926" s="51">
        <v>4915661</v>
      </c>
      <c r="B4926" s="51" t="s">
        <v>19635</v>
      </c>
      <c r="C4926" s="51" t="s">
        <v>14899</v>
      </c>
      <c r="D4926" s="51">
        <v>112.39</v>
      </c>
    </row>
    <row r="4927" spans="1:4" ht="15.75" customHeight="1" x14ac:dyDescent="0.3">
      <c r="A4927" s="51">
        <v>4915662</v>
      </c>
      <c r="B4927" s="51" t="s">
        <v>19636</v>
      </c>
      <c r="C4927" s="51" t="s">
        <v>14899</v>
      </c>
      <c r="D4927" s="51">
        <v>88.89</v>
      </c>
    </row>
    <row r="4928" spans="1:4" ht="15.75" customHeight="1" x14ac:dyDescent="0.3">
      <c r="A4928" s="51">
        <v>4915663</v>
      </c>
      <c r="B4928" s="51" t="s">
        <v>19637</v>
      </c>
      <c r="C4928" s="51" t="s">
        <v>14899</v>
      </c>
      <c r="D4928" s="51">
        <v>73.58</v>
      </c>
    </row>
    <row r="4929" spans="1:4" ht="15.75" customHeight="1" x14ac:dyDescent="0.3">
      <c r="A4929" s="51">
        <v>4915664</v>
      </c>
      <c r="B4929" s="51" t="s">
        <v>19638</v>
      </c>
      <c r="C4929" s="51" t="s">
        <v>14899</v>
      </c>
      <c r="D4929" s="51">
        <v>64.78</v>
      </c>
    </row>
    <row r="4930" spans="1:4" ht="15.75" customHeight="1" x14ac:dyDescent="0.3">
      <c r="A4930" s="51">
        <v>4915665</v>
      </c>
      <c r="B4930" s="51" t="s">
        <v>19639</v>
      </c>
      <c r="C4930" s="51" t="s">
        <v>14899</v>
      </c>
      <c r="D4930" s="51">
        <v>58.74</v>
      </c>
    </row>
    <row r="4931" spans="1:4" ht="15.75" customHeight="1" x14ac:dyDescent="0.3">
      <c r="A4931" s="51">
        <v>4915666</v>
      </c>
      <c r="B4931" s="51" t="s">
        <v>19640</v>
      </c>
      <c r="C4931" s="51" t="s">
        <v>14899</v>
      </c>
      <c r="D4931" s="51">
        <v>54.39</v>
      </c>
    </row>
    <row r="4932" spans="1:4" ht="15.75" customHeight="1" x14ac:dyDescent="0.3">
      <c r="A4932" s="51">
        <v>4915650</v>
      </c>
      <c r="B4932" s="51" t="s">
        <v>19641</v>
      </c>
      <c r="C4932" s="51" t="s">
        <v>14790</v>
      </c>
      <c r="D4932" s="51">
        <v>304.02</v>
      </c>
    </row>
    <row r="4933" spans="1:4" ht="15.75" customHeight="1" x14ac:dyDescent="0.3">
      <c r="A4933" s="51">
        <v>4915645</v>
      </c>
      <c r="B4933" s="51" t="s">
        <v>19642</v>
      </c>
      <c r="C4933" s="51" t="s">
        <v>14790</v>
      </c>
      <c r="D4933" s="51">
        <v>209.31</v>
      </c>
    </row>
    <row r="4934" spans="1:4" ht="15.75" customHeight="1" x14ac:dyDescent="0.3">
      <c r="A4934" s="51">
        <v>4915712</v>
      </c>
      <c r="B4934" s="51" t="s">
        <v>19643</v>
      </c>
      <c r="C4934" s="51" t="s">
        <v>14899</v>
      </c>
      <c r="D4934" s="51">
        <v>28.39</v>
      </c>
    </row>
    <row r="4935" spans="1:4" ht="15.75" customHeight="1" x14ac:dyDescent="0.3">
      <c r="A4935" s="51">
        <v>4915711</v>
      </c>
      <c r="B4935" s="51" t="s">
        <v>19644</v>
      </c>
      <c r="C4935" s="51" t="s">
        <v>10</v>
      </c>
      <c r="D4935" s="51">
        <v>1.89</v>
      </c>
    </row>
    <row r="4936" spans="1:4" ht="15.75" customHeight="1" x14ac:dyDescent="0.3">
      <c r="A4936" s="51">
        <v>4915790</v>
      </c>
      <c r="B4936" s="51" t="s">
        <v>19645</v>
      </c>
      <c r="C4936" s="51" t="s">
        <v>19071</v>
      </c>
      <c r="D4936" s="51">
        <v>237.97</v>
      </c>
    </row>
    <row r="4937" spans="1:4" ht="15.75" customHeight="1" x14ac:dyDescent="0.3">
      <c r="A4937" s="51">
        <v>4915793</v>
      </c>
      <c r="B4937" s="51" t="s">
        <v>19646</v>
      </c>
      <c r="C4937" s="51" t="s">
        <v>19071</v>
      </c>
      <c r="D4937" s="51">
        <v>182.85</v>
      </c>
    </row>
    <row r="4938" spans="1:4" ht="15.75" customHeight="1" x14ac:dyDescent="0.3">
      <c r="A4938" s="51">
        <v>4915792</v>
      </c>
      <c r="B4938" s="51" t="s">
        <v>19647</v>
      </c>
      <c r="C4938" s="51" t="s">
        <v>19071</v>
      </c>
      <c r="D4938" s="51">
        <v>71.66</v>
      </c>
    </row>
    <row r="4939" spans="1:4" ht="15.75" customHeight="1" x14ac:dyDescent="0.3">
      <c r="A4939" s="51">
        <v>4915718</v>
      </c>
      <c r="B4939" s="51" t="s">
        <v>19648</v>
      </c>
      <c r="C4939" s="51" t="s">
        <v>16138</v>
      </c>
      <c r="D4939" s="51">
        <v>10.42</v>
      </c>
    </row>
    <row r="4940" spans="1:4" ht="15.75" customHeight="1" x14ac:dyDescent="0.3">
      <c r="A4940" s="51">
        <v>4915672</v>
      </c>
      <c r="B4940" s="51" t="s">
        <v>19649</v>
      </c>
      <c r="C4940" s="51" t="s">
        <v>10</v>
      </c>
      <c r="D4940" s="51">
        <v>5.68</v>
      </c>
    </row>
    <row r="4941" spans="1:4" ht="15.75" customHeight="1" x14ac:dyDescent="0.3">
      <c r="A4941" s="51">
        <v>4915708</v>
      </c>
      <c r="B4941" s="51" t="s">
        <v>19650</v>
      </c>
      <c r="C4941" s="51" t="s">
        <v>10</v>
      </c>
      <c r="D4941" s="51">
        <v>0.95</v>
      </c>
    </row>
    <row r="4942" spans="1:4" ht="15.75" customHeight="1" x14ac:dyDescent="0.3">
      <c r="A4942" s="51">
        <v>4915710</v>
      </c>
      <c r="B4942" s="51" t="s">
        <v>19651</v>
      </c>
      <c r="C4942" s="51" t="s">
        <v>10</v>
      </c>
      <c r="D4942" s="51">
        <v>5.68</v>
      </c>
    </row>
    <row r="4943" spans="1:4" ht="15.75" customHeight="1" x14ac:dyDescent="0.3">
      <c r="A4943" s="51">
        <v>4915709</v>
      </c>
      <c r="B4943" s="51" t="s">
        <v>19652</v>
      </c>
      <c r="C4943" s="51" t="s">
        <v>10</v>
      </c>
      <c r="D4943" s="51">
        <v>1.42</v>
      </c>
    </row>
    <row r="4944" spans="1:4" ht="15.75" customHeight="1" x14ac:dyDescent="0.3">
      <c r="A4944" s="51">
        <v>4915686</v>
      </c>
      <c r="B4944" s="51" t="s">
        <v>19653</v>
      </c>
      <c r="C4944" s="51" t="s">
        <v>14704</v>
      </c>
      <c r="D4944" s="51">
        <v>5.68</v>
      </c>
    </row>
    <row r="4945" spans="1:4" ht="15.75" customHeight="1" x14ac:dyDescent="0.3">
      <c r="A4945" s="51">
        <v>4915687</v>
      </c>
      <c r="B4945" s="51" t="s">
        <v>19654</v>
      </c>
      <c r="C4945" s="51" t="s">
        <v>14704</v>
      </c>
      <c r="D4945" s="51">
        <v>3.55</v>
      </c>
    </row>
    <row r="4946" spans="1:4" ht="15.75" customHeight="1" x14ac:dyDescent="0.3">
      <c r="A4946" s="51">
        <v>4915634</v>
      </c>
      <c r="B4946" s="51" t="s">
        <v>19655</v>
      </c>
      <c r="C4946" s="51" t="s">
        <v>10</v>
      </c>
      <c r="D4946" s="51">
        <v>61.68</v>
      </c>
    </row>
    <row r="4947" spans="1:4" ht="15.75" customHeight="1" x14ac:dyDescent="0.3">
      <c r="A4947" s="51">
        <v>4915633</v>
      </c>
      <c r="B4947" s="51" t="s">
        <v>19656</v>
      </c>
      <c r="C4947" s="51" t="s">
        <v>10</v>
      </c>
      <c r="D4947" s="51">
        <v>20.34</v>
      </c>
    </row>
    <row r="4948" spans="1:4" ht="15.75" customHeight="1" x14ac:dyDescent="0.3">
      <c r="A4948" s="51">
        <v>4915714</v>
      </c>
      <c r="B4948" s="51" t="s">
        <v>19657</v>
      </c>
      <c r="C4948" s="51" t="s">
        <v>10</v>
      </c>
      <c r="D4948" s="51">
        <v>3.15</v>
      </c>
    </row>
    <row r="4949" spans="1:4" ht="15.75" customHeight="1" x14ac:dyDescent="0.3">
      <c r="A4949" s="51">
        <v>4915759</v>
      </c>
      <c r="B4949" s="51" t="s">
        <v>19658</v>
      </c>
      <c r="C4949" s="51" t="s">
        <v>14704</v>
      </c>
      <c r="D4949" s="51">
        <v>9.5299999999999994</v>
      </c>
    </row>
    <row r="4950" spans="1:4" ht="15.75" customHeight="1" x14ac:dyDescent="0.3">
      <c r="A4950" s="51">
        <v>4915758</v>
      </c>
      <c r="B4950" s="51" t="s">
        <v>19659</v>
      </c>
      <c r="C4950" s="51" t="s">
        <v>10</v>
      </c>
      <c r="D4950" s="51">
        <v>5.7</v>
      </c>
    </row>
    <row r="4951" spans="1:4" ht="15.75" customHeight="1" x14ac:dyDescent="0.3">
      <c r="A4951" s="51">
        <v>4915640</v>
      </c>
      <c r="B4951" s="51" t="s">
        <v>19660</v>
      </c>
      <c r="C4951" s="51" t="s">
        <v>14899</v>
      </c>
      <c r="D4951" s="51">
        <v>28.39</v>
      </c>
    </row>
    <row r="4952" spans="1:4" ht="15.75" customHeight="1" x14ac:dyDescent="0.3">
      <c r="A4952" s="51">
        <v>4915639</v>
      </c>
      <c r="B4952" s="51" t="s">
        <v>19661</v>
      </c>
      <c r="C4952" s="51" t="s">
        <v>16138</v>
      </c>
      <c r="D4952" s="51">
        <v>5.68</v>
      </c>
    </row>
    <row r="4953" spans="1:4" ht="15.75" customHeight="1" x14ac:dyDescent="0.3">
      <c r="A4953" s="51">
        <v>4915695</v>
      </c>
      <c r="B4953" s="51" t="s">
        <v>19662</v>
      </c>
      <c r="C4953" s="51" t="s">
        <v>10</v>
      </c>
      <c r="D4953" s="51">
        <v>7.65</v>
      </c>
    </row>
    <row r="4954" spans="1:4" ht="15.75" customHeight="1" x14ac:dyDescent="0.3">
      <c r="A4954" s="51">
        <v>4915696</v>
      </c>
      <c r="B4954" s="51" t="s">
        <v>19663</v>
      </c>
      <c r="C4954" s="51" t="s">
        <v>10</v>
      </c>
      <c r="D4954" s="51">
        <v>7.65</v>
      </c>
    </row>
    <row r="4955" spans="1:4" ht="15.75" customHeight="1" x14ac:dyDescent="0.3">
      <c r="A4955" s="51">
        <v>4915694</v>
      </c>
      <c r="B4955" s="51" t="s">
        <v>19664</v>
      </c>
      <c r="C4955" s="51" t="s">
        <v>10</v>
      </c>
      <c r="D4955" s="51">
        <v>30.44</v>
      </c>
    </row>
    <row r="4956" spans="1:4" ht="15.75" customHeight="1" x14ac:dyDescent="0.3">
      <c r="A4956" s="51">
        <v>4915654</v>
      </c>
      <c r="B4956" s="51" t="s">
        <v>19665</v>
      </c>
      <c r="C4956" s="51" t="s">
        <v>16138</v>
      </c>
      <c r="D4956" s="51">
        <v>12.49</v>
      </c>
    </row>
    <row r="4957" spans="1:4" ht="15.75" customHeight="1" x14ac:dyDescent="0.3">
      <c r="A4957" s="51">
        <v>4900001</v>
      </c>
      <c r="B4957" s="51" t="s">
        <v>19666</v>
      </c>
      <c r="C4957" s="51" t="s">
        <v>14899</v>
      </c>
      <c r="D4957" s="51">
        <v>0</v>
      </c>
    </row>
    <row r="4958" spans="1:4" ht="15.75" customHeight="1" x14ac:dyDescent="0.3">
      <c r="A4958" s="51">
        <v>4915801</v>
      </c>
      <c r="B4958" s="51" t="s">
        <v>19667</v>
      </c>
      <c r="C4958" s="51" t="s">
        <v>14899</v>
      </c>
      <c r="D4958" s="51">
        <v>0</v>
      </c>
    </row>
    <row r="4959" spans="1:4" ht="15.75" customHeight="1" x14ac:dyDescent="0.3">
      <c r="A4959" s="51">
        <v>4916290</v>
      </c>
      <c r="B4959" s="51" t="s">
        <v>19668</v>
      </c>
      <c r="C4959" s="51" t="s">
        <v>14899</v>
      </c>
      <c r="D4959" s="51">
        <v>334.27</v>
      </c>
    </row>
    <row r="4960" spans="1:4" ht="15.75" customHeight="1" x14ac:dyDescent="0.3">
      <c r="A4960" s="51">
        <v>4915765</v>
      </c>
      <c r="B4960" s="51" t="s">
        <v>19669</v>
      </c>
      <c r="C4960" s="51" t="s">
        <v>14899</v>
      </c>
      <c r="D4960" s="51">
        <v>213.46</v>
      </c>
    </row>
    <row r="4961" spans="1:4" ht="15.75" customHeight="1" x14ac:dyDescent="0.3">
      <c r="A4961" s="51">
        <v>4915766</v>
      </c>
      <c r="B4961" s="51" t="s">
        <v>19670</v>
      </c>
      <c r="C4961" s="51" t="s">
        <v>14899</v>
      </c>
      <c r="D4961" s="51">
        <v>125.29</v>
      </c>
    </row>
    <row r="4962" spans="1:4" ht="15.75" customHeight="1" x14ac:dyDescent="0.3">
      <c r="A4962" s="51">
        <v>4915764</v>
      </c>
      <c r="B4962" s="51" t="s">
        <v>19671</v>
      </c>
      <c r="C4962" s="51" t="s">
        <v>14899</v>
      </c>
      <c r="D4962" s="51">
        <v>384.23</v>
      </c>
    </row>
    <row r="4963" spans="1:4" ht="15.75" customHeight="1" x14ac:dyDescent="0.3">
      <c r="A4963" s="51">
        <v>4915767</v>
      </c>
      <c r="B4963" s="51" t="s">
        <v>19672</v>
      </c>
      <c r="C4963" s="51" t="s">
        <v>14899</v>
      </c>
      <c r="D4963" s="51">
        <v>82.34</v>
      </c>
    </row>
    <row r="4964" spans="1:4" ht="15.75" customHeight="1" x14ac:dyDescent="0.3">
      <c r="A4964" s="51">
        <v>4915777</v>
      </c>
      <c r="B4964" s="51" t="s">
        <v>19673</v>
      </c>
      <c r="C4964" s="51" t="s">
        <v>10</v>
      </c>
      <c r="D4964" s="51">
        <v>18.5</v>
      </c>
    </row>
    <row r="4965" spans="1:4" ht="15.75" customHeight="1" x14ac:dyDescent="0.3">
      <c r="A4965" s="51">
        <v>4915618</v>
      </c>
      <c r="B4965" s="51" t="s">
        <v>19674</v>
      </c>
      <c r="C4965" s="51" t="s">
        <v>16138</v>
      </c>
      <c r="D4965" s="51">
        <v>4.25</v>
      </c>
    </row>
    <row r="4966" spans="1:4" ht="15.75" customHeight="1" x14ac:dyDescent="0.3">
      <c r="A4966" s="51">
        <v>4915774</v>
      </c>
      <c r="B4966" s="51" t="s">
        <v>19675</v>
      </c>
      <c r="C4966" s="51" t="s">
        <v>14899</v>
      </c>
      <c r="D4966" s="51">
        <v>28.9</v>
      </c>
    </row>
    <row r="4967" spans="1:4" ht="15.75" customHeight="1" x14ac:dyDescent="0.3">
      <c r="A4967" s="51">
        <v>4915719</v>
      </c>
      <c r="B4967" s="51" t="s">
        <v>19676</v>
      </c>
      <c r="C4967" s="51" t="s">
        <v>16138</v>
      </c>
      <c r="D4967" s="51">
        <v>39.33</v>
      </c>
    </row>
    <row r="4968" spans="1:4" ht="15.75" customHeight="1" x14ac:dyDescent="0.3">
      <c r="A4968" s="51">
        <v>4915611</v>
      </c>
      <c r="B4968" s="51" t="s">
        <v>19677</v>
      </c>
      <c r="C4968" s="51" t="s">
        <v>14899</v>
      </c>
      <c r="D4968" s="51">
        <v>10.64</v>
      </c>
    </row>
    <row r="4969" spans="1:4" ht="15.75" customHeight="1" x14ac:dyDescent="0.3">
      <c r="A4969" s="51">
        <v>4915733</v>
      </c>
      <c r="B4969" s="51" t="s">
        <v>19678</v>
      </c>
      <c r="C4969" s="51" t="s">
        <v>14899</v>
      </c>
      <c r="D4969" s="51">
        <v>49.72</v>
      </c>
    </row>
    <row r="4970" spans="1:4" ht="15.75" customHeight="1" x14ac:dyDescent="0.3">
      <c r="A4970" s="51">
        <v>4915734</v>
      </c>
      <c r="B4970" s="51" t="s">
        <v>19679</v>
      </c>
      <c r="C4970" s="51" t="s">
        <v>14899</v>
      </c>
      <c r="D4970" s="51">
        <v>12.27</v>
      </c>
    </row>
    <row r="4971" spans="1:4" ht="15.75" customHeight="1" x14ac:dyDescent="0.3">
      <c r="A4971" s="51">
        <v>4915727</v>
      </c>
      <c r="B4971" s="51" t="s">
        <v>19680</v>
      </c>
      <c r="C4971" s="51" t="s">
        <v>10</v>
      </c>
      <c r="D4971" s="51">
        <v>12.35</v>
      </c>
    </row>
    <row r="4972" spans="1:4" ht="15.75" customHeight="1" x14ac:dyDescent="0.3">
      <c r="A4972" s="51">
        <v>4915726</v>
      </c>
      <c r="B4972" s="51" t="s">
        <v>19681</v>
      </c>
      <c r="C4972" s="51" t="s">
        <v>10</v>
      </c>
      <c r="D4972" s="51">
        <v>26.99</v>
      </c>
    </row>
    <row r="4973" spans="1:4" ht="15.75" customHeight="1" x14ac:dyDescent="0.3">
      <c r="A4973" s="51">
        <v>4915594</v>
      </c>
      <c r="B4973" s="51" t="s">
        <v>19682</v>
      </c>
      <c r="C4973" s="51" t="s">
        <v>10</v>
      </c>
      <c r="D4973" s="51">
        <v>25.7</v>
      </c>
    </row>
    <row r="4974" spans="1:4" ht="15.75" customHeight="1" x14ac:dyDescent="0.3">
      <c r="A4974" s="51">
        <v>4915729</v>
      </c>
      <c r="B4974" s="51" t="s">
        <v>19683</v>
      </c>
      <c r="C4974" s="51" t="s">
        <v>10</v>
      </c>
      <c r="D4974" s="51">
        <v>21.5</v>
      </c>
    </row>
    <row r="4975" spans="1:4" ht="15.75" customHeight="1" x14ac:dyDescent="0.3">
      <c r="A4975" s="51">
        <v>4915596</v>
      </c>
      <c r="B4975" s="51" t="s">
        <v>19684</v>
      </c>
      <c r="C4975" s="51" t="s">
        <v>10</v>
      </c>
      <c r="D4975" s="51">
        <v>20.93</v>
      </c>
    </row>
    <row r="4976" spans="1:4" ht="15.75" customHeight="1" x14ac:dyDescent="0.3">
      <c r="A4976" s="51">
        <v>4915732</v>
      </c>
      <c r="B4976" s="51" t="s">
        <v>19685</v>
      </c>
      <c r="C4976" s="51" t="s">
        <v>10</v>
      </c>
      <c r="D4976" s="51">
        <v>9.2899999999999991</v>
      </c>
    </row>
    <row r="4977" spans="1:4" ht="15.75" customHeight="1" x14ac:dyDescent="0.3">
      <c r="A4977" s="51">
        <v>4915731</v>
      </c>
      <c r="B4977" s="51" t="s">
        <v>19686</v>
      </c>
      <c r="C4977" s="51" t="s">
        <v>10</v>
      </c>
      <c r="D4977" s="51">
        <v>22.14</v>
      </c>
    </row>
    <row r="4978" spans="1:4" ht="15.75" customHeight="1" x14ac:dyDescent="0.3">
      <c r="A4978" s="51">
        <v>4915725</v>
      </c>
      <c r="B4978" s="51" t="s">
        <v>19687</v>
      </c>
      <c r="C4978" s="51" t="s">
        <v>10</v>
      </c>
      <c r="D4978" s="51">
        <v>32.47</v>
      </c>
    </row>
    <row r="4979" spans="1:4" ht="15.75" customHeight="1" x14ac:dyDescent="0.3">
      <c r="A4979" s="51">
        <v>4915593</v>
      </c>
      <c r="B4979" s="51" t="s">
        <v>19688</v>
      </c>
      <c r="C4979" s="51" t="s">
        <v>10</v>
      </c>
      <c r="D4979" s="51">
        <v>31.18</v>
      </c>
    </row>
    <row r="4980" spans="1:4" ht="15.75" customHeight="1" x14ac:dyDescent="0.3">
      <c r="A4980" s="51">
        <v>4915728</v>
      </c>
      <c r="B4980" s="51" t="s">
        <v>19689</v>
      </c>
      <c r="C4980" s="51" t="s">
        <v>10</v>
      </c>
      <c r="D4980" s="51">
        <v>33.51</v>
      </c>
    </row>
    <row r="4981" spans="1:4" ht="15.75" customHeight="1" x14ac:dyDescent="0.3">
      <c r="A4981" s="51">
        <v>4915595</v>
      </c>
      <c r="B4981" s="51" t="s">
        <v>19690</v>
      </c>
      <c r="C4981" s="51" t="s">
        <v>10</v>
      </c>
      <c r="D4981" s="51">
        <v>32.94</v>
      </c>
    </row>
    <row r="4982" spans="1:4" ht="15.75" customHeight="1" x14ac:dyDescent="0.3">
      <c r="A4982" s="51">
        <v>4915730</v>
      </c>
      <c r="B4982" s="51" t="s">
        <v>19691</v>
      </c>
      <c r="C4982" s="51" t="s">
        <v>10</v>
      </c>
      <c r="D4982" s="51">
        <v>30.51</v>
      </c>
    </row>
    <row r="4983" spans="1:4" ht="15.75" customHeight="1" x14ac:dyDescent="0.3">
      <c r="A4983" s="51">
        <v>4915598</v>
      </c>
      <c r="B4983" s="51" t="s">
        <v>19692</v>
      </c>
      <c r="C4983" s="51" t="s">
        <v>16138</v>
      </c>
      <c r="D4983" s="51">
        <v>0.11</v>
      </c>
    </row>
    <row r="4984" spans="1:4" ht="15.75" customHeight="1" x14ac:dyDescent="0.3">
      <c r="A4984" s="51">
        <v>4915748</v>
      </c>
      <c r="B4984" s="51" t="s">
        <v>19693</v>
      </c>
      <c r="C4984" s="51" t="s">
        <v>16138</v>
      </c>
      <c r="D4984" s="51">
        <v>228.08</v>
      </c>
    </row>
    <row r="4985" spans="1:4" ht="15.75" customHeight="1" x14ac:dyDescent="0.3">
      <c r="A4985" s="51">
        <v>4915608</v>
      </c>
      <c r="B4985" s="51" t="s">
        <v>19694</v>
      </c>
      <c r="C4985" s="51" t="s">
        <v>16138</v>
      </c>
      <c r="D4985" s="51">
        <v>3.28</v>
      </c>
    </row>
    <row r="4986" spans="1:4" ht="15.75" customHeight="1" x14ac:dyDescent="0.3">
      <c r="A4986" s="51">
        <v>4915613</v>
      </c>
      <c r="B4986" s="51" t="s">
        <v>19695</v>
      </c>
      <c r="C4986" s="51" t="s">
        <v>16138</v>
      </c>
      <c r="D4986" s="51">
        <v>0.18</v>
      </c>
    </row>
    <row r="4987" spans="1:4" ht="15.75" customHeight="1" x14ac:dyDescent="0.3">
      <c r="A4987" s="51">
        <v>4915692</v>
      </c>
      <c r="B4987" s="51" t="s">
        <v>19696</v>
      </c>
      <c r="C4987" s="51" t="s">
        <v>14899</v>
      </c>
      <c r="D4987" s="51">
        <v>463.53</v>
      </c>
    </row>
    <row r="4988" spans="1:4" ht="15.75" customHeight="1" x14ac:dyDescent="0.3">
      <c r="A4988" s="51">
        <v>4915746</v>
      </c>
      <c r="B4988" s="51" t="s">
        <v>19697</v>
      </c>
      <c r="C4988" s="51" t="s">
        <v>14899</v>
      </c>
      <c r="D4988" s="51">
        <v>337.35</v>
      </c>
    </row>
    <row r="4989" spans="1:4" ht="15.75" customHeight="1" x14ac:dyDescent="0.3">
      <c r="A4989" s="51">
        <v>4915630</v>
      </c>
      <c r="B4989" s="51" t="s">
        <v>19698</v>
      </c>
      <c r="C4989" s="51" t="s">
        <v>14899</v>
      </c>
      <c r="D4989" s="51">
        <v>463.53</v>
      </c>
    </row>
    <row r="4990" spans="1:4" ht="15.75" customHeight="1" x14ac:dyDescent="0.3">
      <c r="A4990" s="51">
        <v>4915631</v>
      </c>
      <c r="B4990" s="51" t="s">
        <v>19699</v>
      </c>
      <c r="C4990" s="51" t="s">
        <v>14899</v>
      </c>
      <c r="D4990" s="51">
        <v>337.35</v>
      </c>
    </row>
    <row r="4991" spans="1:4" ht="15.75" customHeight="1" x14ac:dyDescent="0.3">
      <c r="A4991" s="51">
        <v>4915785</v>
      </c>
      <c r="B4991" s="51" t="s">
        <v>19700</v>
      </c>
      <c r="C4991" s="51" t="s">
        <v>19071</v>
      </c>
      <c r="D4991" s="51">
        <v>410.65</v>
      </c>
    </row>
    <row r="4992" spans="1:4" ht="15.75" customHeight="1" x14ac:dyDescent="0.3">
      <c r="A4992" s="51">
        <v>4915786</v>
      </c>
      <c r="B4992" s="51" t="s">
        <v>19701</v>
      </c>
      <c r="C4992" s="51" t="s">
        <v>19071</v>
      </c>
      <c r="D4992" s="51">
        <v>217.09</v>
      </c>
    </row>
    <row r="4993" spans="1:4" ht="15.75" customHeight="1" x14ac:dyDescent="0.3">
      <c r="A4993" s="51">
        <v>4915795</v>
      </c>
      <c r="B4993" s="51" t="s">
        <v>19702</v>
      </c>
      <c r="C4993" s="51" t="s">
        <v>19071</v>
      </c>
      <c r="D4993" s="51">
        <v>367.85</v>
      </c>
    </row>
    <row r="4994" spans="1:4" ht="15.75" customHeight="1" x14ac:dyDescent="0.3">
      <c r="A4994" s="51">
        <v>4915800</v>
      </c>
      <c r="B4994" s="51" t="s">
        <v>19703</v>
      </c>
      <c r="C4994" s="51" t="s">
        <v>19071</v>
      </c>
      <c r="D4994" s="51">
        <v>58.02</v>
      </c>
    </row>
    <row r="4995" spans="1:4" ht="15.75" customHeight="1" x14ac:dyDescent="0.3">
      <c r="A4995" s="51">
        <v>4915799</v>
      </c>
      <c r="B4995" s="51" t="s">
        <v>19704</v>
      </c>
      <c r="C4995" s="51" t="s">
        <v>19071</v>
      </c>
      <c r="D4995" s="51">
        <v>44.26</v>
      </c>
    </row>
    <row r="4996" spans="1:4" ht="15.75" customHeight="1" x14ac:dyDescent="0.3">
      <c r="A4996" s="51">
        <v>4915698</v>
      </c>
      <c r="B4996" s="51" t="s">
        <v>19705</v>
      </c>
      <c r="C4996" s="51" t="s">
        <v>19071</v>
      </c>
      <c r="D4996" s="51">
        <v>19.600000000000001</v>
      </c>
    </row>
    <row r="4997" spans="1:4" ht="15.75" customHeight="1" x14ac:dyDescent="0.3">
      <c r="A4997" s="51">
        <v>4915794</v>
      </c>
      <c r="B4997" s="51" t="s">
        <v>19706</v>
      </c>
      <c r="C4997" s="51" t="s">
        <v>19071</v>
      </c>
      <c r="D4997" s="51">
        <v>655.16</v>
      </c>
    </row>
    <row r="4998" spans="1:4" ht="15.75" customHeight="1" x14ac:dyDescent="0.3">
      <c r="A4998" s="51">
        <v>4915789</v>
      </c>
      <c r="B4998" s="51" t="s">
        <v>19707</v>
      </c>
      <c r="C4998" s="51" t="s">
        <v>14704</v>
      </c>
      <c r="D4998" s="51">
        <v>1928.46</v>
      </c>
    </row>
    <row r="4999" spans="1:4" ht="15.75" customHeight="1" x14ac:dyDescent="0.3">
      <c r="A4999" s="51">
        <v>4915798</v>
      </c>
      <c r="B4999" s="51" t="s">
        <v>19708</v>
      </c>
      <c r="C4999" s="51" t="s">
        <v>14704</v>
      </c>
      <c r="D4999" s="51">
        <v>1656.78</v>
      </c>
    </row>
    <row r="5000" spans="1:4" ht="15.75" customHeight="1" x14ac:dyDescent="0.3">
      <c r="A5000" s="51">
        <v>4915788</v>
      </c>
      <c r="B5000" s="51" t="s">
        <v>19709</v>
      </c>
      <c r="C5000" s="51" t="s">
        <v>14704</v>
      </c>
      <c r="D5000" s="51">
        <v>1748.9</v>
      </c>
    </row>
    <row r="5001" spans="1:4" ht="15.75" customHeight="1" x14ac:dyDescent="0.3">
      <c r="A5001" s="51">
        <v>4915797</v>
      </c>
      <c r="B5001" s="51" t="s">
        <v>19710</v>
      </c>
      <c r="C5001" s="51" t="s">
        <v>14704</v>
      </c>
      <c r="D5001" s="51">
        <v>842.78</v>
      </c>
    </row>
    <row r="5002" spans="1:4" ht="15.75" customHeight="1" x14ac:dyDescent="0.3">
      <c r="A5002" s="51">
        <v>4915787</v>
      </c>
      <c r="B5002" s="51" t="s">
        <v>19711</v>
      </c>
      <c r="C5002" s="51" t="s">
        <v>14704</v>
      </c>
      <c r="D5002" s="51">
        <v>957.15</v>
      </c>
    </row>
    <row r="5003" spans="1:4" ht="15.75" customHeight="1" x14ac:dyDescent="0.3">
      <c r="A5003" s="51">
        <v>4915796</v>
      </c>
      <c r="B5003" s="51" t="s">
        <v>19712</v>
      </c>
      <c r="C5003" s="51" t="s">
        <v>14704</v>
      </c>
      <c r="D5003" s="51">
        <v>338.26</v>
      </c>
    </row>
    <row r="5004" spans="1:4" ht="15.75" customHeight="1" x14ac:dyDescent="0.3">
      <c r="A5004" s="51">
        <v>4915760</v>
      </c>
      <c r="B5004" s="51" t="s">
        <v>19713</v>
      </c>
      <c r="C5004" s="51" t="s">
        <v>16138</v>
      </c>
      <c r="D5004" s="51">
        <v>55.74</v>
      </c>
    </row>
    <row r="5005" spans="1:4" ht="15.75" customHeight="1" x14ac:dyDescent="0.3">
      <c r="A5005" s="51">
        <v>4915699</v>
      </c>
      <c r="B5005" s="51" t="s">
        <v>19714</v>
      </c>
      <c r="C5005" s="51" t="s">
        <v>19071</v>
      </c>
      <c r="D5005" s="51">
        <v>30.45</v>
      </c>
    </row>
    <row r="5006" spans="1:4" ht="15.75" customHeight="1" x14ac:dyDescent="0.3">
      <c r="A5006" s="51">
        <v>4915736</v>
      </c>
      <c r="B5006" s="51" t="s">
        <v>19715</v>
      </c>
      <c r="C5006" s="51" t="s">
        <v>14899</v>
      </c>
      <c r="D5006" s="51">
        <v>21.4</v>
      </c>
    </row>
    <row r="5007" spans="1:4" ht="15.75" customHeight="1" x14ac:dyDescent="0.3">
      <c r="A5007" s="51">
        <v>4915735</v>
      </c>
      <c r="B5007" s="51" t="s">
        <v>19716</v>
      </c>
      <c r="C5007" s="51" t="s">
        <v>14899</v>
      </c>
      <c r="D5007" s="51">
        <v>17.57</v>
      </c>
    </row>
    <row r="5008" spans="1:4" ht="15.75" customHeight="1" x14ac:dyDescent="0.3">
      <c r="A5008" s="51">
        <v>4915670</v>
      </c>
      <c r="B5008" s="51" t="s">
        <v>19717</v>
      </c>
      <c r="C5008" s="51" t="s">
        <v>14899</v>
      </c>
      <c r="D5008" s="51">
        <v>241</v>
      </c>
    </row>
    <row r="5009" spans="1:4" ht="15.75" customHeight="1" x14ac:dyDescent="0.3">
      <c r="A5009" s="51">
        <v>4915668</v>
      </c>
      <c r="B5009" s="51" t="s">
        <v>19718</v>
      </c>
      <c r="C5009" s="51" t="s">
        <v>14899</v>
      </c>
      <c r="D5009" s="51">
        <v>375.78</v>
      </c>
    </row>
    <row r="5010" spans="1:4" ht="15.75" customHeight="1" x14ac:dyDescent="0.3">
      <c r="A5010" s="51">
        <v>4915761</v>
      </c>
      <c r="B5010" s="51" t="s">
        <v>19719</v>
      </c>
      <c r="C5010" s="51" t="s">
        <v>16138</v>
      </c>
      <c r="D5010" s="51">
        <v>5.68</v>
      </c>
    </row>
    <row r="5011" spans="1:4" ht="15.75" customHeight="1" x14ac:dyDescent="0.3">
      <c r="A5011" s="51">
        <v>4915762</v>
      </c>
      <c r="B5011" s="51" t="s">
        <v>19720</v>
      </c>
      <c r="C5011" s="51" t="s">
        <v>10</v>
      </c>
      <c r="D5011" s="51">
        <v>2.84</v>
      </c>
    </row>
    <row r="5012" spans="1:4" ht="15.75" customHeight="1" x14ac:dyDescent="0.3">
      <c r="A5012" s="51">
        <v>4915738</v>
      </c>
      <c r="B5012" s="51" t="s">
        <v>19721</v>
      </c>
      <c r="C5012" s="51" t="s">
        <v>14899</v>
      </c>
      <c r="D5012" s="51">
        <v>5.95</v>
      </c>
    </row>
    <row r="5013" spans="1:4" ht="15.75" customHeight="1" x14ac:dyDescent="0.3">
      <c r="A5013" s="51">
        <v>4915737</v>
      </c>
      <c r="B5013" s="51" t="s">
        <v>19722</v>
      </c>
      <c r="C5013" s="51" t="s">
        <v>14899</v>
      </c>
      <c r="D5013" s="51">
        <v>4.97</v>
      </c>
    </row>
    <row r="5014" spans="1:4" ht="15.75" customHeight="1" x14ac:dyDescent="0.3">
      <c r="A5014" s="51">
        <v>4915669</v>
      </c>
      <c r="B5014" s="51" t="s">
        <v>19723</v>
      </c>
      <c r="C5014" s="51" t="s">
        <v>14899</v>
      </c>
      <c r="D5014" s="51">
        <v>7.8</v>
      </c>
    </row>
    <row r="5015" spans="1:4" ht="15.75" customHeight="1" x14ac:dyDescent="0.3">
      <c r="A5015" s="51">
        <v>4915667</v>
      </c>
      <c r="B5015" s="51" t="s">
        <v>19724</v>
      </c>
      <c r="C5015" s="51" t="s">
        <v>14899</v>
      </c>
      <c r="D5015" s="51">
        <v>12.58</v>
      </c>
    </row>
    <row r="5016" spans="1:4" ht="15.75" customHeight="1" x14ac:dyDescent="0.3">
      <c r="A5016" s="51">
        <v>4915632</v>
      </c>
      <c r="B5016" s="51" t="s">
        <v>19725</v>
      </c>
      <c r="C5016" s="51" t="s">
        <v>14899</v>
      </c>
      <c r="D5016" s="51">
        <v>462.61</v>
      </c>
    </row>
    <row r="5017" spans="1:4" ht="15.75" customHeight="1" x14ac:dyDescent="0.3">
      <c r="A5017" s="51">
        <v>4915753</v>
      </c>
      <c r="B5017" s="51" t="s">
        <v>19726</v>
      </c>
      <c r="C5017" s="51" t="s">
        <v>14899</v>
      </c>
      <c r="D5017" s="51">
        <v>1380.84</v>
      </c>
    </row>
    <row r="5018" spans="1:4" ht="15.75" customHeight="1" x14ac:dyDescent="0.3">
      <c r="A5018" s="51">
        <v>4915776</v>
      </c>
      <c r="B5018" s="51" t="s">
        <v>19727</v>
      </c>
      <c r="C5018" s="51" t="s">
        <v>19728</v>
      </c>
      <c r="D5018" s="51">
        <v>969.29</v>
      </c>
    </row>
    <row r="5019" spans="1:4" ht="15.75" customHeight="1" x14ac:dyDescent="0.3">
      <c r="A5019" s="51">
        <v>4915740</v>
      </c>
      <c r="B5019" s="51" t="s">
        <v>19729</v>
      </c>
      <c r="C5019" s="51" t="s">
        <v>19728</v>
      </c>
      <c r="D5019" s="51">
        <v>2440.12</v>
      </c>
    </row>
    <row r="5020" spans="1:4" ht="15.75" customHeight="1" x14ac:dyDescent="0.3">
      <c r="A5020" s="51">
        <v>4915741</v>
      </c>
      <c r="B5020" s="51" t="s">
        <v>19730</v>
      </c>
      <c r="C5020" s="51" t="s">
        <v>19728</v>
      </c>
      <c r="D5020" s="51">
        <v>5856.3</v>
      </c>
    </row>
    <row r="5021" spans="1:4" ht="15.75" customHeight="1" x14ac:dyDescent="0.3">
      <c r="A5021" s="51">
        <v>4915775</v>
      </c>
      <c r="B5021" s="51" t="s">
        <v>19731</v>
      </c>
      <c r="C5021" s="51" t="s">
        <v>19728</v>
      </c>
      <c r="D5021" s="51">
        <v>802.16</v>
      </c>
    </row>
    <row r="5022" spans="1:4" ht="15.75" customHeight="1" x14ac:dyDescent="0.3">
      <c r="A5022" s="51">
        <v>4915742</v>
      </c>
      <c r="B5022" s="51" t="s">
        <v>19732</v>
      </c>
      <c r="C5022" s="51" t="s">
        <v>19728</v>
      </c>
      <c r="D5022" s="51">
        <v>507.2</v>
      </c>
    </row>
    <row r="5023" spans="1:4" ht="15.75" customHeight="1" x14ac:dyDescent="0.3">
      <c r="A5023" s="51">
        <v>4915626</v>
      </c>
      <c r="B5023" s="51" t="s">
        <v>19733</v>
      </c>
      <c r="C5023" s="51" t="s">
        <v>10</v>
      </c>
      <c r="D5023" s="51">
        <v>2.2400000000000002</v>
      </c>
    </row>
    <row r="5024" spans="1:4" ht="15.75" customHeight="1" x14ac:dyDescent="0.3">
      <c r="A5024" s="51">
        <v>4915653</v>
      </c>
      <c r="B5024" s="51" t="s">
        <v>19734</v>
      </c>
      <c r="C5024" s="51" t="s">
        <v>14790</v>
      </c>
      <c r="D5024" s="51">
        <v>76.59</v>
      </c>
    </row>
    <row r="5025" spans="1:4" ht="15.75" customHeight="1" x14ac:dyDescent="0.3">
      <c r="A5025" s="51">
        <v>4915623</v>
      </c>
      <c r="B5025" s="51" t="s">
        <v>19735</v>
      </c>
      <c r="C5025" s="51" t="s">
        <v>14899</v>
      </c>
      <c r="D5025" s="51">
        <v>53.5</v>
      </c>
    </row>
    <row r="5026" spans="1:4" ht="15.75" customHeight="1" x14ac:dyDescent="0.3">
      <c r="A5026" s="51">
        <v>4915625</v>
      </c>
      <c r="B5026" s="51" t="s">
        <v>19736</v>
      </c>
      <c r="C5026" s="51" t="s">
        <v>14899</v>
      </c>
      <c r="D5026" s="51">
        <v>42.96</v>
      </c>
    </row>
    <row r="5027" spans="1:4" ht="15.75" customHeight="1" x14ac:dyDescent="0.3">
      <c r="A5027" s="51">
        <v>4915621</v>
      </c>
      <c r="B5027" s="51" t="s">
        <v>19737</v>
      </c>
      <c r="C5027" s="51" t="s">
        <v>14899</v>
      </c>
      <c r="D5027" s="51">
        <v>4.68</v>
      </c>
    </row>
    <row r="5028" spans="1:4" ht="15.75" customHeight="1" x14ac:dyDescent="0.3">
      <c r="A5028" s="51">
        <v>4915720</v>
      </c>
      <c r="B5028" s="51" t="s">
        <v>19738</v>
      </c>
      <c r="C5028" s="51" t="s">
        <v>14704</v>
      </c>
      <c r="D5028" s="51">
        <v>33.6</v>
      </c>
    </row>
    <row r="5029" spans="1:4" ht="15.75" customHeight="1" x14ac:dyDescent="0.3">
      <c r="A5029" s="51">
        <v>4915592</v>
      </c>
      <c r="B5029" s="51" t="s">
        <v>19739</v>
      </c>
      <c r="C5029" s="51" t="s">
        <v>14704</v>
      </c>
      <c r="D5029" s="51">
        <v>33.01</v>
      </c>
    </row>
    <row r="5030" spans="1:4" ht="15.75" customHeight="1" x14ac:dyDescent="0.3">
      <c r="A5030" s="51">
        <v>4913703</v>
      </c>
      <c r="B5030" s="51" t="s">
        <v>19740</v>
      </c>
      <c r="C5030" s="51" t="s">
        <v>14704</v>
      </c>
      <c r="D5030" s="51">
        <v>5571.08</v>
      </c>
    </row>
    <row r="5031" spans="1:4" ht="15.75" customHeight="1" x14ac:dyDescent="0.3">
      <c r="A5031" s="51">
        <v>4913704</v>
      </c>
      <c r="B5031" s="51" t="s">
        <v>19741</v>
      </c>
      <c r="C5031" s="51" t="s">
        <v>14704</v>
      </c>
      <c r="D5031" s="51">
        <v>5451.12</v>
      </c>
    </row>
    <row r="5032" spans="1:4" ht="15.75" customHeight="1" x14ac:dyDescent="0.3">
      <c r="A5032" s="51">
        <v>4915757</v>
      </c>
      <c r="B5032" s="51" t="s">
        <v>19742</v>
      </c>
      <c r="C5032" s="51" t="s">
        <v>14899</v>
      </c>
      <c r="D5032" s="51">
        <v>517.54</v>
      </c>
    </row>
    <row r="5033" spans="1:4" ht="15.75" customHeight="1" x14ac:dyDescent="0.3">
      <c r="A5033" s="51">
        <v>4915678</v>
      </c>
      <c r="B5033" s="51" t="s">
        <v>19743</v>
      </c>
      <c r="C5033" s="51" t="s">
        <v>14899</v>
      </c>
      <c r="D5033" s="51">
        <v>467.08</v>
      </c>
    </row>
    <row r="5034" spans="1:4" ht="15.75" customHeight="1" x14ac:dyDescent="0.3">
      <c r="A5034" s="51">
        <v>4919547</v>
      </c>
      <c r="B5034" s="51" t="s">
        <v>19744</v>
      </c>
      <c r="C5034" s="51" t="s">
        <v>14704</v>
      </c>
      <c r="D5034" s="51">
        <v>482.6</v>
      </c>
    </row>
    <row r="5035" spans="1:4" ht="15.75" customHeight="1" x14ac:dyDescent="0.3">
      <c r="A5035" s="51">
        <v>4915716</v>
      </c>
      <c r="B5035" s="51" t="s">
        <v>19745</v>
      </c>
      <c r="C5035" s="51" t="s">
        <v>16138</v>
      </c>
      <c r="D5035" s="51">
        <v>12.49</v>
      </c>
    </row>
    <row r="5036" spans="1:4" ht="15.75" customHeight="1" x14ac:dyDescent="0.3">
      <c r="A5036" s="51">
        <v>4915750</v>
      </c>
      <c r="B5036" s="51" t="s">
        <v>19746</v>
      </c>
      <c r="C5036" s="51" t="s">
        <v>10</v>
      </c>
      <c r="D5036" s="51">
        <v>201.83</v>
      </c>
    </row>
    <row r="5037" spans="1:4" ht="15.75" customHeight="1" x14ac:dyDescent="0.3">
      <c r="A5037" s="51">
        <v>4915769</v>
      </c>
      <c r="B5037" s="51" t="s">
        <v>19747</v>
      </c>
      <c r="C5037" s="51" t="s">
        <v>14899</v>
      </c>
      <c r="D5037" s="51">
        <v>32.74</v>
      </c>
    </row>
    <row r="5038" spans="1:4" ht="15.75" customHeight="1" x14ac:dyDescent="0.3">
      <c r="A5038" s="51">
        <v>5213836</v>
      </c>
      <c r="B5038" s="51" t="s">
        <v>19748</v>
      </c>
      <c r="C5038" s="51" t="s">
        <v>19749</v>
      </c>
      <c r="D5038" s="51">
        <v>1.26</v>
      </c>
    </row>
    <row r="5039" spans="1:4" ht="15.75" customHeight="1" x14ac:dyDescent="0.3">
      <c r="A5039" s="51">
        <v>5213368</v>
      </c>
      <c r="B5039" s="51" t="s">
        <v>19750</v>
      </c>
      <c r="C5039" s="51" t="s">
        <v>14704</v>
      </c>
      <c r="D5039" s="51">
        <v>20.190000000000001</v>
      </c>
    </row>
    <row r="5040" spans="1:4" ht="15.75" customHeight="1" x14ac:dyDescent="0.3">
      <c r="A5040" s="51">
        <v>5213367</v>
      </c>
      <c r="B5040" s="51" t="s">
        <v>19751</v>
      </c>
      <c r="C5040" s="51" t="s">
        <v>14704</v>
      </c>
      <c r="D5040" s="51">
        <v>19.149999999999999</v>
      </c>
    </row>
    <row r="5041" spans="1:4" ht="15.75" customHeight="1" x14ac:dyDescent="0.3">
      <c r="A5041" s="51">
        <v>5213385</v>
      </c>
      <c r="B5041" s="51" t="s">
        <v>19752</v>
      </c>
      <c r="C5041" s="51" t="s">
        <v>14704</v>
      </c>
      <c r="D5041" s="51">
        <v>367.62</v>
      </c>
    </row>
    <row r="5042" spans="1:4" ht="15.75" customHeight="1" x14ac:dyDescent="0.3">
      <c r="A5042" s="51">
        <v>5213343</v>
      </c>
      <c r="B5042" s="51" t="s">
        <v>19753</v>
      </c>
      <c r="C5042" s="51" t="s">
        <v>19749</v>
      </c>
      <c r="D5042" s="51">
        <v>4.0999999999999996</v>
      </c>
    </row>
    <row r="5043" spans="1:4" ht="15.75" customHeight="1" x14ac:dyDescent="0.3">
      <c r="A5043" s="51">
        <v>5213390</v>
      </c>
      <c r="B5043" s="51" t="s">
        <v>19754</v>
      </c>
      <c r="C5043" s="51" t="s">
        <v>10</v>
      </c>
      <c r="D5043" s="51">
        <v>315.67</v>
      </c>
    </row>
    <row r="5044" spans="1:4" ht="15.75" customHeight="1" x14ac:dyDescent="0.3">
      <c r="A5044" s="51">
        <v>5213344</v>
      </c>
      <c r="B5044" s="51" t="s">
        <v>19755</v>
      </c>
      <c r="C5044" s="51" t="s">
        <v>19756</v>
      </c>
      <c r="D5044" s="51">
        <v>3.58</v>
      </c>
    </row>
    <row r="5045" spans="1:4" ht="15.75" customHeight="1" x14ac:dyDescent="0.3">
      <c r="A5045" s="51">
        <v>5213386</v>
      </c>
      <c r="B5045" s="51" t="s">
        <v>19757</v>
      </c>
      <c r="C5045" s="51" t="s">
        <v>14704</v>
      </c>
      <c r="D5045" s="51">
        <v>600.14</v>
      </c>
    </row>
    <row r="5046" spans="1:4" ht="15.75" customHeight="1" x14ac:dyDescent="0.3">
      <c r="A5046" s="51">
        <v>5213345</v>
      </c>
      <c r="B5046" s="51" t="s">
        <v>19758</v>
      </c>
      <c r="C5046" s="51" t="s">
        <v>19749</v>
      </c>
      <c r="D5046" s="51">
        <v>6.02</v>
      </c>
    </row>
    <row r="5047" spans="1:4" ht="15.75" customHeight="1" x14ac:dyDescent="0.3">
      <c r="A5047" s="51">
        <v>5213387</v>
      </c>
      <c r="B5047" s="51" t="s">
        <v>19759</v>
      </c>
      <c r="C5047" s="51" t="s">
        <v>14704</v>
      </c>
      <c r="D5047" s="51">
        <v>859.37</v>
      </c>
    </row>
    <row r="5048" spans="1:4" ht="15.75" customHeight="1" x14ac:dyDescent="0.3">
      <c r="A5048" s="51">
        <v>5213346</v>
      </c>
      <c r="B5048" s="51" t="s">
        <v>19760</v>
      </c>
      <c r="C5048" s="51" t="s">
        <v>19749</v>
      </c>
      <c r="D5048" s="51">
        <v>8.42</v>
      </c>
    </row>
    <row r="5049" spans="1:4" ht="15.75" customHeight="1" x14ac:dyDescent="0.3">
      <c r="A5049" s="51">
        <v>5213843</v>
      </c>
      <c r="B5049" s="51" t="s">
        <v>19761</v>
      </c>
      <c r="C5049" s="51" t="s">
        <v>19756</v>
      </c>
      <c r="D5049" s="51">
        <v>1.02</v>
      </c>
    </row>
    <row r="5050" spans="1:4" ht="15.75" customHeight="1" x14ac:dyDescent="0.3">
      <c r="A5050" s="51">
        <v>5213833</v>
      </c>
      <c r="B5050" s="51" t="s">
        <v>19762</v>
      </c>
      <c r="C5050" s="51" t="s">
        <v>19749</v>
      </c>
      <c r="D5050" s="51">
        <v>10.88</v>
      </c>
    </row>
    <row r="5051" spans="1:4" ht="15.75" customHeight="1" x14ac:dyDescent="0.3">
      <c r="A5051" s="51">
        <v>5213834</v>
      </c>
      <c r="B5051" s="51" t="s">
        <v>19763</v>
      </c>
      <c r="C5051" s="51" t="s">
        <v>19749</v>
      </c>
      <c r="D5051" s="51">
        <v>7.13</v>
      </c>
    </row>
    <row r="5052" spans="1:4" ht="15.75" customHeight="1" x14ac:dyDescent="0.3">
      <c r="A5052" s="51">
        <v>5219544</v>
      </c>
      <c r="B5052" s="51" t="s">
        <v>19764</v>
      </c>
      <c r="C5052" s="51" t="s">
        <v>14704</v>
      </c>
      <c r="D5052" s="51">
        <v>229.69</v>
      </c>
    </row>
    <row r="5053" spans="1:4" ht="15.75" customHeight="1" x14ac:dyDescent="0.3">
      <c r="A5053" s="51">
        <v>5213383</v>
      </c>
      <c r="B5053" s="51" t="s">
        <v>19765</v>
      </c>
      <c r="C5053" s="51" t="s">
        <v>19749</v>
      </c>
      <c r="D5053" s="51">
        <v>0.83</v>
      </c>
    </row>
    <row r="5054" spans="1:4" ht="15.75" customHeight="1" x14ac:dyDescent="0.3">
      <c r="A5054" s="51">
        <v>5213380</v>
      </c>
      <c r="B5054" s="51" t="s">
        <v>19766</v>
      </c>
      <c r="C5054" s="51" t="s">
        <v>19749</v>
      </c>
      <c r="D5054" s="51">
        <v>1.93</v>
      </c>
    </row>
    <row r="5055" spans="1:4" ht="15.75" customHeight="1" x14ac:dyDescent="0.3">
      <c r="A5055" s="51">
        <v>5213838</v>
      </c>
      <c r="B5055" s="51" t="s">
        <v>19767</v>
      </c>
      <c r="C5055" s="51" t="s">
        <v>19749</v>
      </c>
      <c r="D5055" s="51">
        <v>4.88</v>
      </c>
    </row>
    <row r="5056" spans="1:4" ht="15.75" customHeight="1" x14ac:dyDescent="0.3">
      <c r="A5056" s="51">
        <v>5213837</v>
      </c>
      <c r="B5056" s="51" t="s">
        <v>19768</v>
      </c>
      <c r="C5056" s="51" t="s">
        <v>14704</v>
      </c>
      <c r="D5056" s="51">
        <v>181.03</v>
      </c>
    </row>
    <row r="5057" spans="1:4" ht="15.75" customHeight="1" x14ac:dyDescent="0.3">
      <c r="A5057" s="51">
        <v>5213835</v>
      </c>
      <c r="B5057" s="51" t="s">
        <v>19769</v>
      </c>
      <c r="C5057" s="51" t="s">
        <v>19749</v>
      </c>
      <c r="D5057" s="51">
        <v>0.87</v>
      </c>
    </row>
    <row r="5058" spans="1:4" ht="15.75" customHeight="1" x14ac:dyDescent="0.3">
      <c r="A5058" s="51">
        <v>5213839</v>
      </c>
      <c r="B5058" s="51" t="s">
        <v>19770</v>
      </c>
      <c r="C5058" s="51" t="s">
        <v>16138</v>
      </c>
      <c r="D5058" s="51">
        <v>342.02</v>
      </c>
    </row>
    <row r="5059" spans="1:4" ht="15.75" customHeight="1" x14ac:dyDescent="0.3">
      <c r="A5059" s="51">
        <v>5213347</v>
      </c>
      <c r="B5059" s="51" t="s">
        <v>19771</v>
      </c>
      <c r="C5059" s="51" t="s">
        <v>19772</v>
      </c>
      <c r="D5059" s="51">
        <v>8.8000000000000007</v>
      </c>
    </row>
    <row r="5060" spans="1:4" ht="15.75" customHeight="1" x14ac:dyDescent="0.3">
      <c r="A5060" s="51">
        <v>5213840</v>
      </c>
      <c r="B5060" s="51" t="s">
        <v>19773</v>
      </c>
      <c r="C5060" s="51" t="s">
        <v>16138</v>
      </c>
      <c r="D5060" s="51">
        <v>42.11</v>
      </c>
    </row>
    <row r="5061" spans="1:4" ht="15.75" customHeight="1" x14ac:dyDescent="0.3">
      <c r="A5061" s="51">
        <v>5213349</v>
      </c>
      <c r="B5061" s="51" t="s">
        <v>19774</v>
      </c>
      <c r="C5061" s="51" t="s">
        <v>19772</v>
      </c>
      <c r="D5061" s="51">
        <v>0.76</v>
      </c>
    </row>
    <row r="5062" spans="1:4" ht="15.75" customHeight="1" x14ac:dyDescent="0.3">
      <c r="A5062" s="51">
        <v>5213841</v>
      </c>
      <c r="B5062" s="51" t="s">
        <v>19775</v>
      </c>
      <c r="C5062" s="51" t="s">
        <v>16138</v>
      </c>
      <c r="D5062" s="51">
        <v>75.17</v>
      </c>
    </row>
    <row r="5063" spans="1:4" ht="15.75" customHeight="1" x14ac:dyDescent="0.3">
      <c r="A5063" s="51">
        <v>5213348</v>
      </c>
      <c r="B5063" s="51" t="s">
        <v>19776</v>
      </c>
      <c r="C5063" s="51" t="s">
        <v>19772</v>
      </c>
      <c r="D5063" s="51">
        <v>0.88</v>
      </c>
    </row>
    <row r="5064" spans="1:4" ht="15.75" customHeight="1" x14ac:dyDescent="0.3">
      <c r="A5064" s="51">
        <v>5216116</v>
      </c>
      <c r="B5064" s="51" t="s">
        <v>19777</v>
      </c>
      <c r="C5064" s="51" t="s">
        <v>14704</v>
      </c>
      <c r="D5064" s="51">
        <v>17.29</v>
      </c>
    </row>
    <row r="5065" spans="1:4" ht="15.75" customHeight="1" x14ac:dyDescent="0.3">
      <c r="A5065" s="51">
        <v>5216115</v>
      </c>
      <c r="B5065" s="51" t="s">
        <v>19778</v>
      </c>
      <c r="C5065" s="51" t="s">
        <v>14704</v>
      </c>
      <c r="D5065" s="51">
        <v>16.7</v>
      </c>
    </row>
    <row r="5066" spans="1:4" ht="15.75" customHeight="1" x14ac:dyDescent="0.3">
      <c r="A5066" s="51">
        <v>5213842</v>
      </c>
      <c r="B5066" s="51" t="s">
        <v>19779</v>
      </c>
      <c r="C5066" s="51" t="s">
        <v>10</v>
      </c>
      <c r="D5066" s="51">
        <v>0.13</v>
      </c>
    </row>
    <row r="5067" spans="1:4" ht="15.75" customHeight="1" x14ac:dyDescent="0.3">
      <c r="A5067" s="51">
        <v>5213358</v>
      </c>
      <c r="B5067" s="51" t="s">
        <v>19780</v>
      </c>
      <c r="C5067" s="51" t="s">
        <v>16138</v>
      </c>
      <c r="D5067" s="51">
        <v>211.29</v>
      </c>
    </row>
    <row r="5068" spans="1:4" ht="15.75" customHeight="1" x14ac:dyDescent="0.3">
      <c r="A5068" s="51">
        <v>5213848</v>
      </c>
      <c r="B5068" s="51" t="s">
        <v>19781</v>
      </c>
      <c r="C5068" s="51" t="s">
        <v>19749</v>
      </c>
      <c r="D5068" s="51">
        <v>1.1000000000000001</v>
      </c>
    </row>
    <row r="5069" spans="1:4" ht="15.75" customHeight="1" x14ac:dyDescent="0.3">
      <c r="A5069" s="51">
        <v>5214012</v>
      </c>
      <c r="B5069" s="51" t="s">
        <v>19782</v>
      </c>
      <c r="C5069" s="51" t="s">
        <v>16138</v>
      </c>
      <c r="D5069" s="51">
        <v>20.84</v>
      </c>
    </row>
    <row r="5070" spans="1:4" ht="15.75" customHeight="1" x14ac:dyDescent="0.3">
      <c r="A5070" s="51">
        <v>5213356</v>
      </c>
      <c r="B5070" s="51" t="s">
        <v>19783</v>
      </c>
      <c r="C5070" s="51" t="s">
        <v>16138</v>
      </c>
      <c r="D5070" s="51">
        <v>28.89</v>
      </c>
    </row>
    <row r="5071" spans="1:4" ht="15.75" customHeight="1" x14ac:dyDescent="0.3">
      <c r="A5071" s="51">
        <v>5214011</v>
      </c>
      <c r="B5071" s="51" t="s">
        <v>19784</v>
      </c>
      <c r="C5071" s="51" t="s">
        <v>16138</v>
      </c>
      <c r="D5071" s="51">
        <v>12.31</v>
      </c>
    </row>
    <row r="5072" spans="1:4" ht="15.75" customHeight="1" x14ac:dyDescent="0.3">
      <c r="A5072" s="51">
        <v>5213354</v>
      </c>
      <c r="B5072" s="51" t="s">
        <v>19785</v>
      </c>
      <c r="C5072" s="51" t="s">
        <v>16138</v>
      </c>
      <c r="D5072" s="51">
        <v>14.77</v>
      </c>
    </row>
    <row r="5073" spans="1:4" ht="15.75" customHeight="1" x14ac:dyDescent="0.3">
      <c r="A5073" s="51">
        <v>5213355</v>
      </c>
      <c r="B5073" s="51" t="s">
        <v>19786</v>
      </c>
      <c r="C5073" s="51" t="s">
        <v>16138</v>
      </c>
      <c r="D5073" s="51">
        <v>17.260000000000002</v>
      </c>
    </row>
    <row r="5074" spans="1:4" ht="15.75" customHeight="1" x14ac:dyDescent="0.3">
      <c r="A5074" s="51">
        <v>5213850</v>
      </c>
      <c r="B5074" s="51" t="s">
        <v>19787</v>
      </c>
      <c r="C5074" s="51" t="s">
        <v>17898</v>
      </c>
      <c r="D5074" s="51">
        <v>28.39</v>
      </c>
    </row>
    <row r="5075" spans="1:4" ht="15.75" customHeight="1" x14ac:dyDescent="0.3">
      <c r="A5075" s="51">
        <v>5213846</v>
      </c>
      <c r="B5075" s="51" t="s">
        <v>19788</v>
      </c>
      <c r="C5075" s="51" t="s">
        <v>17898</v>
      </c>
      <c r="D5075" s="51">
        <v>5.34</v>
      </c>
    </row>
    <row r="5076" spans="1:4" ht="15.75" customHeight="1" x14ac:dyDescent="0.3">
      <c r="A5076" s="51">
        <v>5213847</v>
      </c>
      <c r="B5076" s="51" t="s">
        <v>19789</v>
      </c>
      <c r="C5076" s="51" t="s">
        <v>17898</v>
      </c>
      <c r="D5076" s="51">
        <v>90.47</v>
      </c>
    </row>
    <row r="5077" spans="1:4" ht="15.75" customHeight="1" x14ac:dyDescent="0.3">
      <c r="A5077" s="51">
        <v>5213845</v>
      </c>
      <c r="B5077" s="51" t="s">
        <v>19790</v>
      </c>
      <c r="C5077" s="51" t="s">
        <v>17898</v>
      </c>
      <c r="D5077" s="51">
        <v>22.99</v>
      </c>
    </row>
    <row r="5078" spans="1:4" ht="15.75" customHeight="1" x14ac:dyDescent="0.3">
      <c r="A5078" s="51">
        <v>5213412</v>
      </c>
      <c r="B5078" s="51" t="s">
        <v>19791</v>
      </c>
      <c r="C5078" s="51" t="s">
        <v>16138</v>
      </c>
      <c r="D5078" s="51">
        <v>115.58</v>
      </c>
    </row>
    <row r="5079" spans="1:4" ht="15.75" customHeight="1" x14ac:dyDescent="0.3">
      <c r="A5079" s="51">
        <v>5213411</v>
      </c>
      <c r="B5079" s="51" t="s">
        <v>19792</v>
      </c>
      <c r="C5079" s="51" t="s">
        <v>16138</v>
      </c>
      <c r="D5079" s="51">
        <v>204.29</v>
      </c>
    </row>
    <row r="5080" spans="1:4" ht="15.75" customHeight="1" x14ac:dyDescent="0.3">
      <c r="A5080" s="51">
        <v>5214009</v>
      </c>
      <c r="B5080" s="51" t="s">
        <v>19793</v>
      </c>
      <c r="C5080" s="51" t="s">
        <v>16138</v>
      </c>
      <c r="D5080" s="51">
        <v>115.58</v>
      </c>
    </row>
    <row r="5081" spans="1:4" ht="15.75" customHeight="1" x14ac:dyDescent="0.3">
      <c r="A5081" s="51">
        <v>5214010</v>
      </c>
      <c r="B5081" s="51" t="s">
        <v>19794</v>
      </c>
      <c r="C5081" s="51" t="s">
        <v>16138</v>
      </c>
      <c r="D5081" s="51">
        <v>212.01</v>
      </c>
    </row>
    <row r="5082" spans="1:4" ht="15.75" customHeight="1" x14ac:dyDescent="0.3">
      <c r="A5082" s="51">
        <v>5213413</v>
      </c>
      <c r="B5082" s="51" t="s">
        <v>19795</v>
      </c>
      <c r="C5082" s="51" t="s">
        <v>16138</v>
      </c>
      <c r="D5082" s="51">
        <v>68.62</v>
      </c>
    </row>
    <row r="5083" spans="1:4" ht="15.75" customHeight="1" x14ac:dyDescent="0.3">
      <c r="A5083" s="51">
        <v>5213410</v>
      </c>
      <c r="B5083" s="51" t="s">
        <v>19796</v>
      </c>
      <c r="C5083" s="51" t="s">
        <v>16138</v>
      </c>
      <c r="D5083" s="51">
        <v>145.06</v>
      </c>
    </row>
    <row r="5084" spans="1:4" ht="15.75" customHeight="1" x14ac:dyDescent="0.3">
      <c r="A5084" s="51">
        <v>5214004</v>
      </c>
      <c r="B5084" s="51" t="s">
        <v>19797</v>
      </c>
      <c r="C5084" s="51" t="s">
        <v>16138</v>
      </c>
      <c r="D5084" s="51">
        <v>173.94</v>
      </c>
    </row>
    <row r="5085" spans="1:4" ht="15.75" customHeight="1" x14ac:dyDescent="0.3">
      <c r="A5085" s="51">
        <v>5214005</v>
      </c>
      <c r="B5085" s="51" t="s">
        <v>19798</v>
      </c>
      <c r="C5085" s="51" t="s">
        <v>16138</v>
      </c>
      <c r="D5085" s="51">
        <v>156.15</v>
      </c>
    </row>
    <row r="5086" spans="1:4" ht="15.75" customHeight="1" x14ac:dyDescent="0.3">
      <c r="A5086" s="51">
        <v>5214006</v>
      </c>
      <c r="B5086" s="51" t="s">
        <v>19799</v>
      </c>
      <c r="C5086" s="51" t="s">
        <v>16138</v>
      </c>
      <c r="D5086" s="51">
        <v>100.98</v>
      </c>
    </row>
    <row r="5087" spans="1:4" ht="15.75" customHeight="1" x14ac:dyDescent="0.3">
      <c r="A5087" s="51">
        <v>5214007</v>
      </c>
      <c r="B5087" s="51" t="s">
        <v>19800</v>
      </c>
      <c r="C5087" s="51" t="s">
        <v>16138</v>
      </c>
      <c r="D5087" s="51">
        <v>86.54</v>
      </c>
    </row>
    <row r="5088" spans="1:4" ht="15.75" customHeight="1" x14ac:dyDescent="0.3">
      <c r="A5088" s="51">
        <v>5214008</v>
      </c>
      <c r="B5088" s="51" t="s">
        <v>19801</v>
      </c>
      <c r="C5088" s="51" t="s">
        <v>16138</v>
      </c>
      <c r="D5088" s="51">
        <v>85</v>
      </c>
    </row>
    <row r="5089" spans="1:4" ht="15.75" customHeight="1" x14ac:dyDescent="0.3">
      <c r="A5089" s="51">
        <v>5213408</v>
      </c>
      <c r="B5089" s="51" t="s">
        <v>19802</v>
      </c>
      <c r="C5089" s="51" t="s">
        <v>16138</v>
      </c>
      <c r="D5089" s="51">
        <v>47.31</v>
      </c>
    </row>
    <row r="5090" spans="1:4" ht="15.75" customHeight="1" x14ac:dyDescent="0.3">
      <c r="A5090" s="51">
        <v>5213400</v>
      </c>
      <c r="B5090" s="51" t="s">
        <v>19803</v>
      </c>
      <c r="C5090" s="51" t="s">
        <v>16138</v>
      </c>
      <c r="D5090" s="51">
        <v>21.18</v>
      </c>
    </row>
    <row r="5091" spans="1:4" ht="15.75" customHeight="1" x14ac:dyDescent="0.3">
      <c r="A5091" s="51">
        <v>5213401</v>
      </c>
      <c r="B5091" s="51" t="s">
        <v>19804</v>
      </c>
      <c r="C5091" s="51" t="s">
        <v>16138</v>
      </c>
      <c r="D5091" s="51">
        <v>29.29</v>
      </c>
    </row>
    <row r="5092" spans="1:4" ht="15.75" customHeight="1" x14ac:dyDescent="0.3">
      <c r="A5092" s="51">
        <v>5214001</v>
      </c>
      <c r="B5092" s="51" t="s">
        <v>19805</v>
      </c>
      <c r="C5092" s="51" t="s">
        <v>16138</v>
      </c>
      <c r="D5092" s="51">
        <v>12.63</v>
      </c>
    </row>
    <row r="5093" spans="1:4" ht="15.75" customHeight="1" x14ac:dyDescent="0.3">
      <c r="A5093" s="51">
        <v>5213402</v>
      </c>
      <c r="B5093" s="51" t="s">
        <v>19806</v>
      </c>
      <c r="C5093" s="51" t="s">
        <v>16138</v>
      </c>
      <c r="D5093" s="51">
        <v>15.1</v>
      </c>
    </row>
    <row r="5094" spans="1:4" ht="15.75" customHeight="1" x14ac:dyDescent="0.3">
      <c r="A5094" s="51">
        <v>5213403</v>
      </c>
      <c r="B5094" s="51" t="s">
        <v>19807</v>
      </c>
      <c r="C5094" s="51" t="s">
        <v>16138</v>
      </c>
      <c r="D5094" s="51">
        <v>17.62</v>
      </c>
    </row>
    <row r="5095" spans="1:4" ht="15.75" customHeight="1" x14ac:dyDescent="0.3">
      <c r="A5095" s="51">
        <v>5214003</v>
      </c>
      <c r="B5095" s="51" t="s">
        <v>19808</v>
      </c>
      <c r="C5095" s="51" t="s">
        <v>16138</v>
      </c>
      <c r="D5095" s="51">
        <v>58.23</v>
      </c>
    </row>
    <row r="5096" spans="1:4" ht="15.75" customHeight="1" x14ac:dyDescent="0.3">
      <c r="A5096" s="51">
        <v>5213409</v>
      </c>
      <c r="B5096" s="51" t="s">
        <v>19809</v>
      </c>
      <c r="C5096" s="51" t="s">
        <v>16138</v>
      </c>
      <c r="D5096" s="51">
        <v>99.54</v>
      </c>
    </row>
    <row r="5097" spans="1:4" ht="15.75" customHeight="1" x14ac:dyDescent="0.3">
      <c r="A5097" s="51">
        <v>5213404</v>
      </c>
      <c r="B5097" s="51" t="s">
        <v>19810</v>
      </c>
      <c r="C5097" s="51" t="s">
        <v>16138</v>
      </c>
      <c r="D5097" s="51">
        <v>35.42</v>
      </c>
    </row>
    <row r="5098" spans="1:4" ht="15.75" customHeight="1" x14ac:dyDescent="0.3">
      <c r="A5098" s="51">
        <v>5213405</v>
      </c>
      <c r="B5098" s="51" t="s">
        <v>19811</v>
      </c>
      <c r="C5098" s="51" t="s">
        <v>16138</v>
      </c>
      <c r="D5098" s="51">
        <v>42.99</v>
      </c>
    </row>
    <row r="5099" spans="1:4" ht="15.75" customHeight="1" x14ac:dyDescent="0.3">
      <c r="A5099" s="51">
        <v>5214002</v>
      </c>
      <c r="B5099" s="51" t="s">
        <v>19812</v>
      </c>
      <c r="C5099" s="51" t="s">
        <v>16138</v>
      </c>
      <c r="D5099" s="51">
        <v>27.08</v>
      </c>
    </row>
    <row r="5100" spans="1:4" ht="15.75" customHeight="1" x14ac:dyDescent="0.3">
      <c r="A5100" s="51">
        <v>5213406</v>
      </c>
      <c r="B5100" s="51" t="s">
        <v>19813</v>
      </c>
      <c r="C5100" s="51" t="s">
        <v>16138</v>
      </c>
      <c r="D5100" s="51">
        <v>29.35</v>
      </c>
    </row>
    <row r="5101" spans="1:4" ht="15.75" customHeight="1" x14ac:dyDescent="0.3">
      <c r="A5101" s="51">
        <v>5213407</v>
      </c>
      <c r="B5101" s="51" t="s">
        <v>19814</v>
      </c>
      <c r="C5101" s="51" t="s">
        <v>16138</v>
      </c>
      <c r="D5101" s="51">
        <v>31.61</v>
      </c>
    </row>
    <row r="5102" spans="1:4" ht="15.75" customHeight="1" x14ac:dyDescent="0.3">
      <c r="A5102" s="51">
        <v>5212552</v>
      </c>
      <c r="B5102" s="51" t="s">
        <v>19815</v>
      </c>
      <c r="C5102" s="51" t="s">
        <v>16138</v>
      </c>
      <c r="D5102" s="51">
        <v>16.04</v>
      </c>
    </row>
    <row r="5103" spans="1:4" ht="15.75" customHeight="1" x14ac:dyDescent="0.3">
      <c r="A5103" s="51">
        <v>5213464</v>
      </c>
      <c r="B5103" s="51" t="s">
        <v>19816</v>
      </c>
      <c r="C5103" s="51" t="s">
        <v>14704</v>
      </c>
      <c r="D5103" s="51">
        <v>266.08</v>
      </c>
    </row>
    <row r="5104" spans="1:4" ht="15.75" customHeight="1" x14ac:dyDescent="0.3">
      <c r="A5104" s="51">
        <v>5213465</v>
      </c>
      <c r="B5104" s="51" t="s">
        <v>19817</v>
      </c>
      <c r="C5104" s="51" t="s">
        <v>14704</v>
      </c>
      <c r="D5104" s="51">
        <v>452.57</v>
      </c>
    </row>
    <row r="5105" spans="1:4" ht="15.75" customHeight="1" x14ac:dyDescent="0.3">
      <c r="A5105" s="51">
        <v>5213466</v>
      </c>
      <c r="B5105" s="51" t="s">
        <v>19818</v>
      </c>
      <c r="C5105" s="51" t="s">
        <v>14704</v>
      </c>
      <c r="D5105" s="51">
        <v>632.48</v>
      </c>
    </row>
    <row r="5106" spans="1:4" ht="15.75" customHeight="1" x14ac:dyDescent="0.3">
      <c r="A5106" s="51">
        <v>5213467</v>
      </c>
      <c r="B5106" s="51" t="s">
        <v>19819</v>
      </c>
      <c r="C5106" s="51" t="s">
        <v>14704</v>
      </c>
      <c r="D5106" s="51">
        <v>1025.0999999999999</v>
      </c>
    </row>
    <row r="5107" spans="1:4" ht="15.75" customHeight="1" x14ac:dyDescent="0.3">
      <c r="A5107" s="51">
        <v>5213468</v>
      </c>
      <c r="B5107" s="51" t="s">
        <v>19820</v>
      </c>
      <c r="C5107" s="51" t="s">
        <v>14704</v>
      </c>
      <c r="D5107" s="51">
        <v>255.61</v>
      </c>
    </row>
    <row r="5108" spans="1:4" ht="15.75" customHeight="1" x14ac:dyDescent="0.3">
      <c r="A5108" s="51">
        <v>5213469</v>
      </c>
      <c r="B5108" s="51" t="s">
        <v>19821</v>
      </c>
      <c r="C5108" s="51" t="s">
        <v>14704</v>
      </c>
      <c r="D5108" s="51">
        <v>432.61</v>
      </c>
    </row>
    <row r="5109" spans="1:4" ht="15.75" customHeight="1" x14ac:dyDescent="0.3">
      <c r="A5109" s="51">
        <v>5213470</v>
      </c>
      <c r="B5109" s="51" t="s">
        <v>19822</v>
      </c>
      <c r="C5109" s="51" t="s">
        <v>14704</v>
      </c>
      <c r="D5109" s="51">
        <v>603.38</v>
      </c>
    </row>
    <row r="5110" spans="1:4" ht="15.75" customHeight="1" x14ac:dyDescent="0.3">
      <c r="A5110" s="51">
        <v>5213471</v>
      </c>
      <c r="B5110" s="51" t="s">
        <v>19823</v>
      </c>
      <c r="C5110" s="51" t="s">
        <v>14704</v>
      </c>
      <c r="D5110" s="51">
        <v>983.2</v>
      </c>
    </row>
    <row r="5111" spans="1:4" ht="15.75" customHeight="1" x14ac:dyDescent="0.3">
      <c r="A5111" s="51">
        <v>5212560</v>
      </c>
      <c r="B5111" s="51" t="s">
        <v>19824</v>
      </c>
      <c r="C5111" s="51" t="s">
        <v>19749</v>
      </c>
      <c r="D5111" s="51">
        <v>4.1900000000000004</v>
      </c>
    </row>
    <row r="5112" spans="1:4" ht="15.75" customHeight="1" x14ac:dyDescent="0.3">
      <c r="A5112" s="51">
        <v>5213472</v>
      </c>
      <c r="B5112" s="51" t="s">
        <v>19825</v>
      </c>
      <c r="C5112" s="51" t="s">
        <v>14704</v>
      </c>
      <c r="D5112" s="51">
        <v>304.35000000000002</v>
      </c>
    </row>
    <row r="5113" spans="1:4" ht="15.75" customHeight="1" x14ac:dyDescent="0.3">
      <c r="A5113" s="51">
        <v>5213473</v>
      </c>
      <c r="B5113" s="51" t="s">
        <v>19826</v>
      </c>
      <c r="C5113" s="51" t="s">
        <v>14704</v>
      </c>
      <c r="D5113" s="51">
        <v>398.95</v>
      </c>
    </row>
    <row r="5114" spans="1:4" ht="15.75" customHeight="1" x14ac:dyDescent="0.3">
      <c r="A5114" s="51">
        <v>5213474</v>
      </c>
      <c r="B5114" s="51" t="s">
        <v>19827</v>
      </c>
      <c r="C5114" s="51" t="s">
        <v>14704</v>
      </c>
      <c r="D5114" s="51">
        <v>286.89</v>
      </c>
    </row>
    <row r="5115" spans="1:4" ht="15.75" customHeight="1" x14ac:dyDescent="0.3">
      <c r="A5115" s="51">
        <v>5213475</v>
      </c>
      <c r="B5115" s="51" t="s">
        <v>19828</v>
      </c>
      <c r="C5115" s="51" t="s">
        <v>14704</v>
      </c>
      <c r="D5115" s="51">
        <v>377.13</v>
      </c>
    </row>
    <row r="5116" spans="1:4" ht="15.75" customHeight="1" x14ac:dyDescent="0.3">
      <c r="A5116" s="51">
        <v>5213440</v>
      </c>
      <c r="B5116" s="51" t="s">
        <v>19829</v>
      </c>
      <c r="C5116" s="51" t="s">
        <v>14704</v>
      </c>
      <c r="D5116" s="51">
        <v>266.05</v>
      </c>
    </row>
    <row r="5117" spans="1:4" ht="15.75" customHeight="1" x14ac:dyDescent="0.3">
      <c r="A5117" s="51">
        <v>5213441</v>
      </c>
      <c r="B5117" s="51" t="s">
        <v>19830</v>
      </c>
      <c r="C5117" s="51" t="s">
        <v>14704</v>
      </c>
      <c r="D5117" s="51">
        <v>452.61</v>
      </c>
    </row>
    <row r="5118" spans="1:4" ht="15.75" customHeight="1" x14ac:dyDescent="0.3">
      <c r="A5118" s="51">
        <v>5213442</v>
      </c>
      <c r="B5118" s="51" t="s">
        <v>19831</v>
      </c>
      <c r="C5118" s="51" t="s">
        <v>14704</v>
      </c>
      <c r="D5118" s="51">
        <v>632.48</v>
      </c>
    </row>
    <row r="5119" spans="1:4" ht="15.75" customHeight="1" x14ac:dyDescent="0.3">
      <c r="A5119" s="51">
        <v>5213443</v>
      </c>
      <c r="B5119" s="51" t="s">
        <v>19832</v>
      </c>
      <c r="C5119" s="51" t="s">
        <v>14704</v>
      </c>
      <c r="D5119" s="51">
        <v>1025.1199999999999</v>
      </c>
    </row>
    <row r="5120" spans="1:4" ht="15.75" customHeight="1" x14ac:dyDescent="0.3">
      <c r="A5120" s="51">
        <v>5213444</v>
      </c>
      <c r="B5120" s="51" t="s">
        <v>19833</v>
      </c>
      <c r="C5120" s="51" t="s">
        <v>14704</v>
      </c>
      <c r="D5120" s="51">
        <v>266.11</v>
      </c>
    </row>
    <row r="5121" spans="1:4" ht="15.75" customHeight="1" x14ac:dyDescent="0.3">
      <c r="A5121" s="51">
        <v>5213445</v>
      </c>
      <c r="B5121" s="51" t="s">
        <v>19834</v>
      </c>
      <c r="C5121" s="51" t="s">
        <v>14704</v>
      </c>
      <c r="D5121" s="51">
        <v>452.53</v>
      </c>
    </row>
    <row r="5122" spans="1:4" ht="15.75" customHeight="1" x14ac:dyDescent="0.3">
      <c r="A5122" s="51">
        <v>5213446</v>
      </c>
      <c r="B5122" s="51" t="s">
        <v>19835</v>
      </c>
      <c r="C5122" s="51" t="s">
        <v>14704</v>
      </c>
      <c r="D5122" s="51">
        <v>632.48</v>
      </c>
    </row>
    <row r="5123" spans="1:4" ht="15.75" customHeight="1" x14ac:dyDescent="0.3">
      <c r="A5123" s="51">
        <v>5213447</v>
      </c>
      <c r="B5123" s="51" t="s">
        <v>19836</v>
      </c>
      <c r="C5123" s="51" t="s">
        <v>14704</v>
      </c>
      <c r="D5123" s="51">
        <v>1025.18</v>
      </c>
    </row>
    <row r="5124" spans="1:4" ht="15.75" customHeight="1" x14ac:dyDescent="0.3">
      <c r="A5124" s="51">
        <v>5213448</v>
      </c>
      <c r="B5124" s="51" t="s">
        <v>19837</v>
      </c>
      <c r="C5124" s="51" t="s">
        <v>14704</v>
      </c>
      <c r="D5124" s="51">
        <v>184.9</v>
      </c>
    </row>
    <row r="5125" spans="1:4" ht="15.75" customHeight="1" x14ac:dyDescent="0.3">
      <c r="A5125" s="51">
        <v>5213449</v>
      </c>
      <c r="B5125" s="51" t="s">
        <v>19838</v>
      </c>
      <c r="C5125" s="51" t="s">
        <v>14704</v>
      </c>
      <c r="D5125" s="51">
        <v>288.95999999999998</v>
      </c>
    </row>
    <row r="5126" spans="1:4" ht="15.75" customHeight="1" x14ac:dyDescent="0.3">
      <c r="A5126" s="51">
        <v>5213450</v>
      </c>
      <c r="B5126" s="51" t="s">
        <v>19839</v>
      </c>
      <c r="C5126" s="51" t="s">
        <v>14704</v>
      </c>
      <c r="D5126" s="51">
        <v>403.46</v>
      </c>
    </row>
    <row r="5127" spans="1:4" ht="15.75" customHeight="1" x14ac:dyDescent="0.3">
      <c r="A5127" s="51">
        <v>5213451</v>
      </c>
      <c r="B5127" s="51" t="s">
        <v>19840</v>
      </c>
      <c r="C5127" s="51" t="s">
        <v>14704</v>
      </c>
      <c r="D5127" s="51">
        <v>596.14</v>
      </c>
    </row>
    <row r="5128" spans="1:4" ht="15.75" customHeight="1" x14ac:dyDescent="0.3">
      <c r="A5128" s="51">
        <v>5213452</v>
      </c>
      <c r="B5128" s="51" t="s">
        <v>19841</v>
      </c>
      <c r="C5128" s="51" t="s">
        <v>14704</v>
      </c>
      <c r="D5128" s="51">
        <v>255.57</v>
      </c>
    </row>
    <row r="5129" spans="1:4" ht="15.75" customHeight="1" x14ac:dyDescent="0.3">
      <c r="A5129" s="51">
        <v>5213453</v>
      </c>
      <c r="B5129" s="51" t="s">
        <v>19842</v>
      </c>
      <c r="C5129" s="51" t="s">
        <v>14704</v>
      </c>
      <c r="D5129" s="51">
        <v>432.65</v>
      </c>
    </row>
    <row r="5130" spans="1:4" ht="15.75" customHeight="1" x14ac:dyDescent="0.3">
      <c r="A5130" s="51">
        <v>5213454</v>
      </c>
      <c r="B5130" s="51" t="s">
        <v>19843</v>
      </c>
      <c r="C5130" s="51" t="s">
        <v>14704</v>
      </c>
      <c r="D5130" s="51">
        <v>603.38</v>
      </c>
    </row>
    <row r="5131" spans="1:4" ht="15.75" customHeight="1" x14ac:dyDescent="0.3">
      <c r="A5131" s="51">
        <v>5213455</v>
      </c>
      <c r="B5131" s="51" t="s">
        <v>19844</v>
      </c>
      <c r="C5131" s="51" t="s">
        <v>14704</v>
      </c>
      <c r="D5131" s="51">
        <v>983.22</v>
      </c>
    </row>
    <row r="5132" spans="1:4" ht="15.75" customHeight="1" x14ac:dyDescent="0.3">
      <c r="A5132" s="51">
        <v>5213456</v>
      </c>
      <c r="B5132" s="51" t="s">
        <v>19845</v>
      </c>
      <c r="C5132" s="51" t="s">
        <v>14704</v>
      </c>
      <c r="D5132" s="51">
        <v>255.63</v>
      </c>
    </row>
    <row r="5133" spans="1:4" ht="15.75" customHeight="1" x14ac:dyDescent="0.3">
      <c r="A5133" s="51">
        <v>5213457</v>
      </c>
      <c r="B5133" s="51" t="s">
        <v>19846</v>
      </c>
      <c r="C5133" s="51" t="s">
        <v>14704</v>
      </c>
      <c r="D5133" s="51">
        <v>432.58</v>
      </c>
    </row>
    <row r="5134" spans="1:4" ht="15.75" customHeight="1" x14ac:dyDescent="0.3">
      <c r="A5134" s="51">
        <v>5213458</v>
      </c>
      <c r="B5134" s="51" t="s">
        <v>19847</v>
      </c>
      <c r="C5134" s="51" t="s">
        <v>14704</v>
      </c>
      <c r="D5134" s="51">
        <v>603.38</v>
      </c>
    </row>
    <row r="5135" spans="1:4" ht="15.75" customHeight="1" x14ac:dyDescent="0.3">
      <c r="A5135" s="51">
        <v>5213459</v>
      </c>
      <c r="B5135" s="51" t="s">
        <v>19848</v>
      </c>
      <c r="C5135" s="51" t="s">
        <v>14704</v>
      </c>
      <c r="D5135" s="51">
        <v>983.27</v>
      </c>
    </row>
    <row r="5136" spans="1:4" ht="15.75" customHeight="1" x14ac:dyDescent="0.3">
      <c r="A5136" s="51">
        <v>5213460</v>
      </c>
      <c r="B5136" s="51" t="s">
        <v>19849</v>
      </c>
      <c r="C5136" s="51" t="s">
        <v>14704</v>
      </c>
      <c r="D5136" s="51">
        <v>178.55</v>
      </c>
    </row>
    <row r="5137" spans="1:4" ht="15.75" customHeight="1" x14ac:dyDescent="0.3">
      <c r="A5137" s="51">
        <v>5213461</v>
      </c>
      <c r="B5137" s="51" t="s">
        <v>19850</v>
      </c>
      <c r="C5137" s="51" t="s">
        <v>14704</v>
      </c>
      <c r="D5137" s="51">
        <v>277.33</v>
      </c>
    </row>
    <row r="5138" spans="1:4" ht="15.75" customHeight="1" x14ac:dyDescent="0.3">
      <c r="A5138" s="51">
        <v>5213462</v>
      </c>
      <c r="B5138" s="51" t="s">
        <v>19851</v>
      </c>
      <c r="C5138" s="51" t="s">
        <v>14704</v>
      </c>
      <c r="D5138" s="51">
        <v>386</v>
      </c>
    </row>
    <row r="5139" spans="1:4" ht="15.75" customHeight="1" x14ac:dyDescent="0.3">
      <c r="A5139" s="51">
        <v>5213463</v>
      </c>
      <c r="B5139" s="51" t="s">
        <v>19852</v>
      </c>
      <c r="C5139" s="51" t="s">
        <v>14704</v>
      </c>
      <c r="D5139" s="51">
        <v>494.68</v>
      </c>
    </row>
    <row r="5140" spans="1:4" ht="15.75" customHeight="1" x14ac:dyDescent="0.3">
      <c r="A5140" s="51">
        <v>5212557</v>
      </c>
      <c r="B5140" s="51" t="s">
        <v>19853</v>
      </c>
      <c r="C5140" s="51" t="s">
        <v>19749</v>
      </c>
      <c r="D5140" s="51">
        <v>3.95</v>
      </c>
    </row>
    <row r="5141" spans="1:4" ht="15.75" customHeight="1" x14ac:dyDescent="0.3">
      <c r="A5141" s="51">
        <v>5212558</v>
      </c>
      <c r="B5141" s="51" t="s">
        <v>19854</v>
      </c>
      <c r="C5141" s="51" t="s">
        <v>19749</v>
      </c>
      <c r="D5141" s="51">
        <v>4</v>
      </c>
    </row>
    <row r="5142" spans="1:4" ht="15.75" customHeight="1" x14ac:dyDescent="0.3">
      <c r="A5142" s="51">
        <v>5212559</v>
      </c>
      <c r="B5142" s="51" t="s">
        <v>19855</v>
      </c>
      <c r="C5142" s="51" t="s">
        <v>19749</v>
      </c>
      <c r="D5142" s="51">
        <v>3.55</v>
      </c>
    </row>
    <row r="5143" spans="1:4" ht="15.75" customHeight="1" x14ac:dyDescent="0.3">
      <c r="A5143" s="51">
        <v>5213477</v>
      </c>
      <c r="B5143" s="51" t="s">
        <v>19856</v>
      </c>
      <c r="C5143" s="51" t="s">
        <v>14704</v>
      </c>
      <c r="D5143" s="51">
        <v>168.54</v>
      </c>
    </row>
    <row r="5144" spans="1:4" ht="15.75" customHeight="1" x14ac:dyDescent="0.3">
      <c r="A5144" s="51">
        <v>5213476</v>
      </c>
      <c r="B5144" s="51" t="s">
        <v>19857</v>
      </c>
      <c r="C5144" s="51" t="s">
        <v>14704</v>
      </c>
      <c r="D5144" s="51">
        <v>180.6</v>
      </c>
    </row>
    <row r="5145" spans="1:4" ht="15.75" customHeight="1" x14ac:dyDescent="0.3">
      <c r="A5145" s="51">
        <v>5213479</v>
      </c>
      <c r="B5145" s="51" t="s">
        <v>19858</v>
      </c>
      <c r="C5145" s="51" t="s">
        <v>14704</v>
      </c>
      <c r="D5145" s="51">
        <v>160.69</v>
      </c>
    </row>
    <row r="5146" spans="1:4" ht="15.75" customHeight="1" x14ac:dyDescent="0.3">
      <c r="A5146" s="51">
        <v>5213478</v>
      </c>
      <c r="B5146" s="51" t="s">
        <v>19859</v>
      </c>
      <c r="C5146" s="51" t="s">
        <v>14704</v>
      </c>
      <c r="D5146" s="51">
        <v>171.88</v>
      </c>
    </row>
    <row r="5147" spans="1:4" ht="15.75" customHeight="1" x14ac:dyDescent="0.3">
      <c r="A5147" s="51">
        <v>5213489</v>
      </c>
      <c r="B5147" s="51" t="s">
        <v>19860</v>
      </c>
      <c r="C5147" s="51" t="s">
        <v>14704</v>
      </c>
      <c r="D5147" s="51">
        <v>904.54</v>
      </c>
    </row>
    <row r="5148" spans="1:4" ht="15.75" customHeight="1" x14ac:dyDescent="0.3">
      <c r="A5148" s="51">
        <v>5213498</v>
      </c>
      <c r="B5148" s="51" t="s">
        <v>19861</v>
      </c>
      <c r="C5148" s="51" t="s">
        <v>14704</v>
      </c>
      <c r="D5148" s="51">
        <v>993.86</v>
      </c>
    </row>
    <row r="5149" spans="1:4" ht="15.75" customHeight="1" x14ac:dyDescent="0.3">
      <c r="A5149" s="51">
        <v>5213365</v>
      </c>
      <c r="B5149" s="51" t="s">
        <v>19862</v>
      </c>
      <c r="C5149" s="51" t="s">
        <v>14704</v>
      </c>
      <c r="D5149" s="51">
        <v>1137.22</v>
      </c>
    </row>
    <row r="5150" spans="1:4" ht="15.75" customHeight="1" x14ac:dyDescent="0.3">
      <c r="A5150" s="51">
        <v>5213507</v>
      </c>
      <c r="B5150" s="51" t="s">
        <v>19863</v>
      </c>
      <c r="C5150" s="51" t="s">
        <v>14704</v>
      </c>
      <c r="D5150" s="51">
        <v>1217.1600000000001</v>
      </c>
    </row>
    <row r="5151" spans="1:4" ht="15.75" customHeight="1" x14ac:dyDescent="0.3">
      <c r="A5151" s="51">
        <v>5213372</v>
      </c>
      <c r="B5151" s="51" t="s">
        <v>19864</v>
      </c>
      <c r="C5151" s="51" t="s">
        <v>14704</v>
      </c>
      <c r="D5151" s="51">
        <v>1360.52</v>
      </c>
    </row>
    <row r="5152" spans="1:4" ht="15.75" customHeight="1" x14ac:dyDescent="0.3">
      <c r="A5152" s="51">
        <v>5213490</v>
      </c>
      <c r="B5152" s="51" t="s">
        <v>19865</v>
      </c>
      <c r="C5152" s="51" t="s">
        <v>14704</v>
      </c>
      <c r="D5152" s="51">
        <v>1922.74</v>
      </c>
    </row>
    <row r="5153" spans="1:4" ht="15.75" customHeight="1" x14ac:dyDescent="0.3">
      <c r="A5153" s="51">
        <v>5213499</v>
      </c>
      <c r="B5153" s="51" t="s">
        <v>19866</v>
      </c>
      <c r="C5153" s="51" t="s">
        <v>14704</v>
      </c>
      <c r="D5153" s="51">
        <v>2123.71</v>
      </c>
    </row>
    <row r="5154" spans="1:4" ht="15.75" customHeight="1" x14ac:dyDescent="0.3">
      <c r="A5154" s="51">
        <v>5213366</v>
      </c>
      <c r="B5154" s="51" t="s">
        <v>19867</v>
      </c>
      <c r="C5154" s="51" t="s">
        <v>14704</v>
      </c>
      <c r="D5154" s="51">
        <v>2446.27</v>
      </c>
    </row>
    <row r="5155" spans="1:4" ht="15.75" customHeight="1" x14ac:dyDescent="0.3">
      <c r="A5155" s="51">
        <v>5213508</v>
      </c>
      <c r="B5155" s="51" t="s">
        <v>19868</v>
      </c>
      <c r="C5155" s="51" t="s">
        <v>14704</v>
      </c>
      <c r="D5155" s="51">
        <v>2626.13</v>
      </c>
    </row>
    <row r="5156" spans="1:4" ht="15.75" customHeight="1" x14ac:dyDescent="0.3">
      <c r="A5156" s="51">
        <v>5213373</v>
      </c>
      <c r="B5156" s="51" t="s">
        <v>19869</v>
      </c>
      <c r="C5156" s="51" t="s">
        <v>14704</v>
      </c>
      <c r="D5156" s="51">
        <v>2948.69</v>
      </c>
    </row>
    <row r="5157" spans="1:4" ht="15.75" customHeight="1" x14ac:dyDescent="0.3">
      <c r="A5157" s="51">
        <v>5213491</v>
      </c>
      <c r="B5157" s="51" t="s">
        <v>19870</v>
      </c>
      <c r="C5157" s="51" t="s">
        <v>14704</v>
      </c>
      <c r="D5157" s="51">
        <v>2533.66</v>
      </c>
    </row>
    <row r="5158" spans="1:4" ht="15.75" customHeight="1" x14ac:dyDescent="0.3">
      <c r="A5158" s="51">
        <v>5213500</v>
      </c>
      <c r="B5158" s="51" t="s">
        <v>19871</v>
      </c>
      <c r="C5158" s="51" t="s">
        <v>14704</v>
      </c>
      <c r="D5158" s="51">
        <v>2801.62</v>
      </c>
    </row>
    <row r="5159" spans="1:4" ht="15.75" customHeight="1" x14ac:dyDescent="0.3">
      <c r="A5159" s="51">
        <v>5213369</v>
      </c>
      <c r="B5159" s="51" t="s">
        <v>19872</v>
      </c>
      <c r="C5159" s="51" t="s">
        <v>14704</v>
      </c>
      <c r="D5159" s="51">
        <v>3231.7</v>
      </c>
    </row>
    <row r="5160" spans="1:4" ht="15.75" customHeight="1" x14ac:dyDescent="0.3">
      <c r="A5160" s="51">
        <v>5213509</v>
      </c>
      <c r="B5160" s="51" t="s">
        <v>19873</v>
      </c>
      <c r="C5160" s="51" t="s">
        <v>14704</v>
      </c>
      <c r="D5160" s="51">
        <v>3471.52</v>
      </c>
    </row>
    <row r="5161" spans="1:4" ht="15.75" customHeight="1" x14ac:dyDescent="0.3">
      <c r="A5161" s="51">
        <v>5213374</v>
      </c>
      <c r="B5161" s="51" t="s">
        <v>19874</v>
      </c>
      <c r="C5161" s="51" t="s">
        <v>14704</v>
      </c>
      <c r="D5161" s="51">
        <v>3901.6</v>
      </c>
    </row>
    <row r="5162" spans="1:4" ht="15.75" customHeight="1" x14ac:dyDescent="0.3">
      <c r="A5162" s="51">
        <v>5213492</v>
      </c>
      <c r="B5162" s="51" t="s">
        <v>19875</v>
      </c>
      <c r="C5162" s="51" t="s">
        <v>14704</v>
      </c>
      <c r="D5162" s="51">
        <v>3438.2</v>
      </c>
    </row>
    <row r="5163" spans="1:4" ht="15.75" customHeight="1" x14ac:dyDescent="0.3">
      <c r="A5163" s="51">
        <v>5213501</v>
      </c>
      <c r="B5163" s="51" t="s">
        <v>19876</v>
      </c>
      <c r="C5163" s="51" t="s">
        <v>14704</v>
      </c>
      <c r="D5163" s="51">
        <v>3795.48</v>
      </c>
    </row>
    <row r="5164" spans="1:4" ht="15.75" customHeight="1" x14ac:dyDescent="0.3">
      <c r="A5164" s="51">
        <v>5213370</v>
      </c>
      <c r="B5164" s="51" t="s">
        <v>19877</v>
      </c>
      <c r="C5164" s="51" t="s">
        <v>14704</v>
      </c>
      <c r="D5164" s="51">
        <v>4368.92</v>
      </c>
    </row>
    <row r="5165" spans="1:4" ht="15.75" customHeight="1" x14ac:dyDescent="0.3">
      <c r="A5165" s="51">
        <v>5213510</v>
      </c>
      <c r="B5165" s="51" t="s">
        <v>19878</v>
      </c>
      <c r="C5165" s="51" t="s">
        <v>14704</v>
      </c>
      <c r="D5165" s="51">
        <v>4688.68</v>
      </c>
    </row>
    <row r="5166" spans="1:4" ht="15.75" customHeight="1" x14ac:dyDescent="0.3">
      <c r="A5166" s="51">
        <v>5213375</v>
      </c>
      <c r="B5166" s="51" t="s">
        <v>19879</v>
      </c>
      <c r="C5166" s="51" t="s">
        <v>14704</v>
      </c>
      <c r="D5166" s="51">
        <v>5262.12</v>
      </c>
    </row>
    <row r="5167" spans="1:4" ht="15.75" customHeight="1" x14ac:dyDescent="0.3">
      <c r="A5167" s="51">
        <v>5213494</v>
      </c>
      <c r="B5167" s="51" t="s">
        <v>19880</v>
      </c>
      <c r="C5167" s="51" t="s">
        <v>14704</v>
      </c>
      <c r="D5167" s="51">
        <v>5067.32</v>
      </c>
    </row>
    <row r="5168" spans="1:4" ht="15.75" customHeight="1" x14ac:dyDescent="0.3">
      <c r="A5168" s="51">
        <v>5213503</v>
      </c>
      <c r="B5168" s="51" t="s">
        <v>19881</v>
      </c>
      <c r="C5168" s="51" t="s">
        <v>14704</v>
      </c>
      <c r="D5168" s="51">
        <v>5603.24</v>
      </c>
    </row>
    <row r="5169" spans="1:4" ht="15.75" customHeight="1" x14ac:dyDescent="0.3">
      <c r="A5169" s="51">
        <v>5213371</v>
      </c>
      <c r="B5169" s="51" t="s">
        <v>19882</v>
      </c>
      <c r="C5169" s="51" t="s">
        <v>14704</v>
      </c>
      <c r="D5169" s="51">
        <v>6463.4</v>
      </c>
    </row>
    <row r="5170" spans="1:4" ht="15.75" customHeight="1" x14ac:dyDescent="0.3">
      <c r="A5170" s="51">
        <v>5213512</v>
      </c>
      <c r="B5170" s="51" t="s">
        <v>19883</v>
      </c>
      <c r="C5170" s="51" t="s">
        <v>14704</v>
      </c>
      <c r="D5170" s="51">
        <v>6943.04</v>
      </c>
    </row>
    <row r="5171" spans="1:4" ht="15.75" customHeight="1" x14ac:dyDescent="0.3">
      <c r="A5171" s="51">
        <v>5213376</v>
      </c>
      <c r="B5171" s="51" t="s">
        <v>19884</v>
      </c>
      <c r="C5171" s="51" t="s">
        <v>14704</v>
      </c>
      <c r="D5171" s="51">
        <v>7803.2</v>
      </c>
    </row>
    <row r="5172" spans="1:4" ht="15.75" customHeight="1" x14ac:dyDescent="0.3">
      <c r="A5172" s="51">
        <v>5213377</v>
      </c>
      <c r="B5172" s="51" t="s">
        <v>19885</v>
      </c>
      <c r="C5172" s="51" t="s">
        <v>16138</v>
      </c>
      <c r="D5172" s="51">
        <v>330.44</v>
      </c>
    </row>
    <row r="5173" spans="1:4" ht="15.75" customHeight="1" x14ac:dyDescent="0.3">
      <c r="A5173" s="51">
        <v>5213570</v>
      </c>
      <c r="B5173" s="51" t="s">
        <v>19886</v>
      </c>
      <c r="C5173" s="51" t="s">
        <v>16138</v>
      </c>
      <c r="D5173" s="51">
        <v>467.27</v>
      </c>
    </row>
    <row r="5174" spans="1:4" ht="15.75" customHeight="1" x14ac:dyDescent="0.3">
      <c r="A5174" s="51">
        <v>5213378</v>
      </c>
      <c r="B5174" s="51" t="s">
        <v>19887</v>
      </c>
      <c r="C5174" s="51" t="s">
        <v>16138</v>
      </c>
      <c r="D5174" s="51">
        <v>375.1</v>
      </c>
    </row>
    <row r="5175" spans="1:4" ht="15.75" customHeight="1" x14ac:dyDescent="0.3">
      <c r="A5175" s="51">
        <v>5213571</v>
      </c>
      <c r="B5175" s="51" t="s">
        <v>19888</v>
      </c>
      <c r="C5175" s="51" t="s">
        <v>16138</v>
      </c>
      <c r="D5175" s="51">
        <v>511.93</v>
      </c>
    </row>
    <row r="5176" spans="1:4" ht="15.75" customHeight="1" x14ac:dyDescent="0.3">
      <c r="A5176" s="51">
        <v>5213379</v>
      </c>
      <c r="B5176" s="51" t="s">
        <v>19889</v>
      </c>
      <c r="C5176" s="51" t="s">
        <v>16138</v>
      </c>
      <c r="D5176" s="51">
        <v>486.75</v>
      </c>
    </row>
    <row r="5177" spans="1:4" ht="15.75" customHeight="1" x14ac:dyDescent="0.3">
      <c r="A5177" s="51">
        <v>5213572</v>
      </c>
      <c r="B5177" s="51" t="s">
        <v>19890</v>
      </c>
      <c r="C5177" s="51" t="s">
        <v>16138</v>
      </c>
      <c r="D5177" s="51">
        <v>623.58000000000004</v>
      </c>
    </row>
    <row r="5178" spans="1:4" ht="15.75" customHeight="1" x14ac:dyDescent="0.3">
      <c r="A5178" s="51">
        <v>5212553</v>
      </c>
      <c r="B5178" s="51" t="s">
        <v>19891</v>
      </c>
      <c r="C5178" s="51" t="s">
        <v>16138</v>
      </c>
      <c r="D5178" s="51">
        <v>270.45</v>
      </c>
    </row>
    <row r="5179" spans="1:4" ht="15.75" customHeight="1" x14ac:dyDescent="0.3">
      <c r="A5179" s="51">
        <v>5213416</v>
      </c>
      <c r="B5179" s="51" t="s">
        <v>19892</v>
      </c>
      <c r="C5179" s="51" t="s">
        <v>16138</v>
      </c>
      <c r="D5179" s="51">
        <v>407.28</v>
      </c>
    </row>
    <row r="5180" spans="1:4" ht="15.75" customHeight="1" x14ac:dyDescent="0.3">
      <c r="A5180" s="51">
        <v>5212554</v>
      </c>
      <c r="B5180" s="51" t="s">
        <v>19893</v>
      </c>
      <c r="C5180" s="51" t="s">
        <v>16138</v>
      </c>
      <c r="D5180" s="51">
        <v>315.11</v>
      </c>
    </row>
    <row r="5181" spans="1:4" ht="15.75" customHeight="1" x14ac:dyDescent="0.3">
      <c r="A5181" s="51">
        <v>5213417</v>
      </c>
      <c r="B5181" s="51" t="s">
        <v>19894</v>
      </c>
      <c r="C5181" s="51" t="s">
        <v>16138</v>
      </c>
      <c r="D5181" s="51">
        <v>451.94</v>
      </c>
    </row>
    <row r="5182" spans="1:4" ht="15.75" customHeight="1" x14ac:dyDescent="0.3">
      <c r="A5182" s="51">
        <v>5213421</v>
      </c>
      <c r="B5182" s="51" t="s">
        <v>19895</v>
      </c>
      <c r="C5182" s="51" t="s">
        <v>16138</v>
      </c>
      <c r="D5182" s="51">
        <v>402.06</v>
      </c>
    </row>
    <row r="5183" spans="1:4" ht="15.75" customHeight="1" x14ac:dyDescent="0.3">
      <c r="A5183" s="51">
        <v>5213414</v>
      </c>
      <c r="B5183" s="51" t="s">
        <v>19896</v>
      </c>
      <c r="C5183" s="51" t="s">
        <v>16138</v>
      </c>
      <c r="D5183" s="51">
        <v>572.49</v>
      </c>
    </row>
    <row r="5184" spans="1:4" ht="15.75" customHeight="1" x14ac:dyDescent="0.3">
      <c r="A5184" s="51">
        <v>5213419</v>
      </c>
      <c r="B5184" s="51" t="s">
        <v>19897</v>
      </c>
      <c r="C5184" s="51" t="s">
        <v>16138</v>
      </c>
      <c r="D5184" s="51">
        <v>523.62</v>
      </c>
    </row>
    <row r="5185" spans="1:4" ht="15.75" customHeight="1" x14ac:dyDescent="0.3">
      <c r="A5185" s="51">
        <v>5212555</v>
      </c>
      <c r="B5185" s="51" t="s">
        <v>19898</v>
      </c>
      <c r="C5185" s="51" t="s">
        <v>16138</v>
      </c>
      <c r="D5185" s="51">
        <v>426.76</v>
      </c>
    </row>
    <row r="5186" spans="1:4" ht="15.75" customHeight="1" x14ac:dyDescent="0.3">
      <c r="A5186" s="51">
        <v>5213418</v>
      </c>
      <c r="B5186" s="51" t="s">
        <v>19899</v>
      </c>
      <c r="C5186" s="51" t="s">
        <v>16138</v>
      </c>
      <c r="D5186" s="51">
        <v>563.59</v>
      </c>
    </row>
    <row r="5187" spans="1:4" ht="15.75" customHeight="1" x14ac:dyDescent="0.3">
      <c r="A5187" s="51">
        <v>5213415</v>
      </c>
      <c r="B5187" s="51" t="s">
        <v>19900</v>
      </c>
      <c r="C5187" s="51" t="s">
        <v>16138</v>
      </c>
      <c r="D5187" s="51">
        <v>670.22</v>
      </c>
    </row>
    <row r="5188" spans="1:4" ht="15.75" customHeight="1" x14ac:dyDescent="0.3">
      <c r="A5188" s="51">
        <v>5213420</v>
      </c>
      <c r="B5188" s="51" t="s">
        <v>19901</v>
      </c>
      <c r="C5188" s="51" t="s">
        <v>16138</v>
      </c>
      <c r="D5188" s="51">
        <v>635.27</v>
      </c>
    </row>
    <row r="5189" spans="1:4" ht="15.75" customHeight="1" x14ac:dyDescent="0.3">
      <c r="A5189" s="51">
        <v>5213543</v>
      </c>
      <c r="B5189" s="51" t="s">
        <v>19902</v>
      </c>
      <c r="C5189" s="51" t="s">
        <v>14704</v>
      </c>
      <c r="D5189" s="51">
        <v>1155.06</v>
      </c>
    </row>
    <row r="5190" spans="1:4" ht="15.75" customHeight="1" x14ac:dyDescent="0.3">
      <c r="A5190" s="51">
        <v>5213552</v>
      </c>
      <c r="B5190" s="51" t="s">
        <v>19903</v>
      </c>
      <c r="C5190" s="51" t="s">
        <v>14704</v>
      </c>
      <c r="D5190" s="51">
        <v>1244.3800000000001</v>
      </c>
    </row>
    <row r="5191" spans="1:4" ht="15.75" customHeight="1" x14ac:dyDescent="0.3">
      <c r="A5191" s="51">
        <v>5213561</v>
      </c>
      <c r="B5191" s="51" t="s">
        <v>19904</v>
      </c>
      <c r="C5191" s="51" t="s">
        <v>14704</v>
      </c>
      <c r="D5191" s="51">
        <v>1467.68</v>
      </c>
    </row>
    <row r="5192" spans="1:4" ht="15.75" customHeight="1" x14ac:dyDescent="0.3">
      <c r="A5192" s="51">
        <v>5213544</v>
      </c>
      <c r="B5192" s="51" t="s">
        <v>19905</v>
      </c>
      <c r="C5192" s="51" t="s">
        <v>14704</v>
      </c>
      <c r="D5192" s="51">
        <v>2486.41</v>
      </c>
    </row>
    <row r="5193" spans="1:4" ht="15.75" customHeight="1" x14ac:dyDescent="0.3">
      <c r="A5193" s="51">
        <v>5213553</v>
      </c>
      <c r="B5193" s="51" t="s">
        <v>19906</v>
      </c>
      <c r="C5193" s="51" t="s">
        <v>14704</v>
      </c>
      <c r="D5193" s="51">
        <v>2687.38</v>
      </c>
    </row>
    <row r="5194" spans="1:4" ht="15.75" customHeight="1" x14ac:dyDescent="0.3">
      <c r="A5194" s="51">
        <v>5213562</v>
      </c>
      <c r="B5194" s="51" t="s">
        <v>19907</v>
      </c>
      <c r="C5194" s="51" t="s">
        <v>14704</v>
      </c>
      <c r="D5194" s="51">
        <v>3189.8</v>
      </c>
    </row>
    <row r="5195" spans="1:4" ht="15.75" customHeight="1" x14ac:dyDescent="0.3">
      <c r="A5195" s="51">
        <v>5213545</v>
      </c>
      <c r="B5195" s="51" t="s">
        <v>19908</v>
      </c>
      <c r="C5195" s="51" t="s">
        <v>14704</v>
      </c>
      <c r="D5195" s="51">
        <v>3285.22</v>
      </c>
    </row>
    <row r="5196" spans="1:4" ht="15.75" customHeight="1" x14ac:dyDescent="0.3">
      <c r="A5196" s="51">
        <v>5213554</v>
      </c>
      <c r="B5196" s="51" t="s">
        <v>19909</v>
      </c>
      <c r="C5196" s="51" t="s">
        <v>14704</v>
      </c>
      <c r="D5196" s="51">
        <v>3553.18</v>
      </c>
    </row>
    <row r="5197" spans="1:4" ht="15.75" customHeight="1" x14ac:dyDescent="0.3">
      <c r="A5197" s="51">
        <v>5213563</v>
      </c>
      <c r="B5197" s="51" t="s">
        <v>19910</v>
      </c>
      <c r="C5197" s="51" t="s">
        <v>14704</v>
      </c>
      <c r="D5197" s="51">
        <v>4223.08</v>
      </c>
    </row>
    <row r="5198" spans="1:4" ht="15.75" customHeight="1" x14ac:dyDescent="0.3">
      <c r="A5198" s="51">
        <v>5213546</v>
      </c>
      <c r="B5198" s="51" t="s">
        <v>19911</v>
      </c>
      <c r="C5198" s="51" t="s">
        <v>14704</v>
      </c>
      <c r="D5198" s="51">
        <v>4440.28</v>
      </c>
    </row>
    <row r="5199" spans="1:4" ht="15.75" customHeight="1" x14ac:dyDescent="0.3">
      <c r="A5199" s="51">
        <v>5213555</v>
      </c>
      <c r="B5199" s="51" t="s">
        <v>19912</v>
      </c>
      <c r="C5199" s="51" t="s">
        <v>14704</v>
      </c>
      <c r="D5199" s="51">
        <v>4797.5600000000004</v>
      </c>
    </row>
    <row r="5200" spans="1:4" ht="15.75" customHeight="1" x14ac:dyDescent="0.3">
      <c r="A5200" s="51">
        <v>5213564</v>
      </c>
      <c r="B5200" s="51" t="s">
        <v>19913</v>
      </c>
      <c r="C5200" s="51" t="s">
        <v>14704</v>
      </c>
      <c r="D5200" s="51">
        <v>5690.76</v>
      </c>
    </row>
    <row r="5201" spans="1:4" ht="15.75" customHeight="1" x14ac:dyDescent="0.3">
      <c r="A5201" s="51">
        <v>5213548</v>
      </c>
      <c r="B5201" s="51" t="s">
        <v>19914</v>
      </c>
      <c r="C5201" s="51" t="s">
        <v>14704</v>
      </c>
      <c r="D5201" s="51">
        <v>6570.44</v>
      </c>
    </row>
    <row r="5202" spans="1:4" ht="15.75" customHeight="1" x14ac:dyDescent="0.3">
      <c r="A5202" s="51">
        <v>5213557</v>
      </c>
      <c r="B5202" s="51" t="s">
        <v>19915</v>
      </c>
      <c r="C5202" s="51" t="s">
        <v>14704</v>
      </c>
      <c r="D5202" s="51">
        <v>7106.36</v>
      </c>
    </row>
    <row r="5203" spans="1:4" ht="15.75" customHeight="1" x14ac:dyDescent="0.3">
      <c r="A5203" s="51">
        <v>5213566</v>
      </c>
      <c r="B5203" s="51" t="s">
        <v>19916</v>
      </c>
      <c r="C5203" s="51" t="s">
        <v>14704</v>
      </c>
      <c r="D5203" s="51">
        <v>8446.16</v>
      </c>
    </row>
    <row r="5204" spans="1:4" ht="15.75" customHeight="1" x14ac:dyDescent="0.3">
      <c r="A5204" s="51">
        <v>5213576</v>
      </c>
      <c r="B5204" s="51" t="s">
        <v>19917</v>
      </c>
      <c r="C5204" s="51" t="s">
        <v>16138</v>
      </c>
      <c r="D5204" s="51">
        <v>592.53</v>
      </c>
    </row>
    <row r="5205" spans="1:4" ht="15.75" customHeight="1" x14ac:dyDescent="0.3">
      <c r="A5205" s="51">
        <v>5213577</v>
      </c>
      <c r="B5205" s="51" t="s">
        <v>19918</v>
      </c>
      <c r="C5205" s="51" t="s">
        <v>16138</v>
      </c>
      <c r="D5205" s="51">
        <v>637.19000000000005</v>
      </c>
    </row>
    <row r="5206" spans="1:4" ht="15.75" customHeight="1" x14ac:dyDescent="0.3">
      <c r="A5206" s="51">
        <v>5213578</v>
      </c>
      <c r="B5206" s="51" t="s">
        <v>19919</v>
      </c>
      <c r="C5206" s="51" t="s">
        <v>16138</v>
      </c>
      <c r="D5206" s="51">
        <v>748.84</v>
      </c>
    </row>
    <row r="5207" spans="1:4" ht="15.75" customHeight="1" x14ac:dyDescent="0.3">
      <c r="A5207" s="51">
        <v>5213425</v>
      </c>
      <c r="B5207" s="51" t="s">
        <v>19920</v>
      </c>
      <c r="C5207" s="51" t="s">
        <v>16138</v>
      </c>
      <c r="D5207" s="51">
        <v>595.80999999999995</v>
      </c>
    </row>
    <row r="5208" spans="1:4" ht="15.75" customHeight="1" x14ac:dyDescent="0.3">
      <c r="A5208" s="51">
        <v>5213426</v>
      </c>
      <c r="B5208" s="51" t="s">
        <v>19921</v>
      </c>
      <c r="C5208" s="51" t="s">
        <v>16138</v>
      </c>
      <c r="D5208" s="51">
        <v>707.46</v>
      </c>
    </row>
    <row r="5209" spans="1:4" ht="15.75" customHeight="1" x14ac:dyDescent="0.3">
      <c r="A5209" s="51">
        <v>5213427</v>
      </c>
      <c r="B5209" s="51" t="s">
        <v>19922</v>
      </c>
      <c r="C5209" s="51" t="s">
        <v>16138</v>
      </c>
      <c r="D5209" s="51">
        <v>779.14</v>
      </c>
    </row>
    <row r="5210" spans="1:4" ht="15.75" customHeight="1" x14ac:dyDescent="0.3">
      <c r="A5210" s="51">
        <v>5213567</v>
      </c>
      <c r="B5210" s="51" t="s">
        <v>19923</v>
      </c>
      <c r="C5210" s="51" t="s">
        <v>16138</v>
      </c>
      <c r="D5210" s="51">
        <v>919.07</v>
      </c>
    </row>
    <row r="5211" spans="1:4" ht="15.75" customHeight="1" x14ac:dyDescent="0.3">
      <c r="A5211" s="51">
        <v>5213486</v>
      </c>
      <c r="B5211" s="51" t="s">
        <v>19924</v>
      </c>
      <c r="C5211" s="51" t="s">
        <v>16138</v>
      </c>
      <c r="D5211" s="51">
        <v>964.41</v>
      </c>
    </row>
    <row r="5212" spans="1:4" ht="15.75" customHeight="1" x14ac:dyDescent="0.3">
      <c r="A5212" s="51">
        <v>5213487</v>
      </c>
      <c r="B5212" s="51" t="s">
        <v>19925</v>
      </c>
      <c r="C5212" s="51" t="s">
        <v>16138</v>
      </c>
      <c r="D5212" s="51">
        <v>1076.06</v>
      </c>
    </row>
    <row r="5213" spans="1:4" ht="15.75" customHeight="1" x14ac:dyDescent="0.3">
      <c r="A5213" s="51">
        <v>5213488</v>
      </c>
      <c r="B5213" s="51" t="s">
        <v>19926</v>
      </c>
      <c r="C5213" s="51" t="s">
        <v>16138</v>
      </c>
      <c r="D5213" s="51">
        <v>1147.74</v>
      </c>
    </row>
    <row r="5214" spans="1:4" ht="15.75" customHeight="1" x14ac:dyDescent="0.3">
      <c r="A5214" s="51">
        <v>5213568</v>
      </c>
      <c r="B5214" s="51" t="s">
        <v>19927</v>
      </c>
      <c r="C5214" s="51" t="s">
        <v>16138</v>
      </c>
      <c r="D5214" s="51">
        <v>1287.67</v>
      </c>
    </row>
    <row r="5215" spans="1:4" ht="15.75" customHeight="1" x14ac:dyDescent="0.3">
      <c r="A5215" s="51">
        <v>5213483</v>
      </c>
      <c r="B5215" s="51" t="s">
        <v>19928</v>
      </c>
      <c r="C5215" s="51" t="s">
        <v>16138</v>
      </c>
      <c r="D5215" s="51">
        <v>1008.64</v>
      </c>
    </row>
    <row r="5216" spans="1:4" ht="15.75" customHeight="1" x14ac:dyDescent="0.3">
      <c r="A5216" s="51">
        <v>5213484</v>
      </c>
      <c r="B5216" s="51" t="s">
        <v>19929</v>
      </c>
      <c r="C5216" s="51" t="s">
        <v>16138</v>
      </c>
      <c r="D5216" s="51">
        <v>1120.3</v>
      </c>
    </row>
    <row r="5217" spans="1:4" ht="15.75" customHeight="1" x14ac:dyDescent="0.3">
      <c r="A5217" s="51">
        <v>5213485</v>
      </c>
      <c r="B5217" s="51" t="s">
        <v>19930</v>
      </c>
      <c r="C5217" s="51" t="s">
        <v>16138</v>
      </c>
      <c r="D5217" s="51">
        <v>1191.98</v>
      </c>
    </row>
    <row r="5218" spans="1:4" ht="15.75" customHeight="1" x14ac:dyDescent="0.3">
      <c r="A5218" s="51">
        <v>5213434</v>
      </c>
      <c r="B5218" s="51" t="s">
        <v>19931</v>
      </c>
      <c r="C5218" s="51" t="s">
        <v>16138</v>
      </c>
      <c r="D5218" s="51">
        <v>640.04</v>
      </c>
    </row>
    <row r="5219" spans="1:4" ht="15.75" customHeight="1" x14ac:dyDescent="0.3">
      <c r="A5219" s="51">
        <v>5213435</v>
      </c>
      <c r="B5219" s="51" t="s">
        <v>19932</v>
      </c>
      <c r="C5219" s="51" t="s">
        <v>16138</v>
      </c>
      <c r="D5219" s="51">
        <v>751.7</v>
      </c>
    </row>
    <row r="5220" spans="1:4" ht="15.75" customHeight="1" x14ac:dyDescent="0.3">
      <c r="A5220" s="51">
        <v>5213436</v>
      </c>
      <c r="B5220" s="51" t="s">
        <v>19933</v>
      </c>
      <c r="C5220" s="51" t="s">
        <v>16138</v>
      </c>
      <c r="D5220" s="51">
        <v>823.38</v>
      </c>
    </row>
    <row r="5221" spans="1:4" ht="15.75" customHeight="1" x14ac:dyDescent="0.3">
      <c r="A5221" s="51">
        <v>5213430</v>
      </c>
      <c r="B5221" s="51" t="s">
        <v>19934</v>
      </c>
      <c r="C5221" s="51" t="s">
        <v>16138</v>
      </c>
      <c r="D5221" s="51">
        <v>378.18</v>
      </c>
    </row>
    <row r="5222" spans="1:4" ht="15.75" customHeight="1" x14ac:dyDescent="0.3">
      <c r="A5222" s="51">
        <v>5213431</v>
      </c>
      <c r="B5222" s="51" t="s">
        <v>19935</v>
      </c>
      <c r="C5222" s="51" t="s">
        <v>16138</v>
      </c>
      <c r="D5222" s="51">
        <v>422.84</v>
      </c>
    </row>
    <row r="5223" spans="1:4" ht="15.75" customHeight="1" x14ac:dyDescent="0.3">
      <c r="A5223" s="51">
        <v>5213433</v>
      </c>
      <c r="B5223" s="51" t="s">
        <v>19936</v>
      </c>
      <c r="C5223" s="51" t="s">
        <v>16138</v>
      </c>
      <c r="D5223" s="51">
        <v>372.97</v>
      </c>
    </row>
    <row r="5224" spans="1:4" ht="15.75" customHeight="1" x14ac:dyDescent="0.3">
      <c r="A5224" s="51">
        <v>5213428</v>
      </c>
      <c r="B5224" s="51" t="s">
        <v>19937</v>
      </c>
      <c r="C5224" s="51" t="s">
        <v>16138</v>
      </c>
      <c r="D5224" s="51">
        <v>543.39</v>
      </c>
    </row>
    <row r="5225" spans="1:4" ht="15.75" customHeight="1" x14ac:dyDescent="0.3">
      <c r="A5225" s="51">
        <v>5213432</v>
      </c>
      <c r="B5225" s="51" t="s">
        <v>19938</v>
      </c>
      <c r="C5225" s="51" t="s">
        <v>16138</v>
      </c>
      <c r="D5225" s="51">
        <v>534.5</v>
      </c>
    </row>
    <row r="5226" spans="1:4" ht="15.75" customHeight="1" x14ac:dyDescent="0.3">
      <c r="A5226" s="51">
        <v>5213429</v>
      </c>
      <c r="B5226" s="51" t="s">
        <v>19939</v>
      </c>
      <c r="C5226" s="51" t="s">
        <v>16138</v>
      </c>
      <c r="D5226" s="51">
        <v>641.12</v>
      </c>
    </row>
    <row r="5227" spans="1:4" ht="15.75" customHeight="1" x14ac:dyDescent="0.3">
      <c r="A5227" s="51">
        <v>5213516</v>
      </c>
      <c r="B5227" s="51" t="s">
        <v>19940</v>
      </c>
      <c r="C5227" s="51" t="s">
        <v>14704</v>
      </c>
      <c r="D5227" s="51">
        <v>846.34</v>
      </c>
    </row>
    <row r="5228" spans="1:4" ht="15.75" customHeight="1" x14ac:dyDescent="0.3">
      <c r="A5228" s="51">
        <v>5213525</v>
      </c>
      <c r="B5228" s="51" t="s">
        <v>19941</v>
      </c>
      <c r="C5228" s="51" t="s">
        <v>14704</v>
      </c>
      <c r="D5228" s="51">
        <v>935.66</v>
      </c>
    </row>
    <row r="5229" spans="1:4" ht="15.75" customHeight="1" x14ac:dyDescent="0.3">
      <c r="A5229" s="51">
        <v>5213534</v>
      </c>
      <c r="B5229" s="51" t="s">
        <v>19942</v>
      </c>
      <c r="C5229" s="51" t="s">
        <v>14704</v>
      </c>
      <c r="D5229" s="51">
        <v>1158.98</v>
      </c>
    </row>
    <row r="5230" spans="1:4" ht="15.75" customHeight="1" x14ac:dyDescent="0.3">
      <c r="A5230" s="51">
        <v>5213517</v>
      </c>
      <c r="B5230" s="51" t="s">
        <v>19943</v>
      </c>
      <c r="C5230" s="51" t="s">
        <v>14704</v>
      </c>
      <c r="D5230" s="51">
        <v>1791.79</v>
      </c>
    </row>
    <row r="5231" spans="1:4" ht="15.75" customHeight="1" x14ac:dyDescent="0.3">
      <c r="A5231" s="51">
        <v>5213526</v>
      </c>
      <c r="B5231" s="51" t="s">
        <v>19944</v>
      </c>
      <c r="C5231" s="51" t="s">
        <v>14704</v>
      </c>
      <c r="D5231" s="51">
        <v>1992.76</v>
      </c>
    </row>
    <row r="5232" spans="1:4" ht="15.75" customHeight="1" x14ac:dyDescent="0.3">
      <c r="A5232" s="51">
        <v>5213535</v>
      </c>
      <c r="B5232" s="51" t="s">
        <v>19945</v>
      </c>
      <c r="C5232" s="51" t="s">
        <v>14704</v>
      </c>
      <c r="D5232" s="51">
        <v>2495.23</v>
      </c>
    </row>
    <row r="5233" spans="1:4" ht="15.75" customHeight="1" x14ac:dyDescent="0.3">
      <c r="A5233" s="51">
        <v>5213518</v>
      </c>
      <c r="B5233" s="51" t="s">
        <v>19946</v>
      </c>
      <c r="C5233" s="51" t="s">
        <v>14704</v>
      </c>
      <c r="D5233" s="51">
        <v>2359.06</v>
      </c>
    </row>
    <row r="5234" spans="1:4" ht="15.75" customHeight="1" x14ac:dyDescent="0.3">
      <c r="A5234" s="51">
        <v>5213527</v>
      </c>
      <c r="B5234" s="51" t="s">
        <v>19947</v>
      </c>
      <c r="C5234" s="51" t="s">
        <v>14704</v>
      </c>
      <c r="D5234" s="51">
        <v>2627.02</v>
      </c>
    </row>
    <row r="5235" spans="1:4" ht="15.75" customHeight="1" x14ac:dyDescent="0.3">
      <c r="A5235" s="51">
        <v>5213536</v>
      </c>
      <c r="B5235" s="51" t="s">
        <v>19948</v>
      </c>
      <c r="C5235" s="51" t="s">
        <v>14704</v>
      </c>
      <c r="D5235" s="51">
        <v>3296.98</v>
      </c>
    </row>
    <row r="5236" spans="1:4" ht="15.75" customHeight="1" x14ac:dyDescent="0.3">
      <c r="A5236" s="51">
        <v>5213519</v>
      </c>
      <c r="B5236" s="51" t="s">
        <v>19949</v>
      </c>
      <c r="C5236" s="51" t="s">
        <v>14704</v>
      </c>
      <c r="D5236" s="51">
        <v>3205.4</v>
      </c>
    </row>
    <row r="5237" spans="1:4" ht="15.75" customHeight="1" x14ac:dyDescent="0.3">
      <c r="A5237" s="51">
        <v>5213528</v>
      </c>
      <c r="B5237" s="51" t="s">
        <v>19950</v>
      </c>
      <c r="C5237" s="51" t="s">
        <v>14704</v>
      </c>
      <c r="D5237" s="51">
        <v>3562.68</v>
      </c>
    </row>
    <row r="5238" spans="1:4" ht="15.75" customHeight="1" x14ac:dyDescent="0.3">
      <c r="A5238" s="51">
        <v>5213537</v>
      </c>
      <c r="B5238" s="51" t="s">
        <v>19951</v>
      </c>
      <c r="C5238" s="51" t="s">
        <v>14704</v>
      </c>
      <c r="D5238" s="51">
        <v>4455.96</v>
      </c>
    </row>
    <row r="5239" spans="1:4" ht="15.75" customHeight="1" x14ac:dyDescent="0.3">
      <c r="A5239" s="51">
        <v>5213521</v>
      </c>
      <c r="B5239" s="51" t="s">
        <v>19952</v>
      </c>
      <c r="C5239" s="51" t="s">
        <v>14704</v>
      </c>
      <c r="D5239" s="51">
        <v>4718.12</v>
      </c>
    </row>
    <row r="5240" spans="1:4" ht="15.75" customHeight="1" x14ac:dyDescent="0.3">
      <c r="A5240" s="51">
        <v>5213530</v>
      </c>
      <c r="B5240" s="51" t="s">
        <v>19953</v>
      </c>
      <c r="C5240" s="51" t="s">
        <v>14704</v>
      </c>
      <c r="D5240" s="51">
        <v>5254.04</v>
      </c>
    </row>
    <row r="5241" spans="1:4" ht="15.75" customHeight="1" x14ac:dyDescent="0.3">
      <c r="A5241" s="51">
        <v>5213539</v>
      </c>
      <c r="B5241" s="51" t="s">
        <v>19954</v>
      </c>
      <c r="C5241" s="51" t="s">
        <v>14704</v>
      </c>
      <c r="D5241" s="51">
        <v>6593.96</v>
      </c>
    </row>
    <row r="5242" spans="1:4" ht="15.75" customHeight="1" x14ac:dyDescent="0.3">
      <c r="A5242" s="51">
        <v>5213573</v>
      </c>
      <c r="B5242" s="51" t="s">
        <v>19955</v>
      </c>
      <c r="C5242" s="51" t="s">
        <v>16138</v>
      </c>
      <c r="D5242" s="51">
        <v>438.17</v>
      </c>
    </row>
    <row r="5243" spans="1:4" ht="15.75" customHeight="1" x14ac:dyDescent="0.3">
      <c r="A5243" s="51">
        <v>5213574</v>
      </c>
      <c r="B5243" s="51" t="s">
        <v>19956</v>
      </c>
      <c r="C5243" s="51" t="s">
        <v>16138</v>
      </c>
      <c r="D5243" s="51">
        <v>482.83</v>
      </c>
    </row>
    <row r="5244" spans="1:4" ht="15.75" customHeight="1" x14ac:dyDescent="0.3">
      <c r="A5244" s="51">
        <v>5213575</v>
      </c>
      <c r="B5244" s="51" t="s">
        <v>19957</v>
      </c>
      <c r="C5244" s="51" t="s">
        <v>16138</v>
      </c>
      <c r="D5244" s="51">
        <v>594.49</v>
      </c>
    </row>
    <row r="5245" spans="1:4" ht="15.75" customHeight="1" x14ac:dyDescent="0.3">
      <c r="A5245" s="51">
        <v>5213480</v>
      </c>
      <c r="B5245" s="51" t="s">
        <v>19958</v>
      </c>
      <c r="C5245" s="51" t="s">
        <v>16138</v>
      </c>
      <c r="D5245" s="51">
        <v>907.38</v>
      </c>
    </row>
    <row r="5246" spans="1:4" ht="15.75" customHeight="1" x14ac:dyDescent="0.3">
      <c r="A5246" s="51">
        <v>5213481</v>
      </c>
      <c r="B5246" s="51" t="s">
        <v>19959</v>
      </c>
      <c r="C5246" s="51" t="s">
        <v>16138</v>
      </c>
      <c r="D5246" s="51">
        <v>1019.03</v>
      </c>
    </row>
    <row r="5247" spans="1:4" ht="15.75" customHeight="1" x14ac:dyDescent="0.3">
      <c r="A5247" s="51">
        <v>5213482</v>
      </c>
      <c r="B5247" s="51" t="s">
        <v>19960</v>
      </c>
      <c r="C5247" s="51" t="s">
        <v>16138</v>
      </c>
      <c r="D5247" s="51">
        <v>1090.71</v>
      </c>
    </row>
    <row r="5248" spans="1:4" ht="15.75" customHeight="1" x14ac:dyDescent="0.3">
      <c r="A5248" s="51">
        <v>5213422</v>
      </c>
      <c r="B5248" s="51" t="s">
        <v>19961</v>
      </c>
      <c r="C5248" s="51" t="s">
        <v>16138</v>
      </c>
      <c r="D5248" s="51">
        <v>532.54</v>
      </c>
    </row>
    <row r="5249" spans="1:4" ht="15.75" customHeight="1" x14ac:dyDescent="0.3">
      <c r="A5249" s="51">
        <v>5213423</v>
      </c>
      <c r="B5249" s="51" t="s">
        <v>19962</v>
      </c>
      <c r="C5249" s="51" t="s">
        <v>16138</v>
      </c>
      <c r="D5249" s="51">
        <v>577.20000000000005</v>
      </c>
    </row>
    <row r="5250" spans="1:4" ht="15.75" customHeight="1" x14ac:dyDescent="0.3">
      <c r="A5250" s="51">
        <v>5213424</v>
      </c>
      <c r="B5250" s="51" t="s">
        <v>19963</v>
      </c>
      <c r="C5250" s="51" t="s">
        <v>16138</v>
      </c>
      <c r="D5250" s="51">
        <v>688.85</v>
      </c>
    </row>
    <row r="5251" spans="1:4" ht="15.75" customHeight="1" x14ac:dyDescent="0.3">
      <c r="A5251" s="51">
        <v>5213437</v>
      </c>
      <c r="B5251" s="51" t="s">
        <v>19964</v>
      </c>
      <c r="C5251" s="51" t="s">
        <v>16138</v>
      </c>
      <c r="D5251" s="51">
        <v>538.78</v>
      </c>
    </row>
    <row r="5252" spans="1:4" ht="15.75" customHeight="1" x14ac:dyDescent="0.3">
      <c r="A5252" s="51">
        <v>5213438</v>
      </c>
      <c r="B5252" s="51" t="s">
        <v>19965</v>
      </c>
      <c r="C5252" s="51" t="s">
        <v>16138</v>
      </c>
      <c r="D5252" s="51">
        <v>650.42999999999995</v>
      </c>
    </row>
    <row r="5253" spans="1:4" ht="15.75" customHeight="1" x14ac:dyDescent="0.3">
      <c r="A5253" s="51">
        <v>5213439</v>
      </c>
      <c r="B5253" s="51" t="s">
        <v>19966</v>
      </c>
      <c r="C5253" s="51" t="s">
        <v>16138</v>
      </c>
      <c r="D5253" s="51">
        <v>722.11</v>
      </c>
    </row>
    <row r="5254" spans="1:4" ht="15.75" customHeight="1" x14ac:dyDescent="0.3">
      <c r="A5254" s="51">
        <v>5212556</v>
      </c>
      <c r="B5254" s="51" t="s">
        <v>19967</v>
      </c>
      <c r="C5254" s="51" t="s">
        <v>19749</v>
      </c>
      <c r="D5254" s="51">
        <v>2.0299999999999998</v>
      </c>
    </row>
    <row r="5255" spans="1:4" ht="15.75" customHeight="1" x14ac:dyDescent="0.3">
      <c r="A5255" s="51">
        <v>5213649</v>
      </c>
      <c r="B5255" s="51" t="s">
        <v>19968</v>
      </c>
      <c r="C5255" s="51" t="s">
        <v>14704</v>
      </c>
      <c r="D5255" s="51">
        <v>100917.91</v>
      </c>
    </row>
    <row r="5256" spans="1:4" ht="15.75" customHeight="1" x14ac:dyDescent="0.3">
      <c r="A5256" s="51">
        <v>5213591</v>
      </c>
      <c r="B5256" s="51" t="s">
        <v>19969</v>
      </c>
      <c r="C5256" s="51" t="s">
        <v>14704</v>
      </c>
      <c r="D5256" s="51">
        <v>100917.91</v>
      </c>
    </row>
    <row r="5257" spans="1:4" ht="15.75" customHeight="1" x14ac:dyDescent="0.3">
      <c r="A5257" s="51">
        <v>5213718</v>
      </c>
      <c r="B5257" s="51" t="s">
        <v>19970</v>
      </c>
      <c r="C5257" s="51" t="s">
        <v>14704</v>
      </c>
      <c r="D5257" s="51">
        <v>111722.83</v>
      </c>
    </row>
    <row r="5258" spans="1:4" ht="15.75" customHeight="1" x14ac:dyDescent="0.3">
      <c r="A5258" s="51">
        <v>5213741</v>
      </c>
      <c r="B5258" s="51" t="s">
        <v>19971</v>
      </c>
      <c r="C5258" s="51" t="s">
        <v>14704</v>
      </c>
      <c r="D5258" s="51">
        <v>111722.83</v>
      </c>
    </row>
    <row r="5259" spans="1:4" ht="15.75" customHeight="1" x14ac:dyDescent="0.3">
      <c r="A5259" s="51">
        <v>5213776</v>
      </c>
      <c r="B5259" s="51" t="s">
        <v>19972</v>
      </c>
      <c r="C5259" s="51" t="s">
        <v>14704</v>
      </c>
      <c r="D5259" s="51">
        <v>119154.79</v>
      </c>
    </row>
    <row r="5260" spans="1:4" ht="15.75" customHeight="1" x14ac:dyDescent="0.3">
      <c r="A5260" s="51">
        <v>5213799</v>
      </c>
      <c r="B5260" s="51" t="s">
        <v>19973</v>
      </c>
      <c r="C5260" s="51" t="s">
        <v>14704</v>
      </c>
      <c r="D5260" s="51">
        <v>119154.79</v>
      </c>
    </row>
    <row r="5261" spans="1:4" ht="15.75" customHeight="1" x14ac:dyDescent="0.3">
      <c r="A5261" s="51">
        <v>5213363</v>
      </c>
      <c r="B5261" s="51" t="s">
        <v>19974</v>
      </c>
      <c r="C5261" s="51" t="s">
        <v>16138</v>
      </c>
      <c r="D5261" s="51">
        <v>41.21</v>
      </c>
    </row>
    <row r="5262" spans="1:4" ht="15.75" customHeight="1" x14ac:dyDescent="0.3">
      <c r="A5262" s="51">
        <v>5213667</v>
      </c>
      <c r="B5262" s="51" t="s">
        <v>19975</v>
      </c>
      <c r="C5262" s="51" t="s">
        <v>14704</v>
      </c>
      <c r="D5262" s="51">
        <v>367.03</v>
      </c>
    </row>
    <row r="5263" spans="1:4" ht="15.75" customHeight="1" x14ac:dyDescent="0.3">
      <c r="A5263" s="51">
        <v>5213683</v>
      </c>
      <c r="B5263" s="51" t="s">
        <v>19976</v>
      </c>
      <c r="C5263" s="51" t="s">
        <v>14704</v>
      </c>
      <c r="D5263" s="51">
        <v>258.24</v>
      </c>
    </row>
    <row r="5264" spans="1:4" ht="15.75" customHeight="1" x14ac:dyDescent="0.3">
      <c r="A5264" s="51">
        <v>5213660</v>
      </c>
      <c r="B5264" s="51" t="s">
        <v>19977</v>
      </c>
      <c r="C5264" s="51" t="s">
        <v>14704</v>
      </c>
      <c r="D5264" s="51">
        <v>215.2</v>
      </c>
    </row>
    <row r="5265" spans="1:4" ht="15.75" customHeight="1" x14ac:dyDescent="0.3">
      <c r="A5265" s="51">
        <v>5213364</v>
      </c>
      <c r="B5265" s="51" t="s">
        <v>19978</v>
      </c>
      <c r="C5265" s="51" t="s">
        <v>16138</v>
      </c>
      <c r="D5265" s="51">
        <v>22.28</v>
      </c>
    </row>
    <row r="5266" spans="1:4" ht="15.75" customHeight="1" x14ac:dyDescent="0.3">
      <c r="A5266" s="51">
        <v>5213832</v>
      </c>
      <c r="B5266" s="51" t="s">
        <v>19979</v>
      </c>
      <c r="C5266" s="51" t="s">
        <v>16138</v>
      </c>
      <c r="D5266" s="51">
        <v>4.8</v>
      </c>
    </row>
    <row r="5267" spans="1:4" ht="15.75" customHeight="1" x14ac:dyDescent="0.3">
      <c r="A5267" s="51">
        <v>5213830</v>
      </c>
      <c r="B5267" s="51" t="s">
        <v>19980</v>
      </c>
      <c r="C5267" s="51" t="s">
        <v>16138</v>
      </c>
      <c r="D5267" s="51">
        <v>5.0599999999999996</v>
      </c>
    </row>
    <row r="5268" spans="1:4" ht="15.75" customHeight="1" x14ac:dyDescent="0.3">
      <c r="A5268" s="51">
        <v>5213831</v>
      </c>
      <c r="B5268" s="51" t="s">
        <v>19981</v>
      </c>
      <c r="C5268" s="51" t="s">
        <v>16138</v>
      </c>
      <c r="D5268" s="51">
        <v>57.39</v>
      </c>
    </row>
    <row r="5269" spans="1:4" ht="15.75" customHeight="1" x14ac:dyDescent="0.3">
      <c r="A5269" s="51">
        <v>5213849</v>
      </c>
      <c r="B5269" s="51" t="s">
        <v>19982</v>
      </c>
      <c r="C5269" s="51" t="s">
        <v>17898</v>
      </c>
      <c r="D5269" s="51">
        <v>4.0599999999999996</v>
      </c>
    </row>
    <row r="5270" spans="1:4" ht="15.75" customHeight="1" x14ac:dyDescent="0.3">
      <c r="A5270" s="51">
        <v>5213636</v>
      </c>
      <c r="B5270" s="51" t="s">
        <v>19983</v>
      </c>
      <c r="C5270" s="51" t="s">
        <v>14704</v>
      </c>
      <c r="D5270" s="51">
        <v>99441.61</v>
      </c>
    </row>
    <row r="5271" spans="1:4" ht="15.75" customHeight="1" x14ac:dyDescent="0.3">
      <c r="A5271" s="51">
        <v>5213642</v>
      </c>
      <c r="B5271" s="51" t="s">
        <v>19984</v>
      </c>
      <c r="C5271" s="51" t="s">
        <v>14704</v>
      </c>
      <c r="D5271" s="51">
        <v>99441.61</v>
      </c>
    </row>
    <row r="5272" spans="1:4" ht="15.75" customHeight="1" x14ac:dyDescent="0.3">
      <c r="A5272" s="51">
        <v>5213757</v>
      </c>
      <c r="B5272" s="51" t="s">
        <v>19985</v>
      </c>
      <c r="C5272" s="51" t="s">
        <v>14704</v>
      </c>
      <c r="D5272" s="51">
        <v>110278.02</v>
      </c>
    </row>
    <row r="5273" spans="1:4" ht="15.75" customHeight="1" x14ac:dyDescent="0.3">
      <c r="A5273" s="51">
        <v>5213763</v>
      </c>
      <c r="B5273" s="51" t="s">
        <v>19986</v>
      </c>
      <c r="C5273" s="51" t="s">
        <v>14704</v>
      </c>
      <c r="D5273" s="51">
        <v>110278.02</v>
      </c>
    </row>
    <row r="5274" spans="1:4" ht="15.75" customHeight="1" x14ac:dyDescent="0.3">
      <c r="A5274" s="51">
        <v>5213815</v>
      </c>
      <c r="B5274" s="51" t="s">
        <v>19987</v>
      </c>
      <c r="C5274" s="51" t="s">
        <v>14704</v>
      </c>
      <c r="D5274" s="51">
        <v>121114.43</v>
      </c>
    </row>
    <row r="5275" spans="1:4" ht="15.75" customHeight="1" x14ac:dyDescent="0.3">
      <c r="A5275" s="51">
        <v>5213821</v>
      </c>
      <c r="B5275" s="51" t="s">
        <v>19988</v>
      </c>
      <c r="C5275" s="51" t="s">
        <v>14704</v>
      </c>
      <c r="D5275" s="51">
        <v>121114.43</v>
      </c>
    </row>
    <row r="5276" spans="1:4" ht="15.75" customHeight="1" x14ac:dyDescent="0.3">
      <c r="A5276" s="51">
        <v>5213630</v>
      </c>
      <c r="B5276" s="51" t="s">
        <v>19989</v>
      </c>
      <c r="C5276" s="51" t="s">
        <v>14704</v>
      </c>
      <c r="D5276" s="51">
        <v>61759.96</v>
      </c>
    </row>
    <row r="5277" spans="1:4" ht="15.75" customHeight="1" x14ac:dyDescent="0.3">
      <c r="A5277" s="51">
        <v>5213584</v>
      </c>
      <c r="B5277" s="51" t="s">
        <v>19990</v>
      </c>
      <c r="C5277" s="51" t="s">
        <v>14704</v>
      </c>
      <c r="D5277" s="51">
        <v>61759.96</v>
      </c>
    </row>
    <row r="5278" spans="1:4" ht="15.75" customHeight="1" x14ac:dyDescent="0.3">
      <c r="A5278" s="51">
        <v>5213711</v>
      </c>
      <c r="B5278" s="51" t="s">
        <v>19991</v>
      </c>
      <c r="C5278" s="51" t="s">
        <v>14704</v>
      </c>
      <c r="D5278" s="51">
        <v>66246.47</v>
      </c>
    </row>
    <row r="5279" spans="1:4" ht="15.75" customHeight="1" x14ac:dyDescent="0.3">
      <c r="A5279" s="51">
        <v>5213734</v>
      </c>
      <c r="B5279" s="51" t="s">
        <v>19992</v>
      </c>
      <c r="C5279" s="51" t="s">
        <v>14704</v>
      </c>
      <c r="D5279" s="51">
        <v>66246.47</v>
      </c>
    </row>
    <row r="5280" spans="1:4" ht="15.75" customHeight="1" x14ac:dyDescent="0.3">
      <c r="A5280" s="51">
        <v>5213769</v>
      </c>
      <c r="B5280" s="51" t="s">
        <v>19993</v>
      </c>
      <c r="C5280" s="51" t="s">
        <v>14704</v>
      </c>
      <c r="D5280" s="51">
        <v>72446.75</v>
      </c>
    </row>
    <row r="5281" spans="1:4" ht="15.75" customHeight="1" x14ac:dyDescent="0.3">
      <c r="A5281" s="51">
        <v>5213792</v>
      </c>
      <c r="B5281" s="51" t="s">
        <v>19994</v>
      </c>
      <c r="C5281" s="51" t="s">
        <v>14704</v>
      </c>
      <c r="D5281" s="51">
        <v>72446.75</v>
      </c>
    </row>
    <row r="5282" spans="1:4" ht="15.75" customHeight="1" x14ac:dyDescent="0.3">
      <c r="A5282" s="51">
        <v>5213844</v>
      </c>
      <c r="B5282" s="51" t="s">
        <v>19995</v>
      </c>
      <c r="C5282" s="51" t="s">
        <v>17898</v>
      </c>
      <c r="D5282" s="51">
        <v>3.38</v>
      </c>
    </row>
    <row r="5283" spans="1:4" ht="15.75" customHeight="1" x14ac:dyDescent="0.3">
      <c r="A5283" s="51">
        <v>5213869</v>
      </c>
      <c r="B5283" s="51" t="s">
        <v>19996</v>
      </c>
      <c r="C5283" s="51" t="s">
        <v>14704</v>
      </c>
      <c r="D5283" s="51">
        <v>2433.02</v>
      </c>
    </row>
    <row r="5284" spans="1:4" ht="15.75" customHeight="1" x14ac:dyDescent="0.3">
      <c r="A5284" s="51">
        <v>5213870</v>
      </c>
      <c r="B5284" s="51" t="s">
        <v>19997</v>
      </c>
      <c r="C5284" s="51" t="s">
        <v>14704</v>
      </c>
      <c r="D5284" s="51">
        <v>3340.17</v>
      </c>
    </row>
    <row r="5285" spans="1:4" ht="15.75" customHeight="1" x14ac:dyDescent="0.3">
      <c r="A5285" s="51">
        <v>5213871</v>
      </c>
      <c r="B5285" s="51" t="s">
        <v>19998</v>
      </c>
      <c r="C5285" s="51" t="s">
        <v>14704</v>
      </c>
      <c r="D5285" s="51">
        <v>3420.67</v>
      </c>
    </row>
    <row r="5286" spans="1:4" ht="15.75" customHeight="1" x14ac:dyDescent="0.3">
      <c r="A5286" s="51">
        <v>5213872</v>
      </c>
      <c r="B5286" s="51" t="s">
        <v>19999</v>
      </c>
      <c r="C5286" s="51" t="s">
        <v>14704</v>
      </c>
      <c r="D5286" s="51">
        <v>5408.78</v>
      </c>
    </row>
    <row r="5287" spans="1:4" ht="15.75" customHeight="1" x14ac:dyDescent="0.3">
      <c r="A5287" s="51">
        <v>5213867</v>
      </c>
      <c r="B5287" s="51" t="s">
        <v>20000</v>
      </c>
      <c r="C5287" s="51" t="s">
        <v>14704</v>
      </c>
      <c r="D5287" s="51">
        <v>571.27</v>
      </c>
    </row>
    <row r="5288" spans="1:4" ht="15.75" customHeight="1" x14ac:dyDescent="0.3">
      <c r="A5288" s="51">
        <v>5213863</v>
      </c>
      <c r="B5288" s="51" t="s">
        <v>20001</v>
      </c>
      <c r="C5288" s="51" t="s">
        <v>14704</v>
      </c>
      <c r="D5288" s="51">
        <v>458.23</v>
      </c>
    </row>
    <row r="5289" spans="1:4" ht="15.75" customHeight="1" x14ac:dyDescent="0.3">
      <c r="A5289" s="51">
        <v>5213864</v>
      </c>
      <c r="B5289" s="51" t="s">
        <v>20002</v>
      </c>
      <c r="C5289" s="51" t="s">
        <v>14704</v>
      </c>
      <c r="D5289" s="51">
        <v>487.95</v>
      </c>
    </row>
    <row r="5290" spans="1:4" ht="15.75" customHeight="1" x14ac:dyDescent="0.3">
      <c r="A5290" s="51">
        <v>5213865</v>
      </c>
      <c r="B5290" s="51" t="s">
        <v>20003</v>
      </c>
      <c r="C5290" s="51" t="s">
        <v>14704</v>
      </c>
      <c r="D5290" s="51">
        <v>517.88</v>
      </c>
    </row>
    <row r="5291" spans="1:4" ht="15.75" customHeight="1" x14ac:dyDescent="0.3">
      <c r="A5291" s="51">
        <v>5213866</v>
      </c>
      <c r="B5291" s="51" t="s">
        <v>20004</v>
      </c>
      <c r="C5291" s="51" t="s">
        <v>14704</v>
      </c>
      <c r="D5291" s="51">
        <v>584.95000000000005</v>
      </c>
    </row>
    <row r="5292" spans="1:4" ht="15.75" customHeight="1" x14ac:dyDescent="0.3">
      <c r="A5292" s="51">
        <v>5213855</v>
      </c>
      <c r="B5292" s="51" t="s">
        <v>20005</v>
      </c>
      <c r="C5292" s="51" t="s">
        <v>14704</v>
      </c>
      <c r="D5292" s="51">
        <v>411.76</v>
      </c>
    </row>
    <row r="5293" spans="1:4" ht="15.75" customHeight="1" x14ac:dyDescent="0.3">
      <c r="A5293" s="51">
        <v>5213856</v>
      </c>
      <c r="B5293" s="51" t="s">
        <v>20006</v>
      </c>
      <c r="C5293" s="51" t="s">
        <v>14704</v>
      </c>
      <c r="D5293" s="51">
        <v>427.11</v>
      </c>
    </row>
    <row r="5294" spans="1:4" ht="15.75" customHeight="1" x14ac:dyDescent="0.3">
      <c r="A5294" s="51">
        <v>5213857</v>
      </c>
      <c r="B5294" s="51" t="s">
        <v>20007</v>
      </c>
      <c r="C5294" s="51" t="s">
        <v>14704</v>
      </c>
      <c r="D5294" s="51">
        <v>441.79</v>
      </c>
    </row>
    <row r="5295" spans="1:4" ht="15.75" customHeight="1" x14ac:dyDescent="0.3">
      <c r="A5295" s="51">
        <v>5213858</v>
      </c>
      <c r="B5295" s="51" t="s">
        <v>20008</v>
      </c>
      <c r="C5295" s="51" t="s">
        <v>14704</v>
      </c>
      <c r="D5295" s="51">
        <v>457.34</v>
      </c>
    </row>
    <row r="5296" spans="1:4" ht="15.75" customHeight="1" x14ac:dyDescent="0.3">
      <c r="A5296" s="51">
        <v>5213859</v>
      </c>
      <c r="B5296" s="51" t="s">
        <v>20009</v>
      </c>
      <c r="C5296" s="51" t="s">
        <v>14704</v>
      </c>
      <c r="D5296" s="51">
        <v>452.83</v>
      </c>
    </row>
    <row r="5297" spans="1:4" ht="15.75" customHeight="1" x14ac:dyDescent="0.3">
      <c r="A5297" s="51">
        <v>5213860</v>
      </c>
      <c r="B5297" s="51" t="s">
        <v>20010</v>
      </c>
      <c r="C5297" s="51" t="s">
        <v>14704</v>
      </c>
      <c r="D5297" s="51">
        <v>468.12</v>
      </c>
    </row>
    <row r="5298" spans="1:4" ht="15.75" customHeight="1" x14ac:dyDescent="0.3">
      <c r="A5298" s="51">
        <v>5213861</v>
      </c>
      <c r="B5298" s="51" t="s">
        <v>20011</v>
      </c>
      <c r="C5298" s="51" t="s">
        <v>14704</v>
      </c>
      <c r="D5298" s="51">
        <v>496.69</v>
      </c>
    </row>
    <row r="5299" spans="1:4" ht="15.75" customHeight="1" x14ac:dyDescent="0.3">
      <c r="A5299" s="51">
        <v>5213862</v>
      </c>
      <c r="B5299" s="51" t="s">
        <v>20012</v>
      </c>
      <c r="C5299" s="51" t="s">
        <v>14704</v>
      </c>
      <c r="D5299" s="51">
        <v>563.38</v>
      </c>
    </row>
    <row r="5300" spans="1:4" ht="15.75" customHeight="1" x14ac:dyDescent="0.3">
      <c r="A5300" s="51">
        <v>5213868</v>
      </c>
      <c r="B5300" s="51" t="s">
        <v>20013</v>
      </c>
      <c r="C5300" s="51" t="s">
        <v>14704</v>
      </c>
      <c r="D5300" s="51">
        <v>1126.8599999999999</v>
      </c>
    </row>
    <row r="5301" spans="1:4" ht="15.75" customHeight="1" x14ac:dyDescent="0.3">
      <c r="A5301" s="51">
        <v>5219546</v>
      </c>
      <c r="B5301" s="51" t="s">
        <v>20014</v>
      </c>
      <c r="C5301" s="51" t="s">
        <v>14704</v>
      </c>
      <c r="D5301" s="51">
        <v>344.41</v>
      </c>
    </row>
    <row r="5302" spans="1:4" ht="15.75" customHeight="1" x14ac:dyDescent="0.3">
      <c r="A5302" s="51">
        <v>5216111</v>
      </c>
      <c r="B5302" s="51" t="s">
        <v>20015</v>
      </c>
      <c r="C5302" s="51" t="s">
        <v>14704</v>
      </c>
      <c r="D5302" s="51">
        <v>122.59</v>
      </c>
    </row>
    <row r="5303" spans="1:4" ht="15.75" customHeight="1" x14ac:dyDescent="0.3">
      <c r="A5303" s="51">
        <v>5213351</v>
      </c>
      <c r="B5303" s="51" t="s">
        <v>20016</v>
      </c>
      <c r="C5303" s="51" t="s">
        <v>14704</v>
      </c>
      <c r="D5303" s="51">
        <v>688.32</v>
      </c>
    </row>
    <row r="5304" spans="1:4" ht="15.75" customHeight="1" x14ac:dyDescent="0.3">
      <c r="A5304" s="51">
        <v>5213350</v>
      </c>
      <c r="B5304" s="51" t="s">
        <v>20017</v>
      </c>
      <c r="C5304" s="51" t="s">
        <v>14704</v>
      </c>
      <c r="D5304" s="51">
        <v>1775.15</v>
      </c>
    </row>
    <row r="5305" spans="1:4" ht="15.75" customHeight="1" x14ac:dyDescent="0.3">
      <c r="A5305" s="51">
        <v>5213352</v>
      </c>
      <c r="B5305" s="51" t="s">
        <v>20018</v>
      </c>
      <c r="C5305" s="51" t="s">
        <v>14704</v>
      </c>
      <c r="D5305" s="51">
        <v>1001.22</v>
      </c>
    </row>
    <row r="5306" spans="1:4" ht="15.75" customHeight="1" x14ac:dyDescent="0.3">
      <c r="A5306" s="51">
        <v>5213353</v>
      </c>
      <c r="B5306" s="51" t="s">
        <v>20019</v>
      </c>
      <c r="C5306" s="51" t="s">
        <v>14704</v>
      </c>
      <c r="D5306" s="51">
        <v>2937.92</v>
      </c>
    </row>
    <row r="5307" spans="1:4" ht="15.75" customHeight="1" x14ac:dyDescent="0.3">
      <c r="A5307" s="51">
        <v>5213360</v>
      </c>
      <c r="B5307" s="51" t="s">
        <v>20020</v>
      </c>
      <c r="C5307" s="51" t="s">
        <v>14704</v>
      </c>
      <c r="D5307" s="51">
        <v>32.5</v>
      </c>
    </row>
    <row r="5308" spans="1:4" ht="15.75" customHeight="1" x14ac:dyDescent="0.3">
      <c r="A5308" s="51">
        <v>5219605</v>
      </c>
      <c r="B5308" s="51" t="s">
        <v>20021</v>
      </c>
      <c r="C5308" s="51" t="s">
        <v>14704</v>
      </c>
      <c r="D5308" s="51">
        <v>29.03</v>
      </c>
    </row>
    <row r="5309" spans="1:4" ht="15.75" customHeight="1" x14ac:dyDescent="0.3">
      <c r="A5309" s="51">
        <v>5219606</v>
      </c>
      <c r="B5309" s="51" t="s">
        <v>20022</v>
      </c>
      <c r="C5309" s="51" t="s">
        <v>14704</v>
      </c>
      <c r="D5309" s="51">
        <v>39.25</v>
      </c>
    </row>
    <row r="5310" spans="1:4" ht="15.75" customHeight="1" x14ac:dyDescent="0.3">
      <c r="A5310" s="51">
        <v>5219607</v>
      </c>
      <c r="B5310" s="51" t="s">
        <v>20023</v>
      </c>
      <c r="C5310" s="51" t="s">
        <v>14704</v>
      </c>
      <c r="D5310" s="51">
        <v>32.51</v>
      </c>
    </row>
    <row r="5311" spans="1:4" ht="15.75" customHeight="1" x14ac:dyDescent="0.3">
      <c r="A5311" s="51">
        <v>5219608</v>
      </c>
      <c r="B5311" s="51" t="s">
        <v>20024</v>
      </c>
      <c r="C5311" s="51" t="s">
        <v>14704</v>
      </c>
      <c r="D5311" s="51">
        <v>39.25</v>
      </c>
    </row>
    <row r="5312" spans="1:4" ht="15.75" customHeight="1" x14ac:dyDescent="0.3">
      <c r="A5312" s="51">
        <v>5219609</v>
      </c>
      <c r="B5312" s="51" t="s">
        <v>20025</v>
      </c>
      <c r="C5312" s="51" t="s">
        <v>14704</v>
      </c>
      <c r="D5312" s="51">
        <v>32.51</v>
      </c>
    </row>
    <row r="5313" spans="1:4" ht="15.75" customHeight="1" x14ac:dyDescent="0.3">
      <c r="A5313" s="51">
        <v>5219610</v>
      </c>
      <c r="B5313" s="51" t="s">
        <v>20026</v>
      </c>
      <c r="C5313" s="51" t="s">
        <v>14704</v>
      </c>
      <c r="D5313" s="51">
        <v>41.77</v>
      </c>
    </row>
    <row r="5314" spans="1:4" ht="15.75" customHeight="1" x14ac:dyDescent="0.3">
      <c r="A5314" s="51">
        <v>5219611</v>
      </c>
      <c r="B5314" s="51" t="s">
        <v>20027</v>
      </c>
      <c r="C5314" s="51" t="s">
        <v>14704</v>
      </c>
      <c r="D5314" s="51">
        <v>37.65</v>
      </c>
    </row>
    <row r="5315" spans="1:4" ht="15.75" customHeight="1" x14ac:dyDescent="0.3">
      <c r="A5315" s="51">
        <v>5213359</v>
      </c>
      <c r="B5315" s="51" t="s">
        <v>20028</v>
      </c>
      <c r="C5315" s="51" t="s">
        <v>14704</v>
      </c>
      <c r="D5315" s="51">
        <v>28.74</v>
      </c>
    </row>
    <row r="5316" spans="1:4" ht="15.75" customHeight="1" x14ac:dyDescent="0.3">
      <c r="A5316" s="51">
        <v>5219612</v>
      </c>
      <c r="B5316" s="51" t="s">
        <v>20029</v>
      </c>
      <c r="C5316" s="51" t="s">
        <v>14704</v>
      </c>
      <c r="D5316" s="51">
        <v>26.02</v>
      </c>
    </row>
    <row r="5317" spans="1:4" ht="15.75" customHeight="1" x14ac:dyDescent="0.3">
      <c r="A5317" s="51">
        <v>5219613</v>
      </c>
      <c r="B5317" s="51" t="s">
        <v>20030</v>
      </c>
      <c r="C5317" s="51" t="s">
        <v>14704</v>
      </c>
      <c r="D5317" s="51">
        <v>32.67</v>
      </c>
    </row>
    <row r="5318" spans="1:4" ht="15.75" customHeight="1" x14ac:dyDescent="0.3">
      <c r="A5318" s="51">
        <v>5219614</v>
      </c>
      <c r="B5318" s="51" t="s">
        <v>20031</v>
      </c>
      <c r="C5318" s="51" t="s">
        <v>14704</v>
      </c>
      <c r="D5318" s="51">
        <v>30.01</v>
      </c>
    </row>
    <row r="5319" spans="1:4" ht="15.75" customHeight="1" x14ac:dyDescent="0.3">
      <c r="A5319" s="51">
        <v>5219615</v>
      </c>
      <c r="B5319" s="51" t="s">
        <v>20032</v>
      </c>
      <c r="C5319" s="51" t="s">
        <v>14704</v>
      </c>
      <c r="D5319" s="51">
        <v>33.520000000000003</v>
      </c>
    </row>
    <row r="5320" spans="1:4" ht="15.75" customHeight="1" x14ac:dyDescent="0.3">
      <c r="A5320" s="51">
        <v>5219616</v>
      </c>
      <c r="B5320" s="51" t="s">
        <v>20033</v>
      </c>
      <c r="C5320" s="51" t="s">
        <v>14704</v>
      </c>
      <c r="D5320" s="51">
        <v>30.49</v>
      </c>
    </row>
    <row r="5321" spans="1:4" ht="15.75" customHeight="1" x14ac:dyDescent="0.3">
      <c r="A5321" s="51">
        <v>5219617</v>
      </c>
      <c r="B5321" s="51" t="s">
        <v>20034</v>
      </c>
      <c r="C5321" s="51" t="s">
        <v>14704</v>
      </c>
      <c r="D5321" s="51">
        <v>39.36</v>
      </c>
    </row>
    <row r="5322" spans="1:4" ht="15.75" customHeight="1" x14ac:dyDescent="0.3">
      <c r="A5322" s="51">
        <v>5219618</v>
      </c>
      <c r="B5322" s="51" t="s">
        <v>20035</v>
      </c>
      <c r="C5322" s="51" t="s">
        <v>14704</v>
      </c>
      <c r="D5322" s="51">
        <v>36.630000000000003</v>
      </c>
    </row>
    <row r="5323" spans="1:4" ht="15.75" customHeight="1" x14ac:dyDescent="0.3">
      <c r="A5323" s="51">
        <v>5219619</v>
      </c>
      <c r="B5323" s="51" t="s">
        <v>20036</v>
      </c>
      <c r="C5323" s="51" t="s">
        <v>14704</v>
      </c>
      <c r="D5323" s="51">
        <v>42</v>
      </c>
    </row>
    <row r="5324" spans="1:4" ht="15.75" customHeight="1" x14ac:dyDescent="0.3">
      <c r="A5324" s="51">
        <v>5219620</v>
      </c>
      <c r="B5324" s="51" t="s">
        <v>20037</v>
      </c>
      <c r="C5324" s="51" t="s">
        <v>14704</v>
      </c>
      <c r="D5324" s="51">
        <v>39.299999999999997</v>
      </c>
    </row>
    <row r="5325" spans="1:4" ht="15.75" customHeight="1" x14ac:dyDescent="0.3">
      <c r="A5325" s="51">
        <v>5219621</v>
      </c>
      <c r="B5325" s="51" t="s">
        <v>20038</v>
      </c>
      <c r="C5325" s="51" t="s">
        <v>14704</v>
      </c>
      <c r="D5325" s="51">
        <v>49.93</v>
      </c>
    </row>
    <row r="5326" spans="1:4" ht="15.75" customHeight="1" x14ac:dyDescent="0.3">
      <c r="A5326" s="51">
        <v>5219622</v>
      </c>
      <c r="B5326" s="51" t="s">
        <v>20039</v>
      </c>
      <c r="C5326" s="51" t="s">
        <v>14704</v>
      </c>
      <c r="D5326" s="51">
        <v>47.28</v>
      </c>
    </row>
    <row r="5327" spans="1:4" ht="15.75" customHeight="1" x14ac:dyDescent="0.3">
      <c r="A5327" s="51">
        <v>5219623</v>
      </c>
      <c r="B5327" s="51" t="s">
        <v>20040</v>
      </c>
      <c r="C5327" s="51" t="s">
        <v>14704</v>
      </c>
      <c r="D5327" s="51">
        <v>53.95</v>
      </c>
    </row>
    <row r="5328" spans="1:4" ht="15.75" customHeight="1" x14ac:dyDescent="0.3">
      <c r="A5328" s="51">
        <v>5219624</v>
      </c>
      <c r="B5328" s="51" t="s">
        <v>20041</v>
      </c>
      <c r="C5328" s="51" t="s">
        <v>14704</v>
      </c>
      <c r="D5328" s="51">
        <v>51.2</v>
      </c>
    </row>
    <row r="5329" spans="1:4" ht="15.75" customHeight="1" x14ac:dyDescent="0.3">
      <c r="A5329" s="51">
        <v>5219625</v>
      </c>
      <c r="B5329" s="51" t="s">
        <v>20042</v>
      </c>
      <c r="C5329" s="51" t="s">
        <v>14704</v>
      </c>
      <c r="D5329" s="51">
        <v>53.96</v>
      </c>
    </row>
    <row r="5330" spans="1:4" ht="15.75" customHeight="1" x14ac:dyDescent="0.3">
      <c r="A5330" s="51">
        <v>5219626</v>
      </c>
      <c r="B5330" s="51" t="s">
        <v>20043</v>
      </c>
      <c r="C5330" s="51" t="s">
        <v>14704</v>
      </c>
      <c r="D5330" s="51">
        <v>51.2</v>
      </c>
    </row>
    <row r="5331" spans="1:4" ht="15.75" customHeight="1" x14ac:dyDescent="0.3">
      <c r="A5331" s="51">
        <v>5219627</v>
      </c>
      <c r="B5331" s="51" t="s">
        <v>20044</v>
      </c>
      <c r="C5331" s="51" t="s">
        <v>14704</v>
      </c>
      <c r="D5331" s="51">
        <v>39.119999999999997</v>
      </c>
    </row>
    <row r="5332" spans="1:4" ht="15.75" customHeight="1" x14ac:dyDescent="0.3">
      <c r="A5332" s="51">
        <v>5219628</v>
      </c>
      <c r="B5332" s="51" t="s">
        <v>20045</v>
      </c>
      <c r="C5332" s="51" t="s">
        <v>14704</v>
      </c>
      <c r="D5332" s="51">
        <v>36.33</v>
      </c>
    </row>
    <row r="5333" spans="1:4" ht="15.75" customHeight="1" x14ac:dyDescent="0.3">
      <c r="A5333" s="51">
        <v>5219629</v>
      </c>
      <c r="B5333" s="51" t="s">
        <v>20046</v>
      </c>
      <c r="C5333" s="51" t="s">
        <v>14704</v>
      </c>
      <c r="D5333" s="51">
        <v>45.23</v>
      </c>
    </row>
    <row r="5334" spans="1:4" ht="15.75" customHeight="1" x14ac:dyDescent="0.3">
      <c r="A5334" s="51">
        <v>5219630</v>
      </c>
      <c r="B5334" s="51" t="s">
        <v>20047</v>
      </c>
      <c r="C5334" s="51" t="s">
        <v>14704</v>
      </c>
      <c r="D5334" s="51">
        <v>42.44</v>
      </c>
    </row>
    <row r="5335" spans="1:4" ht="15.75" customHeight="1" x14ac:dyDescent="0.3">
      <c r="A5335" s="51">
        <v>5219631</v>
      </c>
      <c r="B5335" s="51" t="s">
        <v>20048</v>
      </c>
      <c r="C5335" s="51" t="s">
        <v>14704</v>
      </c>
      <c r="D5335" s="51">
        <v>48.9</v>
      </c>
    </row>
    <row r="5336" spans="1:4" ht="15.75" customHeight="1" x14ac:dyDescent="0.3">
      <c r="A5336" s="51">
        <v>5219632</v>
      </c>
      <c r="B5336" s="51" t="s">
        <v>20049</v>
      </c>
      <c r="C5336" s="51" t="s">
        <v>14704</v>
      </c>
      <c r="D5336" s="51">
        <v>46.03</v>
      </c>
    </row>
    <row r="5337" spans="1:4" ht="15.75" customHeight="1" x14ac:dyDescent="0.3">
      <c r="A5337" s="51">
        <v>5219633</v>
      </c>
      <c r="B5337" s="51" t="s">
        <v>20050</v>
      </c>
      <c r="C5337" s="51" t="s">
        <v>14704</v>
      </c>
      <c r="D5337" s="51">
        <v>52.62</v>
      </c>
    </row>
    <row r="5338" spans="1:4" ht="15.75" customHeight="1" x14ac:dyDescent="0.3">
      <c r="A5338" s="51">
        <v>5219634</v>
      </c>
      <c r="B5338" s="51" t="s">
        <v>20051</v>
      </c>
      <c r="C5338" s="51" t="s">
        <v>14704</v>
      </c>
      <c r="D5338" s="51">
        <v>49.91</v>
      </c>
    </row>
    <row r="5339" spans="1:4" ht="15.75" customHeight="1" x14ac:dyDescent="0.3">
      <c r="A5339" s="51">
        <v>5213395</v>
      </c>
      <c r="B5339" s="51" t="s">
        <v>20052</v>
      </c>
      <c r="C5339" s="51" t="s">
        <v>14704</v>
      </c>
      <c r="D5339" s="51">
        <v>40.44</v>
      </c>
    </row>
    <row r="5340" spans="1:4" ht="15.75" customHeight="1" x14ac:dyDescent="0.3">
      <c r="A5340" s="51">
        <v>5213394</v>
      </c>
      <c r="B5340" s="51" t="s">
        <v>20053</v>
      </c>
      <c r="C5340" s="51" t="s">
        <v>14704</v>
      </c>
      <c r="D5340" s="51">
        <v>35.69</v>
      </c>
    </row>
    <row r="5341" spans="1:4" ht="15.75" customHeight="1" x14ac:dyDescent="0.3">
      <c r="A5341" s="51">
        <v>5219635</v>
      </c>
      <c r="B5341" s="51" t="s">
        <v>20054</v>
      </c>
      <c r="C5341" s="51" t="s">
        <v>14704</v>
      </c>
      <c r="D5341" s="51">
        <v>37.450000000000003</v>
      </c>
    </row>
    <row r="5342" spans="1:4" ht="15.75" customHeight="1" x14ac:dyDescent="0.3">
      <c r="A5342" s="51">
        <v>5219636</v>
      </c>
      <c r="B5342" s="51" t="s">
        <v>20055</v>
      </c>
      <c r="C5342" s="51" t="s">
        <v>14704</v>
      </c>
      <c r="D5342" s="51">
        <v>32.29</v>
      </c>
    </row>
    <row r="5343" spans="1:4" ht="15.75" customHeight="1" x14ac:dyDescent="0.3">
      <c r="A5343" s="51">
        <v>5219637</v>
      </c>
      <c r="B5343" s="51" t="s">
        <v>20056</v>
      </c>
      <c r="C5343" s="51" t="s">
        <v>14704</v>
      </c>
      <c r="D5343" s="51">
        <v>70.69</v>
      </c>
    </row>
    <row r="5344" spans="1:4" ht="15.75" customHeight="1" x14ac:dyDescent="0.3">
      <c r="A5344" s="51">
        <v>5219638</v>
      </c>
      <c r="B5344" s="51" t="s">
        <v>20057</v>
      </c>
      <c r="C5344" s="51" t="s">
        <v>14704</v>
      </c>
      <c r="D5344" s="51">
        <v>67.25</v>
      </c>
    </row>
    <row r="5345" spans="1:4" ht="15.75" customHeight="1" x14ac:dyDescent="0.3">
      <c r="A5345" s="51">
        <v>5213393</v>
      </c>
      <c r="B5345" s="51" t="s">
        <v>20058</v>
      </c>
      <c r="C5345" s="51" t="s">
        <v>14704</v>
      </c>
      <c r="D5345" s="51">
        <v>35.380000000000003</v>
      </c>
    </row>
    <row r="5346" spans="1:4" ht="15.75" customHeight="1" x14ac:dyDescent="0.3">
      <c r="A5346" s="51">
        <v>5213392</v>
      </c>
      <c r="B5346" s="51" t="s">
        <v>20059</v>
      </c>
      <c r="C5346" s="51" t="s">
        <v>14704</v>
      </c>
      <c r="D5346" s="51">
        <v>29.71</v>
      </c>
    </row>
    <row r="5347" spans="1:4" ht="15.75" customHeight="1" x14ac:dyDescent="0.3">
      <c r="A5347" s="51">
        <v>5219639</v>
      </c>
      <c r="B5347" s="51" t="s">
        <v>20060</v>
      </c>
      <c r="C5347" s="51" t="s">
        <v>14704</v>
      </c>
      <c r="D5347" s="51">
        <v>33.9</v>
      </c>
    </row>
    <row r="5348" spans="1:4" ht="15.75" customHeight="1" x14ac:dyDescent="0.3">
      <c r="A5348" s="51">
        <v>5219640</v>
      </c>
      <c r="B5348" s="51" t="s">
        <v>20061</v>
      </c>
      <c r="C5348" s="51" t="s">
        <v>14704</v>
      </c>
      <c r="D5348" s="51">
        <v>28.64</v>
      </c>
    </row>
    <row r="5349" spans="1:4" ht="15.75" customHeight="1" x14ac:dyDescent="0.3">
      <c r="A5349" s="51">
        <v>5219641</v>
      </c>
      <c r="B5349" s="51" t="s">
        <v>20062</v>
      </c>
      <c r="C5349" s="51" t="s">
        <v>14704</v>
      </c>
      <c r="D5349" s="51">
        <v>62.71</v>
      </c>
    </row>
    <row r="5350" spans="1:4" ht="15.75" customHeight="1" x14ac:dyDescent="0.3">
      <c r="A5350" s="51">
        <v>5219642</v>
      </c>
      <c r="B5350" s="51" t="s">
        <v>20063</v>
      </c>
      <c r="C5350" s="51" t="s">
        <v>14704</v>
      </c>
      <c r="D5350" s="51">
        <v>62.47</v>
      </c>
    </row>
    <row r="5351" spans="1:4" ht="15.75" customHeight="1" x14ac:dyDescent="0.3">
      <c r="A5351" s="51">
        <v>5213362</v>
      </c>
      <c r="B5351" s="51" t="s">
        <v>20064</v>
      </c>
      <c r="C5351" s="51" t="s">
        <v>14704</v>
      </c>
      <c r="D5351" s="51">
        <v>85.89</v>
      </c>
    </row>
    <row r="5352" spans="1:4" ht="15.75" customHeight="1" x14ac:dyDescent="0.3">
      <c r="A5352" s="51">
        <v>5213361</v>
      </c>
      <c r="B5352" s="51" t="s">
        <v>20065</v>
      </c>
      <c r="C5352" s="51" t="s">
        <v>14704</v>
      </c>
      <c r="D5352" s="51">
        <v>84.61</v>
      </c>
    </row>
    <row r="5353" spans="1:4" ht="15.75" customHeight="1" x14ac:dyDescent="0.3">
      <c r="A5353" s="51">
        <v>5219643</v>
      </c>
      <c r="B5353" s="51" t="s">
        <v>20066</v>
      </c>
      <c r="C5353" s="51" t="s">
        <v>14704</v>
      </c>
      <c r="D5353" s="51">
        <v>76.819999999999993</v>
      </c>
    </row>
    <row r="5354" spans="1:4" ht="15.75" customHeight="1" x14ac:dyDescent="0.3">
      <c r="A5354" s="51">
        <v>5219644</v>
      </c>
      <c r="B5354" s="51" t="s">
        <v>20067</v>
      </c>
      <c r="C5354" s="51" t="s">
        <v>14704</v>
      </c>
      <c r="D5354" s="51">
        <v>75.8</v>
      </c>
    </row>
    <row r="5355" spans="1:4" ht="15.75" customHeight="1" x14ac:dyDescent="0.3">
      <c r="A5355" s="51">
        <v>5214000</v>
      </c>
      <c r="B5355" s="51" t="s">
        <v>20068</v>
      </c>
      <c r="C5355" s="51" t="s">
        <v>16138</v>
      </c>
      <c r="D5355" s="51">
        <v>335.23</v>
      </c>
    </row>
    <row r="5356" spans="1:4" ht="15.75" customHeight="1" x14ac:dyDescent="0.3">
      <c r="A5356" s="51">
        <v>5301014</v>
      </c>
      <c r="B5356" s="51" t="s">
        <v>20069</v>
      </c>
      <c r="C5356" s="51" t="s">
        <v>16512</v>
      </c>
      <c r="D5356" s="51">
        <v>145.15</v>
      </c>
    </row>
    <row r="5357" spans="1:4" ht="15.75" customHeight="1" x14ac:dyDescent="0.3">
      <c r="A5357" s="51">
        <v>5300995</v>
      </c>
      <c r="B5357" s="51" t="s">
        <v>20070</v>
      </c>
      <c r="C5357" s="51" t="s">
        <v>14704</v>
      </c>
      <c r="D5357" s="51">
        <v>2493.27</v>
      </c>
    </row>
    <row r="5358" spans="1:4" ht="15.75" customHeight="1" x14ac:dyDescent="0.3">
      <c r="A5358" s="51">
        <v>5300996</v>
      </c>
      <c r="B5358" s="51" t="s">
        <v>20071</v>
      </c>
      <c r="C5358" s="51" t="s">
        <v>14704</v>
      </c>
      <c r="D5358" s="51">
        <v>3260.24</v>
      </c>
    </row>
    <row r="5359" spans="1:4" ht="15.75" customHeight="1" x14ac:dyDescent="0.3">
      <c r="A5359" s="51">
        <v>5300998</v>
      </c>
      <c r="B5359" s="51" t="s">
        <v>20072</v>
      </c>
      <c r="C5359" s="51" t="s">
        <v>14704</v>
      </c>
      <c r="D5359" s="51">
        <v>6399.48</v>
      </c>
    </row>
    <row r="5360" spans="1:4" ht="15.75" customHeight="1" x14ac:dyDescent="0.3">
      <c r="A5360" s="51">
        <v>5300997</v>
      </c>
      <c r="B5360" s="51" t="s">
        <v>20073</v>
      </c>
      <c r="C5360" s="51" t="s">
        <v>14704</v>
      </c>
      <c r="D5360" s="51">
        <v>5325.94</v>
      </c>
    </row>
    <row r="5361" spans="1:4" ht="15.75" customHeight="1" x14ac:dyDescent="0.3">
      <c r="A5361" s="51">
        <v>5300999</v>
      </c>
      <c r="B5361" s="51" t="s">
        <v>20074</v>
      </c>
      <c r="C5361" s="51" t="s">
        <v>14704</v>
      </c>
      <c r="D5361" s="51">
        <v>879.76</v>
      </c>
    </row>
    <row r="5362" spans="1:4" ht="15.75" customHeight="1" x14ac:dyDescent="0.3">
      <c r="A5362" s="51">
        <v>5301000</v>
      </c>
      <c r="B5362" s="51" t="s">
        <v>20075</v>
      </c>
      <c r="C5362" s="51" t="s">
        <v>14704</v>
      </c>
      <c r="D5362" s="51">
        <v>1329.76</v>
      </c>
    </row>
    <row r="5363" spans="1:4" ht="15.75" customHeight="1" x14ac:dyDescent="0.3">
      <c r="A5363" s="51">
        <v>5301001</v>
      </c>
      <c r="B5363" s="51" t="s">
        <v>20076</v>
      </c>
      <c r="C5363" s="51" t="s">
        <v>14704</v>
      </c>
      <c r="D5363" s="51">
        <v>621.71</v>
      </c>
    </row>
    <row r="5364" spans="1:4" ht="15.75" customHeight="1" x14ac:dyDescent="0.3">
      <c r="A5364" s="51">
        <v>5301002</v>
      </c>
      <c r="B5364" s="51" t="s">
        <v>20077</v>
      </c>
      <c r="C5364" s="51" t="s">
        <v>14704</v>
      </c>
      <c r="D5364" s="51">
        <v>390.39</v>
      </c>
    </row>
    <row r="5365" spans="1:4" ht="15.75" customHeight="1" x14ac:dyDescent="0.3">
      <c r="A5365" s="51">
        <v>5301003</v>
      </c>
      <c r="B5365" s="51" t="s">
        <v>20078</v>
      </c>
      <c r="C5365" s="51" t="s">
        <v>14704</v>
      </c>
      <c r="D5365" s="51">
        <v>383.39</v>
      </c>
    </row>
    <row r="5366" spans="1:4" ht="15.75" customHeight="1" x14ac:dyDescent="0.3">
      <c r="A5366" s="51">
        <v>5301064</v>
      </c>
      <c r="B5366" s="51" t="s">
        <v>20079</v>
      </c>
      <c r="C5366" s="51" t="s">
        <v>14704</v>
      </c>
      <c r="D5366" s="51">
        <v>617.55999999999995</v>
      </c>
    </row>
    <row r="5367" spans="1:4" ht="15.75" customHeight="1" x14ac:dyDescent="0.3">
      <c r="A5367" s="51">
        <v>5301046</v>
      </c>
      <c r="B5367" s="51" t="s">
        <v>20080</v>
      </c>
      <c r="C5367" s="51" t="s">
        <v>14704</v>
      </c>
      <c r="D5367" s="51">
        <v>1267.22</v>
      </c>
    </row>
    <row r="5368" spans="1:4" ht="15.75" customHeight="1" x14ac:dyDescent="0.3">
      <c r="A5368" s="51">
        <v>5301065</v>
      </c>
      <c r="B5368" s="51" t="s">
        <v>20081</v>
      </c>
      <c r="C5368" s="51" t="s">
        <v>14704</v>
      </c>
      <c r="D5368" s="51">
        <v>1106.55</v>
      </c>
    </row>
    <row r="5369" spans="1:4" ht="15.75" customHeight="1" x14ac:dyDescent="0.3">
      <c r="A5369" s="51">
        <v>5301047</v>
      </c>
      <c r="B5369" s="51" t="s">
        <v>20082</v>
      </c>
      <c r="C5369" s="51" t="s">
        <v>14704</v>
      </c>
      <c r="D5369" s="51">
        <v>2165.1999999999998</v>
      </c>
    </row>
    <row r="5370" spans="1:4" ht="15.75" customHeight="1" x14ac:dyDescent="0.3">
      <c r="A5370" s="51">
        <v>5301066</v>
      </c>
      <c r="B5370" s="51" t="s">
        <v>20083</v>
      </c>
      <c r="C5370" s="51" t="s">
        <v>14704</v>
      </c>
      <c r="D5370" s="51">
        <v>1239.06</v>
      </c>
    </row>
    <row r="5371" spans="1:4" ht="15.75" customHeight="1" x14ac:dyDescent="0.3">
      <c r="A5371" s="51">
        <v>5301048</v>
      </c>
      <c r="B5371" s="51" t="s">
        <v>20084</v>
      </c>
      <c r="C5371" s="51" t="s">
        <v>14704</v>
      </c>
      <c r="D5371" s="51">
        <v>2356.7399999999998</v>
      </c>
    </row>
    <row r="5372" spans="1:4" ht="15.75" customHeight="1" x14ac:dyDescent="0.3">
      <c r="A5372" s="51">
        <v>5301040</v>
      </c>
      <c r="B5372" s="51" t="s">
        <v>20085</v>
      </c>
      <c r="C5372" s="51" t="s">
        <v>14704</v>
      </c>
      <c r="D5372" s="51">
        <v>2290.61</v>
      </c>
    </row>
    <row r="5373" spans="1:4" ht="15.75" customHeight="1" x14ac:dyDescent="0.3">
      <c r="A5373" s="51">
        <v>5301058</v>
      </c>
      <c r="B5373" s="51" t="s">
        <v>20086</v>
      </c>
      <c r="C5373" s="51" t="s">
        <v>14704</v>
      </c>
      <c r="D5373" s="51">
        <v>1630.45</v>
      </c>
    </row>
    <row r="5374" spans="1:4" ht="15.75" customHeight="1" x14ac:dyDescent="0.3">
      <c r="A5374" s="51">
        <v>5301041</v>
      </c>
      <c r="B5374" s="51" t="s">
        <v>20087</v>
      </c>
      <c r="C5374" s="51" t="s">
        <v>14704</v>
      </c>
      <c r="D5374" s="51">
        <v>5104.32</v>
      </c>
    </row>
    <row r="5375" spans="1:4" ht="15.75" customHeight="1" x14ac:dyDescent="0.3">
      <c r="A5375" s="51">
        <v>5301059</v>
      </c>
      <c r="B5375" s="51" t="s">
        <v>20088</v>
      </c>
      <c r="C5375" s="51" t="s">
        <v>14704</v>
      </c>
      <c r="D5375" s="51">
        <v>4015.93</v>
      </c>
    </row>
    <row r="5376" spans="1:4" ht="15.75" customHeight="1" x14ac:dyDescent="0.3">
      <c r="A5376" s="51">
        <v>5301060</v>
      </c>
      <c r="B5376" s="51" t="s">
        <v>20089</v>
      </c>
      <c r="C5376" s="51" t="s">
        <v>14704</v>
      </c>
      <c r="D5376" s="51">
        <v>4445.46</v>
      </c>
    </row>
    <row r="5377" spans="1:4" ht="15.75" customHeight="1" x14ac:dyDescent="0.3">
      <c r="A5377" s="51">
        <v>5301042</v>
      </c>
      <c r="B5377" s="51" t="s">
        <v>20090</v>
      </c>
      <c r="C5377" s="51" t="s">
        <v>14704</v>
      </c>
      <c r="D5377" s="51">
        <v>5595.32</v>
      </c>
    </row>
    <row r="5378" spans="1:4" ht="15.75" customHeight="1" x14ac:dyDescent="0.3">
      <c r="A5378" s="51">
        <v>5301072</v>
      </c>
      <c r="B5378" s="51" t="s">
        <v>20091</v>
      </c>
      <c r="C5378" s="51" t="s">
        <v>14704</v>
      </c>
      <c r="D5378" s="51">
        <v>5028.95</v>
      </c>
    </row>
    <row r="5379" spans="1:4" ht="15.75" customHeight="1" x14ac:dyDescent="0.3">
      <c r="A5379" s="51">
        <v>5301054</v>
      </c>
      <c r="B5379" s="51" t="s">
        <v>20092</v>
      </c>
      <c r="C5379" s="51" t="s">
        <v>14704</v>
      </c>
      <c r="D5379" s="51">
        <v>5579.06</v>
      </c>
    </row>
    <row r="5380" spans="1:4" ht="15.75" customHeight="1" x14ac:dyDescent="0.3">
      <c r="A5380" s="51">
        <v>5301070</v>
      </c>
      <c r="B5380" s="51" t="s">
        <v>20093</v>
      </c>
      <c r="C5380" s="51" t="s">
        <v>14704</v>
      </c>
      <c r="D5380" s="51">
        <v>2328.79</v>
      </c>
    </row>
    <row r="5381" spans="1:4" ht="15.75" customHeight="1" x14ac:dyDescent="0.3">
      <c r="A5381" s="51">
        <v>5301052</v>
      </c>
      <c r="B5381" s="51" t="s">
        <v>20094</v>
      </c>
      <c r="C5381" s="51" t="s">
        <v>14704</v>
      </c>
      <c r="D5381" s="51">
        <v>2853.42</v>
      </c>
    </row>
    <row r="5382" spans="1:4" ht="15.75" customHeight="1" x14ac:dyDescent="0.3">
      <c r="A5382" s="51">
        <v>5301071</v>
      </c>
      <c r="B5382" s="51" t="s">
        <v>20095</v>
      </c>
      <c r="C5382" s="51" t="s">
        <v>14704</v>
      </c>
      <c r="D5382" s="51">
        <v>3100.45</v>
      </c>
    </row>
    <row r="5383" spans="1:4" ht="15.75" customHeight="1" x14ac:dyDescent="0.3">
      <c r="A5383" s="51">
        <v>5301053</v>
      </c>
      <c r="B5383" s="51" t="s">
        <v>20096</v>
      </c>
      <c r="C5383" s="51" t="s">
        <v>14704</v>
      </c>
      <c r="D5383" s="51">
        <v>3625.5</v>
      </c>
    </row>
    <row r="5384" spans="1:4" ht="15.75" customHeight="1" x14ac:dyDescent="0.3">
      <c r="A5384" s="51">
        <v>5301061</v>
      </c>
      <c r="B5384" s="51" t="s">
        <v>20097</v>
      </c>
      <c r="C5384" s="51" t="s">
        <v>14704</v>
      </c>
      <c r="D5384" s="51">
        <v>192.37</v>
      </c>
    </row>
    <row r="5385" spans="1:4" ht="15.75" customHeight="1" x14ac:dyDescent="0.3">
      <c r="A5385" s="51">
        <v>5301043</v>
      </c>
      <c r="B5385" s="51" t="s">
        <v>20098</v>
      </c>
      <c r="C5385" s="51" t="s">
        <v>14704</v>
      </c>
      <c r="D5385" s="51">
        <v>711.19</v>
      </c>
    </row>
    <row r="5386" spans="1:4" ht="15.75" customHeight="1" x14ac:dyDescent="0.3">
      <c r="A5386" s="51">
        <v>5301062</v>
      </c>
      <c r="B5386" s="51" t="s">
        <v>20099</v>
      </c>
      <c r="C5386" s="51" t="s">
        <v>14704</v>
      </c>
      <c r="D5386" s="51">
        <v>332.24</v>
      </c>
    </row>
    <row r="5387" spans="1:4" ht="15.75" customHeight="1" x14ac:dyDescent="0.3">
      <c r="A5387" s="51">
        <v>5301044</v>
      </c>
      <c r="B5387" s="51" t="s">
        <v>20100</v>
      </c>
      <c r="C5387" s="51" t="s">
        <v>14704</v>
      </c>
      <c r="D5387" s="51">
        <v>1065.6300000000001</v>
      </c>
    </row>
    <row r="5388" spans="1:4" ht="15.75" customHeight="1" x14ac:dyDescent="0.3">
      <c r="A5388" s="51">
        <v>5301063</v>
      </c>
      <c r="B5388" s="51" t="s">
        <v>20101</v>
      </c>
      <c r="C5388" s="51" t="s">
        <v>14704</v>
      </c>
      <c r="D5388" s="51">
        <v>385.02</v>
      </c>
    </row>
    <row r="5389" spans="1:4" ht="15.75" customHeight="1" x14ac:dyDescent="0.3">
      <c r="A5389" s="51">
        <v>5301045</v>
      </c>
      <c r="B5389" s="51" t="s">
        <v>20102</v>
      </c>
      <c r="C5389" s="51" t="s">
        <v>14704</v>
      </c>
      <c r="D5389" s="51">
        <v>1169.31</v>
      </c>
    </row>
    <row r="5390" spans="1:4" ht="15.75" customHeight="1" x14ac:dyDescent="0.3">
      <c r="A5390" s="51">
        <v>5301037</v>
      </c>
      <c r="B5390" s="51" t="s">
        <v>20103</v>
      </c>
      <c r="C5390" s="51" t="s">
        <v>14704</v>
      </c>
      <c r="D5390" s="51">
        <v>1207.56</v>
      </c>
    </row>
    <row r="5391" spans="1:4" ht="15.75" customHeight="1" x14ac:dyDescent="0.3">
      <c r="A5391" s="51">
        <v>5301055</v>
      </c>
      <c r="B5391" s="51" t="s">
        <v>20104</v>
      </c>
      <c r="C5391" s="51" t="s">
        <v>14704</v>
      </c>
      <c r="D5391" s="51">
        <v>683.34</v>
      </c>
    </row>
    <row r="5392" spans="1:4" ht="15.75" customHeight="1" x14ac:dyDescent="0.3">
      <c r="A5392" s="51">
        <v>5301038</v>
      </c>
      <c r="B5392" s="51" t="s">
        <v>20105</v>
      </c>
      <c r="C5392" s="51" t="s">
        <v>14704</v>
      </c>
      <c r="D5392" s="51">
        <v>2503.7399999999998</v>
      </c>
    </row>
    <row r="5393" spans="1:4" ht="15.75" customHeight="1" x14ac:dyDescent="0.3">
      <c r="A5393" s="51">
        <v>5301056</v>
      </c>
      <c r="B5393" s="51" t="s">
        <v>20106</v>
      </c>
      <c r="C5393" s="51" t="s">
        <v>14704</v>
      </c>
      <c r="D5393" s="51">
        <v>1754.94</v>
      </c>
    </row>
    <row r="5394" spans="1:4" ht="15.75" customHeight="1" x14ac:dyDescent="0.3">
      <c r="A5394" s="51">
        <v>5301057</v>
      </c>
      <c r="B5394" s="51" t="s">
        <v>20107</v>
      </c>
      <c r="C5394" s="51" t="s">
        <v>14704</v>
      </c>
      <c r="D5394" s="51">
        <v>1952.25</v>
      </c>
    </row>
    <row r="5395" spans="1:4" ht="15.75" customHeight="1" x14ac:dyDescent="0.3">
      <c r="A5395" s="51">
        <v>5301039</v>
      </c>
      <c r="B5395" s="51" t="s">
        <v>20108</v>
      </c>
      <c r="C5395" s="51" t="s">
        <v>14704</v>
      </c>
      <c r="D5395" s="51">
        <v>2754.04</v>
      </c>
    </row>
    <row r="5396" spans="1:4" ht="15.75" customHeight="1" x14ac:dyDescent="0.3">
      <c r="A5396" s="51">
        <v>5301069</v>
      </c>
      <c r="B5396" s="51" t="s">
        <v>20109</v>
      </c>
      <c r="C5396" s="51" t="s">
        <v>14704</v>
      </c>
      <c r="D5396" s="51">
        <v>2267.13</v>
      </c>
    </row>
    <row r="5397" spans="1:4" ht="15.75" customHeight="1" x14ac:dyDescent="0.3">
      <c r="A5397" s="51">
        <v>5301051</v>
      </c>
      <c r="B5397" s="51" t="s">
        <v>20110</v>
      </c>
      <c r="C5397" s="51" t="s">
        <v>14704</v>
      </c>
      <c r="D5397" s="51">
        <v>2719.63</v>
      </c>
    </row>
    <row r="5398" spans="1:4" ht="15.75" customHeight="1" x14ac:dyDescent="0.3">
      <c r="A5398" s="51">
        <v>5301067</v>
      </c>
      <c r="B5398" s="51" t="s">
        <v>20111</v>
      </c>
      <c r="C5398" s="51" t="s">
        <v>14704</v>
      </c>
      <c r="D5398" s="51">
        <v>1046.3800000000001</v>
      </c>
    </row>
    <row r="5399" spans="1:4" ht="15.75" customHeight="1" x14ac:dyDescent="0.3">
      <c r="A5399" s="51">
        <v>5301049</v>
      </c>
      <c r="B5399" s="51" t="s">
        <v>20112</v>
      </c>
      <c r="C5399" s="51" t="s">
        <v>14704</v>
      </c>
      <c r="D5399" s="51">
        <v>1497.91</v>
      </c>
    </row>
    <row r="5400" spans="1:4" ht="15.75" customHeight="1" x14ac:dyDescent="0.3">
      <c r="A5400" s="51">
        <v>5301068</v>
      </c>
      <c r="B5400" s="51" t="s">
        <v>20113</v>
      </c>
      <c r="C5400" s="51" t="s">
        <v>14704</v>
      </c>
      <c r="D5400" s="51">
        <v>1323.98</v>
      </c>
    </row>
    <row r="5401" spans="1:4" ht="15.75" customHeight="1" x14ac:dyDescent="0.3">
      <c r="A5401" s="51">
        <v>5301050</v>
      </c>
      <c r="B5401" s="51" t="s">
        <v>20114</v>
      </c>
      <c r="C5401" s="51" t="s">
        <v>14704</v>
      </c>
      <c r="D5401" s="51">
        <v>1775.72</v>
      </c>
    </row>
    <row r="5402" spans="1:4" ht="15.75" customHeight="1" x14ac:dyDescent="0.3">
      <c r="A5402" s="51">
        <v>5301022</v>
      </c>
      <c r="B5402" s="51" t="s">
        <v>20115</v>
      </c>
      <c r="C5402" s="51" t="s">
        <v>14704</v>
      </c>
      <c r="D5402" s="51">
        <v>976.87</v>
      </c>
    </row>
    <row r="5403" spans="1:4" ht="15.75" customHeight="1" x14ac:dyDescent="0.3">
      <c r="A5403" s="51">
        <v>5301021</v>
      </c>
      <c r="B5403" s="51" t="s">
        <v>20116</v>
      </c>
      <c r="C5403" s="51" t="s">
        <v>14704</v>
      </c>
      <c r="D5403" s="51">
        <v>617.70000000000005</v>
      </c>
    </row>
    <row r="5404" spans="1:4" ht="15.75" customHeight="1" x14ac:dyDescent="0.3">
      <c r="A5404" s="51">
        <v>5301020</v>
      </c>
      <c r="B5404" s="51" t="s">
        <v>20117</v>
      </c>
      <c r="C5404" s="51" t="s">
        <v>10</v>
      </c>
      <c r="D5404" s="51">
        <v>326.14999999999998</v>
      </c>
    </row>
    <row r="5405" spans="1:4" ht="15.75" customHeight="1" x14ac:dyDescent="0.3">
      <c r="A5405" s="51">
        <v>5301018</v>
      </c>
      <c r="B5405" s="51" t="s">
        <v>20118</v>
      </c>
      <c r="C5405" s="51" t="s">
        <v>10</v>
      </c>
      <c r="D5405" s="51">
        <v>90.84</v>
      </c>
    </row>
    <row r="5406" spans="1:4" ht="15.75" customHeight="1" x14ac:dyDescent="0.3">
      <c r="A5406" s="51">
        <v>5301019</v>
      </c>
      <c r="B5406" s="51" t="s">
        <v>20119</v>
      </c>
      <c r="C5406" s="51" t="s">
        <v>10</v>
      </c>
      <c r="D5406" s="51">
        <v>259.5</v>
      </c>
    </row>
    <row r="5407" spans="1:4" ht="15.75" customHeight="1" x14ac:dyDescent="0.3">
      <c r="A5407" s="51">
        <v>5301077</v>
      </c>
      <c r="B5407" s="51" t="s">
        <v>20120</v>
      </c>
      <c r="C5407" s="51" t="s">
        <v>14704</v>
      </c>
      <c r="D5407" s="51">
        <v>5262.13</v>
      </c>
    </row>
    <row r="5408" spans="1:4" ht="15.75" customHeight="1" x14ac:dyDescent="0.3">
      <c r="A5408" s="51">
        <v>5301078</v>
      </c>
      <c r="B5408" s="51" t="s">
        <v>20121</v>
      </c>
      <c r="C5408" s="51" t="s">
        <v>14704</v>
      </c>
      <c r="D5408" s="51">
        <v>5870.76</v>
      </c>
    </row>
    <row r="5409" spans="1:4" ht="15.75" customHeight="1" x14ac:dyDescent="0.3">
      <c r="A5409" s="51">
        <v>5301079</v>
      </c>
      <c r="B5409" s="51" t="s">
        <v>20122</v>
      </c>
      <c r="C5409" s="51" t="s">
        <v>14704</v>
      </c>
      <c r="D5409" s="51">
        <v>8344.16</v>
      </c>
    </row>
    <row r="5410" spans="1:4" ht="15.75" customHeight="1" x14ac:dyDescent="0.3">
      <c r="A5410" s="51">
        <v>5301080</v>
      </c>
      <c r="B5410" s="51" t="s">
        <v>20123</v>
      </c>
      <c r="C5410" s="51" t="s">
        <v>14704</v>
      </c>
      <c r="D5410" s="51">
        <v>9969.41</v>
      </c>
    </row>
    <row r="5411" spans="1:4" ht="15.75" customHeight="1" x14ac:dyDescent="0.3">
      <c r="A5411" s="51">
        <v>5301081</v>
      </c>
      <c r="B5411" s="51" t="s">
        <v>20124</v>
      </c>
      <c r="C5411" s="51" t="s">
        <v>14704</v>
      </c>
      <c r="D5411" s="51">
        <v>12208.11</v>
      </c>
    </row>
    <row r="5412" spans="1:4" ht="15.75" customHeight="1" x14ac:dyDescent="0.3">
      <c r="A5412" s="51">
        <v>5301023</v>
      </c>
      <c r="B5412" s="51" t="s">
        <v>20125</v>
      </c>
      <c r="C5412" s="51" t="s">
        <v>14704</v>
      </c>
      <c r="D5412" s="51">
        <v>4064.33</v>
      </c>
    </row>
    <row r="5413" spans="1:4" ht="15.75" customHeight="1" x14ac:dyDescent="0.3">
      <c r="A5413" s="51">
        <v>5301024</v>
      </c>
      <c r="B5413" s="51" t="s">
        <v>20126</v>
      </c>
      <c r="C5413" s="51" t="s">
        <v>14704</v>
      </c>
      <c r="D5413" s="51">
        <v>4672.97</v>
      </c>
    </row>
    <row r="5414" spans="1:4" ht="15.75" customHeight="1" x14ac:dyDescent="0.3">
      <c r="A5414" s="51">
        <v>5301025</v>
      </c>
      <c r="B5414" s="51" t="s">
        <v>20127</v>
      </c>
      <c r="C5414" s="51" t="s">
        <v>14704</v>
      </c>
      <c r="D5414" s="51">
        <v>7146.37</v>
      </c>
    </row>
    <row r="5415" spans="1:4" ht="15.75" customHeight="1" x14ac:dyDescent="0.3">
      <c r="A5415" s="51">
        <v>5301026</v>
      </c>
      <c r="B5415" s="51" t="s">
        <v>20128</v>
      </c>
      <c r="C5415" s="51" t="s">
        <v>14704</v>
      </c>
      <c r="D5415" s="51">
        <v>8771.6200000000008</v>
      </c>
    </row>
    <row r="5416" spans="1:4" ht="15.75" customHeight="1" x14ac:dyDescent="0.3">
      <c r="A5416" s="51">
        <v>5301027</v>
      </c>
      <c r="B5416" s="51" t="s">
        <v>20129</v>
      </c>
      <c r="C5416" s="51" t="s">
        <v>14704</v>
      </c>
      <c r="D5416" s="51">
        <v>11010.31</v>
      </c>
    </row>
    <row r="5417" spans="1:4" ht="15.75" customHeight="1" x14ac:dyDescent="0.3">
      <c r="A5417" s="51">
        <v>5301028</v>
      </c>
      <c r="B5417" s="51" t="s">
        <v>20130</v>
      </c>
      <c r="C5417" s="51" t="s">
        <v>14704</v>
      </c>
      <c r="D5417" s="51">
        <v>4003.93</v>
      </c>
    </row>
    <row r="5418" spans="1:4" ht="15.75" customHeight="1" x14ac:dyDescent="0.3">
      <c r="A5418" s="51">
        <v>5301082</v>
      </c>
      <c r="B5418" s="51" t="s">
        <v>20131</v>
      </c>
      <c r="C5418" s="51" t="s">
        <v>14704</v>
      </c>
      <c r="D5418" s="51">
        <v>5104.21</v>
      </c>
    </row>
    <row r="5419" spans="1:4" ht="15.75" customHeight="1" x14ac:dyDescent="0.3">
      <c r="A5419" s="51">
        <v>5301029</v>
      </c>
      <c r="B5419" s="51" t="s">
        <v>20132</v>
      </c>
      <c r="C5419" s="51" t="s">
        <v>14704</v>
      </c>
      <c r="D5419" s="51">
        <v>4612.5600000000004</v>
      </c>
    </row>
    <row r="5420" spans="1:4" ht="15.75" customHeight="1" x14ac:dyDescent="0.3">
      <c r="A5420" s="51">
        <v>5301083</v>
      </c>
      <c r="B5420" s="51" t="s">
        <v>20133</v>
      </c>
      <c r="C5420" s="51" t="s">
        <v>14704</v>
      </c>
      <c r="D5420" s="51">
        <v>5712.84</v>
      </c>
    </row>
    <row r="5421" spans="1:4" ht="15.75" customHeight="1" x14ac:dyDescent="0.3">
      <c r="A5421" s="51">
        <v>5301030</v>
      </c>
      <c r="B5421" s="51" t="s">
        <v>20134</v>
      </c>
      <c r="C5421" s="51" t="s">
        <v>14704</v>
      </c>
      <c r="D5421" s="51">
        <v>7085.96</v>
      </c>
    </row>
    <row r="5422" spans="1:4" ht="15.75" customHeight="1" x14ac:dyDescent="0.3">
      <c r="A5422" s="51">
        <v>5301084</v>
      </c>
      <c r="B5422" s="51" t="s">
        <v>20135</v>
      </c>
      <c r="C5422" s="51" t="s">
        <v>14704</v>
      </c>
      <c r="D5422" s="51">
        <v>8186.24</v>
      </c>
    </row>
    <row r="5423" spans="1:4" ht="15.75" customHeight="1" x14ac:dyDescent="0.3">
      <c r="A5423" s="51">
        <v>5301031</v>
      </c>
      <c r="B5423" s="51" t="s">
        <v>20136</v>
      </c>
      <c r="C5423" s="51" t="s">
        <v>14704</v>
      </c>
      <c r="D5423" s="51">
        <v>8711.2099999999991</v>
      </c>
    </row>
    <row r="5424" spans="1:4" ht="15.75" customHeight="1" x14ac:dyDescent="0.3">
      <c r="A5424" s="51">
        <v>5301085</v>
      </c>
      <c r="B5424" s="51" t="s">
        <v>20137</v>
      </c>
      <c r="C5424" s="51" t="s">
        <v>14704</v>
      </c>
      <c r="D5424" s="51">
        <v>9811.49</v>
      </c>
    </row>
    <row r="5425" spans="1:4" ht="15.75" customHeight="1" x14ac:dyDescent="0.3">
      <c r="A5425" s="51">
        <v>5301032</v>
      </c>
      <c r="B5425" s="51" t="s">
        <v>20138</v>
      </c>
      <c r="C5425" s="51" t="s">
        <v>14704</v>
      </c>
      <c r="D5425" s="51">
        <v>10949.91</v>
      </c>
    </row>
    <row r="5426" spans="1:4" ht="15.75" customHeight="1" x14ac:dyDescent="0.3">
      <c r="A5426" s="51">
        <v>5301086</v>
      </c>
      <c r="B5426" s="51" t="s">
        <v>20139</v>
      </c>
      <c r="C5426" s="51" t="s">
        <v>14704</v>
      </c>
      <c r="D5426" s="51">
        <v>12050.19</v>
      </c>
    </row>
    <row r="5427" spans="1:4" ht="15.75" customHeight="1" x14ac:dyDescent="0.3">
      <c r="A5427" s="51">
        <v>5301033</v>
      </c>
      <c r="B5427" s="51" t="s">
        <v>20140</v>
      </c>
      <c r="C5427" s="51" t="s">
        <v>14704</v>
      </c>
      <c r="D5427" s="51">
        <v>80.260000000000005</v>
      </c>
    </row>
    <row r="5428" spans="1:4" ht="15.75" customHeight="1" x14ac:dyDescent="0.3">
      <c r="A5428" s="51">
        <v>5301034</v>
      </c>
      <c r="B5428" s="51" t="s">
        <v>20141</v>
      </c>
      <c r="C5428" s="51" t="s">
        <v>14704</v>
      </c>
      <c r="D5428" s="51">
        <v>582.83000000000004</v>
      </c>
    </row>
    <row r="5429" spans="1:4" ht="15.75" customHeight="1" x14ac:dyDescent="0.3">
      <c r="A5429" s="51">
        <v>5301073</v>
      </c>
      <c r="B5429" s="51" t="s">
        <v>20142</v>
      </c>
      <c r="C5429" s="51" t="s">
        <v>14704</v>
      </c>
      <c r="D5429" s="51">
        <v>477.35</v>
      </c>
    </row>
    <row r="5430" spans="1:4" ht="15.75" customHeight="1" x14ac:dyDescent="0.3">
      <c r="A5430" s="51">
        <v>5301074</v>
      </c>
      <c r="B5430" s="51" t="s">
        <v>20143</v>
      </c>
      <c r="C5430" s="51" t="s">
        <v>14704</v>
      </c>
      <c r="D5430" s="51">
        <v>1685.77</v>
      </c>
    </row>
    <row r="5431" spans="1:4" ht="15.75" customHeight="1" x14ac:dyDescent="0.3">
      <c r="A5431" s="51">
        <v>5301015</v>
      </c>
      <c r="B5431" s="51" t="s">
        <v>20144</v>
      </c>
      <c r="C5431" s="51" t="s">
        <v>14704</v>
      </c>
      <c r="D5431" s="51">
        <v>1063.51</v>
      </c>
    </row>
    <row r="5432" spans="1:4" ht="15.75" customHeight="1" x14ac:dyDescent="0.3">
      <c r="A5432" s="51">
        <v>5300992</v>
      </c>
      <c r="B5432" s="51" t="s">
        <v>20145</v>
      </c>
      <c r="C5432" s="51" t="s">
        <v>16138</v>
      </c>
      <c r="D5432" s="51">
        <v>14.08</v>
      </c>
    </row>
    <row r="5433" spans="1:4" ht="15.75" customHeight="1" x14ac:dyDescent="0.3">
      <c r="A5433" s="51">
        <v>5300994</v>
      </c>
      <c r="B5433" s="51" t="s">
        <v>20146</v>
      </c>
      <c r="C5433" s="51" t="s">
        <v>16138</v>
      </c>
      <c r="D5433" s="51">
        <v>14.08</v>
      </c>
    </row>
    <row r="5434" spans="1:4" ht="15.75" customHeight="1" x14ac:dyDescent="0.3">
      <c r="A5434" s="51">
        <v>5300993</v>
      </c>
      <c r="B5434" s="51" t="s">
        <v>20147</v>
      </c>
      <c r="C5434" s="51" t="s">
        <v>16138</v>
      </c>
      <c r="D5434" s="51">
        <v>9.7100000000000009</v>
      </c>
    </row>
    <row r="5435" spans="1:4" ht="15.75" customHeight="1" x14ac:dyDescent="0.3">
      <c r="A5435" s="51">
        <v>5301088</v>
      </c>
      <c r="B5435" s="51" t="s">
        <v>20148</v>
      </c>
      <c r="C5435" s="51" t="s">
        <v>14704</v>
      </c>
      <c r="D5435" s="51">
        <v>332.79</v>
      </c>
    </row>
    <row r="5436" spans="1:4" ht="15.75" customHeight="1" x14ac:dyDescent="0.3">
      <c r="A5436" s="51">
        <v>5301004</v>
      </c>
      <c r="B5436" s="51" t="s">
        <v>20149</v>
      </c>
      <c r="C5436" s="51" t="s">
        <v>14704</v>
      </c>
      <c r="D5436" s="51">
        <v>471.83</v>
      </c>
    </row>
    <row r="5437" spans="1:4" ht="15.75" customHeight="1" x14ac:dyDescent="0.3">
      <c r="A5437" s="51">
        <v>5301087</v>
      </c>
      <c r="B5437" s="51" t="s">
        <v>20150</v>
      </c>
      <c r="C5437" s="51" t="s">
        <v>14704</v>
      </c>
      <c r="D5437" s="51">
        <v>197.26</v>
      </c>
    </row>
    <row r="5438" spans="1:4" ht="15.75" customHeight="1" x14ac:dyDescent="0.3">
      <c r="A5438" s="51">
        <v>5301005</v>
      </c>
      <c r="B5438" s="51" t="s">
        <v>20151</v>
      </c>
      <c r="C5438" s="51" t="s">
        <v>14704</v>
      </c>
      <c r="D5438" s="51">
        <v>409.49</v>
      </c>
    </row>
    <row r="5439" spans="1:4" ht="15.75" customHeight="1" x14ac:dyDescent="0.3">
      <c r="A5439" s="51">
        <v>5301006</v>
      </c>
      <c r="B5439" s="51" t="s">
        <v>20152</v>
      </c>
      <c r="C5439" s="51" t="s">
        <v>14704</v>
      </c>
      <c r="D5439" s="51">
        <v>504.12</v>
      </c>
    </row>
    <row r="5440" spans="1:4" ht="15.75" customHeight="1" x14ac:dyDescent="0.3">
      <c r="A5440" s="51">
        <v>5301008</v>
      </c>
      <c r="B5440" s="51" t="s">
        <v>20153</v>
      </c>
      <c r="C5440" s="51" t="s">
        <v>14704</v>
      </c>
      <c r="D5440" s="51">
        <v>908.22</v>
      </c>
    </row>
    <row r="5441" spans="1:4" ht="15.75" customHeight="1" x14ac:dyDescent="0.3">
      <c r="A5441" s="51">
        <v>5301007</v>
      </c>
      <c r="B5441" s="51" t="s">
        <v>20154</v>
      </c>
      <c r="C5441" s="51" t="s">
        <v>14704</v>
      </c>
      <c r="D5441" s="51">
        <v>829.75</v>
      </c>
    </row>
    <row r="5442" spans="1:4" ht="15.75" customHeight="1" x14ac:dyDescent="0.3">
      <c r="A5442" s="51">
        <v>5301009</v>
      </c>
      <c r="B5442" s="51" t="s">
        <v>20155</v>
      </c>
      <c r="C5442" s="51" t="s">
        <v>14704</v>
      </c>
      <c r="D5442" s="51">
        <v>257.37</v>
      </c>
    </row>
    <row r="5443" spans="1:4" ht="15.75" customHeight="1" x14ac:dyDescent="0.3">
      <c r="A5443" s="51">
        <v>5301010</v>
      </c>
      <c r="B5443" s="51" t="s">
        <v>20156</v>
      </c>
      <c r="C5443" s="51" t="s">
        <v>14704</v>
      </c>
      <c r="D5443" s="51">
        <v>390.33</v>
      </c>
    </row>
    <row r="5444" spans="1:4" ht="15.75" customHeight="1" x14ac:dyDescent="0.3">
      <c r="A5444" s="51">
        <v>5301011</v>
      </c>
      <c r="B5444" s="51" t="s">
        <v>20157</v>
      </c>
      <c r="C5444" s="51" t="s">
        <v>14704</v>
      </c>
      <c r="D5444" s="51">
        <v>318.72000000000003</v>
      </c>
    </row>
    <row r="5445" spans="1:4" ht="15.75" customHeight="1" x14ac:dyDescent="0.3">
      <c r="A5445" s="51">
        <v>5301012</v>
      </c>
      <c r="B5445" s="51" t="s">
        <v>20158</v>
      </c>
      <c r="C5445" s="51" t="s">
        <v>14704</v>
      </c>
      <c r="D5445" s="51">
        <v>226.1</v>
      </c>
    </row>
    <row r="5446" spans="1:4" ht="15.75" customHeight="1" x14ac:dyDescent="0.3">
      <c r="A5446" s="51">
        <v>5301013</v>
      </c>
      <c r="B5446" s="51" t="s">
        <v>20159</v>
      </c>
      <c r="C5446" s="51" t="s">
        <v>14704</v>
      </c>
      <c r="D5446" s="51">
        <v>194.12</v>
      </c>
    </row>
    <row r="5447" spans="1:4" ht="15.75" customHeight="1" x14ac:dyDescent="0.3">
      <c r="A5447" s="51">
        <v>5301016</v>
      </c>
      <c r="B5447" s="51" t="s">
        <v>20160</v>
      </c>
      <c r="C5447" s="51" t="s">
        <v>14704</v>
      </c>
      <c r="D5447" s="51">
        <v>1763.38</v>
      </c>
    </row>
    <row r="5448" spans="1:4" ht="15.75" customHeight="1" x14ac:dyDescent="0.3">
      <c r="A5448" s="51">
        <v>5301017</v>
      </c>
      <c r="B5448" s="51" t="s">
        <v>20161</v>
      </c>
      <c r="C5448" s="51" t="s">
        <v>14704</v>
      </c>
      <c r="D5448" s="51">
        <v>1287.5899999999999</v>
      </c>
    </row>
    <row r="5449" spans="1:4" ht="15.75" customHeight="1" x14ac:dyDescent="0.3">
      <c r="A5449" s="51">
        <v>5301035</v>
      </c>
      <c r="B5449" s="51" t="s">
        <v>20162</v>
      </c>
      <c r="C5449" s="51" t="s">
        <v>14704</v>
      </c>
      <c r="D5449" s="51">
        <v>119.97</v>
      </c>
    </row>
    <row r="5450" spans="1:4" ht="15.75" customHeight="1" x14ac:dyDescent="0.3">
      <c r="A5450" s="51">
        <v>5301036</v>
      </c>
      <c r="B5450" s="51" t="s">
        <v>20163</v>
      </c>
      <c r="C5450" s="51" t="s">
        <v>14704</v>
      </c>
      <c r="D5450" s="51">
        <v>1165.6600000000001</v>
      </c>
    </row>
    <row r="5451" spans="1:4" ht="15.75" customHeight="1" x14ac:dyDescent="0.3">
      <c r="A5451" s="51">
        <v>5301075</v>
      </c>
      <c r="B5451" s="51" t="s">
        <v>20164</v>
      </c>
      <c r="C5451" s="51" t="s">
        <v>14704</v>
      </c>
      <c r="D5451" s="51">
        <v>548.76</v>
      </c>
    </row>
    <row r="5452" spans="1:4" ht="15.75" customHeight="1" x14ac:dyDescent="0.3">
      <c r="A5452" s="51">
        <v>5301076</v>
      </c>
      <c r="B5452" s="51" t="s">
        <v>20165</v>
      </c>
      <c r="C5452" s="51" t="s">
        <v>14704</v>
      </c>
      <c r="D5452" s="51">
        <v>1865.46</v>
      </c>
    </row>
    <row r="5453" spans="1:4" ht="15.75" customHeight="1" x14ac:dyDescent="0.3">
      <c r="A5453" s="51">
        <v>5405977</v>
      </c>
      <c r="B5453" s="51" t="s">
        <v>20166</v>
      </c>
      <c r="C5453" s="51" t="s">
        <v>14899</v>
      </c>
      <c r="D5453" s="51">
        <v>37.270000000000003</v>
      </c>
    </row>
    <row r="5454" spans="1:4" ht="15.75" customHeight="1" x14ac:dyDescent="0.3">
      <c r="A5454" s="51">
        <v>5406044</v>
      </c>
      <c r="B5454" s="51" t="s">
        <v>20167</v>
      </c>
      <c r="C5454" s="51" t="s">
        <v>14899</v>
      </c>
      <c r="D5454" s="51">
        <v>207.21</v>
      </c>
    </row>
    <row r="5455" spans="1:4" ht="15.75" customHeight="1" x14ac:dyDescent="0.3">
      <c r="A5455" s="51">
        <v>5406045</v>
      </c>
      <c r="B5455" s="51" t="s">
        <v>20168</v>
      </c>
      <c r="C5455" s="51" t="s">
        <v>14899</v>
      </c>
      <c r="D5455" s="51">
        <v>220.33</v>
      </c>
    </row>
    <row r="5456" spans="1:4" ht="15.75" customHeight="1" x14ac:dyDescent="0.3">
      <c r="A5456" s="51">
        <v>5406046</v>
      </c>
      <c r="B5456" s="51" t="s">
        <v>20169</v>
      </c>
      <c r="C5456" s="51" t="s">
        <v>14899</v>
      </c>
      <c r="D5456" s="51">
        <v>246.42</v>
      </c>
    </row>
    <row r="5457" spans="1:4" ht="15.75" customHeight="1" x14ac:dyDescent="0.3">
      <c r="A5457" s="51">
        <v>5406047</v>
      </c>
      <c r="B5457" s="51" t="s">
        <v>20170</v>
      </c>
      <c r="C5457" s="51" t="s">
        <v>14899</v>
      </c>
      <c r="D5457" s="51">
        <v>324.83</v>
      </c>
    </row>
    <row r="5458" spans="1:4" ht="15.75" customHeight="1" x14ac:dyDescent="0.3">
      <c r="A5458" s="51">
        <v>5405978</v>
      </c>
      <c r="B5458" s="51" t="s">
        <v>20171</v>
      </c>
      <c r="C5458" s="51" t="s">
        <v>14899</v>
      </c>
      <c r="D5458" s="51">
        <v>63.51</v>
      </c>
    </row>
    <row r="5459" spans="1:4" ht="15.75" customHeight="1" x14ac:dyDescent="0.3">
      <c r="A5459" s="51">
        <v>5405982</v>
      </c>
      <c r="B5459" s="51" t="s">
        <v>20172</v>
      </c>
      <c r="C5459" s="51" t="s">
        <v>14899</v>
      </c>
      <c r="D5459" s="51">
        <v>76.47</v>
      </c>
    </row>
    <row r="5460" spans="1:4" ht="15.75" customHeight="1" x14ac:dyDescent="0.3">
      <c r="A5460" s="51">
        <v>5405983</v>
      </c>
      <c r="B5460" s="51" t="s">
        <v>20173</v>
      </c>
      <c r="C5460" s="51" t="s">
        <v>14899</v>
      </c>
      <c r="D5460" s="51">
        <v>89.6</v>
      </c>
    </row>
    <row r="5461" spans="1:4" ht="15.75" customHeight="1" x14ac:dyDescent="0.3">
      <c r="A5461" s="51">
        <v>5405984</v>
      </c>
      <c r="B5461" s="51" t="s">
        <v>20174</v>
      </c>
      <c r="C5461" s="51" t="s">
        <v>14899</v>
      </c>
      <c r="D5461" s="51">
        <v>115.68</v>
      </c>
    </row>
    <row r="5462" spans="1:4" ht="15.75" customHeight="1" x14ac:dyDescent="0.3">
      <c r="A5462" s="51">
        <v>5405985</v>
      </c>
      <c r="B5462" s="51" t="s">
        <v>20175</v>
      </c>
      <c r="C5462" s="51" t="s">
        <v>14899</v>
      </c>
      <c r="D5462" s="51">
        <v>141.91999999999999</v>
      </c>
    </row>
    <row r="5463" spans="1:4" ht="15.75" customHeight="1" x14ac:dyDescent="0.3">
      <c r="A5463" s="51">
        <v>5406043</v>
      </c>
      <c r="B5463" s="51" t="s">
        <v>20176</v>
      </c>
      <c r="C5463" s="51" t="s">
        <v>14899</v>
      </c>
      <c r="D5463" s="51">
        <v>168.01</v>
      </c>
    </row>
    <row r="5464" spans="1:4" ht="15.75" customHeight="1" x14ac:dyDescent="0.3">
      <c r="A5464" s="51">
        <v>5405975</v>
      </c>
      <c r="B5464" s="51" t="s">
        <v>20177</v>
      </c>
      <c r="C5464" s="51" t="s">
        <v>16138</v>
      </c>
      <c r="D5464" s="51">
        <v>44.87</v>
      </c>
    </row>
    <row r="5465" spans="1:4" ht="15.75" customHeight="1" x14ac:dyDescent="0.3">
      <c r="A5465" s="51">
        <v>5405970</v>
      </c>
      <c r="B5465" s="51" t="s">
        <v>20178</v>
      </c>
      <c r="C5465" s="51" t="s">
        <v>14899</v>
      </c>
      <c r="D5465" s="51">
        <v>1473.19</v>
      </c>
    </row>
    <row r="5466" spans="1:4" ht="15.75" customHeight="1" x14ac:dyDescent="0.3">
      <c r="A5466" s="51">
        <v>5405972</v>
      </c>
      <c r="B5466" s="51" t="s">
        <v>20179</v>
      </c>
      <c r="C5466" s="51" t="s">
        <v>14899</v>
      </c>
      <c r="D5466" s="51">
        <v>1355.94</v>
      </c>
    </row>
    <row r="5467" spans="1:4" ht="15.75" customHeight="1" x14ac:dyDescent="0.3">
      <c r="A5467" s="51">
        <v>5405971</v>
      </c>
      <c r="B5467" s="51" t="s">
        <v>20180</v>
      </c>
      <c r="C5467" s="51" t="s">
        <v>14899</v>
      </c>
      <c r="D5467" s="51">
        <v>1653</v>
      </c>
    </row>
    <row r="5468" spans="1:4" ht="15.75" customHeight="1" x14ac:dyDescent="0.3">
      <c r="A5468" s="51">
        <v>5405973</v>
      </c>
      <c r="B5468" s="51" t="s">
        <v>20181</v>
      </c>
      <c r="C5468" s="51" t="s">
        <v>14899</v>
      </c>
      <c r="D5468" s="51">
        <v>1535.75</v>
      </c>
    </row>
    <row r="5469" spans="1:4" ht="15.75" customHeight="1" x14ac:dyDescent="0.3">
      <c r="A5469" s="51">
        <v>5405986</v>
      </c>
      <c r="B5469" s="51" t="s">
        <v>20182</v>
      </c>
      <c r="C5469" s="51" t="s">
        <v>16138</v>
      </c>
      <c r="D5469" s="51">
        <v>9.4700000000000006</v>
      </c>
    </row>
    <row r="5470" spans="1:4" ht="15.75" customHeight="1" x14ac:dyDescent="0.3">
      <c r="A5470" s="51">
        <v>5405976</v>
      </c>
      <c r="B5470" s="51" t="s">
        <v>20183</v>
      </c>
      <c r="C5470" s="51" t="s">
        <v>16138</v>
      </c>
      <c r="D5470" s="51">
        <v>134.49</v>
      </c>
    </row>
    <row r="5471" spans="1:4" ht="15.75" customHeight="1" x14ac:dyDescent="0.3">
      <c r="A5471" s="51">
        <v>5406023</v>
      </c>
      <c r="B5471" s="51" t="s">
        <v>20184</v>
      </c>
      <c r="C5471" s="51" t="s">
        <v>16138</v>
      </c>
      <c r="D5471" s="51">
        <v>365.98</v>
      </c>
    </row>
    <row r="5472" spans="1:4" ht="15.75" customHeight="1" x14ac:dyDescent="0.3">
      <c r="A5472" s="51">
        <v>5406033</v>
      </c>
      <c r="B5472" s="51" t="s">
        <v>20185</v>
      </c>
      <c r="C5472" s="51" t="s">
        <v>16138</v>
      </c>
      <c r="D5472" s="51">
        <v>349.56</v>
      </c>
    </row>
    <row r="5473" spans="1:4" ht="15.75" customHeight="1" x14ac:dyDescent="0.3">
      <c r="A5473" s="51">
        <v>5406024</v>
      </c>
      <c r="B5473" s="51" t="s">
        <v>20186</v>
      </c>
      <c r="C5473" s="51" t="s">
        <v>16138</v>
      </c>
      <c r="D5473" s="51">
        <v>391.15</v>
      </c>
    </row>
    <row r="5474" spans="1:4" ht="15.75" customHeight="1" x14ac:dyDescent="0.3">
      <c r="A5474" s="51">
        <v>5406034</v>
      </c>
      <c r="B5474" s="51" t="s">
        <v>20187</v>
      </c>
      <c r="C5474" s="51" t="s">
        <v>16138</v>
      </c>
      <c r="D5474" s="51">
        <v>374.73</v>
      </c>
    </row>
    <row r="5475" spans="1:4" ht="15.75" customHeight="1" x14ac:dyDescent="0.3">
      <c r="A5475" s="51">
        <v>5406031</v>
      </c>
      <c r="B5475" s="51" t="s">
        <v>20188</v>
      </c>
      <c r="C5475" s="51" t="s">
        <v>16138</v>
      </c>
      <c r="D5475" s="51">
        <v>345.33</v>
      </c>
    </row>
    <row r="5476" spans="1:4" ht="15.75" customHeight="1" x14ac:dyDescent="0.3">
      <c r="A5476" s="51">
        <v>5406041</v>
      </c>
      <c r="B5476" s="51" t="s">
        <v>20189</v>
      </c>
      <c r="C5476" s="51" t="s">
        <v>16138</v>
      </c>
      <c r="D5476" s="51">
        <v>328.91</v>
      </c>
    </row>
    <row r="5477" spans="1:4" ht="15.75" customHeight="1" x14ac:dyDescent="0.3">
      <c r="A5477" s="51">
        <v>5406032</v>
      </c>
      <c r="B5477" s="51" t="s">
        <v>20190</v>
      </c>
      <c r="C5477" s="51" t="s">
        <v>16138</v>
      </c>
      <c r="D5477" s="51">
        <v>370.5</v>
      </c>
    </row>
    <row r="5478" spans="1:4" ht="15.75" customHeight="1" x14ac:dyDescent="0.3">
      <c r="A5478" s="51">
        <v>5406042</v>
      </c>
      <c r="B5478" s="51" t="s">
        <v>20191</v>
      </c>
      <c r="C5478" s="51" t="s">
        <v>16138</v>
      </c>
      <c r="D5478" s="51">
        <v>354.08</v>
      </c>
    </row>
    <row r="5479" spans="1:4" ht="15.75" customHeight="1" x14ac:dyDescent="0.3">
      <c r="A5479" s="51">
        <v>5406025</v>
      </c>
      <c r="B5479" s="51" t="s">
        <v>20192</v>
      </c>
      <c r="C5479" s="51" t="s">
        <v>16138</v>
      </c>
      <c r="D5479" s="51">
        <v>350.83</v>
      </c>
    </row>
    <row r="5480" spans="1:4" ht="15.75" customHeight="1" x14ac:dyDescent="0.3">
      <c r="A5480" s="51">
        <v>5406035</v>
      </c>
      <c r="B5480" s="51" t="s">
        <v>20193</v>
      </c>
      <c r="C5480" s="51" t="s">
        <v>16138</v>
      </c>
      <c r="D5480" s="51">
        <v>334.42</v>
      </c>
    </row>
    <row r="5481" spans="1:4" ht="15.75" customHeight="1" x14ac:dyDescent="0.3">
      <c r="A5481" s="51">
        <v>5406026</v>
      </c>
      <c r="B5481" s="51" t="s">
        <v>20194</v>
      </c>
      <c r="C5481" s="51" t="s">
        <v>16138</v>
      </c>
      <c r="D5481" s="51">
        <v>376.01</v>
      </c>
    </row>
    <row r="5482" spans="1:4" ht="15.75" customHeight="1" x14ac:dyDescent="0.3">
      <c r="A5482" s="51">
        <v>5406036</v>
      </c>
      <c r="B5482" s="51" t="s">
        <v>20195</v>
      </c>
      <c r="C5482" s="51" t="s">
        <v>16138</v>
      </c>
      <c r="D5482" s="51">
        <v>359.59</v>
      </c>
    </row>
    <row r="5483" spans="1:4" ht="15.75" customHeight="1" x14ac:dyDescent="0.3">
      <c r="A5483" s="51">
        <v>5406027</v>
      </c>
      <c r="B5483" s="51" t="s">
        <v>20196</v>
      </c>
      <c r="C5483" s="51" t="s">
        <v>16138</v>
      </c>
      <c r="D5483" s="51">
        <v>347.95</v>
      </c>
    </row>
    <row r="5484" spans="1:4" ht="15.75" customHeight="1" x14ac:dyDescent="0.3">
      <c r="A5484" s="51">
        <v>5406037</v>
      </c>
      <c r="B5484" s="51" t="s">
        <v>20197</v>
      </c>
      <c r="C5484" s="51" t="s">
        <v>16138</v>
      </c>
      <c r="D5484" s="51">
        <v>331.53</v>
      </c>
    </row>
    <row r="5485" spans="1:4" ht="15.75" customHeight="1" x14ac:dyDescent="0.3">
      <c r="A5485" s="51">
        <v>5406028</v>
      </c>
      <c r="B5485" s="51" t="s">
        <v>20198</v>
      </c>
      <c r="C5485" s="51" t="s">
        <v>16138</v>
      </c>
      <c r="D5485" s="51">
        <v>373.12</v>
      </c>
    </row>
    <row r="5486" spans="1:4" ht="15.75" customHeight="1" x14ac:dyDescent="0.3">
      <c r="A5486" s="51">
        <v>5406038</v>
      </c>
      <c r="B5486" s="51" t="s">
        <v>20199</v>
      </c>
      <c r="C5486" s="51" t="s">
        <v>16138</v>
      </c>
      <c r="D5486" s="51">
        <v>356.71</v>
      </c>
    </row>
    <row r="5487" spans="1:4" ht="15.75" customHeight="1" x14ac:dyDescent="0.3">
      <c r="A5487" s="51">
        <v>5406029</v>
      </c>
      <c r="B5487" s="51" t="s">
        <v>20200</v>
      </c>
      <c r="C5487" s="51" t="s">
        <v>16138</v>
      </c>
      <c r="D5487" s="51">
        <v>346.35</v>
      </c>
    </row>
    <row r="5488" spans="1:4" ht="15.75" customHeight="1" x14ac:dyDescent="0.3">
      <c r="A5488" s="51">
        <v>5406039</v>
      </c>
      <c r="B5488" s="51" t="s">
        <v>20201</v>
      </c>
      <c r="C5488" s="51" t="s">
        <v>16138</v>
      </c>
      <c r="D5488" s="51">
        <v>329.93</v>
      </c>
    </row>
    <row r="5489" spans="1:4" ht="15.75" customHeight="1" x14ac:dyDescent="0.3">
      <c r="A5489" s="51">
        <v>5406030</v>
      </c>
      <c r="B5489" s="51" t="s">
        <v>20202</v>
      </c>
      <c r="C5489" s="51" t="s">
        <v>16138</v>
      </c>
      <c r="D5489" s="51">
        <v>371.52</v>
      </c>
    </row>
    <row r="5490" spans="1:4" ht="15.75" customHeight="1" x14ac:dyDescent="0.3">
      <c r="A5490" s="51">
        <v>5406040</v>
      </c>
      <c r="B5490" s="51" t="s">
        <v>20203</v>
      </c>
      <c r="C5490" s="51" t="s">
        <v>16138</v>
      </c>
      <c r="D5490" s="51">
        <v>355.1</v>
      </c>
    </row>
    <row r="5491" spans="1:4" ht="15.75" customHeight="1" x14ac:dyDescent="0.3">
      <c r="A5491" s="51">
        <v>5405987</v>
      </c>
      <c r="B5491" s="51" t="s">
        <v>20204</v>
      </c>
      <c r="C5491" s="51" t="s">
        <v>14704</v>
      </c>
      <c r="D5491" s="51">
        <v>10.82</v>
      </c>
    </row>
    <row r="5492" spans="1:4" ht="15.75" customHeight="1" x14ac:dyDescent="0.3">
      <c r="A5492" s="51">
        <v>5405979</v>
      </c>
      <c r="B5492" s="51" t="s">
        <v>20205</v>
      </c>
      <c r="C5492" s="51" t="s">
        <v>16138</v>
      </c>
      <c r="D5492" s="51">
        <v>19.940000000000001</v>
      </c>
    </row>
    <row r="5493" spans="1:4" ht="15.75" customHeight="1" x14ac:dyDescent="0.3">
      <c r="A5493" s="51">
        <v>5502806</v>
      </c>
      <c r="B5493" s="51" t="s">
        <v>20206</v>
      </c>
      <c r="C5493" s="51" t="s">
        <v>14899</v>
      </c>
      <c r="D5493" s="51">
        <v>128.06</v>
      </c>
    </row>
    <row r="5494" spans="1:4" ht="15.75" customHeight="1" x14ac:dyDescent="0.3">
      <c r="A5494" s="51">
        <v>5502807</v>
      </c>
      <c r="B5494" s="51" t="s">
        <v>20207</v>
      </c>
      <c r="C5494" s="51" t="s">
        <v>14899</v>
      </c>
      <c r="D5494" s="51">
        <v>15.76</v>
      </c>
    </row>
    <row r="5495" spans="1:4" ht="15.75" customHeight="1" x14ac:dyDescent="0.3">
      <c r="A5495" s="51">
        <v>5503041</v>
      </c>
      <c r="B5495" s="51" t="s">
        <v>20208</v>
      </c>
      <c r="C5495" s="51" t="s">
        <v>14899</v>
      </c>
      <c r="D5495" s="51">
        <v>5.93</v>
      </c>
    </row>
    <row r="5496" spans="1:4" ht="15.75" customHeight="1" x14ac:dyDescent="0.3">
      <c r="A5496" s="51">
        <v>5502978</v>
      </c>
      <c r="B5496" s="51" t="s">
        <v>20209</v>
      </c>
      <c r="C5496" s="51" t="s">
        <v>14899</v>
      </c>
      <c r="D5496" s="51">
        <v>5.13</v>
      </c>
    </row>
    <row r="5497" spans="1:4" ht="15.75" customHeight="1" x14ac:dyDescent="0.3">
      <c r="A5497" s="51">
        <v>5502822</v>
      </c>
      <c r="B5497" s="51" t="s">
        <v>20210</v>
      </c>
      <c r="C5497" s="51" t="s">
        <v>14899</v>
      </c>
      <c r="D5497" s="51">
        <v>41.46</v>
      </c>
    </row>
    <row r="5498" spans="1:4" ht="15.75" customHeight="1" x14ac:dyDescent="0.3">
      <c r="A5498" s="51">
        <v>5502979</v>
      </c>
      <c r="B5498" s="51" t="s">
        <v>20211</v>
      </c>
      <c r="C5498" s="51" t="s">
        <v>14899</v>
      </c>
      <c r="D5498" s="51">
        <v>16.96</v>
      </c>
    </row>
    <row r="5499" spans="1:4" ht="15.75" customHeight="1" x14ac:dyDescent="0.3">
      <c r="A5499" s="51">
        <v>5501700</v>
      </c>
      <c r="B5499" s="51" t="s">
        <v>20212</v>
      </c>
      <c r="C5499" s="51" t="s">
        <v>16138</v>
      </c>
      <c r="D5499" s="51">
        <v>0.54</v>
      </c>
    </row>
    <row r="5500" spans="1:4" ht="15.75" customHeight="1" x14ac:dyDescent="0.3">
      <c r="A5500" s="51">
        <v>5500991</v>
      </c>
      <c r="B5500" s="51" t="s">
        <v>20213</v>
      </c>
      <c r="C5500" s="51" t="s">
        <v>14899</v>
      </c>
      <c r="D5500" s="51">
        <v>173.24</v>
      </c>
    </row>
    <row r="5501" spans="1:4" ht="15.75" customHeight="1" x14ac:dyDescent="0.3">
      <c r="A5501" s="51">
        <v>5515739</v>
      </c>
      <c r="B5501" s="51" t="s">
        <v>20214</v>
      </c>
      <c r="C5501" s="51" t="s">
        <v>14899</v>
      </c>
      <c r="D5501" s="51">
        <v>47.22</v>
      </c>
    </row>
    <row r="5502" spans="1:4" ht="15.75" customHeight="1" x14ac:dyDescent="0.3">
      <c r="A5502" s="51">
        <v>5505766</v>
      </c>
      <c r="B5502" s="51" t="s">
        <v>20215</v>
      </c>
      <c r="C5502" s="51" t="s">
        <v>14899</v>
      </c>
      <c r="D5502" s="51">
        <v>362.93</v>
      </c>
    </row>
    <row r="5503" spans="1:4" ht="15.75" customHeight="1" x14ac:dyDescent="0.3">
      <c r="A5503" s="51">
        <v>5501701</v>
      </c>
      <c r="B5503" s="51" t="s">
        <v>20216</v>
      </c>
      <c r="C5503" s="51" t="s">
        <v>14704</v>
      </c>
      <c r="D5503" s="51">
        <v>39.590000000000003</v>
      </c>
    </row>
    <row r="5504" spans="1:4" ht="15.75" customHeight="1" x14ac:dyDescent="0.3">
      <c r="A5504" s="51">
        <v>5501702</v>
      </c>
      <c r="B5504" s="51" t="s">
        <v>20217</v>
      </c>
      <c r="C5504" s="51" t="s">
        <v>14704</v>
      </c>
      <c r="D5504" s="51">
        <v>98.97</v>
      </c>
    </row>
    <row r="5505" spans="1:4" ht="15.75" customHeight="1" x14ac:dyDescent="0.3">
      <c r="A5505" s="51">
        <v>5502972</v>
      </c>
      <c r="B5505" s="51" t="s">
        <v>20218</v>
      </c>
      <c r="C5505" s="51" t="s">
        <v>14899</v>
      </c>
      <c r="D5505" s="51">
        <v>204.98</v>
      </c>
    </row>
    <row r="5506" spans="1:4" ht="15.75" customHeight="1" x14ac:dyDescent="0.3">
      <c r="A5506" s="51">
        <v>5502968</v>
      </c>
      <c r="B5506" s="51" t="s">
        <v>20219</v>
      </c>
      <c r="C5506" s="51" t="s">
        <v>14899</v>
      </c>
      <c r="D5506" s="51">
        <v>23.14</v>
      </c>
    </row>
    <row r="5507" spans="1:4" ht="15.75" customHeight="1" x14ac:dyDescent="0.3">
      <c r="A5507" s="51">
        <v>5502969</v>
      </c>
      <c r="B5507" s="51" t="s">
        <v>20220</v>
      </c>
      <c r="C5507" s="51" t="s">
        <v>14899</v>
      </c>
      <c r="D5507" s="51">
        <v>29.19</v>
      </c>
    </row>
    <row r="5508" spans="1:4" ht="15.75" customHeight="1" x14ac:dyDescent="0.3">
      <c r="A5508" s="51">
        <v>5502970</v>
      </c>
      <c r="B5508" s="51" t="s">
        <v>20221</v>
      </c>
      <c r="C5508" s="51" t="s">
        <v>14899</v>
      </c>
      <c r="D5508" s="51">
        <v>53.46</v>
      </c>
    </row>
    <row r="5509" spans="1:4" ht="15.75" customHeight="1" x14ac:dyDescent="0.3">
      <c r="A5509" s="51">
        <v>5502971</v>
      </c>
      <c r="B5509" s="51" t="s">
        <v>20222</v>
      </c>
      <c r="C5509" s="51" t="s">
        <v>14899</v>
      </c>
      <c r="D5509" s="51">
        <v>99.51</v>
      </c>
    </row>
    <row r="5510" spans="1:4" ht="15.75" customHeight="1" x14ac:dyDescent="0.3">
      <c r="A5510" s="51">
        <v>5502663</v>
      </c>
      <c r="B5510" s="51" t="s">
        <v>20223</v>
      </c>
      <c r="C5510" s="51" t="s">
        <v>14899</v>
      </c>
      <c r="D5510" s="51">
        <v>35.56</v>
      </c>
    </row>
    <row r="5511" spans="1:4" ht="15.75" customHeight="1" x14ac:dyDescent="0.3">
      <c r="A5511" s="51">
        <v>5502993</v>
      </c>
      <c r="B5511" s="51" t="s">
        <v>20224</v>
      </c>
      <c r="C5511" s="51" t="s">
        <v>14899</v>
      </c>
      <c r="D5511" s="51">
        <v>27.1</v>
      </c>
    </row>
    <row r="5512" spans="1:4" ht="15.75" customHeight="1" x14ac:dyDescent="0.3">
      <c r="A5512" s="51">
        <v>5502967</v>
      </c>
      <c r="B5512" s="51" t="s">
        <v>20225</v>
      </c>
      <c r="C5512" s="51" t="s">
        <v>14899</v>
      </c>
      <c r="D5512" s="51">
        <v>113.43</v>
      </c>
    </row>
    <row r="5513" spans="1:4" ht="15.75" customHeight="1" x14ac:dyDescent="0.3">
      <c r="A5513" s="51">
        <v>5502963</v>
      </c>
      <c r="B5513" s="51" t="s">
        <v>20226</v>
      </c>
      <c r="C5513" s="51" t="s">
        <v>14899</v>
      </c>
      <c r="D5513" s="51">
        <v>13.85</v>
      </c>
    </row>
    <row r="5514" spans="1:4" ht="15.75" customHeight="1" x14ac:dyDescent="0.3">
      <c r="A5514" s="51">
        <v>5502964</v>
      </c>
      <c r="B5514" s="51" t="s">
        <v>20227</v>
      </c>
      <c r="C5514" s="51" t="s">
        <v>14899</v>
      </c>
      <c r="D5514" s="51">
        <v>17.350000000000001</v>
      </c>
    </row>
    <row r="5515" spans="1:4" ht="15.75" customHeight="1" x14ac:dyDescent="0.3">
      <c r="A5515" s="51">
        <v>5502965</v>
      </c>
      <c r="B5515" s="51" t="s">
        <v>20228</v>
      </c>
      <c r="C5515" s="51" t="s">
        <v>14899</v>
      </c>
      <c r="D5515" s="51">
        <v>31.23</v>
      </c>
    </row>
    <row r="5516" spans="1:4" ht="15.75" customHeight="1" x14ac:dyDescent="0.3">
      <c r="A5516" s="51">
        <v>5502966</v>
      </c>
      <c r="B5516" s="51" t="s">
        <v>20229</v>
      </c>
      <c r="C5516" s="51" t="s">
        <v>14899</v>
      </c>
      <c r="D5516" s="51">
        <v>57.24</v>
      </c>
    </row>
    <row r="5517" spans="1:4" ht="15.75" customHeight="1" x14ac:dyDescent="0.3">
      <c r="A5517" s="51">
        <v>5501706</v>
      </c>
      <c r="B5517" s="51" t="s">
        <v>20230</v>
      </c>
      <c r="C5517" s="51" t="s">
        <v>14899</v>
      </c>
      <c r="D5517" s="51">
        <v>6.93</v>
      </c>
    </row>
    <row r="5518" spans="1:4" ht="15.75" customHeight="1" x14ac:dyDescent="0.3">
      <c r="A5518" s="51">
        <v>5501880</v>
      </c>
      <c r="B5518" s="51" t="s">
        <v>20231</v>
      </c>
      <c r="C5518" s="51" t="s">
        <v>14899</v>
      </c>
      <c r="D5518" s="51">
        <v>12.23</v>
      </c>
    </row>
    <row r="5519" spans="1:4" ht="15.75" customHeight="1" x14ac:dyDescent="0.3">
      <c r="A5519" s="51">
        <v>5502114</v>
      </c>
      <c r="B5519" s="51" t="s">
        <v>20232</v>
      </c>
      <c r="C5519" s="51" t="s">
        <v>14899</v>
      </c>
      <c r="D5519" s="51">
        <v>8.14</v>
      </c>
    </row>
    <row r="5520" spans="1:4" ht="15.75" customHeight="1" x14ac:dyDescent="0.3">
      <c r="A5520" s="51">
        <v>5501906</v>
      </c>
      <c r="B5520" s="51" t="s">
        <v>20233</v>
      </c>
      <c r="C5520" s="51" t="s">
        <v>14899</v>
      </c>
      <c r="D5520" s="51">
        <v>10.93</v>
      </c>
    </row>
    <row r="5521" spans="1:4" ht="15.75" customHeight="1" x14ac:dyDescent="0.3">
      <c r="A5521" s="51">
        <v>5502140</v>
      </c>
      <c r="B5521" s="51" t="s">
        <v>20234</v>
      </c>
      <c r="C5521" s="51" t="s">
        <v>14899</v>
      </c>
      <c r="D5521" s="51">
        <v>6.83</v>
      </c>
    </row>
    <row r="5522" spans="1:4" ht="15.75" customHeight="1" x14ac:dyDescent="0.3">
      <c r="A5522" s="51">
        <v>5501932</v>
      </c>
      <c r="B5522" s="51" t="s">
        <v>20235</v>
      </c>
      <c r="C5522" s="51" t="s">
        <v>14899</v>
      </c>
      <c r="D5522" s="51">
        <v>10.93</v>
      </c>
    </row>
    <row r="5523" spans="1:4" ht="15.75" customHeight="1" x14ac:dyDescent="0.3">
      <c r="A5523" s="51">
        <v>5502166</v>
      </c>
      <c r="B5523" s="51" t="s">
        <v>20236</v>
      </c>
      <c r="C5523" s="51" t="s">
        <v>14899</v>
      </c>
      <c r="D5523" s="51">
        <v>7.28</v>
      </c>
    </row>
    <row r="5524" spans="1:4" ht="15.75" customHeight="1" x14ac:dyDescent="0.3">
      <c r="A5524" s="51">
        <v>5501881</v>
      </c>
      <c r="B5524" s="51" t="s">
        <v>20237</v>
      </c>
      <c r="C5524" s="51" t="s">
        <v>14899</v>
      </c>
      <c r="D5524" s="51">
        <v>12.5</v>
      </c>
    </row>
    <row r="5525" spans="1:4" ht="15.75" customHeight="1" x14ac:dyDescent="0.3">
      <c r="A5525" s="51">
        <v>5502115</v>
      </c>
      <c r="B5525" s="51" t="s">
        <v>20238</v>
      </c>
      <c r="C5525" s="51" t="s">
        <v>14899</v>
      </c>
      <c r="D5525" s="51">
        <v>8.85</v>
      </c>
    </row>
    <row r="5526" spans="1:4" ht="15.75" customHeight="1" x14ac:dyDescent="0.3">
      <c r="A5526" s="51">
        <v>5501907</v>
      </c>
      <c r="B5526" s="51" t="s">
        <v>20239</v>
      </c>
      <c r="C5526" s="51" t="s">
        <v>14899</v>
      </c>
      <c r="D5526" s="51">
        <v>11.11</v>
      </c>
    </row>
    <row r="5527" spans="1:4" ht="15.75" customHeight="1" x14ac:dyDescent="0.3">
      <c r="A5527" s="51">
        <v>5502141</v>
      </c>
      <c r="B5527" s="51" t="s">
        <v>20240</v>
      </c>
      <c r="C5527" s="51" t="s">
        <v>14899</v>
      </c>
      <c r="D5527" s="51">
        <v>7.42</v>
      </c>
    </row>
    <row r="5528" spans="1:4" ht="15.75" customHeight="1" x14ac:dyDescent="0.3">
      <c r="A5528" s="51">
        <v>5501933</v>
      </c>
      <c r="B5528" s="51" t="s">
        <v>20241</v>
      </c>
      <c r="C5528" s="51" t="s">
        <v>14899</v>
      </c>
      <c r="D5528" s="51">
        <v>11.11</v>
      </c>
    </row>
    <row r="5529" spans="1:4" ht="15.75" customHeight="1" x14ac:dyDescent="0.3">
      <c r="A5529" s="51">
        <v>5502167</v>
      </c>
      <c r="B5529" s="51" t="s">
        <v>20242</v>
      </c>
      <c r="C5529" s="51" t="s">
        <v>14899</v>
      </c>
      <c r="D5529" s="51">
        <v>7.42</v>
      </c>
    </row>
    <row r="5530" spans="1:4" ht="15.75" customHeight="1" x14ac:dyDescent="0.3">
      <c r="A5530" s="51">
        <v>5501882</v>
      </c>
      <c r="B5530" s="51" t="s">
        <v>20243</v>
      </c>
      <c r="C5530" s="51" t="s">
        <v>14899</v>
      </c>
      <c r="D5530" s="51">
        <v>12.77</v>
      </c>
    </row>
    <row r="5531" spans="1:4" ht="15.75" customHeight="1" x14ac:dyDescent="0.3">
      <c r="A5531" s="51">
        <v>5502116</v>
      </c>
      <c r="B5531" s="51" t="s">
        <v>20244</v>
      </c>
      <c r="C5531" s="51" t="s">
        <v>14899</v>
      </c>
      <c r="D5531" s="51">
        <v>9.08</v>
      </c>
    </row>
    <row r="5532" spans="1:4" ht="15.75" customHeight="1" x14ac:dyDescent="0.3">
      <c r="A5532" s="51">
        <v>5501908</v>
      </c>
      <c r="B5532" s="51" t="s">
        <v>20245</v>
      </c>
      <c r="C5532" s="51" t="s">
        <v>14899</v>
      </c>
      <c r="D5532" s="51">
        <v>11.29</v>
      </c>
    </row>
    <row r="5533" spans="1:4" ht="15.75" customHeight="1" x14ac:dyDescent="0.3">
      <c r="A5533" s="51">
        <v>5502142</v>
      </c>
      <c r="B5533" s="51" t="s">
        <v>20246</v>
      </c>
      <c r="C5533" s="51" t="s">
        <v>14899</v>
      </c>
      <c r="D5533" s="51">
        <v>7.61</v>
      </c>
    </row>
    <row r="5534" spans="1:4" ht="15.75" customHeight="1" x14ac:dyDescent="0.3">
      <c r="A5534" s="51">
        <v>5501934</v>
      </c>
      <c r="B5534" s="51" t="s">
        <v>20247</v>
      </c>
      <c r="C5534" s="51" t="s">
        <v>14899</v>
      </c>
      <c r="D5534" s="51">
        <v>11.24</v>
      </c>
    </row>
    <row r="5535" spans="1:4" ht="15.75" customHeight="1" x14ac:dyDescent="0.3">
      <c r="A5535" s="51">
        <v>5502168</v>
      </c>
      <c r="B5535" s="51" t="s">
        <v>20248</v>
      </c>
      <c r="C5535" s="51" t="s">
        <v>14899</v>
      </c>
      <c r="D5535" s="51">
        <v>7.56</v>
      </c>
    </row>
    <row r="5536" spans="1:4" ht="15.75" customHeight="1" x14ac:dyDescent="0.3">
      <c r="A5536" s="51">
        <v>5501883</v>
      </c>
      <c r="B5536" s="51" t="s">
        <v>20249</v>
      </c>
      <c r="C5536" s="51" t="s">
        <v>14899</v>
      </c>
      <c r="D5536" s="51">
        <v>13.04</v>
      </c>
    </row>
    <row r="5537" spans="1:4" ht="15.75" customHeight="1" x14ac:dyDescent="0.3">
      <c r="A5537" s="51">
        <v>5502117</v>
      </c>
      <c r="B5537" s="51" t="s">
        <v>20250</v>
      </c>
      <c r="C5537" s="51" t="s">
        <v>14899</v>
      </c>
      <c r="D5537" s="51">
        <v>9.3699999999999992</v>
      </c>
    </row>
    <row r="5538" spans="1:4" ht="15.75" customHeight="1" x14ac:dyDescent="0.3">
      <c r="A5538" s="51">
        <v>5501909</v>
      </c>
      <c r="B5538" s="51" t="s">
        <v>20251</v>
      </c>
      <c r="C5538" s="51" t="s">
        <v>14899</v>
      </c>
      <c r="D5538" s="51">
        <v>11.47</v>
      </c>
    </row>
    <row r="5539" spans="1:4" ht="15.75" customHeight="1" x14ac:dyDescent="0.3">
      <c r="A5539" s="51">
        <v>5502143</v>
      </c>
      <c r="B5539" s="51" t="s">
        <v>20252</v>
      </c>
      <c r="C5539" s="51" t="s">
        <v>14899</v>
      </c>
      <c r="D5539" s="51">
        <v>7.8</v>
      </c>
    </row>
    <row r="5540" spans="1:4" ht="15.75" customHeight="1" x14ac:dyDescent="0.3">
      <c r="A5540" s="51">
        <v>5501935</v>
      </c>
      <c r="B5540" s="51" t="s">
        <v>20253</v>
      </c>
      <c r="C5540" s="51" t="s">
        <v>14899</v>
      </c>
      <c r="D5540" s="51">
        <v>11.42</v>
      </c>
    </row>
    <row r="5541" spans="1:4" ht="15.75" customHeight="1" x14ac:dyDescent="0.3">
      <c r="A5541" s="51">
        <v>5502169</v>
      </c>
      <c r="B5541" s="51" t="s">
        <v>20254</v>
      </c>
      <c r="C5541" s="51" t="s">
        <v>14899</v>
      </c>
      <c r="D5541" s="51">
        <v>7.75</v>
      </c>
    </row>
    <row r="5542" spans="1:4" ht="15.75" customHeight="1" x14ac:dyDescent="0.3">
      <c r="A5542" s="51">
        <v>5501884</v>
      </c>
      <c r="B5542" s="51" t="s">
        <v>20255</v>
      </c>
      <c r="C5542" s="51" t="s">
        <v>14899</v>
      </c>
      <c r="D5542" s="51">
        <v>13.71</v>
      </c>
    </row>
    <row r="5543" spans="1:4" ht="15.75" customHeight="1" x14ac:dyDescent="0.3">
      <c r="A5543" s="51">
        <v>5502118</v>
      </c>
      <c r="B5543" s="51" t="s">
        <v>20256</v>
      </c>
      <c r="C5543" s="51" t="s">
        <v>14899</v>
      </c>
      <c r="D5543" s="51">
        <v>9.66</v>
      </c>
    </row>
    <row r="5544" spans="1:4" ht="15.75" customHeight="1" x14ac:dyDescent="0.3">
      <c r="A5544" s="51">
        <v>5501910</v>
      </c>
      <c r="B5544" s="51" t="s">
        <v>20257</v>
      </c>
      <c r="C5544" s="51" t="s">
        <v>14899</v>
      </c>
      <c r="D5544" s="51">
        <v>11.65</v>
      </c>
    </row>
    <row r="5545" spans="1:4" ht="15.75" customHeight="1" x14ac:dyDescent="0.3">
      <c r="A5545" s="51">
        <v>5502144</v>
      </c>
      <c r="B5545" s="51" t="s">
        <v>20258</v>
      </c>
      <c r="C5545" s="51" t="s">
        <v>14899</v>
      </c>
      <c r="D5545" s="51">
        <v>7.95</v>
      </c>
    </row>
    <row r="5546" spans="1:4" ht="15.75" customHeight="1" x14ac:dyDescent="0.3">
      <c r="A5546" s="51">
        <v>5501936</v>
      </c>
      <c r="B5546" s="51" t="s">
        <v>20259</v>
      </c>
      <c r="C5546" s="51" t="s">
        <v>14899</v>
      </c>
      <c r="D5546" s="51">
        <v>11.56</v>
      </c>
    </row>
    <row r="5547" spans="1:4" ht="15.75" customHeight="1" x14ac:dyDescent="0.3">
      <c r="A5547" s="51">
        <v>5502170</v>
      </c>
      <c r="B5547" s="51" t="s">
        <v>20260</v>
      </c>
      <c r="C5547" s="51" t="s">
        <v>14899</v>
      </c>
      <c r="D5547" s="51">
        <v>7.9</v>
      </c>
    </row>
    <row r="5548" spans="1:4" ht="15.75" customHeight="1" x14ac:dyDescent="0.3">
      <c r="A5548" s="51">
        <v>5501885</v>
      </c>
      <c r="B5548" s="51" t="s">
        <v>20261</v>
      </c>
      <c r="C5548" s="51" t="s">
        <v>14899</v>
      </c>
      <c r="D5548" s="51">
        <v>14.21</v>
      </c>
    </row>
    <row r="5549" spans="1:4" ht="15.75" customHeight="1" x14ac:dyDescent="0.3">
      <c r="A5549" s="51">
        <v>5502119</v>
      </c>
      <c r="B5549" s="51" t="s">
        <v>20262</v>
      </c>
      <c r="C5549" s="51" t="s">
        <v>14899</v>
      </c>
      <c r="D5549" s="51">
        <v>10.56</v>
      </c>
    </row>
    <row r="5550" spans="1:4" ht="15.75" customHeight="1" x14ac:dyDescent="0.3">
      <c r="A5550" s="51">
        <v>5501911</v>
      </c>
      <c r="B5550" s="51" t="s">
        <v>20263</v>
      </c>
      <c r="C5550" s="51" t="s">
        <v>14899</v>
      </c>
      <c r="D5550" s="51">
        <v>12.34</v>
      </c>
    </row>
    <row r="5551" spans="1:4" ht="15.75" customHeight="1" x14ac:dyDescent="0.3">
      <c r="A5551" s="51">
        <v>5502145</v>
      </c>
      <c r="B5551" s="51" t="s">
        <v>20264</v>
      </c>
      <c r="C5551" s="51" t="s">
        <v>14899</v>
      </c>
      <c r="D5551" s="51">
        <v>8.2799999999999994</v>
      </c>
    </row>
    <row r="5552" spans="1:4" ht="15.75" customHeight="1" x14ac:dyDescent="0.3">
      <c r="A5552" s="51">
        <v>5501937</v>
      </c>
      <c r="B5552" s="51" t="s">
        <v>20265</v>
      </c>
      <c r="C5552" s="51" t="s">
        <v>14899</v>
      </c>
      <c r="D5552" s="51">
        <v>12.28</v>
      </c>
    </row>
    <row r="5553" spans="1:4" ht="15.75" customHeight="1" x14ac:dyDescent="0.3">
      <c r="A5553" s="51">
        <v>5502171</v>
      </c>
      <c r="B5553" s="51" t="s">
        <v>20266</v>
      </c>
      <c r="C5553" s="51" t="s">
        <v>14899</v>
      </c>
      <c r="D5553" s="51">
        <v>8.18</v>
      </c>
    </row>
    <row r="5554" spans="1:4" ht="15.75" customHeight="1" x14ac:dyDescent="0.3">
      <c r="A5554" s="51">
        <v>5501886</v>
      </c>
      <c r="B5554" s="51" t="s">
        <v>20267</v>
      </c>
      <c r="C5554" s="51" t="s">
        <v>14899</v>
      </c>
      <c r="D5554" s="51">
        <v>15.35</v>
      </c>
    </row>
    <row r="5555" spans="1:4" ht="15.75" customHeight="1" x14ac:dyDescent="0.3">
      <c r="A5555" s="51">
        <v>5502120</v>
      </c>
      <c r="B5555" s="51" t="s">
        <v>20268</v>
      </c>
      <c r="C5555" s="51" t="s">
        <v>14899</v>
      </c>
      <c r="D5555" s="51">
        <v>11.72</v>
      </c>
    </row>
    <row r="5556" spans="1:4" ht="15.75" customHeight="1" x14ac:dyDescent="0.3">
      <c r="A5556" s="51">
        <v>5501912</v>
      </c>
      <c r="B5556" s="51" t="s">
        <v>20269</v>
      </c>
      <c r="C5556" s="51" t="s">
        <v>14899</v>
      </c>
      <c r="D5556" s="51">
        <v>12.82</v>
      </c>
    </row>
    <row r="5557" spans="1:4" ht="15.75" customHeight="1" x14ac:dyDescent="0.3">
      <c r="A5557" s="51">
        <v>5502146</v>
      </c>
      <c r="B5557" s="51" t="s">
        <v>20270</v>
      </c>
      <c r="C5557" s="51" t="s">
        <v>14899</v>
      </c>
      <c r="D5557" s="51">
        <v>9.1999999999999993</v>
      </c>
    </row>
    <row r="5558" spans="1:4" ht="15.75" customHeight="1" x14ac:dyDescent="0.3">
      <c r="A5558" s="51">
        <v>5501938</v>
      </c>
      <c r="B5558" s="51" t="s">
        <v>20271</v>
      </c>
      <c r="C5558" s="51" t="s">
        <v>14899</v>
      </c>
      <c r="D5558" s="51">
        <v>12.71</v>
      </c>
    </row>
    <row r="5559" spans="1:4" ht="15.75" customHeight="1" x14ac:dyDescent="0.3">
      <c r="A5559" s="51">
        <v>5502172</v>
      </c>
      <c r="B5559" s="51" t="s">
        <v>20272</v>
      </c>
      <c r="C5559" s="51" t="s">
        <v>14899</v>
      </c>
      <c r="D5559" s="51">
        <v>9.08</v>
      </c>
    </row>
    <row r="5560" spans="1:4" ht="15.75" customHeight="1" x14ac:dyDescent="0.3">
      <c r="A5560" s="51">
        <v>5501876</v>
      </c>
      <c r="B5560" s="51" t="s">
        <v>20273</v>
      </c>
      <c r="C5560" s="51" t="s">
        <v>14899</v>
      </c>
      <c r="D5560" s="51">
        <v>10.15</v>
      </c>
    </row>
    <row r="5561" spans="1:4" ht="15.75" customHeight="1" x14ac:dyDescent="0.3">
      <c r="A5561" s="51">
        <v>5502110</v>
      </c>
      <c r="B5561" s="51" t="s">
        <v>20274</v>
      </c>
      <c r="C5561" s="51" t="s">
        <v>14899</v>
      </c>
      <c r="D5561" s="51">
        <v>6.45</v>
      </c>
    </row>
    <row r="5562" spans="1:4" ht="15.75" customHeight="1" x14ac:dyDescent="0.3">
      <c r="A5562" s="51">
        <v>5501902</v>
      </c>
      <c r="B5562" s="51" t="s">
        <v>20275</v>
      </c>
      <c r="C5562" s="51" t="s">
        <v>14899</v>
      </c>
      <c r="D5562" s="51">
        <v>9.7200000000000006</v>
      </c>
    </row>
    <row r="5563" spans="1:4" ht="15.75" customHeight="1" x14ac:dyDescent="0.3">
      <c r="A5563" s="51">
        <v>5502136</v>
      </c>
      <c r="B5563" s="51" t="s">
        <v>20276</v>
      </c>
      <c r="C5563" s="51" t="s">
        <v>14899</v>
      </c>
      <c r="D5563" s="51">
        <v>6.03</v>
      </c>
    </row>
    <row r="5564" spans="1:4" ht="15.75" customHeight="1" x14ac:dyDescent="0.3">
      <c r="A5564" s="51">
        <v>5501928</v>
      </c>
      <c r="B5564" s="51" t="s">
        <v>20277</v>
      </c>
      <c r="C5564" s="51" t="s">
        <v>14899</v>
      </c>
      <c r="D5564" s="51">
        <v>9.7899999999999991</v>
      </c>
    </row>
    <row r="5565" spans="1:4" ht="15.75" customHeight="1" x14ac:dyDescent="0.3">
      <c r="A5565" s="51">
        <v>5502162</v>
      </c>
      <c r="B5565" s="51" t="s">
        <v>20278</v>
      </c>
      <c r="C5565" s="51" t="s">
        <v>14899</v>
      </c>
      <c r="D5565" s="51">
        <v>6.1</v>
      </c>
    </row>
    <row r="5566" spans="1:4" ht="15.75" customHeight="1" x14ac:dyDescent="0.3">
      <c r="A5566" s="51">
        <v>5501877</v>
      </c>
      <c r="B5566" s="51" t="s">
        <v>20279</v>
      </c>
      <c r="C5566" s="51" t="s">
        <v>14899</v>
      </c>
      <c r="D5566" s="51">
        <v>10.93</v>
      </c>
    </row>
    <row r="5567" spans="1:4" ht="15.75" customHeight="1" x14ac:dyDescent="0.3">
      <c r="A5567" s="51">
        <v>5502111</v>
      </c>
      <c r="B5567" s="51" t="s">
        <v>20280</v>
      </c>
      <c r="C5567" s="51" t="s">
        <v>14899</v>
      </c>
      <c r="D5567" s="51">
        <v>6.83</v>
      </c>
    </row>
    <row r="5568" spans="1:4" ht="15.75" customHeight="1" x14ac:dyDescent="0.3">
      <c r="A5568" s="51">
        <v>5501903</v>
      </c>
      <c r="B5568" s="51" t="s">
        <v>20281</v>
      </c>
      <c r="C5568" s="51" t="s">
        <v>14899</v>
      </c>
      <c r="D5568" s="51">
        <v>9.9700000000000006</v>
      </c>
    </row>
    <row r="5569" spans="1:4" ht="15.75" customHeight="1" x14ac:dyDescent="0.3">
      <c r="A5569" s="51">
        <v>5502137</v>
      </c>
      <c r="B5569" s="51" t="s">
        <v>20282</v>
      </c>
      <c r="C5569" s="51" t="s">
        <v>14899</v>
      </c>
      <c r="D5569" s="51">
        <v>6.26</v>
      </c>
    </row>
    <row r="5570" spans="1:4" ht="15.75" customHeight="1" x14ac:dyDescent="0.3">
      <c r="A5570" s="51">
        <v>5501929</v>
      </c>
      <c r="B5570" s="51" t="s">
        <v>20283</v>
      </c>
      <c r="C5570" s="51" t="s">
        <v>14899</v>
      </c>
      <c r="D5570" s="51">
        <v>10.01</v>
      </c>
    </row>
    <row r="5571" spans="1:4" ht="15.75" customHeight="1" x14ac:dyDescent="0.3">
      <c r="A5571" s="51">
        <v>5502163</v>
      </c>
      <c r="B5571" s="51" t="s">
        <v>20284</v>
      </c>
      <c r="C5571" s="51" t="s">
        <v>14899</v>
      </c>
      <c r="D5571" s="51">
        <v>6.29</v>
      </c>
    </row>
    <row r="5572" spans="1:4" ht="15.75" customHeight="1" x14ac:dyDescent="0.3">
      <c r="A5572" s="51">
        <v>5501875</v>
      </c>
      <c r="B5572" s="51" t="s">
        <v>20285</v>
      </c>
      <c r="C5572" s="51" t="s">
        <v>14899</v>
      </c>
      <c r="D5572" s="51">
        <v>9.7200000000000006</v>
      </c>
    </row>
    <row r="5573" spans="1:4" ht="15.75" customHeight="1" x14ac:dyDescent="0.3">
      <c r="A5573" s="51">
        <v>5502109</v>
      </c>
      <c r="B5573" s="51" t="s">
        <v>20286</v>
      </c>
      <c r="C5573" s="51" t="s">
        <v>14899</v>
      </c>
      <c r="D5573" s="51">
        <v>6.03</v>
      </c>
    </row>
    <row r="5574" spans="1:4" ht="15.75" customHeight="1" x14ac:dyDescent="0.3">
      <c r="A5574" s="51">
        <v>5501901</v>
      </c>
      <c r="B5574" s="51" t="s">
        <v>20287</v>
      </c>
      <c r="C5574" s="51" t="s">
        <v>14899</v>
      </c>
      <c r="D5574" s="51">
        <v>9.0299999999999994</v>
      </c>
    </row>
    <row r="5575" spans="1:4" ht="15.75" customHeight="1" x14ac:dyDescent="0.3">
      <c r="A5575" s="51">
        <v>5502135</v>
      </c>
      <c r="B5575" s="51" t="s">
        <v>20288</v>
      </c>
      <c r="C5575" s="51" t="s">
        <v>14899</v>
      </c>
      <c r="D5575" s="51">
        <v>5.3</v>
      </c>
    </row>
    <row r="5576" spans="1:4" ht="15.75" customHeight="1" x14ac:dyDescent="0.3">
      <c r="A5576" s="51">
        <v>5501927</v>
      </c>
      <c r="B5576" s="51" t="s">
        <v>20289</v>
      </c>
      <c r="C5576" s="51" t="s">
        <v>14899</v>
      </c>
      <c r="D5576" s="51">
        <v>9.5399999999999991</v>
      </c>
    </row>
    <row r="5577" spans="1:4" ht="15.75" customHeight="1" x14ac:dyDescent="0.3">
      <c r="A5577" s="51">
        <v>5502161</v>
      </c>
      <c r="B5577" s="51" t="s">
        <v>20290</v>
      </c>
      <c r="C5577" s="51" t="s">
        <v>14899</v>
      </c>
      <c r="D5577" s="51">
        <v>5.39</v>
      </c>
    </row>
    <row r="5578" spans="1:4" ht="15.75" customHeight="1" x14ac:dyDescent="0.3">
      <c r="A5578" s="51">
        <v>5501878</v>
      </c>
      <c r="B5578" s="51" t="s">
        <v>20291</v>
      </c>
      <c r="C5578" s="51" t="s">
        <v>14899</v>
      </c>
      <c r="D5578" s="51">
        <v>11.24</v>
      </c>
    </row>
    <row r="5579" spans="1:4" ht="15.75" customHeight="1" x14ac:dyDescent="0.3">
      <c r="A5579" s="51">
        <v>5502112</v>
      </c>
      <c r="B5579" s="51" t="s">
        <v>20292</v>
      </c>
      <c r="C5579" s="51" t="s">
        <v>14899</v>
      </c>
      <c r="D5579" s="51">
        <v>7.56</v>
      </c>
    </row>
    <row r="5580" spans="1:4" ht="15.75" customHeight="1" x14ac:dyDescent="0.3">
      <c r="A5580" s="51">
        <v>5501904</v>
      </c>
      <c r="B5580" s="51" t="s">
        <v>20293</v>
      </c>
      <c r="C5580" s="51" t="s">
        <v>14899</v>
      </c>
      <c r="D5580" s="51">
        <v>10.15</v>
      </c>
    </row>
    <row r="5581" spans="1:4" ht="15.75" customHeight="1" x14ac:dyDescent="0.3">
      <c r="A5581" s="51">
        <v>5502138</v>
      </c>
      <c r="B5581" s="51" t="s">
        <v>20294</v>
      </c>
      <c r="C5581" s="51" t="s">
        <v>14899</v>
      </c>
      <c r="D5581" s="51">
        <v>6.48</v>
      </c>
    </row>
    <row r="5582" spans="1:4" ht="15.75" customHeight="1" x14ac:dyDescent="0.3">
      <c r="A5582" s="51">
        <v>5501930</v>
      </c>
      <c r="B5582" s="51" t="s">
        <v>20295</v>
      </c>
      <c r="C5582" s="51" t="s">
        <v>14899</v>
      </c>
      <c r="D5582" s="51">
        <v>10.19</v>
      </c>
    </row>
    <row r="5583" spans="1:4" ht="15.75" customHeight="1" x14ac:dyDescent="0.3">
      <c r="A5583" s="51">
        <v>5502164</v>
      </c>
      <c r="B5583" s="51" t="s">
        <v>20296</v>
      </c>
      <c r="C5583" s="51" t="s">
        <v>14899</v>
      </c>
      <c r="D5583" s="51">
        <v>6.48</v>
      </c>
    </row>
    <row r="5584" spans="1:4" ht="15.75" customHeight="1" x14ac:dyDescent="0.3">
      <c r="A5584" s="51">
        <v>5501879</v>
      </c>
      <c r="B5584" s="51" t="s">
        <v>20297</v>
      </c>
      <c r="C5584" s="51" t="s">
        <v>14899</v>
      </c>
      <c r="D5584" s="51">
        <v>11.56</v>
      </c>
    </row>
    <row r="5585" spans="1:4" ht="15.75" customHeight="1" x14ac:dyDescent="0.3">
      <c r="A5585" s="51">
        <v>5502113</v>
      </c>
      <c r="B5585" s="51" t="s">
        <v>20298</v>
      </c>
      <c r="C5585" s="51" t="s">
        <v>14899</v>
      </c>
      <c r="D5585" s="51">
        <v>7.85</v>
      </c>
    </row>
    <row r="5586" spans="1:4" ht="15.75" customHeight="1" x14ac:dyDescent="0.3">
      <c r="A5586" s="51">
        <v>5501905</v>
      </c>
      <c r="B5586" s="51" t="s">
        <v>20299</v>
      </c>
      <c r="C5586" s="51" t="s">
        <v>14899</v>
      </c>
      <c r="D5586" s="51">
        <v>10.37</v>
      </c>
    </row>
    <row r="5587" spans="1:4" ht="15.75" customHeight="1" x14ac:dyDescent="0.3">
      <c r="A5587" s="51">
        <v>5502139</v>
      </c>
      <c r="B5587" s="51" t="s">
        <v>20300</v>
      </c>
      <c r="C5587" s="51" t="s">
        <v>14899</v>
      </c>
      <c r="D5587" s="51">
        <v>6.67</v>
      </c>
    </row>
    <row r="5588" spans="1:4" ht="15.75" customHeight="1" x14ac:dyDescent="0.3">
      <c r="A5588" s="51">
        <v>5501931</v>
      </c>
      <c r="B5588" s="51" t="s">
        <v>20301</v>
      </c>
      <c r="C5588" s="51" t="s">
        <v>14899</v>
      </c>
      <c r="D5588" s="51">
        <v>10.79</v>
      </c>
    </row>
    <row r="5589" spans="1:4" ht="15.75" customHeight="1" x14ac:dyDescent="0.3">
      <c r="A5589" s="51">
        <v>5502165</v>
      </c>
      <c r="B5589" s="51" t="s">
        <v>20302</v>
      </c>
      <c r="C5589" s="51" t="s">
        <v>14899</v>
      </c>
      <c r="D5589" s="51">
        <v>6.67</v>
      </c>
    </row>
    <row r="5590" spans="1:4" ht="15.75" customHeight="1" x14ac:dyDescent="0.3">
      <c r="A5590" s="51">
        <v>5502825</v>
      </c>
      <c r="B5590" s="51" t="s">
        <v>20303</v>
      </c>
      <c r="C5590" s="51" t="s">
        <v>14899</v>
      </c>
      <c r="D5590" s="51">
        <v>16.2</v>
      </c>
    </row>
    <row r="5591" spans="1:4" ht="15.75" customHeight="1" x14ac:dyDescent="0.3">
      <c r="A5591" s="51">
        <v>5502834</v>
      </c>
      <c r="B5591" s="51" t="s">
        <v>20304</v>
      </c>
      <c r="C5591" s="51" t="s">
        <v>14899</v>
      </c>
      <c r="D5591" s="51">
        <v>12.18</v>
      </c>
    </row>
    <row r="5592" spans="1:4" ht="15.75" customHeight="1" x14ac:dyDescent="0.3">
      <c r="A5592" s="51">
        <v>5502826</v>
      </c>
      <c r="B5592" s="51" t="s">
        <v>20305</v>
      </c>
      <c r="C5592" s="51" t="s">
        <v>14899</v>
      </c>
      <c r="D5592" s="51">
        <v>13.09</v>
      </c>
    </row>
    <row r="5593" spans="1:4" ht="15.75" customHeight="1" x14ac:dyDescent="0.3">
      <c r="A5593" s="51">
        <v>5502835</v>
      </c>
      <c r="B5593" s="51" t="s">
        <v>20306</v>
      </c>
      <c r="C5593" s="51" t="s">
        <v>14899</v>
      </c>
      <c r="D5593" s="51">
        <v>9.48</v>
      </c>
    </row>
    <row r="5594" spans="1:4" ht="15.75" customHeight="1" x14ac:dyDescent="0.3">
      <c r="A5594" s="51">
        <v>5502827</v>
      </c>
      <c r="B5594" s="51" t="s">
        <v>20307</v>
      </c>
      <c r="C5594" s="51" t="s">
        <v>14899</v>
      </c>
      <c r="D5594" s="51">
        <v>12.93</v>
      </c>
    </row>
    <row r="5595" spans="1:4" ht="15.75" customHeight="1" x14ac:dyDescent="0.3">
      <c r="A5595" s="51">
        <v>5502836</v>
      </c>
      <c r="B5595" s="51" t="s">
        <v>20308</v>
      </c>
      <c r="C5595" s="51" t="s">
        <v>14899</v>
      </c>
      <c r="D5595" s="51">
        <v>9.31</v>
      </c>
    </row>
    <row r="5596" spans="1:4" ht="15.75" customHeight="1" x14ac:dyDescent="0.3">
      <c r="A5596" s="51">
        <v>5502356</v>
      </c>
      <c r="B5596" s="51" t="s">
        <v>20309</v>
      </c>
      <c r="C5596" s="51" t="s">
        <v>14899</v>
      </c>
      <c r="D5596" s="51">
        <v>18.5</v>
      </c>
    </row>
    <row r="5597" spans="1:4" ht="15.75" customHeight="1" x14ac:dyDescent="0.3">
      <c r="A5597" s="51">
        <v>5502590</v>
      </c>
      <c r="B5597" s="51" t="s">
        <v>20310</v>
      </c>
      <c r="C5597" s="51" t="s">
        <v>14899</v>
      </c>
      <c r="D5597" s="51">
        <v>10.91</v>
      </c>
    </row>
    <row r="5598" spans="1:4" ht="15.75" customHeight="1" x14ac:dyDescent="0.3">
      <c r="A5598" s="51">
        <v>5502382</v>
      </c>
      <c r="B5598" s="51" t="s">
        <v>20311</v>
      </c>
      <c r="C5598" s="51" t="s">
        <v>14899</v>
      </c>
      <c r="D5598" s="51">
        <v>17.02</v>
      </c>
    </row>
    <row r="5599" spans="1:4" ht="15.75" customHeight="1" x14ac:dyDescent="0.3">
      <c r="A5599" s="51">
        <v>5502616</v>
      </c>
      <c r="B5599" s="51" t="s">
        <v>20312</v>
      </c>
      <c r="C5599" s="51" t="s">
        <v>14899</v>
      </c>
      <c r="D5599" s="51">
        <v>9.2799999999999994</v>
      </c>
    </row>
    <row r="5600" spans="1:4" ht="15.75" customHeight="1" x14ac:dyDescent="0.3">
      <c r="A5600" s="51">
        <v>5502408</v>
      </c>
      <c r="B5600" s="51" t="s">
        <v>20313</v>
      </c>
      <c r="C5600" s="51" t="s">
        <v>14899</v>
      </c>
      <c r="D5600" s="51">
        <v>17.02</v>
      </c>
    </row>
    <row r="5601" spans="1:4" ht="15.75" customHeight="1" x14ac:dyDescent="0.3">
      <c r="A5601" s="51">
        <v>5502642</v>
      </c>
      <c r="B5601" s="51" t="s">
        <v>20314</v>
      </c>
      <c r="C5601" s="51" t="s">
        <v>14899</v>
      </c>
      <c r="D5601" s="51">
        <v>9.23</v>
      </c>
    </row>
    <row r="5602" spans="1:4" ht="15.75" customHeight="1" x14ac:dyDescent="0.3">
      <c r="A5602" s="51">
        <v>5502357</v>
      </c>
      <c r="B5602" s="51" t="s">
        <v>20315</v>
      </c>
      <c r="C5602" s="51" t="s">
        <v>14899</v>
      </c>
      <c r="D5602" s="51">
        <v>18.8</v>
      </c>
    </row>
    <row r="5603" spans="1:4" ht="15.75" customHeight="1" x14ac:dyDescent="0.3">
      <c r="A5603" s="51">
        <v>5502591</v>
      </c>
      <c r="B5603" s="51" t="s">
        <v>20316</v>
      </c>
      <c r="C5603" s="51" t="s">
        <v>14899</v>
      </c>
      <c r="D5603" s="51">
        <v>11.24</v>
      </c>
    </row>
    <row r="5604" spans="1:4" ht="15.75" customHeight="1" x14ac:dyDescent="0.3">
      <c r="A5604" s="51">
        <v>5502383</v>
      </c>
      <c r="B5604" s="51" t="s">
        <v>20317</v>
      </c>
      <c r="C5604" s="51" t="s">
        <v>14899</v>
      </c>
      <c r="D5604" s="51">
        <v>17.21</v>
      </c>
    </row>
    <row r="5605" spans="1:4" ht="15.75" customHeight="1" x14ac:dyDescent="0.3">
      <c r="A5605" s="51">
        <v>5502617</v>
      </c>
      <c r="B5605" s="51" t="s">
        <v>20318</v>
      </c>
      <c r="C5605" s="51" t="s">
        <v>14899</v>
      </c>
      <c r="D5605" s="51">
        <v>9.42</v>
      </c>
    </row>
    <row r="5606" spans="1:4" ht="15.75" customHeight="1" x14ac:dyDescent="0.3">
      <c r="A5606" s="51">
        <v>5502409</v>
      </c>
      <c r="B5606" s="51" t="s">
        <v>20319</v>
      </c>
      <c r="C5606" s="51" t="s">
        <v>14899</v>
      </c>
      <c r="D5606" s="51">
        <v>17.16</v>
      </c>
    </row>
    <row r="5607" spans="1:4" ht="15.75" customHeight="1" x14ac:dyDescent="0.3">
      <c r="A5607" s="51">
        <v>5502643</v>
      </c>
      <c r="B5607" s="51" t="s">
        <v>20320</v>
      </c>
      <c r="C5607" s="51" t="s">
        <v>14899</v>
      </c>
      <c r="D5607" s="51">
        <v>9.42</v>
      </c>
    </row>
    <row r="5608" spans="1:4" ht="15.75" customHeight="1" x14ac:dyDescent="0.3">
      <c r="A5608" s="51">
        <v>5502358</v>
      </c>
      <c r="B5608" s="51" t="s">
        <v>20321</v>
      </c>
      <c r="C5608" s="51" t="s">
        <v>14899</v>
      </c>
      <c r="D5608" s="51">
        <v>19.11</v>
      </c>
    </row>
    <row r="5609" spans="1:4" ht="15.75" customHeight="1" x14ac:dyDescent="0.3">
      <c r="A5609" s="51">
        <v>5502592</v>
      </c>
      <c r="B5609" s="51" t="s">
        <v>20322</v>
      </c>
      <c r="C5609" s="51" t="s">
        <v>14899</v>
      </c>
      <c r="D5609" s="51">
        <v>11.5</v>
      </c>
    </row>
    <row r="5610" spans="1:4" ht="15.75" customHeight="1" x14ac:dyDescent="0.3">
      <c r="A5610" s="51">
        <v>5502384</v>
      </c>
      <c r="B5610" s="51" t="s">
        <v>20323</v>
      </c>
      <c r="C5610" s="51" t="s">
        <v>14899</v>
      </c>
      <c r="D5610" s="51">
        <v>17.399999999999999</v>
      </c>
    </row>
    <row r="5611" spans="1:4" ht="15.75" customHeight="1" x14ac:dyDescent="0.3">
      <c r="A5611" s="51">
        <v>5502618</v>
      </c>
      <c r="B5611" s="51" t="s">
        <v>20324</v>
      </c>
      <c r="C5611" s="51" t="s">
        <v>14899</v>
      </c>
      <c r="D5611" s="51">
        <v>10.39</v>
      </c>
    </row>
    <row r="5612" spans="1:4" ht="15.75" customHeight="1" x14ac:dyDescent="0.3">
      <c r="A5612" s="51">
        <v>5502410</v>
      </c>
      <c r="B5612" s="51" t="s">
        <v>20325</v>
      </c>
      <c r="C5612" s="51" t="s">
        <v>14899</v>
      </c>
      <c r="D5612" s="51">
        <v>17.36</v>
      </c>
    </row>
    <row r="5613" spans="1:4" ht="15.75" customHeight="1" x14ac:dyDescent="0.3">
      <c r="A5613" s="51">
        <v>5502644</v>
      </c>
      <c r="B5613" s="51" t="s">
        <v>20326</v>
      </c>
      <c r="C5613" s="51" t="s">
        <v>14899</v>
      </c>
      <c r="D5613" s="51">
        <v>10.33</v>
      </c>
    </row>
    <row r="5614" spans="1:4" ht="15.75" customHeight="1" x14ac:dyDescent="0.3">
      <c r="A5614" s="51">
        <v>5502359</v>
      </c>
      <c r="B5614" s="51" t="s">
        <v>20327</v>
      </c>
      <c r="C5614" s="51" t="s">
        <v>14899</v>
      </c>
      <c r="D5614" s="51">
        <v>19.41</v>
      </c>
    </row>
    <row r="5615" spans="1:4" ht="15.75" customHeight="1" x14ac:dyDescent="0.3">
      <c r="A5615" s="51">
        <v>5502593</v>
      </c>
      <c r="B5615" s="51" t="s">
        <v>20328</v>
      </c>
      <c r="C5615" s="51" t="s">
        <v>14899</v>
      </c>
      <c r="D5615" s="51">
        <v>11.83</v>
      </c>
    </row>
    <row r="5616" spans="1:4" ht="15.75" customHeight="1" x14ac:dyDescent="0.3">
      <c r="A5616" s="51">
        <v>5502385</v>
      </c>
      <c r="B5616" s="51" t="s">
        <v>20329</v>
      </c>
      <c r="C5616" s="51" t="s">
        <v>14899</v>
      </c>
      <c r="D5616" s="51">
        <v>17.600000000000001</v>
      </c>
    </row>
    <row r="5617" spans="1:4" ht="15.75" customHeight="1" x14ac:dyDescent="0.3">
      <c r="A5617" s="51">
        <v>5502619</v>
      </c>
      <c r="B5617" s="51" t="s">
        <v>20330</v>
      </c>
      <c r="C5617" s="51" t="s">
        <v>14899</v>
      </c>
      <c r="D5617" s="51">
        <v>10.59</v>
      </c>
    </row>
    <row r="5618" spans="1:4" ht="15.75" customHeight="1" x14ac:dyDescent="0.3">
      <c r="A5618" s="51">
        <v>5502411</v>
      </c>
      <c r="B5618" s="51" t="s">
        <v>20331</v>
      </c>
      <c r="C5618" s="51" t="s">
        <v>14899</v>
      </c>
      <c r="D5618" s="51">
        <v>17.55</v>
      </c>
    </row>
    <row r="5619" spans="1:4" ht="15.75" customHeight="1" x14ac:dyDescent="0.3">
      <c r="A5619" s="51">
        <v>5502645</v>
      </c>
      <c r="B5619" s="51" t="s">
        <v>20332</v>
      </c>
      <c r="C5619" s="51" t="s">
        <v>14899</v>
      </c>
      <c r="D5619" s="51">
        <v>10.52</v>
      </c>
    </row>
    <row r="5620" spans="1:4" ht="15.75" customHeight="1" x14ac:dyDescent="0.3">
      <c r="A5620" s="51">
        <v>5502360</v>
      </c>
      <c r="B5620" s="51" t="s">
        <v>20333</v>
      </c>
      <c r="C5620" s="51" t="s">
        <v>14899</v>
      </c>
      <c r="D5620" s="51">
        <v>20.22</v>
      </c>
    </row>
    <row r="5621" spans="1:4" ht="15.75" customHeight="1" x14ac:dyDescent="0.3">
      <c r="A5621" s="51">
        <v>5502594</v>
      </c>
      <c r="B5621" s="51" t="s">
        <v>20334</v>
      </c>
      <c r="C5621" s="51" t="s">
        <v>14899</v>
      </c>
      <c r="D5621" s="51">
        <v>12.88</v>
      </c>
    </row>
    <row r="5622" spans="1:4" ht="15.75" customHeight="1" x14ac:dyDescent="0.3">
      <c r="A5622" s="51">
        <v>5502386</v>
      </c>
      <c r="B5622" s="51" t="s">
        <v>20335</v>
      </c>
      <c r="C5622" s="51" t="s">
        <v>14899</v>
      </c>
      <c r="D5622" s="51">
        <v>18.32</v>
      </c>
    </row>
    <row r="5623" spans="1:4" ht="15.75" customHeight="1" x14ac:dyDescent="0.3">
      <c r="A5623" s="51">
        <v>5502620</v>
      </c>
      <c r="B5623" s="51" t="s">
        <v>20336</v>
      </c>
      <c r="C5623" s="51" t="s">
        <v>14899</v>
      </c>
      <c r="D5623" s="51">
        <v>10.72</v>
      </c>
    </row>
    <row r="5624" spans="1:4" ht="15.75" customHeight="1" x14ac:dyDescent="0.3">
      <c r="A5624" s="51">
        <v>5502412</v>
      </c>
      <c r="B5624" s="51" t="s">
        <v>20337</v>
      </c>
      <c r="C5624" s="51" t="s">
        <v>14899</v>
      </c>
      <c r="D5624" s="51">
        <v>18.260000000000002</v>
      </c>
    </row>
    <row r="5625" spans="1:4" ht="15.75" customHeight="1" x14ac:dyDescent="0.3">
      <c r="A5625" s="51">
        <v>5502646</v>
      </c>
      <c r="B5625" s="51" t="s">
        <v>20338</v>
      </c>
      <c r="C5625" s="51" t="s">
        <v>14899</v>
      </c>
      <c r="D5625" s="51">
        <v>10.65</v>
      </c>
    </row>
    <row r="5626" spans="1:4" ht="15.75" customHeight="1" x14ac:dyDescent="0.3">
      <c r="A5626" s="51">
        <v>5502361</v>
      </c>
      <c r="B5626" s="51" t="s">
        <v>20339</v>
      </c>
      <c r="C5626" s="51" t="s">
        <v>14899</v>
      </c>
      <c r="D5626" s="51">
        <v>20.73</v>
      </c>
    </row>
    <row r="5627" spans="1:4" ht="15.75" customHeight="1" x14ac:dyDescent="0.3">
      <c r="A5627" s="51">
        <v>5502595</v>
      </c>
      <c r="B5627" s="51" t="s">
        <v>20340</v>
      </c>
      <c r="C5627" s="51" t="s">
        <v>14899</v>
      </c>
      <c r="D5627" s="51">
        <v>13.37</v>
      </c>
    </row>
    <row r="5628" spans="1:4" ht="15.75" customHeight="1" x14ac:dyDescent="0.3">
      <c r="A5628" s="51">
        <v>5502387</v>
      </c>
      <c r="B5628" s="51" t="s">
        <v>20341</v>
      </c>
      <c r="C5628" s="51" t="s">
        <v>14899</v>
      </c>
      <c r="D5628" s="51">
        <v>18.68</v>
      </c>
    </row>
    <row r="5629" spans="1:4" ht="15.75" customHeight="1" x14ac:dyDescent="0.3">
      <c r="A5629" s="51">
        <v>5502621</v>
      </c>
      <c r="B5629" s="51" t="s">
        <v>20342</v>
      </c>
      <c r="C5629" s="51" t="s">
        <v>14899</v>
      </c>
      <c r="D5629" s="51">
        <v>11.11</v>
      </c>
    </row>
    <row r="5630" spans="1:4" ht="15.75" customHeight="1" x14ac:dyDescent="0.3">
      <c r="A5630" s="51">
        <v>5502413</v>
      </c>
      <c r="B5630" s="51" t="s">
        <v>20343</v>
      </c>
      <c r="C5630" s="51" t="s">
        <v>14899</v>
      </c>
      <c r="D5630" s="51">
        <v>18.559999999999999</v>
      </c>
    </row>
    <row r="5631" spans="1:4" ht="15.75" customHeight="1" x14ac:dyDescent="0.3">
      <c r="A5631" s="51">
        <v>5502647</v>
      </c>
      <c r="B5631" s="51" t="s">
        <v>20344</v>
      </c>
      <c r="C5631" s="51" t="s">
        <v>14899</v>
      </c>
      <c r="D5631" s="51">
        <v>10.98</v>
      </c>
    </row>
    <row r="5632" spans="1:4" ht="15.75" customHeight="1" x14ac:dyDescent="0.3">
      <c r="A5632" s="51">
        <v>5502362</v>
      </c>
      <c r="B5632" s="51" t="s">
        <v>20345</v>
      </c>
      <c r="C5632" s="51" t="s">
        <v>14899</v>
      </c>
      <c r="D5632" s="51">
        <v>22.17</v>
      </c>
    </row>
    <row r="5633" spans="1:4" ht="15.75" customHeight="1" x14ac:dyDescent="0.3">
      <c r="A5633" s="51">
        <v>5502596</v>
      </c>
      <c r="B5633" s="51" t="s">
        <v>20346</v>
      </c>
      <c r="C5633" s="51" t="s">
        <v>14899</v>
      </c>
      <c r="D5633" s="51">
        <v>14.19</v>
      </c>
    </row>
    <row r="5634" spans="1:4" ht="15.75" customHeight="1" x14ac:dyDescent="0.3">
      <c r="A5634" s="51">
        <v>5502388</v>
      </c>
      <c r="B5634" s="51" t="s">
        <v>20347</v>
      </c>
      <c r="C5634" s="51" t="s">
        <v>14899</v>
      </c>
      <c r="D5634" s="51">
        <v>19.170000000000002</v>
      </c>
    </row>
    <row r="5635" spans="1:4" ht="15.75" customHeight="1" x14ac:dyDescent="0.3">
      <c r="A5635" s="51">
        <v>5502622</v>
      </c>
      <c r="B5635" s="51" t="s">
        <v>20348</v>
      </c>
      <c r="C5635" s="51" t="s">
        <v>14899</v>
      </c>
      <c r="D5635" s="51">
        <v>11.63</v>
      </c>
    </row>
    <row r="5636" spans="1:4" ht="15.75" customHeight="1" x14ac:dyDescent="0.3">
      <c r="A5636" s="51">
        <v>5502414</v>
      </c>
      <c r="B5636" s="51" t="s">
        <v>20349</v>
      </c>
      <c r="C5636" s="51" t="s">
        <v>14899</v>
      </c>
      <c r="D5636" s="51">
        <v>19.04</v>
      </c>
    </row>
    <row r="5637" spans="1:4" ht="15.75" customHeight="1" x14ac:dyDescent="0.3">
      <c r="A5637" s="51">
        <v>5502648</v>
      </c>
      <c r="B5637" s="51" t="s">
        <v>20350</v>
      </c>
      <c r="C5637" s="51" t="s">
        <v>14899</v>
      </c>
      <c r="D5637" s="51">
        <v>11.5</v>
      </c>
    </row>
    <row r="5638" spans="1:4" ht="15.75" customHeight="1" x14ac:dyDescent="0.3">
      <c r="A5638" s="51">
        <v>5502352</v>
      </c>
      <c r="B5638" s="51" t="s">
        <v>20351</v>
      </c>
      <c r="C5638" s="51" t="s">
        <v>14899</v>
      </c>
      <c r="D5638" s="51">
        <v>16.579999999999998</v>
      </c>
    </row>
    <row r="5639" spans="1:4" ht="15.75" customHeight="1" x14ac:dyDescent="0.3">
      <c r="A5639" s="51">
        <v>5502586</v>
      </c>
      <c r="B5639" s="51" t="s">
        <v>20352</v>
      </c>
      <c r="C5639" s="51" t="s">
        <v>14899</v>
      </c>
      <c r="D5639" s="51">
        <v>8.84</v>
      </c>
    </row>
    <row r="5640" spans="1:4" ht="15.75" customHeight="1" x14ac:dyDescent="0.3">
      <c r="A5640" s="51">
        <v>5502378</v>
      </c>
      <c r="B5640" s="51" t="s">
        <v>20353</v>
      </c>
      <c r="C5640" s="51" t="s">
        <v>14899</v>
      </c>
      <c r="D5640" s="51">
        <v>15.56</v>
      </c>
    </row>
    <row r="5641" spans="1:4" ht="15.75" customHeight="1" x14ac:dyDescent="0.3">
      <c r="A5641" s="51">
        <v>5502612</v>
      </c>
      <c r="B5641" s="51" t="s">
        <v>20354</v>
      </c>
      <c r="C5641" s="51" t="s">
        <v>14899</v>
      </c>
      <c r="D5641" s="51">
        <v>8.35</v>
      </c>
    </row>
    <row r="5642" spans="1:4" ht="15.75" customHeight="1" x14ac:dyDescent="0.3">
      <c r="A5642" s="51">
        <v>5502404</v>
      </c>
      <c r="B5642" s="51" t="s">
        <v>20355</v>
      </c>
      <c r="C5642" s="51" t="s">
        <v>14899</v>
      </c>
      <c r="D5642" s="51">
        <v>15.63</v>
      </c>
    </row>
    <row r="5643" spans="1:4" ht="15.75" customHeight="1" x14ac:dyDescent="0.3">
      <c r="A5643" s="51">
        <v>5502638</v>
      </c>
      <c r="B5643" s="51" t="s">
        <v>20356</v>
      </c>
      <c r="C5643" s="51" t="s">
        <v>14899</v>
      </c>
      <c r="D5643" s="51">
        <v>8.44</v>
      </c>
    </row>
    <row r="5644" spans="1:4" ht="15.75" customHeight="1" x14ac:dyDescent="0.3">
      <c r="A5644" s="51">
        <v>5502353</v>
      </c>
      <c r="B5644" s="51" t="s">
        <v>20357</v>
      </c>
      <c r="C5644" s="51" t="s">
        <v>14899</v>
      </c>
      <c r="D5644" s="51">
        <v>16.97</v>
      </c>
    </row>
    <row r="5645" spans="1:4" ht="15.75" customHeight="1" x14ac:dyDescent="0.3">
      <c r="A5645" s="51">
        <v>5502587</v>
      </c>
      <c r="B5645" s="51" t="s">
        <v>20358</v>
      </c>
      <c r="C5645" s="51" t="s">
        <v>14899</v>
      </c>
      <c r="D5645" s="51">
        <v>9.23</v>
      </c>
    </row>
    <row r="5646" spans="1:4" ht="15.75" customHeight="1" x14ac:dyDescent="0.3">
      <c r="A5646" s="51">
        <v>5502379</v>
      </c>
      <c r="B5646" s="51" t="s">
        <v>20359</v>
      </c>
      <c r="C5646" s="51" t="s">
        <v>14899</v>
      </c>
      <c r="D5646" s="51">
        <v>15.85</v>
      </c>
    </row>
    <row r="5647" spans="1:4" ht="15.75" customHeight="1" x14ac:dyDescent="0.3">
      <c r="A5647" s="51">
        <v>5502613</v>
      </c>
      <c r="B5647" s="51" t="s">
        <v>20360</v>
      </c>
      <c r="C5647" s="51" t="s">
        <v>14899</v>
      </c>
      <c r="D5647" s="51">
        <v>8.64</v>
      </c>
    </row>
    <row r="5648" spans="1:4" ht="15.75" customHeight="1" x14ac:dyDescent="0.3">
      <c r="A5648" s="51">
        <v>5502405</v>
      </c>
      <c r="B5648" s="51" t="s">
        <v>20361</v>
      </c>
      <c r="C5648" s="51" t="s">
        <v>14899</v>
      </c>
      <c r="D5648" s="51">
        <v>16.43</v>
      </c>
    </row>
    <row r="5649" spans="1:4" ht="15.75" customHeight="1" x14ac:dyDescent="0.3">
      <c r="A5649" s="51">
        <v>5502639</v>
      </c>
      <c r="B5649" s="51" t="s">
        <v>20362</v>
      </c>
      <c r="C5649" s="51" t="s">
        <v>14899</v>
      </c>
      <c r="D5649" s="51">
        <v>8.69</v>
      </c>
    </row>
    <row r="5650" spans="1:4" ht="15.75" customHeight="1" x14ac:dyDescent="0.3">
      <c r="A5650" s="51">
        <v>5502351</v>
      </c>
      <c r="B5650" s="51" t="s">
        <v>20363</v>
      </c>
      <c r="C5650" s="51" t="s">
        <v>14899</v>
      </c>
      <c r="D5650" s="51">
        <v>15.56</v>
      </c>
    </row>
    <row r="5651" spans="1:4" ht="15.75" customHeight="1" x14ac:dyDescent="0.3">
      <c r="A5651" s="51">
        <v>5502585</v>
      </c>
      <c r="B5651" s="51" t="s">
        <v>20364</v>
      </c>
      <c r="C5651" s="51" t="s">
        <v>14899</v>
      </c>
      <c r="D5651" s="51">
        <v>8.35</v>
      </c>
    </row>
    <row r="5652" spans="1:4" ht="15.75" customHeight="1" x14ac:dyDescent="0.3">
      <c r="A5652" s="51">
        <v>5502377</v>
      </c>
      <c r="B5652" s="51" t="s">
        <v>20365</v>
      </c>
      <c r="C5652" s="51" t="s">
        <v>14899</v>
      </c>
      <c r="D5652" s="51">
        <v>15.27</v>
      </c>
    </row>
    <row r="5653" spans="1:4" ht="15.75" customHeight="1" x14ac:dyDescent="0.3">
      <c r="A5653" s="51">
        <v>5502611</v>
      </c>
      <c r="B5653" s="51" t="s">
        <v>20366</v>
      </c>
      <c r="C5653" s="51" t="s">
        <v>14899</v>
      </c>
      <c r="D5653" s="51">
        <v>8.0500000000000007</v>
      </c>
    </row>
    <row r="5654" spans="1:4" ht="15.75" customHeight="1" x14ac:dyDescent="0.3">
      <c r="A5654" s="51">
        <v>5502403</v>
      </c>
      <c r="B5654" s="51" t="s">
        <v>20367</v>
      </c>
      <c r="C5654" s="51" t="s">
        <v>14899</v>
      </c>
      <c r="D5654" s="51">
        <v>15.38</v>
      </c>
    </row>
    <row r="5655" spans="1:4" ht="15.75" customHeight="1" x14ac:dyDescent="0.3">
      <c r="A5655" s="51">
        <v>5502637</v>
      </c>
      <c r="B5655" s="51" t="s">
        <v>20368</v>
      </c>
      <c r="C5655" s="51" t="s">
        <v>14899</v>
      </c>
      <c r="D5655" s="51">
        <v>8.15</v>
      </c>
    </row>
    <row r="5656" spans="1:4" ht="15.75" customHeight="1" x14ac:dyDescent="0.3">
      <c r="A5656" s="51">
        <v>5502187</v>
      </c>
      <c r="B5656" s="51" t="s">
        <v>20369</v>
      </c>
      <c r="C5656" s="51" t="s">
        <v>14899</v>
      </c>
      <c r="D5656" s="51">
        <v>7.23</v>
      </c>
    </row>
    <row r="5657" spans="1:4" ht="15.75" customHeight="1" x14ac:dyDescent="0.3">
      <c r="A5657" s="51">
        <v>5502354</v>
      </c>
      <c r="B5657" s="51" t="s">
        <v>20370</v>
      </c>
      <c r="C5657" s="51" t="s">
        <v>14899</v>
      </c>
      <c r="D5657" s="51">
        <v>17.36</v>
      </c>
    </row>
    <row r="5658" spans="1:4" ht="15.75" customHeight="1" x14ac:dyDescent="0.3">
      <c r="A5658" s="51">
        <v>5502588</v>
      </c>
      <c r="B5658" s="51" t="s">
        <v>20371</v>
      </c>
      <c r="C5658" s="51" t="s">
        <v>14899</v>
      </c>
      <c r="D5658" s="51">
        <v>10.33</v>
      </c>
    </row>
    <row r="5659" spans="1:4" ht="15.75" customHeight="1" x14ac:dyDescent="0.3">
      <c r="A5659" s="51">
        <v>5502380</v>
      </c>
      <c r="B5659" s="51" t="s">
        <v>20372</v>
      </c>
      <c r="C5659" s="51" t="s">
        <v>14899</v>
      </c>
      <c r="D5659" s="51">
        <v>16.63</v>
      </c>
    </row>
    <row r="5660" spans="1:4" ht="15.75" customHeight="1" x14ac:dyDescent="0.3">
      <c r="A5660" s="51">
        <v>5502614</v>
      </c>
      <c r="B5660" s="51" t="s">
        <v>20373</v>
      </c>
      <c r="C5660" s="51" t="s">
        <v>14899</v>
      </c>
      <c r="D5660" s="51">
        <v>8.84</v>
      </c>
    </row>
    <row r="5661" spans="1:4" ht="15.75" customHeight="1" x14ac:dyDescent="0.3">
      <c r="A5661" s="51">
        <v>5502406</v>
      </c>
      <c r="B5661" s="51" t="s">
        <v>20374</v>
      </c>
      <c r="C5661" s="51" t="s">
        <v>14899</v>
      </c>
      <c r="D5661" s="51">
        <v>16.63</v>
      </c>
    </row>
    <row r="5662" spans="1:4" ht="15.75" customHeight="1" x14ac:dyDescent="0.3">
      <c r="A5662" s="51">
        <v>5502640</v>
      </c>
      <c r="B5662" s="51" t="s">
        <v>20375</v>
      </c>
      <c r="C5662" s="51" t="s">
        <v>14899</v>
      </c>
      <c r="D5662" s="51">
        <v>8.8800000000000008</v>
      </c>
    </row>
    <row r="5663" spans="1:4" ht="15.75" customHeight="1" x14ac:dyDescent="0.3">
      <c r="A5663" s="51">
        <v>5502355</v>
      </c>
      <c r="B5663" s="51" t="s">
        <v>20376</v>
      </c>
      <c r="C5663" s="51" t="s">
        <v>14899</v>
      </c>
      <c r="D5663" s="51">
        <v>17.649999999999999</v>
      </c>
    </row>
    <row r="5664" spans="1:4" ht="15.75" customHeight="1" x14ac:dyDescent="0.3">
      <c r="A5664" s="51">
        <v>5502589</v>
      </c>
      <c r="B5664" s="51" t="s">
        <v>20377</v>
      </c>
      <c r="C5664" s="51" t="s">
        <v>14899</v>
      </c>
      <c r="D5664" s="51">
        <v>10.65</v>
      </c>
    </row>
    <row r="5665" spans="1:4" ht="15.75" customHeight="1" x14ac:dyDescent="0.3">
      <c r="A5665" s="51">
        <v>5502381</v>
      </c>
      <c r="B5665" s="51" t="s">
        <v>20378</v>
      </c>
      <c r="C5665" s="51" t="s">
        <v>14899</v>
      </c>
      <c r="D5665" s="51">
        <v>16.82</v>
      </c>
    </row>
    <row r="5666" spans="1:4" ht="15.75" customHeight="1" x14ac:dyDescent="0.3">
      <c r="A5666" s="51">
        <v>5502615</v>
      </c>
      <c r="B5666" s="51" t="s">
        <v>20379</v>
      </c>
      <c r="C5666" s="51" t="s">
        <v>14899</v>
      </c>
      <c r="D5666" s="51">
        <v>9.08</v>
      </c>
    </row>
    <row r="5667" spans="1:4" ht="15.75" customHeight="1" x14ac:dyDescent="0.3">
      <c r="A5667" s="51">
        <v>5502407</v>
      </c>
      <c r="B5667" s="51" t="s">
        <v>20380</v>
      </c>
      <c r="C5667" s="51" t="s">
        <v>14899</v>
      </c>
      <c r="D5667" s="51">
        <v>16.82</v>
      </c>
    </row>
    <row r="5668" spans="1:4" ht="15.75" customHeight="1" x14ac:dyDescent="0.3">
      <c r="A5668" s="51">
        <v>5502641</v>
      </c>
      <c r="B5668" s="51" t="s">
        <v>20381</v>
      </c>
      <c r="C5668" s="51" t="s">
        <v>14899</v>
      </c>
      <c r="D5668" s="51">
        <v>9.08</v>
      </c>
    </row>
    <row r="5669" spans="1:4" ht="15.75" customHeight="1" x14ac:dyDescent="0.3">
      <c r="A5669" s="51">
        <v>5502880</v>
      </c>
      <c r="B5669" s="51" t="s">
        <v>20382</v>
      </c>
      <c r="C5669" s="51" t="s">
        <v>14899</v>
      </c>
      <c r="D5669" s="51">
        <v>15.37</v>
      </c>
    </row>
    <row r="5670" spans="1:4" ht="15.75" customHeight="1" x14ac:dyDescent="0.3">
      <c r="A5670" s="51">
        <v>5502857</v>
      </c>
      <c r="B5670" s="51" t="s">
        <v>20383</v>
      </c>
      <c r="C5670" s="51" t="s">
        <v>14899</v>
      </c>
      <c r="D5670" s="51">
        <v>22.59</v>
      </c>
    </row>
    <row r="5671" spans="1:4" ht="15.75" customHeight="1" x14ac:dyDescent="0.3">
      <c r="A5671" s="51">
        <v>5502881</v>
      </c>
      <c r="B5671" s="51" t="s">
        <v>20384</v>
      </c>
      <c r="C5671" s="51" t="s">
        <v>14899</v>
      </c>
      <c r="D5671" s="51">
        <v>11.9</v>
      </c>
    </row>
    <row r="5672" spans="1:4" ht="15.75" customHeight="1" x14ac:dyDescent="0.3">
      <c r="A5672" s="51">
        <v>5502859</v>
      </c>
      <c r="B5672" s="51" t="s">
        <v>20385</v>
      </c>
      <c r="C5672" s="51" t="s">
        <v>14899</v>
      </c>
      <c r="D5672" s="51">
        <v>19.29</v>
      </c>
    </row>
    <row r="5673" spans="1:4" ht="15.75" customHeight="1" x14ac:dyDescent="0.3">
      <c r="A5673" s="51">
        <v>5502882</v>
      </c>
      <c r="B5673" s="51" t="s">
        <v>20386</v>
      </c>
      <c r="C5673" s="51" t="s">
        <v>14899</v>
      </c>
      <c r="D5673" s="51">
        <v>11.76</v>
      </c>
    </row>
    <row r="5674" spans="1:4" ht="15.75" customHeight="1" x14ac:dyDescent="0.3">
      <c r="A5674" s="51">
        <v>5502858</v>
      </c>
      <c r="B5674" s="51" t="s">
        <v>20387</v>
      </c>
      <c r="C5674" s="51" t="s">
        <v>14899</v>
      </c>
      <c r="D5674" s="51">
        <v>20.010000000000002</v>
      </c>
    </row>
    <row r="5675" spans="1:4" ht="15.75" customHeight="1" x14ac:dyDescent="0.3">
      <c r="A5675" s="51">
        <v>5502747</v>
      </c>
      <c r="B5675" s="51" t="s">
        <v>20388</v>
      </c>
      <c r="C5675" s="51" t="s">
        <v>14899</v>
      </c>
      <c r="D5675" s="51">
        <v>48.55</v>
      </c>
    </row>
    <row r="5676" spans="1:4" ht="15.75" customHeight="1" x14ac:dyDescent="0.3">
      <c r="A5676" s="51">
        <v>5502773</v>
      </c>
      <c r="B5676" s="51" t="s">
        <v>20389</v>
      </c>
      <c r="C5676" s="51" t="s">
        <v>14899</v>
      </c>
      <c r="D5676" s="51">
        <v>47.03</v>
      </c>
    </row>
    <row r="5677" spans="1:4" ht="15.75" customHeight="1" x14ac:dyDescent="0.3">
      <c r="A5677" s="51">
        <v>5502799</v>
      </c>
      <c r="B5677" s="51" t="s">
        <v>20390</v>
      </c>
      <c r="C5677" s="51" t="s">
        <v>14899</v>
      </c>
      <c r="D5677" s="51">
        <v>46.56</v>
      </c>
    </row>
    <row r="5678" spans="1:4" ht="15.75" customHeight="1" x14ac:dyDescent="0.3">
      <c r="A5678" s="51">
        <v>5502748</v>
      </c>
      <c r="B5678" s="51" t="s">
        <v>20391</v>
      </c>
      <c r="C5678" s="51" t="s">
        <v>14899</v>
      </c>
      <c r="D5678" s="51">
        <v>49.03</v>
      </c>
    </row>
    <row r="5679" spans="1:4" ht="15.75" customHeight="1" x14ac:dyDescent="0.3">
      <c r="A5679" s="51">
        <v>5502774</v>
      </c>
      <c r="B5679" s="51" t="s">
        <v>20392</v>
      </c>
      <c r="C5679" s="51" t="s">
        <v>14899</v>
      </c>
      <c r="D5679" s="51">
        <v>47.32</v>
      </c>
    </row>
    <row r="5680" spans="1:4" ht="15.75" customHeight="1" x14ac:dyDescent="0.3">
      <c r="A5680" s="51">
        <v>5502800</v>
      </c>
      <c r="B5680" s="51" t="s">
        <v>20393</v>
      </c>
      <c r="C5680" s="51" t="s">
        <v>14899</v>
      </c>
      <c r="D5680" s="51">
        <v>46.84</v>
      </c>
    </row>
    <row r="5681" spans="1:4" ht="15.75" customHeight="1" x14ac:dyDescent="0.3">
      <c r="A5681" s="51">
        <v>5502749</v>
      </c>
      <c r="B5681" s="51" t="s">
        <v>20394</v>
      </c>
      <c r="C5681" s="51" t="s">
        <v>14899</v>
      </c>
      <c r="D5681" s="51">
        <v>49.41</v>
      </c>
    </row>
    <row r="5682" spans="1:4" ht="15.75" customHeight="1" x14ac:dyDescent="0.3">
      <c r="A5682" s="51">
        <v>5502775</v>
      </c>
      <c r="B5682" s="51" t="s">
        <v>20395</v>
      </c>
      <c r="C5682" s="51" t="s">
        <v>14899</v>
      </c>
      <c r="D5682" s="51">
        <v>47.6</v>
      </c>
    </row>
    <row r="5683" spans="1:4" ht="15.75" customHeight="1" x14ac:dyDescent="0.3">
      <c r="A5683" s="51">
        <v>5502801</v>
      </c>
      <c r="B5683" s="51" t="s">
        <v>20396</v>
      </c>
      <c r="C5683" s="51" t="s">
        <v>14899</v>
      </c>
      <c r="D5683" s="51">
        <v>47.03</v>
      </c>
    </row>
    <row r="5684" spans="1:4" ht="15.75" customHeight="1" x14ac:dyDescent="0.3">
      <c r="A5684" s="51">
        <v>5502750</v>
      </c>
      <c r="B5684" s="51" t="s">
        <v>20397</v>
      </c>
      <c r="C5684" s="51" t="s">
        <v>14899</v>
      </c>
      <c r="D5684" s="51">
        <v>51.53</v>
      </c>
    </row>
    <row r="5685" spans="1:4" ht="15.75" customHeight="1" x14ac:dyDescent="0.3">
      <c r="A5685" s="51">
        <v>5502776</v>
      </c>
      <c r="B5685" s="51" t="s">
        <v>20398</v>
      </c>
      <c r="C5685" s="51" t="s">
        <v>14899</v>
      </c>
      <c r="D5685" s="51">
        <v>47.89</v>
      </c>
    </row>
    <row r="5686" spans="1:4" ht="15.75" customHeight="1" x14ac:dyDescent="0.3">
      <c r="A5686" s="51">
        <v>5502802</v>
      </c>
      <c r="B5686" s="51" t="s">
        <v>20399</v>
      </c>
      <c r="C5686" s="51" t="s">
        <v>14899</v>
      </c>
      <c r="D5686" s="51">
        <v>47.32</v>
      </c>
    </row>
    <row r="5687" spans="1:4" ht="15.75" customHeight="1" x14ac:dyDescent="0.3">
      <c r="A5687" s="51">
        <v>5502751</v>
      </c>
      <c r="B5687" s="51" t="s">
        <v>20400</v>
      </c>
      <c r="C5687" s="51" t="s">
        <v>14899</v>
      </c>
      <c r="D5687" s="51">
        <v>52.03</v>
      </c>
    </row>
    <row r="5688" spans="1:4" ht="15.75" customHeight="1" x14ac:dyDescent="0.3">
      <c r="A5688" s="51">
        <v>5502777</v>
      </c>
      <c r="B5688" s="51" t="s">
        <v>20401</v>
      </c>
      <c r="C5688" s="51" t="s">
        <v>14899</v>
      </c>
      <c r="D5688" s="51">
        <v>48.17</v>
      </c>
    </row>
    <row r="5689" spans="1:4" ht="15.75" customHeight="1" x14ac:dyDescent="0.3">
      <c r="A5689" s="51">
        <v>5502803</v>
      </c>
      <c r="B5689" s="51" t="s">
        <v>20402</v>
      </c>
      <c r="C5689" s="51" t="s">
        <v>14899</v>
      </c>
      <c r="D5689" s="51">
        <v>47.51</v>
      </c>
    </row>
    <row r="5690" spans="1:4" ht="15.75" customHeight="1" x14ac:dyDescent="0.3">
      <c r="A5690" s="51">
        <v>5502752</v>
      </c>
      <c r="B5690" s="51" t="s">
        <v>20403</v>
      </c>
      <c r="C5690" s="51" t="s">
        <v>14899</v>
      </c>
      <c r="D5690" s="51">
        <v>52.79</v>
      </c>
    </row>
    <row r="5691" spans="1:4" ht="15.75" customHeight="1" x14ac:dyDescent="0.3">
      <c r="A5691" s="51">
        <v>5502778</v>
      </c>
      <c r="B5691" s="51" t="s">
        <v>20404</v>
      </c>
      <c r="C5691" s="51" t="s">
        <v>14899</v>
      </c>
      <c r="D5691" s="51">
        <v>48.74</v>
      </c>
    </row>
    <row r="5692" spans="1:4" ht="15.75" customHeight="1" x14ac:dyDescent="0.3">
      <c r="A5692" s="51">
        <v>5502804</v>
      </c>
      <c r="B5692" s="51" t="s">
        <v>20405</v>
      </c>
      <c r="C5692" s="51" t="s">
        <v>14899</v>
      </c>
      <c r="D5692" s="51">
        <v>47.98</v>
      </c>
    </row>
    <row r="5693" spans="1:4" ht="15.75" customHeight="1" x14ac:dyDescent="0.3">
      <c r="A5693" s="51">
        <v>5502753</v>
      </c>
      <c r="B5693" s="51" t="s">
        <v>20406</v>
      </c>
      <c r="C5693" s="51" t="s">
        <v>14899</v>
      </c>
      <c r="D5693" s="51">
        <v>54.06</v>
      </c>
    </row>
    <row r="5694" spans="1:4" ht="15.75" customHeight="1" x14ac:dyDescent="0.3">
      <c r="A5694" s="51">
        <v>5502779</v>
      </c>
      <c r="B5694" s="51" t="s">
        <v>20407</v>
      </c>
      <c r="C5694" s="51" t="s">
        <v>14899</v>
      </c>
      <c r="D5694" s="51">
        <v>51.27</v>
      </c>
    </row>
    <row r="5695" spans="1:4" ht="15.75" customHeight="1" x14ac:dyDescent="0.3">
      <c r="A5695" s="51">
        <v>5502805</v>
      </c>
      <c r="B5695" s="51" t="s">
        <v>20408</v>
      </c>
      <c r="C5695" s="51" t="s">
        <v>14899</v>
      </c>
      <c r="D5695" s="51">
        <v>48.65</v>
      </c>
    </row>
    <row r="5696" spans="1:4" ht="15.75" customHeight="1" x14ac:dyDescent="0.3">
      <c r="A5696" s="51">
        <v>5502743</v>
      </c>
      <c r="B5696" s="51" t="s">
        <v>20409</v>
      </c>
      <c r="C5696" s="51" t="s">
        <v>14899</v>
      </c>
      <c r="D5696" s="51">
        <v>46.37</v>
      </c>
    </row>
    <row r="5697" spans="1:4" ht="15.75" customHeight="1" x14ac:dyDescent="0.3">
      <c r="A5697" s="51">
        <v>5502769</v>
      </c>
      <c r="B5697" s="51" t="s">
        <v>20410</v>
      </c>
      <c r="C5697" s="51" t="s">
        <v>14899</v>
      </c>
      <c r="D5697" s="51">
        <v>44</v>
      </c>
    </row>
    <row r="5698" spans="1:4" ht="15.75" customHeight="1" x14ac:dyDescent="0.3">
      <c r="A5698" s="51">
        <v>5502795</v>
      </c>
      <c r="B5698" s="51" t="s">
        <v>20411</v>
      </c>
      <c r="C5698" s="51" t="s">
        <v>14899</v>
      </c>
      <c r="D5698" s="51">
        <v>43.81</v>
      </c>
    </row>
    <row r="5699" spans="1:4" ht="15.75" customHeight="1" x14ac:dyDescent="0.3">
      <c r="A5699" s="51">
        <v>5502744</v>
      </c>
      <c r="B5699" s="51" t="s">
        <v>20412</v>
      </c>
      <c r="C5699" s="51" t="s">
        <v>14899</v>
      </c>
      <c r="D5699" s="51">
        <v>47.03</v>
      </c>
    </row>
    <row r="5700" spans="1:4" ht="15.75" customHeight="1" x14ac:dyDescent="0.3">
      <c r="A5700" s="51">
        <v>5502770</v>
      </c>
      <c r="B5700" s="51" t="s">
        <v>20413</v>
      </c>
      <c r="C5700" s="51" t="s">
        <v>14899</v>
      </c>
      <c r="D5700" s="51">
        <v>44.44</v>
      </c>
    </row>
    <row r="5701" spans="1:4" ht="15.75" customHeight="1" x14ac:dyDescent="0.3">
      <c r="A5701" s="51">
        <v>5502796</v>
      </c>
      <c r="B5701" s="51" t="s">
        <v>20414</v>
      </c>
      <c r="C5701" s="51" t="s">
        <v>14899</v>
      </c>
      <c r="D5701" s="51">
        <v>44.12</v>
      </c>
    </row>
    <row r="5702" spans="1:4" ht="15.75" customHeight="1" x14ac:dyDescent="0.3">
      <c r="A5702" s="51">
        <v>5502742</v>
      </c>
      <c r="B5702" s="51" t="s">
        <v>20415</v>
      </c>
      <c r="C5702" s="51" t="s">
        <v>14899</v>
      </c>
      <c r="D5702" s="51">
        <v>44</v>
      </c>
    </row>
    <row r="5703" spans="1:4" ht="15.75" customHeight="1" x14ac:dyDescent="0.3">
      <c r="A5703" s="51">
        <v>5502768</v>
      </c>
      <c r="B5703" s="51" t="s">
        <v>20416</v>
      </c>
      <c r="C5703" s="51" t="s">
        <v>14899</v>
      </c>
      <c r="D5703" s="51">
        <v>43.55</v>
      </c>
    </row>
    <row r="5704" spans="1:4" ht="15.75" customHeight="1" x14ac:dyDescent="0.3">
      <c r="A5704" s="51">
        <v>5502794</v>
      </c>
      <c r="B5704" s="51" t="s">
        <v>20417</v>
      </c>
      <c r="C5704" s="51" t="s">
        <v>14899</v>
      </c>
      <c r="D5704" s="51">
        <v>43.36</v>
      </c>
    </row>
    <row r="5705" spans="1:4" ht="15.75" customHeight="1" x14ac:dyDescent="0.3">
      <c r="A5705" s="51">
        <v>5502745</v>
      </c>
      <c r="B5705" s="51" t="s">
        <v>20418</v>
      </c>
      <c r="C5705" s="51" t="s">
        <v>14899</v>
      </c>
      <c r="D5705" s="51">
        <v>47.6</v>
      </c>
    </row>
    <row r="5706" spans="1:4" ht="15.75" customHeight="1" x14ac:dyDescent="0.3">
      <c r="A5706" s="51">
        <v>5502771</v>
      </c>
      <c r="B5706" s="51" t="s">
        <v>20419</v>
      </c>
      <c r="C5706" s="51" t="s">
        <v>14899</v>
      </c>
      <c r="D5706" s="51">
        <v>46.46</v>
      </c>
    </row>
    <row r="5707" spans="1:4" ht="15.75" customHeight="1" x14ac:dyDescent="0.3">
      <c r="A5707" s="51">
        <v>5502797</v>
      </c>
      <c r="B5707" s="51" t="s">
        <v>20420</v>
      </c>
      <c r="C5707" s="51" t="s">
        <v>14899</v>
      </c>
      <c r="D5707" s="51">
        <v>44.38</v>
      </c>
    </row>
    <row r="5708" spans="1:4" ht="15.75" customHeight="1" x14ac:dyDescent="0.3">
      <c r="A5708" s="51">
        <v>5502746</v>
      </c>
      <c r="B5708" s="51" t="s">
        <v>20421</v>
      </c>
      <c r="C5708" s="51" t="s">
        <v>14899</v>
      </c>
      <c r="D5708" s="51">
        <v>48.08</v>
      </c>
    </row>
    <row r="5709" spans="1:4" ht="15.75" customHeight="1" x14ac:dyDescent="0.3">
      <c r="A5709" s="51">
        <v>5502772</v>
      </c>
      <c r="B5709" s="51" t="s">
        <v>20422</v>
      </c>
      <c r="C5709" s="51" t="s">
        <v>14899</v>
      </c>
      <c r="D5709" s="51">
        <v>46.75</v>
      </c>
    </row>
    <row r="5710" spans="1:4" ht="15.75" customHeight="1" x14ac:dyDescent="0.3">
      <c r="A5710" s="51">
        <v>5502798</v>
      </c>
      <c r="B5710" s="51" t="s">
        <v>20423</v>
      </c>
      <c r="C5710" s="51" t="s">
        <v>14899</v>
      </c>
      <c r="D5710" s="51">
        <v>44.69</v>
      </c>
    </row>
    <row r="5711" spans="1:4" ht="15.75" customHeight="1" x14ac:dyDescent="0.3">
      <c r="A5711" s="51">
        <v>5502886</v>
      </c>
      <c r="B5711" s="51" t="s">
        <v>20424</v>
      </c>
      <c r="C5711" s="51" t="s">
        <v>14899</v>
      </c>
      <c r="D5711" s="51">
        <v>56.43</v>
      </c>
    </row>
    <row r="5712" spans="1:4" ht="15.75" customHeight="1" x14ac:dyDescent="0.3">
      <c r="A5712" s="51">
        <v>5502887</v>
      </c>
      <c r="B5712" s="51" t="s">
        <v>20425</v>
      </c>
      <c r="C5712" s="51" t="s">
        <v>14899</v>
      </c>
      <c r="D5712" s="51">
        <v>51.65</v>
      </c>
    </row>
    <row r="5713" spans="1:4" ht="15.75" customHeight="1" x14ac:dyDescent="0.3">
      <c r="A5713" s="51">
        <v>5502888</v>
      </c>
      <c r="B5713" s="51" t="s">
        <v>20426</v>
      </c>
      <c r="C5713" s="51" t="s">
        <v>14899</v>
      </c>
      <c r="D5713" s="51">
        <v>49.03</v>
      </c>
    </row>
    <row r="5714" spans="1:4" ht="15.75" customHeight="1" x14ac:dyDescent="0.3">
      <c r="A5714" s="51">
        <v>5502820</v>
      </c>
      <c r="B5714" s="51" t="s">
        <v>20427</v>
      </c>
      <c r="C5714" s="51" t="s">
        <v>14899</v>
      </c>
      <c r="D5714" s="51">
        <v>6.83</v>
      </c>
    </row>
    <row r="5715" spans="1:4" ht="15.75" customHeight="1" x14ac:dyDescent="0.3">
      <c r="A5715" s="51">
        <v>5502904</v>
      </c>
      <c r="B5715" s="51" t="s">
        <v>20428</v>
      </c>
      <c r="C5715" s="51" t="s">
        <v>14899</v>
      </c>
      <c r="D5715" s="51">
        <v>20.55</v>
      </c>
    </row>
    <row r="5716" spans="1:4" ht="15.75" customHeight="1" x14ac:dyDescent="0.3">
      <c r="A5716" s="51">
        <v>5502930</v>
      </c>
      <c r="B5716" s="51" t="s">
        <v>20429</v>
      </c>
      <c r="C5716" s="51" t="s">
        <v>14899</v>
      </c>
      <c r="D5716" s="51">
        <v>19.489999999999998</v>
      </c>
    </row>
    <row r="5717" spans="1:4" ht="15.75" customHeight="1" x14ac:dyDescent="0.3">
      <c r="A5717" s="51">
        <v>5502956</v>
      </c>
      <c r="B5717" s="51" t="s">
        <v>20430</v>
      </c>
      <c r="C5717" s="51" t="s">
        <v>14899</v>
      </c>
      <c r="D5717" s="51">
        <v>19.100000000000001</v>
      </c>
    </row>
    <row r="5718" spans="1:4" ht="15.75" customHeight="1" x14ac:dyDescent="0.3">
      <c r="A5718" s="51">
        <v>5502905</v>
      </c>
      <c r="B5718" s="51" t="s">
        <v>20431</v>
      </c>
      <c r="C5718" s="51" t="s">
        <v>14899</v>
      </c>
      <c r="D5718" s="51">
        <v>23.07</v>
      </c>
    </row>
    <row r="5719" spans="1:4" ht="15.75" customHeight="1" x14ac:dyDescent="0.3">
      <c r="A5719" s="51">
        <v>5502931</v>
      </c>
      <c r="B5719" s="51" t="s">
        <v>20432</v>
      </c>
      <c r="C5719" s="51" t="s">
        <v>14899</v>
      </c>
      <c r="D5719" s="51">
        <v>19.68</v>
      </c>
    </row>
    <row r="5720" spans="1:4" ht="15.75" customHeight="1" x14ac:dyDescent="0.3">
      <c r="A5720" s="51">
        <v>5502957</v>
      </c>
      <c r="B5720" s="51" t="s">
        <v>20433</v>
      </c>
      <c r="C5720" s="51" t="s">
        <v>14899</v>
      </c>
      <c r="D5720" s="51">
        <v>19.29</v>
      </c>
    </row>
    <row r="5721" spans="1:4" ht="15.75" customHeight="1" x14ac:dyDescent="0.3">
      <c r="A5721" s="51">
        <v>5502906</v>
      </c>
      <c r="B5721" s="51" t="s">
        <v>20434</v>
      </c>
      <c r="C5721" s="51" t="s">
        <v>14899</v>
      </c>
      <c r="D5721" s="51">
        <v>23.35</v>
      </c>
    </row>
    <row r="5722" spans="1:4" ht="15.75" customHeight="1" x14ac:dyDescent="0.3">
      <c r="A5722" s="51">
        <v>5502932</v>
      </c>
      <c r="B5722" s="51" t="s">
        <v>20435</v>
      </c>
      <c r="C5722" s="51" t="s">
        <v>14899</v>
      </c>
      <c r="D5722" s="51">
        <v>19.87</v>
      </c>
    </row>
    <row r="5723" spans="1:4" ht="15.75" customHeight="1" x14ac:dyDescent="0.3">
      <c r="A5723" s="51">
        <v>5502958</v>
      </c>
      <c r="B5723" s="51" t="s">
        <v>20436</v>
      </c>
      <c r="C5723" s="51" t="s">
        <v>14899</v>
      </c>
      <c r="D5723" s="51">
        <v>19.489999999999998</v>
      </c>
    </row>
    <row r="5724" spans="1:4" ht="15.75" customHeight="1" x14ac:dyDescent="0.3">
      <c r="A5724" s="51">
        <v>5502907</v>
      </c>
      <c r="B5724" s="51" t="s">
        <v>20437</v>
      </c>
      <c r="C5724" s="51" t="s">
        <v>14899</v>
      </c>
      <c r="D5724" s="51">
        <v>23.79</v>
      </c>
    </row>
    <row r="5725" spans="1:4" ht="15.75" customHeight="1" x14ac:dyDescent="0.3">
      <c r="A5725" s="51">
        <v>5502933</v>
      </c>
      <c r="B5725" s="51" t="s">
        <v>20438</v>
      </c>
      <c r="C5725" s="51" t="s">
        <v>14899</v>
      </c>
      <c r="D5725" s="51">
        <v>20.16</v>
      </c>
    </row>
    <row r="5726" spans="1:4" ht="15.75" customHeight="1" x14ac:dyDescent="0.3">
      <c r="A5726" s="51">
        <v>5502959</v>
      </c>
      <c r="B5726" s="51" t="s">
        <v>20439</v>
      </c>
      <c r="C5726" s="51" t="s">
        <v>14899</v>
      </c>
      <c r="D5726" s="51">
        <v>19.68</v>
      </c>
    </row>
    <row r="5727" spans="1:4" ht="15.75" customHeight="1" x14ac:dyDescent="0.3">
      <c r="A5727" s="51">
        <v>5502908</v>
      </c>
      <c r="B5727" s="51" t="s">
        <v>20440</v>
      </c>
      <c r="C5727" s="51" t="s">
        <v>14899</v>
      </c>
      <c r="D5727" s="51">
        <v>24.08</v>
      </c>
    </row>
    <row r="5728" spans="1:4" ht="15.75" customHeight="1" x14ac:dyDescent="0.3">
      <c r="A5728" s="51">
        <v>5502934</v>
      </c>
      <c r="B5728" s="51" t="s">
        <v>20441</v>
      </c>
      <c r="C5728" s="51" t="s">
        <v>14899</v>
      </c>
      <c r="D5728" s="51">
        <v>20.36</v>
      </c>
    </row>
    <row r="5729" spans="1:4" ht="15.75" customHeight="1" x14ac:dyDescent="0.3">
      <c r="A5729" s="51">
        <v>5502960</v>
      </c>
      <c r="B5729" s="51" t="s">
        <v>20442</v>
      </c>
      <c r="C5729" s="51" t="s">
        <v>14899</v>
      </c>
      <c r="D5729" s="51">
        <v>19.78</v>
      </c>
    </row>
    <row r="5730" spans="1:4" ht="15.75" customHeight="1" x14ac:dyDescent="0.3">
      <c r="A5730" s="51">
        <v>5502909</v>
      </c>
      <c r="B5730" s="51" t="s">
        <v>20443</v>
      </c>
      <c r="C5730" s="51" t="s">
        <v>14899</v>
      </c>
      <c r="D5730" s="51">
        <v>24.66</v>
      </c>
    </row>
    <row r="5731" spans="1:4" ht="15.75" customHeight="1" x14ac:dyDescent="0.3">
      <c r="A5731" s="51">
        <v>5502935</v>
      </c>
      <c r="B5731" s="51" t="s">
        <v>20444</v>
      </c>
      <c r="C5731" s="51" t="s">
        <v>14899</v>
      </c>
      <c r="D5731" s="51">
        <v>20.74</v>
      </c>
    </row>
    <row r="5732" spans="1:4" ht="15.75" customHeight="1" x14ac:dyDescent="0.3">
      <c r="A5732" s="51">
        <v>5502961</v>
      </c>
      <c r="B5732" s="51" t="s">
        <v>20445</v>
      </c>
      <c r="C5732" s="51" t="s">
        <v>14899</v>
      </c>
      <c r="D5732" s="51">
        <v>20.16</v>
      </c>
    </row>
    <row r="5733" spans="1:4" ht="15.75" customHeight="1" x14ac:dyDescent="0.3">
      <c r="A5733" s="51">
        <v>5502910</v>
      </c>
      <c r="B5733" s="51" t="s">
        <v>20446</v>
      </c>
      <c r="C5733" s="51" t="s">
        <v>14899</v>
      </c>
      <c r="D5733" s="51">
        <v>25.67</v>
      </c>
    </row>
    <row r="5734" spans="1:4" ht="15.75" customHeight="1" x14ac:dyDescent="0.3">
      <c r="A5734" s="51">
        <v>5502936</v>
      </c>
      <c r="B5734" s="51" t="s">
        <v>20447</v>
      </c>
      <c r="C5734" s="51" t="s">
        <v>14899</v>
      </c>
      <c r="D5734" s="51">
        <v>23.5</v>
      </c>
    </row>
    <row r="5735" spans="1:4" ht="15.75" customHeight="1" x14ac:dyDescent="0.3">
      <c r="A5735" s="51">
        <v>5502962</v>
      </c>
      <c r="B5735" s="51" t="s">
        <v>20448</v>
      </c>
      <c r="C5735" s="51" t="s">
        <v>14899</v>
      </c>
      <c r="D5735" s="51">
        <v>20.64</v>
      </c>
    </row>
    <row r="5736" spans="1:4" ht="15.75" customHeight="1" x14ac:dyDescent="0.3">
      <c r="A5736" s="51">
        <v>5502900</v>
      </c>
      <c r="B5736" s="51" t="s">
        <v>20449</v>
      </c>
      <c r="C5736" s="51" t="s">
        <v>14899</v>
      </c>
      <c r="D5736" s="51">
        <v>19</v>
      </c>
    </row>
    <row r="5737" spans="1:4" ht="15.75" customHeight="1" x14ac:dyDescent="0.3">
      <c r="A5737" s="51">
        <v>5502926</v>
      </c>
      <c r="B5737" s="51" t="s">
        <v>20450</v>
      </c>
      <c r="C5737" s="51" t="s">
        <v>14899</v>
      </c>
      <c r="D5737" s="51">
        <v>18.43</v>
      </c>
    </row>
    <row r="5738" spans="1:4" ht="15.75" customHeight="1" x14ac:dyDescent="0.3">
      <c r="A5738" s="51">
        <v>5502952</v>
      </c>
      <c r="B5738" s="51" t="s">
        <v>20451</v>
      </c>
      <c r="C5738" s="51" t="s">
        <v>14899</v>
      </c>
      <c r="D5738" s="51">
        <v>18.23</v>
      </c>
    </row>
    <row r="5739" spans="1:4" ht="15.75" customHeight="1" x14ac:dyDescent="0.3">
      <c r="A5739" s="51">
        <v>5502901</v>
      </c>
      <c r="B5739" s="51" t="s">
        <v>20452</v>
      </c>
      <c r="C5739" s="51" t="s">
        <v>14899</v>
      </c>
      <c r="D5739" s="51">
        <v>19.39</v>
      </c>
    </row>
    <row r="5740" spans="1:4" ht="15.75" customHeight="1" x14ac:dyDescent="0.3">
      <c r="A5740" s="51">
        <v>5502927</v>
      </c>
      <c r="B5740" s="51" t="s">
        <v>20453</v>
      </c>
      <c r="C5740" s="51" t="s">
        <v>14899</v>
      </c>
      <c r="D5740" s="51">
        <v>18.72</v>
      </c>
    </row>
    <row r="5741" spans="1:4" ht="15.75" customHeight="1" x14ac:dyDescent="0.3">
      <c r="A5741" s="51">
        <v>5502953</v>
      </c>
      <c r="B5741" s="51" t="s">
        <v>20454</v>
      </c>
      <c r="C5741" s="51" t="s">
        <v>14899</v>
      </c>
      <c r="D5741" s="51">
        <v>18.52</v>
      </c>
    </row>
    <row r="5742" spans="1:4" ht="15.75" customHeight="1" x14ac:dyDescent="0.3">
      <c r="A5742" s="51">
        <v>5502899</v>
      </c>
      <c r="B5742" s="51" t="s">
        <v>20455</v>
      </c>
      <c r="C5742" s="51" t="s">
        <v>14899</v>
      </c>
      <c r="D5742" s="51">
        <v>18.43</v>
      </c>
    </row>
    <row r="5743" spans="1:4" ht="15.75" customHeight="1" x14ac:dyDescent="0.3">
      <c r="A5743" s="51">
        <v>5502925</v>
      </c>
      <c r="B5743" s="51" t="s">
        <v>20456</v>
      </c>
      <c r="C5743" s="51" t="s">
        <v>14899</v>
      </c>
      <c r="D5743" s="51">
        <v>18.14</v>
      </c>
    </row>
    <row r="5744" spans="1:4" ht="15.75" customHeight="1" x14ac:dyDescent="0.3">
      <c r="A5744" s="51">
        <v>5502951</v>
      </c>
      <c r="B5744" s="51" t="s">
        <v>20457</v>
      </c>
      <c r="C5744" s="51" t="s">
        <v>14899</v>
      </c>
      <c r="D5744" s="51">
        <v>17.940000000000001</v>
      </c>
    </row>
    <row r="5745" spans="1:4" ht="15.75" customHeight="1" x14ac:dyDescent="0.3">
      <c r="A5745" s="51">
        <v>5502902</v>
      </c>
      <c r="B5745" s="51" t="s">
        <v>20458</v>
      </c>
      <c r="C5745" s="51" t="s">
        <v>14899</v>
      </c>
      <c r="D5745" s="51">
        <v>19.87</v>
      </c>
    </row>
    <row r="5746" spans="1:4" ht="15.75" customHeight="1" x14ac:dyDescent="0.3">
      <c r="A5746" s="51">
        <v>5502928</v>
      </c>
      <c r="B5746" s="51" t="s">
        <v>20459</v>
      </c>
      <c r="C5746" s="51" t="s">
        <v>14899</v>
      </c>
      <c r="D5746" s="51">
        <v>19</v>
      </c>
    </row>
    <row r="5747" spans="1:4" ht="15.75" customHeight="1" x14ac:dyDescent="0.3">
      <c r="A5747" s="51">
        <v>5502954</v>
      </c>
      <c r="B5747" s="51" t="s">
        <v>20460</v>
      </c>
      <c r="C5747" s="51" t="s">
        <v>14899</v>
      </c>
      <c r="D5747" s="51">
        <v>18.72</v>
      </c>
    </row>
    <row r="5748" spans="1:4" ht="15.75" customHeight="1" x14ac:dyDescent="0.3">
      <c r="A5748" s="51">
        <v>5502903</v>
      </c>
      <c r="B5748" s="51" t="s">
        <v>20461</v>
      </c>
      <c r="C5748" s="51" t="s">
        <v>14899</v>
      </c>
      <c r="D5748" s="51">
        <v>20.16</v>
      </c>
    </row>
    <row r="5749" spans="1:4" ht="15.75" customHeight="1" x14ac:dyDescent="0.3">
      <c r="A5749" s="51">
        <v>5502929</v>
      </c>
      <c r="B5749" s="51" t="s">
        <v>20462</v>
      </c>
      <c r="C5749" s="51" t="s">
        <v>14899</v>
      </c>
      <c r="D5749" s="51">
        <v>19.2</v>
      </c>
    </row>
    <row r="5750" spans="1:4" ht="15.75" customHeight="1" x14ac:dyDescent="0.3">
      <c r="A5750" s="51">
        <v>5502955</v>
      </c>
      <c r="B5750" s="51" t="s">
        <v>20463</v>
      </c>
      <c r="C5750" s="51" t="s">
        <v>14899</v>
      </c>
      <c r="D5750" s="51">
        <v>18.91</v>
      </c>
    </row>
    <row r="5751" spans="1:4" ht="15.75" customHeight="1" x14ac:dyDescent="0.3">
      <c r="A5751" s="51">
        <v>5502889</v>
      </c>
      <c r="B5751" s="51" t="s">
        <v>20464</v>
      </c>
      <c r="C5751" s="51" t="s">
        <v>14899</v>
      </c>
      <c r="D5751" s="51">
        <v>26.1</v>
      </c>
    </row>
    <row r="5752" spans="1:4" ht="15.75" customHeight="1" x14ac:dyDescent="0.3">
      <c r="A5752" s="51">
        <v>5502996</v>
      </c>
      <c r="B5752" s="51" t="s">
        <v>20465</v>
      </c>
      <c r="C5752" s="51" t="s">
        <v>14899</v>
      </c>
      <c r="D5752" s="51">
        <v>23.79</v>
      </c>
    </row>
    <row r="5753" spans="1:4" ht="15.75" customHeight="1" x14ac:dyDescent="0.3">
      <c r="A5753" s="51">
        <v>5502997</v>
      </c>
      <c r="B5753" s="51" t="s">
        <v>20466</v>
      </c>
      <c r="C5753" s="51" t="s">
        <v>14899</v>
      </c>
      <c r="D5753" s="51">
        <v>23.07</v>
      </c>
    </row>
    <row r="5754" spans="1:4" ht="15.75" customHeight="1" x14ac:dyDescent="0.3">
      <c r="A5754" s="51">
        <v>5501716</v>
      </c>
      <c r="B5754" s="51" t="s">
        <v>20467</v>
      </c>
      <c r="C5754" s="51" t="s">
        <v>14899</v>
      </c>
      <c r="D5754" s="51">
        <v>21.15</v>
      </c>
    </row>
    <row r="5755" spans="1:4" ht="15.75" customHeight="1" x14ac:dyDescent="0.3">
      <c r="A5755" s="51">
        <v>5501717</v>
      </c>
      <c r="B5755" s="51" t="s">
        <v>20468</v>
      </c>
      <c r="C5755" s="51" t="s">
        <v>14899</v>
      </c>
      <c r="D5755" s="51">
        <v>23.85</v>
      </c>
    </row>
    <row r="5756" spans="1:4" ht="15.75" customHeight="1" x14ac:dyDescent="0.3">
      <c r="A5756" s="51">
        <v>5501712</v>
      </c>
      <c r="B5756" s="51" t="s">
        <v>20469</v>
      </c>
      <c r="C5756" s="51" t="s">
        <v>14899</v>
      </c>
      <c r="D5756" s="51">
        <v>12.26</v>
      </c>
    </row>
    <row r="5757" spans="1:4" ht="15.75" customHeight="1" x14ac:dyDescent="0.3">
      <c r="A5757" s="51">
        <v>5501713</v>
      </c>
      <c r="B5757" s="51" t="s">
        <v>20470</v>
      </c>
      <c r="C5757" s="51" t="s">
        <v>14899</v>
      </c>
      <c r="D5757" s="51">
        <v>13.58</v>
      </c>
    </row>
    <row r="5758" spans="1:4" ht="15.75" customHeight="1" x14ac:dyDescent="0.3">
      <c r="A5758" s="51">
        <v>5501711</v>
      </c>
      <c r="B5758" s="51" t="s">
        <v>20471</v>
      </c>
      <c r="C5758" s="51" t="s">
        <v>14899</v>
      </c>
      <c r="D5758" s="51">
        <v>9.81</v>
      </c>
    </row>
    <row r="5759" spans="1:4" ht="15.75" customHeight="1" x14ac:dyDescent="0.3">
      <c r="A5759" s="51">
        <v>5501710</v>
      </c>
      <c r="B5759" s="51" t="s">
        <v>20472</v>
      </c>
      <c r="C5759" s="51" t="s">
        <v>14899</v>
      </c>
      <c r="D5759" s="51">
        <v>2.84</v>
      </c>
    </row>
    <row r="5760" spans="1:4" ht="15.75" customHeight="1" x14ac:dyDescent="0.3">
      <c r="A5760" s="51">
        <v>5501714</v>
      </c>
      <c r="B5760" s="51" t="s">
        <v>20473</v>
      </c>
      <c r="C5760" s="51" t="s">
        <v>14899</v>
      </c>
      <c r="D5760" s="51">
        <v>16</v>
      </c>
    </row>
    <row r="5761" spans="1:4" ht="15.75" customHeight="1" x14ac:dyDescent="0.3">
      <c r="A5761" s="51">
        <v>5501715</v>
      </c>
      <c r="B5761" s="51" t="s">
        <v>20474</v>
      </c>
      <c r="C5761" s="51" t="s">
        <v>14899</v>
      </c>
      <c r="D5761" s="51">
        <v>18.45</v>
      </c>
    </row>
    <row r="5762" spans="1:4" ht="15.75" customHeight="1" x14ac:dyDescent="0.3">
      <c r="A5762" s="51">
        <v>5502986</v>
      </c>
      <c r="B5762" s="51" t="s">
        <v>20475</v>
      </c>
      <c r="C5762" s="51" t="s">
        <v>14899</v>
      </c>
      <c r="D5762" s="51">
        <v>3.26</v>
      </c>
    </row>
    <row r="5763" spans="1:4" ht="15.75" customHeight="1" x14ac:dyDescent="0.3">
      <c r="A5763" s="51">
        <v>5502977</v>
      </c>
      <c r="B5763" s="51" t="s">
        <v>20476</v>
      </c>
      <c r="C5763" s="51" t="s">
        <v>14899</v>
      </c>
      <c r="D5763" s="51">
        <v>8.91</v>
      </c>
    </row>
    <row r="5764" spans="1:4" ht="15.75" customHeight="1" x14ac:dyDescent="0.3">
      <c r="A5764" s="51">
        <v>5502985</v>
      </c>
      <c r="B5764" s="51" t="s">
        <v>20477</v>
      </c>
      <c r="C5764" s="51" t="s">
        <v>16138</v>
      </c>
      <c r="D5764" s="51">
        <v>0.57999999999999996</v>
      </c>
    </row>
    <row r="5765" spans="1:4" ht="15.75" customHeight="1" x14ac:dyDescent="0.3">
      <c r="A5765" s="51">
        <v>5503018</v>
      </c>
      <c r="B5765" s="51" t="s">
        <v>20478</v>
      </c>
      <c r="C5765" s="51" t="s">
        <v>16512</v>
      </c>
      <c r="D5765" s="51">
        <v>65.34</v>
      </c>
    </row>
    <row r="5766" spans="1:4" ht="15.75" customHeight="1" x14ac:dyDescent="0.3">
      <c r="A5766" s="51">
        <v>5505768</v>
      </c>
      <c r="B5766" s="51" t="s">
        <v>20479</v>
      </c>
      <c r="C5766" s="51" t="s">
        <v>16138</v>
      </c>
      <c r="D5766" s="51">
        <v>89.8</v>
      </c>
    </row>
    <row r="5767" spans="1:4" ht="15.75" customHeight="1" x14ac:dyDescent="0.3">
      <c r="A5767" s="51">
        <v>5503020</v>
      </c>
      <c r="B5767" s="51" t="s">
        <v>20480</v>
      </c>
      <c r="C5767" s="51" t="s">
        <v>16512</v>
      </c>
      <c r="D5767" s="51">
        <v>289.63</v>
      </c>
    </row>
    <row r="5768" spans="1:4" ht="15.75" customHeight="1" x14ac:dyDescent="0.3">
      <c r="A5768" s="51">
        <v>5605798</v>
      </c>
      <c r="B5768" s="51" t="s">
        <v>20481</v>
      </c>
      <c r="C5768" s="51" t="s">
        <v>10</v>
      </c>
      <c r="D5768" s="51">
        <v>90.5</v>
      </c>
    </row>
    <row r="5769" spans="1:4" ht="15.75" customHeight="1" x14ac:dyDescent="0.3">
      <c r="A5769" s="51">
        <v>5605925</v>
      </c>
      <c r="B5769" s="51" t="s">
        <v>20482</v>
      </c>
      <c r="C5769" s="51" t="s">
        <v>10</v>
      </c>
      <c r="D5769" s="51">
        <v>85.84</v>
      </c>
    </row>
    <row r="5770" spans="1:4" ht="15.75" customHeight="1" x14ac:dyDescent="0.3">
      <c r="A5770" s="51">
        <v>5605799</v>
      </c>
      <c r="B5770" s="51" t="s">
        <v>20483</v>
      </c>
      <c r="C5770" s="51" t="s">
        <v>10</v>
      </c>
      <c r="D5770" s="51">
        <v>100.67</v>
      </c>
    </row>
    <row r="5771" spans="1:4" ht="15.75" customHeight="1" x14ac:dyDescent="0.3">
      <c r="A5771" s="51">
        <v>5605800</v>
      </c>
      <c r="B5771" s="51" t="s">
        <v>20484</v>
      </c>
      <c r="C5771" s="51" t="s">
        <v>10</v>
      </c>
      <c r="D5771" s="51">
        <v>113.61</v>
      </c>
    </row>
    <row r="5772" spans="1:4" ht="15.75" customHeight="1" x14ac:dyDescent="0.3">
      <c r="A5772" s="51">
        <v>5613944</v>
      </c>
      <c r="B5772" s="51" t="s">
        <v>20485</v>
      </c>
      <c r="C5772" s="51" t="s">
        <v>10</v>
      </c>
      <c r="D5772" s="51">
        <v>135.63999999999999</v>
      </c>
    </row>
    <row r="5773" spans="1:4" ht="15.75" customHeight="1" x14ac:dyDescent="0.3">
      <c r="A5773" s="51">
        <v>5605894</v>
      </c>
      <c r="B5773" s="51" t="s">
        <v>20486</v>
      </c>
      <c r="C5773" s="51" t="s">
        <v>10</v>
      </c>
      <c r="D5773" s="51">
        <v>52.05</v>
      </c>
    </row>
    <row r="5774" spans="1:4" ht="15.75" customHeight="1" x14ac:dyDescent="0.3">
      <c r="A5774" s="51">
        <v>5605895</v>
      </c>
      <c r="B5774" s="51" t="s">
        <v>20487</v>
      </c>
      <c r="C5774" s="51" t="s">
        <v>10</v>
      </c>
      <c r="D5774" s="51">
        <v>55.87</v>
      </c>
    </row>
    <row r="5775" spans="1:4" ht="15.75" customHeight="1" x14ac:dyDescent="0.3">
      <c r="A5775" s="51">
        <v>5605896</v>
      </c>
      <c r="B5775" s="51" t="s">
        <v>20488</v>
      </c>
      <c r="C5775" s="51" t="s">
        <v>10</v>
      </c>
      <c r="D5775" s="51">
        <v>61.62</v>
      </c>
    </row>
    <row r="5776" spans="1:4" ht="15.75" customHeight="1" x14ac:dyDescent="0.3">
      <c r="A5776" s="51">
        <v>5605911</v>
      </c>
      <c r="B5776" s="51" t="s">
        <v>20489</v>
      </c>
      <c r="C5776" s="51" t="s">
        <v>10</v>
      </c>
      <c r="D5776" s="51">
        <v>41.8</v>
      </c>
    </row>
    <row r="5777" spans="1:4" ht="15.75" customHeight="1" x14ac:dyDescent="0.3">
      <c r="A5777" s="51">
        <v>5605912</v>
      </c>
      <c r="B5777" s="51" t="s">
        <v>20490</v>
      </c>
      <c r="C5777" s="51" t="s">
        <v>10</v>
      </c>
      <c r="D5777" s="51">
        <v>68.819999999999993</v>
      </c>
    </row>
    <row r="5778" spans="1:4" ht="15.75" customHeight="1" x14ac:dyDescent="0.3">
      <c r="A5778" s="51">
        <v>5605938</v>
      </c>
      <c r="B5778" s="51" t="s">
        <v>20491</v>
      </c>
      <c r="C5778" s="51" t="s">
        <v>10</v>
      </c>
      <c r="D5778" s="51">
        <v>24.26</v>
      </c>
    </row>
    <row r="5779" spans="1:4" ht="15.75" customHeight="1" x14ac:dyDescent="0.3">
      <c r="A5779" s="51">
        <v>5605939</v>
      </c>
      <c r="B5779" s="51" t="s">
        <v>20492</v>
      </c>
      <c r="C5779" s="51" t="s">
        <v>10</v>
      </c>
      <c r="D5779" s="51">
        <v>29.15</v>
      </c>
    </row>
    <row r="5780" spans="1:4" ht="15.75" customHeight="1" x14ac:dyDescent="0.3">
      <c r="A5780" s="51">
        <v>5605940</v>
      </c>
      <c r="B5780" s="51" t="s">
        <v>20493</v>
      </c>
      <c r="C5780" s="51" t="s">
        <v>10</v>
      </c>
      <c r="D5780" s="51">
        <v>65.41</v>
      </c>
    </row>
    <row r="5781" spans="1:4" ht="15.75" customHeight="1" x14ac:dyDescent="0.3">
      <c r="A5781" s="51">
        <v>5605942</v>
      </c>
      <c r="B5781" s="51" t="s">
        <v>20494</v>
      </c>
      <c r="C5781" s="51" t="s">
        <v>16138</v>
      </c>
      <c r="D5781" s="51">
        <v>47.9</v>
      </c>
    </row>
    <row r="5782" spans="1:4" ht="15.75" customHeight="1" x14ac:dyDescent="0.3">
      <c r="A5782" s="51">
        <v>5605955</v>
      </c>
      <c r="B5782" s="51" t="s">
        <v>20495</v>
      </c>
      <c r="C5782" s="51" t="s">
        <v>14704</v>
      </c>
      <c r="D5782" s="51">
        <v>717.74</v>
      </c>
    </row>
    <row r="5783" spans="1:4" ht="15.75" customHeight="1" x14ac:dyDescent="0.3">
      <c r="A5783" s="51">
        <v>5605956</v>
      </c>
      <c r="B5783" s="51" t="s">
        <v>20496</v>
      </c>
      <c r="C5783" s="51" t="s">
        <v>14704</v>
      </c>
      <c r="D5783" s="51">
        <v>861.43</v>
      </c>
    </row>
    <row r="5784" spans="1:4" ht="15.75" customHeight="1" x14ac:dyDescent="0.3">
      <c r="A5784" s="51">
        <v>5605953</v>
      </c>
      <c r="B5784" s="51" t="s">
        <v>20497</v>
      </c>
      <c r="C5784" s="51" t="s">
        <v>14704</v>
      </c>
      <c r="D5784" s="51">
        <v>511.37</v>
      </c>
    </row>
    <row r="5785" spans="1:4" ht="15.75" customHeight="1" x14ac:dyDescent="0.3">
      <c r="A5785" s="51">
        <v>5605954</v>
      </c>
      <c r="B5785" s="51" t="s">
        <v>20498</v>
      </c>
      <c r="C5785" s="51" t="s">
        <v>14704</v>
      </c>
      <c r="D5785" s="51">
        <v>621.5</v>
      </c>
    </row>
    <row r="5786" spans="1:4" ht="15.75" customHeight="1" x14ac:dyDescent="0.3">
      <c r="A5786" s="51">
        <v>5605909</v>
      </c>
      <c r="B5786" s="51" t="s">
        <v>20499</v>
      </c>
      <c r="C5786" s="51" t="s">
        <v>14704</v>
      </c>
      <c r="D5786" s="51">
        <v>480.18</v>
      </c>
    </row>
    <row r="5787" spans="1:4" ht="15.75" customHeight="1" x14ac:dyDescent="0.3">
      <c r="A5787" s="51">
        <v>5605908</v>
      </c>
      <c r="B5787" s="51" t="s">
        <v>20500</v>
      </c>
      <c r="C5787" s="51" t="s">
        <v>14704</v>
      </c>
      <c r="D5787" s="51">
        <v>480.18</v>
      </c>
    </row>
    <row r="5788" spans="1:4" ht="15.75" customHeight="1" x14ac:dyDescent="0.3">
      <c r="A5788" s="51">
        <v>5605907</v>
      </c>
      <c r="B5788" s="51" t="s">
        <v>20501</v>
      </c>
      <c r="C5788" s="51" t="s">
        <v>14704</v>
      </c>
      <c r="D5788" s="51">
        <v>511.9</v>
      </c>
    </row>
    <row r="5789" spans="1:4" ht="15.75" customHeight="1" x14ac:dyDescent="0.3">
      <c r="A5789" s="51">
        <v>5605906</v>
      </c>
      <c r="B5789" s="51" t="s">
        <v>20502</v>
      </c>
      <c r="C5789" s="51" t="s">
        <v>14704</v>
      </c>
      <c r="D5789" s="51">
        <v>614.99</v>
      </c>
    </row>
    <row r="5790" spans="1:4" ht="15.75" customHeight="1" x14ac:dyDescent="0.3">
      <c r="A5790" s="51">
        <v>5605905</v>
      </c>
      <c r="B5790" s="51" t="s">
        <v>20503</v>
      </c>
      <c r="C5790" s="51" t="s">
        <v>14704</v>
      </c>
      <c r="D5790" s="51">
        <v>714.25</v>
      </c>
    </row>
    <row r="5791" spans="1:4" ht="15.75" customHeight="1" x14ac:dyDescent="0.3">
      <c r="A5791" s="51">
        <v>5605944</v>
      </c>
      <c r="B5791" s="51" t="s">
        <v>20504</v>
      </c>
      <c r="C5791" s="51" t="s">
        <v>14704</v>
      </c>
      <c r="D5791" s="51">
        <v>432.05</v>
      </c>
    </row>
    <row r="5792" spans="1:4" ht="15.75" customHeight="1" x14ac:dyDescent="0.3">
      <c r="A5792" s="51">
        <v>5605910</v>
      </c>
      <c r="B5792" s="51" t="s">
        <v>20505</v>
      </c>
      <c r="C5792" s="51" t="s">
        <v>14704</v>
      </c>
      <c r="D5792" s="51">
        <v>506.49</v>
      </c>
    </row>
    <row r="5793" spans="1:4" ht="15.75" customHeight="1" x14ac:dyDescent="0.3">
      <c r="A5793" s="51">
        <v>5605945</v>
      </c>
      <c r="B5793" s="51" t="s">
        <v>20506</v>
      </c>
      <c r="C5793" s="51" t="s">
        <v>14704</v>
      </c>
      <c r="D5793" s="51">
        <v>537.76</v>
      </c>
    </row>
    <row r="5794" spans="1:4" ht="15.75" customHeight="1" x14ac:dyDescent="0.3">
      <c r="A5794" s="51">
        <v>5605946</v>
      </c>
      <c r="B5794" s="51" t="s">
        <v>20507</v>
      </c>
      <c r="C5794" s="51" t="s">
        <v>14704</v>
      </c>
      <c r="D5794" s="51">
        <v>511.9</v>
      </c>
    </row>
    <row r="5795" spans="1:4" ht="15.75" customHeight="1" x14ac:dyDescent="0.3">
      <c r="A5795" s="51">
        <v>5605947</v>
      </c>
      <c r="B5795" s="51" t="s">
        <v>20508</v>
      </c>
      <c r="C5795" s="51" t="s">
        <v>14704</v>
      </c>
      <c r="D5795" s="51">
        <v>573.58000000000004</v>
      </c>
    </row>
    <row r="5796" spans="1:4" ht="15.75" customHeight="1" x14ac:dyDescent="0.3">
      <c r="A5796" s="51">
        <v>5605948</v>
      </c>
      <c r="B5796" s="51" t="s">
        <v>20509</v>
      </c>
      <c r="C5796" s="51" t="s">
        <v>14704</v>
      </c>
      <c r="D5796" s="51">
        <v>714.25</v>
      </c>
    </row>
    <row r="5797" spans="1:4" ht="15.75" customHeight="1" x14ac:dyDescent="0.3">
      <c r="A5797" s="51">
        <v>5605949</v>
      </c>
      <c r="B5797" s="51" t="s">
        <v>20510</v>
      </c>
      <c r="C5797" s="51" t="s">
        <v>14704</v>
      </c>
      <c r="D5797" s="51">
        <v>1013.28</v>
      </c>
    </row>
    <row r="5798" spans="1:4" ht="15.75" customHeight="1" x14ac:dyDescent="0.3">
      <c r="A5798" s="51">
        <v>5605950</v>
      </c>
      <c r="B5798" s="51" t="s">
        <v>20511</v>
      </c>
      <c r="C5798" s="51" t="s">
        <v>14704</v>
      </c>
      <c r="D5798" s="51">
        <v>1038.31</v>
      </c>
    </row>
    <row r="5799" spans="1:4" ht="15.75" customHeight="1" x14ac:dyDescent="0.3">
      <c r="A5799" s="51">
        <v>5605951</v>
      </c>
      <c r="B5799" s="51" t="s">
        <v>20512</v>
      </c>
      <c r="C5799" s="51" t="s">
        <v>14704</v>
      </c>
      <c r="D5799" s="51">
        <v>1638.57</v>
      </c>
    </row>
    <row r="5800" spans="1:4" ht="15.75" customHeight="1" x14ac:dyDescent="0.3">
      <c r="A5800" s="51">
        <v>5605952</v>
      </c>
      <c r="B5800" s="51" t="s">
        <v>20513</v>
      </c>
      <c r="C5800" s="51" t="s">
        <v>14704</v>
      </c>
      <c r="D5800" s="51">
        <v>2485.15</v>
      </c>
    </row>
    <row r="5801" spans="1:4" ht="15.75" customHeight="1" x14ac:dyDescent="0.3">
      <c r="A5801" s="51">
        <v>5605932</v>
      </c>
      <c r="B5801" s="51" t="s">
        <v>20514</v>
      </c>
      <c r="C5801" s="51" t="s">
        <v>10</v>
      </c>
      <c r="D5801" s="51">
        <v>130.79</v>
      </c>
    </row>
    <row r="5802" spans="1:4" ht="15.75" customHeight="1" x14ac:dyDescent="0.3">
      <c r="A5802" s="51">
        <v>5605934</v>
      </c>
      <c r="B5802" s="51" t="s">
        <v>20515</v>
      </c>
      <c r="C5802" s="51" t="s">
        <v>10</v>
      </c>
      <c r="D5802" s="51">
        <v>141.47999999999999</v>
      </c>
    </row>
    <row r="5803" spans="1:4" ht="15.75" customHeight="1" x14ac:dyDescent="0.3">
      <c r="A5803" s="51">
        <v>5605928</v>
      </c>
      <c r="B5803" s="51" t="s">
        <v>20516</v>
      </c>
      <c r="C5803" s="51" t="s">
        <v>10</v>
      </c>
      <c r="D5803" s="51">
        <v>168.99</v>
      </c>
    </row>
    <row r="5804" spans="1:4" ht="15.75" customHeight="1" x14ac:dyDescent="0.3">
      <c r="A5804" s="51">
        <v>5605935</v>
      </c>
      <c r="B5804" s="51" t="s">
        <v>20517</v>
      </c>
      <c r="C5804" s="51" t="s">
        <v>10</v>
      </c>
      <c r="D5804" s="51">
        <v>155.41</v>
      </c>
    </row>
    <row r="5805" spans="1:4" ht="15.75" customHeight="1" x14ac:dyDescent="0.3">
      <c r="A5805" s="51">
        <v>5605936</v>
      </c>
      <c r="B5805" s="51" t="s">
        <v>20518</v>
      </c>
      <c r="C5805" s="51" t="s">
        <v>10</v>
      </c>
      <c r="D5805" s="51">
        <v>236.19</v>
      </c>
    </row>
    <row r="5806" spans="1:4" ht="15.75" customHeight="1" x14ac:dyDescent="0.3">
      <c r="A5806" s="51">
        <v>5605937</v>
      </c>
      <c r="B5806" s="51" t="s">
        <v>20519</v>
      </c>
      <c r="C5806" s="51" t="s">
        <v>10</v>
      </c>
      <c r="D5806" s="51">
        <v>292.08999999999997</v>
      </c>
    </row>
    <row r="5807" spans="1:4" ht="15.75" customHeight="1" x14ac:dyDescent="0.3">
      <c r="A5807" s="51">
        <v>5605957</v>
      </c>
      <c r="B5807" s="51" t="s">
        <v>20520</v>
      </c>
      <c r="C5807" s="51" t="s">
        <v>10</v>
      </c>
      <c r="D5807" s="51">
        <v>214.41</v>
      </c>
    </row>
    <row r="5808" spans="1:4" ht="15.75" customHeight="1" x14ac:dyDescent="0.3">
      <c r="A5808" s="51">
        <v>5605958</v>
      </c>
      <c r="B5808" s="51" t="s">
        <v>20521</v>
      </c>
      <c r="C5808" s="51" t="s">
        <v>10</v>
      </c>
      <c r="D5808" s="51">
        <v>245.53</v>
      </c>
    </row>
    <row r="5809" spans="1:4" ht="15.75" customHeight="1" x14ac:dyDescent="0.3">
      <c r="A5809" s="51">
        <v>5605959</v>
      </c>
      <c r="B5809" s="51" t="s">
        <v>20522</v>
      </c>
      <c r="C5809" s="51" t="s">
        <v>10</v>
      </c>
      <c r="D5809" s="51">
        <v>297.60000000000002</v>
      </c>
    </row>
    <row r="5810" spans="1:4" ht="15.75" customHeight="1" x14ac:dyDescent="0.3">
      <c r="A5810" s="51">
        <v>5605960</v>
      </c>
      <c r="B5810" s="51" t="s">
        <v>20523</v>
      </c>
      <c r="C5810" s="51" t="s">
        <v>10</v>
      </c>
      <c r="D5810" s="51">
        <v>389.41</v>
      </c>
    </row>
    <row r="5811" spans="1:4" ht="15.75" customHeight="1" x14ac:dyDescent="0.3">
      <c r="A5811" s="51">
        <v>5605961</v>
      </c>
      <c r="B5811" s="51" t="s">
        <v>20524</v>
      </c>
      <c r="C5811" s="51" t="s">
        <v>10</v>
      </c>
      <c r="D5811" s="51">
        <v>444.17</v>
      </c>
    </row>
    <row r="5812" spans="1:4" ht="15.75" customHeight="1" x14ac:dyDescent="0.3">
      <c r="A5812" s="51">
        <v>5605885</v>
      </c>
      <c r="B5812" s="51" t="s">
        <v>20525</v>
      </c>
      <c r="C5812" s="51" t="s">
        <v>10</v>
      </c>
      <c r="D5812" s="51">
        <v>216.24</v>
      </c>
    </row>
    <row r="5813" spans="1:4" ht="15.75" customHeight="1" x14ac:dyDescent="0.3">
      <c r="A5813" s="51">
        <v>5605886</v>
      </c>
      <c r="B5813" s="51" t="s">
        <v>20526</v>
      </c>
      <c r="C5813" s="51" t="s">
        <v>10</v>
      </c>
      <c r="D5813" s="51">
        <v>234.01</v>
      </c>
    </row>
    <row r="5814" spans="1:4" ht="15.75" customHeight="1" x14ac:dyDescent="0.3">
      <c r="A5814" s="51">
        <v>5605883</v>
      </c>
      <c r="B5814" s="51" t="s">
        <v>20527</v>
      </c>
      <c r="C5814" s="51" t="s">
        <v>10</v>
      </c>
      <c r="D5814" s="51">
        <v>176.05</v>
      </c>
    </row>
    <row r="5815" spans="1:4" ht="15.75" customHeight="1" x14ac:dyDescent="0.3">
      <c r="A5815" s="51">
        <v>5605884</v>
      </c>
      <c r="B5815" s="51" t="s">
        <v>20528</v>
      </c>
      <c r="C5815" s="51" t="s">
        <v>10</v>
      </c>
      <c r="D5815" s="51">
        <v>193.82</v>
      </c>
    </row>
    <row r="5816" spans="1:4" ht="15.75" customHeight="1" x14ac:dyDescent="0.3">
      <c r="A5816" s="51">
        <v>5605962</v>
      </c>
      <c r="B5816" s="51" t="s">
        <v>20529</v>
      </c>
      <c r="C5816" s="51" t="s">
        <v>10</v>
      </c>
      <c r="D5816" s="51">
        <v>155.66</v>
      </c>
    </row>
    <row r="5817" spans="1:4" ht="15.75" customHeight="1" x14ac:dyDescent="0.3">
      <c r="A5817" s="51">
        <v>5605881</v>
      </c>
      <c r="B5817" s="51" t="s">
        <v>20530</v>
      </c>
      <c r="C5817" s="51" t="s">
        <v>10</v>
      </c>
      <c r="D5817" s="51">
        <v>225.72</v>
      </c>
    </row>
    <row r="5818" spans="1:4" ht="15.75" customHeight="1" x14ac:dyDescent="0.3">
      <c r="A5818" s="51">
        <v>5605882</v>
      </c>
      <c r="B5818" s="51" t="s">
        <v>20531</v>
      </c>
      <c r="C5818" s="51" t="s">
        <v>10</v>
      </c>
      <c r="D5818" s="51">
        <v>379.31</v>
      </c>
    </row>
    <row r="5819" spans="1:4" ht="15.75" customHeight="1" x14ac:dyDescent="0.3">
      <c r="A5819" s="51">
        <v>5605963</v>
      </c>
      <c r="B5819" s="51" t="s">
        <v>20532</v>
      </c>
      <c r="C5819" s="51" t="s">
        <v>10</v>
      </c>
      <c r="D5819" s="51">
        <v>244.23</v>
      </c>
    </row>
    <row r="5820" spans="1:4" ht="15.75" customHeight="1" x14ac:dyDescent="0.3">
      <c r="A5820" s="51">
        <v>5605964</v>
      </c>
      <c r="B5820" s="51" t="s">
        <v>20533</v>
      </c>
      <c r="C5820" s="51" t="s">
        <v>10</v>
      </c>
      <c r="D5820" s="51">
        <v>311.99</v>
      </c>
    </row>
    <row r="5821" spans="1:4" ht="15.75" customHeight="1" x14ac:dyDescent="0.3">
      <c r="A5821" s="51">
        <v>5605965</v>
      </c>
      <c r="B5821" s="51" t="s">
        <v>20534</v>
      </c>
      <c r="C5821" s="51" t="s">
        <v>10</v>
      </c>
      <c r="D5821" s="51">
        <v>368.3</v>
      </c>
    </row>
    <row r="5822" spans="1:4" ht="15.75" customHeight="1" x14ac:dyDescent="0.3">
      <c r="A5822" s="51">
        <v>5605966</v>
      </c>
      <c r="B5822" s="51" t="s">
        <v>20535</v>
      </c>
      <c r="C5822" s="51" t="s">
        <v>10</v>
      </c>
      <c r="D5822" s="51">
        <v>409.92</v>
      </c>
    </row>
    <row r="5823" spans="1:4" ht="15.75" customHeight="1" x14ac:dyDescent="0.3">
      <c r="A5823" s="51">
        <v>5605967</v>
      </c>
      <c r="B5823" s="51" t="s">
        <v>20536</v>
      </c>
      <c r="C5823" s="51" t="s">
        <v>10</v>
      </c>
      <c r="D5823" s="51">
        <v>460.71</v>
      </c>
    </row>
    <row r="5824" spans="1:4" ht="15.75" customHeight="1" x14ac:dyDescent="0.3">
      <c r="A5824" s="51">
        <v>5605968</v>
      </c>
      <c r="B5824" s="51" t="s">
        <v>20537</v>
      </c>
      <c r="C5824" s="51" t="s">
        <v>10</v>
      </c>
      <c r="D5824" s="51">
        <v>563.54</v>
      </c>
    </row>
    <row r="5825" spans="1:4" ht="15.75" customHeight="1" x14ac:dyDescent="0.3">
      <c r="A5825" s="51">
        <v>5605969</v>
      </c>
      <c r="B5825" s="51" t="s">
        <v>20538</v>
      </c>
      <c r="C5825" s="51" t="s">
        <v>10</v>
      </c>
      <c r="D5825" s="51">
        <v>682.02</v>
      </c>
    </row>
    <row r="5826" spans="1:4" ht="15.75" customHeight="1" x14ac:dyDescent="0.3">
      <c r="A5826" s="51">
        <v>5909130</v>
      </c>
      <c r="B5826" s="51" t="s">
        <v>20539</v>
      </c>
      <c r="C5826" s="51" t="s">
        <v>19071</v>
      </c>
      <c r="D5826" s="51">
        <v>25.97</v>
      </c>
    </row>
    <row r="5827" spans="1:4" ht="15.75" customHeight="1" x14ac:dyDescent="0.3">
      <c r="A5827" s="51">
        <v>5914703</v>
      </c>
      <c r="B5827" s="51" t="s">
        <v>20540</v>
      </c>
      <c r="C5827" s="51" t="s">
        <v>19071</v>
      </c>
      <c r="D5827" s="51">
        <v>5.6</v>
      </c>
    </row>
    <row r="5828" spans="1:4" ht="15.75" customHeight="1" x14ac:dyDescent="0.3">
      <c r="A5828" s="51">
        <v>5914704</v>
      </c>
      <c r="B5828" s="51" t="s">
        <v>20541</v>
      </c>
      <c r="C5828" s="51" t="s">
        <v>19071</v>
      </c>
      <c r="D5828" s="51">
        <v>5.7</v>
      </c>
    </row>
    <row r="5829" spans="1:4" ht="15.75" customHeight="1" x14ac:dyDescent="0.3">
      <c r="A5829" s="51">
        <v>5914710</v>
      </c>
      <c r="B5829" s="51" t="s">
        <v>20542</v>
      </c>
      <c r="C5829" s="51" t="s">
        <v>19071</v>
      </c>
      <c r="D5829" s="51">
        <v>10.93</v>
      </c>
    </row>
    <row r="5830" spans="1:4" ht="15.75" customHeight="1" x14ac:dyDescent="0.3">
      <c r="A5830" s="51">
        <v>5914711</v>
      </c>
      <c r="B5830" s="51" t="s">
        <v>20543</v>
      </c>
      <c r="C5830" s="51" t="s">
        <v>19071</v>
      </c>
      <c r="D5830" s="51">
        <v>9.7899999999999991</v>
      </c>
    </row>
    <row r="5831" spans="1:4" ht="15.75" customHeight="1" x14ac:dyDescent="0.3">
      <c r="A5831" s="51">
        <v>5914712</v>
      </c>
      <c r="B5831" s="51" t="s">
        <v>20544</v>
      </c>
      <c r="C5831" s="51" t="s">
        <v>19071</v>
      </c>
      <c r="D5831" s="51">
        <v>9.91</v>
      </c>
    </row>
    <row r="5832" spans="1:4" ht="15.75" customHeight="1" x14ac:dyDescent="0.3">
      <c r="A5832" s="51">
        <v>5915369</v>
      </c>
      <c r="B5832" s="51" t="s">
        <v>20545</v>
      </c>
      <c r="C5832" s="51" t="s">
        <v>14704</v>
      </c>
      <c r="D5832" s="51">
        <v>8011.91</v>
      </c>
    </row>
    <row r="5833" spans="1:4" ht="15.75" customHeight="1" x14ac:dyDescent="0.3">
      <c r="A5833" s="51">
        <v>5915401</v>
      </c>
      <c r="B5833" s="51" t="s">
        <v>20546</v>
      </c>
      <c r="C5833" s="51" t="s">
        <v>14704</v>
      </c>
      <c r="D5833" s="51">
        <v>7370.6</v>
      </c>
    </row>
    <row r="5834" spans="1:4" ht="15.75" customHeight="1" x14ac:dyDescent="0.3">
      <c r="A5834" s="51">
        <v>5915402</v>
      </c>
      <c r="B5834" s="51" t="s">
        <v>20547</v>
      </c>
      <c r="C5834" s="51" t="s">
        <v>14704</v>
      </c>
      <c r="D5834" s="51">
        <v>4339.82</v>
      </c>
    </row>
    <row r="5835" spans="1:4" ht="15.75" customHeight="1" x14ac:dyDescent="0.3">
      <c r="A5835" s="51">
        <v>5915400</v>
      </c>
      <c r="B5835" s="51" t="s">
        <v>20548</v>
      </c>
      <c r="C5835" s="51" t="s">
        <v>14704</v>
      </c>
      <c r="D5835" s="51">
        <v>3902.42</v>
      </c>
    </row>
    <row r="5836" spans="1:4" ht="15.75" customHeight="1" x14ac:dyDescent="0.3">
      <c r="A5836" s="51">
        <v>5914651</v>
      </c>
      <c r="B5836" s="51" t="s">
        <v>20549</v>
      </c>
      <c r="C5836" s="51" t="s">
        <v>19071</v>
      </c>
      <c r="D5836" s="51">
        <v>2.62</v>
      </c>
    </row>
    <row r="5837" spans="1:4" ht="15.75" customHeight="1" x14ac:dyDescent="0.3">
      <c r="A5837" s="51">
        <v>5914648</v>
      </c>
      <c r="B5837" s="51" t="s">
        <v>20550</v>
      </c>
      <c r="C5837" s="51" t="s">
        <v>19071</v>
      </c>
      <c r="D5837" s="51">
        <v>7.93</v>
      </c>
    </row>
    <row r="5838" spans="1:4" ht="15.75" customHeight="1" x14ac:dyDescent="0.3">
      <c r="A5838" s="51">
        <v>5914647</v>
      </c>
      <c r="B5838" s="51" t="s">
        <v>20551</v>
      </c>
      <c r="C5838" s="51" t="s">
        <v>19071</v>
      </c>
      <c r="D5838" s="51">
        <v>1.83</v>
      </c>
    </row>
    <row r="5839" spans="1:4" ht="15.75" customHeight="1" x14ac:dyDescent="0.3">
      <c r="A5839" s="51">
        <v>5915411</v>
      </c>
      <c r="B5839" s="51" t="s">
        <v>20552</v>
      </c>
      <c r="C5839" s="51" t="s">
        <v>19071</v>
      </c>
      <c r="D5839" s="51">
        <v>3.61</v>
      </c>
    </row>
    <row r="5840" spans="1:4" ht="15.75" customHeight="1" x14ac:dyDescent="0.3">
      <c r="A5840" s="51">
        <v>5915409</v>
      </c>
      <c r="B5840" s="51" t="s">
        <v>20553</v>
      </c>
      <c r="C5840" s="51" t="s">
        <v>19071</v>
      </c>
      <c r="D5840" s="51">
        <v>8.91</v>
      </c>
    </row>
    <row r="5841" spans="1:4" ht="15.75" customHeight="1" x14ac:dyDescent="0.3">
      <c r="A5841" s="51">
        <v>5915407</v>
      </c>
      <c r="B5841" s="51" t="s">
        <v>20554</v>
      </c>
      <c r="C5841" s="51" t="s">
        <v>19071</v>
      </c>
      <c r="D5841" s="51">
        <v>2.82</v>
      </c>
    </row>
    <row r="5842" spans="1:4" ht="15.75" customHeight="1" x14ac:dyDescent="0.3">
      <c r="A5842" s="51">
        <v>5914354</v>
      </c>
      <c r="B5842" s="51" t="s">
        <v>20555</v>
      </c>
      <c r="C5842" s="51" t="s">
        <v>19071</v>
      </c>
      <c r="D5842" s="51">
        <v>1.91</v>
      </c>
    </row>
    <row r="5843" spans="1:4" ht="15.75" customHeight="1" x14ac:dyDescent="0.3">
      <c r="A5843" s="51">
        <v>5915406</v>
      </c>
      <c r="B5843" s="51" t="s">
        <v>20556</v>
      </c>
      <c r="C5843" s="51" t="s">
        <v>19071</v>
      </c>
      <c r="D5843" s="51">
        <v>9.74</v>
      </c>
    </row>
    <row r="5844" spans="1:4" ht="15.75" customHeight="1" x14ac:dyDescent="0.3">
      <c r="A5844" s="51">
        <v>5914652</v>
      </c>
      <c r="B5844" s="51" t="s">
        <v>20557</v>
      </c>
      <c r="C5844" s="51" t="s">
        <v>19071</v>
      </c>
      <c r="D5844" s="51">
        <v>3.51</v>
      </c>
    </row>
    <row r="5845" spans="1:4" ht="15.75" customHeight="1" x14ac:dyDescent="0.3">
      <c r="A5845" s="51">
        <v>5915417</v>
      </c>
      <c r="B5845" s="51" t="s">
        <v>20558</v>
      </c>
      <c r="C5845" s="51" t="s">
        <v>19071</v>
      </c>
      <c r="D5845" s="51">
        <v>5.55</v>
      </c>
    </row>
    <row r="5846" spans="1:4" ht="15.75" customHeight="1" x14ac:dyDescent="0.3">
      <c r="A5846" s="51">
        <v>5915414</v>
      </c>
      <c r="B5846" s="51" t="s">
        <v>20559</v>
      </c>
      <c r="C5846" s="51" t="s">
        <v>19071</v>
      </c>
      <c r="D5846" s="51">
        <v>2.92</v>
      </c>
    </row>
    <row r="5847" spans="1:4" ht="15.75" customHeight="1" x14ac:dyDescent="0.3">
      <c r="A5847" s="51">
        <v>5914351</v>
      </c>
      <c r="B5847" s="51" t="s">
        <v>20560</v>
      </c>
      <c r="C5847" s="51" t="s">
        <v>19071</v>
      </c>
      <c r="D5847" s="51">
        <v>2.69</v>
      </c>
    </row>
    <row r="5848" spans="1:4" ht="15.75" customHeight="1" x14ac:dyDescent="0.3">
      <c r="A5848" s="51">
        <v>5914645</v>
      </c>
      <c r="B5848" s="51" t="s">
        <v>20561</v>
      </c>
      <c r="C5848" s="51" t="s">
        <v>19071</v>
      </c>
      <c r="D5848" s="51">
        <v>2.91</v>
      </c>
    </row>
    <row r="5849" spans="1:4" ht="15.75" customHeight="1" x14ac:dyDescent="0.3">
      <c r="A5849" s="51">
        <v>5914642</v>
      </c>
      <c r="B5849" s="51" t="s">
        <v>20562</v>
      </c>
      <c r="C5849" s="51" t="s">
        <v>19071</v>
      </c>
      <c r="D5849" s="51">
        <v>5.62</v>
      </c>
    </row>
    <row r="5850" spans="1:4" ht="15.75" customHeight="1" x14ac:dyDescent="0.3">
      <c r="A5850" s="51">
        <v>5914641</v>
      </c>
      <c r="B5850" s="51" t="s">
        <v>20563</v>
      </c>
      <c r="C5850" s="51" t="s">
        <v>19071</v>
      </c>
      <c r="D5850" s="51">
        <v>2.02</v>
      </c>
    </row>
    <row r="5851" spans="1:4" ht="15.75" customHeight="1" x14ac:dyDescent="0.3">
      <c r="A5851" s="51">
        <v>5915456</v>
      </c>
      <c r="B5851" s="51" t="s">
        <v>20564</v>
      </c>
      <c r="C5851" s="51" t="s">
        <v>19071</v>
      </c>
      <c r="D5851" s="51">
        <v>3.8</v>
      </c>
    </row>
    <row r="5852" spans="1:4" ht="15.75" customHeight="1" x14ac:dyDescent="0.3">
      <c r="A5852" s="51">
        <v>5915454</v>
      </c>
      <c r="B5852" s="51" t="s">
        <v>20565</v>
      </c>
      <c r="C5852" s="51" t="s">
        <v>19071</v>
      </c>
      <c r="D5852" s="51">
        <v>6.51</v>
      </c>
    </row>
    <row r="5853" spans="1:4" ht="15.75" customHeight="1" x14ac:dyDescent="0.3">
      <c r="A5853" s="51">
        <v>5915399</v>
      </c>
      <c r="B5853" s="51" t="s">
        <v>20566</v>
      </c>
      <c r="C5853" s="51" t="s">
        <v>19071</v>
      </c>
      <c r="D5853" s="51">
        <v>2.91</v>
      </c>
    </row>
    <row r="5854" spans="1:4" ht="15.75" customHeight="1" x14ac:dyDescent="0.3">
      <c r="A5854" s="51">
        <v>5914353</v>
      </c>
      <c r="B5854" s="51" t="s">
        <v>20567</v>
      </c>
      <c r="C5854" s="51" t="s">
        <v>19071</v>
      </c>
      <c r="D5854" s="51">
        <v>1.52</v>
      </c>
    </row>
    <row r="5855" spans="1:4" ht="15.75" customHeight="1" x14ac:dyDescent="0.3">
      <c r="A5855" s="51">
        <v>5915470</v>
      </c>
      <c r="B5855" s="51" t="s">
        <v>20568</v>
      </c>
      <c r="C5855" s="51" t="s">
        <v>19071</v>
      </c>
      <c r="D5855" s="51">
        <v>2.1800000000000002</v>
      </c>
    </row>
    <row r="5856" spans="1:4" ht="15.75" customHeight="1" x14ac:dyDescent="0.3">
      <c r="A5856" s="51">
        <v>5915459</v>
      </c>
      <c r="B5856" s="51" t="s">
        <v>20569</v>
      </c>
      <c r="C5856" s="51" t="s">
        <v>19071</v>
      </c>
      <c r="D5856" s="51">
        <v>7.54</v>
      </c>
    </row>
    <row r="5857" spans="1:4" ht="15.75" customHeight="1" x14ac:dyDescent="0.3">
      <c r="A5857" s="51">
        <v>5915476</v>
      </c>
      <c r="B5857" s="51" t="s">
        <v>20570</v>
      </c>
      <c r="C5857" s="51" t="s">
        <v>19071</v>
      </c>
      <c r="D5857" s="51">
        <v>31.66</v>
      </c>
    </row>
    <row r="5858" spans="1:4" ht="15.75" customHeight="1" x14ac:dyDescent="0.3">
      <c r="A5858" s="51">
        <v>5914702</v>
      </c>
      <c r="B5858" s="51" t="s">
        <v>20571</v>
      </c>
      <c r="C5858" s="51" t="s">
        <v>19071</v>
      </c>
      <c r="D5858" s="51">
        <v>14.57</v>
      </c>
    </row>
    <row r="5859" spans="1:4" ht="15.75" customHeight="1" x14ac:dyDescent="0.3">
      <c r="A5859" s="51">
        <v>5914701</v>
      </c>
      <c r="B5859" s="51" t="s">
        <v>20572</v>
      </c>
      <c r="C5859" s="51" t="s">
        <v>19071</v>
      </c>
      <c r="D5859" s="51">
        <v>15.1</v>
      </c>
    </row>
    <row r="5860" spans="1:4" ht="15.75" customHeight="1" x14ac:dyDescent="0.3">
      <c r="A5860" s="51">
        <v>5915018</v>
      </c>
      <c r="B5860" s="51" t="s">
        <v>20573</v>
      </c>
      <c r="C5860" s="51" t="s">
        <v>19071</v>
      </c>
      <c r="D5860" s="51">
        <v>9.77</v>
      </c>
    </row>
    <row r="5861" spans="1:4" ht="15.75" customHeight="1" x14ac:dyDescent="0.3">
      <c r="A5861" s="51">
        <v>5906592</v>
      </c>
      <c r="B5861" s="51" t="s">
        <v>20574</v>
      </c>
      <c r="C5861" s="51" t="s">
        <v>14704</v>
      </c>
      <c r="D5861" s="51">
        <v>32.82</v>
      </c>
    </row>
    <row r="5862" spans="1:4" ht="15.75" customHeight="1" x14ac:dyDescent="0.3">
      <c r="A5862" s="51">
        <v>5906591</v>
      </c>
      <c r="B5862" s="51" t="s">
        <v>20575</v>
      </c>
      <c r="C5862" s="51" t="s">
        <v>14704</v>
      </c>
      <c r="D5862" s="51">
        <v>31.24</v>
      </c>
    </row>
    <row r="5863" spans="1:4" ht="15.75" customHeight="1" x14ac:dyDescent="0.3">
      <c r="A5863" s="51">
        <v>5914653</v>
      </c>
      <c r="B5863" s="51" t="s">
        <v>20576</v>
      </c>
      <c r="C5863" s="51" t="s">
        <v>19071</v>
      </c>
      <c r="D5863" s="51">
        <v>3.51</v>
      </c>
    </row>
    <row r="5864" spans="1:4" ht="15.75" customHeight="1" x14ac:dyDescent="0.3">
      <c r="A5864" s="51">
        <v>5915405</v>
      </c>
      <c r="B5864" s="51" t="s">
        <v>20577</v>
      </c>
      <c r="C5864" s="51" t="s">
        <v>19071</v>
      </c>
      <c r="D5864" s="51">
        <v>5.63</v>
      </c>
    </row>
    <row r="5865" spans="1:4" ht="15.75" customHeight="1" x14ac:dyDescent="0.3">
      <c r="A5865" s="51">
        <v>5914657</v>
      </c>
      <c r="B5865" s="51" t="s">
        <v>20578</v>
      </c>
      <c r="C5865" s="51" t="s">
        <v>19071</v>
      </c>
      <c r="D5865" s="51">
        <v>17.38</v>
      </c>
    </row>
    <row r="5866" spans="1:4" ht="15.75" customHeight="1" x14ac:dyDescent="0.3">
      <c r="A5866" s="51">
        <v>5914363</v>
      </c>
      <c r="B5866" s="51" t="s">
        <v>20579</v>
      </c>
      <c r="C5866" s="51" t="s">
        <v>19071</v>
      </c>
      <c r="D5866" s="51">
        <v>17.399999999999999</v>
      </c>
    </row>
    <row r="5867" spans="1:4" ht="15.75" customHeight="1" x14ac:dyDescent="0.3">
      <c r="A5867" s="51">
        <v>5914646</v>
      </c>
      <c r="B5867" s="51" t="s">
        <v>20580</v>
      </c>
      <c r="C5867" s="51" t="s">
        <v>19071</v>
      </c>
      <c r="D5867" s="51">
        <v>9.0399999999999991</v>
      </c>
    </row>
    <row r="5868" spans="1:4" ht="15.75" customHeight="1" x14ac:dyDescent="0.3">
      <c r="A5868" s="51">
        <v>5919535</v>
      </c>
      <c r="B5868" s="51" t="s">
        <v>20581</v>
      </c>
      <c r="C5868" s="51" t="s">
        <v>19071</v>
      </c>
      <c r="D5868" s="51">
        <v>19.2</v>
      </c>
    </row>
    <row r="5869" spans="1:4" ht="15.75" customHeight="1" x14ac:dyDescent="0.3">
      <c r="A5869" s="51">
        <v>5919533</v>
      </c>
      <c r="B5869" s="51" t="s">
        <v>20582</v>
      </c>
      <c r="C5869" s="51" t="s">
        <v>19071</v>
      </c>
      <c r="D5869" s="51">
        <v>64.58</v>
      </c>
    </row>
    <row r="5870" spans="1:4" ht="15.75" customHeight="1" x14ac:dyDescent="0.3">
      <c r="A5870" s="51">
        <v>5919534</v>
      </c>
      <c r="B5870" s="51" t="s">
        <v>20583</v>
      </c>
      <c r="C5870" s="51" t="s">
        <v>19071</v>
      </c>
      <c r="D5870" s="51">
        <v>58.95</v>
      </c>
    </row>
    <row r="5871" spans="1:4" ht="15.75" customHeight="1" x14ac:dyDescent="0.3">
      <c r="A5871" s="51">
        <v>5909007</v>
      </c>
      <c r="B5871" s="51" t="s">
        <v>20584</v>
      </c>
      <c r="C5871" s="51" t="s">
        <v>19071</v>
      </c>
      <c r="D5871" s="51">
        <v>17.79</v>
      </c>
    </row>
    <row r="5872" spans="1:4" ht="15.75" customHeight="1" x14ac:dyDescent="0.3">
      <c r="A5872" s="51">
        <v>5919538</v>
      </c>
      <c r="B5872" s="51" t="s">
        <v>20585</v>
      </c>
      <c r="C5872" s="51" t="s">
        <v>19071</v>
      </c>
      <c r="D5872" s="51">
        <v>14.97</v>
      </c>
    </row>
    <row r="5873" spans="1:4" ht="15.75" customHeight="1" x14ac:dyDescent="0.3">
      <c r="A5873" s="51">
        <v>5919540</v>
      </c>
      <c r="B5873" s="51" t="s">
        <v>20586</v>
      </c>
      <c r="C5873" s="51" t="s">
        <v>19071</v>
      </c>
      <c r="D5873" s="51">
        <v>3.43</v>
      </c>
    </row>
    <row r="5874" spans="1:4" ht="15.75" customHeight="1" x14ac:dyDescent="0.3">
      <c r="A5874" s="51">
        <v>5914705</v>
      </c>
      <c r="B5874" s="51" t="s">
        <v>20587</v>
      </c>
      <c r="C5874" s="51" t="s">
        <v>19071</v>
      </c>
      <c r="D5874" s="51">
        <v>21.85</v>
      </c>
    </row>
    <row r="5875" spans="1:4" ht="15.75" customHeight="1" x14ac:dyDescent="0.3">
      <c r="A5875" s="51">
        <v>5914706</v>
      </c>
      <c r="B5875" s="51" t="s">
        <v>20588</v>
      </c>
      <c r="C5875" s="51" t="s">
        <v>19071</v>
      </c>
      <c r="D5875" s="51">
        <v>19.57</v>
      </c>
    </row>
    <row r="5876" spans="1:4" ht="15.75" customHeight="1" x14ac:dyDescent="0.3">
      <c r="A5876" s="51">
        <v>5914707</v>
      </c>
      <c r="B5876" s="51" t="s">
        <v>20589</v>
      </c>
      <c r="C5876" s="51" t="s">
        <v>19071</v>
      </c>
      <c r="D5876" s="51">
        <v>19.82</v>
      </c>
    </row>
    <row r="5877" spans="1:4" ht="15.75" customHeight="1" x14ac:dyDescent="0.3">
      <c r="A5877" s="51">
        <v>5914677</v>
      </c>
      <c r="B5877" s="51" t="s">
        <v>20590</v>
      </c>
      <c r="C5877" s="51" t="s">
        <v>19071</v>
      </c>
      <c r="D5877" s="51">
        <v>29.19</v>
      </c>
    </row>
    <row r="5878" spans="1:4" ht="15.75" customHeight="1" x14ac:dyDescent="0.3">
      <c r="A5878" s="51">
        <v>5914676</v>
      </c>
      <c r="B5878" s="51" t="s">
        <v>20591</v>
      </c>
      <c r="C5878" s="51" t="s">
        <v>19071</v>
      </c>
      <c r="D5878" s="51">
        <v>24.87</v>
      </c>
    </row>
    <row r="5879" spans="1:4" ht="15.75" customHeight="1" x14ac:dyDescent="0.3">
      <c r="A5879" s="51">
        <v>5915016</v>
      </c>
      <c r="B5879" s="51" t="s">
        <v>20592</v>
      </c>
      <c r="C5879" s="51" t="s">
        <v>19071</v>
      </c>
      <c r="D5879" s="51">
        <v>15.64</v>
      </c>
    </row>
    <row r="5880" spans="1:4" ht="15.75" customHeight="1" x14ac:dyDescent="0.3">
      <c r="A5880" s="51">
        <v>5915017</v>
      </c>
      <c r="B5880" s="51" t="s">
        <v>20593</v>
      </c>
      <c r="C5880" s="51" t="s">
        <v>19071</v>
      </c>
      <c r="D5880" s="51">
        <v>18.920000000000002</v>
      </c>
    </row>
    <row r="5881" spans="1:4" ht="15.75" customHeight="1" x14ac:dyDescent="0.3">
      <c r="A5881" s="51">
        <v>5914678</v>
      </c>
      <c r="B5881" s="51" t="s">
        <v>20594</v>
      </c>
      <c r="C5881" s="51" t="s">
        <v>19071</v>
      </c>
      <c r="D5881" s="51">
        <v>35.29</v>
      </c>
    </row>
    <row r="5882" spans="1:4" ht="15.75" customHeight="1" x14ac:dyDescent="0.3">
      <c r="A5882" s="51">
        <v>5914679</v>
      </c>
      <c r="B5882" s="51" t="s">
        <v>20595</v>
      </c>
      <c r="C5882" s="51" t="s">
        <v>19071</v>
      </c>
      <c r="D5882" s="51">
        <v>55.62</v>
      </c>
    </row>
    <row r="5883" spans="1:4" ht="15.75" customHeight="1" x14ac:dyDescent="0.3">
      <c r="A5883" s="51">
        <v>5914681</v>
      </c>
      <c r="B5883" s="51" t="s">
        <v>20596</v>
      </c>
      <c r="C5883" s="51" t="s">
        <v>19071</v>
      </c>
      <c r="D5883" s="51">
        <v>66.349999999999994</v>
      </c>
    </row>
    <row r="5884" spans="1:4" ht="15.75" customHeight="1" x14ac:dyDescent="0.3">
      <c r="A5884" s="51">
        <v>5914680</v>
      </c>
      <c r="B5884" s="51" t="s">
        <v>20597</v>
      </c>
      <c r="C5884" s="51" t="s">
        <v>19071</v>
      </c>
      <c r="D5884" s="51">
        <v>46.68</v>
      </c>
    </row>
    <row r="5885" spans="1:4" ht="15.75" customHeight="1" x14ac:dyDescent="0.3">
      <c r="A5885" s="51">
        <v>5915015</v>
      </c>
      <c r="B5885" s="51" t="s">
        <v>20598</v>
      </c>
      <c r="C5885" s="51" t="s">
        <v>19071</v>
      </c>
      <c r="D5885" s="51">
        <v>21.25</v>
      </c>
    </row>
    <row r="5886" spans="1:4" ht="15.75" customHeight="1" x14ac:dyDescent="0.3">
      <c r="A5886" s="51">
        <v>5915373</v>
      </c>
      <c r="B5886" s="51" t="s">
        <v>20599</v>
      </c>
      <c r="C5886" s="51" t="s">
        <v>19071</v>
      </c>
      <c r="D5886" s="51">
        <v>18.8</v>
      </c>
    </row>
    <row r="5887" spans="1:4" ht="15.75" customHeight="1" x14ac:dyDescent="0.3">
      <c r="A5887" s="51">
        <v>5914333</v>
      </c>
      <c r="B5887" s="51" t="s">
        <v>20600</v>
      </c>
      <c r="C5887" s="51" t="s">
        <v>19071</v>
      </c>
      <c r="D5887" s="51">
        <v>33.4</v>
      </c>
    </row>
    <row r="5888" spans="1:4" ht="15.75" customHeight="1" x14ac:dyDescent="0.3">
      <c r="A5888" s="51">
        <v>5914655</v>
      </c>
      <c r="B5888" s="51" t="s">
        <v>20601</v>
      </c>
      <c r="C5888" s="51" t="s">
        <v>19071</v>
      </c>
      <c r="D5888" s="51">
        <v>36.090000000000003</v>
      </c>
    </row>
    <row r="5889" spans="1:4" ht="15.75" customHeight="1" x14ac:dyDescent="0.3">
      <c r="A5889" s="51">
        <v>5915474</v>
      </c>
      <c r="B5889" s="51" t="s">
        <v>20602</v>
      </c>
      <c r="C5889" s="51" t="s">
        <v>19071</v>
      </c>
      <c r="D5889" s="51">
        <v>33.979999999999997</v>
      </c>
    </row>
    <row r="5890" spans="1:4" ht="15.75" customHeight="1" x14ac:dyDescent="0.3">
      <c r="A5890" s="51">
        <v>5914654</v>
      </c>
      <c r="B5890" s="51" t="s">
        <v>20603</v>
      </c>
      <c r="C5890" s="51" t="s">
        <v>19071</v>
      </c>
      <c r="D5890" s="51">
        <v>31.06</v>
      </c>
    </row>
    <row r="5891" spans="1:4" ht="15.75" customHeight="1" x14ac:dyDescent="0.3">
      <c r="A5891" s="51">
        <v>5914686</v>
      </c>
      <c r="B5891" s="51" t="s">
        <v>20604</v>
      </c>
      <c r="C5891" s="51" t="s">
        <v>19071</v>
      </c>
      <c r="D5891" s="51">
        <v>24.58</v>
      </c>
    </row>
    <row r="5892" spans="1:4" ht="15.75" customHeight="1" x14ac:dyDescent="0.3">
      <c r="A5892" s="51">
        <v>5914685</v>
      </c>
      <c r="B5892" s="51" t="s">
        <v>20605</v>
      </c>
      <c r="C5892" s="51" t="s">
        <v>19071</v>
      </c>
      <c r="D5892" s="51">
        <v>25.01</v>
      </c>
    </row>
    <row r="5893" spans="1:4" ht="15.75" customHeight="1" x14ac:dyDescent="0.3">
      <c r="A5893" s="51">
        <v>5914682</v>
      </c>
      <c r="B5893" s="51" t="s">
        <v>20606</v>
      </c>
      <c r="C5893" s="51" t="s">
        <v>19071</v>
      </c>
      <c r="D5893" s="51">
        <v>32.119999999999997</v>
      </c>
    </row>
    <row r="5894" spans="1:4" ht="15.75" customHeight="1" x14ac:dyDescent="0.3">
      <c r="A5894" s="51">
        <v>5915019</v>
      </c>
      <c r="B5894" s="51" t="s">
        <v>20607</v>
      </c>
      <c r="C5894" s="51" t="s">
        <v>19071</v>
      </c>
      <c r="D5894" s="51">
        <v>13.25</v>
      </c>
    </row>
    <row r="5895" spans="1:4" ht="15.75" customHeight="1" x14ac:dyDescent="0.3">
      <c r="A5895" s="51">
        <v>5914683</v>
      </c>
      <c r="B5895" s="51" t="s">
        <v>20608</v>
      </c>
      <c r="C5895" s="51" t="s">
        <v>19071</v>
      </c>
      <c r="D5895" s="51">
        <v>36.49</v>
      </c>
    </row>
    <row r="5896" spans="1:4" ht="15.75" customHeight="1" x14ac:dyDescent="0.3">
      <c r="A5896" s="51">
        <v>5915020</v>
      </c>
      <c r="B5896" s="51" t="s">
        <v>20609</v>
      </c>
      <c r="C5896" s="51" t="s">
        <v>19071</v>
      </c>
      <c r="D5896" s="51">
        <v>15.24</v>
      </c>
    </row>
    <row r="5897" spans="1:4" ht="15.75" customHeight="1" x14ac:dyDescent="0.3">
      <c r="A5897" s="51">
        <v>5914684</v>
      </c>
      <c r="B5897" s="51" t="s">
        <v>20610</v>
      </c>
      <c r="C5897" s="51" t="s">
        <v>19071</v>
      </c>
      <c r="D5897" s="51">
        <v>27.84</v>
      </c>
    </row>
    <row r="5898" spans="1:4" ht="15.75" customHeight="1" x14ac:dyDescent="0.3">
      <c r="A5898" s="51">
        <v>5915021</v>
      </c>
      <c r="B5898" s="51" t="s">
        <v>20611</v>
      </c>
      <c r="C5898" s="51" t="s">
        <v>19071</v>
      </c>
      <c r="D5898" s="51">
        <v>11.49</v>
      </c>
    </row>
    <row r="5899" spans="1:4" ht="15.75" customHeight="1" x14ac:dyDescent="0.3">
      <c r="A5899" s="51">
        <v>5914675</v>
      </c>
      <c r="B5899" s="51" t="s">
        <v>20612</v>
      </c>
      <c r="C5899" s="51" t="s">
        <v>19071</v>
      </c>
      <c r="D5899" s="51">
        <v>3.06</v>
      </c>
    </row>
    <row r="5900" spans="1:4" ht="15.75" customHeight="1" x14ac:dyDescent="0.3">
      <c r="A5900" s="51">
        <v>5915433</v>
      </c>
      <c r="B5900" s="51" t="s">
        <v>20613</v>
      </c>
      <c r="C5900" s="51" t="s">
        <v>19071</v>
      </c>
      <c r="D5900" s="51">
        <v>38.28</v>
      </c>
    </row>
    <row r="5901" spans="1:4" ht="15.75" customHeight="1" x14ac:dyDescent="0.3">
      <c r="A5901" s="51">
        <v>5914304</v>
      </c>
      <c r="B5901" s="51" t="s">
        <v>20614</v>
      </c>
      <c r="C5901" s="51" t="s">
        <v>19071</v>
      </c>
      <c r="D5901" s="51">
        <v>3.69</v>
      </c>
    </row>
    <row r="5902" spans="1:4" ht="15.75" customHeight="1" x14ac:dyDescent="0.3">
      <c r="A5902" s="51">
        <v>5914305</v>
      </c>
      <c r="B5902" s="51" t="s">
        <v>20615</v>
      </c>
      <c r="C5902" s="51" t="s">
        <v>19071</v>
      </c>
      <c r="D5902" s="51">
        <v>3.65</v>
      </c>
    </row>
    <row r="5903" spans="1:4" ht="15.75" customHeight="1" x14ac:dyDescent="0.3">
      <c r="A5903" s="51">
        <v>5915440</v>
      </c>
      <c r="B5903" s="51" t="s">
        <v>20616</v>
      </c>
      <c r="C5903" s="51" t="s">
        <v>19071</v>
      </c>
      <c r="D5903" s="51">
        <v>3.26</v>
      </c>
    </row>
    <row r="5904" spans="1:4" ht="15.75" customHeight="1" x14ac:dyDescent="0.3">
      <c r="A5904" s="51">
        <v>5914306</v>
      </c>
      <c r="B5904" s="51" t="s">
        <v>20617</v>
      </c>
      <c r="C5904" s="51" t="s">
        <v>19071</v>
      </c>
      <c r="D5904" s="51">
        <v>3.03</v>
      </c>
    </row>
    <row r="5905" spans="1:4" ht="15.75" customHeight="1" x14ac:dyDescent="0.3">
      <c r="A5905" s="51">
        <v>5914307</v>
      </c>
      <c r="B5905" s="51" t="s">
        <v>20618</v>
      </c>
      <c r="C5905" s="51" t="s">
        <v>19071</v>
      </c>
      <c r="D5905" s="51">
        <v>2.87</v>
      </c>
    </row>
    <row r="5906" spans="1:4" ht="15.75" customHeight="1" x14ac:dyDescent="0.3">
      <c r="A5906" s="51">
        <v>5914308</v>
      </c>
      <c r="B5906" s="51" t="s">
        <v>20619</v>
      </c>
      <c r="C5906" s="51" t="s">
        <v>19071</v>
      </c>
      <c r="D5906" s="51">
        <v>2.77</v>
      </c>
    </row>
    <row r="5907" spans="1:4" ht="15.75" customHeight="1" x14ac:dyDescent="0.3">
      <c r="A5907" s="51">
        <v>5914309</v>
      </c>
      <c r="B5907" s="51" t="s">
        <v>20620</v>
      </c>
      <c r="C5907" s="51" t="s">
        <v>19071</v>
      </c>
      <c r="D5907" s="51">
        <v>6.13</v>
      </c>
    </row>
    <row r="5908" spans="1:4" ht="15.75" customHeight="1" x14ac:dyDescent="0.3">
      <c r="A5908" s="51">
        <v>5914310</v>
      </c>
      <c r="B5908" s="51" t="s">
        <v>20621</v>
      </c>
      <c r="C5908" s="51" t="s">
        <v>19071</v>
      </c>
      <c r="D5908" s="51">
        <v>5.12</v>
      </c>
    </row>
    <row r="5909" spans="1:4" ht="15.75" customHeight="1" x14ac:dyDescent="0.3">
      <c r="A5909" s="51">
        <v>5914352</v>
      </c>
      <c r="B5909" s="51" t="s">
        <v>20622</v>
      </c>
      <c r="C5909" s="51" t="s">
        <v>19071</v>
      </c>
      <c r="D5909" s="51">
        <v>4.55</v>
      </c>
    </row>
    <row r="5910" spans="1:4" ht="15.75" customHeight="1" x14ac:dyDescent="0.3">
      <c r="A5910" s="51">
        <v>5914311</v>
      </c>
      <c r="B5910" s="51" t="s">
        <v>20623</v>
      </c>
      <c r="C5910" s="51" t="s">
        <v>19071</v>
      </c>
      <c r="D5910" s="51">
        <v>4.1900000000000004</v>
      </c>
    </row>
    <row r="5911" spans="1:4" ht="15.75" customHeight="1" x14ac:dyDescent="0.3">
      <c r="A5911" s="51">
        <v>5914312</v>
      </c>
      <c r="B5911" s="51" t="s">
        <v>20624</v>
      </c>
      <c r="C5911" s="51" t="s">
        <v>19071</v>
      </c>
      <c r="D5911" s="51">
        <v>3.96</v>
      </c>
    </row>
    <row r="5912" spans="1:4" ht="15.75" customHeight="1" x14ac:dyDescent="0.3">
      <c r="A5912" s="51">
        <v>5914313</v>
      </c>
      <c r="B5912" s="51" t="s">
        <v>20625</v>
      </c>
      <c r="C5912" s="51" t="s">
        <v>19071</v>
      </c>
      <c r="D5912" s="51">
        <v>3.79</v>
      </c>
    </row>
    <row r="5913" spans="1:4" ht="15.75" customHeight="1" x14ac:dyDescent="0.3">
      <c r="A5913" s="51">
        <v>5914339</v>
      </c>
      <c r="B5913" s="51" t="s">
        <v>20626</v>
      </c>
      <c r="C5913" s="51" t="s">
        <v>19071</v>
      </c>
      <c r="D5913" s="51">
        <v>9.6</v>
      </c>
    </row>
    <row r="5914" spans="1:4" ht="15.75" customHeight="1" x14ac:dyDescent="0.3">
      <c r="A5914" s="51">
        <v>5914650</v>
      </c>
      <c r="B5914" s="51" t="s">
        <v>20627</v>
      </c>
      <c r="C5914" s="51" t="s">
        <v>19071</v>
      </c>
      <c r="D5914" s="51">
        <v>11.61</v>
      </c>
    </row>
    <row r="5915" spans="1:4" ht="15.75" customHeight="1" x14ac:dyDescent="0.3">
      <c r="A5915" s="51">
        <v>5914358</v>
      </c>
      <c r="B5915" s="51" t="s">
        <v>20628</v>
      </c>
      <c r="C5915" s="51" t="s">
        <v>19071</v>
      </c>
      <c r="D5915" s="51">
        <v>9.06</v>
      </c>
    </row>
    <row r="5916" spans="1:4" ht="15.75" customHeight="1" x14ac:dyDescent="0.3">
      <c r="A5916" s="51">
        <v>5915421</v>
      </c>
      <c r="B5916" s="51" t="s">
        <v>20629</v>
      </c>
      <c r="C5916" s="51" t="s">
        <v>19071</v>
      </c>
      <c r="D5916" s="51">
        <v>26</v>
      </c>
    </row>
    <row r="5917" spans="1:4" ht="15.75" customHeight="1" x14ac:dyDescent="0.3">
      <c r="A5917" s="51">
        <v>5914649</v>
      </c>
      <c r="B5917" s="51" t="s">
        <v>20630</v>
      </c>
      <c r="C5917" s="51" t="s">
        <v>19071</v>
      </c>
      <c r="D5917" s="51">
        <v>8.07</v>
      </c>
    </row>
    <row r="5918" spans="1:4" ht="15.75" customHeight="1" x14ac:dyDescent="0.3">
      <c r="A5918" s="51">
        <v>5914643</v>
      </c>
      <c r="B5918" s="51" t="s">
        <v>20631</v>
      </c>
      <c r="C5918" s="51" t="s">
        <v>19071</v>
      </c>
      <c r="D5918" s="51">
        <v>5.43</v>
      </c>
    </row>
    <row r="5919" spans="1:4" ht="15.75" customHeight="1" x14ac:dyDescent="0.3">
      <c r="A5919" s="51">
        <v>5914328</v>
      </c>
      <c r="B5919" s="51" t="s">
        <v>20632</v>
      </c>
      <c r="C5919" s="51" t="s">
        <v>19071</v>
      </c>
      <c r="D5919" s="51">
        <v>28.31</v>
      </c>
    </row>
    <row r="5920" spans="1:4" ht="15.75" customHeight="1" x14ac:dyDescent="0.3">
      <c r="A5920" s="51">
        <v>5914610</v>
      </c>
      <c r="B5920" s="51" t="s">
        <v>20633</v>
      </c>
      <c r="C5920" s="51" t="s">
        <v>19071</v>
      </c>
      <c r="D5920" s="51">
        <v>37.49</v>
      </c>
    </row>
    <row r="5921" spans="1:4" ht="15.75" customHeight="1" x14ac:dyDescent="0.3">
      <c r="A5921" s="51">
        <v>5915408</v>
      </c>
      <c r="B5921" s="51" t="s">
        <v>20634</v>
      </c>
      <c r="C5921" s="51" t="s">
        <v>19071</v>
      </c>
      <c r="D5921" s="51">
        <v>5.81</v>
      </c>
    </row>
    <row r="5922" spans="1:4" ht="15.75" customHeight="1" x14ac:dyDescent="0.3">
      <c r="A5922" s="51">
        <v>5915306</v>
      </c>
      <c r="B5922" s="51" t="s">
        <v>20635</v>
      </c>
      <c r="C5922" s="51" t="s">
        <v>14704</v>
      </c>
      <c r="D5922" s="51">
        <v>36.270000000000003</v>
      </c>
    </row>
    <row r="5923" spans="1:4" ht="15.75" customHeight="1" x14ac:dyDescent="0.3">
      <c r="A5923" s="51">
        <v>5914708</v>
      </c>
      <c r="B5923" s="51" t="s">
        <v>20636</v>
      </c>
      <c r="C5923" s="51" t="s">
        <v>19071</v>
      </c>
      <c r="D5923" s="51">
        <v>40.9</v>
      </c>
    </row>
    <row r="5924" spans="1:4" ht="15.75" customHeight="1" x14ac:dyDescent="0.3">
      <c r="A5924" s="51">
        <v>5914687</v>
      </c>
      <c r="B5924" s="51" t="s">
        <v>20637</v>
      </c>
      <c r="C5924" s="51" t="s">
        <v>19071</v>
      </c>
      <c r="D5924" s="51">
        <v>41.35</v>
      </c>
    </row>
    <row r="5925" spans="1:4" ht="15.75" customHeight="1" x14ac:dyDescent="0.3">
      <c r="A5925" s="51">
        <v>5914709</v>
      </c>
      <c r="B5925" s="51" t="s">
        <v>20638</v>
      </c>
      <c r="C5925" s="51" t="s">
        <v>19071</v>
      </c>
      <c r="D5925" s="51">
        <v>45.04</v>
      </c>
    </row>
    <row r="5926" spans="1:4" ht="15.75" customHeight="1" x14ac:dyDescent="0.3">
      <c r="A5926" s="51">
        <v>5914688</v>
      </c>
      <c r="B5926" s="51" t="s">
        <v>20639</v>
      </c>
      <c r="C5926" s="51" t="s">
        <v>19071</v>
      </c>
      <c r="D5926" s="51">
        <v>44.96</v>
      </c>
    </row>
    <row r="5927" spans="1:4" ht="15.75" customHeight="1" x14ac:dyDescent="0.3">
      <c r="A5927" s="51">
        <v>5914695</v>
      </c>
      <c r="B5927" s="51" t="s">
        <v>20640</v>
      </c>
      <c r="C5927" s="51" t="s">
        <v>19071</v>
      </c>
      <c r="D5927" s="51">
        <v>32.1</v>
      </c>
    </row>
    <row r="5928" spans="1:4" ht="15.75" customHeight="1" x14ac:dyDescent="0.3">
      <c r="A5928" s="51">
        <v>5914689</v>
      </c>
      <c r="B5928" s="51" t="s">
        <v>20641</v>
      </c>
      <c r="C5928" s="51" t="s">
        <v>19071</v>
      </c>
      <c r="D5928" s="51">
        <v>32.44</v>
      </c>
    </row>
    <row r="5929" spans="1:4" ht="15.75" customHeight="1" x14ac:dyDescent="0.3">
      <c r="A5929" s="51">
        <v>5914696</v>
      </c>
      <c r="B5929" s="51" t="s">
        <v>20642</v>
      </c>
      <c r="C5929" s="51" t="s">
        <v>19071</v>
      </c>
      <c r="D5929" s="51">
        <v>35.340000000000003</v>
      </c>
    </row>
    <row r="5930" spans="1:4" ht="15.75" customHeight="1" x14ac:dyDescent="0.3">
      <c r="A5930" s="51">
        <v>5914690</v>
      </c>
      <c r="B5930" s="51" t="s">
        <v>20643</v>
      </c>
      <c r="C5930" s="51" t="s">
        <v>19071</v>
      </c>
      <c r="D5930" s="51">
        <v>35.28</v>
      </c>
    </row>
    <row r="5931" spans="1:4" ht="15.75" customHeight="1" x14ac:dyDescent="0.3">
      <c r="A5931" s="51">
        <v>5914697</v>
      </c>
      <c r="B5931" s="51" t="s">
        <v>20644</v>
      </c>
      <c r="C5931" s="51" t="s">
        <v>19071</v>
      </c>
      <c r="D5931" s="51">
        <v>27.1</v>
      </c>
    </row>
    <row r="5932" spans="1:4" ht="15.75" customHeight="1" x14ac:dyDescent="0.3">
      <c r="A5932" s="51">
        <v>5914691</v>
      </c>
      <c r="B5932" s="51" t="s">
        <v>20645</v>
      </c>
      <c r="C5932" s="51" t="s">
        <v>19071</v>
      </c>
      <c r="D5932" s="51">
        <v>27.39</v>
      </c>
    </row>
    <row r="5933" spans="1:4" ht="15.75" customHeight="1" x14ac:dyDescent="0.3">
      <c r="A5933" s="51">
        <v>5914698</v>
      </c>
      <c r="B5933" s="51" t="s">
        <v>20646</v>
      </c>
      <c r="C5933" s="51" t="s">
        <v>19071</v>
      </c>
      <c r="D5933" s="51">
        <v>29.83</v>
      </c>
    </row>
    <row r="5934" spans="1:4" ht="15.75" customHeight="1" x14ac:dyDescent="0.3">
      <c r="A5934" s="51">
        <v>5914692</v>
      </c>
      <c r="B5934" s="51" t="s">
        <v>20647</v>
      </c>
      <c r="C5934" s="51" t="s">
        <v>19071</v>
      </c>
      <c r="D5934" s="51">
        <v>29.78</v>
      </c>
    </row>
    <row r="5935" spans="1:4" ht="15.75" customHeight="1" x14ac:dyDescent="0.3">
      <c r="A5935" s="51">
        <v>5914699</v>
      </c>
      <c r="B5935" s="51" t="s">
        <v>20648</v>
      </c>
      <c r="C5935" s="51" t="s">
        <v>19071</v>
      </c>
      <c r="D5935" s="51">
        <v>30.33</v>
      </c>
    </row>
    <row r="5936" spans="1:4" ht="15.75" customHeight="1" x14ac:dyDescent="0.3">
      <c r="A5936" s="51">
        <v>5914693</v>
      </c>
      <c r="B5936" s="51" t="s">
        <v>20649</v>
      </c>
      <c r="C5936" s="51" t="s">
        <v>19071</v>
      </c>
      <c r="D5936" s="51">
        <v>30.66</v>
      </c>
    </row>
    <row r="5937" spans="1:4" ht="15.75" customHeight="1" x14ac:dyDescent="0.3">
      <c r="A5937" s="51">
        <v>5914700</v>
      </c>
      <c r="B5937" s="51" t="s">
        <v>20650</v>
      </c>
      <c r="C5937" s="51" t="s">
        <v>19071</v>
      </c>
      <c r="D5937" s="51">
        <v>33.4</v>
      </c>
    </row>
    <row r="5938" spans="1:4" ht="15.75" customHeight="1" x14ac:dyDescent="0.3">
      <c r="A5938" s="51">
        <v>5914694</v>
      </c>
      <c r="B5938" s="51" t="s">
        <v>20651</v>
      </c>
      <c r="C5938" s="51" t="s">
        <v>19071</v>
      </c>
      <c r="D5938" s="51">
        <v>33.340000000000003</v>
      </c>
    </row>
    <row r="5939" spans="1:4" ht="15.75" customHeight="1" x14ac:dyDescent="0.3">
      <c r="A5939" s="51">
        <v>5915441</v>
      </c>
      <c r="B5939" s="51" t="s">
        <v>20652</v>
      </c>
      <c r="C5939" s="51" t="s">
        <v>19071</v>
      </c>
      <c r="D5939" s="51">
        <v>101.78</v>
      </c>
    </row>
    <row r="5940" spans="1:4" ht="15.75" customHeight="1" x14ac:dyDescent="0.3">
      <c r="A5940" s="51">
        <v>5901639</v>
      </c>
      <c r="B5940" s="51" t="s">
        <v>20653</v>
      </c>
      <c r="C5940" s="51" t="s">
        <v>20654</v>
      </c>
      <c r="D5940" s="51">
        <v>0.91</v>
      </c>
    </row>
    <row r="5941" spans="1:4" ht="15.75" customHeight="1" x14ac:dyDescent="0.3">
      <c r="A5941" s="51">
        <v>5901638</v>
      </c>
      <c r="B5941" s="51" t="s">
        <v>20655</v>
      </c>
      <c r="C5941" s="51" t="s">
        <v>20654</v>
      </c>
      <c r="D5941" s="51">
        <v>0.73</v>
      </c>
    </row>
    <row r="5942" spans="1:4" ht="15.75" customHeight="1" x14ac:dyDescent="0.3">
      <c r="A5942" s="51">
        <v>5901640</v>
      </c>
      <c r="B5942" s="51" t="s">
        <v>20656</v>
      </c>
      <c r="C5942" s="51" t="s">
        <v>20654</v>
      </c>
      <c r="D5942" s="51">
        <v>0.66</v>
      </c>
    </row>
    <row r="5943" spans="1:4" ht="15.75" customHeight="1" x14ac:dyDescent="0.3">
      <c r="A5943" s="51">
        <v>5914359</v>
      </c>
      <c r="B5943" s="51" t="s">
        <v>20657</v>
      </c>
      <c r="C5943" s="51" t="s">
        <v>20654</v>
      </c>
      <c r="D5943" s="51">
        <v>1.28</v>
      </c>
    </row>
    <row r="5944" spans="1:4" ht="15.75" customHeight="1" x14ac:dyDescent="0.3">
      <c r="A5944" s="51">
        <v>5914374</v>
      </c>
      <c r="B5944" s="51" t="s">
        <v>20658</v>
      </c>
      <c r="C5944" s="51" t="s">
        <v>20654</v>
      </c>
      <c r="D5944" s="51">
        <v>1.02</v>
      </c>
    </row>
    <row r="5945" spans="1:4" ht="15.75" customHeight="1" x14ac:dyDescent="0.3">
      <c r="A5945" s="51">
        <v>5914389</v>
      </c>
      <c r="B5945" s="51" t="s">
        <v>20659</v>
      </c>
      <c r="C5945" s="51" t="s">
        <v>20654</v>
      </c>
      <c r="D5945" s="51">
        <v>0.83</v>
      </c>
    </row>
    <row r="5946" spans="1:4" ht="15.75" customHeight="1" x14ac:dyDescent="0.3">
      <c r="A5946" s="51">
        <v>5915319</v>
      </c>
      <c r="B5946" s="51" t="s">
        <v>20660</v>
      </c>
      <c r="C5946" s="51" t="s">
        <v>20654</v>
      </c>
      <c r="D5946" s="51">
        <v>0.91</v>
      </c>
    </row>
    <row r="5947" spans="1:4" ht="15.75" customHeight="1" x14ac:dyDescent="0.3">
      <c r="A5947" s="51">
        <v>5915320</v>
      </c>
      <c r="B5947" s="51" t="s">
        <v>20661</v>
      </c>
      <c r="C5947" s="51" t="s">
        <v>20654</v>
      </c>
      <c r="D5947" s="51">
        <v>0.73</v>
      </c>
    </row>
    <row r="5948" spans="1:4" ht="15.75" customHeight="1" x14ac:dyDescent="0.3">
      <c r="A5948" s="51">
        <v>5915321</v>
      </c>
      <c r="B5948" s="51" t="s">
        <v>20662</v>
      </c>
      <c r="C5948" s="51" t="s">
        <v>20654</v>
      </c>
      <c r="D5948" s="51">
        <v>0.66</v>
      </c>
    </row>
    <row r="5949" spans="1:4" ht="15.75" customHeight="1" x14ac:dyDescent="0.3">
      <c r="A5949" s="51">
        <v>5914314</v>
      </c>
      <c r="B5949" s="51" t="s">
        <v>20663</v>
      </c>
      <c r="C5949" s="51" t="s">
        <v>20654</v>
      </c>
      <c r="D5949" s="51">
        <v>1.29</v>
      </c>
    </row>
    <row r="5950" spans="1:4" ht="15.75" customHeight="1" x14ac:dyDescent="0.3">
      <c r="A5950" s="51">
        <v>5914329</v>
      </c>
      <c r="B5950" s="51" t="s">
        <v>20664</v>
      </c>
      <c r="C5950" s="51" t="s">
        <v>20654</v>
      </c>
      <c r="D5950" s="51">
        <v>1.03</v>
      </c>
    </row>
    <row r="5951" spans="1:4" ht="15.75" customHeight="1" x14ac:dyDescent="0.3">
      <c r="A5951" s="51">
        <v>5914344</v>
      </c>
      <c r="B5951" s="51" t="s">
        <v>20665</v>
      </c>
      <c r="C5951" s="51" t="s">
        <v>20654</v>
      </c>
      <c r="D5951" s="51">
        <v>0.83</v>
      </c>
    </row>
    <row r="5952" spans="1:4" ht="15.75" customHeight="1" x14ac:dyDescent="0.3">
      <c r="A5952" s="51">
        <v>5914539</v>
      </c>
      <c r="B5952" s="51" t="s">
        <v>20666</v>
      </c>
      <c r="C5952" s="51" t="s">
        <v>20654</v>
      </c>
      <c r="D5952" s="51">
        <v>0.99</v>
      </c>
    </row>
    <row r="5953" spans="1:4" ht="15.75" customHeight="1" x14ac:dyDescent="0.3">
      <c r="A5953" s="51">
        <v>5914554</v>
      </c>
      <c r="B5953" s="51" t="s">
        <v>20667</v>
      </c>
      <c r="C5953" s="51" t="s">
        <v>20654</v>
      </c>
      <c r="D5953" s="51">
        <v>0.79</v>
      </c>
    </row>
    <row r="5954" spans="1:4" ht="15.75" customHeight="1" x14ac:dyDescent="0.3">
      <c r="A5954" s="51">
        <v>5914569</v>
      </c>
      <c r="B5954" s="51" t="s">
        <v>20668</v>
      </c>
      <c r="C5954" s="51" t="s">
        <v>20654</v>
      </c>
      <c r="D5954" s="51">
        <v>0.64</v>
      </c>
    </row>
    <row r="5955" spans="1:4" ht="15.75" customHeight="1" x14ac:dyDescent="0.3">
      <c r="A5955" s="51">
        <v>5915012</v>
      </c>
      <c r="B5955" s="51" t="s">
        <v>20669</v>
      </c>
      <c r="C5955" s="51" t="s">
        <v>20654</v>
      </c>
      <c r="D5955" s="51">
        <v>2.09</v>
      </c>
    </row>
    <row r="5956" spans="1:4" ht="15.75" customHeight="1" x14ac:dyDescent="0.3">
      <c r="A5956" s="51">
        <v>5915013</v>
      </c>
      <c r="B5956" s="51" t="s">
        <v>20670</v>
      </c>
      <c r="C5956" s="51" t="s">
        <v>20654</v>
      </c>
      <c r="D5956" s="51">
        <v>1.67</v>
      </c>
    </row>
    <row r="5957" spans="1:4" ht="15.75" customHeight="1" x14ac:dyDescent="0.3">
      <c r="A5957" s="51">
        <v>5915014</v>
      </c>
      <c r="B5957" s="51" t="s">
        <v>20671</v>
      </c>
      <c r="C5957" s="51" t="s">
        <v>20654</v>
      </c>
      <c r="D5957" s="51">
        <v>1.35</v>
      </c>
    </row>
    <row r="5958" spans="1:4" ht="15.75" customHeight="1" x14ac:dyDescent="0.3">
      <c r="A5958" s="51">
        <v>5914584</v>
      </c>
      <c r="B5958" s="51" t="s">
        <v>20672</v>
      </c>
      <c r="C5958" s="51" t="s">
        <v>20654</v>
      </c>
      <c r="D5958" s="51">
        <v>2.73</v>
      </c>
    </row>
    <row r="5959" spans="1:4" ht="15.75" customHeight="1" x14ac:dyDescent="0.3">
      <c r="A5959" s="51">
        <v>5914599</v>
      </c>
      <c r="B5959" s="51" t="s">
        <v>20673</v>
      </c>
      <c r="C5959" s="51" t="s">
        <v>20654</v>
      </c>
      <c r="D5959" s="51">
        <v>2.19</v>
      </c>
    </row>
    <row r="5960" spans="1:4" ht="15.75" customHeight="1" x14ac:dyDescent="0.3">
      <c r="A5960" s="51">
        <v>5914614</v>
      </c>
      <c r="B5960" s="51" t="s">
        <v>20674</v>
      </c>
      <c r="C5960" s="51" t="s">
        <v>20654</v>
      </c>
      <c r="D5960" s="51">
        <v>1.77</v>
      </c>
    </row>
    <row r="5961" spans="1:4" ht="15.75" customHeight="1" x14ac:dyDescent="0.3">
      <c r="A5961" s="51">
        <v>5914581</v>
      </c>
      <c r="B5961" s="51" t="s">
        <v>20675</v>
      </c>
      <c r="C5961" s="51" t="s">
        <v>20654</v>
      </c>
      <c r="D5961" s="51">
        <v>2.4700000000000002</v>
      </c>
    </row>
    <row r="5962" spans="1:4" ht="15.75" customHeight="1" x14ac:dyDescent="0.3">
      <c r="A5962" s="51">
        <v>5914582</v>
      </c>
      <c r="B5962" s="51" t="s">
        <v>20676</v>
      </c>
      <c r="C5962" s="51" t="s">
        <v>20654</v>
      </c>
      <c r="D5962" s="51">
        <v>1.98</v>
      </c>
    </row>
    <row r="5963" spans="1:4" ht="15.75" customHeight="1" x14ac:dyDescent="0.3">
      <c r="A5963" s="51">
        <v>5914583</v>
      </c>
      <c r="B5963" s="51" t="s">
        <v>20677</v>
      </c>
      <c r="C5963" s="51" t="s">
        <v>20654</v>
      </c>
      <c r="D5963" s="51">
        <v>1.6</v>
      </c>
    </row>
    <row r="5964" spans="1:4" ht="15.75" customHeight="1" x14ac:dyDescent="0.3">
      <c r="A5964" s="51">
        <v>5914449</v>
      </c>
      <c r="B5964" s="51" t="s">
        <v>20678</v>
      </c>
      <c r="C5964" s="51" t="s">
        <v>20654</v>
      </c>
      <c r="D5964" s="51">
        <v>1.07</v>
      </c>
    </row>
    <row r="5965" spans="1:4" ht="15.75" customHeight="1" x14ac:dyDescent="0.3">
      <c r="A5965" s="51">
        <v>5914464</v>
      </c>
      <c r="B5965" s="51" t="s">
        <v>20679</v>
      </c>
      <c r="C5965" s="51" t="s">
        <v>20654</v>
      </c>
      <c r="D5965" s="51">
        <v>0.85</v>
      </c>
    </row>
    <row r="5966" spans="1:4" ht="15.75" customHeight="1" x14ac:dyDescent="0.3">
      <c r="A5966" s="51">
        <v>5914479</v>
      </c>
      <c r="B5966" s="51" t="s">
        <v>20680</v>
      </c>
      <c r="C5966" s="51" t="s">
        <v>20654</v>
      </c>
      <c r="D5966" s="51">
        <v>0.69</v>
      </c>
    </row>
    <row r="5967" spans="1:4" ht="15.75" customHeight="1" x14ac:dyDescent="0.3">
      <c r="A5967" s="51">
        <v>5915322</v>
      </c>
      <c r="B5967" s="51" t="s">
        <v>20681</v>
      </c>
      <c r="C5967" s="51" t="s">
        <v>20654</v>
      </c>
      <c r="D5967" s="51">
        <v>1.85</v>
      </c>
    </row>
    <row r="5968" spans="1:4" ht="15.75" customHeight="1" x14ac:dyDescent="0.3">
      <c r="A5968" s="51">
        <v>5915323</v>
      </c>
      <c r="B5968" s="51" t="s">
        <v>20682</v>
      </c>
      <c r="C5968" s="51" t="s">
        <v>20654</v>
      </c>
      <c r="D5968" s="51">
        <v>1.48</v>
      </c>
    </row>
    <row r="5969" spans="1:4" ht="15.75" customHeight="1" x14ac:dyDescent="0.3">
      <c r="A5969" s="51">
        <v>5915324</v>
      </c>
      <c r="B5969" s="51" t="s">
        <v>20683</v>
      </c>
      <c r="C5969" s="51" t="s">
        <v>20654</v>
      </c>
      <c r="D5969" s="51">
        <v>1.2</v>
      </c>
    </row>
    <row r="5970" spans="1:4" ht="15.75" customHeight="1" x14ac:dyDescent="0.3">
      <c r="A5970" s="51">
        <v>5914404</v>
      </c>
      <c r="B5970" s="51" t="s">
        <v>20684</v>
      </c>
      <c r="C5970" s="51" t="s">
        <v>20654</v>
      </c>
      <c r="D5970" s="51">
        <v>1.17</v>
      </c>
    </row>
    <row r="5971" spans="1:4" ht="15.75" customHeight="1" x14ac:dyDescent="0.3">
      <c r="A5971" s="51">
        <v>5914419</v>
      </c>
      <c r="B5971" s="51" t="s">
        <v>20685</v>
      </c>
      <c r="C5971" s="51" t="s">
        <v>20654</v>
      </c>
      <c r="D5971" s="51">
        <v>0.93</v>
      </c>
    </row>
    <row r="5972" spans="1:4" ht="15.75" customHeight="1" x14ac:dyDescent="0.3">
      <c r="A5972" s="51">
        <v>5914434</v>
      </c>
      <c r="B5972" s="51" t="s">
        <v>20686</v>
      </c>
      <c r="C5972" s="51" t="s">
        <v>20654</v>
      </c>
      <c r="D5972" s="51">
        <v>0.75</v>
      </c>
    </row>
    <row r="5973" spans="1:4" ht="15.75" customHeight="1" x14ac:dyDescent="0.3">
      <c r="A5973" s="51">
        <v>5914635</v>
      </c>
      <c r="B5973" s="51" t="s">
        <v>20687</v>
      </c>
      <c r="C5973" s="51" t="s">
        <v>20654</v>
      </c>
      <c r="D5973" s="51">
        <v>1.1000000000000001</v>
      </c>
    </row>
    <row r="5974" spans="1:4" ht="15.75" customHeight="1" x14ac:dyDescent="0.3">
      <c r="A5974" s="51">
        <v>5914636</v>
      </c>
      <c r="B5974" s="51" t="s">
        <v>20688</v>
      </c>
      <c r="C5974" s="51" t="s">
        <v>20654</v>
      </c>
      <c r="D5974" s="51">
        <v>0.88</v>
      </c>
    </row>
    <row r="5975" spans="1:4" ht="15.75" customHeight="1" x14ac:dyDescent="0.3">
      <c r="A5975" s="51">
        <v>5914637</v>
      </c>
      <c r="B5975" s="51" t="s">
        <v>20689</v>
      </c>
      <c r="C5975" s="51" t="s">
        <v>20654</v>
      </c>
      <c r="D5975" s="51">
        <v>0.71</v>
      </c>
    </row>
    <row r="5976" spans="1:4" ht="15.75" customHeight="1" x14ac:dyDescent="0.3">
      <c r="A5976" s="51">
        <v>5914638</v>
      </c>
      <c r="B5976" s="51" t="s">
        <v>20690</v>
      </c>
      <c r="C5976" s="51" t="s">
        <v>20654</v>
      </c>
      <c r="D5976" s="51">
        <v>0.88</v>
      </c>
    </row>
    <row r="5977" spans="1:4" ht="15.75" customHeight="1" x14ac:dyDescent="0.3">
      <c r="A5977" s="51">
        <v>5914639</v>
      </c>
      <c r="B5977" s="51" t="s">
        <v>20691</v>
      </c>
      <c r="C5977" s="51" t="s">
        <v>20654</v>
      </c>
      <c r="D5977" s="51">
        <v>0.7</v>
      </c>
    </row>
    <row r="5978" spans="1:4" ht="15.75" customHeight="1" x14ac:dyDescent="0.3">
      <c r="A5978" s="51">
        <v>5914640</v>
      </c>
      <c r="B5978" s="51" t="s">
        <v>20692</v>
      </c>
      <c r="C5978" s="51" t="s">
        <v>20654</v>
      </c>
      <c r="D5978" s="51">
        <v>0.56999999999999995</v>
      </c>
    </row>
    <row r="5979" spans="1:4" ht="15.75" customHeight="1" x14ac:dyDescent="0.3">
      <c r="A5979" s="51">
        <v>5915466</v>
      </c>
      <c r="B5979" s="51" t="s">
        <v>20693</v>
      </c>
      <c r="C5979" s="51" t="s">
        <v>20654</v>
      </c>
      <c r="D5979" s="51">
        <v>2</v>
      </c>
    </row>
    <row r="5980" spans="1:4" ht="15.75" customHeight="1" x14ac:dyDescent="0.3">
      <c r="A5980" s="51">
        <v>5915467</v>
      </c>
      <c r="B5980" s="51" t="s">
        <v>20694</v>
      </c>
      <c r="C5980" s="51" t="s">
        <v>20654</v>
      </c>
      <c r="D5980" s="51">
        <v>1.6</v>
      </c>
    </row>
    <row r="5981" spans="1:4" ht="15.75" customHeight="1" x14ac:dyDescent="0.3">
      <c r="A5981" s="51">
        <v>5915468</v>
      </c>
      <c r="B5981" s="51" t="s">
        <v>20695</v>
      </c>
      <c r="C5981" s="51" t="s">
        <v>20654</v>
      </c>
      <c r="D5981" s="51">
        <v>1.29</v>
      </c>
    </row>
    <row r="5982" spans="1:4" ht="15.75" customHeight="1" x14ac:dyDescent="0.3">
      <c r="A5982" s="51">
        <v>5914617</v>
      </c>
      <c r="B5982" s="51" t="s">
        <v>20696</v>
      </c>
      <c r="C5982" s="51" t="s">
        <v>20654</v>
      </c>
      <c r="D5982" s="51">
        <v>1.55</v>
      </c>
    </row>
    <row r="5983" spans="1:4" ht="15.75" customHeight="1" x14ac:dyDescent="0.3">
      <c r="A5983" s="51">
        <v>5914618</v>
      </c>
      <c r="B5983" s="51" t="s">
        <v>20697</v>
      </c>
      <c r="C5983" s="51" t="s">
        <v>20654</v>
      </c>
      <c r="D5983" s="51">
        <v>1.24</v>
      </c>
    </row>
    <row r="5984" spans="1:4" ht="15.75" customHeight="1" x14ac:dyDescent="0.3">
      <c r="A5984" s="51">
        <v>5914619</v>
      </c>
      <c r="B5984" s="51" t="s">
        <v>20698</v>
      </c>
      <c r="C5984" s="51" t="s">
        <v>20654</v>
      </c>
      <c r="D5984" s="51">
        <v>1</v>
      </c>
    </row>
    <row r="5985" spans="1:4" ht="15.75" customHeight="1" x14ac:dyDescent="0.3">
      <c r="A5985" s="51">
        <v>5915451</v>
      </c>
      <c r="B5985" s="51" t="s">
        <v>20699</v>
      </c>
      <c r="C5985" s="51" t="s">
        <v>20654</v>
      </c>
      <c r="D5985" s="51">
        <v>2.59</v>
      </c>
    </row>
    <row r="5986" spans="1:4" ht="15.75" customHeight="1" x14ac:dyDescent="0.3">
      <c r="A5986" s="51">
        <v>5915452</v>
      </c>
      <c r="B5986" s="51" t="s">
        <v>20700</v>
      </c>
      <c r="C5986" s="51" t="s">
        <v>20654</v>
      </c>
      <c r="D5986" s="51">
        <v>2.0699999999999998</v>
      </c>
    </row>
    <row r="5987" spans="1:4" ht="15.75" customHeight="1" x14ac:dyDescent="0.3">
      <c r="A5987" s="51">
        <v>5915453</v>
      </c>
      <c r="B5987" s="51" t="s">
        <v>20701</v>
      </c>
      <c r="C5987" s="51" t="s">
        <v>20654</v>
      </c>
      <c r="D5987" s="51">
        <v>1.67</v>
      </c>
    </row>
    <row r="5988" spans="1:4" ht="15.75" customHeight="1" x14ac:dyDescent="0.3">
      <c r="A5988" s="51">
        <v>5915448</v>
      </c>
      <c r="B5988" s="51" t="s">
        <v>20702</v>
      </c>
      <c r="C5988" s="51" t="s">
        <v>20654</v>
      </c>
      <c r="D5988" s="51">
        <v>1.98</v>
      </c>
    </row>
    <row r="5989" spans="1:4" ht="15.75" customHeight="1" x14ac:dyDescent="0.3">
      <c r="A5989" s="51">
        <v>5915449</v>
      </c>
      <c r="B5989" s="51" t="s">
        <v>20703</v>
      </c>
      <c r="C5989" s="51" t="s">
        <v>20654</v>
      </c>
      <c r="D5989" s="51">
        <v>1.59</v>
      </c>
    </row>
    <row r="5990" spans="1:4" ht="15.75" customHeight="1" x14ac:dyDescent="0.3">
      <c r="A5990" s="51">
        <v>5915450</v>
      </c>
      <c r="B5990" s="51" t="s">
        <v>20704</v>
      </c>
      <c r="C5990" s="51" t="s">
        <v>20654</v>
      </c>
      <c r="D5990" s="51">
        <v>1.28</v>
      </c>
    </row>
    <row r="5991" spans="1:4" ht="15.75" customHeight="1" x14ac:dyDescent="0.3">
      <c r="A5991" s="51">
        <v>5901641</v>
      </c>
      <c r="B5991" s="51" t="s">
        <v>20705</v>
      </c>
      <c r="C5991" s="51" t="s">
        <v>20706</v>
      </c>
      <c r="D5991" s="51">
        <v>1.29</v>
      </c>
    </row>
    <row r="5992" spans="1:4" ht="15.75" customHeight="1" x14ac:dyDescent="0.3">
      <c r="A5992" s="51">
        <v>5901642</v>
      </c>
      <c r="B5992" s="51" t="s">
        <v>20707</v>
      </c>
      <c r="C5992" s="51" t="s">
        <v>20706</v>
      </c>
      <c r="D5992" s="51">
        <v>0.35</v>
      </c>
    </row>
    <row r="5993" spans="1:4" ht="15.75" customHeight="1" x14ac:dyDescent="0.3">
      <c r="A5993" s="51">
        <v>5901643</v>
      </c>
      <c r="B5993" s="51" t="s">
        <v>20708</v>
      </c>
      <c r="C5993" s="51" t="s">
        <v>20706</v>
      </c>
      <c r="D5993" s="51">
        <v>0.33</v>
      </c>
    </row>
    <row r="5994" spans="1:4" ht="15.75" customHeight="1" x14ac:dyDescent="0.3">
      <c r="A5994" s="51">
        <v>5901644</v>
      </c>
      <c r="B5994" s="51" t="s">
        <v>20709</v>
      </c>
      <c r="C5994" s="51" t="s">
        <v>20706</v>
      </c>
      <c r="D5994" s="51">
        <v>0.78</v>
      </c>
    </row>
    <row r="5995" spans="1:4" ht="15.75" customHeight="1" x14ac:dyDescent="0.3">
      <c r="A5995" s="51">
        <v>5901645</v>
      </c>
      <c r="B5995" s="51" t="s">
        <v>20710</v>
      </c>
      <c r="C5995" s="51" t="s">
        <v>20706</v>
      </c>
      <c r="D5995" s="51">
        <v>0.32</v>
      </c>
    </row>
    <row r="5996" spans="1:4" ht="15.75" customHeight="1" x14ac:dyDescent="0.3">
      <c r="A5996" s="51">
        <v>5901646</v>
      </c>
      <c r="B5996" s="51" t="s">
        <v>20711</v>
      </c>
      <c r="C5996" s="51" t="s">
        <v>20706</v>
      </c>
      <c r="D5996" s="51">
        <v>0.62</v>
      </c>
    </row>
    <row r="5997" spans="1:4" ht="15.75" customHeight="1" x14ac:dyDescent="0.3">
      <c r="A5997" s="51">
        <v>5901647</v>
      </c>
      <c r="B5997" s="51" t="s">
        <v>20712</v>
      </c>
      <c r="C5997" s="51" t="s">
        <v>20706</v>
      </c>
      <c r="D5997" s="51">
        <v>0.54</v>
      </c>
    </row>
    <row r="5998" spans="1:4" ht="15.75" customHeight="1" x14ac:dyDescent="0.3">
      <c r="A5998" s="51">
        <v>5901648</v>
      </c>
      <c r="B5998" s="51" t="s">
        <v>20713</v>
      </c>
      <c r="C5998" s="51" t="s">
        <v>20706</v>
      </c>
      <c r="D5998" s="51">
        <v>0.48</v>
      </c>
    </row>
    <row r="5999" spans="1:4" ht="15.75" customHeight="1" x14ac:dyDescent="0.3">
      <c r="A5999" s="51">
        <v>5901649</v>
      </c>
      <c r="B5999" s="51" t="s">
        <v>20714</v>
      </c>
      <c r="C5999" s="51" t="s">
        <v>20706</v>
      </c>
      <c r="D5999" s="51">
        <v>1.86</v>
      </c>
    </row>
    <row r="6000" spans="1:4" ht="15.75" customHeight="1" x14ac:dyDescent="0.3">
      <c r="A6000" s="51">
        <v>5901650</v>
      </c>
      <c r="B6000" s="51" t="s">
        <v>20715</v>
      </c>
      <c r="C6000" s="51" t="s">
        <v>20706</v>
      </c>
      <c r="D6000" s="51">
        <v>1.25</v>
      </c>
    </row>
    <row r="6001" spans="1:4" ht="15.75" customHeight="1" x14ac:dyDescent="0.3">
      <c r="A6001" s="51">
        <v>5901651</v>
      </c>
      <c r="B6001" s="51" t="s">
        <v>20716</v>
      </c>
      <c r="C6001" s="51" t="s">
        <v>20706</v>
      </c>
      <c r="D6001" s="51">
        <v>0.34</v>
      </c>
    </row>
    <row r="6002" spans="1:4" ht="15.75" customHeight="1" x14ac:dyDescent="0.3">
      <c r="A6002" s="51">
        <v>5901652</v>
      </c>
      <c r="B6002" s="51" t="s">
        <v>20717</v>
      </c>
      <c r="C6002" s="51" t="s">
        <v>20706</v>
      </c>
      <c r="D6002" s="51">
        <v>0.32</v>
      </c>
    </row>
    <row r="6003" spans="1:4" ht="15.75" customHeight="1" x14ac:dyDescent="0.3">
      <c r="A6003" s="51">
        <v>5901653</v>
      </c>
      <c r="B6003" s="51" t="s">
        <v>20718</v>
      </c>
      <c r="C6003" s="51" t="s">
        <v>20706</v>
      </c>
      <c r="D6003" s="51">
        <v>0.76</v>
      </c>
    </row>
    <row r="6004" spans="1:4" ht="15.75" customHeight="1" x14ac:dyDescent="0.3">
      <c r="A6004" s="51">
        <v>5901654</v>
      </c>
      <c r="B6004" s="51" t="s">
        <v>20719</v>
      </c>
      <c r="C6004" s="51" t="s">
        <v>20706</v>
      </c>
      <c r="D6004" s="51">
        <v>0.31</v>
      </c>
    </row>
    <row r="6005" spans="1:4" ht="15.75" customHeight="1" x14ac:dyDescent="0.3">
      <c r="A6005" s="51">
        <v>5901655</v>
      </c>
      <c r="B6005" s="51" t="s">
        <v>20720</v>
      </c>
      <c r="C6005" s="51" t="s">
        <v>20706</v>
      </c>
      <c r="D6005" s="51">
        <v>0.6</v>
      </c>
    </row>
    <row r="6006" spans="1:4" ht="15.75" customHeight="1" x14ac:dyDescent="0.3">
      <c r="A6006" s="51">
        <v>5901656</v>
      </c>
      <c r="B6006" s="51" t="s">
        <v>20721</v>
      </c>
      <c r="C6006" s="51" t="s">
        <v>20706</v>
      </c>
      <c r="D6006" s="51">
        <v>0.53</v>
      </c>
    </row>
    <row r="6007" spans="1:4" ht="15.75" customHeight="1" x14ac:dyDescent="0.3">
      <c r="A6007" s="51">
        <v>5901657</v>
      </c>
      <c r="B6007" s="51" t="s">
        <v>20722</v>
      </c>
      <c r="C6007" s="51" t="s">
        <v>20706</v>
      </c>
      <c r="D6007" s="51">
        <v>0.47</v>
      </c>
    </row>
    <row r="6008" spans="1:4" ht="15.75" customHeight="1" x14ac:dyDescent="0.3">
      <c r="A6008" s="51">
        <v>5901658</v>
      </c>
      <c r="B6008" s="51" t="s">
        <v>20723</v>
      </c>
      <c r="C6008" s="51" t="s">
        <v>20706</v>
      </c>
      <c r="D6008" s="51">
        <v>1.81</v>
      </c>
    </row>
    <row r="6009" spans="1:4" ht="15.75" customHeight="1" x14ac:dyDescent="0.3">
      <c r="A6009" s="51">
        <v>5901659</v>
      </c>
      <c r="B6009" s="51" t="s">
        <v>20724</v>
      </c>
      <c r="C6009" s="51" t="s">
        <v>20706</v>
      </c>
      <c r="D6009" s="51">
        <v>1.27</v>
      </c>
    </row>
    <row r="6010" spans="1:4" ht="15.75" customHeight="1" x14ac:dyDescent="0.3">
      <c r="A6010" s="51">
        <v>5901660</v>
      </c>
      <c r="B6010" s="51" t="s">
        <v>20725</v>
      </c>
      <c r="C6010" s="51" t="s">
        <v>20706</v>
      </c>
      <c r="D6010" s="51">
        <v>0.35</v>
      </c>
    </row>
    <row r="6011" spans="1:4" ht="15.75" customHeight="1" x14ac:dyDescent="0.3">
      <c r="A6011" s="51">
        <v>5901661</v>
      </c>
      <c r="B6011" s="51" t="s">
        <v>20726</v>
      </c>
      <c r="C6011" s="51" t="s">
        <v>20706</v>
      </c>
      <c r="D6011" s="51">
        <v>0.33</v>
      </c>
    </row>
    <row r="6012" spans="1:4" ht="15.75" customHeight="1" x14ac:dyDescent="0.3">
      <c r="A6012" s="51">
        <v>5901662</v>
      </c>
      <c r="B6012" s="51" t="s">
        <v>20727</v>
      </c>
      <c r="C6012" s="51" t="s">
        <v>20706</v>
      </c>
      <c r="D6012" s="51">
        <v>0.77</v>
      </c>
    </row>
    <row r="6013" spans="1:4" ht="15.75" customHeight="1" x14ac:dyDescent="0.3">
      <c r="A6013" s="51">
        <v>5901663</v>
      </c>
      <c r="B6013" s="51" t="s">
        <v>20728</v>
      </c>
      <c r="C6013" s="51" t="s">
        <v>20706</v>
      </c>
      <c r="D6013" s="51">
        <v>0.32</v>
      </c>
    </row>
    <row r="6014" spans="1:4" ht="15.75" customHeight="1" x14ac:dyDescent="0.3">
      <c r="A6014" s="51">
        <v>5901664</v>
      </c>
      <c r="B6014" s="51" t="s">
        <v>20729</v>
      </c>
      <c r="C6014" s="51" t="s">
        <v>20706</v>
      </c>
      <c r="D6014" s="51">
        <v>0.61</v>
      </c>
    </row>
    <row r="6015" spans="1:4" ht="15.75" customHeight="1" x14ac:dyDescent="0.3">
      <c r="A6015" s="51">
        <v>5901665</v>
      </c>
      <c r="B6015" s="51" t="s">
        <v>20730</v>
      </c>
      <c r="C6015" s="51" t="s">
        <v>20706</v>
      </c>
      <c r="D6015" s="51">
        <v>0.53</v>
      </c>
    </row>
    <row r="6016" spans="1:4" ht="15.75" customHeight="1" x14ac:dyDescent="0.3">
      <c r="A6016" s="51">
        <v>5901666</v>
      </c>
      <c r="B6016" s="51" t="s">
        <v>20731</v>
      </c>
      <c r="C6016" s="51" t="s">
        <v>20706</v>
      </c>
      <c r="D6016" s="51">
        <v>0.47</v>
      </c>
    </row>
    <row r="6017" spans="1:4" ht="15.75" customHeight="1" x14ac:dyDescent="0.3">
      <c r="A6017" s="51">
        <v>5901667</v>
      </c>
      <c r="B6017" s="51" t="s">
        <v>20732</v>
      </c>
      <c r="C6017" s="51" t="s">
        <v>20706</v>
      </c>
      <c r="D6017" s="51">
        <v>1.83</v>
      </c>
    </row>
    <row r="6018" spans="1:4" ht="15.75" customHeight="1" x14ac:dyDescent="0.3">
      <c r="A6018" s="51">
        <v>5914511</v>
      </c>
      <c r="B6018" s="51" t="s">
        <v>20733</v>
      </c>
      <c r="C6018" s="51" t="s">
        <v>20654</v>
      </c>
      <c r="D6018" s="51">
        <v>0.27</v>
      </c>
    </row>
    <row r="6019" spans="1:4" ht="15.75" customHeight="1" x14ac:dyDescent="0.3">
      <c r="A6019" s="51">
        <v>5914510</v>
      </c>
      <c r="B6019" s="51" t="s">
        <v>20734</v>
      </c>
      <c r="C6019" s="51" t="s">
        <v>20654</v>
      </c>
      <c r="D6019" s="51">
        <v>0.24</v>
      </c>
    </row>
    <row r="6020" spans="1:4" ht="15.75" customHeight="1" x14ac:dyDescent="0.3">
      <c r="A6020" s="51">
        <v>5906597</v>
      </c>
      <c r="B6020" s="51" t="s">
        <v>20735</v>
      </c>
      <c r="C6020" s="51" t="s">
        <v>20736</v>
      </c>
      <c r="D6020" s="51">
        <v>12.88</v>
      </c>
    </row>
    <row r="6021" spans="1:4" ht="15.75" customHeight="1" x14ac:dyDescent="0.3">
      <c r="A6021" s="51">
        <v>5906598</v>
      </c>
      <c r="B6021" s="51" t="s">
        <v>20737</v>
      </c>
      <c r="C6021" s="51" t="s">
        <v>20736</v>
      </c>
      <c r="D6021" s="51">
        <v>10.3</v>
      </c>
    </row>
    <row r="6022" spans="1:4" ht="15.75" customHeight="1" x14ac:dyDescent="0.3">
      <c r="A6022" s="51">
        <v>5906599</v>
      </c>
      <c r="B6022" s="51" t="s">
        <v>20738</v>
      </c>
      <c r="C6022" s="51" t="s">
        <v>20736</v>
      </c>
      <c r="D6022" s="51">
        <v>8.32</v>
      </c>
    </row>
    <row r="6023" spans="1:4" ht="15.75" customHeight="1" x14ac:dyDescent="0.3">
      <c r="A6023" s="51">
        <v>5906594</v>
      </c>
      <c r="B6023" s="51" t="s">
        <v>20739</v>
      </c>
      <c r="C6023" s="51" t="s">
        <v>20736</v>
      </c>
      <c r="D6023" s="51">
        <v>8.59</v>
      </c>
    </row>
    <row r="6024" spans="1:4" ht="15.75" customHeight="1" x14ac:dyDescent="0.3">
      <c r="A6024" s="51">
        <v>5906595</v>
      </c>
      <c r="B6024" s="51" t="s">
        <v>20740</v>
      </c>
      <c r="C6024" s="51" t="s">
        <v>20736</v>
      </c>
      <c r="D6024" s="51">
        <v>6.87</v>
      </c>
    </row>
    <row r="6025" spans="1:4" ht="15.75" customHeight="1" x14ac:dyDescent="0.3">
      <c r="A6025" s="51">
        <v>5906596</v>
      </c>
      <c r="B6025" s="51" t="s">
        <v>20741</v>
      </c>
      <c r="C6025" s="51" t="s">
        <v>20736</v>
      </c>
      <c r="D6025" s="51">
        <v>5.55</v>
      </c>
    </row>
    <row r="6026" spans="1:4" ht="15.75" customHeight="1" x14ac:dyDescent="0.3">
      <c r="A6026" s="51">
        <v>5901668</v>
      </c>
      <c r="B6026" s="51" t="s">
        <v>20742</v>
      </c>
      <c r="C6026" s="51" t="s">
        <v>20706</v>
      </c>
      <c r="D6026" s="51">
        <v>1.3</v>
      </c>
    </row>
    <row r="6027" spans="1:4" ht="15.75" customHeight="1" x14ac:dyDescent="0.3">
      <c r="A6027" s="51">
        <v>5901669</v>
      </c>
      <c r="B6027" s="51" t="s">
        <v>20743</v>
      </c>
      <c r="C6027" s="51" t="s">
        <v>20706</v>
      </c>
      <c r="D6027" s="51">
        <v>0.35</v>
      </c>
    </row>
    <row r="6028" spans="1:4" ht="15.75" customHeight="1" x14ac:dyDescent="0.3">
      <c r="A6028" s="51">
        <v>5901670</v>
      </c>
      <c r="B6028" s="51" t="s">
        <v>20744</v>
      </c>
      <c r="C6028" s="51" t="s">
        <v>20706</v>
      </c>
      <c r="D6028" s="51">
        <v>0.33</v>
      </c>
    </row>
    <row r="6029" spans="1:4" ht="15.75" customHeight="1" x14ac:dyDescent="0.3">
      <c r="A6029" s="51">
        <v>5901671</v>
      </c>
      <c r="B6029" s="51" t="s">
        <v>20745</v>
      </c>
      <c r="C6029" s="51" t="s">
        <v>20706</v>
      </c>
      <c r="D6029" s="51">
        <v>0.78</v>
      </c>
    </row>
    <row r="6030" spans="1:4" ht="15.75" customHeight="1" x14ac:dyDescent="0.3">
      <c r="A6030" s="51">
        <v>5901672</v>
      </c>
      <c r="B6030" s="51" t="s">
        <v>20746</v>
      </c>
      <c r="C6030" s="51" t="s">
        <v>20706</v>
      </c>
      <c r="D6030" s="51">
        <v>0.32</v>
      </c>
    </row>
    <row r="6031" spans="1:4" ht="15.75" customHeight="1" x14ac:dyDescent="0.3">
      <c r="A6031" s="51">
        <v>5901673</v>
      </c>
      <c r="B6031" s="51" t="s">
        <v>20747</v>
      </c>
      <c r="C6031" s="51" t="s">
        <v>20706</v>
      </c>
      <c r="D6031" s="51">
        <v>0.63</v>
      </c>
    </row>
    <row r="6032" spans="1:4" ht="15.75" customHeight="1" x14ac:dyDescent="0.3">
      <c r="A6032" s="51">
        <v>5901674</v>
      </c>
      <c r="B6032" s="51" t="s">
        <v>20748</v>
      </c>
      <c r="C6032" s="51" t="s">
        <v>20706</v>
      </c>
      <c r="D6032" s="51">
        <v>0.55000000000000004</v>
      </c>
    </row>
    <row r="6033" spans="1:4" ht="15.75" customHeight="1" x14ac:dyDescent="0.3">
      <c r="A6033" s="51">
        <v>5901675</v>
      </c>
      <c r="B6033" s="51" t="s">
        <v>20749</v>
      </c>
      <c r="C6033" s="51" t="s">
        <v>20706</v>
      </c>
      <c r="D6033" s="51">
        <v>0.48</v>
      </c>
    </row>
    <row r="6034" spans="1:4" ht="15.75" customHeight="1" x14ac:dyDescent="0.3">
      <c r="A6034" s="51">
        <v>5901676</v>
      </c>
      <c r="B6034" s="51" t="s">
        <v>20750</v>
      </c>
      <c r="C6034" s="51" t="s">
        <v>20706</v>
      </c>
      <c r="D6034" s="51">
        <v>1.87</v>
      </c>
    </row>
    <row r="6035" spans="1:4" ht="15.75" customHeight="1" x14ac:dyDescent="0.3">
      <c r="A6035" s="51">
        <v>5901677</v>
      </c>
      <c r="B6035" s="51" t="s">
        <v>20751</v>
      </c>
      <c r="C6035" s="51" t="s">
        <v>20706</v>
      </c>
      <c r="D6035" s="51">
        <v>1.27</v>
      </c>
    </row>
    <row r="6036" spans="1:4" ht="15.75" customHeight="1" x14ac:dyDescent="0.3">
      <c r="A6036" s="51">
        <v>5901678</v>
      </c>
      <c r="B6036" s="51" t="s">
        <v>20752</v>
      </c>
      <c r="C6036" s="51" t="s">
        <v>20706</v>
      </c>
      <c r="D6036" s="51">
        <v>0.35</v>
      </c>
    </row>
    <row r="6037" spans="1:4" ht="15.75" customHeight="1" x14ac:dyDescent="0.3">
      <c r="A6037" s="51">
        <v>5901679</v>
      </c>
      <c r="B6037" s="51" t="s">
        <v>20753</v>
      </c>
      <c r="C6037" s="51" t="s">
        <v>20706</v>
      </c>
      <c r="D6037" s="51">
        <v>0.33</v>
      </c>
    </row>
    <row r="6038" spans="1:4" ht="15.75" customHeight="1" x14ac:dyDescent="0.3">
      <c r="A6038" s="51">
        <v>5901680</v>
      </c>
      <c r="B6038" s="51" t="s">
        <v>20754</v>
      </c>
      <c r="C6038" s="51" t="s">
        <v>20706</v>
      </c>
      <c r="D6038" s="51">
        <v>0.77</v>
      </c>
    </row>
    <row r="6039" spans="1:4" ht="15.75" customHeight="1" x14ac:dyDescent="0.3">
      <c r="A6039" s="51">
        <v>5901681</v>
      </c>
      <c r="B6039" s="51" t="s">
        <v>20755</v>
      </c>
      <c r="C6039" s="51" t="s">
        <v>20706</v>
      </c>
      <c r="D6039" s="51">
        <v>0.32</v>
      </c>
    </row>
    <row r="6040" spans="1:4" ht="15.75" customHeight="1" x14ac:dyDescent="0.3">
      <c r="A6040" s="51">
        <v>5901682</v>
      </c>
      <c r="B6040" s="51" t="s">
        <v>20756</v>
      </c>
      <c r="C6040" s="51" t="s">
        <v>20706</v>
      </c>
      <c r="D6040" s="51">
        <v>0.61</v>
      </c>
    </row>
    <row r="6041" spans="1:4" ht="15.75" customHeight="1" x14ac:dyDescent="0.3">
      <c r="A6041" s="51">
        <v>5901683</v>
      </c>
      <c r="B6041" s="51" t="s">
        <v>20757</v>
      </c>
      <c r="C6041" s="51" t="s">
        <v>20706</v>
      </c>
      <c r="D6041" s="51">
        <v>0.54</v>
      </c>
    </row>
    <row r="6042" spans="1:4" ht="15.75" customHeight="1" x14ac:dyDescent="0.3">
      <c r="A6042" s="51">
        <v>5901684</v>
      </c>
      <c r="B6042" s="51" t="s">
        <v>20758</v>
      </c>
      <c r="C6042" s="51" t="s">
        <v>20706</v>
      </c>
      <c r="D6042" s="51">
        <v>0.47</v>
      </c>
    </row>
    <row r="6043" spans="1:4" ht="15.75" customHeight="1" x14ac:dyDescent="0.3">
      <c r="A6043" s="51">
        <v>5901685</v>
      </c>
      <c r="B6043" s="51" t="s">
        <v>20759</v>
      </c>
      <c r="C6043" s="51" t="s">
        <v>20706</v>
      </c>
      <c r="D6043" s="51">
        <v>1.84</v>
      </c>
    </row>
    <row r="6044" spans="1:4" ht="15.75" customHeight="1" x14ac:dyDescent="0.3">
      <c r="A6044" s="51">
        <v>5914360</v>
      </c>
      <c r="B6044" s="51" t="s">
        <v>20760</v>
      </c>
      <c r="C6044" s="51" t="s">
        <v>20654</v>
      </c>
      <c r="D6044" s="51">
        <v>1.1599999999999999</v>
      </c>
    </row>
    <row r="6045" spans="1:4" ht="15.75" customHeight="1" x14ac:dyDescent="0.3">
      <c r="A6045" s="51">
        <v>5914361</v>
      </c>
      <c r="B6045" s="51" t="s">
        <v>20761</v>
      </c>
      <c r="C6045" s="51" t="s">
        <v>20654</v>
      </c>
      <c r="D6045" s="51">
        <v>0.93</v>
      </c>
    </row>
    <row r="6046" spans="1:4" ht="15.75" customHeight="1" x14ac:dyDescent="0.3">
      <c r="A6046" s="51">
        <v>5914362</v>
      </c>
      <c r="B6046" s="51" t="s">
        <v>20762</v>
      </c>
      <c r="C6046" s="51" t="s">
        <v>20654</v>
      </c>
      <c r="D6046" s="51">
        <v>0.75</v>
      </c>
    </row>
    <row r="6047" spans="1:4" ht="15.75" customHeight="1" x14ac:dyDescent="0.3">
      <c r="A6047" s="51">
        <v>5914364</v>
      </c>
      <c r="B6047" s="51" t="s">
        <v>20763</v>
      </c>
      <c r="C6047" s="51" t="s">
        <v>20654</v>
      </c>
      <c r="D6047" s="51">
        <v>0.9</v>
      </c>
    </row>
    <row r="6048" spans="1:4" ht="15.75" customHeight="1" x14ac:dyDescent="0.3">
      <c r="A6048" s="51">
        <v>5914365</v>
      </c>
      <c r="B6048" s="51" t="s">
        <v>20764</v>
      </c>
      <c r="C6048" s="51" t="s">
        <v>20654</v>
      </c>
      <c r="D6048" s="51">
        <v>0.72</v>
      </c>
    </row>
    <row r="6049" spans="1:4" ht="15.75" customHeight="1" x14ac:dyDescent="0.3">
      <c r="A6049" s="51">
        <v>5914366</v>
      </c>
      <c r="B6049" s="51" t="s">
        <v>20765</v>
      </c>
      <c r="C6049" s="51" t="s">
        <v>20654</v>
      </c>
      <c r="D6049" s="51">
        <v>0.57999999999999996</v>
      </c>
    </row>
    <row r="6050" spans="1:4" ht="15.75" customHeight="1" x14ac:dyDescent="0.3">
      <c r="A6050" s="51">
        <v>5914315</v>
      </c>
      <c r="B6050" s="51" t="s">
        <v>20766</v>
      </c>
      <c r="C6050" s="51" t="s">
        <v>20654</v>
      </c>
      <c r="D6050" s="51">
        <v>1.1399999999999999</v>
      </c>
    </row>
    <row r="6051" spans="1:4" ht="15.75" customHeight="1" x14ac:dyDescent="0.3">
      <c r="A6051" s="51">
        <v>5914330</v>
      </c>
      <c r="B6051" s="51" t="s">
        <v>20767</v>
      </c>
      <c r="C6051" s="51" t="s">
        <v>20654</v>
      </c>
      <c r="D6051" s="51">
        <v>0.91</v>
      </c>
    </row>
    <row r="6052" spans="1:4" ht="15.75" customHeight="1" x14ac:dyDescent="0.3">
      <c r="A6052" s="51">
        <v>5914345</v>
      </c>
      <c r="B6052" s="51" t="s">
        <v>20768</v>
      </c>
      <c r="C6052" s="51" t="s">
        <v>20654</v>
      </c>
      <c r="D6052" s="51">
        <v>0.73</v>
      </c>
    </row>
    <row r="6053" spans="1:4" ht="15.75" customHeight="1" x14ac:dyDescent="0.3">
      <c r="A6053" s="51">
        <v>5914367</v>
      </c>
      <c r="B6053" s="51" t="s">
        <v>20769</v>
      </c>
      <c r="C6053" s="51" t="s">
        <v>20654</v>
      </c>
      <c r="D6053" s="51">
        <v>1.68</v>
      </c>
    </row>
    <row r="6054" spans="1:4" ht="15.75" customHeight="1" x14ac:dyDescent="0.3">
      <c r="A6054" s="51">
        <v>5914368</v>
      </c>
      <c r="B6054" s="51" t="s">
        <v>20770</v>
      </c>
      <c r="C6054" s="51" t="s">
        <v>20654</v>
      </c>
      <c r="D6054" s="51">
        <v>1.34</v>
      </c>
    </row>
    <row r="6055" spans="1:4" ht="15.75" customHeight="1" x14ac:dyDescent="0.3">
      <c r="A6055" s="51">
        <v>5914369</v>
      </c>
      <c r="B6055" s="51" t="s">
        <v>20771</v>
      </c>
      <c r="C6055" s="51" t="s">
        <v>20654</v>
      </c>
      <c r="D6055" s="51">
        <v>1.08</v>
      </c>
    </row>
    <row r="6056" spans="1:4" ht="15.75" customHeight="1" x14ac:dyDescent="0.3">
      <c r="A6056" s="51">
        <v>5914489</v>
      </c>
      <c r="B6056" s="51" t="s">
        <v>20772</v>
      </c>
      <c r="C6056" s="51" t="s">
        <v>20654</v>
      </c>
      <c r="D6056" s="51">
        <v>0.25</v>
      </c>
    </row>
    <row r="6057" spans="1:4" ht="15.75" customHeight="1" x14ac:dyDescent="0.3">
      <c r="A6057" s="51">
        <v>5914491</v>
      </c>
      <c r="B6057" s="51" t="s">
        <v>20773</v>
      </c>
      <c r="C6057" s="51" t="s">
        <v>20654</v>
      </c>
      <c r="D6057" s="51">
        <v>0.27</v>
      </c>
    </row>
    <row r="6058" spans="1:4" ht="15.75" customHeight="1" x14ac:dyDescent="0.3">
      <c r="A6058" s="51">
        <v>5914490</v>
      </c>
      <c r="B6058" s="51" t="s">
        <v>20774</v>
      </c>
      <c r="C6058" s="51" t="s">
        <v>20654</v>
      </c>
      <c r="D6058" s="51">
        <v>0.25</v>
      </c>
    </row>
    <row r="6059" spans="1:4" ht="15.75" customHeight="1" x14ac:dyDescent="0.3">
      <c r="A6059" s="51">
        <v>5914495</v>
      </c>
      <c r="B6059" s="51" t="s">
        <v>20775</v>
      </c>
      <c r="C6059" s="51" t="s">
        <v>20654</v>
      </c>
      <c r="D6059" s="51">
        <v>1.59</v>
      </c>
    </row>
    <row r="6060" spans="1:4" ht="15.75" customHeight="1" x14ac:dyDescent="0.3">
      <c r="A6060" s="51">
        <v>5914494</v>
      </c>
      <c r="B6060" s="51" t="s">
        <v>20776</v>
      </c>
      <c r="C6060" s="51" t="s">
        <v>20654</v>
      </c>
      <c r="D6060" s="51">
        <v>3.49</v>
      </c>
    </row>
    <row r="6061" spans="1:4" ht="15.75" customHeight="1" x14ac:dyDescent="0.3">
      <c r="A6061" s="51">
        <v>5914487</v>
      </c>
      <c r="B6061" s="51" t="s">
        <v>20777</v>
      </c>
      <c r="C6061" s="51" t="s">
        <v>20654</v>
      </c>
      <c r="D6061" s="51">
        <v>0.25</v>
      </c>
    </row>
    <row r="6062" spans="1:4" ht="15.75" customHeight="1" x14ac:dyDescent="0.3">
      <c r="A6062" s="51">
        <v>5914488</v>
      </c>
      <c r="B6062" s="51" t="s">
        <v>20778</v>
      </c>
      <c r="C6062" s="51" t="s">
        <v>20654</v>
      </c>
      <c r="D6062" s="51">
        <v>0.27</v>
      </c>
    </row>
    <row r="6063" spans="1:4" ht="15.75" customHeight="1" x14ac:dyDescent="0.3">
      <c r="A6063" s="51">
        <v>5914493</v>
      </c>
      <c r="B6063" s="51" t="s">
        <v>20779</v>
      </c>
      <c r="C6063" s="51" t="s">
        <v>20654</v>
      </c>
      <c r="D6063" s="51">
        <v>5.88</v>
      </c>
    </row>
    <row r="6064" spans="1:4" ht="15.75" customHeight="1" x14ac:dyDescent="0.3">
      <c r="A6064" s="51">
        <v>5914492</v>
      </c>
      <c r="B6064" s="51" t="s">
        <v>20780</v>
      </c>
      <c r="C6064" s="51" t="s">
        <v>20654</v>
      </c>
      <c r="D6064" s="51">
        <v>13.89</v>
      </c>
    </row>
    <row r="6065" spans="1:4" ht="15.75" customHeight="1" x14ac:dyDescent="0.3">
      <c r="A6065" s="51">
        <v>5914482</v>
      </c>
      <c r="B6065" s="51" t="s">
        <v>20781</v>
      </c>
      <c r="C6065" s="51" t="s">
        <v>20654</v>
      </c>
      <c r="D6065" s="51">
        <v>0.62</v>
      </c>
    </row>
    <row r="6066" spans="1:4" ht="15.75" customHeight="1" x14ac:dyDescent="0.3">
      <c r="A6066" s="51">
        <v>5914483</v>
      </c>
      <c r="B6066" s="51" t="s">
        <v>20782</v>
      </c>
      <c r="C6066" s="51" t="s">
        <v>20654</v>
      </c>
      <c r="D6066" s="51">
        <v>0.45</v>
      </c>
    </row>
    <row r="6067" spans="1:4" ht="15.75" customHeight="1" x14ac:dyDescent="0.3">
      <c r="A6067" s="51">
        <v>5914480</v>
      </c>
      <c r="B6067" s="51" t="s">
        <v>20783</v>
      </c>
      <c r="C6067" s="51" t="s">
        <v>20654</v>
      </c>
      <c r="D6067" s="51">
        <v>0.64</v>
      </c>
    </row>
    <row r="6068" spans="1:4" ht="15.75" customHeight="1" x14ac:dyDescent="0.3">
      <c r="A6068" s="51">
        <v>5914481</v>
      </c>
      <c r="B6068" s="51" t="s">
        <v>20784</v>
      </c>
      <c r="C6068" s="51" t="s">
        <v>20654</v>
      </c>
      <c r="D6068" s="51">
        <v>0.43</v>
      </c>
    </row>
    <row r="6069" spans="1:4" ht="15.75" customHeight="1" x14ac:dyDescent="0.3">
      <c r="A6069" s="51">
        <v>5914485</v>
      </c>
      <c r="B6069" s="51" t="s">
        <v>20785</v>
      </c>
      <c r="C6069" s="51" t="s">
        <v>20654</v>
      </c>
      <c r="D6069" s="51">
        <v>4.04</v>
      </c>
    </row>
    <row r="6070" spans="1:4" ht="15.75" customHeight="1" x14ac:dyDescent="0.3">
      <c r="A6070" s="51">
        <v>5914486</v>
      </c>
      <c r="B6070" s="51" t="s">
        <v>20786</v>
      </c>
      <c r="C6070" s="51" t="s">
        <v>20654</v>
      </c>
      <c r="D6070" s="51">
        <v>5</v>
      </c>
    </row>
    <row r="6071" spans="1:4" ht="15.75" customHeight="1" x14ac:dyDescent="0.3">
      <c r="A6071" s="51">
        <v>5914484</v>
      </c>
      <c r="B6071" s="51" t="s">
        <v>20787</v>
      </c>
      <c r="C6071" s="51" t="s">
        <v>20654</v>
      </c>
      <c r="D6071" s="51">
        <v>3.5</v>
      </c>
    </row>
    <row r="6072" spans="1:4" ht="15.75" customHeight="1" x14ac:dyDescent="0.3">
      <c r="A6072" s="51">
        <v>5914620</v>
      </c>
      <c r="B6072" s="51" t="s">
        <v>20788</v>
      </c>
      <c r="C6072" s="51" t="s">
        <v>20654</v>
      </c>
      <c r="D6072" s="51">
        <v>2.7</v>
      </c>
    </row>
    <row r="6073" spans="1:4" ht="15.75" customHeight="1" x14ac:dyDescent="0.3">
      <c r="A6073" s="51">
        <v>5914621</v>
      </c>
      <c r="B6073" s="51" t="s">
        <v>20789</v>
      </c>
      <c r="C6073" s="51" t="s">
        <v>20654</v>
      </c>
      <c r="D6073" s="51">
        <v>2.16</v>
      </c>
    </row>
    <row r="6074" spans="1:4" ht="15.75" customHeight="1" x14ac:dyDescent="0.3">
      <c r="A6074" s="51">
        <v>5914622</v>
      </c>
      <c r="B6074" s="51" t="s">
        <v>20790</v>
      </c>
      <c r="C6074" s="51" t="s">
        <v>20654</v>
      </c>
      <c r="D6074" s="51">
        <v>1.75</v>
      </c>
    </row>
    <row r="6075" spans="1:4" ht="15.75" customHeight="1" x14ac:dyDescent="0.3">
      <c r="A6075" s="51">
        <v>5901695</v>
      </c>
      <c r="B6075" s="51" t="s">
        <v>20791</v>
      </c>
      <c r="C6075" s="51" t="s">
        <v>20706</v>
      </c>
      <c r="D6075" s="51">
        <v>0.77</v>
      </c>
    </row>
    <row r="6076" spans="1:4" ht="15.75" customHeight="1" x14ac:dyDescent="0.3">
      <c r="A6076" s="51">
        <v>5901696</v>
      </c>
      <c r="B6076" s="51" t="s">
        <v>20792</v>
      </c>
      <c r="C6076" s="51" t="s">
        <v>20706</v>
      </c>
      <c r="D6076" s="51">
        <v>0.56999999999999995</v>
      </c>
    </row>
    <row r="6077" spans="1:4" ht="15.75" customHeight="1" x14ac:dyDescent="0.3">
      <c r="A6077" s="51">
        <v>5901697</v>
      </c>
      <c r="B6077" s="51" t="s">
        <v>20793</v>
      </c>
      <c r="C6077" s="51" t="s">
        <v>20706</v>
      </c>
      <c r="D6077" s="51">
        <v>2.2799999999999998</v>
      </c>
    </row>
    <row r="6078" spans="1:4" ht="15.75" customHeight="1" x14ac:dyDescent="0.3">
      <c r="A6078" s="51">
        <v>5901698</v>
      </c>
      <c r="B6078" s="51" t="s">
        <v>20794</v>
      </c>
      <c r="C6078" s="51" t="s">
        <v>20706</v>
      </c>
      <c r="D6078" s="51">
        <v>2.2799999999999998</v>
      </c>
    </row>
    <row r="6079" spans="1:4" ht="15.75" customHeight="1" x14ac:dyDescent="0.3">
      <c r="A6079" s="51">
        <v>5916654</v>
      </c>
      <c r="B6079" s="51" t="s">
        <v>20795</v>
      </c>
      <c r="C6079" s="51" t="s">
        <v>20706</v>
      </c>
      <c r="D6079" s="51">
        <v>1.38</v>
      </c>
    </row>
    <row r="6080" spans="1:4" ht="15.75" customHeight="1" x14ac:dyDescent="0.3">
      <c r="A6080" s="51">
        <v>5916637</v>
      </c>
      <c r="B6080" s="51" t="s">
        <v>20796</v>
      </c>
      <c r="C6080" s="51" t="s">
        <v>20706</v>
      </c>
      <c r="D6080" s="51">
        <v>6.71</v>
      </c>
    </row>
    <row r="6081" spans="1:4" ht="15.75" customHeight="1" x14ac:dyDescent="0.3">
      <c r="A6081" s="51">
        <v>5916618</v>
      </c>
      <c r="B6081" s="51" t="s">
        <v>20797</v>
      </c>
      <c r="C6081" s="51" t="s">
        <v>20706</v>
      </c>
      <c r="D6081" s="51">
        <v>6.71</v>
      </c>
    </row>
    <row r="6082" spans="1:4" ht="15.75" customHeight="1" x14ac:dyDescent="0.3">
      <c r="A6082" s="51">
        <v>5914334</v>
      </c>
      <c r="B6082" s="51" t="s">
        <v>20798</v>
      </c>
      <c r="C6082" s="51" t="s">
        <v>20654</v>
      </c>
      <c r="D6082" s="51">
        <v>1.19</v>
      </c>
    </row>
    <row r="6083" spans="1:4" ht="15.75" customHeight="1" x14ac:dyDescent="0.3">
      <c r="A6083" s="51">
        <v>5914335</v>
      </c>
      <c r="B6083" s="51" t="s">
        <v>20799</v>
      </c>
      <c r="C6083" s="51" t="s">
        <v>20654</v>
      </c>
      <c r="D6083" s="51">
        <v>0.95</v>
      </c>
    </row>
    <row r="6084" spans="1:4" ht="15.75" customHeight="1" x14ac:dyDescent="0.3">
      <c r="A6084" s="51">
        <v>5914336</v>
      </c>
      <c r="B6084" s="51" t="s">
        <v>20800</v>
      </c>
      <c r="C6084" s="51" t="s">
        <v>20654</v>
      </c>
      <c r="D6084" s="51">
        <v>0.77</v>
      </c>
    </row>
    <row r="6085" spans="1:4" ht="15.75" customHeight="1" x14ac:dyDescent="0.3">
      <c r="A6085" s="51">
        <v>5914346</v>
      </c>
      <c r="B6085" s="51" t="s">
        <v>20801</v>
      </c>
      <c r="C6085" s="51" t="s">
        <v>20654</v>
      </c>
      <c r="D6085" s="51">
        <v>1.7</v>
      </c>
    </row>
    <row r="6086" spans="1:4" ht="15.75" customHeight="1" x14ac:dyDescent="0.3">
      <c r="A6086" s="51">
        <v>5914347</v>
      </c>
      <c r="B6086" s="51" t="s">
        <v>20802</v>
      </c>
      <c r="C6086" s="51" t="s">
        <v>20654</v>
      </c>
      <c r="D6086" s="51">
        <v>1.36</v>
      </c>
    </row>
    <row r="6087" spans="1:4" ht="15.75" customHeight="1" x14ac:dyDescent="0.3">
      <c r="A6087" s="51">
        <v>5914348</v>
      </c>
      <c r="B6087" s="51" t="s">
        <v>20803</v>
      </c>
      <c r="C6087" s="51" t="s">
        <v>20654</v>
      </c>
      <c r="D6087" s="51">
        <v>1.1000000000000001</v>
      </c>
    </row>
    <row r="6088" spans="1:4" ht="15.75" customHeight="1" x14ac:dyDescent="0.3">
      <c r="A6088" s="51">
        <v>5914611</v>
      </c>
      <c r="B6088" s="51" t="s">
        <v>20804</v>
      </c>
      <c r="C6088" s="51" t="s">
        <v>20654</v>
      </c>
      <c r="D6088" s="51">
        <v>1.83</v>
      </c>
    </row>
    <row r="6089" spans="1:4" ht="15.75" customHeight="1" x14ac:dyDescent="0.3">
      <c r="A6089" s="51">
        <v>5914613</v>
      </c>
      <c r="B6089" s="51" t="s">
        <v>20805</v>
      </c>
      <c r="C6089" s="51" t="s">
        <v>20654</v>
      </c>
      <c r="D6089" s="51">
        <v>1.47</v>
      </c>
    </row>
    <row r="6090" spans="1:4" ht="15.75" customHeight="1" x14ac:dyDescent="0.3">
      <c r="A6090" s="51">
        <v>5914612</v>
      </c>
      <c r="B6090" s="51" t="s">
        <v>20806</v>
      </c>
      <c r="C6090" s="51" t="s">
        <v>20654</v>
      </c>
      <c r="D6090" s="51">
        <v>1.19</v>
      </c>
    </row>
    <row r="6091" spans="1:4" ht="15.75" customHeight="1" x14ac:dyDescent="0.3">
      <c r="A6091" s="51">
        <v>5901686</v>
      </c>
      <c r="B6091" s="51" t="s">
        <v>20807</v>
      </c>
      <c r="C6091" s="51" t="s">
        <v>20706</v>
      </c>
      <c r="D6091" s="51">
        <v>3.69</v>
      </c>
    </row>
    <row r="6092" spans="1:4" ht="15.75" customHeight="1" x14ac:dyDescent="0.3">
      <c r="A6092" s="51">
        <v>5901687</v>
      </c>
      <c r="B6092" s="51" t="s">
        <v>20808</v>
      </c>
      <c r="C6092" s="51" t="s">
        <v>20706</v>
      </c>
      <c r="D6092" s="51">
        <v>1.01</v>
      </c>
    </row>
    <row r="6093" spans="1:4" ht="15.75" customHeight="1" x14ac:dyDescent="0.3">
      <c r="A6093" s="51">
        <v>5901688</v>
      </c>
      <c r="B6093" s="51" t="s">
        <v>20809</v>
      </c>
      <c r="C6093" s="51" t="s">
        <v>20706</v>
      </c>
      <c r="D6093" s="51">
        <v>0.95</v>
      </c>
    </row>
    <row r="6094" spans="1:4" ht="15.75" customHeight="1" x14ac:dyDescent="0.3">
      <c r="A6094" s="51">
        <v>5901689</v>
      </c>
      <c r="B6094" s="51" t="s">
        <v>20810</v>
      </c>
      <c r="C6094" s="51" t="s">
        <v>20706</v>
      </c>
      <c r="D6094" s="51">
        <v>2.23</v>
      </c>
    </row>
    <row r="6095" spans="1:4" ht="15.75" customHeight="1" x14ac:dyDescent="0.3">
      <c r="A6095" s="51">
        <v>5901690</v>
      </c>
      <c r="B6095" s="51" t="s">
        <v>20811</v>
      </c>
      <c r="C6095" s="51" t="s">
        <v>20706</v>
      </c>
      <c r="D6095" s="51">
        <v>0.92</v>
      </c>
    </row>
    <row r="6096" spans="1:4" ht="15.75" customHeight="1" x14ac:dyDescent="0.3">
      <c r="A6096" s="51">
        <v>5901691</v>
      </c>
      <c r="B6096" s="51" t="s">
        <v>20812</v>
      </c>
      <c r="C6096" s="51" t="s">
        <v>20706</v>
      </c>
      <c r="D6096" s="51">
        <v>1.78</v>
      </c>
    </row>
    <row r="6097" spans="1:4" ht="15.75" customHeight="1" x14ac:dyDescent="0.3">
      <c r="A6097" s="51">
        <v>5901692</v>
      </c>
      <c r="B6097" s="51" t="s">
        <v>20813</v>
      </c>
      <c r="C6097" s="51" t="s">
        <v>20706</v>
      </c>
      <c r="D6097" s="51">
        <v>1.55</v>
      </c>
    </row>
    <row r="6098" spans="1:4" ht="15.75" customHeight="1" x14ac:dyDescent="0.3">
      <c r="A6098" s="51">
        <v>5901693</v>
      </c>
      <c r="B6098" s="51" t="s">
        <v>20814</v>
      </c>
      <c r="C6098" s="51" t="s">
        <v>20706</v>
      </c>
      <c r="D6098" s="51">
        <v>1.37</v>
      </c>
    </row>
    <row r="6099" spans="1:4" ht="15.75" customHeight="1" x14ac:dyDescent="0.3">
      <c r="A6099" s="51">
        <v>5901694</v>
      </c>
      <c r="B6099" s="51" t="s">
        <v>20815</v>
      </c>
      <c r="C6099" s="51" t="s">
        <v>20706</v>
      </c>
      <c r="D6099" s="51">
        <v>5.32</v>
      </c>
    </row>
    <row r="6100" spans="1:4" ht="15.75" customHeight="1" x14ac:dyDescent="0.3">
      <c r="A6100" s="51">
        <v>5914512</v>
      </c>
      <c r="B6100" s="51" t="s">
        <v>20816</v>
      </c>
      <c r="C6100" s="51" t="s">
        <v>20654</v>
      </c>
      <c r="D6100" s="51">
        <v>1.47</v>
      </c>
    </row>
    <row r="6101" spans="1:4" ht="15.75" customHeight="1" x14ac:dyDescent="0.3">
      <c r="A6101" s="51">
        <v>5914496</v>
      </c>
      <c r="B6101" s="51" t="s">
        <v>20817</v>
      </c>
      <c r="C6101" s="51" t="s">
        <v>20654</v>
      </c>
      <c r="D6101" s="51">
        <v>1.1599999999999999</v>
      </c>
    </row>
    <row r="6102" spans="1:4" ht="15.75" customHeight="1" x14ac:dyDescent="0.3">
      <c r="A6102" s="51">
        <v>5914513</v>
      </c>
      <c r="B6102" s="51" t="s">
        <v>20818</v>
      </c>
      <c r="C6102" s="51" t="s">
        <v>20654</v>
      </c>
      <c r="D6102" s="51">
        <v>0.83</v>
      </c>
    </row>
    <row r="6103" spans="1:4" ht="15.75" customHeight="1" x14ac:dyDescent="0.3">
      <c r="A6103" s="51">
        <v>5914497</v>
      </c>
      <c r="B6103" s="51" t="s">
        <v>20819</v>
      </c>
      <c r="C6103" s="51" t="s">
        <v>20654</v>
      </c>
      <c r="D6103" s="51">
        <v>0.64</v>
      </c>
    </row>
    <row r="6104" spans="1:4" ht="15.75" customHeight="1" x14ac:dyDescent="0.3">
      <c r="A6104" s="51">
        <v>5914500</v>
      </c>
      <c r="B6104" s="51" t="s">
        <v>20820</v>
      </c>
      <c r="C6104" s="51" t="s">
        <v>20654</v>
      </c>
      <c r="D6104" s="51">
        <v>1.1599999999999999</v>
      </c>
    </row>
    <row r="6105" spans="1:4" ht="15.75" customHeight="1" x14ac:dyDescent="0.3">
      <c r="A6105" s="51">
        <v>5914498</v>
      </c>
      <c r="B6105" s="51" t="s">
        <v>20821</v>
      </c>
      <c r="C6105" s="51" t="s">
        <v>20654</v>
      </c>
      <c r="D6105" s="51">
        <v>0.91</v>
      </c>
    </row>
    <row r="6106" spans="1:4" ht="15.75" customHeight="1" x14ac:dyDescent="0.3">
      <c r="A6106" s="51">
        <v>5914501</v>
      </c>
      <c r="B6106" s="51" t="s">
        <v>20822</v>
      </c>
      <c r="C6106" s="51" t="s">
        <v>20654</v>
      </c>
      <c r="D6106" s="51">
        <v>0.65</v>
      </c>
    </row>
    <row r="6107" spans="1:4" ht="15.75" customHeight="1" x14ac:dyDescent="0.3">
      <c r="A6107" s="51">
        <v>5914499</v>
      </c>
      <c r="B6107" s="51" t="s">
        <v>20823</v>
      </c>
      <c r="C6107" s="51" t="s">
        <v>20654</v>
      </c>
      <c r="D6107" s="51">
        <v>0.5</v>
      </c>
    </row>
    <row r="6108" spans="1:4" ht="15.75" customHeight="1" x14ac:dyDescent="0.3">
      <c r="A6108" s="51">
        <v>5914504</v>
      </c>
      <c r="B6108" s="51" t="s">
        <v>20824</v>
      </c>
      <c r="C6108" s="51" t="s">
        <v>20654</v>
      </c>
      <c r="D6108" s="51">
        <v>0.98</v>
      </c>
    </row>
    <row r="6109" spans="1:4" ht="15.75" customHeight="1" x14ac:dyDescent="0.3">
      <c r="A6109" s="51">
        <v>5914502</v>
      </c>
      <c r="B6109" s="51" t="s">
        <v>20825</v>
      </c>
      <c r="C6109" s="51" t="s">
        <v>20654</v>
      </c>
      <c r="D6109" s="51">
        <v>0.77</v>
      </c>
    </row>
    <row r="6110" spans="1:4" ht="15.75" customHeight="1" x14ac:dyDescent="0.3">
      <c r="A6110" s="51">
        <v>5914505</v>
      </c>
      <c r="B6110" s="51" t="s">
        <v>20826</v>
      </c>
      <c r="C6110" s="51" t="s">
        <v>20654</v>
      </c>
      <c r="D6110" s="51">
        <v>0.55000000000000004</v>
      </c>
    </row>
    <row r="6111" spans="1:4" ht="15.75" customHeight="1" x14ac:dyDescent="0.3">
      <c r="A6111" s="51">
        <v>5914503</v>
      </c>
      <c r="B6111" s="51" t="s">
        <v>20827</v>
      </c>
      <c r="C6111" s="51" t="s">
        <v>20654</v>
      </c>
      <c r="D6111" s="51">
        <v>0.43</v>
      </c>
    </row>
    <row r="6112" spans="1:4" ht="15.75" customHeight="1" x14ac:dyDescent="0.3">
      <c r="A6112" s="51">
        <v>5914508</v>
      </c>
      <c r="B6112" s="51" t="s">
        <v>20828</v>
      </c>
      <c r="C6112" s="51" t="s">
        <v>20654</v>
      </c>
      <c r="D6112" s="51">
        <v>1.0900000000000001</v>
      </c>
    </row>
    <row r="6113" spans="1:4" ht="15.75" customHeight="1" x14ac:dyDescent="0.3">
      <c r="A6113" s="51">
        <v>5914506</v>
      </c>
      <c r="B6113" s="51" t="s">
        <v>20829</v>
      </c>
      <c r="C6113" s="51" t="s">
        <v>20654</v>
      </c>
      <c r="D6113" s="51">
        <v>0.86</v>
      </c>
    </row>
    <row r="6114" spans="1:4" ht="15.75" customHeight="1" x14ac:dyDescent="0.3">
      <c r="A6114" s="51">
        <v>5914509</v>
      </c>
      <c r="B6114" s="51" t="s">
        <v>20830</v>
      </c>
      <c r="C6114" s="51" t="s">
        <v>20654</v>
      </c>
      <c r="D6114" s="51">
        <v>0.61</v>
      </c>
    </row>
    <row r="6115" spans="1:4" ht="15.75" customHeight="1" x14ac:dyDescent="0.3">
      <c r="A6115" s="51">
        <v>5914507</v>
      </c>
      <c r="B6115" s="51" t="s">
        <v>20831</v>
      </c>
      <c r="C6115" s="51" t="s">
        <v>20654</v>
      </c>
      <c r="D6115" s="51">
        <v>0.48</v>
      </c>
    </row>
    <row r="6116" spans="1:4" ht="15.75" customHeight="1" x14ac:dyDescent="0.3">
      <c r="A6116" s="51">
        <v>5915491</v>
      </c>
      <c r="B6116" s="51" t="s">
        <v>20832</v>
      </c>
      <c r="C6116" s="51" t="s">
        <v>16512</v>
      </c>
      <c r="D6116" s="51">
        <v>18.73</v>
      </c>
    </row>
    <row r="6117" spans="1:4" ht="15.75" customHeight="1" x14ac:dyDescent="0.3">
      <c r="A6117" s="51">
        <v>5915492</v>
      </c>
      <c r="B6117" s="51" t="s">
        <v>20833</v>
      </c>
      <c r="C6117" s="51" t="s">
        <v>16512</v>
      </c>
      <c r="D6117" s="51">
        <v>14.98</v>
      </c>
    </row>
    <row r="6118" spans="1:4" ht="15.75" customHeight="1" x14ac:dyDescent="0.3">
      <c r="A6118" s="51">
        <v>5915493</v>
      </c>
      <c r="B6118" s="51" t="s">
        <v>20834</v>
      </c>
      <c r="C6118" s="51" t="s">
        <v>16512</v>
      </c>
      <c r="D6118" s="51">
        <v>12.1</v>
      </c>
    </row>
    <row r="6119" spans="1:4" ht="15.75" customHeight="1" x14ac:dyDescent="0.3">
      <c r="A6119" s="51">
        <v>5915488</v>
      </c>
      <c r="B6119" s="51" t="s">
        <v>20835</v>
      </c>
      <c r="C6119" s="51" t="s">
        <v>16512</v>
      </c>
      <c r="D6119" s="51">
        <v>13.16</v>
      </c>
    </row>
    <row r="6120" spans="1:4" ht="15.75" customHeight="1" x14ac:dyDescent="0.3">
      <c r="A6120" s="51">
        <v>5915489</v>
      </c>
      <c r="B6120" s="51" t="s">
        <v>20836</v>
      </c>
      <c r="C6120" s="51" t="s">
        <v>16512</v>
      </c>
      <c r="D6120" s="51">
        <v>10.53</v>
      </c>
    </row>
    <row r="6121" spans="1:4" ht="15.75" customHeight="1" x14ac:dyDescent="0.3">
      <c r="A6121" s="51">
        <v>5915490</v>
      </c>
      <c r="B6121" s="51" t="s">
        <v>20837</v>
      </c>
      <c r="C6121" s="51" t="s">
        <v>16512</v>
      </c>
      <c r="D6121" s="51">
        <v>8.51</v>
      </c>
    </row>
    <row r="6122" spans="1:4" ht="15.75" customHeight="1" x14ac:dyDescent="0.3">
      <c r="A6122" s="51">
        <v>5915494</v>
      </c>
      <c r="B6122" s="51" t="s">
        <v>20838</v>
      </c>
      <c r="C6122" s="51" t="s">
        <v>16512</v>
      </c>
      <c r="D6122" s="51">
        <v>31.25</v>
      </c>
    </row>
    <row r="6123" spans="1:4" ht="15.75" customHeight="1" x14ac:dyDescent="0.3">
      <c r="A6123" s="51">
        <v>5915495</v>
      </c>
      <c r="B6123" s="51" t="s">
        <v>20839</v>
      </c>
      <c r="C6123" s="51" t="s">
        <v>16512</v>
      </c>
      <c r="D6123" s="51">
        <v>25</v>
      </c>
    </row>
    <row r="6124" spans="1:4" ht="15.75" customHeight="1" x14ac:dyDescent="0.3">
      <c r="A6124" s="51">
        <v>5915496</v>
      </c>
      <c r="B6124" s="51" t="s">
        <v>20840</v>
      </c>
      <c r="C6124" s="51" t="s">
        <v>16512</v>
      </c>
      <c r="D6124" s="51">
        <v>20.2</v>
      </c>
    </row>
    <row r="6125" spans="1:4" ht="15.75" customHeight="1" x14ac:dyDescent="0.3">
      <c r="A6125" s="51">
        <v>5915325</v>
      </c>
      <c r="B6125" s="51" t="s">
        <v>20841</v>
      </c>
      <c r="C6125" s="51" t="s">
        <v>16512</v>
      </c>
      <c r="D6125" s="51">
        <v>67.09</v>
      </c>
    </row>
    <row r="6126" spans="1:4" ht="15.75" customHeight="1" x14ac:dyDescent="0.3">
      <c r="A6126" s="51">
        <v>5915326</v>
      </c>
      <c r="B6126" s="51" t="s">
        <v>20842</v>
      </c>
      <c r="C6126" s="51" t="s">
        <v>16512</v>
      </c>
      <c r="D6126" s="51">
        <v>53.65</v>
      </c>
    </row>
    <row r="6127" spans="1:4" ht="15.75" customHeight="1" x14ac:dyDescent="0.3">
      <c r="A6127" s="51">
        <v>5915327</v>
      </c>
      <c r="B6127" s="51" t="s">
        <v>20843</v>
      </c>
      <c r="C6127" s="51" t="s">
        <v>16512</v>
      </c>
      <c r="D6127" s="51">
        <v>43.37</v>
      </c>
    </row>
    <row r="6128" spans="1:4" ht="15.75" customHeight="1" x14ac:dyDescent="0.3">
      <c r="A6128" s="51">
        <v>5915328</v>
      </c>
      <c r="B6128" s="51" t="s">
        <v>20844</v>
      </c>
      <c r="C6128" s="51" t="s">
        <v>16512</v>
      </c>
      <c r="D6128" s="51">
        <v>80.38</v>
      </c>
    </row>
    <row r="6129" spans="1:4" ht="15.75" customHeight="1" x14ac:dyDescent="0.3">
      <c r="A6129" s="51">
        <v>5915329</v>
      </c>
      <c r="B6129" s="51" t="s">
        <v>20845</v>
      </c>
      <c r="C6129" s="51" t="s">
        <v>16512</v>
      </c>
      <c r="D6129" s="51">
        <v>64.27</v>
      </c>
    </row>
    <row r="6130" spans="1:4" ht="15.75" customHeight="1" x14ac:dyDescent="0.3">
      <c r="A6130" s="51">
        <v>5915330</v>
      </c>
      <c r="B6130" s="51" t="s">
        <v>20846</v>
      </c>
      <c r="C6130" s="51" t="s">
        <v>16512</v>
      </c>
      <c r="D6130" s="51">
        <v>51.96</v>
      </c>
    </row>
    <row r="6131" spans="1:4" ht="15.75" customHeight="1" x14ac:dyDescent="0.3">
      <c r="A6131" s="51">
        <v>5915331</v>
      </c>
      <c r="B6131" s="51" t="s">
        <v>20847</v>
      </c>
      <c r="C6131" s="51" t="s">
        <v>16512</v>
      </c>
      <c r="D6131" s="51">
        <v>157.32</v>
      </c>
    </row>
    <row r="6132" spans="1:4" ht="15.75" customHeight="1" x14ac:dyDescent="0.3">
      <c r="A6132" s="51">
        <v>5915332</v>
      </c>
      <c r="B6132" s="51" t="s">
        <v>20848</v>
      </c>
      <c r="C6132" s="51" t="s">
        <v>16512</v>
      </c>
      <c r="D6132" s="51">
        <v>125.79</v>
      </c>
    </row>
    <row r="6133" spans="1:4" ht="15.75" customHeight="1" x14ac:dyDescent="0.3">
      <c r="A6133" s="51">
        <v>5915333</v>
      </c>
      <c r="B6133" s="51" t="s">
        <v>20849</v>
      </c>
      <c r="C6133" s="51" t="s">
        <v>16512</v>
      </c>
      <c r="D6133" s="51">
        <v>101.69</v>
      </c>
    </row>
    <row r="6134" spans="1:4" ht="15.75" customHeight="1" x14ac:dyDescent="0.3">
      <c r="A6134" s="51">
        <v>5915364</v>
      </c>
      <c r="B6134" s="51" t="s">
        <v>20850</v>
      </c>
      <c r="C6134" s="51" t="s">
        <v>16512</v>
      </c>
      <c r="D6134" s="51">
        <v>190.62</v>
      </c>
    </row>
    <row r="6135" spans="1:4" ht="15.75" customHeight="1" x14ac:dyDescent="0.3">
      <c r="A6135" s="51">
        <v>5915365</v>
      </c>
      <c r="B6135" s="51" t="s">
        <v>20851</v>
      </c>
      <c r="C6135" s="51" t="s">
        <v>16512</v>
      </c>
      <c r="D6135" s="51">
        <v>152.41999999999999</v>
      </c>
    </row>
    <row r="6136" spans="1:4" ht="15.75" customHeight="1" x14ac:dyDescent="0.3">
      <c r="A6136" s="51">
        <v>5915361</v>
      </c>
      <c r="B6136" s="51" t="s">
        <v>20852</v>
      </c>
      <c r="C6136" s="51" t="s">
        <v>16512</v>
      </c>
      <c r="D6136" s="51">
        <v>123.21</v>
      </c>
    </row>
    <row r="6137" spans="1:4" ht="15.75" customHeight="1" x14ac:dyDescent="0.3">
      <c r="A6137" s="51">
        <v>5919716</v>
      </c>
      <c r="B6137" s="51" t="s">
        <v>20853</v>
      </c>
      <c r="C6137" s="51" t="s">
        <v>16512</v>
      </c>
      <c r="D6137" s="51">
        <v>197.23</v>
      </c>
    </row>
    <row r="6138" spans="1:4" ht="15.75" customHeight="1" x14ac:dyDescent="0.3">
      <c r="A6138" s="51">
        <v>5919717</v>
      </c>
      <c r="B6138" s="51" t="s">
        <v>20854</v>
      </c>
      <c r="C6138" s="51" t="s">
        <v>16512</v>
      </c>
      <c r="D6138" s="51">
        <v>170.53</v>
      </c>
    </row>
    <row r="6139" spans="1:4" ht="15.75" customHeight="1" x14ac:dyDescent="0.3">
      <c r="A6139" s="51">
        <v>6106220</v>
      </c>
      <c r="B6139" s="51" t="s">
        <v>20855</v>
      </c>
      <c r="C6139" s="51" t="s">
        <v>14790</v>
      </c>
      <c r="D6139" s="51">
        <v>12.46</v>
      </c>
    </row>
    <row r="6140" spans="1:4" ht="15.75" customHeight="1" x14ac:dyDescent="0.3">
      <c r="A6140" s="51">
        <v>6106183</v>
      </c>
      <c r="B6140" s="51" t="s">
        <v>20856</v>
      </c>
      <c r="C6140" s="51" t="s">
        <v>14899</v>
      </c>
      <c r="D6140" s="51">
        <v>392.97</v>
      </c>
    </row>
    <row r="6141" spans="1:4" ht="15.75" customHeight="1" x14ac:dyDescent="0.3">
      <c r="A6141" s="51">
        <v>6106182</v>
      </c>
      <c r="B6141" s="51" t="s">
        <v>20857</v>
      </c>
      <c r="C6141" s="51" t="s">
        <v>14899</v>
      </c>
      <c r="D6141" s="51">
        <v>336.83</v>
      </c>
    </row>
    <row r="6142" spans="1:4" ht="15.75" customHeight="1" x14ac:dyDescent="0.3">
      <c r="A6142" s="51">
        <v>6106194</v>
      </c>
      <c r="B6142" s="51" t="s">
        <v>20858</v>
      </c>
      <c r="C6142" s="51" t="s">
        <v>14899</v>
      </c>
      <c r="D6142" s="51">
        <v>838.57</v>
      </c>
    </row>
    <row r="6143" spans="1:4" ht="15.75" customHeight="1" x14ac:dyDescent="0.3">
      <c r="A6143" s="51">
        <v>6106195</v>
      </c>
      <c r="B6143" s="51" t="s">
        <v>20859</v>
      </c>
      <c r="C6143" s="51" t="s">
        <v>14899</v>
      </c>
      <c r="D6143" s="51">
        <v>929.87</v>
      </c>
    </row>
    <row r="6144" spans="1:4" ht="15.75" customHeight="1" x14ac:dyDescent="0.3">
      <c r="A6144" s="51">
        <v>6106331</v>
      </c>
      <c r="B6144" s="51" t="s">
        <v>20860</v>
      </c>
      <c r="C6144" s="51" t="s">
        <v>14899</v>
      </c>
      <c r="D6144" s="51">
        <v>2092.02</v>
      </c>
    </row>
    <row r="6145" spans="1:4" ht="15.75" customHeight="1" x14ac:dyDescent="0.3">
      <c r="A6145" s="51">
        <v>6106332</v>
      </c>
      <c r="B6145" s="51" t="s">
        <v>20861</v>
      </c>
      <c r="C6145" s="51" t="s">
        <v>14899</v>
      </c>
      <c r="D6145" s="51">
        <v>2227.9499999999998</v>
      </c>
    </row>
    <row r="6146" spans="1:4" ht="15.75" customHeight="1" x14ac:dyDescent="0.3">
      <c r="A6146" s="51">
        <v>6106206</v>
      </c>
      <c r="B6146" s="51" t="s">
        <v>20862</v>
      </c>
      <c r="C6146" s="51" t="s">
        <v>14899</v>
      </c>
      <c r="D6146" s="51">
        <v>2341.17</v>
      </c>
    </row>
    <row r="6147" spans="1:4" ht="15.75" customHeight="1" x14ac:dyDescent="0.3">
      <c r="A6147" s="51">
        <v>6106207</v>
      </c>
      <c r="B6147" s="51" t="s">
        <v>20863</v>
      </c>
      <c r="C6147" s="51" t="s">
        <v>14899</v>
      </c>
      <c r="D6147" s="51">
        <v>2495</v>
      </c>
    </row>
    <row r="6148" spans="1:4" ht="15.75" customHeight="1" x14ac:dyDescent="0.3">
      <c r="A6148" s="51">
        <v>6106222</v>
      </c>
      <c r="B6148" s="51" t="s">
        <v>20864</v>
      </c>
      <c r="C6148" s="51" t="s">
        <v>14899</v>
      </c>
      <c r="D6148" s="51">
        <v>392.97</v>
      </c>
    </row>
    <row r="6149" spans="1:4" ht="15.75" customHeight="1" x14ac:dyDescent="0.3">
      <c r="A6149" s="51">
        <v>6106221</v>
      </c>
      <c r="B6149" s="51" t="s">
        <v>20865</v>
      </c>
      <c r="C6149" s="51" t="s">
        <v>14899</v>
      </c>
      <c r="D6149" s="51">
        <v>336.83</v>
      </c>
    </row>
    <row r="6150" spans="1:4" ht="15.75" customHeight="1" x14ac:dyDescent="0.3">
      <c r="A6150" s="51">
        <v>6106224</v>
      </c>
      <c r="B6150" s="51" t="s">
        <v>20866</v>
      </c>
      <c r="C6150" s="51" t="s">
        <v>14899</v>
      </c>
      <c r="D6150" s="51">
        <v>838.57</v>
      </c>
    </row>
    <row r="6151" spans="1:4" ht="15.75" customHeight="1" x14ac:dyDescent="0.3">
      <c r="A6151" s="51">
        <v>6106225</v>
      </c>
      <c r="B6151" s="51" t="s">
        <v>20867</v>
      </c>
      <c r="C6151" s="51" t="s">
        <v>14899</v>
      </c>
      <c r="D6151" s="51">
        <v>929.87</v>
      </c>
    </row>
    <row r="6152" spans="1:4" ht="15.75" customHeight="1" x14ac:dyDescent="0.3">
      <c r="A6152" s="51">
        <v>6106228</v>
      </c>
      <c r="B6152" s="51" t="s">
        <v>20868</v>
      </c>
      <c r="C6152" s="51" t="s">
        <v>14899</v>
      </c>
      <c r="D6152" s="51">
        <v>2112.9499999999998</v>
      </c>
    </row>
    <row r="6153" spans="1:4" ht="15.75" customHeight="1" x14ac:dyDescent="0.3">
      <c r="A6153" s="51">
        <v>6106229</v>
      </c>
      <c r="B6153" s="51" t="s">
        <v>20869</v>
      </c>
      <c r="C6153" s="51" t="s">
        <v>14899</v>
      </c>
      <c r="D6153" s="51">
        <v>2250.4899999999998</v>
      </c>
    </row>
    <row r="6154" spans="1:4" ht="15.75" customHeight="1" x14ac:dyDescent="0.3">
      <c r="A6154" s="51">
        <v>6106328</v>
      </c>
      <c r="B6154" s="51" t="s">
        <v>20870</v>
      </c>
      <c r="C6154" s="51" t="s">
        <v>14899</v>
      </c>
      <c r="D6154" s="51">
        <v>140.81</v>
      </c>
    </row>
    <row r="6155" spans="1:4" ht="15.75" customHeight="1" x14ac:dyDescent="0.3">
      <c r="A6155" s="51">
        <v>6106330</v>
      </c>
      <c r="B6155" s="51" t="s">
        <v>20871</v>
      </c>
      <c r="C6155" s="51" t="s">
        <v>14899</v>
      </c>
      <c r="D6155" s="51">
        <v>699.97</v>
      </c>
    </row>
    <row r="6156" spans="1:4" ht="15.75" customHeight="1" x14ac:dyDescent="0.3">
      <c r="A6156" s="51">
        <v>6106326</v>
      </c>
      <c r="B6156" s="51" t="s">
        <v>20872</v>
      </c>
      <c r="C6156" s="51" t="s">
        <v>14899</v>
      </c>
      <c r="D6156" s="51">
        <v>58.1</v>
      </c>
    </row>
    <row r="6157" spans="1:4" ht="15.75" customHeight="1" x14ac:dyDescent="0.3">
      <c r="A6157" s="51">
        <v>6106324</v>
      </c>
      <c r="B6157" s="51" t="s">
        <v>20873</v>
      </c>
      <c r="C6157" s="51" t="s">
        <v>14899</v>
      </c>
      <c r="D6157" s="51">
        <v>35.42</v>
      </c>
    </row>
    <row r="6158" spans="1:4" ht="15.75" customHeight="1" x14ac:dyDescent="0.3">
      <c r="A6158" s="51">
        <v>6106327</v>
      </c>
      <c r="B6158" s="51" t="s">
        <v>20874</v>
      </c>
      <c r="C6158" s="51" t="s">
        <v>14899</v>
      </c>
      <c r="D6158" s="51">
        <v>140.51</v>
      </c>
    </row>
    <row r="6159" spans="1:4" ht="15.75" customHeight="1" x14ac:dyDescent="0.3">
      <c r="A6159" s="51">
        <v>6106329</v>
      </c>
      <c r="B6159" s="51" t="s">
        <v>20875</v>
      </c>
      <c r="C6159" s="51" t="s">
        <v>14899</v>
      </c>
      <c r="D6159" s="51">
        <v>699.67</v>
      </c>
    </row>
    <row r="6160" spans="1:4" ht="15.75" customHeight="1" x14ac:dyDescent="0.3">
      <c r="A6160" s="51">
        <v>6106325</v>
      </c>
      <c r="B6160" s="51" t="s">
        <v>20876</v>
      </c>
      <c r="C6160" s="51" t="s">
        <v>14899</v>
      </c>
      <c r="D6160" s="51">
        <v>58.14</v>
      </c>
    </row>
    <row r="6161" spans="1:4" ht="15.75" customHeight="1" x14ac:dyDescent="0.3">
      <c r="A6161" s="51">
        <v>6208126</v>
      </c>
      <c r="B6161" s="51" t="s">
        <v>20877</v>
      </c>
      <c r="C6161" s="51" t="s">
        <v>14790</v>
      </c>
      <c r="D6161" s="51">
        <v>21.13</v>
      </c>
    </row>
    <row r="6162" spans="1:4" ht="15.75" customHeight="1" x14ac:dyDescent="0.3">
      <c r="A6162" s="51">
        <v>6205797</v>
      </c>
      <c r="B6162" s="51" t="s">
        <v>20878</v>
      </c>
      <c r="C6162" s="51" t="s">
        <v>14790</v>
      </c>
      <c r="D6162" s="51">
        <v>13.02</v>
      </c>
    </row>
    <row r="6163" spans="1:4" ht="15.75" customHeight="1" x14ac:dyDescent="0.3">
      <c r="A6163" s="51">
        <v>6205791</v>
      </c>
      <c r="B6163" s="51" t="s">
        <v>20879</v>
      </c>
      <c r="C6163" s="51" t="s">
        <v>10</v>
      </c>
      <c r="D6163" s="51">
        <v>400.24</v>
      </c>
    </row>
    <row r="6164" spans="1:4" ht="15.75" customHeight="1" x14ac:dyDescent="0.3">
      <c r="A6164" s="51">
        <v>6205792</v>
      </c>
      <c r="B6164" s="51" t="s">
        <v>20880</v>
      </c>
      <c r="C6164" s="51" t="s">
        <v>10</v>
      </c>
      <c r="D6164" s="51">
        <v>478.77</v>
      </c>
    </row>
    <row r="6165" spans="1:4" ht="15.75" customHeight="1" x14ac:dyDescent="0.3">
      <c r="A6165" s="51">
        <v>6205793</v>
      </c>
      <c r="B6165" s="51" t="s">
        <v>20881</v>
      </c>
      <c r="C6165" s="51" t="s">
        <v>10</v>
      </c>
      <c r="D6165" s="51">
        <v>561.23</v>
      </c>
    </row>
    <row r="6166" spans="1:4" ht="15.75" customHeight="1" x14ac:dyDescent="0.3">
      <c r="A6166" s="51">
        <v>6205796</v>
      </c>
      <c r="B6166" s="51" t="s">
        <v>20882</v>
      </c>
      <c r="C6166" s="51" t="s">
        <v>10</v>
      </c>
      <c r="D6166" s="51">
        <v>990.45</v>
      </c>
    </row>
    <row r="6167" spans="1:4" ht="15.75" customHeight="1" x14ac:dyDescent="0.3">
      <c r="A6167" s="51">
        <v>6219451</v>
      </c>
      <c r="B6167" s="51" t="s">
        <v>20883</v>
      </c>
      <c r="C6167" s="51" t="s">
        <v>10</v>
      </c>
      <c r="D6167" s="51">
        <v>1061.98</v>
      </c>
    </row>
    <row r="6168" spans="1:4" ht="15.75" customHeight="1" x14ac:dyDescent="0.3">
      <c r="A6168" s="51">
        <v>6219452</v>
      </c>
      <c r="B6168" s="51" t="s">
        <v>20884</v>
      </c>
      <c r="C6168" s="51" t="s">
        <v>10</v>
      </c>
      <c r="D6168" s="51">
        <v>1137.42</v>
      </c>
    </row>
    <row r="6169" spans="1:4" ht="15.75" customHeight="1" x14ac:dyDescent="0.3">
      <c r="A6169" s="51">
        <v>6205794</v>
      </c>
      <c r="B6169" s="51" t="s">
        <v>20885</v>
      </c>
      <c r="C6169" s="51" t="s">
        <v>10</v>
      </c>
      <c r="D6169" s="51">
        <v>859.12</v>
      </c>
    </row>
    <row r="6170" spans="1:4" ht="15.75" customHeight="1" x14ac:dyDescent="0.3">
      <c r="A6170" s="51">
        <v>6205795</v>
      </c>
      <c r="B6170" s="51" t="s">
        <v>20886</v>
      </c>
      <c r="C6170" s="51" t="s">
        <v>10</v>
      </c>
      <c r="D6170" s="51">
        <v>922.83</v>
      </c>
    </row>
    <row r="6171" spans="1:4" ht="15.75" customHeight="1" x14ac:dyDescent="0.3">
      <c r="A6171" s="51">
        <v>6219521</v>
      </c>
      <c r="B6171" s="51" t="s">
        <v>20887</v>
      </c>
      <c r="C6171" s="51" t="s">
        <v>14899</v>
      </c>
      <c r="D6171" s="51">
        <v>181.71</v>
      </c>
    </row>
    <row r="6172" spans="1:4" ht="15.75" customHeight="1" x14ac:dyDescent="0.3">
      <c r="A6172" s="51">
        <v>6219527</v>
      </c>
      <c r="B6172" s="51" t="s">
        <v>20888</v>
      </c>
      <c r="C6172" s="51" t="s">
        <v>16138</v>
      </c>
      <c r="D6172" s="51">
        <v>444.87</v>
      </c>
    </row>
    <row r="6173" spans="1:4" ht="15.75" customHeight="1" x14ac:dyDescent="0.3">
      <c r="A6173" s="51">
        <v>6219526</v>
      </c>
      <c r="B6173" s="51" t="s">
        <v>20889</v>
      </c>
      <c r="C6173" s="51" t="s">
        <v>10</v>
      </c>
      <c r="D6173" s="51">
        <v>59.71</v>
      </c>
    </row>
    <row r="6174" spans="1:4" ht="15.75" customHeight="1" x14ac:dyDescent="0.3">
      <c r="A6174" s="51">
        <v>6219525</v>
      </c>
      <c r="B6174" s="51" t="s">
        <v>20890</v>
      </c>
      <c r="C6174" s="51" t="s">
        <v>10</v>
      </c>
      <c r="D6174" s="51">
        <v>55.13</v>
      </c>
    </row>
    <row r="6175" spans="1:4" ht="15.75" customHeight="1" x14ac:dyDescent="0.3">
      <c r="A6175" s="51">
        <v>6219508</v>
      </c>
      <c r="B6175" s="51" t="s">
        <v>20891</v>
      </c>
      <c r="C6175" s="51" t="s">
        <v>10</v>
      </c>
      <c r="D6175" s="51">
        <v>381.99</v>
      </c>
    </row>
    <row r="6176" spans="1:4" ht="15.75" customHeight="1" x14ac:dyDescent="0.3">
      <c r="A6176" s="51">
        <v>6219511</v>
      </c>
      <c r="B6176" s="51" t="s">
        <v>20892</v>
      </c>
      <c r="C6176" s="51" t="s">
        <v>10</v>
      </c>
      <c r="D6176" s="51">
        <v>268.61</v>
      </c>
    </row>
    <row r="6177" spans="1:4" ht="15.75" customHeight="1" x14ac:dyDescent="0.3">
      <c r="A6177" s="51">
        <v>6219500</v>
      </c>
      <c r="B6177" s="51" t="s">
        <v>20893</v>
      </c>
      <c r="C6177" s="51" t="s">
        <v>14899</v>
      </c>
      <c r="D6177" s="51">
        <v>152.16999999999999</v>
      </c>
    </row>
    <row r="6178" spans="1:4" ht="15.75" customHeight="1" x14ac:dyDescent="0.3">
      <c r="A6178" s="51">
        <v>6219418</v>
      </c>
      <c r="B6178" s="51" t="s">
        <v>20894</v>
      </c>
      <c r="C6178" s="51" t="s">
        <v>14899</v>
      </c>
      <c r="D6178" s="51">
        <v>330.53</v>
      </c>
    </row>
    <row r="6179" spans="1:4" ht="15.75" customHeight="1" x14ac:dyDescent="0.3">
      <c r="A6179" s="51">
        <v>6219412</v>
      </c>
      <c r="B6179" s="51" t="s">
        <v>20895</v>
      </c>
      <c r="C6179" s="51" t="s">
        <v>14899</v>
      </c>
      <c r="D6179" s="51">
        <v>231.85</v>
      </c>
    </row>
    <row r="6180" spans="1:4" ht="15.75" customHeight="1" x14ac:dyDescent="0.3">
      <c r="A6180" s="51">
        <v>6219406</v>
      </c>
      <c r="B6180" s="51" t="s">
        <v>20896</v>
      </c>
      <c r="C6180" s="51" t="s">
        <v>14899</v>
      </c>
      <c r="D6180" s="51">
        <v>163.37</v>
      </c>
    </row>
    <row r="6181" spans="1:4" ht="15.75" customHeight="1" x14ac:dyDescent="0.3">
      <c r="A6181" s="51">
        <v>6219501</v>
      </c>
      <c r="B6181" s="51" t="s">
        <v>20897</v>
      </c>
      <c r="C6181" s="51" t="s">
        <v>14899</v>
      </c>
      <c r="D6181" s="51">
        <v>164.72</v>
      </c>
    </row>
    <row r="6182" spans="1:4" ht="15.75" customHeight="1" x14ac:dyDescent="0.3">
      <c r="A6182" s="51">
        <v>6219419</v>
      </c>
      <c r="B6182" s="51" t="s">
        <v>20898</v>
      </c>
      <c r="C6182" s="51" t="s">
        <v>14899</v>
      </c>
      <c r="D6182" s="51">
        <v>364</v>
      </c>
    </row>
    <row r="6183" spans="1:4" ht="15.75" customHeight="1" x14ac:dyDescent="0.3">
      <c r="A6183" s="51">
        <v>6219413</v>
      </c>
      <c r="B6183" s="51" t="s">
        <v>20899</v>
      </c>
      <c r="C6183" s="51" t="s">
        <v>14899</v>
      </c>
      <c r="D6183" s="51">
        <v>253.24</v>
      </c>
    </row>
    <row r="6184" spans="1:4" ht="15.75" customHeight="1" x14ac:dyDescent="0.3">
      <c r="A6184" s="51">
        <v>6219407</v>
      </c>
      <c r="B6184" s="51" t="s">
        <v>20900</v>
      </c>
      <c r="C6184" s="51" t="s">
        <v>14899</v>
      </c>
      <c r="D6184" s="51">
        <v>177.09</v>
      </c>
    </row>
    <row r="6185" spans="1:4" ht="15.75" customHeight="1" x14ac:dyDescent="0.3">
      <c r="A6185" s="51">
        <v>6219502</v>
      </c>
      <c r="B6185" s="51" t="s">
        <v>20901</v>
      </c>
      <c r="C6185" s="51" t="s">
        <v>14899</v>
      </c>
      <c r="D6185" s="51">
        <v>177.56</v>
      </c>
    </row>
    <row r="6186" spans="1:4" ht="15.75" customHeight="1" x14ac:dyDescent="0.3">
      <c r="A6186" s="51">
        <v>6219420</v>
      </c>
      <c r="B6186" s="51" t="s">
        <v>20902</v>
      </c>
      <c r="C6186" s="51" t="s">
        <v>14899</v>
      </c>
      <c r="D6186" s="51">
        <v>407.38</v>
      </c>
    </row>
    <row r="6187" spans="1:4" ht="15.75" customHeight="1" x14ac:dyDescent="0.3">
      <c r="A6187" s="51">
        <v>6219414</v>
      </c>
      <c r="B6187" s="51" t="s">
        <v>20903</v>
      </c>
      <c r="C6187" s="51" t="s">
        <v>14899</v>
      </c>
      <c r="D6187" s="51">
        <v>278.33</v>
      </c>
    </row>
    <row r="6188" spans="1:4" ht="15.75" customHeight="1" x14ac:dyDescent="0.3">
      <c r="A6188" s="51">
        <v>6219408</v>
      </c>
      <c r="B6188" s="51" t="s">
        <v>20904</v>
      </c>
      <c r="C6188" s="51" t="s">
        <v>14899</v>
      </c>
      <c r="D6188" s="51">
        <v>190.92</v>
      </c>
    </row>
    <row r="6189" spans="1:4" ht="15.75" customHeight="1" x14ac:dyDescent="0.3">
      <c r="A6189" s="51">
        <v>6219503</v>
      </c>
      <c r="B6189" s="51" t="s">
        <v>20905</v>
      </c>
      <c r="C6189" s="51" t="s">
        <v>14899</v>
      </c>
      <c r="D6189" s="51">
        <v>205.46</v>
      </c>
    </row>
    <row r="6190" spans="1:4" ht="15.75" customHeight="1" x14ac:dyDescent="0.3">
      <c r="A6190" s="51">
        <v>6219421</v>
      </c>
      <c r="B6190" s="51" t="s">
        <v>20906</v>
      </c>
      <c r="C6190" s="51" t="s">
        <v>14899</v>
      </c>
      <c r="D6190" s="51">
        <v>484.33</v>
      </c>
    </row>
    <row r="6191" spans="1:4" ht="15.75" customHeight="1" x14ac:dyDescent="0.3">
      <c r="A6191" s="51">
        <v>6219415</v>
      </c>
      <c r="B6191" s="51" t="s">
        <v>20907</v>
      </c>
      <c r="C6191" s="51" t="s">
        <v>14899</v>
      </c>
      <c r="D6191" s="51">
        <v>324.92</v>
      </c>
    </row>
    <row r="6192" spans="1:4" ht="15.75" customHeight="1" x14ac:dyDescent="0.3">
      <c r="A6192" s="51">
        <v>6219409</v>
      </c>
      <c r="B6192" s="51" t="s">
        <v>20908</v>
      </c>
      <c r="C6192" s="51" t="s">
        <v>14899</v>
      </c>
      <c r="D6192" s="51">
        <v>222.54</v>
      </c>
    </row>
    <row r="6193" spans="1:4" ht="15.75" customHeight="1" x14ac:dyDescent="0.3">
      <c r="A6193" s="51">
        <v>6219518</v>
      </c>
      <c r="B6193" s="51" t="s">
        <v>20909</v>
      </c>
      <c r="C6193" s="51" t="s">
        <v>14899</v>
      </c>
      <c r="D6193" s="51">
        <v>56.55</v>
      </c>
    </row>
    <row r="6194" spans="1:4" ht="15.75" customHeight="1" x14ac:dyDescent="0.3">
      <c r="A6194" s="51">
        <v>6219504</v>
      </c>
      <c r="B6194" s="51" t="s">
        <v>20910</v>
      </c>
      <c r="C6194" s="51" t="s">
        <v>14899</v>
      </c>
      <c r="D6194" s="51">
        <v>113.18</v>
      </c>
    </row>
    <row r="6195" spans="1:4" ht="15.75" customHeight="1" x14ac:dyDescent="0.3">
      <c r="A6195" s="51">
        <v>6219422</v>
      </c>
      <c r="B6195" s="51" t="s">
        <v>20911</v>
      </c>
      <c r="C6195" s="51" t="s">
        <v>14899</v>
      </c>
      <c r="D6195" s="51">
        <v>254.08</v>
      </c>
    </row>
    <row r="6196" spans="1:4" ht="15.75" customHeight="1" x14ac:dyDescent="0.3">
      <c r="A6196" s="51">
        <v>6219416</v>
      </c>
      <c r="B6196" s="51" t="s">
        <v>20912</v>
      </c>
      <c r="C6196" s="51" t="s">
        <v>14899</v>
      </c>
      <c r="D6196" s="51">
        <v>194.68</v>
      </c>
    </row>
    <row r="6197" spans="1:4" ht="15.75" customHeight="1" x14ac:dyDescent="0.3">
      <c r="A6197" s="51">
        <v>6219410</v>
      </c>
      <c r="B6197" s="51" t="s">
        <v>20913</v>
      </c>
      <c r="C6197" s="51" t="s">
        <v>14899</v>
      </c>
      <c r="D6197" s="51">
        <v>135.34</v>
      </c>
    </row>
    <row r="6198" spans="1:4" ht="15.75" customHeight="1" x14ac:dyDescent="0.3">
      <c r="A6198" s="51">
        <v>6219505</v>
      </c>
      <c r="B6198" s="51" t="s">
        <v>20914</v>
      </c>
      <c r="C6198" s="51" t="s">
        <v>14899</v>
      </c>
      <c r="D6198" s="51">
        <v>108.96</v>
      </c>
    </row>
    <row r="6199" spans="1:4" ht="15.75" customHeight="1" x14ac:dyDescent="0.3">
      <c r="A6199" s="51">
        <v>6219423</v>
      </c>
      <c r="B6199" s="51" t="s">
        <v>20915</v>
      </c>
      <c r="C6199" s="51" t="s">
        <v>14899</v>
      </c>
      <c r="D6199" s="51">
        <v>256.82</v>
      </c>
    </row>
    <row r="6200" spans="1:4" ht="15.75" customHeight="1" x14ac:dyDescent="0.3">
      <c r="A6200" s="51">
        <v>6219417</v>
      </c>
      <c r="B6200" s="51" t="s">
        <v>20916</v>
      </c>
      <c r="C6200" s="51" t="s">
        <v>14899</v>
      </c>
      <c r="D6200" s="51">
        <v>194.37</v>
      </c>
    </row>
    <row r="6201" spans="1:4" ht="15.75" customHeight="1" x14ac:dyDescent="0.3">
      <c r="A6201" s="51">
        <v>6219411</v>
      </c>
      <c r="B6201" s="51" t="s">
        <v>20917</v>
      </c>
      <c r="C6201" s="51" t="s">
        <v>14899</v>
      </c>
      <c r="D6201" s="51">
        <v>132.02000000000001</v>
      </c>
    </row>
    <row r="6202" spans="1:4" ht="15.75" customHeight="1" x14ac:dyDescent="0.3">
      <c r="A6202" s="51">
        <v>6219520</v>
      </c>
      <c r="B6202" s="51" t="s">
        <v>20918</v>
      </c>
      <c r="C6202" s="51" t="s">
        <v>16138</v>
      </c>
      <c r="D6202" s="51">
        <v>64.349999999999994</v>
      </c>
    </row>
    <row r="6203" spans="1:4" ht="15.75" customHeight="1" x14ac:dyDescent="0.3">
      <c r="A6203" s="51">
        <v>6219433</v>
      </c>
      <c r="B6203" s="51" t="s">
        <v>20919</v>
      </c>
      <c r="C6203" s="51" t="s">
        <v>10</v>
      </c>
      <c r="D6203" s="51">
        <v>117.74</v>
      </c>
    </row>
    <row r="6204" spans="1:4" ht="15.75" customHeight="1" x14ac:dyDescent="0.3">
      <c r="A6204" s="51">
        <v>6205801</v>
      </c>
      <c r="B6204" s="51" t="s">
        <v>20920</v>
      </c>
      <c r="C6204" s="51" t="s">
        <v>10</v>
      </c>
      <c r="D6204" s="51">
        <v>78.66</v>
      </c>
    </row>
    <row r="6205" spans="1:4" ht="15.75" customHeight="1" x14ac:dyDescent="0.3">
      <c r="A6205" s="51">
        <v>6219524</v>
      </c>
      <c r="B6205" s="51" t="s">
        <v>20921</v>
      </c>
      <c r="C6205" s="51" t="s">
        <v>14704</v>
      </c>
      <c r="D6205" s="51">
        <v>12.47</v>
      </c>
    </row>
    <row r="6206" spans="1:4" ht="15.75" customHeight="1" x14ac:dyDescent="0.3">
      <c r="A6206" s="51">
        <v>6416036</v>
      </c>
      <c r="B6206" s="51" t="s">
        <v>20922</v>
      </c>
      <c r="C6206" s="51" t="s">
        <v>14899</v>
      </c>
      <c r="D6206" s="51">
        <v>118.04</v>
      </c>
    </row>
    <row r="6207" spans="1:4" ht="15.75" customHeight="1" x14ac:dyDescent="0.3">
      <c r="A6207" s="51">
        <v>6416038</v>
      </c>
      <c r="B6207" s="51" t="s">
        <v>20923</v>
      </c>
      <c r="C6207" s="51" t="s">
        <v>14899</v>
      </c>
      <c r="D6207" s="51">
        <v>72.010000000000005</v>
      </c>
    </row>
    <row r="6208" spans="1:4" ht="15.75" customHeight="1" x14ac:dyDescent="0.3">
      <c r="A6208" s="51">
        <v>6416037</v>
      </c>
      <c r="B6208" s="51" t="s">
        <v>20924</v>
      </c>
      <c r="C6208" s="51" t="s">
        <v>14899</v>
      </c>
      <c r="D6208" s="51">
        <v>128.88999999999999</v>
      </c>
    </row>
    <row r="6209" spans="1:4" ht="15.75" customHeight="1" x14ac:dyDescent="0.3">
      <c r="A6209" s="51">
        <v>6416035</v>
      </c>
      <c r="B6209" s="51" t="s">
        <v>20925</v>
      </c>
      <c r="C6209" s="51" t="s">
        <v>14899</v>
      </c>
      <c r="D6209" s="51">
        <v>81.64</v>
      </c>
    </row>
    <row r="6210" spans="1:4" ht="15.75" customHeight="1" x14ac:dyDescent="0.3">
      <c r="A6210" s="51">
        <v>6416076</v>
      </c>
      <c r="B6210" s="51" t="s">
        <v>20926</v>
      </c>
      <c r="C6210" s="51" t="s">
        <v>19071</v>
      </c>
      <c r="D6210" s="51">
        <v>168.48</v>
      </c>
    </row>
    <row r="6211" spans="1:4" ht="15.75" customHeight="1" x14ac:dyDescent="0.3">
      <c r="A6211" s="51">
        <v>6416075</v>
      </c>
      <c r="B6211" s="51" t="s">
        <v>20927</v>
      </c>
      <c r="C6211" s="51" t="s">
        <v>19071</v>
      </c>
      <c r="D6211" s="51">
        <v>108.93</v>
      </c>
    </row>
    <row r="6212" spans="1:4" ht="15.75" customHeight="1" x14ac:dyDescent="0.3">
      <c r="A6212" s="51">
        <v>6416226</v>
      </c>
      <c r="B6212" s="51" t="s">
        <v>20928</v>
      </c>
      <c r="C6212" s="51" t="s">
        <v>19071</v>
      </c>
      <c r="D6212" s="51">
        <v>155.72</v>
      </c>
    </row>
    <row r="6213" spans="1:4" ht="15.75" customHeight="1" x14ac:dyDescent="0.3">
      <c r="A6213" s="51">
        <v>6416225</v>
      </c>
      <c r="B6213" s="51" t="s">
        <v>20929</v>
      </c>
      <c r="C6213" s="51" t="s">
        <v>19071</v>
      </c>
      <c r="D6213" s="51">
        <v>94.87</v>
      </c>
    </row>
    <row r="6214" spans="1:4" ht="15.75" customHeight="1" x14ac:dyDescent="0.3">
      <c r="A6214" s="51">
        <v>6416084</v>
      </c>
      <c r="B6214" s="51" t="s">
        <v>20930</v>
      </c>
      <c r="C6214" s="51" t="s">
        <v>19071</v>
      </c>
      <c r="D6214" s="51">
        <v>158.31</v>
      </c>
    </row>
    <row r="6215" spans="1:4" ht="15.75" customHeight="1" x14ac:dyDescent="0.3">
      <c r="A6215" s="51">
        <v>6416083</v>
      </c>
      <c r="B6215" s="51" t="s">
        <v>20931</v>
      </c>
      <c r="C6215" s="51" t="s">
        <v>19071</v>
      </c>
      <c r="D6215" s="51">
        <v>95.74</v>
      </c>
    </row>
    <row r="6216" spans="1:4" ht="15.75" customHeight="1" x14ac:dyDescent="0.3">
      <c r="A6216" s="51">
        <v>6416234</v>
      </c>
      <c r="B6216" s="51" t="s">
        <v>20932</v>
      </c>
      <c r="C6216" s="51" t="s">
        <v>19071</v>
      </c>
      <c r="D6216" s="51">
        <v>165.64</v>
      </c>
    </row>
    <row r="6217" spans="1:4" ht="15.75" customHeight="1" x14ac:dyDescent="0.3">
      <c r="A6217" s="51">
        <v>6416233</v>
      </c>
      <c r="B6217" s="51" t="s">
        <v>20933</v>
      </c>
      <c r="C6217" s="51" t="s">
        <v>19071</v>
      </c>
      <c r="D6217" s="51">
        <v>104.18</v>
      </c>
    </row>
    <row r="6218" spans="1:4" ht="15.75" customHeight="1" x14ac:dyDescent="0.3">
      <c r="A6218" s="51">
        <v>6416236</v>
      </c>
      <c r="B6218" s="51" t="s">
        <v>20934</v>
      </c>
      <c r="C6218" s="51" t="s">
        <v>19071</v>
      </c>
      <c r="D6218" s="51">
        <v>170.42</v>
      </c>
    </row>
    <row r="6219" spans="1:4" ht="15.75" customHeight="1" x14ac:dyDescent="0.3">
      <c r="A6219" s="51">
        <v>6416235</v>
      </c>
      <c r="B6219" s="51" t="s">
        <v>20935</v>
      </c>
      <c r="C6219" s="51" t="s">
        <v>19071</v>
      </c>
      <c r="D6219" s="51">
        <v>109.76</v>
      </c>
    </row>
    <row r="6220" spans="1:4" ht="15.75" customHeight="1" x14ac:dyDescent="0.3">
      <c r="A6220" s="51">
        <v>6416040</v>
      </c>
      <c r="B6220" s="51" t="s">
        <v>20936</v>
      </c>
      <c r="C6220" s="51" t="s">
        <v>14899</v>
      </c>
      <c r="D6220" s="51">
        <v>181.09</v>
      </c>
    </row>
    <row r="6221" spans="1:4" ht="15.75" customHeight="1" x14ac:dyDescent="0.3">
      <c r="A6221" s="51">
        <v>6416039</v>
      </c>
      <c r="B6221" s="51" t="s">
        <v>20937</v>
      </c>
      <c r="C6221" s="51" t="s">
        <v>14899</v>
      </c>
      <c r="D6221" s="51">
        <v>99.4</v>
      </c>
    </row>
    <row r="6222" spans="1:4" ht="15.75" customHeight="1" x14ac:dyDescent="0.3">
      <c r="A6222" s="51">
        <v>6416042</v>
      </c>
      <c r="B6222" s="51" t="s">
        <v>20938</v>
      </c>
      <c r="C6222" s="51" t="s">
        <v>14899</v>
      </c>
      <c r="D6222" s="51">
        <v>227.57</v>
      </c>
    </row>
    <row r="6223" spans="1:4" ht="15.75" customHeight="1" x14ac:dyDescent="0.3">
      <c r="A6223" s="51">
        <v>6416041</v>
      </c>
      <c r="B6223" s="51" t="s">
        <v>20939</v>
      </c>
      <c r="C6223" s="51" t="s">
        <v>14899</v>
      </c>
      <c r="D6223" s="51">
        <v>146.93</v>
      </c>
    </row>
    <row r="6224" spans="1:4" ht="15.75" customHeight="1" x14ac:dyDescent="0.3">
      <c r="A6224" s="51">
        <v>6416080</v>
      </c>
      <c r="B6224" s="51" t="s">
        <v>20940</v>
      </c>
      <c r="C6224" s="51" t="s">
        <v>19071</v>
      </c>
      <c r="D6224" s="51">
        <v>148.21</v>
      </c>
    </row>
    <row r="6225" spans="1:4" ht="15.75" customHeight="1" x14ac:dyDescent="0.3">
      <c r="A6225" s="51">
        <v>6416079</v>
      </c>
      <c r="B6225" s="51" t="s">
        <v>20941</v>
      </c>
      <c r="C6225" s="51" t="s">
        <v>19071</v>
      </c>
      <c r="D6225" s="51">
        <v>111.98</v>
      </c>
    </row>
    <row r="6226" spans="1:4" ht="15.75" customHeight="1" x14ac:dyDescent="0.3">
      <c r="A6226" s="51">
        <v>6416143</v>
      </c>
      <c r="B6226" s="51" t="s">
        <v>20942</v>
      </c>
      <c r="C6226" s="51" t="s">
        <v>19071</v>
      </c>
      <c r="D6226" s="51">
        <v>146.88999999999999</v>
      </c>
    </row>
    <row r="6227" spans="1:4" ht="15.75" customHeight="1" x14ac:dyDescent="0.3">
      <c r="A6227" s="51">
        <v>6416262</v>
      </c>
      <c r="B6227" s="51" t="s">
        <v>20943</v>
      </c>
      <c r="C6227" s="51" t="s">
        <v>19071</v>
      </c>
      <c r="D6227" s="51">
        <v>111.6</v>
      </c>
    </row>
    <row r="6228" spans="1:4" ht="15.75" customHeight="1" x14ac:dyDescent="0.3">
      <c r="A6228" s="51">
        <v>6416078</v>
      </c>
      <c r="B6228" s="51" t="s">
        <v>20944</v>
      </c>
      <c r="C6228" s="51" t="s">
        <v>19071</v>
      </c>
      <c r="D6228" s="51">
        <v>145.35</v>
      </c>
    </row>
    <row r="6229" spans="1:4" ht="15.75" customHeight="1" x14ac:dyDescent="0.3">
      <c r="A6229" s="51">
        <v>6416077</v>
      </c>
      <c r="B6229" s="51" t="s">
        <v>20945</v>
      </c>
      <c r="C6229" s="51" t="s">
        <v>19071</v>
      </c>
      <c r="D6229" s="51">
        <v>111.2</v>
      </c>
    </row>
    <row r="6230" spans="1:4" ht="15.75" customHeight="1" x14ac:dyDescent="0.3">
      <c r="A6230" s="51">
        <v>6416071</v>
      </c>
      <c r="B6230" s="51" t="s">
        <v>20946</v>
      </c>
      <c r="C6230" s="51" t="s">
        <v>19071</v>
      </c>
      <c r="D6230" s="51">
        <v>143.79</v>
      </c>
    </row>
    <row r="6231" spans="1:4" ht="15.75" customHeight="1" x14ac:dyDescent="0.3">
      <c r="A6231" s="51">
        <v>6416072</v>
      </c>
      <c r="B6231" s="51" t="s">
        <v>20947</v>
      </c>
      <c r="C6231" s="51" t="s">
        <v>19071</v>
      </c>
      <c r="D6231" s="51">
        <v>111.23</v>
      </c>
    </row>
    <row r="6232" spans="1:4" ht="15.75" customHeight="1" x14ac:dyDescent="0.3">
      <c r="A6232" s="51">
        <v>6416088</v>
      </c>
      <c r="B6232" s="51" t="s">
        <v>20948</v>
      </c>
      <c r="C6232" s="51" t="s">
        <v>19071</v>
      </c>
      <c r="D6232" s="51">
        <v>167.47</v>
      </c>
    </row>
    <row r="6233" spans="1:4" ht="15.75" customHeight="1" x14ac:dyDescent="0.3">
      <c r="A6233" s="51">
        <v>6416087</v>
      </c>
      <c r="B6233" s="51" t="s">
        <v>20949</v>
      </c>
      <c r="C6233" s="51" t="s">
        <v>19071</v>
      </c>
      <c r="D6233" s="51">
        <v>119.79</v>
      </c>
    </row>
    <row r="6234" spans="1:4" ht="15.75" customHeight="1" x14ac:dyDescent="0.3">
      <c r="A6234" s="51">
        <v>6416246</v>
      </c>
      <c r="B6234" s="51" t="s">
        <v>20950</v>
      </c>
      <c r="C6234" s="51" t="s">
        <v>19071</v>
      </c>
      <c r="D6234" s="51">
        <v>171.54</v>
      </c>
    </row>
    <row r="6235" spans="1:4" ht="15.75" customHeight="1" x14ac:dyDescent="0.3">
      <c r="A6235" s="51">
        <v>6416245</v>
      </c>
      <c r="B6235" s="51" t="s">
        <v>20951</v>
      </c>
      <c r="C6235" s="51" t="s">
        <v>19071</v>
      </c>
      <c r="D6235" s="51">
        <v>123.44</v>
      </c>
    </row>
    <row r="6236" spans="1:4" ht="15.75" customHeight="1" x14ac:dyDescent="0.3">
      <c r="A6236" s="51">
        <v>6416248</v>
      </c>
      <c r="B6236" s="51" t="s">
        <v>20952</v>
      </c>
      <c r="C6236" s="51" t="s">
        <v>19071</v>
      </c>
      <c r="D6236" s="51">
        <v>180.28</v>
      </c>
    </row>
    <row r="6237" spans="1:4" ht="15.75" customHeight="1" x14ac:dyDescent="0.3">
      <c r="A6237" s="51">
        <v>6416247</v>
      </c>
      <c r="B6237" s="51" t="s">
        <v>20953</v>
      </c>
      <c r="C6237" s="51" t="s">
        <v>19071</v>
      </c>
      <c r="D6237" s="51">
        <v>127.8</v>
      </c>
    </row>
    <row r="6238" spans="1:4" ht="15.75" customHeight="1" x14ac:dyDescent="0.3">
      <c r="A6238" s="51">
        <v>6416214</v>
      </c>
      <c r="B6238" s="51" t="s">
        <v>20954</v>
      </c>
      <c r="C6238" s="51" t="s">
        <v>19071</v>
      </c>
      <c r="D6238" s="51">
        <v>200.04</v>
      </c>
    </row>
    <row r="6239" spans="1:4" ht="15.75" customHeight="1" x14ac:dyDescent="0.3">
      <c r="A6239" s="51">
        <v>6416218</v>
      </c>
      <c r="B6239" s="51" t="s">
        <v>20955</v>
      </c>
      <c r="C6239" s="51" t="s">
        <v>19071</v>
      </c>
      <c r="D6239" s="51">
        <v>164.91</v>
      </c>
    </row>
    <row r="6240" spans="1:4" ht="15.75" customHeight="1" x14ac:dyDescent="0.3">
      <c r="A6240" s="51">
        <v>6416211</v>
      </c>
      <c r="B6240" s="51" t="s">
        <v>20956</v>
      </c>
      <c r="C6240" s="51" t="s">
        <v>19071</v>
      </c>
      <c r="D6240" s="51">
        <v>199.13</v>
      </c>
    </row>
    <row r="6241" spans="1:4" ht="15.75" customHeight="1" x14ac:dyDescent="0.3">
      <c r="A6241" s="51">
        <v>6416215</v>
      </c>
      <c r="B6241" s="51" t="s">
        <v>20957</v>
      </c>
      <c r="C6241" s="51" t="s">
        <v>19071</v>
      </c>
      <c r="D6241" s="51">
        <v>165.52</v>
      </c>
    </row>
    <row r="6242" spans="1:4" ht="15.75" customHeight="1" x14ac:dyDescent="0.3">
      <c r="A6242" s="51">
        <v>6416212</v>
      </c>
      <c r="B6242" s="51" t="s">
        <v>20958</v>
      </c>
      <c r="C6242" s="51" t="s">
        <v>19071</v>
      </c>
      <c r="D6242" s="51">
        <v>203.44</v>
      </c>
    </row>
    <row r="6243" spans="1:4" ht="15.75" customHeight="1" x14ac:dyDescent="0.3">
      <c r="A6243" s="51">
        <v>6416216</v>
      </c>
      <c r="B6243" s="51" t="s">
        <v>20959</v>
      </c>
      <c r="C6243" s="51" t="s">
        <v>19071</v>
      </c>
      <c r="D6243" s="51">
        <v>170.66</v>
      </c>
    </row>
    <row r="6244" spans="1:4" ht="15.75" customHeight="1" x14ac:dyDescent="0.3">
      <c r="A6244" s="51">
        <v>6416213</v>
      </c>
      <c r="B6244" s="51" t="s">
        <v>20960</v>
      </c>
      <c r="C6244" s="51" t="s">
        <v>19071</v>
      </c>
      <c r="D6244" s="51">
        <v>204.15</v>
      </c>
    </row>
    <row r="6245" spans="1:4" ht="15.75" customHeight="1" x14ac:dyDescent="0.3">
      <c r="A6245" s="51">
        <v>6416217</v>
      </c>
      <c r="B6245" s="51" t="s">
        <v>20961</v>
      </c>
      <c r="C6245" s="51" t="s">
        <v>19071</v>
      </c>
      <c r="D6245" s="51">
        <v>173.2</v>
      </c>
    </row>
    <row r="6246" spans="1:4" ht="15.75" customHeight="1" x14ac:dyDescent="0.3">
      <c r="A6246" s="51">
        <v>6416289</v>
      </c>
      <c r="B6246" s="51" t="s">
        <v>20962</v>
      </c>
      <c r="C6246" s="51" t="s">
        <v>14899</v>
      </c>
      <c r="D6246" s="51">
        <v>102.67</v>
      </c>
    </row>
    <row r="6247" spans="1:4" ht="15.75" customHeight="1" x14ac:dyDescent="0.3">
      <c r="A6247" s="51">
        <v>6416288</v>
      </c>
      <c r="B6247" s="51" t="s">
        <v>20963</v>
      </c>
      <c r="C6247" s="51" t="s">
        <v>14899</v>
      </c>
      <c r="D6247" s="51">
        <v>79.13</v>
      </c>
    </row>
    <row r="6248" spans="1:4" ht="15.75" customHeight="1" x14ac:dyDescent="0.3">
      <c r="A6248" s="51">
        <v>6416098</v>
      </c>
      <c r="B6248" s="51" t="s">
        <v>20964</v>
      </c>
      <c r="C6248" s="51" t="s">
        <v>19071</v>
      </c>
      <c r="D6248" s="51">
        <v>144.47999999999999</v>
      </c>
    </row>
    <row r="6249" spans="1:4" ht="15.75" customHeight="1" x14ac:dyDescent="0.3">
      <c r="A6249" s="51">
        <v>6416097</v>
      </c>
      <c r="B6249" s="51" t="s">
        <v>20965</v>
      </c>
      <c r="C6249" s="51" t="s">
        <v>19071</v>
      </c>
      <c r="D6249" s="51">
        <v>120.34</v>
      </c>
    </row>
    <row r="6250" spans="1:4" ht="15.75" customHeight="1" x14ac:dyDescent="0.3">
      <c r="A6250" s="51">
        <v>6416258</v>
      </c>
      <c r="B6250" s="51" t="s">
        <v>20966</v>
      </c>
      <c r="C6250" s="51" t="s">
        <v>19071</v>
      </c>
      <c r="D6250" s="51">
        <v>150.96</v>
      </c>
    </row>
    <row r="6251" spans="1:4" ht="15.75" customHeight="1" x14ac:dyDescent="0.3">
      <c r="A6251" s="51">
        <v>6416259</v>
      </c>
      <c r="B6251" s="51" t="s">
        <v>20967</v>
      </c>
      <c r="C6251" s="51" t="s">
        <v>19071</v>
      </c>
      <c r="D6251" s="51">
        <v>121.4</v>
      </c>
    </row>
    <row r="6252" spans="1:4" ht="15.75" customHeight="1" x14ac:dyDescent="0.3">
      <c r="A6252" s="51">
        <v>6416074</v>
      </c>
      <c r="B6252" s="51" t="s">
        <v>20968</v>
      </c>
      <c r="C6252" s="51" t="s">
        <v>14899</v>
      </c>
      <c r="D6252" s="51">
        <v>234.75</v>
      </c>
    </row>
    <row r="6253" spans="1:4" ht="15.75" customHeight="1" x14ac:dyDescent="0.3">
      <c r="A6253" s="51">
        <v>6416073</v>
      </c>
      <c r="B6253" s="51" t="s">
        <v>20969</v>
      </c>
      <c r="C6253" s="51" t="s">
        <v>14899</v>
      </c>
      <c r="D6253" s="51">
        <v>131.32</v>
      </c>
    </row>
    <row r="6254" spans="1:4" ht="15.75" customHeight="1" x14ac:dyDescent="0.3">
      <c r="A6254" s="51">
        <v>6416220</v>
      </c>
      <c r="B6254" s="51" t="s">
        <v>20970</v>
      </c>
      <c r="C6254" s="51" t="s">
        <v>14899</v>
      </c>
      <c r="D6254" s="51">
        <v>237.2</v>
      </c>
    </row>
    <row r="6255" spans="1:4" ht="15.75" customHeight="1" x14ac:dyDescent="0.3">
      <c r="A6255" s="51">
        <v>6416219</v>
      </c>
      <c r="B6255" s="51" t="s">
        <v>20971</v>
      </c>
      <c r="C6255" s="51" t="s">
        <v>14899</v>
      </c>
      <c r="D6255" s="51">
        <v>128.04</v>
      </c>
    </row>
    <row r="6256" spans="1:4" ht="15.75" customHeight="1" x14ac:dyDescent="0.3">
      <c r="A6256" s="51">
        <v>6416222</v>
      </c>
      <c r="B6256" s="51" t="s">
        <v>20972</v>
      </c>
      <c r="C6256" s="51" t="s">
        <v>14899</v>
      </c>
      <c r="D6256" s="51">
        <v>252.27</v>
      </c>
    </row>
    <row r="6257" spans="1:4" ht="15.75" customHeight="1" x14ac:dyDescent="0.3">
      <c r="A6257" s="51">
        <v>6416221</v>
      </c>
      <c r="B6257" s="51" t="s">
        <v>20973</v>
      </c>
      <c r="C6257" s="51" t="s">
        <v>14899</v>
      </c>
      <c r="D6257" s="51">
        <v>146.32</v>
      </c>
    </row>
    <row r="6258" spans="1:4" ht="15.75" customHeight="1" x14ac:dyDescent="0.3">
      <c r="A6258" s="51">
        <v>6416224</v>
      </c>
      <c r="B6258" s="51" t="s">
        <v>20974</v>
      </c>
      <c r="C6258" s="51" t="s">
        <v>14899</v>
      </c>
      <c r="D6258" s="51">
        <v>255.01</v>
      </c>
    </row>
    <row r="6259" spans="1:4" ht="15.75" customHeight="1" x14ac:dyDescent="0.3">
      <c r="A6259" s="51">
        <v>6416223</v>
      </c>
      <c r="B6259" s="51" t="s">
        <v>20975</v>
      </c>
      <c r="C6259" s="51" t="s">
        <v>14899</v>
      </c>
      <c r="D6259" s="51">
        <v>143.04</v>
      </c>
    </row>
    <row r="6260" spans="1:4" ht="15.75" customHeight="1" x14ac:dyDescent="0.3">
      <c r="A6260" s="51">
        <v>6416082</v>
      </c>
      <c r="B6260" s="51" t="s">
        <v>20976</v>
      </c>
      <c r="C6260" s="51" t="s">
        <v>14899</v>
      </c>
      <c r="D6260" s="51">
        <v>234.75</v>
      </c>
    </row>
    <row r="6261" spans="1:4" ht="15.75" customHeight="1" x14ac:dyDescent="0.3">
      <c r="A6261" s="51">
        <v>6416081</v>
      </c>
      <c r="B6261" s="51" t="s">
        <v>20977</v>
      </c>
      <c r="C6261" s="51" t="s">
        <v>14899</v>
      </c>
      <c r="D6261" s="51">
        <v>131.32</v>
      </c>
    </row>
    <row r="6262" spans="1:4" ht="15.75" customHeight="1" x14ac:dyDescent="0.3">
      <c r="A6262" s="51">
        <v>6416228</v>
      </c>
      <c r="B6262" s="51" t="s">
        <v>20978</v>
      </c>
      <c r="C6262" s="51" t="s">
        <v>14899</v>
      </c>
      <c r="D6262" s="51">
        <v>237.2</v>
      </c>
    </row>
    <row r="6263" spans="1:4" ht="15.75" customHeight="1" x14ac:dyDescent="0.3">
      <c r="A6263" s="51">
        <v>6416227</v>
      </c>
      <c r="B6263" s="51" t="s">
        <v>20979</v>
      </c>
      <c r="C6263" s="51" t="s">
        <v>14899</v>
      </c>
      <c r="D6263" s="51">
        <v>128.04</v>
      </c>
    </row>
    <row r="6264" spans="1:4" ht="15.75" customHeight="1" x14ac:dyDescent="0.3">
      <c r="A6264" s="51">
        <v>6416230</v>
      </c>
      <c r="B6264" s="51" t="s">
        <v>20980</v>
      </c>
      <c r="C6264" s="51" t="s">
        <v>14899</v>
      </c>
      <c r="D6264" s="51">
        <v>251.17</v>
      </c>
    </row>
    <row r="6265" spans="1:4" ht="15.75" customHeight="1" x14ac:dyDescent="0.3">
      <c r="A6265" s="51">
        <v>6416229</v>
      </c>
      <c r="B6265" s="51" t="s">
        <v>20981</v>
      </c>
      <c r="C6265" s="51" t="s">
        <v>14899</v>
      </c>
      <c r="D6265" s="51">
        <v>145.72</v>
      </c>
    </row>
    <row r="6266" spans="1:4" ht="15.75" customHeight="1" x14ac:dyDescent="0.3">
      <c r="A6266" s="51">
        <v>6416232</v>
      </c>
      <c r="B6266" s="51" t="s">
        <v>20982</v>
      </c>
      <c r="C6266" s="51" t="s">
        <v>14899</v>
      </c>
      <c r="D6266" s="51">
        <v>253.89</v>
      </c>
    </row>
    <row r="6267" spans="1:4" ht="15.75" customHeight="1" x14ac:dyDescent="0.3">
      <c r="A6267" s="51">
        <v>6416231</v>
      </c>
      <c r="B6267" s="51" t="s">
        <v>20983</v>
      </c>
      <c r="C6267" s="51" t="s">
        <v>14899</v>
      </c>
      <c r="D6267" s="51">
        <v>142.46</v>
      </c>
    </row>
    <row r="6268" spans="1:4" ht="15.75" customHeight="1" x14ac:dyDescent="0.3">
      <c r="A6268" s="51">
        <v>6416086</v>
      </c>
      <c r="B6268" s="51" t="s">
        <v>20984</v>
      </c>
      <c r="C6268" s="51" t="s">
        <v>19071</v>
      </c>
      <c r="D6268" s="51">
        <v>166.07</v>
      </c>
    </row>
    <row r="6269" spans="1:4" ht="15.75" customHeight="1" x14ac:dyDescent="0.3">
      <c r="A6269" s="51">
        <v>6416085</v>
      </c>
      <c r="B6269" s="51" t="s">
        <v>20985</v>
      </c>
      <c r="C6269" s="51" t="s">
        <v>19071</v>
      </c>
      <c r="D6269" s="51">
        <v>119.04</v>
      </c>
    </row>
    <row r="6270" spans="1:4" ht="15.75" customHeight="1" x14ac:dyDescent="0.3">
      <c r="A6270" s="51">
        <v>6416238</v>
      </c>
      <c r="B6270" s="51" t="s">
        <v>20986</v>
      </c>
      <c r="C6270" s="51" t="s">
        <v>19071</v>
      </c>
      <c r="D6270" s="51">
        <v>155.91999999999999</v>
      </c>
    </row>
    <row r="6271" spans="1:4" ht="15.75" customHeight="1" x14ac:dyDescent="0.3">
      <c r="A6271" s="51">
        <v>6416237</v>
      </c>
      <c r="B6271" s="51" t="s">
        <v>20987</v>
      </c>
      <c r="C6271" s="51" t="s">
        <v>19071</v>
      </c>
      <c r="D6271" s="51">
        <v>107.48</v>
      </c>
    </row>
    <row r="6272" spans="1:4" ht="15.75" customHeight="1" x14ac:dyDescent="0.3">
      <c r="A6272" s="51">
        <v>6416240</v>
      </c>
      <c r="B6272" s="51" t="s">
        <v>20988</v>
      </c>
      <c r="C6272" s="51" t="s">
        <v>19071</v>
      </c>
      <c r="D6272" s="51">
        <v>167.94</v>
      </c>
    </row>
    <row r="6273" spans="1:4" ht="15.75" customHeight="1" x14ac:dyDescent="0.3">
      <c r="A6273" s="51">
        <v>6416239</v>
      </c>
      <c r="B6273" s="51" t="s">
        <v>20989</v>
      </c>
      <c r="C6273" s="51" t="s">
        <v>19071</v>
      </c>
      <c r="D6273" s="51">
        <v>117.66</v>
      </c>
    </row>
    <row r="6274" spans="1:4" ht="15.75" customHeight="1" x14ac:dyDescent="0.3">
      <c r="A6274" s="51">
        <v>6416242</v>
      </c>
      <c r="B6274" s="51" t="s">
        <v>20990</v>
      </c>
      <c r="C6274" s="51" t="s">
        <v>19071</v>
      </c>
      <c r="D6274" s="51">
        <v>169.21</v>
      </c>
    </row>
    <row r="6275" spans="1:4" ht="15.75" customHeight="1" x14ac:dyDescent="0.3">
      <c r="A6275" s="51">
        <v>6416241</v>
      </c>
      <c r="B6275" s="51" t="s">
        <v>20991</v>
      </c>
      <c r="C6275" s="51" t="s">
        <v>19071</v>
      </c>
      <c r="D6275" s="51">
        <v>124.07</v>
      </c>
    </row>
    <row r="6276" spans="1:4" ht="15.75" customHeight="1" x14ac:dyDescent="0.3">
      <c r="A6276" s="51">
        <v>6416244</v>
      </c>
      <c r="B6276" s="51" t="s">
        <v>20992</v>
      </c>
      <c r="C6276" s="51" t="s">
        <v>19071</v>
      </c>
      <c r="D6276" s="51">
        <v>168.62</v>
      </c>
    </row>
    <row r="6277" spans="1:4" ht="15.75" customHeight="1" x14ac:dyDescent="0.3">
      <c r="A6277" s="51">
        <v>6416243</v>
      </c>
      <c r="B6277" s="51" t="s">
        <v>20993</v>
      </c>
      <c r="C6277" s="51" t="s">
        <v>19071</v>
      </c>
      <c r="D6277" s="51">
        <v>123.64</v>
      </c>
    </row>
    <row r="6278" spans="1:4" ht="15.75" customHeight="1" x14ac:dyDescent="0.3">
      <c r="A6278" s="51">
        <v>6416250</v>
      </c>
      <c r="B6278" s="51" t="s">
        <v>20994</v>
      </c>
      <c r="C6278" s="51" t="s">
        <v>14899</v>
      </c>
      <c r="D6278" s="51">
        <v>59.87</v>
      </c>
    </row>
    <row r="6279" spans="1:4" ht="15.75" customHeight="1" x14ac:dyDescent="0.3">
      <c r="A6279" s="51">
        <v>6416153</v>
      </c>
      <c r="B6279" s="51" t="s">
        <v>20995</v>
      </c>
      <c r="C6279" s="51" t="s">
        <v>14899</v>
      </c>
      <c r="D6279" s="51">
        <v>17.97</v>
      </c>
    </row>
    <row r="6280" spans="1:4" ht="15.75" customHeight="1" x14ac:dyDescent="0.3">
      <c r="A6280" s="51">
        <v>6416185</v>
      </c>
      <c r="B6280" s="51" t="s">
        <v>20996</v>
      </c>
      <c r="C6280" s="51" t="s">
        <v>14899</v>
      </c>
      <c r="D6280" s="51">
        <v>97.94</v>
      </c>
    </row>
    <row r="6281" spans="1:4" ht="15.75" customHeight="1" x14ac:dyDescent="0.3">
      <c r="A6281" s="51">
        <v>6416184</v>
      </c>
      <c r="B6281" s="51" t="s">
        <v>20997</v>
      </c>
      <c r="C6281" s="51" t="s">
        <v>14899</v>
      </c>
      <c r="D6281" s="51">
        <v>73.760000000000005</v>
      </c>
    </row>
    <row r="6282" spans="1:4" ht="15.75" customHeight="1" x14ac:dyDescent="0.3">
      <c r="A6282" s="51">
        <v>6416030</v>
      </c>
      <c r="B6282" s="51" t="s">
        <v>20998</v>
      </c>
      <c r="C6282" s="51" t="s">
        <v>14899</v>
      </c>
      <c r="D6282" s="51">
        <v>61.07</v>
      </c>
    </row>
    <row r="6283" spans="1:4" ht="15.75" customHeight="1" x14ac:dyDescent="0.3">
      <c r="A6283" s="51">
        <v>6416029</v>
      </c>
      <c r="B6283" s="51" t="s">
        <v>20999</v>
      </c>
      <c r="C6283" s="51" t="s">
        <v>14899</v>
      </c>
      <c r="D6283" s="51">
        <v>36.14</v>
      </c>
    </row>
    <row r="6284" spans="1:4" ht="15.75" customHeight="1" x14ac:dyDescent="0.3">
      <c r="A6284" s="51">
        <v>6416056</v>
      </c>
      <c r="B6284" s="51" t="s">
        <v>21000</v>
      </c>
      <c r="C6284" s="51" t="s">
        <v>14899</v>
      </c>
      <c r="D6284" s="51">
        <v>95.98</v>
      </c>
    </row>
    <row r="6285" spans="1:4" ht="15.75" customHeight="1" x14ac:dyDescent="0.3">
      <c r="A6285" s="51">
        <v>6416278</v>
      </c>
      <c r="B6285" s="51" t="s">
        <v>21001</v>
      </c>
      <c r="C6285" s="51" t="s">
        <v>14899</v>
      </c>
      <c r="D6285" s="51">
        <v>23.86</v>
      </c>
    </row>
    <row r="6286" spans="1:4" ht="15.75" customHeight="1" x14ac:dyDescent="0.3">
      <c r="A6286" s="51">
        <v>6416047</v>
      </c>
      <c r="B6286" s="51" t="s">
        <v>21002</v>
      </c>
      <c r="C6286" s="51" t="s">
        <v>14899</v>
      </c>
      <c r="D6286" s="51">
        <v>48.27</v>
      </c>
    </row>
    <row r="6287" spans="1:4" ht="15.75" customHeight="1" x14ac:dyDescent="0.3">
      <c r="A6287" s="51">
        <v>6416090</v>
      </c>
      <c r="B6287" s="51" t="s">
        <v>21003</v>
      </c>
      <c r="C6287" s="51" t="s">
        <v>14899</v>
      </c>
      <c r="D6287" s="51">
        <v>372.92</v>
      </c>
    </row>
    <row r="6288" spans="1:4" ht="15.75" customHeight="1" x14ac:dyDescent="0.3">
      <c r="A6288" s="51">
        <v>6416089</v>
      </c>
      <c r="B6288" s="51" t="s">
        <v>21004</v>
      </c>
      <c r="C6288" s="51" t="s">
        <v>14899</v>
      </c>
      <c r="D6288" s="51">
        <v>277.67</v>
      </c>
    </row>
    <row r="6289" spans="1:4" ht="15.75" customHeight="1" x14ac:dyDescent="0.3">
      <c r="A6289" s="51">
        <v>6416094</v>
      </c>
      <c r="B6289" s="51" t="s">
        <v>21005</v>
      </c>
      <c r="C6289" s="51" t="s">
        <v>14899</v>
      </c>
      <c r="D6289" s="51">
        <v>296</v>
      </c>
    </row>
    <row r="6290" spans="1:4" ht="15.75" customHeight="1" x14ac:dyDescent="0.3">
      <c r="A6290" s="51">
        <v>6416093</v>
      </c>
      <c r="B6290" s="51" t="s">
        <v>21006</v>
      </c>
      <c r="C6290" s="51" t="s">
        <v>14899</v>
      </c>
      <c r="D6290" s="51">
        <v>217.8</v>
      </c>
    </row>
    <row r="6291" spans="1:4" ht="15.75" customHeight="1" x14ac:dyDescent="0.3">
      <c r="A6291" s="51">
        <v>6416092</v>
      </c>
      <c r="B6291" s="51" t="s">
        <v>21007</v>
      </c>
      <c r="C6291" s="51" t="s">
        <v>14899</v>
      </c>
      <c r="D6291" s="51">
        <v>245.56</v>
      </c>
    </row>
    <row r="6292" spans="1:4" ht="15.75" customHeight="1" x14ac:dyDescent="0.3">
      <c r="A6292" s="51">
        <v>6416091</v>
      </c>
      <c r="B6292" s="51" t="s">
        <v>21008</v>
      </c>
      <c r="C6292" s="51" t="s">
        <v>14899</v>
      </c>
      <c r="D6292" s="51">
        <v>163.80000000000001</v>
      </c>
    </row>
    <row r="6293" spans="1:4" ht="15.75" customHeight="1" x14ac:dyDescent="0.3">
      <c r="A6293" s="51">
        <v>6817809</v>
      </c>
      <c r="B6293" s="51" t="s">
        <v>21009</v>
      </c>
      <c r="C6293" s="51" t="s">
        <v>10</v>
      </c>
      <c r="D6293" s="51">
        <v>1025.76</v>
      </c>
    </row>
    <row r="6294" spans="1:4" ht="15.75" customHeight="1" x14ac:dyDescent="0.3">
      <c r="A6294" s="51">
        <v>6817810</v>
      </c>
      <c r="B6294" s="51" t="s">
        <v>21010</v>
      </c>
      <c r="C6294" s="51" t="s">
        <v>10</v>
      </c>
      <c r="D6294" s="51">
        <v>935.73</v>
      </c>
    </row>
    <row r="6295" spans="1:4" ht="15.75" customHeight="1" x14ac:dyDescent="0.3">
      <c r="A6295" s="51">
        <v>6817811</v>
      </c>
      <c r="B6295" s="51" t="s">
        <v>21011</v>
      </c>
      <c r="C6295" s="51" t="s">
        <v>10</v>
      </c>
      <c r="D6295" s="51">
        <v>1094.67</v>
      </c>
    </row>
    <row r="6296" spans="1:4" ht="15.75" customHeight="1" x14ac:dyDescent="0.3">
      <c r="A6296" s="51">
        <v>6817812</v>
      </c>
      <c r="B6296" s="51" t="s">
        <v>21012</v>
      </c>
      <c r="C6296" s="51" t="s">
        <v>10</v>
      </c>
      <c r="D6296" s="51">
        <v>995.17</v>
      </c>
    </row>
    <row r="6297" spans="1:4" ht="15.75" customHeight="1" x14ac:dyDescent="0.3">
      <c r="A6297" s="51">
        <v>6817813</v>
      </c>
      <c r="B6297" s="51" t="s">
        <v>21013</v>
      </c>
      <c r="C6297" s="51" t="s">
        <v>10</v>
      </c>
      <c r="D6297" s="51">
        <v>1729.12</v>
      </c>
    </row>
    <row r="6298" spans="1:4" ht="15.75" customHeight="1" x14ac:dyDescent="0.3">
      <c r="A6298" s="51">
        <v>6817814</v>
      </c>
      <c r="B6298" s="51" t="s">
        <v>21014</v>
      </c>
      <c r="C6298" s="51" t="s">
        <v>10</v>
      </c>
      <c r="D6298" s="51">
        <v>1572.75</v>
      </c>
    </row>
    <row r="6299" spans="1:4" ht="15.75" customHeight="1" x14ac:dyDescent="0.3">
      <c r="A6299" s="51">
        <v>6817815</v>
      </c>
      <c r="B6299" s="51" t="s">
        <v>21015</v>
      </c>
      <c r="C6299" s="51" t="s">
        <v>10</v>
      </c>
      <c r="D6299" s="51">
        <v>1441.13</v>
      </c>
    </row>
    <row r="6300" spans="1:4" ht="15.75" customHeight="1" x14ac:dyDescent="0.3">
      <c r="A6300" s="51">
        <v>6817816</v>
      </c>
      <c r="B6300" s="51" t="s">
        <v>21016</v>
      </c>
      <c r="C6300" s="51" t="s">
        <v>10</v>
      </c>
      <c r="D6300" s="51">
        <v>1284.76</v>
      </c>
    </row>
    <row r="6301" spans="1:4" ht="15.75" customHeight="1" x14ac:dyDescent="0.3">
      <c r="A6301" s="51">
        <v>6817817</v>
      </c>
      <c r="B6301" s="51" t="s">
        <v>21017</v>
      </c>
      <c r="C6301" s="51" t="s">
        <v>10</v>
      </c>
      <c r="D6301" s="51">
        <v>1175.75</v>
      </c>
    </row>
    <row r="6302" spans="1:4" ht="15.75" customHeight="1" x14ac:dyDescent="0.3">
      <c r="A6302" s="51">
        <v>6817818</v>
      </c>
      <c r="B6302" s="51" t="s">
        <v>21018</v>
      </c>
      <c r="C6302" s="51" t="s">
        <v>10</v>
      </c>
      <c r="D6302" s="51">
        <v>1067.95</v>
      </c>
    </row>
    <row r="6303" spans="1:4" ht="15.75" customHeight="1" x14ac:dyDescent="0.3">
      <c r="A6303" s="51">
        <v>6817819</v>
      </c>
      <c r="B6303" s="51" t="s">
        <v>21019</v>
      </c>
      <c r="C6303" s="51" t="s">
        <v>10</v>
      </c>
      <c r="D6303" s="51">
        <v>1814.22</v>
      </c>
    </row>
    <row r="6304" spans="1:4" ht="15.75" customHeight="1" x14ac:dyDescent="0.3">
      <c r="A6304" s="51">
        <v>6817820</v>
      </c>
      <c r="B6304" s="51" t="s">
        <v>21020</v>
      </c>
      <c r="C6304" s="51" t="s">
        <v>10</v>
      </c>
      <c r="D6304" s="51">
        <v>1646</v>
      </c>
    </row>
    <row r="6305" spans="1:4" ht="15.75" customHeight="1" x14ac:dyDescent="0.3">
      <c r="A6305" s="51">
        <v>6817821</v>
      </c>
      <c r="B6305" s="51" t="s">
        <v>21021</v>
      </c>
      <c r="C6305" s="51" t="s">
        <v>10</v>
      </c>
      <c r="D6305" s="51">
        <v>1535.75</v>
      </c>
    </row>
    <row r="6306" spans="1:4" ht="15.75" customHeight="1" x14ac:dyDescent="0.3">
      <c r="A6306" s="51">
        <v>6817822</v>
      </c>
      <c r="B6306" s="51" t="s">
        <v>21022</v>
      </c>
      <c r="C6306" s="51" t="s">
        <v>10</v>
      </c>
      <c r="D6306" s="51">
        <v>1367.53</v>
      </c>
    </row>
    <row r="6307" spans="1:4" ht="15.75" customHeight="1" x14ac:dyDescent="0.3">
      <c r="A6307" s="51">
        <v>6817823</v>
      </c>
      <c r="B6307" s="51" t="s">
        <v>21023</v>
      </c>
      <c r="C6307" s="51" t="s">
        <v>10</v>
      </c>
      <c r="D6307" s="51">
        <v>1261.1099999999999</v>
      </c>
    </row>
    <row r="6308" spans="1:4" ht="15.75" customHeight="1" x14ac:dyDescent="0.3">
      <c r="A6308" s="51">
        <v>6817824</v>
      </c>
      <c r="B6308" s="51" t="s">
        <v>21024</v>
      </c>
      <c r="C6308" s="51" t="s">
        <v>10</v>
      </c>
      <c r="D6308" s="51">
        <v>1143.83</v>
      </c>
    </row>
    <row r="6309" spans="1:4" ht="15.75" customHeight="1" x14ac:dyDescent="0.3">
      <c r="A6309" s="51">
        <v>6817825</v>
      </c>
      <c r="B6309" s="51" t="s">
        <v>21025</v>
      </c>
      <c r="C6309" s="51" t="s">
        <v>10</v>
      </c>
      <c r="D6309" s="51">
        <v>1836.23</v>
      </c>
    </row>
    <row r="6310" spans="1:4" ht="15.75" customHeight="1" x14ac:dyDescent="0.3">
      <c r="A6310" s="51">
        <v>6817826</v>
      </c>
      <c r="B6310" s="51" t="s">
        <v>21026</v>
      </c>
      <c r="C6310" s="51" t="s">
        <v>10</v>
      </c>
      <c r="D6310" s="51">
        <v>1656.18</v>
      </c>
    </row>
    <row r="6311" spans="1:4" ht="15.75" customHeight="1" x14ac:dyDescent="0.3">
      <c r="A6311" s="51">
        <v>6817827</v>
      </c>
      <c r="B6311" s="51" t="s">
        <v>21027</v>
      </c>
      <c r="C6311" s="51" t="s">
        <v>10</v>
      </c>
      <c r="D6311" s="51">
        <v>1630.35</v>
      </c>
    </row>
    <row r="6312" spans="1:4" ht="15.75" customHeight="1" x14ac:dyDescent="0.3">
      <c r="A6312" s="51">
        <v>6817828</v>
      </c>
      <c r="B6312" s="51" t="s">
        <v>21028</v>
      </c>
      <c r="C6312" s="51" t="s">
        <v>10</v>
      </c>
      <c r="D6312" s="51">
        <v>1450.3</v>
      </c>
    </row>
    <row r="6313" spans="1:4" ht="15.75" customHeight="1" x14ac:dyDescent="0.3">
      <c r="A6313" s="51">
        <v>6817753</v>
      </c>
      <c r="B6313" s="51" t="s">
        <v>21029</v>
      </c>
      <c r="C6313" s="51" t="s">
        <v>10</v>
      </c>
      <c r="D6313" s="51">
        <v>1382.85</v>
      </c>
    </row>
    <row r="6314" spans="1:4" ht="15.75" customHeight="1" x14ac:dyDescent="0.3">
      <c r="A6314" s="51">
        <v>6817754</v>
      </c>
      <c r="B6314" s="51" t="s">
        <v>21030</v>
      </c>
      <c r="C6314" s="51" t="s">
        <v>10</v>
      </c>
      <c r="D6314" s="51">
        <v>1256.0899999999999</v>
      </c>
    </row>
    <row r="6315" spans="1:4" ht="15.75" customHeight="1" x14ac:dyDescent="0.3">
      <c r="A6315" s="51">
        <v>6817755</v>
      </c>
      <c r="B6315" s="51" t="s">
        <v>21031</v>
      </c>
      <c r="C6315" s="51" t="s">
        <v>10</v>
      </c>
      <c r="D6315" s="51">
        <v>1319.22</v>
      </c>
    </row>
    <row r="6316" spans="1:4" ht="15.75" customHeight="1" x14ac:dyDescent="0.3">
      <c r="A6316" s="51">
        <v>6817756</v>
      </c>
      <c r="B6316" s="51" t="s">
        <v>21032</v>
      </c>
      <c r="C6316" s="51" t="s">
        <v>10</v>
      </c>
      <c r="D6316" s="51">
        <v>1192.47</v>
      </c>
    </row>
    <row r="6317" spans="1:4" ht="15.75" customHeight="1" x14ac:dyDescent="0.3">
      <c r="A6317" s="51">
        <v>6817763</v>
      </c>
      <c r="B6317" s="51" t="s">
        <v>21033</v>
      </c>
      <c r="C6317" s="51" t="s">
        <v>10</v>
      </c>
      <c r="D6317" s="51">
        <v>1668.25</v>
      </c>
    </row>
    <row r="6318" spans="1:4" ht="15.75" customHeight="1" x14ac:dyDescent="0.3">
      <c r="A6318" s="51">
        <v>6817764</v>
      </c>
      <c r="B6318" s="51" t="s">
        <v>21034</v>
      </c>
      <c r="C6318" s="51" t="s">
        <v>10</v>
      </c>
      <c r="D6318" s="51">
        <v>1500.59</v>
      </c>
    </row>
    <row r="6319" spans="1:4" ht="15.75" customHeight="1" x14ac:dyDescent="0.3">
      <c r="A6319" s="51">
        <v>6817765</v>
      </c>
      <c r="B6319" s="51" t="s">
        <v>21035</v>
      </c>
      <c r="C6319" s="51" t="s">
        <v>10</v>
      </c>
      <c r="D6319" s="51">
        <v>1948.52</v>
      </c>
    </row>
    <row r="6320" spans="1:4" ht="15.75" customHeight="1" x14ac:dyDescent="0.3">
      <c r="A6320" s="51">
        <v>6817766</v>
      </c>
      <c r="B6320" s="51" t="s">
        <v>21036</v>
      </c>
      <c r="C6320" s="51" t="s">
        <v>10</v>
      </c>
      <c r="D6320" s="51">
        <v>1794.08</v>
      </c>
    </row>
    <row r="6321" spans="1:4" ht="15.75" customHeight="1" x14ac:dyDescent="0.3">
      <c r="A6321" s="51">
        <v>6817757</v>
      </c>
      <c r="B6321" s="51" t="s">
        <v>21037</v>
      </c>
      <c r="C6321" s="51" t="s">
        <v>10</v>
      </c>
      <c r="D6321" s="51">
        <v>1319.22</v>
      </c>
    </row>
    <row r="6322" spans="1:4" ht="15.75" customHeight="1" x14ac:dyDescent="0.3">
      <c r="A6322" s="51">
        <v>6817758</v>
      </c>
      <c r="B6322" s="51" t="s">
        <v>21038</v>
      </c>
      <c r="C6322" s="51" t="s">
        <v>10</v>
      </c>
      <c r="D6322" s="51">
        <v>1192.47</v>
      </c>
    </row>
    <row r="6323" spans="1:4" ht="15.75" customHeight="1" x14ac:dyDescent="0.3">
      <c r="A6323" s="51">
        <v>6817759</v>
      </c>
      <c r="B6323" s="51" t="s">
        <v>21039</v>
      </c>
      <c r="C6323" s="51" t="s">
        <v>10</v>
      </c>
      <c r="D6323" s="51">
        <v>1443</v>
      </c>
    </row>
    <row r="6324" spans="1:4" ht="15.75" customHeight="1" x14ac:dyDescent="0.3">
      <c r="A6324" s="51">
        <v>6817760</v>
      </c>
      <c r="B6324" s="51" t="s">
        <v>21040</v>
      </c>
      <c r="C6324" s="51" t="s">
        <v>10</v>
      </c>
      <c r="D6324" s="51">
        <v>1318.42</v>
      </c>
    </row>
    <row r="6325" spans="1:4" ht="15.75" customHeight="1" x14ac:dyDescent="0.3">
      <c r="A6325" s="51">
        <v>6817761</v>
      </c>
      <c r="B6325" s="51" t="s">
        <v>21041</v>
      </c>
      <c r="C6325" s="51" t="s">
        <v>10</v>
      </c>
      <c r="D6325" s="51">
        <v>1773.84</v>
      </c>
    </row>
    <row r="6326" spans="1:4" ht="15.75" customHeight="1" x14ac:dyDescent="0.3">
      <c r="A6326" s="51">
        <v>6817762</v>
      </c>
      <c r="B6326" s="51" t="s">
        <v>21042</v>
      </c>
      <c r="C6326" s="51" t="s">
        <v>10</v>
      </c>
      <c r="D6326" s="51">
        <v>1606.18</v>
      </c>
    </row>
    <row r="6327" spans="1:4" ht="15.75" customHeight="1" x14ac:dyDescent="0.3">
      <c r="A6327" s="51">
        <v>6817767</v>
      </c>
      <c r="B6327" s="51" t="s">
        <v>21043</v>
      </c>
      <c r="C6327" s="51" t="s">
        <v>10</v>
      </c>
      <c r="D6327" s="51">
        <v>2039.74</v>
      </c>
    </row>
    <row r="6328" spans="1:4" ht="15.75" customHeight="1" x14ac:dyDescent="0.3">
      <c r="A6328" s="51">
        <v>6817768</v>
      </c>
      <c r="B6328" s="51" t="s">
        <v>21044</v>
      </c>
      <c r="C6328" s="51" t="s">
        <v>10</v>
      </c>
      <c r="D6328" s="51">
        <v>1877.45</v>
      </c>
    </row>
    <row r="6329" spans="1:4" ht="15.75" customHeight="1" x14ac:dyDescent="0.3">
      <c r="A6329" s="51">
        <v>6817769</v>
      </c>
      <c r="B6329" s="51" t="s">
        <v>21045</v>
      </c>
      <c r="C6329" s="51" t="s">
        <v>10</v>
      </c>
      <c r="D6329" s="51">
        <v>1697.93</v>
      </c>
    </row>
    <row r="6330" spans="1:4" ht="15.75" customHeight="1" x14ac:dyDescent="0.3">
      <c r="A6330" s="51">
        <v>6817770</v>
      </c>
      <c r="B6330" s="51" t="s">
        <v>21046</v>
      </c>
      <c r="C6330" s="51" t="s">
        <v>10</v>
      </c>
      <c r="D6330" s="51">
        <v>1535.64</v>
      </c>
    </row>
    <row r="6331" spans="1:4" ht="15.75" customHeight="1" x14ac:dyDescent="0.3">
      <c r="A6331" s="51">
        <v>6817777</v>
      </c>
      <c r="B6331" s="51" t="s">
        <v>21047</v>
      </c>
      <c r="C6331" s="51" t="s">
        <v>10</v>
      </c>
      <c r="D6331" s="51">
        <v>2827.33</v>
      </c>
    </row>
    <row r="6332" spans="1:4" ht="15.75" customHeight="1" x14ac:dyDescent="0.3">
      <c r="A6332" s="51">
        <v>6817778</v>
      </c>
      <c r="B6332" s="51" t="s">
        <v>21048</v>
      </c>
      <c r="C6332" s="51" t="s">
        <v>10</v>
      </c>
      <c r="D6332" s="51">
        <v>2636.24</v>
      </c>
    </row>
    <row r="6333" spans="1:4" ht="15.75" customHeight="1" x14ac:dyDescent="0.3">
      <c r="A6333" s="51">
        <v>6817779</v>
      </c>
      <c r="B6333" s="51" t="s">
        <v>21049</v>
      </c>
      <c r="C6333" s="51" t="s">
        <v>10</v>
      </c>
      <c r="D6333" s="51">
        <v>3340.27</v>
      </c>
    </row>
    <row r="6334" spans="1:4" ht="15.75" customHeight="1" x14ac:dyDescent="0.3">
      <c r="A6334" s="51">
        <v>6817780</v>
      </c>
      <c r="B6334" s="51" t="s">
        <v>21050</v>
      </c>
      <c r="C6334" s="51" t="s">
        <v>10</v>
      </c>
      <c r="D6334" s="51">
        <v>3098.3</v>
      </c>
    </row>
    <row r="6335" spans="1:4" ht="15.75" customHeight="1" x14ac:dyDescent="0.3">
      <c r="A6335" s="51">
        <v>6817771</v>
      </c>
      <c r="B6335" s="51" t="s">
        <v>21051</v>
      </c>
      <c r="C6335" s="51" t="s">
        <v>10</v>
      </c>
      <c r="D6335" s="51">
        <v>1962.8</v>
      </c>
    </row>
    <row r="6336" spans="1:4" ht="15.75" customHeight="1" x14ac:dyDescent="0.3">
      <c r="A6336" s="51">
        <v>6817772</v>
      </c>
      <c r="B6336" s="51" t="s">
        <v>21052</v>
      </c>
      <c r="C6336" s="51" t="s">
        <v>10</v>
      </c>
      <c r="D6336" s="51">
        <v>1803.29</v>
      </c>
    </row>
    <row r="6337" spans="1:4" ht="15.75" customHeight="1" x14ac:dyDescent="0.3">
      <c r="A6337" s="51">
        <v>6817773</v>
      </c>
      <c r="B6337" s="51" t="s">
        <v>21053</v>
      </c>
      <c r="C6337" s="51" t="s">
        <v>10</v>
      </c>
      <c r="D6337" s="51">
        <v>2359.8000000000002</v>
      </c>
    </row>
    <row r="6338" spans="1:4" ht="15.75" customHeight="1" x14ac:dyDescent="0.3">
      <c r="A6338" s="51">
        <v>6817774</v>
      </c>
      <c r="B6338" s="51" t="s">
        <v>21054</v>
      </c>
      <c r="C6338" s="51" t="s">
        <v>10</v>
      </c>
      <c r="D6338" s="51">
        <v>2145.5700000000002</v>
      </c>
    </row>
    <row r="6339" spans="1:4" ht="15.75" customHeight="1" x14ac:dyDescent="0.3">
      <c r="A6339" s="51">
        <v>6817775</v>
      </c>
      <c r="B6339" s="51" t="s">
        <v>21055</v>
      </c>
      <c r="C6339" s="51" t="s">
        <v>10</v>
      </c>
      <c r="D6339" s="51">
        <v>2591.8200000000002</v>
      </c>
    </row>
    <row r="6340" spans="1:4" ht="15.75" customHeight="1" x14ac:dyDescent="0.3">
      <c r="A6340" s="51">
        <v>6817776</v>
      </c>
      <c r="B6340" s="51" t="s">
        <v>21056</v>
      </c>
      <c r="C6340" s="51" t="s">
        <v>10</v>
      </c>
      <c r="D6340" s="51">
        <v>2394.48</v>
      </c>
    </row>
    <row r="6341" spans="1:4" ht="15.75" customHeight="1" x14ac:dyDescent="0.3">
      <c r="A6341" s="51">
        <v>6817781</v>
      </c>
      <c r="B6341" s="51" t="s">
        <v>21057</v>
      </c>
      <c r="C6341" s="51" t="s">
        <v>10</v>
      </c>
      <c r="D6341" s="51">
        <v>2802.11</v>
      </c>
    </row>
    <row r="6342" spans="1:4" ht="15.75" customHeight="1" x14ac:dyDescent="0.3">
      <c r="A6342" s="51">
        <v>6817782</v>
      </c>
      <c r="B6342" s="51" t="s">
        <v>21058</v>
      </c>
      <c r="C6342" s="51" t="s">
        <v>10</v>
      </c>
      <c r="D6342" s="51">
        <v>2604.2800000000002</v>
      </c>
    </row>
    <row r="6343" spans="1:4" ht="15.75" customHeight="1" x14ac:dyDescent="0.3">
      <c r="A6343" s="51">
        <v>6817783</v>
      </c>
      <c r="B6343" s="51" t="s">
        <v>21059</v>
      </c>
      <c r="C6343" s="51" t="s">
        <v>10</v>
      </c>
      <c r="D6343" s="51">
        <v>2263.63</v>
      </c>
    </row>
    <row r="6344" spans="1:4" ht="15.75" customHeight="1" x14ac:dyDescent="0.3">
      <c r="A6344" s="51">
        <v>6817784</v>
      </c>
      <c r="B6344" s="51" t="s">
        <v>21060</v>
      </c>
      <c r="C6344" s="51" t="s">
        <v>10</v>
      </c>
      <c r="D6344" s="51">
        <v>2065.8000000000002</v>
      </c>
    </row>
    <row r="6345" spans="1:4" ht="15.75" customHeight="1" x14ac:dyDescent="0.3">
      <c r="A6345" s="51">
        <v>6817791</v>
      </c>
      <c r="B6345" s="51" t="s">
        <v>21061</v>
      </c>
      <c r="C6345" s="51" t="s">
        <v>10</v>
      </c>
      <c r="D6345" s="51">
        <v>4142.75</v>
      </c>
    </row>
    <row r="6346" spans="1:4" ht="15.75" customHeight="1" x14ac:dyDescent="0.3">
      <c r="A6346" s="51">
        <v>6817792</v>
      </c>
      <c r="B6346" s="51" t="s">
        <v>21062</v>
      </c>
      <c r="C6346" s="51" t="s">
        <v>10</v>
      </c>
      <c r="D6346" s="51">
        <v>3848.86</v>
      </c>
    </row>
    <row r="6347" spans="1:4" ht="15.75" customHeight="1" x14ac:dyDescent="0.3">
      <c r="A6347" s="51">
        <v>6817793</v>
      </c>
      <c r="B6347" s="51" t="s">
        <v>21063</v>
      </c>
      <c r="C6347" s="51" t="s">
        <v>10</v>
      </c>
      <c r="D6347" s="51">
        <v>4742.88</v>
      </c>
    </row>
    <row r="6348" spans="1:4" ht="15.75" customHeight="1" x14ac:dyDescent="0.3">
      <c r="A6348" s="51">
        <v>6817794</v>
      </c>
      <c r="B6348" s="51" t="s">
        <v>21064</v>
      </c>
      <c r="C6348" s="51" t="s">
        <v>10</v>
      </c>
      <c r="D6348" s="51">
        <v>4448.9799999999996</v>
      </c>
    </row>
    <row r="6349" spans="1:4" ht="15.75" customHeight="1" x14ac:dyDescent="0.3">
      <c r="A6349" s="51">
        <v>6817785</v>
      </c>
      <c r="B6349" s="51" t="s">
        <v>21065</v>
      </c>
      <c r="C6349" s="51" t="s">
        <v>10</v>
      </c>
      <c r="D6349" s="51">
        <v>2894.81</v>
      </c>
    </row>
    <row r="6350" spans="1:4" ht="15.75" customHeight="1" x14ac:dyDescent="0.3">
      <c r="A6350" s="51">
        <v>6817786</v>
      </c>
      <c r="B6350" s="51" t="s">
        <v>21066</v>
      </c>
      <c r="C6350" s="51" t="s">
        <v>10</v>
      </c>
      <c r="D6350" s="51">
        <v>2634</v>
      </c>
    </row>
    <row r="6351" spans="1:4" ht="15.75" customHeight="1" x14ac:dyDescent="0.3">
      <c r="A6351" s="51">
        <v>6817787</v>
      </c>
      <c r="B6351" s="51" t="s">
        <v>21067</v>
      </c>
      <c r="C6351" s="51" t="s">
        <v>10</v>
      </c>
      <c r="D6351" s="51">
        <v>3363.91</v>
      </c>
    </row>
    <row r="6352" spans="1:4" ht="15.75" customHeight="1" x14ac:dyDescent="0.3">
      <c r="A6352" s="51">
        <v>6817788</v>
      </c>
      <c r="B6352" s="51" t="s">
        <v>21068</v>
      </c>
      <c r="C6352" s="51" t="s">
        <v>10</v>
      </c>
      <c r="D6352" s="51">
        <v>3123.67</v>
      </c>
    </row>
    <row r="6353" spans="1:4" ht="15.75" customHeight="1" x14ac:dyDescent="0.3">
      <c r="A6353" s="51">
        <v>6817789</v>
      </c>
      <c r="B6353" s="51" t="s">
        <v>21069</v>
      </c>
      <c r="C6353" s="51" t="s">
        <v>10</v>
      </c>
      <c r="D6353" s="51">
        <v>3774.57</v>
      </c>
    </row>
    <row r="6354" spans="1:4" ht="15.75" customHeight="1" x14ac:dyDescent="0.3">
      <c r="A6354" s="51">
        <v>6817790</v>
      </c>
      <c r="B6354" s="51" t="s">
        <v>21070</v>
      </c>
      <c r="C6354" s="51" t="s">
        <v>10</v>
      </c>
      <c r="D6354" s="51">
        <v>3541.95</v>
      </c>
    </row>
    <row r="6355" spans="1:4" ht="15.75" customHeight="1" x14ac:dyDescent="0.3">
      <c r="A6355" s="51">
        <v>6817795</v>
      </c>
      <c r="B6355" s="51" t="s">
        <v>21071</v>
      </c>
      <c r="C6355" s="51" t="s">
        <v>10</v>
      </c>
      <c r="D6355" s="51">
        <v>3622.64</v>
      </c>
    </row>
    <row r="6356" spans="1:4" ht="15.75" customHeight="1" x14ac:dyDescent="0.3">
      <c r="A6356" s="51">
        <v>6817796</v>
      </c>
      <c r="B6356" s="51" t="s">
        <v>21072</v>
      </c>
      <c r="C6356" s="51" t="s">
        <v>10</v>
      </c>
      <c r="D6356" s="51">
        <v>3393.27</v>
      </c>
    </row>
    <row r="6357" spans="1:4" ht="15.75" customHeight="1" x14ac:dyDescent="0.3">
      <c r="A6357" s="51">
        <v>6817797</v>
      </c>
      <c r="B6357" s="51" t="s">
        <v>21073</v>
      </c>
      <c r="C6357" s="51" t="s">
        <v>10</v>
      </c>
      <c r="D6357" s="51">
        <v>3057.05</v>
      </c>
    </row>
    <row r="6358" spans="1:4" ht="15.75" customHeight="1" x14ac:dyDescent="0.3">
      <c r="A6358" s="51">
        <v>6817798</v>
      </c>
      <c r="B6358" s="51" t="s">
        <v>21074</v>
      </c>
      <c r="C6358" s="51" t="s">
        <v>10</v>
      </c>
      <c r="D6358" s="51">
        <v>2827.68</v>
      </c>
    </row>
    <row r="6359" spans="1:4" ht="15.75" customHeight="1" x14ac:dyDescent="0.3">
      <c r="A6359" s="51">
        <v>6817805</v>
      </c>
      <c r="B6359" s="51" t="s">
        <v>21075</v>
      </c>
      <c r="C6359" s="51" t="s">
        <v>10</v>
      </c>
      <c r="D6359" s="51">
        <v>5886.16</v>
      </c>
    </row>
    <row r="6360" spans="1:4" ht="15.75" customHeight="1" x14ac:dyDescent="0.3">
      <c r="A6360" s="51">
        <v>6817806</v>
      </c>
      <c r="B6360" s="51" t="s">
        <v>21076</v>
      </c>
      <c r="C6360" s="51" t="s">
        <v>10</v>
      </c>
      <c r="D6360" s="51">
        <v>5540.34</v>
      </c>
    </row>
    <row r="6361" spans="1:4" ht="15.75" customHeight="1" x14ac:dyDescent="0.3">
      <c r="A6361" s="51">
        <v>6817807</v>
      </c>
      <c r="B6361" s="51" t="s">
        <v>21077</v>
      </c>
      <c r="C6361" s="51" t="s">
        <v>10</v>
      </c>
      <c r="D6361" s="51">
        <v>6549.09</v>
      </c>
    </row>
    <row r="6362" spans="1:4" ht="15.75" customHeight="1" x14ac:dyDescent="0.3">
      <c r="A6362" s="51">
        <v>6817808</v>
      </c>
      <c r="B6362" s="51" t="s">
        <v>21078</v>
      </c>
      <c r="C6362" s="51" t="s">
        <v>10</v>
      </c>
      <c r="D6362" s="51">
        <v>6203.27</v>
      </c>
    </row>
    <row r="6363" spans="1:4" ht="15.75" customHeight="1" x14ac:dyDescent="0.3">
      <c r="A6363" s="51">
        <v>6817799</v>
      </c>
      <c r="B6363" s="51" t="s">
        <v>21079</v>
      </c>
      <c r="C6363" s="51" t="s">
        <v>10</v>
      </c>
      <c r="D6363" s="51">
        <v>3837.43</v>
      </c>
    </row>
    <row r="6364" spans="1:4" ht="15.75" customHeight="1" x14ac:dyDescent="0.3">
      <c r="A6364" s="51">
        <v>6817800</v>
      </c>
      <c r="B6364" s="51" t="s">
        <v>21080</v>
      </c>
      <c r="C6364" s="51" t="s">
        <v>10</v>
      </c>
      <c r="D6364" s="51">
        <v>3530.06</v>
      </c>
    </row>
    <row r="6365" spans="1:4" ht="15.75" customHeight="1" x14ac:dyDescent="0.3">
      <c r="A6365" s="51">
        <v>6817801</v>
      </c>
      <c r="B6365" s="51" t="s">
        <v>21081</v>
      </c>
      <c r="C6365" s="51" t="s">
        <v>10</v>
      </c>
      <c r="D6365" s="51">
        <v>4689.3999999999996</v>
      </c>
    </row>
    <row r="6366" spans="1:4" ht="15.75" customHeight="1" x14ac:dyDescent="0.3">
      <c r="A6366" s="51">
        <v>6817802</v>
      </c>
      <c r="B6366" s="51" t="s">
        <v>21082</v>
      </c>
      <c r="C6366" s="51" t="s">
        <v>10</v>
      </c>
      <c r="D6366" s="51">
        <v>4415.24</v>
      </c>
    </row>
    <row r="6367" spans="1:4" ht="15.75" customHeight="1" x14ac:dyDescent="0.3">
      <c r="A6367" s="51">
        <v>6817803</v>
      </c>
      <c r="B6367" s="51" t="s">
        <v>21083</v>
      </c>
      <c r="C6367" s="51" t="s">
        <v>10</v>
      </c>
      <c r="D6367" s="51">
        <v>5296.71</v>
      </c>
    </row>
    <row r="6368" spans="1:4" ht="15.75" customHeight="1" x14ac:dyDescent="0.3">
      <c r="A6368" s="51">
        <v>6817804</v>
      </c>
      <c r="B6368" s="51" t="s">
        <v>21084</v>
      </c>
      <c r="C6368" s="51" t="s">
        <v>10</v>
      </c>
      <c r="D6368" s="51">
        <v>4950.8900000000003</v>
      </c>
    </row>
    <row r="6369" spans="1:4" ht="15.75" customHeight="1" x14ac:dyDescent="0.3">
      <c r="A6369" s="51">
        <v>6817885</v>
      </c>
      <c r="B6369" s="51" t="s">
        <v>21085</v>
      </c>
      <c r="C6369" s="51" t="s">
        <v>10</v>
      </c>
      <c r="D6369" s="51">
        <v>1290.24</v>
      </c>
    </row>
    <row r="6370" spans="1:4" ht="15.75" customHeight="1" x14ac:dyDescent="0.3">
      <c r="A6370" s="51">
        <v>6817886</v>
      </c>
      <c r="B6370" s="51" t="s">
        <v>21086</v>
      </c>
      <c r="C6370" s="51" t="s">
        <v>10</v>
      </c>
      <c r="D6370" s="51">
        <v>1165.5899999999999</v>
      </c>
    </row>
    <row r="6371" spans="1:4" ht="15.75" customHeight="1" x14ac:dyDescent="0.3">
      <c r="A6371" s="51">
        <v>6817887</v>
      </c>
      <c r="B6371" s="51" t="s">
        <v>21087</v>
      </c>
      <c r="C6371" s="51" t="s">
        <v>10</v>
      </c>
      <c r="D6371" s="51">
        <v>1402.25</v>
      </c>
    </row>
    <row r="6372" spans="1:4" ht="15.75" customHeight="1" x14ac:dyDescent="0.3">
      <c r="A6372" s="51">
        <v>6817888</v>
      </c>
      <c r="B6372" s="51" t="s">
        <v>21088</v>
      </c>
      <c r="C6372" s="51" t="s">
        <v>10</v>
      </c>
      <c r="D6372" s="51">
        <v>1259.93</v>
      </c>
    </row>
    <row r="6373" spans="1:4" ht="15.75" customHeight="1" x14ac:dyDescent="0.3">
      <c r="A6373" s="51">
        <v>6817889</v>
      </c>
      <c r="B6373" s="51" t="s">
        <v>21089</v>
      </c>
      <c r="C6373" s="51" t="s">
        <v>10</v>
      </c>
      <c r="D6373" s="51">
        <v>2081.21</v>
      </c>
    </row>
    <row r="6374" spans="1:4" ht="15.75" customHeight="1" x14ac:dyDescent="0.3">
      <c r="A6374" s="51">
        <v>6817890</v>
      </c>
      <c r="B6374" s="51" t="s">
        <v>21090</v>
      </c>
      <c r="C6374" s="51" t="s">
        <v>10</v>
      </c>
      <c r="D6374" s="51">
        <v>1880.62</v>
      </c>
    </row>
    <row r="6375" spans="1:4" ht="15.75" customHeight="1" x14ac:dyDescent="0.3">
      <c r="A6375" s="51">
        <v>6817891</v>
      </c>
      <c r="B6375" s="51" t="s">
        <v>21091</v>
      </c>
      <c r="C6375" s="51" t="s">
        <v>10</v>
      </c>
      <c r="D6375" s="51">
        <v>1793.22</v>
      </c>
    </row>
    <row r="6376" spans="1:4" ht="15.75" customHeight="1" x14ac:dyDescent="0.3">
      <c r="A6376" s="51">
        <v>6817892</v>
      </c>
      <c r="B6376" s="51" t="s">
        <v>21092</v>
      </c>
      <c r="C6376" s="51" t="s">
        <v>10</v>
      </c>
      <c r="D6376" s="51">
        <v>1592.63</v>
      </c>
    </row>
    <row r="6377" spans="1:4" ht="15.75" customHeight="1" x14ac:dyDescent="0.3">
      <c r="A6377" s="51">
        <v>6817893</v>
      </c>
      <c r="B6377" s="51" t="s">
        <v>21093</v>
      </c>
      <c r="C6377" s="51" t="s">
        <v>10</v>
      </c>
      <c r="D6377" s="51">
        <v>1569.22</v>
      </c>
    </row>
    <row r="6378" spans="1:4" ht="15.75" customHeight="1" x14ac:dyDescent="0.3">
      <c r="A6378" s="51">
        <v>6817894</v>
      </c>
      <c r="B6378" s="51" t="s">
        <v>21094</v>
      </c>
      <c r="C6378" s="51" t="s">
        <v>10</v>
      </c>
      <c r="D6378" s="51">
        <v>1408.05</v>
      </c>
    </row>
    <row r="6379" spans="1:4" ht="15.75" customHeight="1" x14ac:dyDescent="0.3">
      <c r="A6379" s="51">
        <v>6817895</v>
      </c>
      <c r="B6379" s="51" t="s">
        <v>21095</v>
      </c>
      <c r="C6379" s="51" t="s">
        <v>10</v>
      </c>
      <c r="D6379" s="51">
        <v>2236.7199999999998</v>
      </c>
    </row>
    <row r="6380" spans="1:4" ht="15.75" customHeight="1" x14ac:dyDescent="0.3">
      <c r="A6380" s="51">
        <v>6817896</v>
      </c>
      <c r="B6380" s="51" t="s">
        <v>21096</v>
      </c>
      <c r="C6380" s="51" t="s">
        <v>10</v>
      </c>
      <c r="D6380" s="51">
        <v>2014.87</v>
      </c>
    </row>
    <row r="6381" spans="1:4" ht="15.75" customHeight="1" x14ac:dyDescent="0.3">
      <c r="A6381" s="51">
        <v>6817897</v>
      </c>
      <c r="B6381" s="51" t="s">
        <v>21097</v>
      </c>
      <c r="C6381" s="51" t="s">
        <v>10</v>
      </c>
      <c r="D6381" s="51">
        <v>1958.25</v>
      </c>
    </row>
    <row r="6382" spans="1:4" ht="15.75" customHeight="1" x14ac:dyDescent="0.3">
      <c r="A6382" s="51">
        <v>6817898</v>
      </c>
      <c r="B6382" s="51" t="s">
        <v>21098</v>
      </c>
      <c r="C6382" s="51" t="s">
        <v>10</v>
      </c>
      <c r="D6382" s="51">
        <v>1736.4</v>
      </c>
    </row>
    <row r="6383" spans="1:4" ht="15.75" customHeight="1" x14ac:dyDescent="0.3">
      <c r="A6383" s="51">
        <v>6817899</v>
      </c>
      <c r="B6383" s="51" t="s">
        <v>21099</v>
      </c>
      <c r="C6383" s="51" t="s">
        <v>10</v>
      </c>
      <c r="D6383" s="51">
        <v>1724.33</v>
      </c>
    </row>
    <row r="6384" spans="1:4" ht="15.75" customHeight="1" x14ac:dyDescent="0.3">
      <c r="A6384" s="51">
        <v>6817900</v>
      </c>
      <c r="B6384" s="51" t="s">
        <v>21100</v>
      </c>
      <c r="C6384" s="51" t="s">
        <v>10</v>
      </c>
      <c r="D6384" s="51">
        <v>1544.34</v>
      </c>
    </row>
    <row r="6385" spans="1:4" ht="15.75" customHeight="1" x14ac:dyDescent="0.3">
      <c r="A6385" s="51">
        <v>6817901</v>
      </c>
      <c r="B6385" s="51" t="s">
        <v>21101</v>
      </c>
      <c r="C6385" s="51" t="s">
        <v>10</v>
      </c>
      <c r="D6385" s="51">
        <v>2332.8200000000002</v>
      </c>
    </row>
    <row r="6386" spans="1:4" ht="15.75" customHeight="1" x14ac:dyDescent="0.3">
      <c r="A6386" s="51">
        <v>6817902</v>
      </c>
      <c r="B6386" s="51" t="s">
        <v>21102</v>
      </c>
      <c r="C6386" s="51" t="s">
        <v>10</v>
      </c>
      <c r="D6386" s="51">
        <v>2088.65</v>
      </c>
    </row>
    <row r="6387" spans="1:4" ht="15.75" customHeight="1" x14ac:dyDescent="0.3">
      <c r="A6387" s="51">
        <v>6817903</v>
      </c>
      <c r="B6387" s="51" t="s">
        <v>21103</v>
      </c>
      <c r="C6387" s="51" t="s">
        <v>10</v>
      </c>
      <c r="D6387" s="51">
        <v>2126.94</v>
      </c>
    </row>
    <row r="6388" spans="1:4" ht="15.75" customHeight="1" x14ac:dyDescent="0.3">
      <c r="A6388" s="51">
        <v>6817904</v>
      </c>
      <c r="B6388" s="51" t="s">
        <v>21104</v>
      </c>
      <c r="C6388" s="51" t="s">
        <v>10</v>
      </c>
      <c r="D6388" s="51">
        <v>1882.77</v>
      </c>
    </row>
    <row r="6389" spans="1:4" ht="15.75" customHeight="1" x14ac:dyDescent="0.3">
      <c r="A6389" s="51">
        <v>6817829</v>
      </c>
      <c r="B6389" s="51" t="s">
        <v>21105</v>
      </c>
      <c r="C6389" s="51" t="s">
        <v>10</v>
      </c>
      <c r="D6389" s="51">
        <v>1715.37</v>
      </c>
    </row>
    <row r="6390" spans="1:4" ht="15.75" customHeight="1" x14ac:dyDescent="0.3">
      <c r="A6390" s="51">
        <v>6817830</v>
      </c>
      <c r="B6390" s="51" t="s">
        <v>21106</v>
      </c>
      <c r="C6390" s="51" t="s">
        <v>10</v>
      </c>
      <c r="D6390" s="51">
        <v>1553.62</v>
      </c>
    </row>
    <row r="6391" spans="1:4" ht="15.75" customHeight="1" x14ac:dyDescent="0.3">
      <c r="A6391" s="51">
        <v>6817831</v>
      </c>
      <c r="B6391" s="51" t="s">
        <v>21107</v>
      </c>
      <c r="C6391" s="51" t="s">
        <v>10</v>
      </c>
      <c r="D6391" s="51">
        <v>1651.74</v>
      </c>
    </row>
    <row r="6392" spans="1:4" ht="15.75" customHeight="1" x14ac:dyDescent="0.3">
      <c r="A6392" s="51">
        <v>6817832</v>
      </c>
      <c r="B6392" s="51" t="s">
        <v>21108</v>
      </c>
      <c r="C6392" s="51" t="s">
        <v>10</v>
      </c>
      <c r="D6392" s="51">
        <v>1490</v>
      </c>
    </row>
    <row r="6393" spans="1:4" ht="15.75" customHeight="1" x14ac:dyDescent="0.3">
      <c r="A6393" s="51">
        <v>6817839</v>
      </c>
      <c r="B6393" s="51" t="s">
        <v>21109</v>
      </c>
      <c r="C6393" s="51" t="s">
        <v>10</v>
      </c>
      <c r="D6393" s="51">
        <v>2006.79</v>
      </c>
    </row>
    <row r="6394" spans="1:4" ht="15.75" customHeight="1" x14ac:dyDescent="0.3">
      <c r="A6394" s="51">
        <v>6817840</v>
      </c>
      <c r="B6394" s="51" t="s">
        <v>21110</v>
      </c>
      <c r="C6394" s="51" t="s">
        <v>10</v>
      </c>
      <c r="D6394" s="51">
        <v>1802.97</v>
      </c>
    </row>
    <row r="6395" spans="1:4" ht="15.75" customHeight="1" x14ac:dyDescent="0.3">
      <c r="A6395" s="51">
        <v>6817841</v>
      </c>
      <c r="B6395" s="51" t="s">
        <v>21111</v>
      </c>
      <c r="C6395" s="51" t="s">
        <v>10</v>
      </c>
      <c r="D6395" s="51">
        <v>2287.06</v>
      </c>
    </row>
    <row r="6396" spans="1:4" ht="15.75" customHeight="1" x14ac:dyDescent="0.3">
      <c r="A6396" s="51">
        <v>6817842</v>
      </c>
      <c r="B6396" s="51" t="s">
        <v>21112</v>
      </c>
      <c r="C6396" s="51" t="s">
        <v>10</v>
      </c>
      <c r="D6396" s="51">
        <v>2096.46</v>
      </c>
    </row>
    <row r="6397" spans="1:4" ht="15.75" customHeight="1" x14ac:dyDescent="0.3">
      <c r="A6397" s="51">
        <v>6817833</v>
      </c>
      <c r="B6397" s="51" t="s">
        <v>21113</v>
      </c>
      <c r="C6397" s="51" t="s">
        <v>10</v>
      </c>
      <c r="D6397" s="51">
        <v>1651.74</v>
      </c>
    </row>
    <row r="6398" spans="1:4" ht="15.75" customHeight="1" x14ac:dyDescent="0.3">
      <c r="A6398" s="51">
        <v>6817834</v>
      </c>
      <c r="B6398" s="51" t="s">
        <v>21114</v>
      </c>
      <c r="C6398" s="51" t="s">
        <v>10</v>
      </c>
      <c r="D6398" s="51">
        <v>1490</v>
      </c>
    </row>
    <row r="6399" spans="1:4" ht="15.75" customHeight="1" x14ac:dyDescent="0.3">
      <c r="A6399" s="51">
        <v>6817835</v>
      </c>
      <c r="B6399" s="51" t="s">
        <v>21115</v>
      </c>
      <c r="C6399" s="51" t="s">
        <v>10</v>
      </c>
      <c r="D6399" s="51">
        <v>1775.52</v>
      </c>
    </row>
    <row r="6400" spans="1:4" ht="15.75" customHeight="1" x14ac:dyDescent="0.3">
      <c r="A6400" s="51">
        <v>6817836</v>
      </c>
      <c r="B6400" s="51" t="s">
        <v>21116</v>
      </c>
      <c r="C6400" s="51" t="s">
        <v>10</v>
      </c>
      <c r="D6400" s="51">
        <v>1615.95</v>
      </c>
    </row>
    <row r="6401" spans="1:4" ht="15.75" customHeight="1" x14ac:dyDescent="0.3">
      <c r="A6401" s="51">
        <v>6817837</v>
      </c>
      <c r="B6401" s="51" t="s">
        <v>21117</v>
      </c>
      <c r="C6401" s="51" t="s">
        <v>10</v>
      </c>
      <c r="D6401" s="51">
        <v>2112.38</v>
      </c>
    </row>
    <row r="6402" spans="1:4" ht="15.75" customHeight="1" x14ac:dyDescent="0.3">
      <c r="A6402" s="51">
        <v>6817838</v>
      </c>
      <c r="B6402" s="51" t="s">
        <v>21118</v>
      </c>
      <c r="C6402" s="51" t="s">
        <v>10</v>
      </c>
      <c r="D6402" s="51">
        <v>1908.56</v>
      </c>
    </row>
    <row r="6403" spans="1:4" ht="15.75" customHeight="1" x14ac:dyDescent="0.3">
      <c r="A6403" s="51">
        <v>6817843</v>
      </c>
      <c r="B6403" s="51" t="s">
        <v>21119</v>
      </c>
      <c r="C6403" s="51" t="s">
        <v>10</v>
      </c>
      <c r="D6403" s="51">
        <v>2441.23</v>
      </c>
    </row>
    <row r="6404" spans="1:4" ht="15.75" customHeight="1" x14ac:dyDescent="0.3">
      <c r="A6404" s="51">
        <v>6817844</v>
      </c>
      <c r="B6404" s="51" t="s">
        <v>21120</v>
      </c>
      <c r="C6404" s="51" t="s">
        <v>10</v>
      </c>
      <c r="D6404" s="51">
        <v>2235.4</v>
      </c>
    </row>
    <row r="6405" spans="1:4" ht="15.75" customHeight="1" x14ac:dyDescent="0.3">
      <c r="A6405" s="51">
        <v>6817845</v>
      </c>
      <c r="B6405" s="51" t="s">
        <v>21121</v>
      </c>
      <c r="C6405" s="51" t="s">
        <v>10</v>
      </c>
      <c r="D6405" s="51">
        <v>2099.42</v>
      </c>
    </row>
    <row r="6406" spans="1:4" ht="15.75" customHeight="1" x14ac:dyDescent="0.3">
      <c r="A6406" s="51">
        <v>6817846</v>
      </c>
      <c r="B6406" s="51" t="s">
        <v>21122</v>
      </c>
      <c r="C6406" s="51" t="s">
        <v>10</v>
      </c>
      <c r="D6406" s="51">
        <v>1893.59</v>
      </c>
    </row>
    <row r="6407" spans="1:4" ht="15.75" customHeight="1" x14ac:dyDescent="0.3">
      <c r="A6407" s="51">
        <v>6817853</v>
      </c>
      <c r="B6407" s="51" t="s">
        <v>21123</v>
      </c>
      <c r="C6407" s="51" t="s">
        <v>10</v>
      </c>
      <c r="D6407" s="51">
        <v>3239.18</v>
      </c>
    </row>
    <row r="6408" spans="1:4" ht="15.75" customHeight="1" x14ac:dyDescent="0.3">
      <c r="A6408" s="51">
        <v>6817854</v>
      </c>
      <c r="B6408" s="51" t="s">
        <v>21124</v>
      </c>
      <c r="C6408" s="51" t="s">
        <v>10</v>
      </c>
      <c r="D6408" s="51">
        <v>3002.23</v>
      </c>
    </row>
    <row r="6409" spans="1:4" ht="15.75" customHeight="1" x14ac:dyDescent="0.3">
      <c r="A6409" s="51">
        <v>6817855</v>
      </c>
      <c r="B6409" s="51" t="s">
        <v>21125</v>
      </c>
      <c r="C6409" s="51" t="s">
        <v>10</v>
      </c>
      <c r="D6409" s="51">
        <v>3753.81</v>
      </c>
    </row>
    <row r="6410" spans="1:4" ht="15.75" customHeight="1" x14ac:dyDescent="0.3">
      <c r="A6410" s="51">
        <v>6817856</v>
      </c>
      <c r="B6410" s="51" t="s">
        <v>21126</v>
      </c>
      <c r="C6410" s="51" t="s">
        <v>10</v>
      </c>
      <c r="D6410" s="51">
        <v>3465.94</v>
      </c>
    </row>
    <row r="6411" spans="1:4" ht="15.75" customHeight="1" x14ac:dyDescent="0.3">
      <c r="A6411" s="51">
        <v>6817847</v>
      </c>
      <c r="B6411" s="51" t="s">
        <v>21127</v>
      </c>
      <c r="C6411" s="51" t="s">
        <v>10</v>
      </c>
      <c r="D6411" s="51">
        <v>2368.63</v>
      </c>
    </row>
    <row r="6412" spans="1:4" ht="15.75" customHeight="1" x14ac:dyDescent="0.3">
      <c r="A6412" s="51">
        <v>6817848</v>
      </c>
      <c r="B6412" s="51" t="s">
        <v>21128</v>
      </c>
      <c r="C6412" s="51" t="s">
        <v>10</v>
      </c>
      <c r="D6412" s="51">
        <v>2164.44</v>
      </c>
    </row>
    <row r="6413" spans="1:4" ht="15.75" customHeight="1" x14ac:dyDescent="0.3">
      <c r="A6413" s="51">
        <v>6817849</v>
      </c>
      <c r="B6413" s="51" t="s">
        <v>21129</v>
      </c>
      <c r="C6413" s="51" t="s">
        <v>10</v>
      </c>
      <c r="D6413" s="51">
        <v>2767.31</v>
      </c>
    </row>
    <row r="6414" spans="1:4" ht="15.75" customHeight="1" x14ac:dyDescent="0.3">
      <c r="A6414" s="51">
        <v>6817850</v>
      </c>
      <c r="B6414" s="51" t="s">
        <v>21130</v>
      </c>
      <c r="C6414" s="51" t="s">
        <v>10</v>
      </c>
      <c r="D6414" s="51">
        <v>2508.37</v>
      </c>
    </row>
    <row r="6415" spans="1:4" ht="15.75" customHeight="1" x14ac:dyDescent="0.3">
      <c r="A6415" s="51">
        <v>6817851</v>
      </c>
      <c r="B6415" s="51" t="s">
        <v>21131</v>
      </c>
      <c r="C6415" s="51" t="s">
        <v>10</v>
      </c>
      <c r="D6415" s="51">
        <v>3003.67</v>
      </c>
    </row>
    <row r="6416" spans="1:4" ht="15.75" customHeight="1" x14ac:dyDescent="0.3">
      <c r="A6416" s="51">
        <v>6817852</v>
      </c>
      <c r="B6416" s="51" t="s">
        <v>21132</v>
      </c>
      <c r="C6416" s="51" t="s">
        <v>10</v>
      </c>
      <c r="D6416" s="51">
        <v>2760.47</v>
      </c>
    </row>
    <row r="6417" spans="1:4" ht="15.75" customHeight="1" x14ac:dyDescent="0.3">
      <c r="A6417" s="51">
        <v>6817857</v>
      </c>
      <c r="B6417" s="51" t="s">
        <v>21133</v>
      </c>
      <c r="C6417" s="51" t="s">
        <v>10</v>
      </c>
      <c r="D6417" s="51">
        <v>3281.9</v>
      </c>
    </row>
    <row r="6418" spans="1:4" ht="15.75" customHeight="1" x14ac:dyDescent="0.3">
      <c r="A6418" s="51">
        <v>6817858</v>
      </c>
      <c r="B6418" s="51" t="s">
        <v>21134</v>
      </c>
      <c r="C6418" s="51" t="s">
        <v>10</v>
      </c>
      <c r="D6418" s="51">
        <v>3029.64</v>
      </c>
    </row>
    <row r="6419" spans="1:4" ht="15.75" customHeight="1" x14ac:dyDescent="0.3">
      <c r="A6419" s="51">
        <v>6817859</v>
      </c>
      <c r="B6419" s="51" t="s">
        <v>21135</v>
      </c>
      <c r="C6419" s="51" t="s">
        <v>10</v>
      </c>
      <c r="D6419" s="51">
        <v>2743.42</v>
      </c>
    </row>
    <row r="6420" spans="1:4" ht="15.75" customHeight="1" x14ac:dyDescent="0.3">
      <c r="A6420" s="51">
        <v>6817860</v>
      </c>
      <c r="B6420" s="51" t="s">
        <v>21136</v>
      </c>
      <c r="C6420" s="51" t="s">
        <v>10</v>
      </c>
      <c r="D6420" s="51">
        <v>2491.16</v>
      </c>
    </row>
    <row r="6421" spans="1:4" ht="15.75" customHeight="1" x14ac:dyDescent="0.3">
      <c r="A6421" s="51">
        <v>6817867</v>
      </c>
      <c r="B6421" s="51" t="s">
        <v>21137</v>
      </c>
      <c r="C6421" s="51" t="s">
        <v>10</v>
      </c>
      <c r="D6421" s="51">
        <v>4634.59</v>
      </c>
    </row>
    <row r="6422" spans="1:4" ht="15.75" customHeight="1" x14ac:dyDescent="0.3">
      <c r="A6422" s="51">
        <v>6817868</v>
      </c>
      <c r="B6422" s="51" t="s">
        <v>21138</v>
      </c>
      <c r="C6422" s="51" t="s">
        <v>10</v>
      </c>
      <c r="D6422" s="51">
        <v>4283.8999999999996</v>
      </c>
    </row>
    <row r="6423" spans="1:4" ht="15.75" customHeight="1" x14ac:dyDescent="0.3">
      <c r="A6423" s="51">
        <v>6817869</v>
      </c>
      <c r="B6423" s="51" t="s">
        <v>21139</v>
      </c>
      <c r="C6423" s="51" t="s">
        <v>10</v>
      </c>
      <c r="D6423" s="51">
        <v>5239.0600000000004</v>
      </c>
    </row>
    <row r="6424" spans="1:4" ht="15.75" customHeight="1" x14ac:dyDescent="0.3">
      <c r="A6424" s="51">
        <v>6817870</v>
      </c>
      <c r="B6424" s="51" t="s">
        <v>21140</v>
      </c>
      <c r="C6424" s="51" t="s">
        <v>10</v>
      </c>
      <c r="D6424" s="51">
        <v>4887.22</v>
      </c>
    </row>
    <row r="6425" spans="1:4" ht="15.75" customHeight="1" x14ac:dyDescent="0.3">
      <c r="A6425" s="51">
        <v>6817861</v>
      </c>
      <c r="B6425" s="51" t="s">
        <v>21141</v>
      </c>
      <c r="C6425" s="51" t="s">
        <v>10</v>
      </c>
      <c r="D6425" s="51">
        <v>3376.29</v>
      </c>
    </row>
    <row r="6426" spans="1:4" ht="15.75" customHeight="1" x14ac:dyDescent="0.3">
      <c r="A6426" s="51">
        <v>6817862</v>
      </c>
      <c r="B6426" s="51" t="s">
        <v>21142</v>
      </c>
      <c r="C6426" s="51" t="s">
        <v>10</v>
      </c>
      <c r="D6426" s="51">
        <v>3061.01</v>
      </c>
    </row>
    <row r="6427" spans="1:4" ht="15.75" customHeight="1" x14ac:dyDescent="0.3">
      <c r="A6427" s="51">
        <v>6817863</v>
      </c>
      <c r="B6427" s="51" t="s">
        <v>21143</v>
      </c>
      <c r="C6427" s="51" t="s">
        <v>10</v>
      </c>
      <c r="D6427" s="51">
        <v>3849.73</v>
      </c>
    </row>
    <row r="6428" spans="1:4" ht="15.75" customHeight="1" x14ac:dyDescent="0.3">
      <c r="A6428" s="51">
        <v>6817864</v>
      </c>
      <c r="B6428" s="51" t="s">
        <v>21144</v>
      </c>
      <c r="C6428" s="51" t="s">
        <v>10</v>
      </c>
      <c r="D6428" s="51">
        <v>3553.87</v>
      </c>
    </row>
    <row r="6429" spans="1:4" ht="15.75" customHeight="1" x14ac:dyDescent="0.3">
      <c r="A6429" s="51">
        <v>6817865</v>
      </c>
      <c r="B6429" s="51" t="s">
        <v>21145</v>
      </c>
      <c r="C6429" s="51" t="s">
        <v>10</v>
      </c>
      <c r="D6429" s="51">
        <v>4260.3900000000003</v>
      </c>
    </row>
    <row r="6430" spans="1:4" ht="15.75" customHeight="1" x14ac:dyDescent="0.3">
      <c r="A6430" s="51">
        <v>6817866</v>
      </c>
      <c r="B6430" s="51" t="s">
        <v>21146</v>
      </c>
      <c r="C6430" s="51" t="s">
        <v>10</v>
      </c>
      <c r="D6430" s="51">
        <v>3972.15</v>
      </c>
    </row>
    <row r="6431" spans="1:4" ht="15.75" customHeight="1" x14ac:dyDescent="0.3">
      <c r="A6431" s="51">
        <v>6817871</v>
      </c>
      <c r="B6431" s="51" t="s">
        <v>21147</v>
      </c>
      <c r="C6431" s="51" t="s">
        <v>10</v>
      </c>
      <c r="D6431" s="51">
        <v>4203.6400000000003</v>
      </c>
    </row>
    <row r="6432" spans="1:4" ht="15.75" customHeight="1" x14ac:dyDescent="0.3">
      <c r="A6432" s="51">
        <v>6817872</v>
      </c>
      <c r="B6432" s="51" t="s">
        <v>21148</v>
      </c>
      <c r="C6432" s="51" t="s">
        <v>10</v>
      </c>
      <c r="D6432" s="51">
        <v>3910.14</v>
      </c>
    </row>
    <row r="6433" spans="1:4" ht="15.75" customHeight="1" x14ac:dyDescent="0.3">
      <c r="A6433" s="51">
        <v>6817873</v>
      </c>
      <c r="B6433" s="51" t="s">
        <v>21149</v>
      </c>
      <c r="C6433" s="51" t="s">
        <v>10</v>
      </c>
      <c r="D6433" s="51">
        <v>3638.05</v>
      </c>
    </row>
    <row r="6434" spans="1:4" ht="15.75" customHeight="1" x14ac:dyDescent="0.3">
      <c r="A6434" s="51">
        <v>6817874</v>
      </c>
      <c r="B6434" s="51" t="s">
        <v>21150</v>
      </c>
      <c r="C6434" s="51" t="s">
        <v>10</v>
      </c>
      <c r="D6434" s="51">
        <v>3344.55</v>
      </c>
    </row>
    <row r="6435" spans="1:4" ht="15.75" customHeight="1" x14ac:dyDescent="0.3">
      <c r="A6435" s="51">
        <v>6817881</v>
      </c>
      <c r="B6435" s="51" t="s">
        <v>21151</v>
      </c>
      <c r="C6435" s="51" t="s">
        <v>10</v>
      </c>
      <c r="D6435" s="51">
        <v>6479.09</v>
      </c>
    </row>
    <row r="6436" spans="1:4" ht="15.75" customHeight="1" x14ac:dyDescent="0.3">
      <c r="A6436" s="51">
        <v>6817882</v>
      </c>
      <c r="B6436" s="51" t="s">
        <v>21152</v>
      </c>
      <c r="C6436" s="51" t="s">
        <v>10</v>
      </c>
      <c r="D6436" s="51">
        <v>6066.81</v>
      </c>
    </row>
    <row r="6437" spans="1:4" ht="15.75" customHeight="1" x14ac:dyDescent="0.3">
      <c r="A6437" s="51">
        <v>6817883</v>
      </c>
      <c r="B6437" s="51" t="s">
        <v>21153</v>
      </c>
      <c r="C6437" s="51" t="s">
        <v>10</v>
      </c>
      <c r="D6437" s="51">
        <v>7146.36</v>
      </c>
    </row>
    <row r="6438" spans="1:4" ht="15.75" customHeight="1" x14ac:dyDescent="0.3">
      <c r="A6438" s="51">
        <v>6817884</v>
      </c>
      <c r="B6438" s="51" t="s">
        <v>21154</v>
      </c>
      <c r="C6438" s="51" t="s">
        <v>10</v>
      </c>
      <c r="D6438" s="51">
        <v>6732.93</v>
      </c>
    </row>
    <row r="6439" spans="1:4" ht="15.75" customHeight="1" x14ac:dyDescent="0.3">
      <c r="A6439" s="51">
        <v>6817875</v>
      </c>
      <c r="B6439" s="51" t="s">
        <v>21155</v>
      </c>
      <c r="C6439" s="51" t="s">
        <v>10</v>
      </c>
      <c r="D6439" s="51">
        <v>4424.45</v>
      </c>
    </row>
    <row r="6440" spans="1:4" ht="15.75" customHeight="1" x14ac:dyDescent="0.3">
      <c r="A6440" s="51">
        <v>6817876</v>
      </c>
      <c r="B6440" s="51" t="s">
        <v>21156</v>
      </c>
      <c r="C6440" s="51" t="s">
        <v>10</v>
      </c>
      <c r="D6440" s="51">
        <v>4051.77</v>
      </c>
    </row>
    <row r="6441" spans="1:4" ht="15.75" customHeight="1" x14ac:dyDescent="0.3">
      <c r="A6441" s="51">
        <v>6817877</v>
      </c>
      <c r="B6441" s="51" t="s">
        <v>21157</v>
      </c>
      <c r="C6441" s="51" t="s">
        <v>10</v>
      </c>
      <c r="D6441" s="51">
        <v>5276.42</v>
      </c>
    </row>
    <row r="6442" spans="1:4" ht="15.75" customHeight="1" x14ac:dyDescent="0.3">
      <c r="A6442" s="51">
        <v>6817878</v>
      </c>
      <c r="B6442" s="51" t="s">
        <v>21158</v>
      </c>
      <c r="C6442" s="51" t="s">
        <v>10</v>
      </c>
      <c r="D6442" s="51">
        <v>4936.95</v>
      </c>
    </row>
    <row r="6443" spans="1:4" ht="15.75" customHeight="1" x14ac:dyDescent="0.3">
      <c r="A6443" s="51">
        <v>6817879</v>
      </c>
      <c r="B6443" s="51" t="s">
        <v>21159</v>
      </c>
      <c r="C6443" s="51" t="s">
        <v>10</v>
      </c>
      <c r="D6443" s="51">
        <v>5889.76</v>
      </c>
    </row>
    <row r="6444" spans="1:4" ht="15.75" customHeight="1" x14ac:dyDescent="0.3">
      <c r="A6444" s="51">
        <v>6817880</v>
      </c>
      <c r="B6444" s="51" t="s">
        <v>21160</v>
      </c>
      <c r="C6444" s="51" t="s">
        <v>10</v>
      </c>
      <c r="D6444" s="51">
        <v>5477.44</v>
      </c>
    </row>
    <row r="6445" spans="1:4" ht="15.75" customHeight="1" x14ac:dyDescent="0.3">
      <c r="A6445" s="51">
        <v>7119788</v>
      </c>
      <c r="B6445" s="51" t="s">
        <v>21161</v>
      </c>
      <c r="C6445" s="51" t="s">
        <v>21162</v>
      </c>
      <c r="D6445" s="51">
        <v>326324.17</v>
      </c>
    </row>
    <row r="6446" spans="1:4" ht="15.75" customHeight="1" x14ac:dyDescent="0.3">
      <c r="A6446" s="51">
        <v>7119714</v>
      </c>
      <c r="B6446" s="51" t="s">
        <v>21163</v>
      </c>
      <c r="C6446" s="51" t="s">
        <v>14704</v>
      </c>
      <c r="D6446" s="51">
        <v>2222.6799999999998</v>
      </c>
    </row>
    <row r="6447" spans="1:4" ht="15.75" customHeight="1" x14ac:dyDescent="0.3">
      <c r="A6447" s="51">
        <v>7119715</v>
      </c>
      <c r="B6447" s="51" t="s">
        <v>21164</v>
      </c>
      <c r="C6447" s="51" t="s">
        <v>14704</v>
      </c>
      <c r="D6447" s="51">
        <v>1501.59</v>
      </c>
    </row>
    <row r="6448" spans="1:4" ht="15.75" customHeight="1" x14ac:dyDescent="0.3">
      <c r="A6448" s="51">
        <v>7119678</v>
      </c>
      <c r="B6448" s="51" t="s">
        <v>21165</v>
      </c>
      <c r="C6448" s="51" t="s">
        <v>19071</v>
      </c>
      <c r="D6448" s="51">
        <v>9719.83</v>
      </c>
    </row>
    <row r="6449" spans="1:4" ht="15.75" customHeight="1" x14ac:dyDescent="0.3">
      <c r="A6449" s="51">
        <v>7119712</v>
      </c>
      <c r="B6449" s="51" t="s">
        <v>21166</v>
      </c>
      <c r="C6449" s="51" t="s">
        <v>14704</v>
      </c>
      <c r="D6449" s="51">
        <v>11181.79</v>
      </c>
    </row>
    <row r="6450" spans="1:4" ht="15.75" customHeight="1" x14ac:dyDescent="0.3">
      <c r="A6450" s="51">
        <v>7119694</v>
      </c>
      <c r="B6450" s="51" t="s">
        <v>21167</v>
      </c>
      <c r="C6450" s="51" t="s">
        <v>14704</v>
      </c>
      <c r="D6450" s="51">
        <v>8288.5</v>
      </c>
    </row>
    <row r="6451" spans="1:4" ht="15.75" customHeight="1" x14ac:dyDescent="0.3">
      <c r="A6451" s="51">
        <v>7119695</v>
      </c>
      <c r="B6451" s="51" t="s">
        <v>21168</v>
      </c>
      <c r="C6451" s="51" t="s">
        <v>14704</v>
      </c>
      <c r="D6451" s="51">
        <v>8996.36</v>
      </c>
    </row>
    <row r="6452" spans="1:4" ht="15.75" customHeight="1" x14ac:dyDescent="0.3">
      <c r="A6452" s="51">
        <v>7119696</v>
      </c>
      <c r="B6452" s="51" t="s">
        <v>21169</v>
      </c>
      <c r="C6452" s="51" t="s">
        <v>14704</v>
      </c>
      <c r="D6452" s="51">
        <v>14315.08</v>
      </c>
    </row>
    <row r="6453" spans="1:4" ht="15.75" customHeight="1" x14ac:dyDescent="0.3">
      <c r="A6453" s="51">
        <v>7119697</v>
      </c>
      <c r="B6453" s="51" t="s">
        <v>21170</v>
      </c>
      <c r="C6453" s="51" t="s">
        <v>14704</v>
      </c>
      <c r="D6453" s="51">
        <v>22733.71</v>
      </c>
    </row>
    <row r="6454" spans="1:4" ht="15.75" customHeight="1" x14ac:dyDescent="0.3">
      <c r="A6454" s="51">
        <v>7119698</v>
      </c>
      <c r="B6454" s="51" t="s">
        <v>21171</v>
      </c>
      <c r="C6454" s="51" t="s">
        <v>14704</v>
      </c>
      <c r="D6454" s="51">
        <v>28983.54</v>
      </c>
    </row>
    <row r="6455" spans="1:4" ht="15.75" customHeight="1" x14ac:dyDescent="0.3">
      <c r="A6455" s="51">
        <v>7119688</v>
      </c>
      <c r="B6455" s="51" t="s">
        <v>21172</v>
      </c>
      <c r="C6455" s="51" t="s">
        <v>14704</v>
      </c>
      <c r="D6455" s="51">
        <v>7839.95</v>
      </c>
    </row>
    <row r="6456" spans="1:4" ht="15.75" customHeight="1" x14ac:dyDescent="0.3">
      <c r="A6456" s="51">
        <v>7119689</v>
      </c>
      <c r="B6456" s="51" t="s">
        <v>21173</v>
      </c>
      <c r="C6456" s="51" t="s">
        <v>14704</v>
      </c>
      <c r="D6456" s="51">
        <v>15079.82</v>
      </c>
    </row>
    <row r="6457" spans="1:4" ht="15.75" customHeight="1" x14ac:dyDescent="0.3">
      <c r="A6457" s="51">
        <v>7119690</v>
      </c>
      <c r="B6457" s="51" t="s">
        <v>21174</v>
      </c>
      <c r="C6457" s="51" t="s">
        <v>14704</v>
      </c>
      <c r="D6457" s="51">
        <v>17996.02</v>
      </c>
    </row>
    <row r="6458" spans="1:4" ht="15.75" customHeight="1" x14ac:dyDescent="0.3">
      <c r="A6458" s="51">
        <v>7119691</v>
      </c>
      <c r="B6458" s="51" t="s">
        <v>21175</v>
      </c>
      <c r="C6458" s="51" t="s">
        <v>14704</v>
      </c>
      <c r="D6458" s="51">
        <v>24926.959999999999</v>
      </c>
    </row>
    <row r="6459" spans="1:4" ht="15.75" customHeight="1" x14ac:dyDescent="0.3">
      <c r="A6459" s="51">
        <v>7119692</v>
      </c>
      <c r="B6459" s="51" t="s">
        <v>21176</v>
      </c>
      <c r="C6459" s="51" t="s">
        <v>14704</v>
      </c>
      <c r="D6459" s="51">
        <v>27400.03</v>
      </c>
    </row>
    <row r="6460" spans="1:4" ht="15.75" customHeight="1" x14ac:dyDescent="0.3">
      <c r="A6460" s="51">
        <v>7119693</v>
      </c>
      <c r="B6460" s="51" t="s">
        <v>21177</v>
      </c>
      <c r="C6460" s="51" t="s">
        <v>14704</v>
      </c>
      <c r="D6460" s="51">
        <v>34810.879999999997</v>
      </c>
    </row>
    <row r="6461" spans="1:4" ht="15.75" customHeight="1" x14ac:dyDescent="0.3">
      <c r="A6461" s="51">
        <v>7119687</v>
      </c>
      <c r="B6461" s="51" t="s">
        <v>21178</v>
      </c>
      <c r="C6461" s="51" t="s">
        <v>14704</v>
      </c>
      <c r="D6461" s="51">
        <v>4120.47</v>
      </c>
    </row>
    <row r="6462" spans="1:4" ht="15.75" customHeight="1" x14ac:dyDescent="0.3">
      <c r="A6462" s="51">
        <v>7119681</v>
      </c>
      <c r="B6462" s="51" t="s">
        <v>21179</v>
      </c>
      <c r="C6462" s="51" t="s">
        <v>14704</v>
      </c>
      <c r="D6462" s="51">
        <v>9134.01</v>
      </c>
    </row>
    <row r="6463" spans="1:4" ht="15.75" customHeight="1" x14ac:dyDescent="0.3">
      <c r="A6463" s="51">
        <v>7119682</v>
      </c>
      <c r="B6463" s="51" t="s">
        <v>21180</v>
      </c>
      <c r="C6463" s="51" t="s">
        <v>14704</v>
      </c>
      <c r="D6463" s="51">
        <v>17460.95</v>
      </c>
    </row>
    <row r="6464" spans="1:4" ht="15.75" customHeight="1" x14ac:dyDescent="0.3">
      <c r="A6464" s="51">
        <v>7119683</v>
      </c>
      <c r="B6464" s="51" t="s">
        <v>21181</v>
      </c>
      <c r="C6464" s="51" t="s">
        <v>14704</v>
      </c>
      <c r="D6464" s="51">
        <v>20842.740000000002</v>
      </c>
    </row>
    <row r="6465" spans="1:4" ht="15.75" customHeight="1" x14ac:dyDescent="0.3">
      <c r="A6465" s="51">
        <v>7119684</v>
      </c>
      <c r="B6465" s="51" t="s">
        <v>21182</v>
      </c>
      <c r="C6465" s="51" t="s">
        <v>14704</v>
      </c>
      <c r="D6465" s="51">
        <v>28850.95</v>
      </c>
    </row>
    <row r="6466" spans="1:4" ht="15.75" customHeight="1" x14ac:dyDescent="0.3">
      <c r="A6466" s="51">
        <v>7119685</v>
      </c>
      <c r="B6466" s="51" t="s">
        <v>21183</v>
      </c>
      <c r="C6466" s="51" t="s">
        <v>14704</v>
      </c>
      <c r="D6466" s="51">
        <v>31708.09</v>
      </c>
    </row>
    <row r="6467" spans="1:4" ht="15.75" customHeight="1" x14ac:dyDescent="0.3">
      <c r="A6467" s="51">
        <v>7119686</v>
      </c>
      <c r="B6467" s="51" t="s">
        <v>21184</v>
      </c>
      <c r="C6467" s="51" t="s">
        <v>14704</v>
      </c>
      <c r="D6467" s="51">
        <v>40274.28</v>
      </c>
    </row>
    <row r="6468" spans="1:4" ht="15.75" customHeight="1" x14ac:dyDescent="0.3">
      <c r="A6468" s="51">
        <v>7119680</v>
      </c>
      <c r="B6468" s="51" t="s">
        <v>21185</v>
      </c>
      <c r="C6468" s="51" t="s">
        <v>14704</v>
      </c>
      <c r="D6468" s="51">
        <v>4781.5200000000004</v>
      </c>
    </row>
    <row r="6469" spans="1:4" ht="15.75" customHeight="1" x14ac:dyDescent="0.3">
      <c r="A6469" s="51">
        <v>7119710</v>
      </c>
      <c r="B6469" s="51" t="s">
        <v>21186</v>
      </c>
      <c r="C6469" s="51" t="s">
        <v>14704</v>
      </c>
      <c r="D6469" s="51">
        <v>735.75</v>
      </c>
    </row>
    <row r="6470" spans="1:4" ht="15.75" customHeight="1" x14ac:dyDescent="0.3">
      <c r="A6470" s="51">
        <v>7107375</v>
      </c>
      <c r="B6470" s="51" t="s">
        <v>21187</v>
      </c>
      <c r="C6470" s="51" t="s">
        <v>14704</v>
      </c>
      <c r="D6470" s="51">
        <v>33530.58</v>
      </c>
    </row>
    <row r="6471" spans="1:4" ht="15.75" customHeight="1" x14ac:dyDescent="0.3">
      <c r="A6471" s="51">
        <v>7107376</v>
      </c>
      <c r="B6471" s="51" t="s">
        <v>21188</v>
      </c>
      <c r="C6471" s="51" t="s">
        <v>14704</v>
      </c>
      <c r="D6471" s="51">
        <v>50971.9</v>
      </c>
    </row>
    <row r="6472" spans="1:4" ht="15.75" customHeight="1" x14ac:dyDescent="0.3">
      <c r="A6472" s="51">
        <v>7107377</v>
      </c>
      <c r="B6472" s="51" t="s">
        <v>21189</v>
      </c>
      <c r="C6472" s="51" t="s">
        <v>14704</v>
      </c>
      <c r="D6472" s="51">
        <v>74148.22</v>
      </c>
    </row>
    <row r="6473" spans="1:4" ht="15.75" customHeight="1" x14ac:dyDescent="0.3">
      <c r="A6473" s="51">
        <v>7107374</v>
      </c>
      <c r="B6473" s="51" t="s">
        <v>21190</v>
      </c>
      <c r="C6473" s="51" t="s">
        <v>14704</v>
      </c>
      <c r="D6473" s="51">
        <v>22656.53</v>
      </c>
    </row>
    <row r="6474" spans="1:4" ht="15.75" customHeight="1" x14ac:dyDescent="0.3">
      <c r="A6474" s="51">
        <v>7119708</v>
      </c>
      <c r="B6474" s="51" t="s">
        <v>21191</v>
      </c>
      <c r="C6474" s="51" t="s">
        <v>14704</v>
      </c>
      <c r="D6474" s="51">
        <v>172557.76</v>
      </c>
    </row>
    <row r="6475" spans="1:4" ht="15.75" customHeight="1" x14ac:dyDescent="0.3">
      <c r="A6475" s="51">
        <v>7119709</v>
      </c>
      <c r="B6475" s="51" t="s">
        <v>21192</v>
      </c>
      <c r="C6475" s="51" t="s">
        <v>14704</v>
      </c>
      <c r="D6475" s="51">
        <v>253553.72</v>
      </c>
    </row>
    <row r="6476" spans="1:4" ht="15.75" customHeight="1" x14ac:dyDescent="0.3">
      <c r="A6476" s="51">
        <v>7119706</v>
      </c>
      <c r="B6476" s="51" t="s">
        <v>21193</v>
      </c>
      <c r="C6476" s="51" t="s">
        <v>14704</v>
      </c>
      <c r="D6476" s="51">
        <v>52491.360000000001</v>
      </c>
    </row>
    <row r="6477" spans="1:4" ht="15.75" customHeight="1" x14ac:dyDescent="0.3">
      <c r="A6477" s="51">
        <v>7119707</v>
      </c>
      <c r="B6477" s="51" t="s">
        <v>21194</v>
      </c>
      <c r="C6477" s="51" t="s">
        <v>14704</v>
      </c>
      <c r="D6477" s="51">
        <v>125105.99</v>
      </c>
    </row>
    <row r="6478" spans="1:4" ht="15.75" customHeight="1" x14ac:dyDescent="0.3">
      <c r="A6478" s="51">
        <v>7119787</v>
      </c>
      <c r="B6478" s="51" t="s">
        <v>21195</v>
      </c>
      <c r="C6478" s="51" t="s">
        <v>16138</v>
      </c>
      <c r="D6478" s="51">
        <v>410.98</v>
      </c>
    </row>
    <row r="6479" spans="1:4" ht="15.75" customHeight="1" x14ac:dyDescent="0.3">
      <c r="A6479" s="51">
        <v>7119647</v>
      </c>
      <c r="B6479" s="51" t="s">
        <v>21196</v>
      </c>
      <c r="C6479" s="51" t="s">
        <v>14704</v>
      </c>
      <c r="D6479" s="51">
        <v>2615.02</v>
      </c>
    </row>
    <row r="6480" spans="1:4" ht="15.75" customHeight="1" x14ac:dyDescent="0.3">
      <c r="A6480" s="51">
        <v>7119679</v>
      </c>
      <c r="B6480" s="51" t="s">
        <v>21197</v>
      </c>
      <c r="C6480" s="51" t="s">
        <v>19071</v>
      </c>
      <c r="D6480" s="51">
        <v>47.06</v>
      </c>
    </row>
    <row r="6481" spans="1:4" ht="15.75" customHeight="1" x14ac:dyDescent="0.3">
      <c r="A6481" s="51">
        <v>7119711</v>
      </c>
      <c r="B6481" s="51" t="s">
        <v>21198</v>
      </c>
      <c r="C6481" s="51" t="s">
        <v>14704</v>
      </c>
      <c r="D6481" s="51">
        <v>864.67</v>
      </c>
    </row>
    <row r="6482" spans="1:4" ht="15.75" customHeight="1" x14ac:dyDescent="0.3">
      <c r="A6482" s="51">
        <v>7107379</v>
      </c>
      <c r="B6482" s="51" t="s">
        <v>21199</v>
      </c>
      <c r="C6482" s="51" t="s">
        <v>16138</v>
      </c>
      <c r="D6482" s="51">
        <v>50.09</v>
      </c>
    </row>
    <row r="6483" spans="1:4" ht="15.75" customHeight="1" x14ac:dyDescent="0.3">
      <c r="A6483" s="51">
        <v>7107381</v>
      </c>
      <c r="B6483" s="51" t="s">
        <v>21200</v>
      </c>
      <c r="C6483" s="51" t="s">
        <v>16138</v>
      </c>
      <c r="D6483" s="51">
        <v>51.35</v>
      </c>
    </row>
    <row r="6484" spans="1:4" ht="15.75" customHeight="1" x14ac:dyDescent="0.3">
      <c r="A6484" s="51">
        <v>7107380</v>
      </c>
      <c r="B6484" s="51" t="s">
        <v>21201</v>
      </c>
      <c r="C6484" s="51" t="s">
        <v>16138</v>
      </c>
      <c r="D6484" s="51">
        <v>56.08</v>
      </c>
    </row>
    <row r="6485" spans="1:4" ht="15.75" customHeight="1" x14ac:dyDescent="0.3">
      <c r="A6485" s="51">
        <v>7107382</v>
      </c>
      <c r="B6485" s="51" t="s">
        <v>21202</v>
      </c>
      <c r="C6485" s="51" t="s">
        <v>16138</v>
      </c>
      <c r="D6485" s="51">
        <v>135.33000000000001</v>
      </c>
    </row>
    <row r="6486" spans="1:4" ht="15.75" customHeight="1" x14ac:dyDescent="0.3">
      <c r="A6486" s="51">
        <v>7119713</v>
      </c>
      <c r="B6486" s="51" t="s">
        <v>21203</v>
      </c>
      <c r="C6486" s="51" t="s">
        <v>14704</v>
      </c>
      <c r="D6486" s="51">
        <v>281180.28000000003</v>
      </c>
    </row>
    <row r="6487" spans="1:4" ht="15.75" customHeight="1" x14ac:dyDescent="0.3">
      <c r="A6487" s="51">
        <v>7119646</v>
      </c>
      <c r="B6487" s="51" t="s">
        <v>21204</v>
      </c>
      <c r="C6487" s="51" t="s">
        <v>19071</v>
      </c>
      <c r="D6487" s="51">
        <v>1190.94</v>
      </c>
    </row>
    <row r="6488" spans="1:4" ht="15.75" customHeight="1" x14ac:dyDescent="0.3">
      <c r="A6488" s="51">
        <v>7107384</v>
      </c>
      <c r="B6488" s="51" t="s">
        <v>21205</v>
      </c>
      <c r="C6488" s="51" t="s">
        <v>16138</v>
      </c>
      <c r="D6488" s="51">
        <v>90.03</v>
      </c>
    </row>
    <row r="6489" spans="1:4" ht="15.75" customHeight="1" x14ac:dyDescent="0.3">
      <c r="A6489" s="51">
        <v>7107378</v>
      </c>
      <c r="B6489" s="51" t="s">
        <v>21206</v>
      </c>
      <c r="C6489" s="51" t="s">
        <v>16138</v>
      </c>
      <c r="D6489" s="51">
        <v>159.87</v>
      </c>
    </row>
  </sheetData>
  <pageMargins left="0.511811024" right="0.511811024" top="0.78740157499999996" bottom="0.78740157499999996"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Z966"/>
  <sheetViews>
    <sheetView showGridLines="0" view="pageBreakPreview" zoomScale="60" zoomScaleNormal="70" workbookViewId="0">
      <selection activeCell="L14" sqref="L14"/>
    </sheetView>
  </sheetViews>
  <sheetFormatPr defaultColWidth="14.44140625" defaultRowHeight="15" customHeight="1" x14ac:dyDescent="0.3"/>
  <cols>
    <col min="1" max="3" width="11.44140625" customWidth="1"/>
    <col min="4" max="4" width="10.6640625" customWidth="1"/>
    <col min="5" max="6" width="15.33203125" customWidth="1"/>
    <col min="7" max="7" width="8.109375" customWidth="1"/>
    <col min="8" max="8" width="71" customWidth="1"/>
    <col min="9" max="9" width="15.33203125" customWidth="1"/>
    <col min="10" max="10" width="42.88671875" customWidth="1"/>
    <col min="11" max="11" width="17.109375" customWidth="1"/>
    <col min="12" max="12" width="20.6640625" customWidth="1"/>
    <col min="13" max="14" width="11.44140625" customWidth="1"/>
    <col min="15" max="15" width="13" customWidth="1"/>
    <col min="16" max="26" width="11.44140625" customWidth="1"/>
  </cols>
  <sheetData>
    <row r="1" spans="1:26" ht="21.75" customHeight="1" x14ac:dyDescent="0.3">
      <c r="A1" s="176">
        <f>PO!G2</f>
        <v>0</v>
      </c>
      <c r="B1" s="177"/>
      <c r="C1" s="177"/>
      <c r="D1" s="178"/>
      <c r="E1" s="454" t="s">
        <v>21378</v>
      </c>
      <c r="F1" s="455"/>
      <c r="G1" s="455"/>
      <c r="H1" s="455"/>
      <c r="I1" s="455"/>
      <c r="J1" s="531"/>
      <c r="K1" s="571" t="s">
        <v>124</v>
      </c>
      <c r="L1" s="531"/>
      <c r="M1" s="2"/>
      <c r="N1" s="2"/>
      <c r="O1" s="2"/>
      <c r="P1" s="2"/>
      <c r="Q1" s="2"/>
      <c r="R1" s="2"/>
      <c r="S1" s="2"/>
      <c r="T1" s="2"/>
      <c r="U1" s="2"/>
      <c r="V1" s="2"/>
      <c r="W1" s="2"/>
      <c r="X1" s="2"/>
      <c r="Y1" s="2"/>
      <c r="Z1" s="2"/>
    </row>
    <row r="2" spans="1:26" ht="86.25" customHeight="1" x14ac:dyDescent="0.3">
      <c r="A2" s="119"/>
      <c r="B2" s="179"/>
      <c r="C2" s="179"/>
      <c r="D2" s="180"/>
      <c r="E2" s="456"/>
      <c r="F2" s="457"/>
      <c r="G2" s="457"/>
      <c r="H2" s="457"/>
      <c r="I2" s="457"/>
      <c r="J2" s="532"/>
      <c r="K2" s="539" t="s">
        <v>21390</v>
      </c>
      <c r="L2" s="540"/>
      <c r="M2" s="2"/>
      <c r="N2" s="2"/>
      <c r="O2" s="2"/>
      <c r="P2" s="2"/>
      <c r="Q2" s="2"/>
      <c r="R2" s="2"/>
      <c r="S2" s="2"/>
      <c r="T2" s="2"/>
      <c r="U2" s="2"/>
      <c r="V2" s="2"/>
      <c r="W2" s="2"/>
      <c r="X2" s="2"/>
      <c r="Y2" s="2"/>
      <c r="Z2" s="2"/>
    </row>
    <row r="3" spans="1:26" ht="29.25" customHeight="1" x14ac:dyDescent="0.3">
      <c r="A3" s="181" t="s">
        <v>149</v>
      </c>
      <c r="B3" s="572" t="str">
        <f>PO!$C$3</f>
        <v>TRECHO MA-138 ATE 3 BOCAS</v>
      </c>
      <c r="C3" s="455"/>
      <c r="D3" s="455"/>
      <c r="E3" s="455"/>
      <c r="F3" s="455"/>
      <c r="G3" s="455"/>
      <c r="H3" s="455"/>
      <c r="I3" s="121"/>
      <c r="J3" s="123" t="s">
        <v>125</v>
      </c>
      <c r="K3" s="121" t="str">
        <f>PO!K3</f>
        <v>SICRO</v>
      </c>
      <c r="L3" s="182" t="str">
        <f>PO!L3</f>
        <v>01/2026 -  SEM DES.</v>
      </c>
      <c r="M3" s="2"/>
      <c r="N3" s="2"/>
      <c r="O3" s="2"/>
      <c r="P3" s="2"/>
      <c r="Q3" s="2"/>
      <c r="R3" s="2"/>
      <c r="S3" s="2"/>
      <c r="T3" s="2"/>
      <c r="U3" s="2"/>
      <c r="V3" s="2"/>
      <c r="W3" s="2"/>
      <c r="X3" s="2"/>
      <c r="Y3" s="2"/>
      <c r="Z3" s="2"/>
    </row>
    <row r="4" spans="1:26" ht="21.75" customHeight="1" x14ac:dyDescent="0.3">
      <c r="A4" s="183" t="s">
        <v>21207</v>
      </c>
      <c r="B4" s="460" t="str">
        <f>PO!$C$5</f>
        <v>SÃO PEDRO DOS CRENTES</v>
      </c>
      <c r="C4" s="461"/>
      <c r="D4" s="461"/>
      <c r="E4" s="461"/>
      <c r="F4" s="461"/>
      <c r="G4" s="461"/>
      <c r="H4" s="461"/>
      <c r="I4" s="128"/>
      <c r="J4" s="127" t="s">
        <v>127</v>
      </c>
      <c r="K4" s="184">
        <f>PO!K6</f>
        <v>0.24149999999999999</v>
      </c>
      <c r="L4" s="185"/>
      <c r="M4" s="2"/>
      <c r="N4" s="2"/>
      <c r="O4" s="2"/>
      <c r="P4" s="2"/>
      <c r="Q4" s="2"/>
      <c r="R4" s="2"/>
      <c r="S4" s="2"/>
      <c r="T4" s="2"/>
      <c r="U4" s="2"/>
      <c r="V4" s="2"/>
      <c r="W4" s="2"/>
      <c r="X4" s="2"/>
      <c r="Y4" s="2"/>
      <c r="Z4" s="2"/>
    </row>
    <row r="5" spans="1:26" ht="21.75" customHeight="1" x14ac:dyDescent="0.3">
      <c r="A5" s="186" t="s">
        <v>155</v>
      </c>
      <c r="B5" s="573" t="str">
        <f>PO!$C$7</f>
        <v>31/03/2026</v>
      </c>
      <c r="C5" s="457"/>
      <c r="D5" s="457"/>
      <c r="E5" s="457"/>
      <c r="F5" s="457"/>
      <c r="G5" s="457"/>
      <c r="H5" s="457"/>
      <c r="I5" s="187"/>
      <c r="J5" s="138"/>
      <c r="K5" s="574"/>
      <c r="L5" s="532"/>
      <c r="M5" s="2"/>
      <c r="N5" s="2"/>
      <c r="O5" s="2"/>
      <c r="P5" s="2"/>
      <c r="Q5" s="2"/>
      <c r="R5" s="2"/>
      <c r="S5" s="2"/>
      <c r="T5" s="2"/>
      <c r="U5" s="2"/>
      <c r="V5" s="2"/>
      <c r="W5" s="2"/>
      <c r="X5" s="2"/>
      <c r="Y5" s="2"/>
      <c r="Z5" s="2"/>
    </row>
    <row r="6" spans="1:26" ht="45" customHeight="1" x14ac:dyDescent="0.3">
      <c r="A6" s="188" t="s">
        <v>128</v>
      </c>
      <c r="B6" s="188" t="s">
        <v>129</v>
      </c>
      <c r="C6" s="188" t="s">
        <v>130</v>
      </c>
      <c r="D6" s="189" t="s">
        <v>21208</v>
      </c>
      <c r="E6" s="189" t="s">
        <v>28</v>
      </c>
      <c r="F6" s="189" t="s">
        <v>21209</v>
      </c>
      <c r="G6" s="189" t="s">
        <v>23</v>
      </c>
      <c r="H6" s="189" t="s">
        <v>21210</v>
      </c>
      <c r="I6" s="189"/>
      <c r="J6" s="189" t="s">
        <v>21211</v>
      </c>
      <c r="K6" s="575" t="s">
        <v>21212</v>
      </c>
      <c r="L6" s="529"/>
      <c r="M6" s="142"/>
      <c r="N6" s="142"/>
      <c r="O6" s="142"/>
      <c r="P6" s="142"/>
      <c r="Q6" s="142"/>
      <c r="R6" s="142"/>
      <c r="S6" s="142"/>
      <c r="T6" s="142"/>
      <c r="U6" s="142"/>
      <c r="V6" s="142"/>
      <c r="W6" s="142"/>
      <c r="X6" s="142"/>
      <c r="Y6" s="142"/>
      <c r="Z6" s="142"/>
    </row>
    <row r="7" spans="1:26" ht="19.5" hidden="1" customHeight="1" x14ac:dyDescent="0.3">
      <c r="A7" s="190"/>
      <c r="B7" s="191"/>
      <c r="C7" s="191"/>
      <c r="D7" s="192"/>
      <c r="E7" s="192"/>
      <c r="F7" s="192"/>
      <c r="G7" s="192"/>
      <c r="H7" s="192"/>
      <c r="I7" s="192"/>
      <c r="J7" s="192"/>
      <c r="K7" s="192"/>
      <c r="L7" s="193"/>
      <c r="M7" s="142"/>
      <c r="N7" s="142"/>
      <c r="O7" s="142"/>
      <c r="P7" s="142"/>
      <c r="Q7" s="142"/>
      <c r="R7" s="142"/>
      <c r="S7" s="142"/>
      <c r="T7" s="142"/>
      <c r="U7" s="142"/>
      <c r="V7" s="142"/>
      <c r="W7" s="142"/>
      <c r="X7" s="142"/>
      <c r="Y7" s="142"/>
      <c r="Z7" s="142"/>
    </row>
    <row r="8" spans="1:26" ht="19.5" hidden="1" customHeight="1" x14ac:dyDescent="0.3">
      <c r="A8" s="194">
        <v>1</v>
      </c>
      <c r="B8" s="195"/>
      <c r="C8" s="195"/>
      <c r="D8" s="196"/>
      <c r="E8" s="196"/>
      <c r="F8" s="196"/>
      <c r="G8" s="196"/>
      <c r="H8" s="197" t="str">
        <f>B3</f>
        <v>TRECHO MA-138 ATE 3 BOCAS</v>
      </c>
      <c r="I8" s="196"/>
      <c r="J8" s="196"/>
      <c r="K8" s="196"/>
      <c r="L8" s="198"/>
      <c r="M8" s="142"/>
      <c r="N8" s="142"/>
      <c r="O8" s="142"/>
      <c r="P8" s="142"/>
      <c r="Q8" s="142"/>
      <c r="R8" s="142"/>
      <c r="S8" s="142"/>
      <c r="T8" s="142"/>
      <c r="U8" s="142"/>
      <c r="V8" s="142"/>
      <c r="W8" s="142"/>
      <c r="X8" s="142"/>
      <c r="Y8" s="142"/>
      <c r="Z8" s="142"/>
    </row>
    <row r="9" spans="1:26" ht="19.5" hidden="1" customHeight="1" x14ac:dyDescent="0.3">
      <c r="A9" s="199"/>
      <c r="B9" s="200"/>
      <c r="C9" s="200"/>
      <c r="D9" s="201"/>
      <c r="E9" s="201"/>
      <c r="F9" s="201"/>
      <c r="G9" s="201"/>
      <c r="H9" s="201"/>
      <c r="I9" s="201"/>
      <c r="J9" s="201"/>
      <c r="K9" s="201"/>
      <c r="L9" s="202"/>
      <c r="M9" s="142"/>
      <c r="N9" s="142"/>
      <c r="O9" s="142"/>
      <c r="P9" s="142"/>
      <c r="Q9" s="142"/>
      <c r="R9" s="142"/>
      <c r="S9" s="142"/>
      <c r="T9" s="142"/>
      <c r="U9" s="142"/>
      <c r="V9" s="142"/>
      <c r="W9" s="142"/>
      <c r="X9" s="142"/>
      <c r="Y9" s="142"/>
      <c r="Z9" s="142"/>
    </row>
    <row r="10" spans="1:26" ht="19.5" hidden="1" customHeight="1" x14ac:dyDescent="0.3">
      <c r="A10" s="203"/>
      <c r="B10" s="204">
        <v>1</v>
      </c>
      <c r="C10" s="205"/>
      <c r="D10" s="206"/>
      <c r="E10" s="207"/>
      <c r="F10" s="207"/>
      <c r="G10" s="206"/>
      <c r="H10" s="208" t="str">
        <f>B3</f>
        <v>TRECHO MA-138 ATE 3 BOCAS</v>
      </c>
      <c r="I10" s="209"/>
      <c r="J10" s="210"/>
      <c r="K10" s="211"/>
      <c r="L10" s="212"/>
      <c r="M10" s="213"/>
      <c r="N10" s="213"/>
      <c r="O10" s="213"/>
      <c r="P10" s="213"/>
      <c r="Q10" s="213"/>
      <c r="R10" s="213"/>
      <c r="S10" s="213"/>
      <c r="T10" s="213"/>
      <c r="U10" s="213"/>
      <c r="V10" s="213"/>
      <c r="W10" s="213"/>
      <c r="X10" s="213"/>
      <c r="Y10" s="213"/>
      <c r="Z10" s="213"/>
    </row>
    <row r="11" spans="1:26" ht="19.5" hidden="1" customHeight="1" x14ac:dyDescent="0.3">
      <c r="A11" s="214"/>
      <c r="B11" s="214"/>
      <c r="C11" s="215"/>
      <c r="D11" s="216"/>
      <c r="E11" s="217"/>
      <c r="F11" s="217"/>
      <c r="G11" s="216"/>
      <c r="H11" s="218"/>
      <c r="I11" s="216"/>
      <c r="J11" s="219"/>
      <c r="K11" s="220"/>
      <c r="L11" s="221"/>
      <c r="M11" s="213"/>
      <c r="N11" s="213"/>
      <c r="O11" s="213"/>
      <c r="P11" s="213"/>
      <c r="Q11" s="213"/>
      <c r="R11" s="213"/>
      <c r="S11" s="213"/>
      <c r="T11" s="213"/>
      <c r="U11" s="213"/>
      <c r="V11" s="213"/>
      <c r="W11" s="213"/>
      <c r="X11" s="213"/>
      <c r="Y11" s="213"/>
      <c r="Z11" s="213"/>
    </row>
    <row r="12" spans="1:26" ht="19.5" customHeight="1" x14ac:dyDescent="0.3">
      <c r="A12" s="203"/>
      <c r="B12" s="203"/>
      <c r="C12" s="222">
        <v>1</v>
      </c>
      <c r="D12" s="576"/>
      <c r="E12" s="491"/>
      <c r="F12" s="491"/>
      <c r="G12" s="577"/>
      <c r="H12" s="208" t="str">
        <f>PO!G15</f>
        <v>ADMINISTRAÇÃO LOCAL</v>
      </c>
      <c r="I12" s="209"/>
      <c r="J12" s="210"/>
      <c r="K12" s="211"/>
      <c r="L12" s="212"/>
      <c r="M12" s="213"/>
      <c r="N12" s="213"/>
      <c r="O12" s="213"/>
      <c r="P12" s="213"/>
      <c r="Q12" s="213"/>
      <c r="R12" s="213"/>
      <c r="S12" s="213"/>
      <c r="T12" s="213"/>
      <c r="U12" s="213"/>
      <c r="V12" s="213"/>
      <c r="W12" s="213"/>
      <c r="X12" s="213"/>
      <c r="Y12" s="213"/>
      <c r="Z12" s="213"/>
    </row>
    <row r="13" spans="1:26" ht="19.5" customHeight="1" x14ac:dyDescent="0.3">
      <c r="A13" s="223"/>
      <c r="B13" s="223"/>
      <c r="C13" s="224"/>
      <c r="D13" s="225" t="s">
        <v>178</v>
      </c>
      <c r="E13" s="226" t="str">
        <f>VLOOKUP($D13,PO!$D$10:$L$30,2,FALSE)</f>
        <v>CP 01</v>
      </c>
      <c r="F13" s="226" t="str">
        <f>VLOOKUP($D13,PO!$D$10:$L$30,3,FALSE)</f>
        <v>PRÓPRIO</v>
      </c>
      <c r="G13" s="227" t="str">
        <f>VLOOKUP($D13,PO!$D$10:$L$30,5,FALSE)</f>
        <v>MES</v>
      </c>
      <c r="H13" s="578" t="str">
        <f>VLOOKUP($D13,PO!$D$10:$L$30,4,FALSE)</f>
        <v>ADMINISTRAÇÃO LOCAL DE OBRA</v>
      </c>
      <c r="I13" s="579"/>
      <c r="J13" s="579"/>
      <c r="K13" s="580"/>
      <c r="L13" s="228">
        <f>SUM(K14)</f>
        <v>6</v>
      </c>
      <c r="M13" s="213"/>
      <c r="N13" s="213"/>
      <c r="O13" s="213"/>
      <c r="P13" s="213"/>
      <c r="Q13" s="213"/>
      <c r="R13" s="213"/>
      <c r="S13" s="213"/>
      <c r="T13" s="213"/>
      <c r="U13" s="213"/>
      <c r="V13" s="213"/>
      <c r="W13" s="213"/>
      <c r="X13" s="213"/>
      <c r="Y13" s="213"/>
      <c r="Z13" s="213"/>
    </row>
    <row r="14" spans="1:26" ht="19.5" customHeight="1" x14ac:dyDescent="0.3">
      <c r="A14" s="229"/>
      <c r="B14" s="229"/>
      <c r="C14" s="230"/>
      <c r="D14" s="213"/>
      <c r="E14" s="231"/>
      <c r="F14" s="231"/>
      <c r="G14" s="232"/>
      <c r="H14" s="233"/>
      <c r="I14" s="234"/>
      <c r="J14" s="233" t="s">
        <v>21162</v>
      </c>
      <c r="K14" s="235">
        <v>6</v>
      </c>
      <c r="L14" s="236"/>
      <c r="M14" s="213"/>
      <c r="N14" s="213"/>
      <c r="O14" s="213"/>
      <c r="P14" s="213"/>
      <c r="Q14" s="213"/>
      <c r="R14" s="213"/>
      <c r="S14" s="213"/>
      <c r="T14" s="213"/>
      <c r="U14" s="213"/>
      <c r="V14" s="213"/>
      <c r="W14" s="213"/>
      <c r="X14" s="213"/>
      <c r="Y14" s="213"/>
      <c r="Z14" s="213"/>
    </row>
    <row r="15" spans="1:26" ht="19.5" customHeight="1" x14ac:dyDescent="0.3">
      <c r="A15" s="229"/>
      <c r="B15" s="229"/>
      <c r="C15" s="230"/>
      <c r="D15" s="213"/>
      <c r="E15" s="231"/>
      <c r="F15" s="231"/>
      <c r="G15" s="232"/>
      <c r="H15" s="581" t="s">
        <v>21213</v>
      </c>
      <c r="I15" s="582"/>
      <c r="J15" s="582"/>
      <c r="K15" s="582"/>
      <c r="L15" s="583"/>
      <c r="M15" s="213"/>
      <c r="N15" s="213"/>
      <c r="O15" s="213"/>
      <c r="P15" s="213"/>
      <c r="Q15" s="213"/>
      <c r="R15" s="213"/>
      <c r="S15" s="213"/>
      <c r="T15" s="213"/>
      <c r="U15" s="213"/>
      <c r="V15" s="213"/>
      <c r="W15" s="213"/>
      <c r="X15" s="213"/>
      <c r="Y15" s="213"/>
      <c r="Z15" s="213"/>
    </row>
    <row r="16" spans="1:26" ht="19.5" customHeight="1" x14ac:dyDescent="0.3">
      <c r="A16" s="229"/>
      <c r="B16" s="229"/>
      <c r="C16" s="222">
        <v>2</v>
      </c>
      <c r="D16" s="576"/>
      <c r="E16" s="491"/>
      <c r="F16" s="491"/>
      <c r="G16" s="577"/>
      <c r="H16" s="208" t="str">
        <f>PO!G17</f>
        <v>SERVIÇOS COMPLEMENTARES</v>
      </c>
      <c r="I16" s="209"/>
      <c r="J16" s="210"/>
      <c r="K16" s="211"/>
      <c r="L16" s="212"/>
      <c r="M16" s="213"/>
      <c r="N16" s="213"/>
      <c r="O16" s="213"/>
      <c r="P16" s="213"/>
      <c r="Q16" s="213"/>
      <c r="R16" s="213"/>
      <c r="S16" s="213"/>
      <c r="T16" s="213"/>
      <c r="U16" s="213"/>
      <c r="V16" s="213"/>
      <c r="W16" s="213"/>
      <c r="X16" s="213"/>
      <c r="Y16" s="213"/>
      <c r="Z16" s="213"/>
    </row>
    <row r="17" spans="1:26" ht="34.5" customHeight="1" x14ac:dyDescent="0.3">
      <c r="A17" s="229"/>
      <c r="B17" s="229"/>
      <c r="C17" s="230"/>
      <c r="D17" s="225" t="s">
        <v>186</v>
      </c>
      <c r="E17" s="226" t="str">
        <f>VLOOKUP($D17,PO!$D$10:$L$30,2,FALSE)</f>
        <v>CP 02</v>
      </c>
      <c r="F17" s="226" t="str">
        <f>VLOOKUP($D17,PO!$D$10:$L$30,3,FALSE)</f>
        <v>PRÓPRIO</v>
      </c>
      <c r="G17" s="227" t="str">
        <f>VLOOKUP($D17,PO!$D$10:$L$30,5,FALSE)</f>
        <v>UN</v>
      </c>
      <c r="H17" s="584" t="str">
        <f>VLOOKUP($D17,PO!$D$10:$L$30,4,FALSE)</f>
        <v>MOBILIZAÇÃO E DESMOBILIZAÇÃO</v>
      </c>
      <c r="I17" s="585"/>
      <c r="J17" s="585"/>
      <c r="K17" s="586"/>
      <c r="L17" s="228">
        <f>SUM(K18:K19)</f>
        <v>1</v>
      </c>
      <c r="M17" s="213"/>
      <c r="N17" s="213"/>
      <c r="O17" s="213"/>
      <c r="P17" s="213"/>
      <c r="Q17" s="213"/>
      <c r="R17" s="213"/>
      <c r="S17" s="213"/>
      <c r="T17" s="213"/>
      <c r="U17" s="213"/>
      <c r="V17" s="213"/>
      <c r="W17" s="213"/>
      <c r="X17" s="213"/>
      <c r="Y17" s="213"/>
      <c r="Z17" s="213"/>
    </row>
    <row r="18" spans="1:26" ht="21.75" customHeight="1" x14ac:dyDescent="0.3">
      <c r="A18" s="229"/>
      <c r="B18" s="229"/>
      <c r="C18" s="230"/>
      <c r="D18" s="237"/>
      <c r="E18" s="238"/>
      <c r="F18" s="238"/>
      <c r="G18" s="239"/>
      <c r="H18" s="233" t="s">
        <v>21214</v>
      </c>
      <c r="I18" s="240"/>
      <c r="J18" s="241" t="s">
        <v>21215</v>
      </c>
      <c r="K18" s="235"/>
      <c r="L18" s="242"/>
      <c r="M18" s="213"/>
      <c r="N18" s="213"/>
      <c r="O18" s="213"/>
      <c r="P18" s="213"/>
      <c r="Q18" s="213"/>
      <c r="R18" s="213"/>
      <c r="S18" s="213"/>
      <c r="T18" s="213"/>
      <c r="U18" s="213"/>
      <c r="V18" s="213"/>
      <c r="W18" s="213"/>
      <c r="X18" s="213"/>
      <c r="Y18" s="213"/>
      <c r="Z18" s="213"/>
    </row>
    <row r="19" spans="1:26" ht="20.25" customHeight="1" x14ac:dyDescent="0.3">
      <c r="A19" s="229"/>
      <c r="B19" s="229"/>
      <c r="C19" s="230"/>
      <c r="D19" s="213"/>
      <c r="E19" s="231"/>
      <c r="F19" s="231"/>
      <c r="G19" s="232"/>
      <c r="H19" s="233"/>
      <c r="I19" s="235" t="s">
        <v>21216</v>
      </c>
      <c r="J19" s="243">
        <v>1</v>
      </c>
      <c r="K19" s="235">
        <f>J19</f>
        <v>1</v>
      </c>
      <c r="L19" s="244"/>
      <c r="M19" s="213"/>
      <c r="N19" s="213"/>
      <c r="O19" s="213"/>
      <c r="P19" s="213"/>
      <c r="Q19" s="213"/>
      <c r="R19" s="213"/>
      <c r="S19" s="213"/>
      <c r="T19" s="213"/>
      <c r="U19" s="213"/>
      <c r="V19" s="213"/>
      <c r="W19" s="213"/>
      <c r="X19" s="213"/>
      <c r="Y19" s="213"/>
      <c r="Z19" s="213"/>
    </row>
    <row r="20" spans="1:26" ht="21.75" customHeight="1" x14ac:dyDescent="0.3">
      <c r="A20" s="229"/>
      <c r="B20" s="229"/>
      <c r="C20" s="230"/>
      <c r="D20" s="213"/>
      <c r="E20" s="231"/>
      <c r="F20" s="231"/>
      <c r="G20" s="232"/>
      <c r="H20" s="587" t="s">
        <v>21213</v>
      </c>
      <c r="I20" s="588"/>
      <c r="J20" s="588"/>
      <c r="K20" s="588"/>
      <c r="L20" s="589"/>
      <c r="M20" s="213"/>
      <c r="N20" s="213"/>
      <c r="O20" s="213"/>
      <c r="P20" s="213"/>
      <c r="Q20" s="213"/>
      <c r="R20" s="213"/>
      <c r="S20" s="213"/>
      <c r="T20" s="213"/>
      <c r="U20" s="213"/>
      <c r="V20" s="213"/>
      <c r="W20" s="213"/>
      <c r="X20" s="213"/>
      <c r="Y20" s="213"/>
      <c r="Z20" s="213"/>
    </row>
    <row r="21" spans="1:26" ht="34.5" customHeight="1" x14ac:dyDescent="0.3">
      <c r="A21" s="229"/>
      <c r="B21" s="229"/>
      <c r="C21" s="230"/>
      <c r="D21" s="245" t="s">
        <v>190</v>
      </c>
      <c r="E21" s="246">
        <f>VLOOKUP($D21,PO!$D$10:$L$30,2,FALSE)</f>
        <v>10775</v>
      </c>
      <c r="F21" s="246" t="str">
        <f>VLOOKUP($D21,PO!$D$10:$L$30,3,FALSE)</f>
        <v>SINAPI</v>
      </c>
      <c r="G21" s="234" t="str">
        <f>VLOOKUP($D21,PO!$D$10:$L$30,5,FALSE)</f>
        <v>MÊS</v>
      </c>
      <c r="H21" s="584" t="str">
        <f>VLOOKUP($D21,PO!$D$10:$L$30,4,FALSE)</f>
        <v>LOCACAO DE CONTAINER 2,30 X 6,00 M, ALT. 2,50 M, COM 1 SANITARIO, PARA ESCRITORIO, COMPLETO, SEM DIVISORIAS INTERNAS (NAO INCLUI MOBILIZACAO/DESMOBILIZACAO)</v>
      </c>
      <c r="I21" s="585"/>
      <c r="J21" s="585"/>
      <c r="K21" s="586"/>
      <c r="L21" s="228">
        <f>SUM(K22:K23)</f>
        <v>6</v>
      </c>
      <c r="M21" s="213"/>
      <c r="N21" s="213"/>
      <c r="O21" s="213">
        <f>2.3*6</f>
        <v>13.799999999999999</v>
      </c>
      <c r="P21" s="213"/>
      <c r="Q21" s="213"/>
      <c r="R21" s="213"/>
      <c r="S21" s="213"/>
      <c r="T21" s="213"/>
      <c r="U21" s="213"/>
      <c r="V21" s="213"/>
      <c r="W21" s="213"/>
      <c r="X21" s="213"/>
      <c r="Y21" s="213"/>
      <c r="Z21" s="213"/>
    </row>
    <row r="22" spans="1:26" ht="21.75" customHeight="1" x14ac:dyDescent="0.3">
      <c r="A22" s="229"/>
      <c r="B22" s="229"/>
      <c r="C22" s="230"/>
      <c r="D22" s="237"/>
      <c r="E22" s="238"/>
      <c r="F22" s="238"/>
      <c r="G22" s="239"/>
      <c r="H22" s="233"/>
      <c r="I22" s="240"/>
      <c r="J22" s="241" t="s">
        <v>21217</v>
      </c>
      <c r="K22" s="235"/>
      <c r="L22" s="242"/>
      <c r="M22" s="213"/>
      <c r="N22" s="213"/>
      <c r="O22" s="213"/>
      <c r="P22" s="213"/>
      <c r="Q22" s="213"/>
      <c r="R22" s="213"/>
      <c r="S22" s="213"/>
      <c r="T22" s="213"/>
      <c r="U22" s="213"/>
      <c r="V22" s="213"/>
      <c r="W22" s="213"/>
      <c r="X22" s="213"/>
      <c r="Y22" s="213"/>
      <c r="Z22" s="213"/>
    </row>
    <row r="23" spans="1:26" ht="20.25" customHeight="1" x14ac:dyDescent="0.3">
      <c r="A23" s="229"/>
      <c r="B23" s="229"/>
      <c r="C23" s="230"/>
      <c r="D23" s="213"/>
      <c r="E23" s="231"/>
      <c r="F23" s="231"/>
      <c r="G23" s="232"/>
      <c r="H23" s="233"/>
      <c r="I23" s="235" t="s">
        <v>21218</v>
      </c>
      <c r="J23" s="243">
        <v>6</v>
      </c>
      <c r="K23" s="235">
        <f>J23</f>
        <v>6</v>
      </c>
      <c r="L23" s="244"/>
      <c r="M23" s="213"/>
      <c r="N23" s="213"/>
      <c r="O23" s="213"/>
      <c r="P23" s="213"/>
      <c r="Q23" s="213"/>
      <c r="R23" s="213"/>
      <c r="S23" s="213"/>
      <c r="T23" s="213"/>
      <c r="U23" s="213"/>
      <c r="V23" s="213"/>
      <c r="W23" s="213"/>
      <c r="X23" s="213"/>
      <c r="Y23" s="213"/>
      <c r="Z23" s="213"/>
    </row>
    <row r="24" spans="1:26" ht="21.75" customHeight="1" x14ac:dyDescent="0.3">
      <c r="A24" s="229"/>
      <c r="B24" s="229"/>
      <c r="C24" s="230"/>
      <c r="D24" s="213"/>
      <c r="E24" s="231"/>
      <c r="F24" s="231"/>
      <c r="G24" s="232"/>
      <c r="H24" s="587" t="s">
        <v>21213</v>
      </c>
      <c r="I24" s="588"/>
      <c r="J24" s="588"/>
      <c r="K24" s="588"/>
      <c r="L24" s="589"/>
      <c r="M24" s="213"/>
      <c r="N24" s="213"/>
      <c r="O24" s="213"/>
      <c r="P24" s="213"/>
      <c r="Q24" s="213"/>
      <c r="R24" s="213"/>
      <c r="S24" s="213"/>
      <c r="T24" s="213"/>
      <c r="U24" s="213"/>
      <c r="V24" s="213"/>
      <c r="W24" s="213"/>
      <c r="X24" s="213"/>
      <c r="Y24" s="213"/>
      <c r="Z24" s="213"/>
    </row>
    <row r="25" spans="1:26" ht="34.5" customHeight="1" x14ac:dyDescent="0.3">
      <c r="A25" s="229"/>
      <c r="B25" s="229"/>
      <c r="C25" s="230"/>
      <c r="D25" s="245" t="s">
        <v>192</v>
      </c>
      <c r="E25" s="246">
        <f>VLOOKUP($D25,PO!$D$10:$L$30,2,FALSE)</f>
        <v>10779</v>
      </c>
      <c r="F25" s="246" t="str">
        <f>VLOOKUP($D25,PO!$D$10:$L$30,3,FALSE)</f>
        <v>SINAPI</v>
      </c>
      <c r="G25" s="234" t="str">
        <f>VLOOKUP($D25,PO!$D$10:$L$30,5,FALSE)</f>
        <v>MÊS</v>
      </c>
      <c r="H25" s="584" t="str">
        <f>VLOOKUP($D25,PO!$D$10:$L$30,4,FALSE)</f>
        <v>LOCACAO DE CONTAINER 2,30 X 4,30 M, ALT. 2,50 M, P/ SANITARIO, C/ 5 BACIAS, 1 LAVATORIO E 4 MICTORIOS (NAO INCLUI MOBILIZACAO/DESMOBILIZACAO)</v>
      </c>
      <c r="I25" s="585"/>
      <c r="J25" s="585"/>
      <c r="K25" s="586"/>
      <c r="L25" s="228">
        <f>SUM(K26:K27)</f>
        <v>6</v>
      </c>
      <c r="M25" s="213"/>
      <c r="N25" s="213"/>
      <c r="O25" s="213">
        <f>2.3*4.3</f>
        <v>9.8899999999999988</v>
      </c>
      <c r="P25" s="213"/>
      <c r="Q25" s="213"/>
      <c r="R25" s="213"/>
      <c r="S25" s="213"/>
      <c r="T25" s="213"/>
      <c r="U25" s="213"/>
      <c r="V25" s="213"/>
      <c r="W25" s="213"/>
      <c r="X25" s="213"/>
      <c r="Y25" s="213"/>
      <c r="Z25" s="213"/>
    </row>
    <row r="26" spans="1:26" ht="21.75" customHeight="1" x14ac:dyDescent="0.3">
      <c r="A26" s="229"/>
      <c r="B26" s="229"/>
      <c r="C26" s="230"/>
      <c r="D26" s="237"/>
      <c r="E26" s="238"/>
      <c r="F26" s="238"/>
      <c r="G26" s="239"/>
      <c r="H26" s="233"/>
      <c r="I26" s="240"/>
      <c r="J26" s="241" t="s">
        <v>21217</v>
      </c>
      <c r="K26" s="235"/>
      <c r="L26" s="242"/>
      <c r="M26" s="213"/>
      <c r="N26" s="213"/>
      <c r="O26" s="213"/>
      <c r="P26" s="213"/>
      <c r="Q26" s="213"/>
      <c r="R26" s="213"/>
      <c r="S26" s="213"/>
      <c r="T26" s="213"/>
      <c r="U26" s="213"/>
      <c r="V26" s="213"/>
      <c r="W26" s="213"/>
      <c r="X26" s="213"/>
      <c r="Y26" s="213"/>
      <c r="Z26" s="213"/>
    </row>
    <row r="27" spans="1:26" ht="20.25" customHeight="1" x14ac:dyDescent="0.3">
      <c r="A27" s="229"/>
      <c r="B27" s="229"/>
      <c r="C27" s="230"/>
      <c r="D27" s="213"/>
      <c r="E27" s="231"/>
      <c r="F27" s="231"/>
      <c r="G27" s="232"/>
      <c r="H27" s="233"/>
      <c r="I27" s="235" t="s">
        <v>21218</v>
      </c>
      <c r="J27" s="243">
        <v>6</v>
      </c>
      <c r="K27" s="235">
        <f>J27</f>
        <v>6</v>
      </c>
      <c r="L27" s="244"/>
      <c r="M27" s="213"/>
      <c r="N27" s="213"/>
      <c r="O27" s="213"/>
      <c r="P27" s="213"/>
      <c r="Q27" s="213"/>
      <c r="R27" s="213"/>
      <c r="S27" s="213"/>
      <c r="T27" s="213"/>
      <c r="U27" s="213"/>
      <c r="V27" s="213"/>
      <c r="W27" s="213"/>
      <c r="X27" s="213"/>
      <c r="Y27" s="213"/>
      <c r="Z27" s="213"/>
    </row>
    <row r="28" spans="1:26" ht="21.75" customHeight="1" x14ac:dyDescent="0.3">
      <c r="A28" s="229"/>
      <c r="B28" s="229"/>
      <c r="C28" s="230"/>
      <c r="D28" s="213"/>
      <c r="E28" s="231"/>
      <c r="F28" s="231"/>
      <c r="G28" s="232"/>
      <c r="H28" s="587" t="s">
        <v>21213</v>
      </c>
      <c r="I28" s="588"/>
      <c r="J28" s="588"/>
      <c r="K28" s="588"/>
      <c r="L28" s="589"/>
      <c r="M28" s="213"/>
      <c r="N28" s="213"/>
      <c r="O28" s="213"/>
      <c r="P28" s="213"/>
      <c r="Q28" s="213"/>
      <c r="R28" s="213"/>
      <c r="S28" s="213"/>
      <c r="T28" s="213"/>
      <c r="U28" s="213"/>
      <c r="V28" s="213"/>
      <c r="W28" s="213"/>
      <c r="X28" s="213"/>
      <c r="Y28" s="213"/>
      <c r="Z28" s="213"/>
    </row>
    <row r="29" spans="1:26" ht="34.5" customHeight="1" x14ac:dyDescent="0.3">
      <c r="A29" s="229"/>
      <c r="B29" s="229"/>
      <c r="C29" s="230"/>
      <c r="D29" s="245" t="s">
        <v>194</v>
      </c>
      <c r="E29" s="246">
        <f>VLOOKUP($D29,PO!$D$10:$L$30,2,FALSE)</f>
        <v>105115</v>
      </c>
      <c r="F29" s="246" t="str">
        <f>VLOOKUP($D29,PO!$D$10:$L$30,3,FALSE)</f>
        <v>SINAPI</v>
      </c>
      <c r="G29" s="234" t="str">
        <f>VLOOKUP($D29,PO!$D$10:$L$30,5,FALSE)</f>
        <v>UN</v>
      </c>
      <c r="H29" s="590" t="str">
        <f>VLOOKUP($D29,PO!$D$10:$L$30,4,FALSE)</f>
        <v>INSTALAÇÃO E DESINSTALAÇÃO MECANIZADA DE CONTÊINER OU MÓDULO HABITÁVEL DE USOS DIVERSOS. AF_03/2024</v>
      </c>
      <c r="I29" s="579"/>
      <c r="J29" s="579"/>
      <c r="K29" s="580"/>
      <c r="L29" s="228">
        <f>SUM(K30:K31)</f>
        <v>2</v>
      </c>
      <c r="M29" s="213"/>
      <c r="N29" s="213"/>
      <c r="O29" s="213"/>
      <c r="P29" s="213"/>
      <c r="Q29" s="213"/>
      <c r="R29" s="213"/>
      <c r="S29" s="213"/>
      <c r="T29" s="213"/>
      <c r="U29" s="213"/>
      <c r="V29" s="213"/>
      <c r="W29" s="213"/>
      <c r="X29" s="213"/>
      <c r="Y29" s="213"/>
      <c r="Z29" s="213"/>
    </row>
    <row r="30" spans="1:26" ht="21.75" customHeight="1" x14ac:dyDescent="0.3">
      <c r="A30" s="229"/>
      <c r="B30" s="229"/>
      <c r="C30" s="230"/>
      <c r="D30" s="237"/>
      <c r="E30" s="238"/>
      <c r="F30" s="238"/>
      <c r="G30" s="239"/>
      <c r="H30" s="233"/>
      <c r="I30" s="240"/>
      <c r="J30" s="241" t="s">
        <v>21219</v>
      </c>
      <c r="K30" s="235"/>
      <c r="L30" s="242"/>
      <c r="M30" s="213"/>
      <c r="N30" s="213"/>
      <c r="O30" s="213"/>
      <c r="P30" s="213"/>
      <c r="Q30" s="213"/>
      <c r="R30" s="213"/>
      <c r="S30" s="213"/>
      <c r="T30" s="213"/>
      <c r="U30" s="213"/>
      <c r="V30" s="213"/>
      <c r="W30" s="213"/>
      <c r="X30" s="213"/>
      <c r="Y30" s="213"/>
      <c r="Z30" s="213"/>
    </row>
    <row r="31" spans="1:26" ht="20.25" customHeight="1" x14ac:dyDescent="0.3">
      <c r="A31" s="229"/>
      <c r="B31" s="229"/>
      <c r="C31" s="230"/>
      <c r="D31" s="213"/>
      <c r="E31" s="231"/>
      <c r="F31" s="231"/>
      <c r="G31" s="232"/>
      <c r="H31" s="233"/>
      <c r="I31" s="235" t="s">
        <v>21216</v>
      </c>
      <c r="J31" s="243" t="str">
        <f>"2 UN"</f>
        <v>2 UN</v>
      </c>
      <c r="K31" s="235">
        <v>2</v>
      </c>
      <c r="L31" s="244"/>
      <c r="M31" s="213"/>
      <c r="N31" s="213"/>
      <c r="O31" s="213"/>
      <c r="P31" s="213"/>
      <c r="Q31" s="213"/>
      <c r="R31" s="213"/>
      <c r="S31" s="213"/>
      <c r="T31" s="213"/>
      <c r="U31" s="213"/>
      <c r="V31" s="213"/>
      <c r="W31" s="213"/>
      <c r="X31" s="213"/>
      <c r="Y31" s="213"/>
      <c r="Z31" s="213"/>
    </row>
    <row r="32" spans="1:26" ht="21.75" customHeight="1" x14ac:dyDescent="0.3">
      <c r="A32" s="229"/>
      <c r="B32" s="229"/>
      <c r="C32" s="230"/>
      <c r="D32" s="213"/>
      <c r="E32" s="231"/>
      <c r="F32" s="231"/>
      <c r="G32" s="232"/>
      <c r="H32" s="587" t="s">
        <v>21213</v>
      </c>
      <c r="I32" s="588"/>
      <c r="J32" s="588"/>
      <c r="K32" s="588"/>
      <c r="L32" s="589"/>
      <c r="M32" s="213"/>
      <c r="N32" s="213"/>
      <c r="O32" s="213"/>
      <c r="P32" s="213"/>
      <c r="Q32" s="213"/>
      <c r="R32" s="213"/>
      <c r="S32" s="213"/>
      <c r="T32" s="213"/>
      <c r="U32" s="213"/>
      <c r="V32" s="213"/>
      <c r="W32" s="213"/>
      <c r="X32" s="213"/>
      <c r="Y32" s="213"/>
      <c r="Z32" s="213"/>
    </row>
    <row r="33" spans="1:26" ht="34.5" customHeight="1" x14ac:dyDescent="0.3">
      <c r="A33" s="229"/>
      <c r="B33" s="229"/>
      <c r="C33" s="230"/>
      <c r="D33" s="245" t="s">
        <v>196</v>
      </c>
      <c r="E33" s="246">
        <f>VLOOKUP($D33,PO!$D$10:$L$30,2,FALSE)</f>
        <v>105114</v>
      </c>
      <c r="F33" s="246" t="str">
        <f>VLOOKUP($D33,PO!$D$10:$L$30,3,FALSE)</f>
        <v>SINAPI</v>
      </c>
      <c r="G33" s="234" t="str">
        <f>VLOOKUP($D33,PO!$D$10:$L$30,5,FALSE)</f>
        <v>M3</v>
      </c>
      <c r="H33" s="590" t="str">
        <f>VLOOKUP($D33,PO!$D$10:$L$30,4,FALSE)</f>
        <v>EXECUÇÃO DOS APOIOS PARA CONTÊINER OU MÓDULO HABITÁVEL. AF_03/2024</v>
      </c>
      <c r="I33" s="579"/>
      <c r="J33" s="579"/>
      <c r="K33" s="580"/>
      <c r="L33" s="228">
        <f>SUM(K34:K35)</f>
        <v>0.86399999999999999</v>
      </c>
      <c r="M33" s="213"/>
      <c r="N33" s="213"/>
      <c r="O33" s="213"/>
      <c r="P33" s="213"/>
      <c r="Q33" s="213"/>
      <c r="R33" s="213"/>
      <c r="S33" s="213"/>
      <c r="T33" s="213"/>
      <c r="U33" s="213"/>
      <c r="V33" s="213"/>
      <c r="W33" s="213"/>
      <c r="X33" s="213"/>
      <c r="Y33" s="213"/>
      <c r="Z33" s="213"/>
    </row>
    <row r="34" spans="1:26" ht="21.75" customHeight="1" x14ac:dyDescent="0.3">
      <c r="A34" s="229"/>
      <c r="B34" s="229"/>
      <c r="C34" s="230"/>
      <c r="D34" s="237"/>
      <c r="E34" s="238"/>
      <c r="F34" s="238"/>
      <c r="G34" s="239"/>
      <c r="H34" s="233"/>
      <c r="I34" s="240"/>
      <c r="J34" s="241" t="s">
        <v>21220</v>
      </c>
      <c r="K34" s="235"/>
      <c r="L34" s="242"/>
      <c r="M34" s="213"/>
      <c r="N34" s="213"/>
      <c r="O34" s="213"/>
      <c r="P34" s="213"/>
      <c r="Q34" s="213"/>
      <c r="R34" s="213"/>
      <c r="S34" s="213"/>
      <c r="T34" s="213"/>
      <c r="U34" s="213"/>
      <c r="V34" s="213"/>
      <c r="W34" s="213"/>
      <c r="X34" s="213"/>
      <c r="Y34" s="213"/>
      <c r="Z34" s="213"/>
    </row>
    <row r="35" spans="1:26" ht="27.75" customHeight="1" x14ac:dyDescent="0.3">
      <c r="A35" s="229"/>
      <c r="B35" s="229"/>
      <c r="C35" s="230"/>
      <c r="D35" s="213"/>
      <c r="E35" s="231"/>
      <c r="F35" s="231"/>
      <c r="G35" s="232"/>
      <c r="H35" s="233"/>
      <c r="I35" s="235" t="s">
        <v>21221</v>
      </c>
      <c r="J35" s="233" t="str">
        <f>("0,4M X 0,6M X 0,3M X 12 UND")</f>
        <v>0,4M X 0,6M X 0,3M X 12 UND</v>
      </c>
      <c r="K35" s="233">
        <v>0.86399999999999999</v>
      </c>
      <c r="L35" s="244"/>
      <c r="M35" s="213"/>
      <c r="N35" s="213"/>
      <c r="O35" s="213"/>
      <c r="P35" s="213"/>
      <c r="Q35" s="213"/>
      <c r="R35" s="213"/>
      <c r="S35" s="213"/>
      <c r="T35" s="213"/>
      <c r="U35" s="213"/>
      <c r="V35" s="213"/>
      <c r="W35" s="213"/>
      <c r="X35" s="213"/>
      <c r="Y35" s="213"/>
      <c r="Z35" s="213"/>
    </row>
    <row r="36" spans="1:26" ht="34.5" customHeight="1" x14ac:dyDescent="0.3">
      <c r="A36" s="229"/>
      <c r="B36" s="229"/>
      <c r="C36" s="230"/>
      <c r="D36" s="245" t="s">
        <v>198</v>
      </c>
      <c r="E36" s="246">
        <f>VLOOKUP($D36,PO!$D$10:$L$30,2,FALSE)</f>
        <v>103689</v>
      </c>
      <c r="F36" s="246" t="str">
        <f>VLOOKUP($D36,PO!$D$10:$L$30,3,FALSE)</f>
        <v>SINAPI</v>
      </c>
      <c r="G36" s="234" t="str">
        <f>VLOOKUP($D36,PO!$D$10:$L$30,5,FALSE)</f>
        <v>M2</v>
      </c>
      <c r="H36" s="590" t="str">
        <f>VLOOKUP($D36,PO!$D$10:$L$30,4,FALSE)</f>
        <v>FORNECIMENTO E INSTALAÇÃO DE PLACA DE OBRA COM CHAPA GALVANIZADA E ESTRUTURA DE MADEIRA. AF_03/2022_PS</v>
      </c>
      <c r="I36" s="579"/>
      <c r="J36" s="579"/>
      <c r="K36" s="580"/>
      <c r="L36" s="247">
        <f>SUM(K37:K38)</f>
        <v>6.48</v>
      </c>
      <c r="M36" s="213"/>
      <c r="N36" s="213"/>
      <c r="O36" s="213"/>
      <c r="P36" s="213"/>
      <c r="Q36" s="213"/>
      <c r="R36" s="213"/>
      <c r="S36" s="213"/>
      <c r="T36" s="213"/>
      <c r="U36" s="213"/>
      <c r="V36" s="213"/>
      <c r="W36" s="213"/>
      <c r="X36" s="213"/>
      <c r="Y36" s="213"/>
      <c r="Z36" s="213"/>
    </row>
    <row r="37" spans="1:26" ht="21.75" customHeight="1" x14ac:dyDescent="0.3">
      <c r="A37" s="229"/>
      <c r="B37" s="229"/>
      <c r="C37" s="230"/>
      <c r="D37" s="237"/>
      <c r="E37" s="238"/>
      <c r="F37" s="238"/>
      <c r="G37" s="239"/>
      <c r="H37" s="233"/>
      <c r="I37" s="240"/>
      <c r="J37" s="241" t="s">
        <v>21220</v>
      </c>
      <c r="K37" s="235"/>
      <c r="L37" s="236"/>
      <c r="M37" s="213"/>
      <c r="N37" s="213"/>
      <c r="O37" s="213"/>
      <c r="P37" s="213"/>
      <c r="Q37" s="213"/>
      <c r="R37" s="213"/>
      <c r="S37" s="213"/>
      <c r="T37" s="213"/>
      <c r="U37" s="213"/>
      <c r="V37" s="213"/>
      <c r="W37" s="213"/>
      <c r="X37" s="213"/>
      <c r="Y37" s="213"/>
      <c r="Z37" s="213"/>
    </row>
    <row r="38" spans="1:26" ht="27" customHeight="1" x14ac:dyDescent="0.3">
      <c r="A38" s="229"/>
      <c r="B38" s="229"/>
      <c r="C38" s="230"/>
      <c r="D38" s="213"/>
      <c r="E38" s="231"/>
      <c r="F38" s="231"/>
      <c r="G38" s="232"/>
      <c r="H38" s="233"/>
      <c r="I38" s="235" t="s">
        <v>21222</v>
      </c>
      <c r="J38" s="233" t="str">
        <f>("1,80M X 3,60M")</f>
        <v>1,80M X 3,60M</v>
      </c>
      <c r="K38" s="233">
        <f>1.8*3.6</f>
        <v>6.48</v>
      </c>
      <c r="L38" s="244"/>
      <c r="M38" s="213"/>
      <c r="N38" s="213"/>
      <c r="O38" s="213"/>
      <c r="P38" s="213"/>
      <c r="Q38" s="213"/>
      <c r="R38" s="213"/>
      <c r="S38" s="213"/>
      <c r="T38" s="213"/>
      <c r="U38" s="213"/>
      <c r="V38" s="213"/>
      <c r="W38" s="213"/>
      <c r="X38" s="213"/>
      <c r="Y38" s="213"/>
      <c r="Z38" s="213"/>
    </row>
    <row r="39" spans="1:26" ht="14.25" customHeight="1" x14ac:dyDescent="0.3">
      <c r="A39" s="229"/>
      <c r="B39" s="229"/>
      <c r="C39" s="230"/>
      <c r="D39" s="213"/>
      <c r="E39" s="231"/>
      <c r="F39" s="231"/>
      <c r="G39" s="232"/>
      <c r="H39" s="248"/>
      <c r="I39" s="249"/>
      <c r="J39" s="248"/>
      <c r="K39" s="248"/>
      <c r="L39" s="250"/>
      <c r="M39" s="213"/>
      <c r="N39" s="213"/>
      <c r="O39" s="213"/>
      <c r="P39" s="213"/>
      <c r="Q39" s="213"/>
      <c r="R39" s="213"/>
      <c r="S39" s="213"/>
      <c r="T39" s="213"/>
      <c r="U39" s="213"/>
      <c r="V39" s="213"/>
      <c r="W39" s="213"/>
      <c r="X39" s="213"/>
      <c r="Y39" s="213"/>
      <c r="Z39" s="213"/>
    </row>
    <row r="40" spans="1:26" ht="20.25" customHeight="1" x14ac:dyDescent="0.3">
      <c r="A40" s="229"/>
      <c r="B40" s="229"/>
      <c r="C40" s="230"/>
      <c r="D40" s="213"/>
      <c r="E40" s="231"/>
      <c r="F40" s="231"/>
      <c r="G40" s="232"/>
      <c r="H40" s="248"/>
      <c r="I40" s="249"/>
      <c r="J40" s="248"/>
      <c r="K40" s="248"/>
      <c r="L40" s="250"/>
      <c r="M40" s="213"/>
      <c r="N40" s="213"/>
      <c r="O40" s="213"/>
      <c r="P40" s="213"/>
      <c r="Q40" s="213"/>
      <c r="R40" s="213"/>
      <c r="S40" s="213"/>
      <c r="T40" s="213"/>
      <c r="U40" s="213"/>
      <c r="V40" s="213"/>
      <c r="W40" s="213"/>
      <c r="X40" s="213"/>
      <c r="Y40" s="213"/>
      <c r="Z40" s="213"/>
    </row>
    <row r="41" spans="1:26" ht="20.25" customHeight="1" x14ac:dyDescent="0.3">
      <c r="A41" s="229"/>
      <c r="B41" s="229"/>
      <c r="C41" s="230"/>
      <c r="D41" s="213"/>
      <c r="E41" s="231"/>
      <c r="F41" s="231"/>
      <c r="G41" s="232"/>
      <c r="H41" s="248"/>
      <c r="I41" s="249"/>
      <c r="J41" s="248"/>
      <c r="K41" s="248"/>
      <c r="L41" s="250"/>
      <c r="M41" s="213"/>
      <c r="N41" s="213"/>
      <c r="O41" s="213"/>
      <c r="P41" s="213"/>
      <c r="Q41" s="213"/>
      <c r="R41" s="213"/>
      <c r="S41" s="213"/>
      <c r="T41" s="213"/>
      <c r="U41" s="213"/>
      <c r="V41" s="213"/>
      <c r="W41" s="213"/>
      <c r="X41" s="213"/>
      <c r="Y41" s="213"/>
      <c r="Z41" s="213"/>
    </row>
    <row r="42" spans="1:26" ht="19.5" customHeight="1" x14ac:dyDescent="0.3">
      <c r="A42" s="229"/>
      <c r="B42" s="229"/>
      <c r="C42" s="222">
        <v>3</v>
      </c>
      <c r="D42" s="576"/>
      <c r="E42" s="491"/>
      <c r="F42" s="491"/>
      <c r="G42" s="577"/>
      <c r="H42" s="208" t="str">
        <f>PO!G24</f>
        <v>TERRAPLENAGEM</v>
      </c>
      <c r="I42" s="209"/>
      <c r="J42" s="210"/>
      <c r="K42" s="211"/>
      <c r="L42" s="212"/>
      <c r="M42" s="213"/>
      <c r="N42" s="213"/>
      <c r="O42" s="213"/>
      <c r="P42" s="213"/>
      <c r="Q42" s="213"/>
      <c r="R42" s="213"/>
      <c r="S42" s="213"/>
      <c r="T42" s="213"/>
      <c r="U42" s="213"/>
      <c r="V42" s="213"/>
      <c r="W42" s="213"/>
      <c r="X42" s="213"/>
      <c r="Y42" s="213"/>
      <c r="Z42" s="213"/>
    </row>
    <row r="43" spans="1:26" ht="34.5" customHeight="1" x14ac:dyDescent="0.3">
      <c r="A43" s="229"/>
      <c r="B43" s="229"/>
      <c r="C43" s="230"/>
      <c r="D43" s="225" t="s">
        <v>202</v>
      </c>
      <c r="E43" s="226">
        <f>VLOOKUP($D43,PO!$D$10:$L$30,2,FALSE)</f>
        <v>4011209</v>
      </c>
      <c r="F43" s="226" t="str">
        <f>VLOOKUP($D43,PO!$D$10:$L$30,3,FALSE)</f>
        <v>SICRO</v>
      </c>
      <c r="G43" s="227" t="str">
        <f>VLOOKUP($D43,PO!$D$10:$L$30,5,FALSE)</f>
        <v>m²</v>
      </c>
      <c r="H43" s="584" t="str">
        <f>VLOOKUP($D43,PO!$D$10:$L$30,4,FALSE)</f>
        <v>Regularização do subleito - 100% Proctor intermediário</v>
      </c>
      <c r="I43" s="585"/>
      <c r="J43" s="585"/>
      <c r="K43" s="586"/>
      <c r="L43" s="228">
        <f>SUM(K44:K47)</f>
        <v>68800</v>
      </c>
      <c r="M43" s="213"/>
      <c r="N43" s="213"/>
      <c r="O43" s="213"/>
      <c r="P43" s="213"/>
      <c r="Q43" s="213"/>
      <c r="R43" s="213"/>
      <c r="S43" s="213"/>
      <c r="T43" s="213"/>
      <c r="U43" s="213"/>
      <c r="V43" s="213"/>
      <c r="W43" s="213"/>
      <c r="X43" s="213"/>
      <c r="Y43" s="213"/>
      <c r="Z43" s="213"/>
    </row>
    <row r="44" spans="1:26" ht="21.75" customHeight="1" x14ac:dyDescent="0.3">
      <c r="A44" s="229"/>
      <c r="B44" s="229"/>
      <c r="C44" s="230"/>
      <c r="D44" s="237"/>
      <c r="E44" s="238"/>
      <c r="F44" s="238"/>
      <c r="G44" s="239"/>
      <c r="H44" s="233" t="s">
        <v>21223</v>
      </c>
      <c r="I44" s="240"/>
      <c r="J44" s="241" t="s">
        <v>21224</v>
      </c>
      <c r="K44" s="235"/>
      <c r="L44" s="242"/>
      <c r="M44" s="213"/>
      <c r="N44" s="213"/>
      <c r="O44" s="213"/>
      <c r="P44" s="213"/>
      <c r="Q44" s="213"/>
      <c r="R44" s="213"/>
      <c r="S44" s="213"/>
      <c r="T44" s="213"/>
      <c r="U44" s="213"/>
      <c r="V44" s="213"/>
      <c r="W44" s="213"/>
      <c r="X44" s="213"/>
      <c r="Y44" s="213"/>
      <c r="Z44" s="213"/>
    </row>
    <row r="45" spans="1:26" ht="24.75" customHeight="1" x14ac:dyDescent="0.3">
      <c r="A45" s="229"/>
      <c r="B45" s="229"/>
      <c r="C45" s="230"/>
      <c r="D45" s="213"/>
      <c r="E45" s="231"/>
      <c r="F45" s="231"/>
      <c r="G45" s="232"/>
      <c r="H45" s="233"/>
      <c r="I45" s="235" t="s">
        <v>21225</v>
      </c>
      <c r="J45" s="241">
        <f>'Resumo dos Trechos'!$B$20</f>
        <v>8600</v>
      </c>
      <c r="K45" s="235"/>
      <c r="L45" s="244"/>
      <c r="M45" s="213"/>
      <c r="N45" s="213"/>
      <c r="O45" s="213"/>
      <c r="P45" s="213"/>
      <c r="Q45" s="213"/>
      <c r="R45" s="213"/>
      <c r="S45" s="213"/>
      <c r="T45" s="213"/>
      <c r="U45" s="213"/>
      <c r="V45" s="213"/>
      <c r="W45" s="213"/>
      <c r="X45" s="213"/>
      <c r="Y45" s="213"/>
      <c r="Z45" s="213"/>
    </row>
    <row r="46" spans="1:26" ht="20.25" customHeight="1" x14ac:dyDescent="0.3">
      <c r="A46" s="229"/>
      <c r="B46" s="229"/>
      <c r="C46" s="230"/>
      <c r="D46" s="213"/>
      <c r="E46" s="231"/>
      <c r="F46" s="231"/>
      <c r="G46" s="232"/>
      <c r="H46" s="233"/>
      <c r="I46" s="235" t="s">
        <v>21226</v>
      </c>
      <c r="J46" s="243">
        <f>8</f>
        <v>8</v>
      </c>
      <c r="K46" s="235"/>
      <c r="L46" s="244"/>
      <c r="M46" s="213"/>
      <c r="N46" s="213"/>
      <c r="O46" s="213"/>
      <c r="P46" s="213"/>
      <c r="Q46" s="213"/>
      <c r="R46" s="213"/>
      <c r="S46" s="213"/>
      <c r="T46" s="213"/>
      <c r="U46" s="213"/>
      <c r="V46" s="213"/>
      <c r="W46" s="213"/>
      <c r="X46" s="213"/>
      <c r="Y46" s="213"/>
      <c r="Z46" s="213"/>
    </row>
    <row r="47" spans="1:26" ht="22.5" customHeight="1" x14ac:dyDescent="0.3">
      <c r="A47" s="229"/>
      <c r="B47" s="229"/>
      <c r="C47" s="230"/>
      <c r="D47" s="213"/>
      <c r="E47" s="231"/>
      <c r="F47" s="231"/>
      <c r="G47" s="232"/>
      <c r="H47" s="233"/>
      <c r="I47" s="251" t="s">
        <v>21222</v>
      </c>
      <c r="J47" s="241" t="str">
        <f>"("&amp;J45&amp;" m x "&amp;J46&amp;" m)"</f>
        <v>(8600 m x 8 m)</v>
      </c>
      <c r="K47" s="235">
        <f>J45*J46</f>
        <v>68800</v>
      </c>
      <c r="L47" s="244"/>
      <c r="M47" s="213"/>
      <c r="N47" s="213"/>
      <c r="O47" s="213"/>
      <c r="P47" s="213"/>
      <c r="Q47" s="213"/>
      <c r="R47" s="213"/>
      <c r="S47" s="213"/>
      <c r="T47" s="213"/>
      <c r="U47" s="213"/>
      <c r="V47" s="213"/>
      <c r="W47" s="213"/>
      <c r="X47" s="213"/>
      <c r="Y47" s="213"/>
      <c r="Z47" s="213"/>
    </row>
    <row r="48" spans="1:26" ht="21.75" customHeight="1" x14ac:dyDescent="0.3">
      <c r="A48" s="229"/>
      <c r="B48" s="229"/>
      <c r="C48" s="230"/>
      <c r="D48" s="213"/>
      <c r="E48" s="252"/>
      <c r="F48" s="231"/>
      <c r="G48" s="232"/>
      <c r="H48" s="587" t="s">
        <v>21227</v>
      </c>
      <c r="I48" s="588"/>
      <c r="J48" s="588"/>
      <c r="K48" s="588"/>
      <c r="L48" s="589"/>
      <c r="M48" s="213"/>
      <c r="N48" s="213"/>
      <c r="O48" s="213"/>
      <c r="P48" s="213"/>
      <c r="Q48" s="213"/>
      <c r="R48" s="213"/>
      <c r="S48" s="213"/>
      <c r="T48" s="213"/>
      <c r="U48" s="213"/>
      <c r="V48" s="213"/>
      <c r="W48" s="213"/>
      <c r="X48" s="213"/>
      <c r="Y48" s="213"/>
      <c r="Z48" s="213"/>
    </row>
    <row r="49" spans="1:26" ht="34.5" customHeight="1" x14ac:dyDescent="0.3">
      <c r="A49" s="229"/>
      <c r="B49" s="229"/>
      <c r="C49" s="230"/>
      <c r="D49" s="234" t="s">
        <v>204</v>
      </c>
      <c r="E49" s="246">
        <f>VLOOKUP($D49,PO!$D$10:$L$30,2,FALSE)</f>
        <v>5501700</v>
      </c>
      <c r="F49" s="246" t="str">
        <f>VLOOKUP($D49,PO!$D$10:$L$30,3,FALSE)</f>
        <v>SICRO</v>
      </c>
      <c r="G49" s="234" t="str">
        <f>VLOOKUP($D49,PO!$D$10:$L$30,5,FALSE)</f>
        <v>m²</v>
      </c>
      <c r="H49" s="584" t="str">
        <f>VLOOKUP($D49,PO!$D$10:$L$30,4,FALSE)</f>
        <v>Desmatamento, destocamento e limpeza de área com árvores de diâmetro até 0,15 m</v>
      </c>
      <c r="I49" s="585"/>
      <c r="J49" s="585"/>
      <c r="K49" s="586"/>
      <c r="L49" s="228">
        <f>SUM(K50:K53)</f>
        <v>17200</v>
      </c>
      <c r="M49" s="213"/>
      <c r="N49" s="213"/>
      <c r="O49" s="213"/>
      <c r="P49" s="213"/>
      <c r="Q49" s="213"/>
      <c r="R49" s="213"/>
      <c r="S49" s="213"/>
      <c r="T49" s="213"/>
      <c r="U49" s="213"/>
      <c r="V49" s="213"/>
      <c r="W49" s="213"/>
      <c r="X49" s="213"/>
      <c r="Y49" s="213"/>
      <c r="Z49" s="213"/>
    </row>
    <row r="50" spans="1:26" ht="21.75" customHeight="1" x14ac:dyDescent="0.3">
      <c r="A50" s="229"/>
      <c r="B50" s="229"/>
      <c r="C50" s="230"/>
      <c r="D50" s="237"/>
      <c r="E50" s="238"/>
      <c r="F50" s="238"/>
      <c r="G50" s="239"/>
      <c r="H50" s="233" t="s">
        <v>21223</v>
      </c>
      <c r="I50" s="240"/>
      <c r="J50" s="241" t="s">
        <v>21224</v>
      </c>
      <c r="K50" s="235"/>
      <c r="L50" s="242"/>
      <c r="M50" s="213"/>
      <c r="N50" s="213"/>
      <c r="O50" s="213"/>
      <c r="P50" s="213"/>
      <c r="Q50" s="213"/>
      <c r="R50" s="213"/>
      <c r="S50" s="213"/>
      <c r="T50" s="213"/>
      <c r="U50" s="213"/>
      <c r="V50" s="213"/>
      <c r="W50" s="213"/>
      <c r="X50" s="213"/>
      <c r="Y50" s="213"/>
      <c r="Z50" s="213"/>
    </row>
    <row r="51" spans="1:26" ht="24.75" customHeight="1" x14ac:dyDescent="0.3">
      <c r="A51" s="229"/>
      <c r="B51" s="229"/>
      <c r="C51" s="230"/>
      <c r="D51" s="213"/>
      <c r="E51" s="231"/>
      <c r="F51" s="231"/>
      <c r="G51" s="232"/>
      <c r="H51" s="233"/>
      <c r="I51" s="235" t="s">
        <v>21225</v>
      </c>
      <c r="J51" s="241">
        <f>'Resumo dos Trechos'!$B$20</f>
        <v>8600</v>
      </c>
      <c r="K51" s="235"/>
      <c r="L51" s="244"/>
      <c r="M51" s="213"/>
      <c r="N51" s="213"/>
      <c r="O51" s="213"/>
      <c r="P51" s="213"/>
      <c r="Q51" s="213"/>
      <c r="R51" s="213"/>
      <c r="S51" s="213"/>
      <c r="T51" s="213"/>
      <c r="U51" s="213"/>
      <c r="V51" s="213"/>
      <c r="W51" s="213"/>
      <c r="X51" s="213"/>
      <c r="Y51" s="213"/>
      <c r="Z51" s="213"/>
    </row>
    <row r="52" spans="1:26" ht="20.25" customHeight="1" x14ac:dyDescent="0.3">
      <c r="A52" s="229"/>
      <c r="B52" s="229"/>
      <c r="C52" s="230"/>
      <c r="D52" s="213"/>
      <c r="E52" s="231"/>
      <c r="F52" s="231"/>
      <c r="G52" s="232"/>
      <c r="H52" s="233"/>
      <c r="I52" s="235" t="s">
        <v>21226</v>
      </c>
      <c r="J52" s="243">
        <v>2</v>
      </c>
      <c r="K52" s="235"/>
      <c r="L52" s="244"/>
      <c r="M52" s="213"/>
      <c r="N52" s="213"/>
      <c r="O52" s="213"/>
      <c r="P52" s="213"/>
      <c r="Q52" s="213"/>
      <c r="R52" s="213"/>
      <c r="S52" s="213"/>
      <c r="T52" s="213"/>
      <c r="U52" s="213"/>
      <c r="V52" s="213"/>
      <c r="W52" s="213"/>
      <c r="X52" s="213"/>
      <c r="Y52" s="213"/>
      <c r="Z52" s="213"/>
    </row>
    <row r="53" spans="1:26" ht="22.5" customHeight="1" x14ac:dyDescent="0.3">
      <c r="A53" s="229"/>
      <c r="B53" s="229"/>
      <c r="C53" s="230"/>
      <c r="D53" s="213"/>
      <c r="E53" s="231"/>
      <c r="F53" s="231"/>
      <c r="G53" s="232"/>
      <c r="H53" s="233"/>
      <c r="I53" s="251" t="s">
        <v>21222</v>
      </c>
      <c r="J53" s="241" t="str">
        <f>"("&amp;J51&amp;" m x "&amp;J52&amp;" m)"</f>
        <v>(8600 m x 2 m)</v>
      </c>
      <c r="K53" s="235">
        <f>J51*J52</f>
        <v>17200</v>
      </c>
      <c r="L53" s="244"/>
      <c r="M53" s="213"/>
      <c r="N53" s="213"/>
      <c r="O53" s="213"/>
      <c r="P53" s="213"/>
      <c r="Q53" s="213"/>
      <c r="R53" s="213"/>
      <c r="S53" s="213"/>
      <c r="T53" s="213"/>
      <c r="U53" s="213"/>
      <c r="V53" s="213"/>
      <c r="W53" s="213"/>
      <c r="X53" s="213"/>
      <c r="Y53" s="213"/>
      <c r="Z53" s="213"/>
    </row>
    <row r="54" spans="1:26" ht="21.75" customHeight="1" x14ac:dyDescent="0.3">
      <c r="A54" s="229"/>
      <c r="B54" s="229"/>
      <c r="C54" s="230"/>
      <c r="D54" s="213"/>
      <c r="E54" s="252"/>
      <c r="F54" s="231"/>
      <c r="G54" s="232"/>
      <c r="H54" s="587" t="s">
        <v>21213</v>
      </c>
      <c r="I54" s="588"/>
      <c r="J54" s="588"/>
      <c r="K54" s="588"/>
      <c r="L54" s="589"/>
      <c r="M54" s="213"/>
      <c r="N54" s="213"/>
      <c r="O54" s="213"/>
      <c r="P54" s="213"/>
      <c r="Q54" s="213"/>
      <c r="R54" s="213"/>
      <c r="S54" s="213"/>
      <c r="T54" s="213"/>
      <c r="U54" s="213"/>
      <c r="V54" s="213"/>
      <c r="W54" s="213"/>
      <c r="X54" s="213"/>
      <c r="Y54" s="213"/>
      <c r="Z54" s="213"/>
    </row>
    <row r="55" spans="1:26" ht="21.75" customHeight="1" x14ac:dyDescent="0.3">
      <c r="A55" s="386"/>
      <c r="B55" s="386"/>
      <c r="C55" s="230"/>
      <c r="D55" s="234" t="s">
        <v>205</v>
      </c>
      <c r="E55" s="246">
        <f>VLOOKUP($D55,PO!$D$10:$L$30,2,FALSE)</f>
        <v>5901638</v>
      </c>
      <c r="F55" s="246" t="str">
        <f>VLOOKUP($D55,PO!$D$10:$L$30,3,FALSE)</f>
        <v>SICRO</v>
      </c>
      <c r="G55" s="234" t="str">
        <f>VLOOKUP($D55,PO!$D$10:$L$30,5,FALSE)</f>
        <v>tkm</v>
      </c>
      <c r="H55" s="592" t="str">
        <f>VLOOKUP($D55,PO!$D$10:$L$30,4,FALSE)</f>
        <v>Transporte com caminhão basculante com caçamba estanque com capacidade de 14 m³ - rodovia em revestimento primário</v>
      </c>
      <c r="I55" s="593"/>
      <c r="J55" s="593"/>
      <c r="K55" s="594"/>
      <c r="L55" s="228">
        <f>SUM(K56:K61)</f>
        <v>117493.20000000001</v>
      </c>
      <c r="M55" s="213"/>
      <c r="N55" s="213"/>
      <c r="O55" s="213"/>
      <c r="P55" s="213"/>
      <c r="Q55" s="213"/>
      <c r="R55" s="213"/>
      <c r="S55" s="213"/>
      <c r="T55" s="213"/>
      <c r="U55" s="213"/>
      <c r="V55" s="213"/>
      <c r="W55" s="213"/>
      <c r="X55" s="213"/>
      <c r="Y55" s="213"/>
      <c r="Z55" s="213"/>
    </row>
    <row r="56" spans="1:26" ht="29.4" customHeight="1" x14ac:dyDescent="0.3">
      <c r="A56" s="386"/>
      <c r="B56" s="386"/>
      <c r="C56" s="230"/>
      <c r="D56" s="213"/>
      <c r="E56" s="231"/>
      <c r="F56" s="231"/>
      <c r="G56" s="232"/>
      <c r="H56" s="233" t="s">
        <v>21368</v>
      </c>
      <c r="I56" s="240"/>
      <c r="J56" s="241" t="s">
        <v>21230</v>
      </c>
      <c r="K56" s="235"/>
      <c r="L56" s="387"/>
      <c r="M56" s="213"/>
      <c r="N56" s="213"/>
      <c r="O56" s="213"/>
      <c r="P56" s="213"/>
      <c r="Q56" s="213"/>
      <c r="R56" s="213"/>
      <c r="S56" s="213"/>
      <c r="T56" s="213"/>
      <c r="U56" s="213"/>
      <c r="V56" s="213"/>
      <c r="W56" s="213"/>
      <c r="X56" s="213"/>
      <c r="Y56" s="213"/>
      <c r="Z56" s="213"/>
    </row>
    <row r="57" spans="1:26" ht="24" customHeight="1" x14ac:dyDescent="0.3">
      <c r="A57" s="386"/>
      <c r="B57" s="386"/>
      <c r="C57" s="230"/>
      <c r="D57" s="213"/>
      <c r="E57" s="231"/>
      <c r="F57" s="231"/>
      <c r="G57" s="232"/>
      <c r="H57" s="233"/>
      <c r="I57" s="235" t="s">
        <v>21231</v>
      </c>
      <c r="J57" s="241">
        <f>K69</f>
        <v>12384</v>
      </c>
      <c r="K57" s="235"/>
      <c r="L57" s="387"/>
      <c r="M57" s="213"/>
      <c r="N57" s="213"/>
      <c r="O57" s="213"/>
      <c r="P57" s="213"/>
      <c r="Q57" s="213"/>
      <c r="R57" s="213"/>
      <c r="S57" s="213"/>
      <c r="T57" s="213"/>
      <c r="U57" s="213"/>
      <c r="V57" s="213"/>
      <c r="W57" s="213"/>
      <c r="X57" s="213"/>
      <c r="Y57" s="213"/>
      <c r="Z57" s="213"/>
    </row>
    <row r="58" spans="1:26" ht="21.75" customHeight="1" x14ac:dyDescent="0.3">
      <c r="A58" s="386"/>
      <c r="B58" s="386"/>
      <c r="C58" s="230"/>
      <c r="D58" s="213"/>
      <c r="E58" s="231"/>
      <c r="F58" s="231"/>
      <c r="G58" s="232"/>
      <c r="H58" s="233"/>
      <c r="I58" s="235" t="s">
        <v>21232</v>
      </c>
      <c r="J58" s="253">
        <v>1.1000000000000001</v>
      </c>
      <c r="K58" s="235"/>
      <c r="L58" s="387"/>
      <c r="M58" s="213"/>
      <c r="N58" s="213"/>
      <c r="O58" s="213"/>
      <c r="P58" s="213"/>
      <c r="Q58" s="213"/>
      <c r="R58" s="213"/>
      <c r="S58" s="213"/>
      <c r="T58" s="213"/>
      <c r="U58" s="213"/>
      <c r="V58" s="213"/>
      <c r="W58" s="213"/>
      <c r="X58" s="213"/>
      <c r="Y58" s="213"/>
      <c r="Z58" s="213"/>
    </row>
    <row r="59" spans="1:26" ht="21.75" customHeight="1" x14ac:dyDescent="0.3">
      <c r="A59" s="386"/>
      <c r="B59" s="386"/>
      <c r="C59" s="230"/>
      <c r="D59" s="213"/>
      <c r="E59" s="231"/>
      <c r="F59" s="231"/>
      <c r="G59" s="232"/>
      <c r="H59" s="233"/>
      <c r="I59" s="235" t="s">
        <v>21233</v>
      </c>
      <c r="J59" s="253">
        <v>1.875</v>
      </c>
      <c r="K59" s="235"/>
      <c r="L59" s="387"/>
      <c r="M59" s="213"/>
      <c r="N59" s="213"/>
      <c r="O59" s="213"/>
      <c r="P59" s="213"/>
      <c r="Q59" s="213"/>
      <c r="R59" s="213"/>
      <c r="S59" s="213"/>
      <c r="T59" s="213"/>
      <c r="U59" s="213"/>
      <c r="V59" s="213"/>
      <c r="W59" s="213"/>
      <c r="X59" s="213"/>
      <c r="Y59" s="213"/>
      <c r="Z59" s="213"/>
    </row>
    <row r="60" spans="1:26" ht="21.75" customHeight="1" x14ac:dyDescent="0.3">
      <c r="A60" s="386"/>
      <c r="B60" s="386"/>
      <c r="C60" s="230"/>
      <c r="D60" s="213"/>
      <c r="E60" s="231"/>
      <c r="F60" s="231"/>
      <c r="G60" s="232"/>
      <c r="H60" s="233"/>
      <c r="I60" s="235" t="s">
        <v>21234</v>
      </c>
      <c r="J60" s="253">
        <f>'DMT-Jazida'!L18</f>
        <v>4.5999999999999996</v>
      </c>
      <c r="K60" s="235"/>
      <c r="L60" s="387"/>
      <c r="M60" s="213"/>
      <c r="N60" s="213"/>
      <c r="O60" s="213"/>
      <c r="P60" s="213"/>
      <c r="Q60" s="213"/>
      <c r="R60" s="213"/>
      <c r="S60" s="213"/>
      <c r="T60" s="213"/>
      <c r="U60" s="213"/>
      <c r="V60" s="213"/>
      <c r="W60" s="213"/>
      <c r="X60" s="213"/>
      <c r="Y60" s="213"/>
      <c r="Z60" s="213"/>
    </row>
    <row r="61" spans="1:26" ht="21.75" customHeight="1" x14ac:dyDescent="0.3">
      <c r="A61" s="386"/>
      <c r="B61" s="386"/>
      <c r="C61" s="230"/>
      <c r="D61" s="213"/>
      <c r="E61" s="231"/>
      <c r="F61" s="231"/>
      <c r="G61" s="232"/>
      <c r="H61" s="233"/>
      <c r="I61" s="251" t="s">
        <v>21235</v>
      </c>
      <c r="J61" s="241" t="str">
        <f>"("&amp;J57&amp;" m3 x "&amp;J58&amp;"  x "&amp;J59&amp;" ton/m3 x "&amp;J60&amp;" km)"</f>
        <v>(12384 m3 x 1,1  x 1,875 ton/m3 x 4,6 km)</v>
      </c>
      <c r="K61" s="235">
        <f>J57*J58*J59*J60</f>
        <v>117493.20000000001</v>
      </c>
      <c r="L61" s="387"/>
      <c r="M61" s="213"/>
      <c r="N61" s="213"/>
      <c r="O61" s="213"/>
      <c r="P61" s="213"/>
      <c r="Q61" s="213"/>
      <c r="R61" s="213"/>
      <c r="S61" s="213"/>
      <c r="T61" s="213"/>
      <c r="U61" s="213"/>
      <c r="V61" s="213"/>
      <c r="W61" s="213"/>
      <c r="X61" s="213"/>
      <c r="Y61" s="213"/>
      <c r="Z61" s="213"/>
    </row>
    <row r="62" spans="1:26" ht="21.75" customHeight="1" x14ac:dyDescent="0.3">
      <c r="A62" s="229"/>
      <c r="B62" s="229"/>
      <c r="C62" s="230"/>
      <c r="D62" s="213"/>
      <c r="E62" s="231"/>
      <c r="F62" s="231"/>
      <c r="G62" s="232"/>
      <c r="H62" s="587" t="s">
        <v>21369</v>
      </c>
      <c r="I62" s="595"/>
      <c r="J62" s="595"/>
      <c r="K62" s="595"/>
      <c r="L62" s="596"/>
      <c r="M62" s="213"/>
      <c r="N62" s="213"/>
      <c r="O62" s="213"/>
      <c r="P62" s="213"/>
      <c r="Q62" s="213"/>
      <c r="R62" s="213"/>
      <c r="S62" s="213"/>
      <c r="T62" s="213"/>
      <c r="U62" s="213"/>
      <c r="V62" s="213"/>
      <c r="W62" s="213"/>
      <c r="X62" s="213"/>
      <c r="Y62" s="213"/>
      <c r="Z62" s="213"/>
    </row>
    <row r="63" spans="1:26" ht="21.75" customHeight="1" x14ac:dyDescent="0.3">
      <c r="A63" s="386"/>
      <c r="B63" s="386"/>
      <c r="C63" s="230"/>
      <c r="D63" s="213"/>
      <c r="E63" s="231"/>
      <c r="F63" s="231"/>
      <c r="G63" s="232"/>
      <c r="H63" s="391"/>
      <c r="I63" s="393"/>
      <c r="J63" s="393"/>
      <c r="K63" s="393"/>
      <c r="L63" s="394"/>
      <c r="M63" s="213"/>
      <c r="N63" s="213"/>
      <c r="O63" s="213"/>
      <c r="P63" s="213"/>
      <c r="Q63" s="213"/>
      <c r="R63" s="213"/>
      <c r="S63" s="213"/>
      <c r="T63" s="213"/>
      <c r="U63" s="213"/>
      <c r="V63" s="213"/>
      <c r="W63" s="213"/>
      <c r="X63" s="213"/>
      <c r="Y63" s="213"/>
      <c r="Z63" s="213"/>
    </row>
    <row r="64" spans="1:26" ht="34.5" customHeight="1" x14ac:dyDescent="0.3">
      <c r="A64" s="229"/>
      <c r="B64" s="229"/>
      <c r="C64" s="230"/>
      <c r="D64" s="234" t="s">
        <v>206</v>
      </c>
      <c r="E64" s="246">
        <f>VLOOKUP($D64,PO!$D$10:$L$30,2,FALSE)</f>
        <v>4015612</v>
      </c>
      <c r="F64" s="246" t="str">
        <f>VLOOKUP($D64,PO!$D$10:$L$30,3,FALSE)</f>
        <v>SICRO</v>
      </c>
      <c r="G64" s="234" t="str">
        <f>VLOOKUP($D64,PO!$D$10:$L$30,5,FALSE)</f>
        <v>m³</v>
      </c>
      <c r="H64" s="590" t="str">
        <f>VLOOKUP($D64,PO!$D$10:$L$30,4,FALSE)</f>
        <v>Execução de revestimento primário com material de jazida - 100% Proctor intermediário</v>
      </c>
      <c r="I64" s="579"/>
      <c r="J64" s="579"/>
      <c r="K64" s="580"/>
      <c r="L64" s="228">
        <f>SUM(K65:K69)</f>
        <v>12384</v>
      </c>
      <c r="M64" s="213"/>
      <c r="N64" s="213"/>
      <c r="O64" s="213"/>
      <c r="P64" s="213"/>
      <c r="Q64" s="213"/>
      <c r="R64" s="213"/>
      <c r="S64" s="213"/>
      <c r="T64" s="213"/>
      <c r="U64" s="213"/>
      <c r="V64" s="213"/>
      <c r="W64" s="213"/>
      <c r="X64" s="213"/>
      <c r="Y64" s="213"/>
      <c r="Z64" s="213"/>
    </row>
    <row r="65" spans="1:26" ht="21.75" customHeight="1" x14ac:dyDescent="0.3">
      <c r="A65" s="229"/>
      <c r="B65" s="229"/>
      <c r="C65" s="230"/>
      <c r="D65" s="237"/>
      <c r="E65" s="238"/>
      <c r="F65" s="238"/>
      <c r="G65" s="239"/>
      <c r="H65" s="233" t="s">
        <v>21223</v>
      </c>
      <c r="I65" s="240"/>
      <c r="J65" s="241" t="s">
        <v>21236</v>
      </c>
      <c r="K65" s="235"/>
      <c r="L65" s="242"/>
      <c r="M65" s="213"/>
      <c r="N65" s="213"/>
      <c r="O65" s="213"/>
      <c r="P65" s="213"/>
      <c r="Q65" s="213"/>
      <c r="R65" s="213"/>
      <c r="S65" s="213"/>
      <c r="T65" s="213"/>
      <c r="U65" s="213"/>
      <c r="V65" s="213"/>
      <c r="W65" s="213"/>
      <c r="X65" s="213"/>
      <c r="Y65" s="213"/>
      <c r="Z65" s="213"/>
    </row>
    <row r="66" spans="1:26" ht="24.75" customHeight="1" x14ac:dyDescent="0.3">
      <c r="A66" s="386"/>
      <c r="B66" s="386"/>
      <c r="C66" s="230"/>
      <c r="D66" s="213"/>
      <c r="E66" s="231"/>
      <c r="F66" s="231"/>
      <c r="G66" s="232"/>
      <c r="H66" s="233"/>
      <c r="I66" s="235" t="s">
        <v>21225</v>
      </c>
      <c r="J66" s="241">
        <f>'Resumo dos Trechos'!$B$20</f>
        <v>8600</v>
      </c>
      <c r="K66" s="235"/>
      <c r="L66" s="244"/>
      <c r="M66" s="213"/>
      <c r="N66" s="213"/>
      <c r="O66" s="213"/>
      <c r="P66" s="213"/>
      <c r="Q66" s="213"/>
      <c r="R66" s="213"/>
      <c r="S66" s="213"/>
      <c r="T66" s="213"/>
      <c r="U66" s="213"/>
      <c r="V66" s="213"/>
      <c r="W66" s="213"/>
      <c r="X66" s="213"/>
      <c r="Y66" s="213"/>
      <c r="Z66" s="213"/>
    </row>
    <row r="67" spans="1:26" ht="24.75" customHeight="1" x14ac:dyDescent="0.3">
      <c r="A67" s="386"/>
      <c r="B67" s="386"/>
      <c r="C67" s="230"/>
      <c r="D67" s="213"/>
      <c r="E67" s="231"/>
      <c r="F67" s="231"/>
      <c r="G67" s="232"/>
      <c r="H67" s="233"/>
      <c r="I67" s="235" t="s">
        <v>21226</v>
      </c>
      <c r="J67" s="243">
        <f>$J$46</f>
        <v>8</v>
      </c>
      <c r="K67" s="235"/>
      <c r="L67" s="244"/>
      <c r="M67" s="213"/>
      <c r="N67" s="213"/>
      <c r="O67" s="213"/>
      <c r="P67" s="213"/>
      <c r="Q67" s="213"/>
      <c r="R67" s="213"/>
      <c r="S67" s="213"/>
      <c r="T67" s="213"/>
      <c r="U67" s="213"/>
      <c r="V67" s="213"/>
      <c r="W67" s="213"/>
      <c r="X67" s="213"/>
      <c r="Y67" s="213"/>
      <c r="Z67" s="213"/>
    </row>
    <row r="68" spans="1:26" ht="24.75" customHeight="1" x14ac:dyDescent="0.3">
      <c r="A68" s="386"/>
      <c r="B68" s="386"/>
      <c r="C68" s="230"/>
      <c r="D68" s="213"/>
      <c r="E68" s="231"/>
      <c r="F68" s="231"/>
      <c r="G68" s="232"/>
      <c r="H68" s="233"/>
      <c r="I68" s="235" t="s">
        <v>21228</v>
      </c>
      <c r="J68" s="243">
        <v>0.18</v>
      </c>
      <c r="K68" s="235"/>
      <c r="L68" s="244"/>
      <c r="M68" s="213"/>
      <c r="N68" s="213"/>
      <c r="O68" s="213"/>
      <c r="P68" s="213"/>
      <c r="Q68" s="213"/>
      <c r="R68" s="213"/>
      <c r="S68" s="213"/>
      <c r="T68" s="213"/>
      <c r="U68" s="213"/>
      <c r="V68" s="213"/>
      <c r="W68" s="213"/>
      <c r="X68" s="213"/>
      <c r="Y68" s="213"/>
      <c r="Z68" s="213"/>
    </row>
    <row r="69" spans="1:26" ht="27.75" customHeight="1" x14ac:dyDescent="0.3">
      <c r="A69" s="229"/>
      <c r="B69" s="229"/>
      <c r="C69" s="230"/>
      <c r="D69" s="213"/>
      <c r="E69" s="231"/>
      <c r="F69" s="231"/>
      <c r="G69" s="232"/>
      <c r="H69" s="233"/>
      <c r="I69" s="251" t="s">
        <v>21229</v>
      </c>
      <c r="J69" s="241" t="str">
        <f>"("&amp;J66&amp;" m x "&amp;J67&amp;" m x "&amp;J68&amp;"cm /100)"</f>
        <v>(8600 m x 8 m x 0,18cm /100)</v>
      </c>
      <c r="K69" s="235">
        <f>J66*J67*J68</f>
        <v>12384</v>
      </c>
      <c r="L69" s="244"/>
      <c r="M69" s="213"/>
      <c r="N69" s="213"/>
      <c r="O69" s="213"/>
      <c r="P69" s="213"/>
      <c r="Q69" s="213"/>
      <c r="R69" s="213"/>
      <c r="S69" s="213"/>
      <c r="T69" s="213"/>
      <c r="U69" s="213"/>
      <c r="V69" s="213"/>
      <c r="W69" s="213"/>
      <c r="X69" s="213"/>
      <c r="Y69" s="213"/>
      <c r="Z69" s="213"/>
    </row>
    <row r="70" spans="1:26" ht="21.75" customHeight="1" x14ac:dyDescent="0.3">
      <c r="A70" s="229"/>
      <c r="B70" s="229"/>
      <c r="C70" s="230"/>
      <c r="D70" s="213"/>
      <c r="E70" s="231"/>
      <c r="F70" s="231"/>
      <c r="G70" s="232"/>
      <c r="H70" s="587" t="s">
        <v>21213</v>
      </c>
      <c r="I70" s="588"/>
      <c r="J70" s="588"/>
      <c r="K70" s="588"/>
      <c r="L70" s="589"/>
      <c r="M70" s="213"/>
      <c r="N70" s="213"/>
      <c r="O70" s="213"/>
      <c r="P70" s="213"/>
      <c r="Q70" s="213"/>
      <c r="R70" s="213"/>
      <c r="S70" s="213"/>
      <c r="T70" s="213"/>
      <c r="U70" s="213"/>
      <c r="V70" s="213"/>
      <c r="W70" s="213"/>
      <c r="X70" s="213"/>
      <c r="Y70" s="213"/>
      <c r="Z70" s="213"/>
    </row>
    <row r="71" spans="1:26" ht="21.75" customHeight="1" x14ac:dyDescent="0.3">
      <c r="A71" s="229"/>
      <c r="B71" s="229"/>
      <c r="C71" s="222">
        <v>4</v>
      </c>
      <c r="D71" s="576"/>
      <c r="E71" s="491"/>
      <c r="F71" s="491"/>
      <c r="G71" s="577"/>
      <c r="H71" s="208" t="str">
        <f>PO!G29</f>
        <v>DRENAGEM</v>
      </c>
      <c r="I71" s="209"/>
      <c r="J71" s="210"/>
      <c r="K71" s="211"/>
      <c r="L71" s="212"/>
      <c r="M71" s="213"/>
      <c r="N71" s="213"/>
      <c r="O71" s="213"/>
      <c r="P71" s="213"/>
      <c r="Q71" s="213"/>
      <c r="R71" s="213"/>
      <c r="S71" s="213"/>
      <c r="T71" s="213"/>
      <c r="U71" s="213"/>
      <c r="V71" s="213"/>
      <c r="W71" s="213"/>
      <c r="X71" s="213"/>
      <c r="Y71" s="213"/>
      <c r="Z71" s="213"/>
    </row>
    <row r="72" spans="1:26" ht="21" customHeight="1" x14ac:dyDescent="0.3">
      <c r="A72" s="229"/>
      <c r="B72" s="229"/>
      <c r="C72" s="230"/>
      <c r="D72" s="245" t="s">
        <v>208</v>
      </c>
      <c r="E72" s="254">
        <f>VLOOKUP($D72,PO!$D$10:$L$30,2,FALSE)</f>
        <v>2003933</v>
      </c>
      <c r="F72" s="254" t="str">
        <f>VLOOKUP($D72,PO!$D$10:$L$30,3,FALSE)</f>
        <v>SICRO</v>
      </c>
      <c r="G72" s="234" t="str">
        <f>VLOOKUP($D72,PO!$D$10:$L$30,5,FALSE)</f>
        <v>m</v>
      </c>
      <c r="H72" s="587" t="str">
        <f>VLOOKUP($D72,PO!$D$10:$L$30,4,FALSE)</f>
        <v>Sarjeta trapezoidal sem revestimento - SZT 60-20 - escavação mecânica</v>
      </c>
      <c r="I72" s="588"/>
      <c r="J72" s="588"/>
      <c r="K72" s="591"/>
      <c r="L72" s="247">
        <f>SUM(K73:K74)</f>
        <v>17200</v>
      </c>
      <c r="M72" s="213"/>
      <c r="N72" s="213"/>
      <c r="O72" s="213"/>
      <c r="P72" s="213"/>
      <c r="Q72" s="213"/>
      <c r="R72" s="213"/>
      <c r="S72" s="213"/>
      <c r="T72" s="213"/>
      <c r="U72" s="213"/>
      <c r="V72" s="213"/>
      <c r="W72" s="213"/>
      <c r="X72" s="213"/>
      <c r="Y72" s="213"/>
      <c r="Z72" s="213"/>
    </row>
    <row r="73" spans="1:26" ht="36" customHeight="1" x14ac:dyDescent="0.3">
      <c r="A73" s="229"/>
      <c r="B73" s="229"/>
      <c r="C73" s="230"/>
      <c r="D73" s="213"/>
      <c r="E73" s="231"/>
      <c r="F73" s="231"/>
      <c r="G73" s="232"/>
      <c r="H73" s="233" t="s">
        <v>21223</v>
      </c>
      <c r="I73" s="234"/>
      <c r="J73" s="241" t="s">
        <v>21237</v>
      </c>
      <c r="K73" s="235"/>
      <c r="L73" s="244"/>
      <c r="M73" s="213"/>
      <c r="N73" s="213"/>
      <c r="O73" s="213"/>
      <c r="P73" s="213"/>
      <c r="Q73" s="213"/>
      <c r="R73" s="213"/>
      <c r="S73" s="213"/>
      <c r="T73" s="213"/>
      <c r="U73" s="213"/>
      <c r="V73" s="213"/>
      <c r="W73" s="213"/>
      <c r="X73" s="213"/>
      <c r="Y73" s="213"/>
      <c r="Z73" s="213"/>
    </row>
    <row r="74" spans="1:26" ht="21" customHeight="1" x14ac:dyDescent="0.3">
      <c r="A74" s="229"/>
      <c r="B74" s="229"/>
      <c r="C74" s="230"/>
      <c r="D74" s="213"/>
      <c r="E74" s="231"/>
      <c r="F74" s="231"/>
      <c r="G74" s="232"/>
      <c r="H74" s="233"/>
      <c r="I74" s="235" t="s">
        <v>21225</v>
      </c>
      <c r="J74" s="241">
        <f>J45*2</f>
        <v>17200</v>
      </c>
      <c r="K74" s="235">
        <f>J74</f>
        <v>17200</v>
      </c>
      <c r="L74" s="244"/>
      <c r="M74" s="213"/>
      <c r="N74" s="213"/>
      <c r="O74" s="213"/>
      <c r="P74" s="213"/>
      <c r="Q74" s="213"/>
      <c r="R74" s="213"/>
      <c r="S74" s="213"/>
      <c r="T74" s="213"/>
      <c r="U74" s="213"/>
      <c r="V74" s="213"/>
      <c r="W74" s="213"/>
      <c r="X74" s="213"/>
      <c r="Y74" s="213"/>
      <c r="Z74" s="213"/>
    </row>
    <row r="75" spans="1:26" ht="21" customHeight="1" x14ac:dyDescent="0.3">
      <c r="A75" s="229"/>
      <c r="B75" s="229"/>
      <c r="C75" s="230"/>
      <c r="D75" s="255"/>
      <c r="E75" s="252"/>
      <c r="F75" s="252"/>
      <c r="G75" s="225"/>
      <c r="H75" s="587" t="s">
        <v>21238</v>
      </c>
      <c r="I75" s="588"/>
      <c r="J75" s="588"/>
      <c r="K75" s="588"/>
      <c r="L75" s="589"/>
      <c r="M75" s="213"/>
      <c r="N75" s="213"/>
      <c r="O75" s="213"/>
      <c r="P75" s="213"/>
      <c r="Q75" s="213"/>
      <c r="R75" s="213"/>
      <c r="S75" s="213"/>
      <c r="T75" s="213"/>
      <c r="U75" s="213"/>
      <c r="V75" s="213"/>
      <c r="W75" s="213"/>
      <c r="X75" s="213"/>
      <c r="Y75" s="213"/>
      <c r="Z75" s="213"/>
    </row>
    <row r="76" spans="1:26" ht="21" customHeight="1" x14ac:dyDescent="0.3">
      <c r="A76" s="257"/>
      <c r="B76" s="213"/>
      <c r="C76" s="231"/>
      <c r="D76" s="231"/>
      <c r="E76" s="213"/>
      <c r="F76" s="258"/>
      <c r="G76" s="213"/>
      <c r="H76" s="259"/>
      <c r="I76" s="249"/>
      <c r="J76" s="249"/>
      <c r="K76" s="213"/>
      <c r="L76" s="213"/>
      <c r="M76" s="213"/>
      <c r="N76" s="213"/>
      <c r="O76" s="213"/>
      <c r="P76" s="213"/>
      <c r="Q76" s="213"/>
      <c r="R76" s="213"/>
      <c r="S76" s="213"/>
      <c r="T76" s="213"/>
      <c r="U76" s="213"/>
      <c r="V76" s="213"/>
      <c r="W76" s="213"/>
      <c r="X76" s="213"/>
    </row>
    <row r="77" spans="1:26" ht="36" customHeight="1" x14ac:dyDescent="0.3">
      <c r="A77" s="257"/>
      <c r="B77" s="213"/>
      <c r="C77" s="231"/>
      <c r="D77" s="231"/>
      <c r="E77" s="213"/>
      <c r="F77" s="258"/>
      <c r="G77" s="213"/>
      <c r="H77" s="259"/>
      <c r="I77" s="249"/>
      <c r="J77" s="249"/>
      <c r="K77" s="213"/>
      <c r="L77" s="213"/>
      <c r="M77" s="213"/>
      <c r="N77" s="213"/>
      <c r="O77" s="213"/>
      <c r="P77" s="213"/>
      <c r="Q77" s="213"/>
      <c r="R77" s="213"/>
      <c r="S77" s="213"/>
      <c r="T77" s="213"/>
      <c r="U77" s="213"/>
      <c r="V77" s="213"/>
      <c r="W77" s="213"/>
      <c r="X77" s="213"/>
    </row>
    <row r="78" spans="1:26" ht="21" customHeight="1" x14ac:dyDescent="0.3">
      <c r="A78" s="257"/>
      <c r="B78" s="213"/>
      <c r="C78" s="231"/>
      <c r="D78" s="231"/>
      <c r="E78" s="213"/>
      <c r="F78" s="258"/>
      <c r="G78" s="213"/>
      <c r="H78" s="259"/>
      <c r="I78" s="249"/>
      <c r="J78" s="249"/>
      <c r="K78" s="213"/>
      <c r="L78" s="213"/>
      <c r="M78" s="213"/>
      <c r="N78" s="213"/>
      <c r="O78" s="213"/>
      <c r="P78" s="213"/>
      <c r="Q78" s="213"/>
      <c r="R78" s="213"/>
      <c r="S78" s="213"/>
      <c r="T78" s="213"/>
      <c r="U78" s="213"/>
      <c r="V78" s="213"/>
      <c r="W78" s="213"/>
      <c r="X78" s="213"/>
    </row>
    <row r="79" spans="1:26" ht="21" customHeight="1" x14ac:dyDescent="0.3">
      <c r="A79" s="257"/>
      <c r="B79" s="213"/>
      <c r="C79" s="231"/>
      <c r="D79" s="231"/>
      <c r="E79" s="213"/>
      <c r="F79" s="258"/>
      <c r="G79" s="213"/>
      <c r="H79" s="259"/>
      <c r="I79" s="249"/>
      <c r="J79" s="249"/>
      <c r="K79" s="213"/>
      <c r="L79" s="213"/>
      <c r="M79" s="213"/>
      <c r="N79" s="213"/>
      <c r="O79" s="213"/>
      <c r="P79" s="213"/>
      <c r="Q79" s="213"/>
      <c r="R79" s="213"/>
      <c r="S79" s="213"/>
      <c r="T79" s="213"/>
      <c r="U79" s="213"/>
      <c r="V79" s="213"/>
      <c r="W79" s="213"/>
      <c r="X79" s="213"/>
    </row>
    <row r="80" spans="1:26" ht="21" customHeight="1" x14ac:dyDescent="0.3">
      <c r="A80" s="257"/>
      <c r="B80" s="213"/>
      <c r="C80" s="231"/>
      <c r="D80" s="231"/>
      <c r="E80" s="213"/>
      <c r="F80" s="258"/>
      <c r="G80" s="213"/>
      <c r="H80" s="259"/>
      <c r="I80" s="249"/>
      <c r="J80" s="249"/>
      <c r="K80" s="213"/>
      <c r="L80" s="213"/>
      <c r="M80" s="213"/>
      <c r="N80" s="213"/>
      <c r="O80" s="213"/>
      <c r="P80" s="213"/>
      <c r="Q80" s="213"/>
      <c r="R80" s="213"/>
      <c r="S80" s="213"/>
      <c r="T80" s="213"/>
      <c r="U80" s="213"/>
      <c r="V80" s="213"/>
      <c r="W80" s="213"/>
      <c r="X80" s="213"/>
    </row>
    <row r="81" spans="1:24" ht="36" customHeight="1" x14ac:dyDescent="0.3">
      <c r="A81" s="257"/>
      <c r="B81" s="213"/>
      <c r="C81" s="231"/>
      <c r="D81" s="231"/>
      <c r="E81" s="213"/>
      <c r="F81" s="258"/>
      <c r="G81" s="213"/>
      <c r="H81" s="259"/>
      <c r="I81" s="249"/>
      <c r="J81" s="249"/>
      <c r="K81" s="213"/>
      <c r="L81" s="213"/>
      <c r="M81" s="213"/>
      <c r="N81" s="213"/>
      <c r="O81" s="213"/>
      <c r="P81" s="213"/>
      <c r="Q81" s="213"/>
      <c r="R81" s="213"/>
      <c r="S81" s="213"/>
      <c r="T81" s="213"/>
      <c r="U81" s="213"/>
      <c r="V81" s="213"/>
      <c r="W81" s="213"/>
      <c r="X81" s="213"/>
    </row>
    <row r="82" spans="1:24" ht="21" customHeight="1" x14ac:dyDescent="0.3">
      <c r="A82" s="257"/>
      <c r="B82" s="213"/>
      <c r="C82" s="231"/>
      <c r="D82" s="231"/>
      <c r="E82" s="213"/>
      <c r="F82" s="258"/>
      <c r="G82" s="213"/>
      <c r="H82" s="259"/>
      <c r="I82" s="249"/>
      <c r="J82" s="249"/>
      <c r="K82" s="213"/>
      <c r="L82" s="213"/>
      <c r="M82" s="213"/>
      <c r="N82" s="213"/>
      <c r="O82" s="213"/>
      <c r="P82" s="213"/>
      <c r="Q82" s="213"/>
      <c r="R82" s="213"/>
      <c r="S82" s="213"/>
      <c r="T82" s="213"/>
      <c r="U82" s="213"/>
      <c r="V82" s="213"/>
      <c r="W82" s="213"/>
      <c r="X82" s="213"/>
    </row>
    <row r="83" spans="1:24" ht="21" customHeight="1" x14ac:dyDescent="0.3">
      <c r="A83" s="257"/>
      <c r="B83" s="213"/>
      <c r="C83" s="231"/>
      <c r="D83" s="231"/>
      <c r="E83" s="213"/>
      <c r="F83" s="258"/>
      <c r="G83" s="213"/>
      <c r="H83" s="259"/>
      <c r="I83" s="249"/>
      <c r="J83" s="249"/>
      <c r="K83" s="213"/>
      <c r="L83" s="213"/>
      <c r="M83" s="213"/>
      <c r="N83" s="213"/>
      <c r="O83" s="213"/>
      <c r="P83" s="213"/>
      <c r="Q83" s="213"/>
      <c r="R83" s="213"/>
      <c r="S83" s="213"/>
      <c r="T83" s="213"/>
      <c r="U83" s="213"/>
      <c r="V83" s="213"/>
      <c r="W83" s="213"/>
      <c r="X83" s="213"/>
    </row>
    <row r="84" spans="1:24" ht="21" customHeight="1" x14ac:dyDescent="0.3">
      <c r="A84" s="257"/>
      <c r="B84" s="213"/>
      <c r="C84" s="231"/>
      <c r="D84" s="231"/>
      <c r="E84" s="213"/>
      <c r="F84" s="258"/>
      <c r="G84" s="213"/>
      <c r="H84" s="259"/>
      <c r="I84" s="249"/>
      <c r="J84" s="249"/>
      <c r="K84" s="213"/>
      <c r="L84" s="213"/>
      <c r="M84" s="213"/>
      <c r="N84" s="213"/>
      <c r="O84" s="213"/>
      <c r="P84" s="213"/>
      <c r="Q84" s="213"/>
      <c r="R84" s="213"/>
      <c r="S84" s="213"/>
      <c r="T84" s="213"/>
      <c r="U84" s="213"/>
      <c r="V84" s="213"/>
      <c r="W84" s="213"/>
      <c r="X84" s="213"/>
    </row>
    <row r="85" spans="1:24" ht="36" customHeight="1" x14ac:dyDescent="0.3">
      <c r="A85" s="257"/>
      <c r="B85" s="213"/>
      <c r="C85" s="231"/>
      <c r="D85" s="231"/>
      <c r="E85" s="213"/>
      <c r="F85" s="258"/>
      <c r="G85" s="213"/>
      <c r="H85" s="259"/>
      <c r="I85" s="249"/>
      <c r="J85" s="249"/>
      <c r="K85" s="213"/>
      <c r="L85" s="213"/>
      <c r="M85" s="213"/>
      <c r="N85" s="213"/>
      <c r="O85" s="213"/>
      <c r="P85" s="213"/>
      <c r="Q85" s="213"/>
      <c r="R85" s="213"/>
      <c r="S85" s="213"/>
      <c r="T85" s="213"/>
      <c r="U85" s="213"/>
      <c r="V85" s="213"/>
      <c r="W85" s="213"/>
      <c r="X85" s="213"/>
    </row>
    <row r="86" spans="1:24" ht="21" customHeight="1" x14ac:dyDescent="0.3">
      <c r="A86" s="257"/>
      <c r="B86" s="213"/>
      <c r="C86" s="231"/>
      <c r="D86" s="231"/>
      <c r="E86" s="213"/>
      <c r="F86" s="258"/>
      <c r="G86" s="213"/>
      <c r="H86" s="259"/>
      <c r="I86" s="249"/>
      <c r="J86" s="249"/>
      <c r="K86" s="213"/>
      <c r="L86" s="213"/>
      <c r="M86" s="213"/>
      <c r="N86" s="213"/>
      <c r="O86" s="213"/>
      <c r="P86" s="213"/>
      <c r="Q86" s="213"/>
      <c r="R86" s="213"/>
      <c r="S86" s="213"/>
      <c r="T86" s="213"/>
      <c r="U86" s="213"/>
      <c r="V86" s="213"/>
      <c r="W86" s="213"/>
      <c r="X86" s="213"/>
    </row>
    <row r="87" spans="1:24" ht="21" customHeight="1" x14ac:dyDescent="0.3">
      <c r="A87" s="257"/>
      <c r="B87" s="213"/>
      <c r="C87" s="231"/>
      <c r="D87" s="231"/>
      <c r="E87" s="213"/>
      <c r="F87" s="258"/>
      <c r="G87" s="213"/>
      <c r="H87" s="259"/>
      <c r="I87" s="249"/>
      <c r="J87" s="249"/>
      <c r="K87" s="213"/>
      <c r="L87" s="213"/>
      <c r="M87" s="213"/>
      <c r="N87" s="213"/>
      <c r="O87" s="213"/>
      <c r="P87" s="213"/>
      <c r="Q87" s="213"/>
      <c r="R87" s="213"/>
      <c r="S87" s="213"/>
      <c r="T87" s="213"/>
      <c r="U87" s="213"/>
      <c r="V87" s="213"/>
      <c r="W87" s="213"/>
      <c r="X87" s="213"/>
    </row>
    <row r="88" spans="1:24" ht="21" customHeight="1" x14ac:dyDescent="0.3">
      <c r="A88" s="257"/>
      <c r="B88" s="213"/>
      <c r="C88" s="231"/>
      <c r="D88" s="231"/>
      <c r="E88" s="213"/>
      <c r="F88" s="258"/>
      <c r="G88" s="213"/>
      <c r="H88" s="259"/>
      <c r="I88" s="249"/>
      <c r="J88" s="249"/>
      <c r="K88" s="213"/>
      <c r="L88" s="213"/>
      <c r="M88" s="213"/>
      <c r="N88" s="213"/>
      <c r="O88" s="213"/>
      <c r="P88" s="213"/>
      <c r="Q88" s="213"/>
      <c r="R88" s="213"/>
      <c r="S88" s="213"/>
      <c r="T88" s="213"/>
      <c r="U88" s="213"/>
      <c r="V88" s="213"/>
      <c r="W88" s="213"/>
      <c r="X88" s="213"/>
    </row>
    <row r="89" spans="1:24" ht="21" customHeight="1" x14ac:dyDescent="0.3">
      <c r="A89" s="257"/>
      <c r="B89" s="213"/>
      <c r="C89" s="231"/>
      <c r="D89" s="231"/>
      <c r="E89" s="213"/>
      <c r="F89" s="258"/>
      <c r="G89" s="213"/>
      <c r="H89" s="259"/>
      <c r="I89" s="249"/>
      <c r="J89" s="249"/>
      <c r="K89" s="213"/>
      <c r="L89" s="213"/>
      <c r="M89" s="213"/>
      <c r="N89" s="213"/>
      <c r="O89" s="213"/>
      <c r="P89" s="213"/>
      <c r="Q89" s="213"/>
      <c r="R89" s="213"/>
      <c r="S89" s="213"/>
      <c r="T89" s="213"/>
      <c r="U89" s="213"/>
      <c r="V89" s="213"/>
      <c r="W89" s="213"/>
      <c r="X89" s="213"/>
    </row>
    <row r="90" spans="1:24" ht="21" customHeight="1" x14ac:dyDescent="0.3">
      <c r="A90" s="257"/>
      <c r="B90" s="213"/>
      <c r="C90" s="231"/>
      <c r="D90" s="231"/>
      <c r="E90" s="213"/>
      <c r="F90" s="258"/>
      <c r="G90" s="213"/>
      <c r="H90" s="259"/>
      <c r="I90" s="249"/>
      <c r="J90" s="249"/>
      <c r="K90" s="213"/>
      <c r="L90" s="213"/>
      <c r="M90" s="213"/>
      <c r="N90" s="213"/>
      <c r="O90" s="213"/>
      <c r="P90" s="213"/>
      <c r="Q90" s="213"/>
      <c r="R90" s="213"/>
      <c r="S90" s="213"/>
      <c r="T90" s="213"/>
      <c r="U90" s="213"/>
      <c r="V90" s="213"/>
      <c r="W90" s="213"/>
      <c r="X90" s="213"/>
    </row>
    <row r="91" spans="1:24" ht="21" customHeight="1" x14ac:dyDescent="0.3">
      <c r="A91" s="257"/>
      <c r="B91" s="213"/>
      <c r="C91" s="231"/>
      <c r="D91" s="231"/>
      <c r="E91" s="213"/>
      <c r="F91" s="258"/>
      <c r="G91" s="213"/>
      <c r="H91" s="259"/>
      <c r="I91" s="249"/>
      <c r="J91" s="249"/>
      <c r="K91" s="213"/>
      <c r="L91" s="213"/>
      <c r="M91" s="213"/>
      <c r="N91" s="213"/>
      <c r="O91" s="213"/>
      <c r="P91" s="213"/>
      <c r="Q91" s="213"/>
      <c r="R91" s="213"/>
      <c r="S91" s="213"/>
      <c r="T91" s="213"/>
      <c r="U91" s="213"/>
      <c r="V91" s="213"/>
      <c r="W91" s="213"/>
      <c r="X91" s="213"/>
    </row>
    <row r="92" spans="1:24" ht="21" customHeight="1" x14ac:dyDescent="0.3">
      <c r="A92" s="257"/>
      <c r="B92" s="213"/>
      <c r="C92" s="231"/>
      <c r="D92" s="231"/>
      <c r="E92" s="213"/>
      <c r="F92" s="258"/>
      <c r="G92" s="213"/>
      <c r="H92" s="259"/>
      <c r="I92" s="249"/>
      <c r="J92" s="249"/>
      <c r="K92" s="213"/>
      <c r="L92" s="213"/>
      <c r="M92" s="213"/>
      <c r="N92" s="213"/>
      <c r="O92" s="213"/>
      <c r="P92" s="213"/>
      <c r="Q92" s="213"/>
      <c r="R92" s="213"/>
      <c r="S92" s="213"/>
      <c r="T92" s="213"/>
      <c r="U92" s="213"/>
      <c r="V92" s="213"/>
      <c r="W92" s="213"/>
      <c r="X92" s="213"/>
    </row>
    <row r="93" spans="1:24" ht="21" customHeight="1" x14ac:dyDescent="0.3">
      <c r="A93" s="257"/>
      <c r="B93" s="213"/>
      <c r="C93" s="231"/>
      <c r="D93" s="231"/>
      <c r="E93" s="213"/>
      <c r="F93" s="258"/>
      <c r="G93" s="213"/>
      <c r="H93" s="259"/>
      <c r="I93" s="249"/>
      <c r="J93" s="249"/>
      <c r="K93" s="213"/>
      <c r="L93" s="213"/>
      <c r="M93" s="213"/>
      <c r="N93" s="213"/>
      <c r="O93" s="213"/>
      <c r="P93" s="213"/>
      <c r="Q93" s="213"/>
      <c r="R93" s="213"/>
      <c r="S93" s="213"/>
      <c r="T93" s="213"/>
      <c r="U93" s="213"/>
      <c r="V93" s="213"/>
      <c r="W93" s="213"/>
      <c r="X93" s="213"/>
    </row>
    <row r="94" spans="1:24" ht="21" customHeight="1" x14ac:dyDescent="0.3">
      <c r="A94" s="257"/>
      <c r="B94" s="213"/>
      <c r="C94" s="231"/>
      <c r="D94" s="231"/>
      <c r="E94" s="213"/>
      <c r="F94" s="258"/>
      <c r="G94" s="213"/>
      <c r="H94" s="259"/>
      <c r="I94" s="249"/>
      <c r="J94" s="249"/>
      <c r="K94" s="213"/>
      <c r="L94" s="213"/>
      <c r="M94" s="213"/>
      <c r="N94" s="213"/>
      <c r="O94" s="213"/>
      <c r="P94" s="213"/>
      <c r="Q94" s="213"/>
      <c r="R94" s="213"/>
      <c r="S94" s="213"/>
      <c r="T94" s="213"/>
      <c r="U94" s="213"/>
      <c r="V94" s="213"/>
      <c r="W94" s="213"/>
      <c r="X94" s="213"/>
    </row>
    <row r="95" spans="1:24" ht="21" customHeight="1" x14ac:dyDescent="0.3">
      <c r="A95" s="257"/>
      <c r="B95" s="213"/>
      <c r="C95" s="231"/>
      <c r="D95" s="231"/>
      <c r="E95" s="213"/>
      <c r="F95" s="258"/>
      <c r="G95" s="213"/>
      <c r="H95" s="259"/>
      <c r="I95" s="249"/>
      <c r="J95" s="249"/>
      <c r="K95" s="213"/>
      <c r="L95" s="213"/>
      <c r="M95" s="213"/>
      <c r="N95" s="213"/>
      <c r="O95" s="213"/>
      <c r="P95" s="213"/>
      <c r="Q95" s="213"/>
      <c r="R95" s="213"/>
      <c r="S95" s="213"/>
      <c r="T95" s="213"/>
      <c r="U95" s="213"/>
      <c r="V95" s="213"/>
      <c r="W95" s="213"/>
      <c r="X95" s="213"/>
    </row>
    <row r="96" spans="1:24" ht="36" customHeight="1" x14ac:dyDescent="0.3">
      <c r="A96" s="257"/>
      <c r="B96" s="213"/>
      <c r="C96" s="231"/>
      <c r="D96" s="231"/>
      <c r="E96" s="213"/>
      <c r="F96" s="258"/>
      <c r="G96" s="213"/>
      <c r="H96" s="259"/>
      <c r="I96" s="249"/>
      <c r="J96" s="249"/>
      <c r="K96" s="213"/>
      <c r="L96" s="213"/>
      <c r="M96" s="213"/>
      <c r="N96" s="213"/>
      <c r="O96" s="213"/>
      <c r="P96" s="213"/>
      <c r="Q96" s="213"/>
      <c r="R96" s="213"/>
      <c r="S96" s="213"/>
      <c r="T96" s="213"/>
      <c r="U96" s="213"/>
      <c r="V96" s="213"/>
      <c r="W96" s="213"/>
      <c r="X96" s="213"/>
    </row>
    <row r="97" spans="1:26" ht="21" customHeight="1" x14ac:dyDescent="0.3">
      <c r="A97" s="257"/>
      <c r="B97" s="213"/>
      <c r="C97" s="231"/>
      <c r="D97" s="231"/>
      <c r="E97" s="213"/>
      <c r="F97" s="258"/>
      <c r="G97" s="213"/>
      <c r="H97" s="259"/>
      <c r="I97" s="249"/>
      <c r="J97" s="249"/>
      <c r="K97" s="213"/>
      <c r="L97" s="213"/>
      <c r="M97" s="213"/>
      <c r="N97" s="213"/>
      <c r="O97" s="213"/>
      <c r="P97" s="213"/>
      <c r="Q97" s="213"/>
      <c r="R97" s="213"/>
      <c r="S97" s="213"/>
      <c r="T97" s="213"/>
      <c r="U97" s="213"/>
      <c r="V97" s="213"/>
      <c r="W97" s="213"/>
      <c r="X97" s="213"/>
    </row>
    <row r="98" spans="1:26" ht="21" customHeight="1" x14ac:dyDescent="0.3">
      <c r="A98" s="257"/>
      <c r="B98" s="213"/>
      <c r="C98" s="231"/>
      <c r="D98" s="231"/>
      <c r="E98" s="213"/>
      <c r="F98" s="258"/>
      <c r="G98" s="213"/>
      <c r="H98" s="259"/>
      <c r="I98" s="249"/>
      <c r="J98" s="249"/>
      <c r="K98" s="213"/>
      <c r="L98" s="213"/>
      <c r="M98" s="213"/>
      <c r="N98" s="213"/>
      <c r="O98" s="213"/>
      <c r="P98" s="213"/>
      <c r="Q98" s="213"/>
      <c r="R98" s="213"/>
      <c r="S98" s="213"/>
      <c r="T98" s="213"/>
      <c r="U98" s="213"/>
      <c r="V98" s="213"/>
      <c r="W98" s="213"/>
      <c r="X98" s="213"/>
    </row>
    <row r="99" spans="1:26" ht="21" customHeight="1" x14ac:dyDescent="0.3">
      <c r="A99" s="257"/>
      <c r="B99" s="213"/>
      <c r="C99" s="231"/>
      <c r="D99" s="231"/>
      <c r="E99" s="213"/>
      <c r="F99" s="258"/>
      <c r="G99" s="213"/>
      <c r="H99" s="259"/>
      <c r="I99" s="249"/>
      <c r="J99" s="249"/>
      <c r="K99" s="213"/>
      <c r="L99" s="213"/>
      <c r="M99" s="213"/>
      <c r="N99" s="213"/>
      <c r="O99" s="213"/>
      <c r="P99" s="213"/>
      <c r="Q99" s="213"/>
      <c r="R99" s="213"/>
      <c r="S99" s="213"/>
      <c r="T99" s="213"/>
      <c r="U99" s="213"/>
      <c r="V99" s="213"/>
      <c r="W99" s="213"/>
      <c r="X99" s="213"/>
    </row>
    <row r="100" spans="1:26" ht="21" customHeight="1" x14ac:dyDescent="0.3">
      <c r="A100" s="257"/>
      <c r="B100" s="213"/>
      <c r="C100" s="231"/>
      <c r="D100" s="231"/>
      <c r="E100" s="213"/>
      <c r="F100" s="258"/>
      <c r="G100" s="213"/>
      <c r="H100" s="259"/>
      <c r="I100" s="249"/>
      <c r="J100" s="249"/>
      <c r="K100" s="213"/>
      <c r="L100" s="213"/>
      <c r="M100" s="213"/>
      <c r="N100" s="213"/>
      <c r="O100" s="213"/>
      <c r="P100" s="213"/>
      <c r="Q100" s="213"/>
      <c r="R100" s="213"/>
      <c r="S100" s="213"/>
      <c r="T100" s="213"/>
      <c r="U100" s="213"/>
      <c r="V100" s="213"/>
      <c r="W100" s="213"/>
      <c r="X100" s="213"/>
    </row>
    <row r="101" spans="1:26" ht="14.25" customHeight="1" x14ac:dyDescent="0.3">
      <c r="A101" s="256"/>
      <c r="B101" s="256"/>
      <c r="C101" s="257"/>
      <c r="D101" s="213"/>
      <c r="E101" s="231"/>
      <c r="F101" s="231"/>
      <c r="G101" s="213"/>
      <c r="H101" s="258"/>
      <c r="I101" s="213"/>
      <c r="J101" s="259"/>
      <c r="K101" s="249"/>
      <c r="L101" s="249"/>
      <c r="M101" s="258"/>
      <c r="N101" s="258"/>
      <c r="O101" s="258"/>
      <c r="P101" s="258"/>
      <c r="Q101" s="258"/>
      <c r="R101" s="258"/>
      <c r="S101" s="258"/>
      <c r="T101" s="258"/>
      <c r="U101" s="258"/>
      <c r="V101" s="258"/>
      <c r="W101" s="258"/>
      <c r="X101" s="258"/>
      <c r="Y101" s="258"/>
      <c r="Z101" s="258"/>
    </row>
    <row r="102" spans="1:26" ht="14.25" customHeight="1" x14ac:dyDescent="0.3">
      <c r="A102" s="256"/>
      <c r="B102" s="256"/>
      <c r="C102" s="257"/>
      <c r="D102" s="213"/>
      <c r="E102" s="231"/>
      <c r="F102" s="231"/>
      <c r="G102" s="213"/>
      <c r="H102" s="258"/>
      <c r="I102" s="213"/>
      <c r="J102" s="259"/>
      <c r="K102" s="249"/>
      <c r="L102" s="249"/>
      <c r="M102" s="258"/>
      <c r="N102" s="258"/>
      <c r="O102" s="258"/>
      <c r="P102" s="258"/>
      <c r="Q102" s="258"/>
      <c r="R102" s="258"/>
      <c r="S102" s="258"/>
      <c r="T102" s="258"/>
      <c r="U102" s="258"/>
      <c r="V102" s="258"/>
      <c r="W102" s="258"/>
      <c r="X102" s="258"/>
      <c r="Y102" s="258"/>
      <c r="Z102" s="258"/>
    </row>
    <row r="103" spans="1:26" ht="14.25" customHeight="1" x14ac:dyDescent="0.3">
      <c r="A103" s="256"/>
      <c r="B103" s="256"/>
      <c r="C103" s="257"/>
      <c r="D103" s="213"/>
      <c r="E103" s="231"/>
      <c r="F103" s="231"/>
      <c r="G103" s="213"/>
      <c r="H103" s="258"/>
      <c r="I103" s="213"/>
      <c r="J103" s="259"/>
      <c r="K103" s="249"/>
      <c r="L103" s="249"/>
      <c r="M103" s="258"/>
      <c r="N103" s="258"/>
      <c r="O103" s="258"/>
      <c r="P103" s="258"/>
      <c r="Q103" s="258"/>
      <c r="R103" s="258"/>
      <c r="S103" s="258"/>
      <c r="T103" s="258"/>
      <c r="U103" s="258"/>
      <c r="V103" s="258"/>
      <c r="W103" s="258"/>
      <c r="X103" s="258"/>
      <c r="Y103" s="258"/>
      <c r="Z103" s="258"/>
    </row>
    <row r="104" spans="1:26" ht="14.25" customHeight="1" x14ac:dyDescent="0.3">
      <c r="A104" s="256"/>
      <c r="B104" s="256"/>
      <c r="C104" s="257"/>
      <c r="D104" s="213"/>
      <c r="E104" s="231"/>
      <c r="F104" s="231"/>
      <c r="G104" s="213"/>
      <c r="H104" s="258"/>
      <c r="I104" s="213"/>
      <c r="J104" s="259"/>
      <c r="K104" s="249"/>
      <c r="L104" s="249"/>
      <c r="M104" s="258"/>
      <c r="N104" s="258"/>
      <c r="O104" s="258"/>
      <c r="P104" s="258"/>
      <c r="Q104" s="258"/>
      <c r="R104" s="258"/>
      <c r="S104" s="258"/>
      <c r="T104" s="258"/>
      <c r="U104" s="258"/>
      <c r="V104" s="258"/>
      <c r="W104" s="258"/>
      <c r="X104" s="258"/>
      <c r="Y104" s="258"/>
      <c r="Z104" s="258"/>
    </row>
    <row r="105" spans="1:26" ht="14.25" customHeight="1" x14ac:dyDescent="0.3">
      <c r="A105" s="256"/>
      <c r="B105" s="256"/>
      <c r="C105" s="257"/>
      <c r="D105" s="213"/>
      <c r="E105" s="231"/>
      <c r="F105" s="231"/>
      <c r="G105" s="213"/>
      <c r="H105" s="258"/>
      <c r="I105" s="213"/>
      <c r="J105" s="259"/>
      <c r="K105" s="249"/>
      <c r="L105" s="249"/>
      <c r="M105" s="258"/>
      <c r="N105" s="258"/>
      <c r="O105" s="258"/>
      <c r="P105" s="258"/>
      <c r="Q105" s="258"/>
      <c r="R105" s="258"/>
      <c r="S105" s="258"/>
      <c r="T105" s="258"/>
      <c r="U105" s="258"/>
      <c r="V105" s="258"/>
      <c r="W105" s="258"/>
      <c r="X105" s="258"/>
      <c r="Y105" s="258"/>
      <c r="Z105" s="258"/>
    </row>
    <row r="106" spans="1:26" ht="14.25" customHeight="1" x14ac:dyDescent="0.3">
      <c r="A106" s="256"/>
      <c r="B106" s="256"/>
      <c r="C106" s="257"/>
      <c r="D106" s="213"/>
      <c r="E106" s="231"/>
      <c r="F106" s="231"/>
      <c r="G106" s="213"/>
      <c r="H106" s="258"/>
      <c r="I106" s="213"/>
      <c r="J106" s="259"/>
      <c r="K106" s="249"/>
      <c r="L106" s="249"/>
      <c r="M106" s="258"/>
      <c r="N106" s="258"/>
      <c r="O106" s="258"/>
      <c r="P106" s="258"/>
      <c r="Q106" s="258"/>
      <c r="R106" s="258"/>
      <c r="S106" s="258"/>
      <c r="T106" s="258"/>
      <c r="U106" s="258"/>
      <c r="V106" s="258"/>
      <c r="W106" s="258"/>
      <c r="X106" s="258"/>
      <c r="Y106" s="258"/>
      <c r="Z106" s="258"/>
    </row>
    <row r="107" spans="1:26" ht="14.25" customHeight="1" x14ac:dyDescent="0.3">
      <c r="A107" s="256"/>
      <c r="B107" s="256"/>
      <c r="C107" s="257"/>
      <c r="D107" s="213"/>
      <c r="E107" s="231"/>
      <c r="F107" s="231"/>
      <c r="G107" s="213"/>
      <c r="H107" s="258"/>
      <c r="I107" s="213"/>
      <c r="J107" s="259"/>
      <c r="K107" s="249"/>
      <c r="L107" s="249"/>
      <c r="M107" s="258"/>
      <c r="N107" s="258"/>
      <c r="O107" s="258"/>
      <c r="P107" s="258"/>
      <c r="Q107" s="258"/>
      <c r="R107" s="258"/>
      <c r="S107" s="258"/>
      <c r="T107" s="258"/>
      <c r="U107" s="258"/>
      <c r="V107" s="258"/>
      <c r="W107" s="258"/>
      <c r="X107" s="258"/>
      <c r="Y107" s="258"/>
      <c r="Z107" s="258"/>
    </row>
    <row r="108" spans="1:26" ht="14.25" customHeight="1" x14ac:dyDescent="0.3">
      <c r="A108" s="256"/>
      <c r="B108" s="256"/>
      <c r="C108" s="257"/>
      <c r="D108" s="213"/>
      <c r="E108" s="231"/>
      <c r="F108" s="231"/>
      <c r="G108" s="213"/>
      <c r="H108" s="258"/>
      <c r="I108" s="213"/>
      <c r="J108" s="259"/>
      <c r="K108" s="249"/>
      <c r="L108" s="249"/>
      <c r="M108" s="258"/>
      <c r="N108" s="258"/>
      <c r="O108" s="258"/>
      <c r="P108" s="258"/>
      <c r="Q108" s="258"/>
      <c r="R108" s="258"/>
      <c r="S108" s="258"/>
      <c r="T108" s="258"/>
      <c r="U108" s="258"/>
      <c r="V108" s="258"/>
      <c r="W108" s="258"/>
      <c r="X108" s="258"/>
      <c r="Y108" s="258"/>
      <c r="Z108" s="258"/>
    </row>
    <row r="109" spans="1:26" ht="14.25" customHeight="1" x14ac:dyDescent="0.3">
      <c r="A109" s="256"/>
      <c r="B109" s="256"/>
      <c r="C109" s="257"/>
      <c r="D109" s="213"/>
      <c r="E109" s="231"/>
      <c r="F109" s="231"/>
      <c r="G109" s="213"/>
      <c r="H109" s="258"/>
      <c r="I109" s="213"/>
      <c r="J109" s="259"/>
      <c r="K109" s="249"/>
      <c r="L109" s="249"/>
      <c r="M109" s="258"/>
      <c r="N109" s="258"/>
      <c r="O109" s="258"/>
      <c r="P109" s="258"/>
      <c r="Q109" s="258"/>
      <c r="R109" s="258"/>
      <c r="S109" s="258"/>
      <c r="T109" s="258"/>
      <c r="U109" s="258"/>
      <c r="V109" s="258"/>
      <c r="W109" s="258"/>
      <c r="X109" s="258"/>
      <c r="Y109" s="258"/>
      <c r="Z109" s="258"/>
    </row>
    <row r="110" spans="1:26" ht="14.25" customHeight="1" x14ac:dyDescent="0.3">
      <c r="A110" s="256"/>
      <c r="B110" s="256"/>
      <c r="C110" s="257"/>
      <c r="D110" s="213"/>
      <c r="E110" s="231"/>
      <c r="F110" s="231"/>
      <c r="G110" s="213"/>
      <c r="H110" s="258"/>
      <c r="I110" s="213"/>
      <c r="J110" s="259"/>
      <c r="K110" s="249"/>
      <c r="L110" s="249"/>
      <c r="M110" s="258"/>
      <c r="N110" s="258"/>
      <c r="O110" s="258"/>
      <c r="P110" s="258"/>
      <c r="Q110" s="258"/>
      <c r="R110" s="258"/>
      <c r="S110" s="258"/>
      <c r="T110" s="258"/>
      <c r="U110" s="258"/>
      <c r="V110" s="258"/>
      <c r="W110" s="258"/>
      <c r="X110" s="258"/>
      <c r="Y110" s="258"/>
      <c r="Z110" s="258"/>
    </row>
    <row r="111" spans="1:26" ht="14.25" customHeight="1" x14ac:dyDescent="0.3">
      <c r="A111" s="256"/>
      <c r="B111" s="256"/>
      <c r="C111" s="257"/>
      <c r="D111" s="213"/>
      <c r="E111" s="231"/>
      <c r="F111" s="231"/>
      <c r="G111" s="213"/>
      <c r="H111" s="258"/>
      <c r="I111" s="213"/>
      <c r="J111" s="259"/>
      <c r="K111" s="249"/>
      <c r="L111" s="249"/>
      <c r="M111" s="258"/>
      <c r="N111" s="258"/>
      <c r="O111" s="258"/>
      <c r="P111" s="258"/>
      <c r="Q111" s="258"/>
      <c r="R111" s="258"/>
      <c r="S111" s="258"/>
      <c r="T111" s="258"/>
      <c r="U111" s="258"/>
      <c r="V111" s="258"/>
      <c r="W111" s="258"/>
      <c r="X111" s="258"/>
      <c r="Y111" s="258"/>
      <c r="Z111" s="258"/>
    </row>
    <row r="112" spans="1:26" ht="14.25" customHeight="1" x14ac:dyDescent="0.3">
      <c r="A112" s="256"/>
      <c r="B112" s="256"/>
      <c r="C112" s="257"/>
      <c r="D112" s="213"/>
      <c r="E112" s="231"/>
      <c r="F112" s="231"/>
      <c r="G112" s="213"/>
      <c r="H112" s="258"/>
      <c r="I112" s="213"/>
      <c r="J112" s="259"/>
      <c r="K112" s="249"/>
      <c r="L112" s="249"/>
      <c r="M112" s="258"/>
      <c r="N112" s="258"/>
      <c r="O112" s="258"/>
      <c r="P112" s="258"/>
      <c r="Q112" s="258"/>
      <c r="R112" s="258"/>
      <c r="S112" s="258"/>
      <c r="T112" s="258"/>
      <c r="U112" s="258"/>
      <c r="V112" s="258"/>
      <c r="W112" s="258"/>
      <c r="X112" s="258"/>
      <c r="Y112" s="258"/>
      <c r="Z112" s="258"/>
    </row>
    <row r="113" spans="1:26" ht="14.25" customHeight="1" x14ac:dyDescent="0.3">
      <c r="A113" s="256"/>
      <c r="B113" s="256"/>
      <c r="C113" s="257"/>
      <c r="D113" s="213"/>
      <c r="E113" s="231"/>
      <c r="F113" s="231"/>
      <c r="G113" s="213"/>
      <c r="H113" s="258"/>
      <c r="I113" s="213"/>
      <c r="J113" s="259"/>
      <c r="K113" s="249"/>
      <c r="L113" s="249"/>
      <c r="M113" s="258"/>
      <c r="N113" s="258"/>
      <c r="O113" s="258"/>
      <c r="P113" s="258"/>
      <c r="Q113" s="258"/>
      <c r="R113" s="258"/>
      <c r="S113" s="258"/>
      <c r="T113" s="258"/>
      <c r="U113" s="258"/>
      <c r="V113" s="258"/>
      <c r="W113" s="258"/>
      <c r="X113" s="258"/>
      <c r="Y113" s="258"/>
      <c r="Z113" s="258"/>
    </row>
    <row r="114" spans="1:26" ht="14.25" customHeight="1" x14ac:dyDescent="0.3">
      <c r="A114" s="256"/>
      <c r="B114" s="256"/>
      <c r="C114" s="257"/>
      <c r="D114" s="213"/>
      <c r="E114" s="231"/>
      <c r="F114" s="231"/>
      <c r="G114" s="213"/>
      <c r="H114" s="258"/>
      <c r="I114" s="213"/>
      <c r="J114" s="259"/>
      <c r="K114" s="249"/>
      <c r="L114" s="249"/>
      <c r="M114" s="258"/>
      <c r="N114" s="258"/>
      <c r="O114" s="258"/>
      <c r="P114" s="258"/>
      <c r="Q114" s="258"/>
      <c r="R114" s="258"/>
      <c r="S114" s="258"/>
      <c r="T114" s="258"/>
      <c r="U114" s="258"/>
      <c r="V114" s="258"/>
      <c r="W114" s="258"/>
      <c r="X114" s="258"/>
      <c r="Y114" s="258"/>
      <c r="Z114" s="258"/>
    </row>
    <row r="115" spans="1:26" ht="14.25" customHeight="1" x14ac:dyDescent="0.3">
      <c r="A115" s="256"/>
      <c r="B115" s="256"/>
      <c r="C115" s="257"/>
      <c r="D115" s="213"/>
      <c r="E115" s="231"/>
      <c r="F115" s="231"/>
      <c r="G115" s="213"/>
      <c r="H115" s="258"/>
      <c r="I115" s="213"/>
      <c r="J115" s="259"/>
      <c r="K115" s="249"/>
      <c r="L115" s="249"/>
      <c r="M115" s="258"/>
      <c r="N115" s="258"/>
      <c r="O115" s="258"/>
      <c r="P115" s="258"/>
      <c r="Q115" s="258"/>
      <c r="R115" s="258"/>
      <c r="S115" s="258"/>
      <c r="T115" s="258"/>
      <c r="U115" s="258"/>
      <c r="V115" s="258"/>
      <c r="W115" s="258"/>
      <c r="X115" s="258"/>
      <c r="Y115" s="258"/>
      <c r="Z115" s="258"/>
    </row>
    <row r="116" spans="1:26" ht="14.25" customHeight="1" x14ac:dyDescent="0.3">
      <c r="A116" s="256"/>
      <c r="B116" s="256"/>
      <c r="C116" s="257"/>
      <c r="D116" s="213"/>
      <c r="E116" s="231"/>
      <c r="F116" s="231"/>
      <c r="G116" s="213"/>
      <c r="H116" s="258"/>
      <c r="I116" s="213"/>
      <c r="J116" s="259"/>
      <c r="K116" s="249"/>
      <c r="L116" s="249"/>
      <c r="M116" s="258"/>
      <c r="N116" s="258"/>
      <c r="O116" s="258"/>
      <c r="P116" s="258"/>
      <c r="Q116" s="258"/>
      <c r="R116" s="258"/>
      <c r="S116" s="258"/>
      <c r="T116" s="258"/>
      <c r="U116" s="258"/>
      <c r="V116" s="258"/>
      <c r="W116" s="258"/>
      <c r="X116" s="258"/>
      <c r="Y116" s="258"/>
      <c r="Z116" s="258"/>
    </row>
    <row r="117" spans="1:26" ht="14.25" customHeight="1" x14ac:dyDescent="0.3">
      <c r="A117" s="256"/>
      <c r="B117" s="256"/>
      <c r="C117" s="257"/>
      <c r="D117" s="213"/>
      <c r="E117" s="231"/>
      <c r="F117" s="231"/>
      <c r="G117" s="213"/>
      <c r="H117" s="258"/>
      <c r="I117" s="213"/>
      <c r="J117" s="259"/>
      <c r="K117" s="249"/>
      <c r="L117" s="249"/>
      <c r="M117" s="258"/>
      <c r="N117" s="258"/>
      <c r="O117" s="258"/>
      <c r="P117" s="258"/>
      <c r="Q117" s="258"/>
      <c r="R117" s="258"/>
      <c r="S117" s="258"/>
      <c r="T117" s="258"/>
      <c r="U117" s="258"/>
      <c r="V117" s="258"/>
      <c r="W117" s="258"/>
      <c r="X117" s="258"/>
      <c r="Y117" s="258"/>
      <c r="Z117" s="258"/>
    </row>
    <row r="118" spans="1:26" ht="14.25" customHeight="1" x14ac:dyDescent="0.3">
      <c r="A118" s="256"/>
      <c r="B118" s="256"/>
      <c r="C118" s="257"/>
      <c r="D118" s="213"/>
      <c r="E118" s="231"/>
      <c r="F118" s="231"/>
      <c r="G118" s="213"/>
      <c r="H118" s="258"/>
      <c r="I118" s="213"/>
      <c r="J118" s="259"/>
      <c r="K118" s="249"/>
      <c r="L118" s="249"/>
      <c r="M118" s="258"/>
      <c r="N118" s="258"/>
      <c r="O118" s="258"/>
      <c r="P118" s="258"/>
      <c r="Q118" s="258"/>
      <c r="R118" s="258"/>
      <c r="S118" s="258"/>
      <c r="T118" s="258"/>
      <c r="U118" s="258"/>
      <c r="V118" s="258"/>
      <c r="W118" s="258"/>
      <c r="X118" s="258"/>
      <c r="Y118" s="258"/>
      <c r="Z118" s="258"/>
    </row>
    <row r="119" spans="1:26" ht="14.25" customHeight="1" x14ac:dyDescent="0.3">
      <c r="A119" s="256"/>
      <c r="B119" s="256"/>
      <c r="C119" s="257"/>
      <c r="D119" s="213"/>
      <c r="E119" s="231"/>
      <c r="F119" s="231"/>
      <c r="G119" s="213"/>
      <c r="H119" s="258"/>
      <c r="I119" s="213"/>
      <c r="J119" s="259"/>
      <c r="K119" s="249"/>
      <c r="L119" s="249"/>
      <c r="M119" s="258"/>
      <c r="N119" s="258"/>
      <c r="O119" s="258"/>
      <c r="P119" s="258"/>
      <c r="Q119" s="258"/>
      <c r="R119" s="258"/>
      <c r="S119" s="258"/>
      <c r="T119" s="258"/>
      <c r="U119" s="258"/>
      <c r="V119" s="258"/>
      <c r="W119" s="258"/>
      <c r="X119" s="258"/>
      <c r="Y119" s="258"/>
      <c r="Z119" s="258"/>
    </row>
    <row r="120" spans="1:26" ht="14.25" customHeight="1" x14ac:dyDescent="0.3">
      <c r="A120" s="256"/>
      <c r="B120" s="256"/>
      <c r="C120" s="257"/>
      <c r="D120" s="213"/>
      <c r="E120" s="231"/>
      <c r="F120" s="231"/>
      <c r="G120" s="213"/>
      <c r="H120" s="258"/>
      <c r="I120" s="213"/>
      <c r="J120" s="259"/>
      <c r="K120" s="249"/>
      <c r="L120" s="249"/>
      <c r="M120" s="258"/>
      <c r="N120" s="258"/>
      <c r="O120" s="258"/>
      <c r="P120" s="258"/>
      <c r="Q120" s="258"/>
      <c r="R120" s="258"/>
      <c r="S120" s="258"/>
      <c r="T120" s="258"/>
      <c r="U120" s="258"/>
      <c r="V120" s="258"/>
      <c r="W120" s="258"/>
      <c r="X120" s="258"/>
      <c r="Y120" s="258"/>
      <c r="Z120" s="258"/>
    </row>
    <row r="121" spans="1:26" ht="14.25" customHeight="1" x14ac:dyDescent="0.3">
      <c r="A121" s="256"/>
      <c r="B121" s="256"/>
      <c r="C121" s="257"/>
      <c r="D121" s="213"/>
      <c r="E121" s="231"/>
      <c r="F121" s="231"/>
      <c r="G121" s="213"/>
      <c r="H121" s="258"/>
      <c r="I121" s="213"/>
      <c r="J121" s="259"/>
      <c r="K121" s="249"/>
      <c r="L121" s="249"/>
      <c r="M121" s="258"/>
      <c r="N121" s="258"/>
      <c r="O121" s="258"/>
      <c r="P121" s="258"/>
      <c r="Q121" s="258"/>
      <c r="R121" s="258"/>
      <c r="S121" s="258"/>
      <c r="T121" s="258"/>
      <c r="U121" s="258"/>
      <c r="V121" s="258"/>
      <c r="W121" s="258"/>
      <c r="X121" s="258"/>
      <c r="Y121" s="258"/>
      <c r="Z121" s="258"/>
    </row>
    <row r="122" spans="1:26" ht="14.25" customHeight="1" x14ac:dyDescent="0.3">
      <c r="A122" s="256"/>
      <c r="B122" s="256"/>
      <c r="C122" s="257"/>
      <c r="D122" s="213"/>
      <c r="E122" s="231"/>
      <c r="F122" s="231"/>
      <c r="G122" s="213"/>
      <c r="H122" s="258"/>
      <c r="I122" s="213"/>
      <c r="J122" s="259"/>
      <c r="K122" s="249"/>
      <c r="L122" s="249"/>
      <c r="M122" s="258"/>
      <c r="N122" s="258"/>
      <c r="O122" s="258"/>
      <c r="P122" s="258"/>
      <c r="Q122" s="258"/>
      <c r="R122" s="258"/>
      <c r="S122" s="258"/>
      <c r="T122" s="258"/>
      <c r="U122" s="258"/>
      <c r="V122" s="258"/>
      <c r="W122" s="258"/>
      <c r="X122" s="258"/>
      <c r="Y122" s="258"/>
      <c r="Z122" s="258"/>
    </row>
    <row r="123" spans="1:26" ht="14.25" customHeight="1" x14ac:dyDescent="0.3">
      <c r="A123" s="256"/>
      <c r="B123" s="256"/>
      <c r="C123" s="257"/>
      <c r="D123" s="213"/>
      <c r="E123" s="231"/>
      <c r="F123" s="231"/>
      <c r="G123" s="213"/>
      <c r="H123" s="258"/>
      <c r="I123" s="213"/>
      <c r="J123" s="259"/>
      <c r="K123" s="249"/>
      <c r="L123" s="249"/>
      <c r="M123" s="258"/>
      <c r="N123" s="258"/>
      <c r="O123" s="258"/>
      <c r="P123" s="258"/>
      <c r="Q123" s="258"/>
      <c r="R123" s="258"/>
      <c r="S123" s="258"/>
      <c r="T123" s="258"/>
      <c r="U123" s="258"/>
      <c r="V123" s="258"/>
      <c r="W123" s="258"/>
      <c r="X123" s="258"/>
      <c r="Y123" s="258"/>
      <c r="Z123" s="258"/>
    </row>
    <row r="124" spans="1:26" ht="14.25" customHeight="1" x14ac:dyDescent="0.3">
      <c r="A124" s="256"/>
      <c r="B124" s="256"/>
      <c r="C124" s="257"/>
      <c r="D124" s="213"/>
      <c r="E124" s="231"/>
      <c r="F124" s="231"/>
      <c r="G124" s="213"/>
      <c r="H124" s="258"/>
      <c r="I124" s="213"/>
      <c r="J124" s="259"/>
      <c r="K124" s="249"/>
      <c r="L124" s="249"/>
      <c r="M124" s="258"/>
      <c r="N124" s="258"/>
      <c r="O124" s="258"/>
      <c r="P124" s="258"/>
      <c r="Q124" s="258"/>
      <c r="R124" s="258"/>
      <c r="S124" s="258"/>
      <c r="T124" s="258"/>
      <c r="U124" s="258"/>
      <c r="V124" s="258"/>
      <c r="W124" s="258"/>
      <c r="X124" s="258"/>
      <c r="Y124" s="258"/>
      <c r="Z124" s="258"/>
    </row>
    <row r="125" spans="1:26" ht="14.25" customHeight="1" x14ac:dyDescent="0.3">
      <c r="A125" s="256"/>
      <c r="B125" s="256"/>
      <c r="C125" s="257"/>
      <c r="D125" s="213"/>
      <c r="E125" s="231"/>
      <c r="F125" s="231"/>
      <c r="G125" s="213"/>
      <c r="H125" s="258"/>
      <c r="I125" s="213"/>
      <c r="J125" s="259"/>
      <c r="K125" s="249"/>
      <c r="L125" s="249"/>
      <c r="M125" s="258"/>
      <c r="N125" s="258"/>
      <c r="O125" s="258"/>
      <c r="P125" s="258"/>
      <c r="Q125" s="258"/>
      <c r="R125" s="258"/>
      <c r="S125" s="258"/>
      <c r="T125" s="258"/>
      <c r="U125" s="258"/>
      <c r="V125" s="258"/>
      <c r="W125" s="258"/>
      <c r="X125" s="258"/>
      <c r="Y125" s="258"/>
      <c r="Z125" s="258"/>
    </row>
    <row r="126" spans="1:26" ht="14.25" customHeight="1" x14ac:dyDescent="0.3">
      <c r="A126" s="256"/>
      <c r="B126" s="256"/>
      <c r="C126" s="257"/>
      <c r="D126" s="213"/>
      <c r="E126" s="231"/>
      <c r="F126" s="231"/>
      <c r="G126" s="213"/>
      <c r="H126" s="258"/>
      <c r="I126" s="213"/>
      <c r="J126" s="259"/>
      <c r="K126" s="249"/>
      <c r="L126" s="249"/>
      <c r="M126" s="258"/>
      <c r="N126" s="258"/>
      <c r="O126" s="258"/>
      <c r="P126" s="258"/>
      <c r="Q126" s="258"/>
      <c r="R126" s="258"/>
      <c r="S126" s="258"/>
      <c r="T126" s="258"/>
      <c r="U126" s="258"/>
      <c r="V126" s="258"/>
      <c r="W126" s="258"/>
      <c r="X126" s="258"/>
      <c r="Y126" s="258"/>
      <c r="Z126" s="258"/>
    </row>
    <row r="127" spans="1:26" ht="14.25" customHeight="1" x14ac:dyDescent="0.3">
      <c r="A127" s="256"/>
      <c r="B127" s="256"/>
      <c r="C127" s="257"/>
      <c r="D127" s="213"/>
      <c r="E127" s="231"/>
      <c r="F127" s="231"/>
      <c r="G127" s="213"/>
      <c r="H127" s="258"/>
      <c r="I127" s="213"/>
      <c r="J127" s="259"/>
      <c r="K127" s="249"/>
      <c r="L127" s="249"/>
      <c r="M127" s="258"/>
      <c r="N127" s="258"/>
      <c r="O127" s="258"/>
      <c r="P127" s="258"/>
      <c r="Q127" s="258"/>
      <c r="R127" s="258"/>
      <c r="S127" s="258"/>
      <c r="T127" s="258"/>
      <c r="U127" s="258"/>
      <c r="V127" s="258"/>
      <c r="W127" s="258"/>
      <c r="X127" s="258"/>
      <c r="Y127" s="258"/>
      <c r="Z127" s="258"/>
    </row>
    <row r="128" spans="1:26" ht="14.25" customHeight="1" x14ac:dyDescent="0.3">
      <c r="A128" s="256"/>
      <c r="B128" s="256"/>
      <c r="C128" s="257"/>
      <c r="D128" s="213"/>
      <c r="E128" s="231"/>
      <c r="F128" s="231"/>
      <c r="G128" s="213"/>
      <c r="H128" s="258"/>
      <c r="I128" s="213"/>
      <c r="J128" s="259"/>
      <c r="K128" s="249"/>
      <c r="L128" s="249"/>
      <c r="M128" s="258"/>
      <c r="N128" s="258"/>
      <c r="O128" s="258"/>
      <c r="P128" s="258"/>
      <c r="Q128" s="258"/>
      <c r="R128" s="258"/>
      <c r="S128" s="258"/>
      <c r="T128" s="258"/>
      <c r="U128" s="258"/>
      <c r="V128" s="258"/>
      <c r="W128" s="258"/>
      <c r="X128" s="258"/>
      <c r="Y128" s="258"/>
      <c r="Z128" s="258"/>
    </row>
    <row r="129" spans="1:26" ht="14.25" customHeight="1" x14ac:dyDescent="0.3">
      <c r="A129" s="256"/>
      <c r="B129" s="256"/>
      <c r="C129" s="257"/>
      <c r="D129" s="213"/>
      <c r="E129" s="231"/>
      <c r="F129" s="231"/>
      <c r="G129" s="213"/>
      <c r="H129" s="258"/>
      <c r="I129" s="213"/>
      <c r="J129" s="259"/>
      <c r="K129" s="249"/>
      <c r="L129" s="249"/>
      <c r="M129" s="258"/>
      <c r="N129" s="258"/>
      <c r="O129" s="258"/>
      <c r="P129" s="258"/>
      <c r="Q129" s="258"/>
      <c r="R129" s="258"/>
      <c r="S129" s="258"/>
      <c r="T129" s="258"/>
      <c r="U129" s="258"/>
      <c r="V129" s="258"/>
      <c r="W129" s="258"/>
      <c r="X129" s="258"/>
      <c r="Y129" s="258"/>
      <c r="Z129" s="258"/>
    </row>
    <row r="130" spans="1:26" ht="14.25" customHeight="1" x14ac:dyDescent="0.3">
      <c r="A130" s="256"/>
      <c r="B130" s="256"/>
      <c r="C130" s="257"/>
      <c r="D130" s="213"/>
      <c r="E130" s="231"/>
      <c r="F130" s="231"/>
      <c r="G130" s="213"/>
      <c r="H130" s="258"/>
      <c r="I130" s="213"/>
      <c r="J130" s="259"/>
      <c r="K130" s="249"/>
      <c r="L130" s="249"/>
      <c r="M130" s="258"/>
      <c r="N130" s="258"/>
      <c r="O130" s="258"/>
      <c r="P130" s="258"/>
      <c r="Q130" s="258"/>
      <c r="R130" s="258"/>
      <c r="S130" s="258"/>
      <c r="T130" s="258"/>
      <c r="U130" s="258"/>
      <c r="V130" s="258"/>
      <c r="W130" s="258"/>
      <c r="X130" s="258"/>
      <c r="Y130" s="258"/>
      <c r="Z130" s="258"/>
    </row>
    <row r="131" spans="1:26" ht="14.25" customHeight="1" x14ac:dyDescent="0.3">
      <c r="A131" s="256"/>
      <c r="B131" s="256"/>
      <c r="C131" s="257"/>
      <c r="D131" s="213"/>
      <c r="E131" s="231"/>
      <c r="F131" s="231"/>
      <c r="G131" s="213"/>
      <c r="H131" s="258"/>
      <c r="I131" s="213"/>
      <c r="J131" s="259"/>
      <c r="K131" s="249"/>
      <c r="L131" s="249"/>
      <c r="M131" s="258"/>
      <c r="N131" s="258"/>
      <c r="O131" s="258"/>
      <c r="P131" s="258"/>
      <c r="Q131" s="258"/>
      <c r="R131" s="258"/>
      <c r="S131" s="258"/>
      <c r="T131" s="258"/>
      <c r="U131" s="258"/>
      <c r="V131" s="258"/>
      <c r="W131" s="258"/>
      <c r="X131" s="258"/>
      <c r="Y131" s="258"/>
      <c r="Z131" s="258"/>
    </row>
    <row r="132" spans="1:26" ht="14.25" customHeight="1" x14ac:dyDescent="0.3">
      <c r="A132" s="256"/>
      <c r="B132" s="256"/>
      <c r="C132" s="257"/>
      <c r="D132" s="213"/>
      <c r="E132" s="231"/>
      <c r="F132" s="231"/>
      <c r="G132" s="213"/>
      <c r="H132" s="258"/>
      <c r="I132" s="213"/>
      <c r="J132" s="259"/>
      <c r="K132" s="249"/>
      <c r="L132" s="249"/>
      <c r="M132" s="258"/>
      <c r="N132" s="258"/>
      <c r="O132" s="258"/>
      <c r="P132" s="258"/>
      <c r="Q132" s="258"/>
      <c r="R132" s="258"/>
      <c r="S132" s="258"/>
      <c r="T132" s="258"/>
      <c r="U132" s="258"/>
      <c r="V132" s="258"/>
      <c r="W132" s="258"/>
      <c r="X132" s="258"/>
      <c r="Y132" s="258"/>
      <c r="Z132" s="258"/>
    </row>
    <row r="133" spans="1:26" ht="14.25" customHeight="1" x14ac:dyDescent="0.3">
      <c r="A133" s="256"/>
      <c r="B133" s="256"/>
      <c r="C133" s="257"/>
      <c r="D133" s="213"/>
      <c r="E133" s="231"/>
      <c r="F133" s="231"/>
      <c r="G133" s="213"/>
      <c r="H133" s="258"/>
      <c r="I133" s="213"/>
      <c r="J133" s="259"/>
      <c r="K133" s="249"/>
      <c r="L133" s="249"/>
      <c r="M133" s="258"/>
      <c r="N133" s="258"/>
      <c r="O133" s="258"/>
      <c r="P133" s="258"/>
      <c r="Q133" s="258"/>
      <c r="R133" s="258"/>
      <c r="S133" s="258"/>
      <c r="T133" s="258"/>
      <c r="U133" s="258"/>
      <c r="V133" s="258"/>
      <c r="W133" s="258"/>
      <c r="X133" s="258"/>
      <c r="Y133" s="258"/>
      <c r="Z133" s="258"/>
    </row>
    <row r="134" spans="1:26" ht="14.25" customHeight="1" x14ac:dyDescent="0.3">
      <c r="A134" s="256"/>
      <c r="B134" s="256"/>
      <c r="C134" s="257"/>
      <c r="D134" s="213"/>
      <c r="E134" s="231"/>
      <c r="F134" s="231"/>
      <c r="G134" s="213"/>
      <c r="H134" s="258"/>
      <c r="I134" s="213"/>
      <c r="J134" s="259"/>
      <c r="K134" s="249"/>
      <c r="L134" s="249"/>
      <c r="M134" s="258"/>
      <c r="N134" s="258"/>
      <c r="O134" s="258"/>
      <c r="P134" s="258"/>
      <c r="Q134" s="258"/>
      <c r="R134" s="258"/>
      <c r="S134" s="258"/>
      <c r="T134" s="258"/>
      <c r="U134" s="258"/>
      <c r="V134" s="258"/>
      <c r="W134" s="258"/>
      <c r="X134" s="258"/>
      <c r="Y134" s="258"/>
      <c r="Z134" s="258"/>
    </row>
    <row r="135" spans="1:26" ht="14.25" customHeight="1" x14ac:dyDescent="0.3">
      <c r="A135" s="256"/>
      <c r="B135" s="256"/>
      <c r="C135" s="257"/>
      <c r="D135" s="213"/>
      <c r="E135" s="231"/>
      <c r="F135" s="231"/>
      <c r="G135" s="213"/>
      <c r="H135" s="258"/>
      <c r="I135" s="213"/>
      <c r="J135" s="259"/>
      <c r="K135" s="249"/>
      <c r="L135" s="249"/>
      <c r="M135" s="258"/>
      <c r="N135" s="258"/>
      <c r="O135" s="258"/>
      <c r="P135" s="258"/>
      <c r="Q135" s="258"/>
      <c r="R135" s="258"/>
      <c r="S135" s="258"/>
      <c r="T135" s="258"/>
      <c r="U135" s="258"/>
      <c r="V135" s="258"/>
      <c r="W135" s="258"/>
      <c r="X135" s="258"/>
      <c r="Y135" s="258"/>
      <c r="Z135" s="258"/>
    </row>
    <row r="136" spans="1:26" ht="14.25" customHeight="1" x14ac:dyDescent="0.3">
      <c r="A136" s="256"/>
      <c r="B136" s="256"/>
      <c r="C136" s="257"/>
      <c r="D136" s="213"/>
      <c r="E136" s="231"/>
      <c r="F136" s="231"/>
      <c r="G136" s="213"/>
      <c r="H136" s="258"/>
      <c r="I136" s="213"/>
      <c r="J136" s="259"/>
      <c r="K136" s="249"/>
      <c r="L136" s="249"/>
      <c r="M136" s="258"/>
      <c r="N136" s="258"/>
      <c r="O136" s="258"/>
      <c r="P136" s="258"/>
      <c r="Q136" s="258"/>
      <c r="R136" s="258"/>
      <c r="S136" s="258"/>
      <c r="T136" s="258"/>
      <c r="U136" s="258"/>
      <c r="V136" s="258"/>
      <c r="W136" s="258"/>
      <c r="X136" s="258"/>
      <c r="Y136" s="258"/>
      <c r="Z136" s="258"/>
    </row>
    <row r="137" spans="1:26" ht="14.25" customHeight="1" x14ac:dyDescent="0.3">
      <c r="A137" s="256"/>
      <c r="B137" s="256"/>
      <c r="C137" s="257"/>
      <c r="D137" s="213"/>
      <c r="E137" s="231"/>
      <c r="F137" s="231"/>
      <c r="G137" s="213"/>
      <c r="H137" s="258"/>
      <c r="I137" s="213"/>
      <c r="J137" s="259"/>
      <c r="K137" s="249"/>
      <c r="L137" s="249"/>
      <c r="M137" s="258"/>
      <c r="N137" s="258"/>
      <c r="O137" s="258"/>
      <c r="P137" s="258"/>
      <c r="Q137" s="258"/>
      <c r="R137" s="258"/>
      <c r="S137" s="258"/>
      <c r="T137" s="258"/>
      <c r="U137" s="258"/>
      <c r="V137" s="258"/>
      <c r="W137" s="258"/>
      <c r="X137" s="258"/>
      <c r="Y137" s="258"/>
      <c r="Z137" s="258"/>
    </row>
    <row r="138" spans="1:26" ht="14.25" customHeight="1" x14ac:dyDescent="0.3">
      <c r="A138" s="256"/>
      <c r="B138" s="256"/>
      <c r="C138" s="257"/>
      <c r="D138" s="213"/>
      <c r="E138" s="231"/>
      <c r="F138" s="231"/>
      <c r="G138" s="213"/>
      <c r="H138" s="258"/>
      <c r="I138" s="213"/>
      <c r="J138" s="259"/>
      <c r="K138" s="249"/>
      <c r="L138" s="249"/>
      <c r="M138" s="258"/>
      <c r="N138" s="258"/>
      <c r="O138" s="258"/>
      <c r="P138" s="258"/>
      <c r="Q138" s="258"/>
      <c r="R138" s="258"/>
      <c r="S138" s="258"/>
      <c r="T138" s="258"/>
      <c r="U138" s="258"/>
      <c r="V138" s="258"/>
      <c r="W138" s="258"/>
      <c r="X138" s="258"/>
      <c r="Y138" s="258"/>
      <c r="Z138" s="258"/>
    </row>
    <row r="139" spans="1:26" ht="14.25" customHeight="1" x14ac:dyDescent="0.3">
      <c r="A139" s="256"/>
      <c r="B139" s="256"/>
      <c r="C139" s="257"/>
      <c r="D139" s="213"/>
      <c r="E139" s="231"/>
      <c r="F139" s="231"/>
      <c r="G139" s="213"/>
      <c r="H139" s="258"/>
      <c r="I139" s="213"/>
      <c r="J139" s="259"/>
      <c r="K139" s="249"/>
      <c r="L139" s="249"/>
      <c r="M139" s="258"/>
      <c r="N139" s="258"/>
      <c r="O139" s="258"/>
      <c r="P139" s="258"/>
      <c r="Q139" s="258"/>
      <c r="R139" s="258"/>
      <c r="S139" s="258"/>
      <c r="T139" s="258"/>
      <c r="U139" s="258"/>
      <c r="V139" s="258"/>
      <c r="W139" s="258"/>
      <c r="X139" s="258"/>
      <c r="Y139" s="258"/>
      <c r="Z139" s="258"/>
    </row>
    <row r="140" spans="1:26" ht="14.25" customHeight="1" x14ac:dyDescent="0.3">
      <c r="A140" s="256"/>
      <c r="B140" s="256"/>
      <c r="C140" s="257"/>
      <c r="D140" s="213"/>
      <c r="E140" s="231"/>
      <c r="F140" s="231"/>
      <c r="G140" s="213"/>
      <c r="H140" s="258"/>
      <c r="I140" s="213"/>
      <c r="J140" s="259"/>
      <c r="K140" s="249"/>
      <c r="L140" s="249"/>
      <c r="M140" s="258"/>
      <c r="N140" s="258"/>
      <c r="O140" s="258"/>
      <c r="P140" s="258"/>
      <c r="Q140" s="258"/>
      <c r="R140" s="258"/>
      <c r="S140" s="258"/>
      <c r="T140" s="258"/>
      <c r="U140" s="258"/>
      <c r="V140" s="258"/>
      <c r="W140" s="258"/>
      <c r="X140" s="258"/>
      <c r="Y140" s="258"/>
      <c r="Z140" s="258"/>
    </row>
    <row r="141" spans="1:26" ht="14.25" customHeight="1" x14ac:dyDescent="0.3">
      <c r="A141" s="256"/>
      <c r="B141" s="256"/>
      <c r="C141" s="257"/>
      <c r="D141" s="213"/>
      <c r="E141" s="231"/>
      <c r="F141" s="231"/>
      <c r="G141" s="213"/>
      <c r="H141" s="258"/>
      <c r="I141" s="213"/>
      <c r="J141" s="259"/>
      <c r="K141" s="249"/>
      <c r="L141" s="249"/>
      <c r="M141" s="258"/>
      <c r="N141" s="258"/>
      <c r="O141" s="258"/>
      <c r="P141" s="258"/>
      <c r="Q141" s="258"/>
      <c r="R141" s="258"/>
      <c r="S141" s="258"/>
      <c r="T141" s="258"/>
      <c r="U141" s="258"/>
      <c r="V141" s="258"/>
      <c r="W141" s="258"/>
      <c r="X141" s="258"/>
      <c r="Y141" s="258"/>
      <c r="Z141" s="258"/>
    </row>
    <row r="142" spans="1:26" ht="14.25" customHeight="1" x14ac:dyDescent="0.3">
      <c r="A142" s="256"/>
      <c r="B142" s="256"/>
      <c r="C142" s="257"/>
      <c r="D142" s="213"/>
      <c r="E142" s="231"/>
      <c r="F142" s="231"/>
      <c r="G142" s="213"/>
      <c r="H142" s="258"/>
      <c r="I142" s="213"/>
      <c r="J142" s="259"/>
      <c r="K142" s="249"/>
      <c r="L142" s="249"/>
      <c r="M142" s="258"/>
      <c r="N142" s="258"/>
      <c r="O142" s="258"/>
      <c r="P142" s="258"/>
      <c r="Q142" s="258"/>
      <c r="R142" s="258"/>
      <c r="S142" s="258"/>
      <c r="T142" s="258"/>
      <c r="U142" s="258"/>
      <c r="V142" s="258"/>
      <c r="W142" s="258"/>
      <c r="X142" s="258"/>
      <c r="Y142" s="258"/>
      <c r="Z142" s="258"/>
    </row>
    <row r="143" spans="1:26" ht="14.25" customHeight="1" x14ac:dyDescent="0.3">
      <c r="A143" s="256"/>
      <c r="B143" s="256"/>
      <c r="C143" s="257"/>
      <c r="D143" s="213"/>
      <c r="E143" s="231"/>
      <c r="F143" s="231"/>
      <c r="G143" s="213"/>
      <c r="H143" s="258"/>
      <c r="I143" s="213"/>
      <c r="J143" s="259"/>
      <c r="K143" s="249"/>
      <c r="L143" s="249"/>
      <c r="M143" s="258"/>
      <c r="N143" s="258"/>
      <c r="O143" s="258"/>
      <c r="P143" s="258"/>
      <c r="Q143" s="258"/>
      <c r="R143" s="258"/>
      <c r="S143" s="258"/>
      <c r="T143" s="258"/>
      <c r="U143" s="258"/>
      <c r="V143" s="258"/>
      <c r="W143" s="258"/>
      <c r="X143" s="258"/>
      <c r="Y143" s="258"/>
      <c r="Z143" s="258"/>
    </row>
    <row r="144" spans="1:26" ht="14.25" customHeight="1" x14ac:dyDescent="0.3">
      <c r="A144" s="256"/>
      <c r="B144" s="256"/>
      <c r="C144" s="257"/>
      <c r="D144" s="213"/>
      <c r="E144" s="231"/>
      <c r="F144" s="231"/>
      <c r="G144" s="213"/>
      <c r="H144" s="258"/>
      <c r="I144" s="213"/>
      <c r="J144" s="259"/>
      <c r="K144" s="249"/>
      <c r="L144" s="249"/>
      <c r="M144" s="258"/>
      <c r="N144" s="258"/>
      <c r="O144" s="258"/>
      <c r="P144" s="258"/>
      <c r="Q144" s="258"/>
      <c r="R144" s="258"/>
      <c r="S144" s="258"/>
      <c r="T144" s="258"/>
      <c r="U144" s="258"/>
      <c r="V144" s="258"/>
      <c r="W144" s="258"/>
      <c r="X144" s="258"/>
      <c r="Y144" s="258"/>
      <c r="Z144" s="258"/>
    </row>
    <row r="145" spans="1:26" ht="14.25" customHeight="1" x14ac:dyDescent="0.3">
      <c r="A145" s="256"/>
      <c r="B145" s="256"/>
      <c r="C145" s="257"/>
      <c r="D145" s="213"/>
      <c r="E145" s="231"/>
      <c r="F145" s="231"/>
      <c r="G145" s="213"/>
      <c r="H145" s="258"/>
      <c r="I145" s="213"/>
      <c r="J145" s="259"/>
      <c r="K145" s="249"/>
      <c r="L145" s="249"/>
      <c r="M145" s="258"/>
      <c r="N145" s="258"/>
      <c r="O145" s="258"/>
      <c r="P145" s="258"/>
      <c r="Q145" s="258"/>
      <c r="R145" s="258"/>
      <c r="S145" s="258"/>
      <c r="T145" s="258"/>
      <c r="U145" s="258"/>
      <c r="V145" s="258"/>
      <c r="W145" s="258"/>
      <c r="X145" s="258"/>
      <c r="Y145" s="258"/>
      <c r="Z145" s="258"/>
    </row>
    <row r="146" spans="1:26" ht="14.25" customHeight="1" x14ac:dyDescent="0.3">
      <c r="A146" s="256"/>
      <c r="B146" s="256"/>
      <c r="C146" s="257"/>
      <c r="D146" s="213"/>
      <c r="E146" s="231"/>
      <c r="F146" s="231"/>
      <c r="G146" s="213"/>
      <c r="H146" s="258"/>
      <c r="I146" s="213"/>
      <c r="J146" s="259"/>
      <c r="K146" s="249"/>
      <c r="L146" s="249"/>
      <c r="M146" s="258"/>
      <c r="N146" s="258"/>
      <c r="O146" s="258"/>
      <c r="P146" s="258"/>
      <c r="Q146" s="258"/>
      <c r="R146" s="258"/>
      <c r="S146" s="258"/>
      <c r="T146" s="258"/>
      <c r="U146" s="258"/>
      <c r="V146" s="258"/>
      <c r="W146" s="258"/>
      <c r="X146" s="258"/>
      <c r="Y146" s="258"/>
      <c r="Z146" s="258"/>
    </row>
    <row r="147" spans="1:26" ht="14.25" customHeight="1" x14ac:dyDescent="0.3">
      <c r="A147" s="256"/>
      <c r="B147" s="256"/>
      <c r="C147" s="257"/>
      <c r="D147" s="213"/>
      <c r="E147" s="231"/>
      <c r="F147" s="231"/>
      <c r="G147" s="213"/>
      <c r="H147" s="258"/>
      <c r="I147" s="213"/>
      <c r="J147" s="259"/>
      <c r="K147" s="249"/>
      <c r="L147" s="249"/>
      <c r="M147" s="258"/>
      <c r="N147" s="258"/>
      <c r="O147" s="258"/>
      <c r="P147" s="258"/>
      <c r="Q147" s="258"/>
      <c r="R147" s="258"/>
      <c r="S147" s="258"/>
      <c r="T147" s="258"/>
      <c r="U147" s="258"/>
      <c r="V147" s="258"/>
      <c r="W147" s="258"/>
      <c r="X147" s="258"/>
      <c r="Y147" s="258"/>
      <c r="Z147" s="258"/>
    </row>
    <row r="148" spans="1:26" ht="14.25" customHeight="1" x14ac:dyDescent="0.3">
      <c r="A148" s="256"/>
      <c r="B148" s="256"/>
      <c r="C148" s="257"/>
      <c r="D148" s="213"/>
      <c r="E148" s="231"/>
      <c r="F148" s="231"/>
      <c r="G148" s="213"/>
      <c r="H148" s="258"/>
      <c r="I148" s="213"/>
      <c r="J148" s="259"/>
      <c r="K148" s="249"/>
      <c r="L148" s="249"/>
      <c r="M148" s="258"/>
      <c r="N148" s="258"/>
      <c r="O148" s="258"/>
      <c r="P148" s="258"/>
      <c r="Q148" s="258"/>
      <c r="R148" s="258"/>
      <c r="S148" s="258"/>
      <c r="T148" s="258"/>
      <c r="U148" s="258"/>
      <c r="V148" s="258"/>
      <c r="W148" s="258"/>
      <c r="X148" s="258"/>
      <c r="Y148" s="258"/>
      <c r="Z148" s="258"/>
    </row>
    <row r="149" spans="1:26" ht="14.25" customHeight="1" x14ac:dyDescent="0.3">
      <c r="A149" s="256"/>
      <c r="B149" s="256"/>
      <c r="C149" s="257"/>
      <c r="D149" s="213"/>
      <c r="E149" s="231"/>
      <c r="F149" s="231"/>
      <c r="G149" s="213"/>
      <c r="H149" s="258"/>
      <c r="I149" s="213"/>
      <c r="J149" s="259"/>
      <c r="K149" s="249"/>
      <c r="L149" s="249"/>
      <c r="M149" s="258"/>
      <c r="N149" s="258"/>
      <c r="O149" s="258"/>
      <c r="P149" s="258"/>
      <c r="Q149" s="258"/>
      <c r="R149" s="258"/>
      <c r="S149" s="258"/>
      <c r="T149" s="258"/>
      <c r="U149" s="258"/>
      <c r="V149" s="258"/>
      <c r="W149" s="258"/>
      <c r="X149" s="258"/>
      <c r="Y149" s="258"/>
      <c r="Z149" s="258"/>
    </row>
    <row r="150" spans="1:26" ht="14.25" customHeight="1" x14ac:dyDescent="0.3">
      <c r="A150" s="256"/>
      <c r="B150" s="256"/>
      <c r="C150" s="257"/>
      <c r="D150" s="213"/>
      <c r="E150" s="231"/>
      <c r="F150" s="231"/>
      <c r="G150" s="213"/>
      <c r="H150" s="258"/>
      <c r="I150" s="213"/>
      <c r="J150" s="259"/>
      <c r="K150" s="249"/>
      <c r="L150" s="249"/>
      <c r="M150" s="258"/>
      <c r="N150" s="258"/>
      <c r="O150" s="258"/>
      <c r="P150" s="258"/>
      <c r="Q150" s="258"/>
      <c r="R150" s="258"/>
      <c r="S150" s="258"/>
      <c r="T150" s="258"/>
      <c r="U150" s="258"/>
      <c r="V150" s="258"/>
      <c r="W150" s="258"/>
      <c r="X150" s="258"/>
      <c r="Y150" s="258"/>
      <c r="Z150" s="258"/>
    </row>
    <row r="151" spans="1:26" ht="14.25" customHeight="1" x14ac:dyDescent="0.3">
      <c r="A151" s="256"/>
      <c r="B151" s="256"/>
      <c r="C151" s="257"/>
      <c r="D151" s="213"/>
      <c r="E151" s="231"/>
      <c r="F151" s="231"/>
      <c r="G151" s="213"/>
      <c r="H151" s="258"/>
      <c r="I151" s="213"/>
      <c r="J151" s="259"/>
      <c r="K151" s="249"/>
      <c r="L151" s="249"/>
      <c r="M151" s="258"/>
      <c r="N151" s="258"/>
      <c r="O151" s="258"/>
      <c r="P151" s="258"/>
      <c r="Q151" s="258"/>
      <c r="R151" s="258"/>
      <c r="S151" s="258"/>
      <c r="T151" s="258"/>
      <c r="U151" s="258"/>
      <c r="V151" s="258"/>
      <c r="W151" s="258"/>
      <c r="X151" s="258"/>
      <c r="Y151" s="258"/>
      <c r="Z151" s="258"/>
    </row>
    <row r="152" spans="1:26" ht="14.25" customHeight="1" x14ac:dyDescent="0.3">
      <c r="A152" s="256"/>
      <c r="B152" s="256"/>
      <c r="C152" s="257"/>
      <c r="D152" s="213"/>
      <c r="E152" s="231"/>
      <c r="F152" s="231"/>
      <c r="G152" s="213"/>
      <c r="H152" s="258"/>
      <c r="I152" s="213"/>
      <c r="J152" s="259"/>
      <c r="K152" s="249"/>
      <c r="L152" s="249"/>
      <c r="M152" s="258"/>
      <c r="N152" s="258"/>
      <c r="O152" s="258"/>
      <c r="P152" s="258"/>
      <c r="Q152" s="258"/>
      <c r="R152" s="258"/>
      <c r="S152" s="258"/>
      <c r="T152" s="258"/>
      <c r="U152" s="258"/>
      <c r="V152" s="258"/>
      <c r="W152" s="258"/>
      <c r="X152" s="258"/>
      <c r="Y152" s="258"/>
      <c r="Z152" s="258"/>
    </row>
    <row r="153" spans="1:26" ht="14.25" customHeight="1" x14ac:dyDescent="0.3">
      <c r="A153" s="256"/>
      <c r="B153" s="256"/>
      <c r="C153" s="257"/>
      <c r="D153" s="213"/>
      <c r="E153" s="231"/>
      <c r="F153" s="231"/>
      <c r="G153" s="213"/>
      <c r="H153" s="258"/>
      <c r="I153" s="213"/>
      <c r="J153" s="259"/>
      <c r="K153" s="249"/>
      <c r="L153" s="249"/>
      <c r="M153" s="258"/>
      <c r="N153" s="258"/>
      <c r="O153" s="258"/>
      <c r="P153" s="258"/>
      <c r="Q153" s="258"/>
      <c r="R153" s="258"/>
      <c r="S153" s="258"/>
      <c r="T153" s="258"/>
      <c r="U153" s="258"/>
      <c r="V153" s="258"/>
      <c r="W153" s="258"/>
      <c r="X153" s="258"/>
      <c r="Y153" s="258"/>
      <c r="Z153" s="258"/>
    </row>
    <row r="154" spans="1:26" ht="14.25" customHeight="1" x14ac:dyDescent="0.3">
      <c r="A154" s="256"/>
      <c r="B154" s="256"/>
      <c r="C154" s="257"/>
      <c r="D154" s="213"/>
      <c r="E154" s="231"/>
      <c r="F154" s="231"/>
      <c r="G154" s="213"/>
      <c r="H154" s="258"/>
      <c r="I154" s="213"/>
      <c r="J154" s="259"/>
      <c r="K154" s="249"/>
      <c r="L154" s="249"/>
      <c r="M154" s="258"/>
      <c r="N154" s="258"/>
      <c r="O154" s="258"/>
      <c r="P154" s="258"/>
      <c r="Q154" s="258"/>
      <c r="R154" s="258"/>
      <c r="S154" s="258"/>
      <c r="T154" s="258"/>
      <c r="U154" s="258"/>
      <c r="V154" s="258"/>
      <c r="W154" s="258"/>
      <c r="X154" s="258"/>
      <c r="Y154" s="258"/>
      <c r="Z154" s="258"/>
    </row>
    <row r="155" spans="1:26" ht="14.25" customHeight="1" x14ac:dyDescent="0.3">
      <c r="A155" s="256"/>
      <c r="B155" s="256"/>
      <c r="C155" s="257"/>
      <c r="D155" s="213"/>
      <c r="E155" s="231"/>
      <c r="F155" s="231"/>
      <c r="G155" s="213"/>
      <c r="H155" s="258"/>
      <c r="I155" s="213"/>
      <c r="J155" s="259"/>
      <c r="K155" s="249"/>
      <c r="L155" s="249"/>
      <c r="M155" s="258"/>
      <c r="N155" s="258"/>
      <c r="O155" s="258"/>
      <c r="P155" s="258"/>
      <c r="Q155" s="258"/>
      <c r="R155" s="258"/>
      <c r="S155" s="258"/>
      <c r="T155" s="258"/>
      <c r="U155" s="258"/>
      <c r="V155" s="258"/>
      <c r="W155" s="258"/>
      <c r="X155" s="258"/>
      <c r="Y155" s="258"/>
      <c r="Z155" s="258"/>
    </row>
    <row r="156" spans="1:26" ht="14.25" customHeight="1" x14ac:dyDescent="0.3">
      <c r="A156" s="256"/>
      <c r="B156" s="256"/>
      <c r="C156" s="257"/>
      <c r="D156" s="213"/>
      <c r="E156" s="231"/>
      <c r="F156" s="231"/>
      <c r="G156" s="213"/>
      <c r="H156" s="258"/>
      <c r="I156" s="213"/>
      <c r="J156" s="259"/>
      <c r="K156" s="249"/>
      <c r="L156" s="249"/>
      <c r="M156" s="258"/>
      <c r="N156" s="258"/>
      <c r="O156" s="258"/>
      <c r="P156" s="258"/>
      <c r="Q156" s="258"/>
      <c r="R156" s="258"/>
      <c r="S156" s="258"/>
      <c r="T156" s="258"/>
      <c r="U156" s="258"/>
      <c r="V156" s="258"/>
      <c r="W156" s="258"/>
      <c r="X156" s="258"/>
      <c r="Y156" s="258"/>
      <c r="Z156" s="258"/>
    </row>
    <row r="157" spans="1:26" ht="14.25" customHeight="1" x14ac:dyDescent="0.3">
      <c r="A157" s="256"/>
      <c r="B157" s="256"/>
      <c r="C157" s="257"/>
      <c r="D157" s="213"/>
      <c r="E157" s="231"/>
      <c r="F157" s="231"/>
      <c r="G157" s="213"/>
      <c r="H157" s="258"/>
      <c r="I157" s="213"/>
      <c r="J157" s="259"/>
      <c r="K157" s="249"/>
      <c r="L157" s="249"/>
      <c r="M157" s="258"/>
      <c r="N157" s="258"/>
      <c r="O157" s="258"/>
      <c r="P157" s="258"/>
      <c r="Q157" s="258"/>
      <c r="R157" s="258"/>
      <c r="S157" s="258"/>
      <c r="T157" s="258"/>
      <c r="U157" s="258"/>
      <c r="V157" s="258"/>
      <c r="W157" s="258"/>
      <c r="X157" s="258"/>
      <c r="Y157" s="258"/>
      <c r="Z157" s="258"/>
    </row>
    <row r="158" spans="1:26" ht="14.25" customHeight="1" x14ac:dyDescent="0.3">
      <c r="A158" s="256"/>
      <c r="B158" s="256"/>
      <c r="C158" s="257"/>
      <c r="D158" s="213"/>
      <c r="E158" s="231"/>
      <c r="F158" s="231"/>
      <c r="G158" s="213"/>
      <c r="H158" s="258"/>
      <c r="I158" s="213"/>
      <c r="J158" s="259"/>
      <c r="K158" s="249"/>
      <c r="L158" s="249"/>
      <c r="M158" s="258"/>
      <c r="N158" s="258"/>
      <c r="O158" s="258"/>
      <c r="P158" s="258"/>
      <c r="Q158" s="258"/>
      <c r="R158" s="258"/>
      <c r="S158" s="258"/>
      <c r="T158" s="258"/>
      <c r="U158" s="258"/>
      <c r="V158" s="258"/>
      <c r="W158" s="258"/>
      <c r="X158" s="258"/>
      <c r="Y158" s="258"/>
      <c r="Z158" s="258"/>
    </row>
    <row r="159" spans="1:26" ht="14.25" customHeight="1" x14ac:dyDescent="0.3">
      <c r="A159" s="256"/>
      <c r="B159" s="256"/>
      <c r="C159" s="257"/>
      <c r="D159" s="213"/>
      <c r="E159" s="231"/>
      <c r="F159" s="231"/>
      <c r="G159" s="213"/>
      <c r="H159" s="258"/>
      <c r="I159" s="213"/>
      <c r="J159" s="259"/>
      <c r="K159" s="249"/>
      <c r="L159" s="249"/>
      <c r="M159" s="258"/>
      <c r="N159" s="258"/>
      <c r="O159" s="258"/>
      <c r="P159" s="258"/>
      <c r="Q159" s="258"/>
      <c r="R159" s="258"/>
      <c r="S159" s="258"/>
      <c r="T159" s="258"/>
      <c r="U159" s="258"/>
      <c r="V159" s="258"/>
      <c r="W159" s="258"/>
      <c r="X159" s="258"/>
      <c r="Y159" s="258"/>
      <c r="Z159" s="258"/>
    </row>
    <row r="160" spans="1:26" ht="14.25" customHeight="1" x14ac:dyDescent="0.3">
      <c r="A160" s="256"/>
      <c r="B160" s="256"/>
      <c r="C160" s="257"/>
      <c r="D160" s="213"/>
      <c r="E160" s="231"/>
      <c r="F160" s="231"/>
      <c r="G160" s="213"/>
      <c r="H160" s="258"/>
      <c r="I160" s="213"/>
      <c r="J160" s="259"/>
      <c r="K160" s="249"/>
      <c r="L160" s="249"/>
      <c r="M160" s="258"/>
      <c r="N160" s="258"/>
      <c r="O160" s="258"/>
      <c r="P160" s="258"/>
      <c r="Q160" s="258"/>
      <c r="R160" s="258"/>
      <c r="S160" s="258"/>
      <c r="T160" s="258"/>
      <c r="U160" s="258"/>
      <c r="V160" s="258"/>
      <c r="W160" s="258"/>
      <c r="X160" s="258"/>
      <c r="Y160" s="258"/>
      <c r="Z160" s="258"/>
    </row>
    <row r="161" spans="1:26" ht="14.25" customHeight="1" x14ac:dyDescent="0.3">
      <c r="A161" s="256"/>
      <c r="B161" s="256"/>
      <c r="C161" s="257"/>
      <c r="D161" s="213"/>
      <c r="E161" s="231"/>
      <c r="F161" s="231"/>
      <c r="G161" s="213"/>
      <c r="H161" s="258"/>
      <c r="I161" s="213"/>
      <c r="J161" s="259"/>
      <c r="K161" s="249"/>
      <c r="L161" s="249"/>
      <c r="M161" s="258"/>
      <c r="N161" s="258"/>
      <c r="O161" s="258"/>
      <c r="P161" s="258"/>
      <c r="Q161" s="258"/>
      <c r="R161" s="258"/>
      <c r="S161" s="258"/>
      <c r="T161" s="258"/>
      <c r="U161" s="258"/>
      <c r="V161" s="258"/>
      <c r="W161" s="258"/>
      <c r="X161" s="258"/>
      <c r="Y161" s="258"/>
      <c r="Z161" s="258"/>
    </row>
    <row r="162" spans="1:26" ht="14.25" customHeight="1" x14ac:dyDescent="0.3">
      <c r="A162" s="256"/>
      <c r="B162" s="256"/>
      <c r="C162" s="257"/>
      <c r="D162" s="213"/>
      <c r="E162" s="231"/>
      <c r="F162" s="231"/>
      <c r="G162" s="213"/>
      <c r="H162" s="258"/>
      <c r="I162" s="213"/>
      <c r="J162" s="259"/>
      <c r="K162" s="249"/>
      <c r="L162" s="249"/>
      <c r="M162" s="258"/>
      <c r="N162" s="258"/>
      <c r="O162" s="258"/>
      <c r="P162" s="258"/>
      <c r="Q162" s="258"/>
      <c r="R162" s="258"/>
      <c r="S162" s="258"/>
      <c r="T162" s="258"/>
      <c r="U162" s="258"/>
      <c r="V162" s="258"/>
      <c r="W162" s="258"/>
      <c r="X162" s="258"/>
      <c r="Y162" s="258"/>
      <c r="Z162" s="258"/>
    </row>
    <row r="163" spans="1:26" ht="14.25" customHeight="1" x14ac:dyDescent="0.3">
      <c r="A163" s="256"/>
      <c r="B163" s="256"/>
      <c r="C163" s="257"/>
      <c r="D163" s="213"/>
      <c r="E163" s="231"/>
      <c r="F163" s="231"/>
      <c r="G163" s="213"/>
      <c r="H163" s="258"/>
      <c r="I163" s="213"/>
      <c r="J163" s="259"/>
      <c r="K163" s="249"/>
      <c r="L163" s="249"/>
      <c r="M163" s="258"/>
      <c r="N163" s="258"/>
      <c r="O163" s="258"/>
      <c r="P163" s="258"/>
      <c r="Q163" s="258"/>
      <c r="R163" s="258"/>
      <c r="S163" s="258"/>
      <c r="T163" s="258"/>
      <c r="U163" s="258"/>
      <c r="V163" s="258"/>
      <c r="W163" s="258"/>
      <c r="X163" s="258"/>
      <c r="Y163" s="258"/>
      <c r="Z163" s="258"/>
    </row>
    <row r="164" spans="1:26" ht="14.25" customHeight="1" x14ac:dyDescent="0.3">
      <c r="A164" s="256"/>
      <c r="B164" s="256"/>
      <c r="C164" s="257"/>
      <c r="D164" s="213"/>
      <c r="E164" s="231"/>
      <c r="F164" s="231"/>
      <c r="G164" s="213"/>
      <c r="H164" s="258"/>
      <c r="I164" s="213"/>
      <c r="J164" s="259"/>
      <c r="K164" s="249"/>
      <c r="L164" s="249"/>
      <c r="M164" s="258"/>
      <c r="N164" s="258"/>
      <c r="O164" s="258"/>
      <c r="P164" s="258"/>
      <c r="Q164" s="258"/>
      <c r="R164" s="258"/>
      <c r="S164" s="258"/>
      <c r="T164" s="258"/>
      <c r="U164" s="258"/>
      <c r="V164" s="258"/>
      <c r="W164" s="258"/>
      <c r="X164" s="258"/>
      <c r="Y164" s="258"/>
      <c r="Z164" s="258"/>
    </row>
    <row r="165" spans="1:26" ht="14.25" customHeight="1" x14ac:dyDescent="0.3">
      <c r="A165" s="256"/>
      <c r="B165" s="256"/>
      <c r="C165" s="257"/>
      <c r="D165" s="213"/>
      <c r="E165" s="231"/>
      <c r="F165" s="231"/>
      <c r="G165" s="213"/>
      <c r="H165" s="258"/>
      <c r="I165" s="213"/>
      <c r="J165" s="259"/>
      <c r="K165" s="249"/>
      <c r="L165" s="249"/>
      <c r="M165" s="258"/>
      <c r="N165" s="258"/>
      <c r="O165" s="258"/>
      <c r="P165" s="258"/>
      <c r="Q165" s="258"/>
      <c r="R165" s="258"/>
      <c r="S165" s="258"/>
      <c r="T165" s="258"/>
      <c r="U165" s="258"/>
      <c r="V165" s="258"/>
      <c r="W165" s="258"/>
      <c r="X165" s="258"/>
      <c r="Y165" s="258"/>
      <c r="Z165" s="258"/>
    </row>
    <row r="166" spans="1:26" ht="14.25" customHeight="1" x14ac:dyDescent="0.3">
      <c r="A166" s="256"/>
      <c r="B166" s="256"/>
      <c r="C166" s="257"/>
      <c r="D166" s="213"/>
      <c r="E166" s="231"/>
      <c r="F166" s="231"/>
      <c r="G166" s="213"/>
      <c r="H166" s="258"/>
      <c r="I166" s="213"/>
      <c r="J166" s="259"/>
      <c r="K166" s="249"/>
      <c r="L166" s="249"/>
      <c r="M166" s="258"/>
      <c r="N166" s="258"/>
      <c r="O166" s="258"/>
      <c r="P166" s="258"/>
      <c r="Q166" s="258"/>
      <c r="R166" s="258"/>
      <c r="S166" s="258"/>
      <c r="T166" s="258"/>
      <c r="U166" s="258"/>
      <c r="V166" s="258"/>
      <c r="W166" s="258"/>
      <c r="X166" s="258"/>
      <c r="Y166" s="258"/>
      <c r="Z166" s="258"/>
    </row>
    <row r="167" spans="1:26" ht="14.25" customHeight="1" x14ac:dyDescent="0.3">
      <c r="A167" s="256"/>
      <c r="B167" s="256"/>
      <c r="C167" s="257"/>
      <c r="D167" s="213"/>
      <c r="E167" s="231"/>
      <c r="F167" s="231"/>
      <c r="G167" s="213"/>
      <c r="H167" s="258"/>
      <c r="I167" s="213"/>
      <c r="J167" s="259"/>
      <c r="K167" s="249"/>
      <c r="L167" s="249"/>
      <c r="M167" s="258"/>
      <c r="N167" s="258"/>
      <c r="O167" s="258"/>
      <c r="P167" s="258"/>
      <c r="Q167" s="258"/>
      <c r="R167" s="258"/>
      <c r="S167" s="258"/>
      <c r="T167" s="258"/>
      <c r="U167" s="258"/>
      <c r="V167" s="258"/>
      <c r="W167" s="258"/>
      <c r="X167" s="258"/>
      <c r="Y167" s="258"/>
      <c r="Z167" s="258"/>
    </row>
    <row r="168" spans="1:26" ht="14.25" customHeight="1" x14ac:dyDescent="0.3">
      <c r="A168" s="256"/>
      <c r="B168" s="256"/>
      <c r="C168" s="257"/>
      <c r="D168" s="213"/>
      <c r="E168" s="231"/>
      <c r="F168" s="231"/>
      <c r="G168" s="213"/>
      <c r="H168" s="258"/>
      <c r="I168" s="213"/>
      <c r="J168" s="259"/>
      <c r="K168" s="249"/>
      <c r="L168" s="249"/>
      <c r="M168" s="258"/>
      <c r="N168" s="258"/>
      <c r="O168" s="258"/>
      <c r="P168" s="258"/>
      <c r="Q168" s="258"/>
      <c r="R168" s="258"/>
      <c r="S168" s="258"/>
      <c r="T168" s="258"/>
      <c r="U168" s="258"/>
      <c r="V168" s="258"/>
      <c r="W168" s="258"/>
      <c r="X168" s="258"/>
      <c r="Y168" s="258"/>
      <c r="Z168" s="258"/>
    </row>
    <row r="169" spans="1:26" ht="14.25" customHeight="1" x14ac:dyDescent="0.3">
      <c r="A169" s="256"/>
      <c r="B169" s="256"/>
      <c r="C169" s="257"/>
      <c r="D169" s="213"/>
      <c r="E169" s="231"/>
      <c r="F169" s="231"/>
      <c r="G169" s="213"/>
      <c r="H169" s="258"/>
      <c r="I169" s="213"/>
      <c r="J169" s="259"/>
      <c r="K169" s="249"/>
      <c r="L169" s="249"/>
      <c r="M169" s="258"/>
      <c r="N169" s="258"/>
      <c r="O169" s="258"/>
      <c r="P169" s="258"/>
      <c r="Q169" s="258"/>
      <c r="R169" s="258"/>
      <c r="S169" s="258"/>
      <c r="T169" s="258"/>
      <c r="U169" s="258"/>
      <c r="V169" s="258"/>
      <c r="W169" s="258"/>
      <c r="X169" s="258"/>
      <c r="Y169" s="258"/>
      <c r="Z169" s="258"/>
    </row>
    <row r="170" spans="1:26" ht="14.25" customHeight="1" x14ac:dyDescent="0.3">
      <c r="A170" s="256"/>
      <c r="B170" s="256"/>
      <c r="C170" s="257"/>
      <c r="D170" s="213"/>
      <c r="E170" s="231"/>
      <c r="F170" s="231"/>
      <c r="G170" s="213"/>
      <c r="H170" s="258"/>
      <c r="I170" s="213"/>
      <c r="J170" s="259"/>
      <c r="K170" s="249"/>
      <c r="L170" s="249"/>
      <c r="M170" s="258"/>
      <c r="N170" s="258"/>
      <c r="O170" s="258"/>
      <c r="P170" s="258"/>
      <c r="Q170" s="258"/>
      <c r="R170" s="258"/>
      <c r="S170" s="258"/>
      <c r="T170" s="258"/>
      <c r="U170" s="258"/>
      <c r="V170" s="258"/>
      <c r="W170" s="258"/>
      <c r="X170" s="258"/>
      <c r="Y170" s="258"/>
      <c r="Z170" s="258"/>
    </row>
    <row r="171" spans="1:26" ht="14.25" customHeight="1" x14ac:dyDescent="0.3">
      <c r="A171" s="256"/>
      <c r="B171" s="256"/>
      <c r="C171" s="257"/>
      <c r="D171" s="213"/>
      <c r="E171" s="231"/>
      <c r="F171" s="231"/>
      <c r="G171" s="213"/>
      <c r="H171" s="258"/>
      <c r="I171" s="213"/>
      <c r="J171" s="259"/>
      <c r="K171" s="249"/>
      <c r="L171" s="249"/>
      <c r="M171" s="258"/>
      <c r="N171" s="258"/>
      <c r="O171" s="258"/>
      <c r="P171" s="258"/>
      <c r="Q171" s="258"/>
      <c r="R171" s="258"/>
      <c r="S171" s="258"/>
      <c r="T171" s="258"/>
      <c r="U171" s="258"/>
      <c r="V171" s="258"/>
      <c r="W171" s="258"/>
      <c r="X171" s="258"/>
      <c r="Y171" s="258"/>
      <c r="Z171" s="258"/>
    </row>
    <row r="172" spans="1:26" ht="14.25" customHeight="1" x14ac:dyDescent="0.3">
      <c r="A172" s="256"/>
      <c r="B172" s="256"/>
      <c r="C172" s="257"/>
      <c r="D172" s="213"/>
      <c r="E172" s="231"/>
      <c r="F172" s="231"/>
      <c r="G172" s="213"/>
      <c r="H172" s="258"/>
      <c r="I172" s="213"/>
      <c r="J172" s="259"/>
      <c r="K172" s="249"/>
      <c r="L172" s="249"/>
      <c r="M172" s="258"/>
      <c r="N172" s="258"/>
      <c r="O172" s="258"/>
      <c r="P172" s="258"/>
      <c r="Q172" s="258"/>
      <c r="R172" s="258"/>
      <c r="S172" s="258"/>
      <c r="T172" s="258"/>
      <c r="U172" s="258"/>
      <c r="V172" s="258"/>
      <c r="W172" s="258"/>
      <c r="X172" s="258"/>
      <c r="Y172" s="258"/>
      <c r="Z172" s="258"/>
    </row>
    <row r="173" spans="1:26" ht="14.25" customHeight="1" x14ac:dyDescent="0.3">
      <c r="A173" s="256"/>
      <c r="B173" s="256"/>
      <c r="C173" s="257"/>
      <c r="D173" s="213"/>
      <c r="E173" s="231"/>
      <c r="F173" s="231"/>
      <c r="G173" s="213"/>
      <c r="H173" s="258"/>
      <c r="I173" s="213"/>
      <c r="J173" s="259"/>
      <c r="K173" s="249"/>
      <c r="L173" s="249"/>
      <c r="M173" s="258"/>
      <c r="N173" s="258"/>
      <c r="O173" s="258"/>
      <c r="P173" s="258"/>
      <c r="Q173" s="258"/>
      <c r="R173" s="258"/>
      <c r="S173" s="258"/>
      <c r="T173" s="258"/>
      <c r="U173" s="258"/>
      <c r="V173" s="258"/>
      <c r="W173" s="258"/>
      <c r="X173" s="258"/>
      <c r="Y173" s="258"/>
      <c r="Z173" s="258"/>
    </row>
    <row r="174" spans="1:26" ht="14.25" customHeight="1" x14ac:dyDescent="0.3">
      <c r="A174" s="256"/>
      <c r="B174" s="256"/>
      <c r="C174" s="257"/>
      <c r="D174" s="213"/>
      <c r="E174" s="231"/>
      <c r="F174" s="231"/>
      <c r="G174" s="213"/>
      <c r="H174" s="258"/>
      <c r="I174" s="213"/>
      <c r="J174" s="259"/>
      <c r="K174" s="249"/>
      <c r="L174" s="249"/>
      <c r="M174" s="258"/>
      <c r="N174" s="258"/>
      <c r="O174" s="258"/>
      <c r="P174" s="258"/>
      <c r="Q174" s="258"/>
      <c r="R174" s="258"/>
      <c r="S174" s="258"/>
      <c r="T174" s="258"/>
      <c r="U174" s="258"/>
      <c r="V174" s="258"/>
      <c r="W174" s="258"/>
      <c r="X174" s="258"/>
      <c r="Y174" s="258"/>
      <c r="Z174" s="258"/>
    </row>
    <row r="175" spans="1:26" ht="14.25" customHeight="1" x14ac:dyDescent="0.3">
      <c r="A175" s="256"/>
      <c r="B175" s="256"/>
      <c r="C175" s="257"/>
      <c r="D175" s="213"/>
      <c r="E175" s="231"/>
      <c r="F175" s="231"/>
      <c r="G175" s="213"/>
      <c r="H175" s="258"/>
      <c r="I175" s="213"/>
      <c r="J175" s="259"/>
      <c r="K175" s="249"/>
      <c r="L175" s="249"/>
      <c r="M175" s="258"/>
      <c r="N175" s="258"/>
      <c r="O175" s="258"/>
      <c r="P175" s="258"/>
      <c r="Q175" s="258"/>
      <c r="R175" s="258"/>
      <c r="S175" s="258"/>
      <c r="T175" s="258"/>
      <c r="U175" s="258"/>
      <c r="V175" s="258"/>
      <c r="W175" s="258"/>
      <c r="X175" s="258"/>
      <c r="Y175" s="258"/>
      <c r="Z175" s="258"/>
    </row>
    <row r="176" spans="1:26" ht="14.25" customHeight="1" x14ac:dyDescent="0.3">
      <c r="A176" s="256"/>
      <c r="B176" s="256"/>
      <c r="C176" s="257"/>
      <c r="D176" s="213"/>
      <c r="E176" s="231"/>
      <c r="F176" s="231"/>
      <c r="G176" s="213"/>
      <c r="H176" s="258"/>
      <c r="I176" s="213"/>
      <c r="J176" s="259"/>
      <c r="K176" s="249"/>
      <c r="L176" s="249"/>
      <c r="M176" s="258"/>
      <c r="N176" s="258"/>
      <c r="O176" s="258"/>
      <c r="P176" s="258"/>
      <c r="Q176" s="258"/>
      <c r="R176" s="258"/>
      <c r="S176" s="258"/>
      <c r="T176" s="258"/>
      <c r="U176" s="258"/>
      <c r="V176" s="258"/>
      <c r="W176" s="258"/>
      <c r="X176" s="258"/>
      <c r="Y176" s="258"/>
      <c r="Z176" s="258"/>
    </row>
    <row r="177" spans="1:26" ht="14.25" customHeight="1" x14ac:dyDescent="0.3">
      <c r="A177" s="256"/>
      <c r="B177" s="256"/>
      <c r="C177" s="257"/>
      <c r="D177" s="213"/>
      <c r="E177" s="231"/>
      <c r="F177" s="231"/>
      <c r="G177" s="213"/>
      <c r="H177" s="258"/>
      <c r="I177" s="213"/>
      <c r="J177" s="259"/>
      <c r="K177" s="249"/>
      <c r="L177" s="249"/>
      <c r="M177" s="258"/>
      <c r="N177" s="258"/>
      <c r="O177" s="258"/>
      <c r="P177" s="258"/>
      <c r="Q177" s="258"/>
      <c r="R177" s="258"/>
      <c r="S177" s="258"/>
      <c r="T177" s="258"/>
      <c r="U177" s="258"/>
      <c r="V177" s="258"/>
      <c r="W177" s="258"/>
      <c r="X177" s="258"/>
      <c r="Y177" s="258"/>
      <c r="Z177" s="258"/>
    </row>
    <row r="178" spans="1:26" ht="14.25" customHeight="1" x14ac:dyDescent="0.3">
      <c r="A178" s="256"/>
      <c r="B178" s="256"/>
      <c r="C178" s="257"/>
      <c r="D178" s="213"/>
      <c r="E178" s="231"/>
      <c r="F178" s="231"/>
      <c r="G178" s="213"/>
      <c r="H178" s="258"/>
      <c r="I178" s="213"/>
      <c r="J178" s="259"/>
      <c r="K178" s="249"/>
      <c r="L178" s="249"/>
      <c r="M178" s="258"/>
      <c r="N178" s="258"/>
      <c r="O178" s="258"/>
      <c r="P178" s="258"/>
      <c r="Q178" s="258"/>
      <c r="R178" s="258"/>
      <c r="S178" s="258"/>
      <c r="T178" s="258"/>
      <c r="U178" s="258"/>
      <c r="V178" s="258"/>
      <c r="W178" s="258"/>
      <c r="X178" s="258"/>
      <c r="Y178" s="258"/>
      <c r="Z178" s="258"/>
    </row>
    <row r="179" spans="1:26" ht="14.25" customHeight="1" x14ac:dyDescent="0.3">
      <c r="A179" s="256"/>
      <c r="B179" s="256"/>
      <c r="C179" s="257"/>
      <c r="D179" s="213"/>
      <c r="E179" s="231"/>
      <c r="F179" s="231"/>
      <c r="G179" s="213"/>
      <c r="H179" s="258"/>
      <c r="I179" s="213"/>
      <c r="J179" s="259"/>
      <c r="K179" s="249"/>
      <c r="L179" s="249"/>
      <c r="M179" s="258"/>
      <c r="N179" s="258"/>
      <c r="O179" s="258"/>
      <c r="P179" s="258"/>
      <c r="Q179" s="258"/>
      <c r="R179" s="258"/>
      <c r="S179" s="258"/>
      <c r="T179" s="258"/>
      <c r="U179" s="258"/>
      <c r="V179" s="258"/>
      <c r="W179" s="258"/>
      <c r="X179" s="258"/>
      <c r="Y179" s="258"/>
      <c r="Z179" s="258"/>
    </row>
    <row r="180" spans="1:26" ht="14.25" customHeight="1" x14ac:dyDescent="0.3">
      <c r="A180" s="256"/>
      <c r="B180" s="256"/>
      <c r="C180" s="257"/>
      <c r="D180" s="213"/>
      <c r="E180" s="231"/>
      <c r="F180" s="231"/>
      <c r="G180" s="213"/>
      <c r="H180" s="258"/>
      <c r="I180" s="213"/>
      <c r="J180" s="259"/>
      <c r="K180" s="249"/>
      <c r="L180" s="249"/>
      <c r="M180" s="258"/>
      <c r="N180" s="258"/>
      <c r="O180" s="258"/>
      <c r="P180" s="258"/>
      <c r="Q180" s="258"/>
      <c r="R180" s="258"/>
      <c r="S180" s="258"/>
      <c r="T180" s="258"/>
      <c r="U180" s="258"/>
      <c r="V180" s="258"/>
      <c r="W180" s="258"/>
      <c r="X180" s="258"/>
      <c r="Y180" s="258"/>
      <c r="Z180" s="258"/>
    </row>
    <row r="181" spans="1:26" ht="14.25" customHeight="1" x14ac:dyDescent="0.3">
      <c r="A181" s="256"/>
      <c r="B181" s="256"/>
      <c r="C181" s="257"/>
      <c r="D181" s="213"/>
      <c r="E181" s="231"/>
      <c r="F181" s="231"/>
      <c r="G181" s="213"/>
      <c r="H181" s="258"/>
      <c r="I181" s="213"/>
      <c r="J181" s="259"/>
      <c r="K181" s="249"/>
      <c r="L181" s="249"/>
      <c r="M181" s="258"/>
      <c r="N181" s="258"/>
      <c r="O181" s="258"/>
      <c r="P181" s="258"/>
      <c r="Q181" s="258"/>
      <c r="R181" s="258"/>
      <c r="S181" s="258"/>
      <c r="T181" s="258"/>
      <c r="U181" s="258"/>
      <c r="V181" s="258"/>
      <c r="W181" s="258"/>
      <c r="X181" s="258"/>
      <c r="Y181" s="258"/>
      <c r="Z181" s="258"/>
    </row>
    <row r="182" spans="1:26" ht="14.25" customHeight="1" x14ac:dyDescent="0.3">
      <c r="A182" s="256"/>
      <c r="B182" s="256"/>
      <c r="C182" s="257"/>
      <c r="D182" s="213"/>
      <c r="E182" s="231"/>
      <c r="F182" s="231"/>
      <c r="G182" s="213"/>
      <c r="H182" s="258"/>
      <c r="I182" s="213"/>
      <c r="J182" s="259"/>
      <c r="K182" s="249"/>
      <c r="L182" s="249"/>
      <c r="M182" s="258"/>
      <c r="N182" s="258"/>
      <c r="O182" s="258"/>
      <c r="P182" s="258"/>
      <c r="Q182" s="258"/>
      <c r="R182" s="258"/>
      <c r="S182" s="258"/>
      <c r="T182" s="258"/>
      <c r="U182" s="258"/>
      <c r="V182" s="258"/>
      <c r="W182" s="258"/>
      <c r="X182" s="258"/>
      <c r="Y182" s="258"/>
      <c r="Z182" s="258"/>
    </row>
    <row r="183" spans="1:26" ht="14.25" customHeight="1" x14ac:dyDescent="0.3">
      <c r="A183" s="256"/>
      <c r="B183" s="256"/>
      <c r="C183" s="257"/>
      <c r="D183" s="213"/>
      <c r="E183" s="231"/>
      <c r="F183" s="231"/>
      <c r="G183" s="213"/>
      <c r="H183" s="258"/>
      <c r="I183" s="213"/>
      <c r="J183" s="259"/>
      <c r="K183" s="249"/>
      <c r="L183" s="249"/>
      <c r="M183" s="258"/>
      <c r="N183" s="258"/>
      <c r="O183" s="258"/>
      <c r="P183" s="258"/>
      <c r="Q183" s="258"/>
      <c r="R183" s="258"/>
      <c r="S183" s="258"/>
      <c r="T183" s="258"/>
      <c r="U183" s="258"/>
      <c r="V183" s="258"/>
      <c r="W183" s="258"/>
      <c r="X183" s="258"/>
      <c r="Y183" s="258"/>
      <c r="Z183" s="258"/>
    </row>
    <row r="184" spans="1:26" ht="14.25" customHeight="1" x14ac:dyDescent="0.3">
      <c r="A184" s="256"/>
      <c r="B184" s="256"/>
      <c r="C184" s="257"/>
      <c r="D184" s="213"/>
      <c r="E184" s="231"/>
      <c r="F184" s="231"/>
      <c r="G184" s="213"/>
      <c r="H184" s="258"/>
      <c r="I184" s="213"/>
      <c r="J184" s="259"/>
      <c r="K184" s="249"/>
      <c r="L184" s="249"/>
      <c r="M184" s="258"/>
      <c r="N184" s="258"/>
      <c r="O184" s="258"/>
      <c r="P184" s="258"/>
      <c r="Q184" s="258"/>
      <c r="R184" s="258"/>
      <c r="S184" s="258"/>
      <c r="T184" s="258"/>
      <c r="U184" s="258"/>
      <c r="V184" s="258"/>
      <c r="W184" s="258"/>
      <c r="X184" s="258"/>
      <c r="Y184" s="258"/>
      <c r="Z184" s="258"/>
    </row>
    <row r="185" spans="1:26" ht="14.25" customHeight="1" x14ac:dyDescent="0.3">
      <c r="A185" s="256"/>
      <c r="B185" s="256"/>
      <c r="C185" s="257"/>
      <c r="D185" s="213"/>
      <c r="E185" s="231"/>
      <c r="F185" s="231"/>
      <c r="G185" s="213"/>
      <c r="H185" s="258"/>
      <c r="I185" s="213"/>
      <c r="J185" s="259"/>
      <c r="K185" s="249"/>
      <c r="L185" s="249"/>
      <c r="M185" s="258"/>
      <c r="N185" s="258"/>
      <c r="O185" s="258"/>
      <c r="P185" s="258"/>
      <c r="Q185" s="258"/>
      <c r="R185" s="258"/>
      <c r="S185" s="258"/>
      <c r="T185" s="258"/>
      <c r="U185" s="258"/>
      <c r="V185" s="258"/>
      <c r="W185" s="258"/>
      <c r="X185" s="258"/>
      <c r="Y185" s="258"/>
      <c r="Z185" s="258"/>
    </row>
    <row r="186" spans="1:26" ht="14.25" customHeight="1" x14ac:dyDescent="0.3">
      <c r="A186" s="256"/>
      <c r="B186" s="256"/>
      <c r="C186" s="257"/>
      <c r="D186" s="213"/>
      <c r="E186" s="231"/>
      <c r="F186" s="231"/>
      <c r="G186" s="213"/>
      <c r="H186" s="258"/>
      <c r="I186" s="213"/>
      <c r="J186" s="259"/>
      <c r="K186" s="249"/>
      <c r="L186" s="249"/>
      <c r="M186" s="258"/>
      <c r="N186" s="258"/>
      <c r="O186" s="258"/>
      <c r="P186" s="258"/>
      <c r="Q186" s="258"/>
      <c r="R186" s="258"/>
      <c r="S186" s="258"/>
      <c r="T186" s="258"/>
      <c r="U186" s="258"/>
      <c r="V186" s="258"/>
      <c r="W186" s="258"/>
      <c r="X186" s="258"/>
      <c r="Y186" s="258"/>
      <c r="Z186" s="258"/>
    </row>
    <row r="187" spans="1:26" ht="14.25" customHeight="1" x14ac:dyDescent="0.3">
      <c r="A187" s="256"/>
      <c r="B187" s="256"/>
      <c r="C187" s="257"/>
      <c r="D187" s="213"/>
      <c r="E187" s="231"/>
      <c r="F187" s="231"/>
      <c r="G187" s="213"/>
      <c r="H187" s="258"/>
      <c r="I187" s="213"/>
      <c r="J187" s="259"/>
      <c r="K187" s="249"/>
      <c r="L187" s="249"/>
      <c r="M187" s="258"/>
      <c r="N187" s="258"/>
      <c r="O187" s="258"/>
      <c r="P187" s="258"/>
      <c r="Q187" s="258"/>
      <c r="R187" s="258"/>
      <c r="S187" s="258"/>
      <c r="T187" s="258"/>
      <c r="U187" s="258"/>
      <c r="V187" s="258"/>
      <c r="W187" s="258"/>
      <c r="X187" s="258"/>
      <c r="Y187" s="258"/>
      <c r="Z187" s="258"/>
    </row>
    <row r="188" spans="1:26" ht="14.25" customHeight="1" x14ac:dyDescent="0.3">
      <c r="A188" s="256"/>
      <c r="B188" s="256"/>
      <c r="C188" s="257"/>
      <c r="D188" s="213"/>
      <c r="E188" s="231"/>
      <c r="F188" s="231"/>
      <c r="G188" s="213"/>
      <c r="H188" s="258"/>
      <c r="I188" s="213"/>
      <c r="J188" s="259"/>
      <c r="K188" s="249"/>
      <c r="L188" s="249"/>
      <c r="M188" s="258"/>
      <c r="N188" s="258"/>
      <c r="O188" s="258"/>
      <c r="P188" s="258"/>
      <c r="Q188" s="258"/>
      <c r="R188" s="258"/>
      <c r="S188" s="258"/>
      <c r="T188" s="258"/>
      <c r="U188" s="258"/>
      <c r="V188" s="258"/>
      <c r="W188" s="258"/>
      <c r="X188" s="258"/>
      <c r="Y188" s="258"/>
      <c r="Z188" s="258"/>
    </row>
    <row r="189" spans="1:26" ht="14.25" customHeight="1" x14ac:dyDescent="0.3">
      <c r="A189" s="256"/>
      <c r="B189" s="256"/>
      <c r="C189" s="257"/>
      <c r="D189" s="213"/>
      <c r="E189" s="231"/>
      <c r="F189" s="231"/>
      <c r="G189" s="213"/>
      <c r="H189" s="258"/>
      <c r="I189" s="213"/>
      <c r="J189" s="259"/>
      <c r="K189" s="249"/>
      <c r="L189" s="249"/>
      <c r="M189" s="258"/>
      <c r="N189" s="258"/>
      <c r="O189" s="258"/>
      <c r="P189" s="258"/>
      <c r="Q189" s="258"/>
      <c r="R189" s="258"/>
      <c r="S189" s="258"/>
      <c r="T189" s="258"/>
      <c r="U189" s="258"/>
      <c r="V189" s="258"/>
      <c r="W189" s="258"/>
      <c r="X189" s="258"/>
      <c r="Y189" s="258"/>
      <c r="Z189" s="258"/>
    </row>
    <row r="190" spans="1:26" ht="14.25" customHeight="1" x14ac:dyDescent="0.3">
      <c r="A190" s="256"/>
      <c r="B190" s="256"/>
      <c r="C190" s="257"/>
      <c r="D190" s="213"/>
      <c r="E190" s="231"/>
      <c r="F190" s="231"/>
      <c r="G190" s="213"/>
      <c r="H190" s="258"/>
      <c r="I190" s="213"/>
      <c r="J190" s="259"/>
      <c r="K190" s="249"/>
      <c r="L190" s="249"/>
      <c r="M190" s="258"/>
      <c r="N190" s="258"/>
      <c r="O190" s="258"/>
      <c r="P190" s="258"/>
      <c r="Q190" s="258"/>
      <c r="R190" s="258"/>
      <c r="S190" s="258"/>
      <c r="T190" s="258"/>
      <c r="U190" s="258"/>
      <c r="V190" s="258"/>
      <c r="W190" s="258"/>
      <c r="X190" s="258"/>
      <c r="Y190" s="258"/>
      <c r="Z190" s="258"/>
    </row>
    <row r="191" spans="1:26" ht="14.25" customHeight="1" x14ac:dyDescent="0.3">
      <c r="A191" s="256"/>
      <c r="B191" s="256"/>
      <c r="C191" s="257"/>
      <c r="D191" s="213"/>
      <c r="E191" s="231"/>
      <c r="F191" s="231"/>
      <c r="G191" s="213"/>
      <c r="H191" s="258"/>
      <c r="I191" s="213"/>
      <c r="J191" s="259"/>
      <c r="K191" s="249"/>
      <c r="L191" s="249"/>
      <c r="M191" s="258"/>
      <c r="N191" s="258"/>
      <c r="O191" s="258"/>
      <c r="P191" s="258"/>
      <c r="Q191" s="258"/>
      <c r="R191" s="258"/>
      <c r="S191" s="258"/>
      <c r="T191" s="258"/>
      <c r="U191" s="258"/>
      <c r="V191" s="258"/>
      <c r="W191" s="258"/>
      <c r="X191" s="258"/>
      <c r="Y191" s="258"/>
      <c r="Z191" s="258"/>
    </row>
    <row r="192" spans="1:26" ht="14.25" customHeight="1" x14ac:dyDescent="0.3">
      <c r="A192" s="256"/>
      <c r="B192" s="256"/>
      <c r="C192" s="257"/>
      <c r="D192" s="213"/>
      <c r="E192" s="231"/>
      <c r="F192" s="231"/>
      <c r="G192" s="213"/>
      <c r="H192" s="258"/>
      <c r="I192" s="213"/>
      <c r="J192" s="259"/>
      <c r="K192" s="249"/>
      <c r="L192" s="249"/>
      <c r="M192" s="258"/>
      <c r="N192" s="258"/>
      <c r="O192" s="258"/>
      <c r="P192" s="258"/>
      <c r="Q192" s="258"/>
      <c r="R192" s="258"/>
      <c r="S192" s="258"/>
      <c r="T192" s="258"/>
      <c r="U192" s="258"/>
      <c r="V192" s="258"/>
      <c r="W192" s="258"/>
      <c r="X192" s="258"/>
      <c r="Y192" s="258"/>
      <c r="Z192" s="258"/>
    </row>
    <row r="193" spans="1:26" ht="14.25" customHeight="1" x14ac:dyDescent="0.3">
      <c r="A193" s="256"/>
      <c r="B193" s="256"/>
      <c r="C193" s="257"/>
      <c r="D193" s="213"/>
      <c r="E193" s="231"/>
      <c r="F193" s="231"/>
      <c r="G193" s="213"/>
      <c r="H193" s="258"/>
      <c r="I193" s="213"/>
      <c r="J193" s="259"/>
      <c r="K193" s="249"/>
      <c r="L193" s="249"/>
      <c r="M193" s="258"/>
      <c r="N193" s="258"/>
      <c r="O193" s="258"/>
      <c r="P193" s="258"/>
      <c r="Q193" s="258"/>
      <c r="R193" s="258"/>
      <c r="S193" s="258"/>
      <c r="T193" s="258"/>
      <c r="U193" s="258"/>
      <c r="V193" s="258"/>
      <c r="W193" s="258"/>
      <c r="X193" s="258"/>
      <c r="Y193" s="258"/>
      <c r="Z193" s="258"/>
    </row>
    <row r="194" spans="1:26" ht="14.25" customHeight="1" x14ac:dyDescent="0.3">
      <c r="A194" s="256"/>
      <c r="B194" s="256"/>
      <c r="C194" s="257"/>
      <c r="D194" s="213"/>
      <c r="E194" s="231"/>
      <c r="F194" s="231"/>
      <c r="G194" s="213"/>
      <c r="H194" s="258"/>
      <c r="I194" s="213"/>
      <c r="J194" s="259"/>
      <c r="K194" s="249"/>
      <c r="L194" s="249"/>
      <c r="M194" s="258"/>
      <c r="N194" s="258"/>
      <c r="O194" s="258"/>
      <c r="P194" s="258"/>
      <c r="Q194" s="258"/>
      <c r="R194" s="258"/>
      <c r="S194" s="258"/>
      <c r="T194" s="258"/>
      <c r="U194" s="258"/>
      <c r="V194" s="258"/>
      <c r="W194" s="258"/>
      <c r="X194" s="258"/>
      <c r="Y194" s="258"/>
      <c r="Z194" s="258"/>
    </row>
    <row r="195" spans="1:26" ht="14.25" customHeight="1" x14ac:dyDescent="0.3">
      <c r="A195" s="256"/>
      <c r="B195" s="256"/>
      <c r="C195" s="257"/>
      <c r="D195" s="213"/>
      <c r="E195" s="231"/>
      <c r="F195" s="231"/>
      <c r="G195" s="213"/>
      <c r="H195" s="258"/>
      <c r="I195" s="213"/>
      <c r="J195" s="259"/>
      <c r="K195" s="249"/>
      <c r="L195" s="249"/>
      <c r="M195" s="258"/>
      <c r="N195" s="258"/>
      <c r="O195" s="258"/>
      <c r="P195" s="258"/>
      <c r="Q195" s="258"/>
      <c r="R195" s="258"/>
      <c r="S195" s="258"/>
      <c r="T195" s="258"/>
      <c r="U195" s="258"/>
      <c r="V195" s="258"/>
      <c r="W195" s="258"/>
      <c r="X195" s="258"/>
      <c r="Y195" s="258"/>
      <c r="Z195" s="258"/>
    </row>
    <row r="196" spans="1:26" ht="14.25" customHeight="1" x14ac:dyDescent="0.3">
      <c r="A196" s="256"/>
      <c r="B196" s="256"/>
      <c r="C196" s="257"/>
      <c r="D196" s="213"/>
      <c r="E196" s="231"/>
      <c r="F196" s="231"/>
      <c r="G196" s="213"/>
      <c r="H196" s="258"/>
      <c r="I196" s="213"/>
      <c r="J196" s="259"/>
      <c r="K196" s="249"/>
      <c r="L196" s="249"/>
      <c r="M196" s="258"/>
      <c r="N196" s="258"/>
      <c r="O196" s="258"/>
      <c r="P196" s="258"/>
      <c r="Q196" s="258"/>
      <c r="R196" s="258"/>
      <c r="S196" s="258"/>
      <c r="T196" s="258"/>
      <c r="U196" s="258"/>
      <c r="V196" s="258"/>
      <c r="W196" s="258"/>
      <c r="X196" s="258"/>
      <c r="Y196" s="258"/>
      <c r="Z196" s="258"/>
    </row>
    <row r="197" spans="1:26" ht="14.25" customHeight="1" x14ac:dyDescent="0.3">
      <c r="A197" s="256"/>
      <c r="B197" s="256"/>
      <c r="C197" s="257"/>
      <c r="D197" s="213"/>
      <c r="E197" s="231"/>
      <c r="F197" s="231"/>
      <c r="G197" s="213"/>
      <c r="H197" s="258"/>
      <c r="I197" s="213"/>
      <c r="J197" s="259"/>
      <c r="K197" s="249"/>
      <c r="L197" s="249"/>
      <c r="M197" s="258"/>
      <c r="N197" s="258"/>
      <c r="O197" s="258"/>
      <c r="P197" s="258"/>
      <c r="Q197" s="258"/>
      <c r="R197" s="258"/>
      <c r="S197" s="258"/>
      <c r="T197" s="258"/>
      <c r="U197" s="258"/>
      <c r="V197" s="258"/>
      <c r="W197" s="258"/>
      <c r="X197" s="258"/>
      <c r="Y197" s="258"/>
      <c r="Z197" s="258"/>
    </row>
    <row r="198" spans="1:26" ht="14.25" customHeight="1" x14ac:dyDescent="0.3">
      <c r="A198" s="256"/>
      <c r="B198" s="256"/>
      <c r="C198" s="257"/>
      <c r="D198" s="213"/>
      <c r="E198" s="231"/>
      <c r="F198" s="231"/>
      <c r="G198" s="213"/>
      <c r="H198" s="258"/>
      <c r="I198" s="213"/>
      <c r="J198" s="259"/>
      <c r="K198" s="249"/>
      <c r="L198" s="249"/>
      <c r="M198" s="258"/>
      <c r="N198" s="258"/>
      <c r="O198" s="258"/>
      <c r="P198" s="258"/>
      <c r="Q198" s="258"/>
      <c r="R198" s="258"/>
      <c r="S198" s="258"/>
      <c r="T198" s="258"/>
      <c r="U198" s="258"/>
      <c r="V198" s="258"/>
      <c r="W198" s="258"/>
      <c r="X198" s="258"/>
      <c r="Y198" s="258"/>
      <c r="Z198" s="258"/>
    </row>
    <row r="199" spans="1:26" ht="14.25" customHeight="1" x14ac:dyDescent="0.3">
      <c r="A199" s="256"/>
      <c r="B199" s="256"/>
      <c r="C199" s="257"/>
      <c r="D199" s="213"/>
      <c r="E199" s="231"/>
      <c r="F199" s="231"/>
      <c r="G199" s="213"/>
      <c r="H199" s="258"/>
      <c r="I199" s="213"/>
      <c r="J199" s="259"/>
      <c r="K199" s="249"/>
      <c r="L199" s="249"/>
      <c r="M199" s="258"/>
      <c r="N199" s="258"/>
      <c r="O199" s="258"/>
      <c r="P199" s="258"/>
      <c r="Q199" s="258"/>
      <c r="R199" s="258"/>
      <c r="S199" s="258"/>
      <c r="T199" s="258"/>
      <c r="U199" s="258"/>
      <c r="V199" s="258"/>
      <c r="W199" s="258"/>
      <c r="X199" s="258"/>
      <c r="Y199" s="258"/>
      <c r="Z199" s="258"/>
    </row>
    <row r="200" spans="1:26" ht="14.25" customHeight="1" x14ac:dyDescent="0.3">
      <c r="A200" s="256"/>
      <c r="B200" s="256"/>
      <c r="C200" s="257"/>
      <c r="D200" s="213"/>
      <c r="E200" s="231"/>
      <c r="F200" s="231"/>
      <c r="G200" s="213"/>
      <c r="H200" s="258"/>
      <c r="I200" s="213"/>
      <c r="J200" s="259"/>
      <c r="K200" s="249"/>
      <c r="L200" s="249"/>
      <c r="M200" s="258"/>
      <c r="N200" s="258"/>
      <c r="O200" s="258"/>
      <c r="P200" s="258"/>
      <c r="Q200" s="258"/>
      <c r="R200" s="258"/>
      <c r="S200" s="258"/>
      <c r="T200" s="258"/>
      <c r="U200" s="258"/>
      <c r="V200" s="258"/>
      <c r="W200" s="258"/>
      <c r="X200" s="258"/>
      <c r="Y200" s="258"/>
      <c r="Z200" s="258"/>
    </row>
    <row r="201" spans="1:26" ht="14.25" customHeight="1" x14ac:dyDescent="0.3">
      <c r="A201" s="256"/>
      <c r="B201" s="256"/>
      <c r="C201" s="257"/>
      <c r="D201" s="213"/>
      <c r="E201" s="231"/>
      <c r="F201" s="231"/>
      <c r="G201" s="213"/>
      <c r="H201" s="258"/>
      <c r="I201" s="213"/>
      <c r="J201" s="259"/>
      <c r="K201" s="249"/>
      <c r="L201" s="249"/>
      <c r="M201" s="258"/>
      <c r="N201" s="258"/>
      <c r="O201" s="258"/>
      <c r="P201" s="258"/>
      <c r="Q201" s="258"/>
      <c r="R201" s="258"/>
      <c r="S201" s="258"/>
      <c r="T201" s="258"/>
      <c r="U201" s="258"/>
      <c r="V201" s="258"/>
      <c r="W201" s="258"/>
      <c r="X201" s="258"/>
      <c r="Y201" s="258"/>
      <c r="Z201" s="258"/>
    </row>
    <row r="202" spans="1:26" ht="14.25" customHeight="1" x14ac:dyDescent="0.3">
      <c r="A202" s="256"/>
      <c r="B202" s="256"/>
      <c r="C202" s="257"/>
      <c r="D202" s="213"/>
      <c r="E202" s="231"/>
      <c r="F202" s="231"/>
      <c r="G202" s="213"/>
      <c r="H202" s="258"/>
      <c r="I202" s="213"/>
      <c r="J202" s="259"/>
      <c r="K202" s="249"/>
      <c r="L202" s="249"/>
      <c r="M202" s="258"/>
      <c r="N202" s="258"/>
      <c r="O202" s="258"/>
      <c r="P202" s="258"/>
      <c r="Q202" s="258"/>
      <c r="R202" s="258"/>
      <c r="S202" s="258"/>
      <c r="T202" s="258"/>
      <c r="U202" s="258"/>
      <c r="V202" s="258"/>
      <c r="W202" s="258"/>
      <c r="X202" s="258"/>
      <c r="Y202" s="258"/>
      <c r="Z202" s="258"/>
    </row>
    <row r="203" spans="1:26" ht="14.25" customHeight="1" x14ac:dyDescent="0.3">
      <c r="A203" s="256"/>
      <c r="B203" s="256"/>
      <c r="C203" s="257"/>
      <c r="D203" s="213"/>
      <c r="E203" s="231"/>
      <c r="F203" s="231"/>
      <c r="G203" s="213"/>
      <c r="H203" s="258"/>
      <c r="I203" s="213"/>
      <c r="J203" s="259"/>
      <c r="K203" s="249"/>
      <c r="L203" s="249"/>
      <c r="M203" s="258"/>
      <c r="N203" s="258"/>
      <c r="O203" s="258"/>
      <c r="P203" s="258"/>
      <c r="Q203" s="258"/>
      <c r="R203" s="258"/>
      <c r="S203" s="258"/>
      <c r="T203" s="258"/>
      <c r="U203" s="258"/>
      <c r="V203" s="258"/>
      <c r="W203" s="258"/>
      <c r="X203" s="258"/>
      <c r="Y203" s="258"/>
      <c r="Z203" s="258"/>
    </row>
    <row r="204" spans="1:26" ht="14.25" customHeight="1" x14ac:dyDescent="0.3">
      <c r="A204" s="256"/>
      <c r="B204" s="256"/>
      <c r="C204" s="257"/>
      <c r="D204" s="213"/>
      <c r="E204" s="231"/>
      <c r="F204" s="231"/>
      <c r="G204" s="213"/>
      <c r="H204" s="258"/>
      <c r="I204" s="213"/>
      <c r="J204" s="259"/>
      <c r="K204" s="249"/>
      <c r="L204" s="249"/>
      <c r="M204" s="258"/>
      <c r="N204" s="258"/>
      <c r="O204" s="258"/>
      <c r="P204" s="258"/>
      <c r="Q204" s="258"/>
      <c r="R204" s="258"/>
      <c r="S204" s="258"/>
      <c r="T204" s="258"/>
      <c r="U204" s="258"/>
      <c r="V204" s="258"/>
      <c r="W204" s="258"/>
      <c r="X204" s="258"/>
      <c r="Y204" s="258"/>
      <c r="Z204" s="258"/>
    </row>
    <row r="205" spans="1:26" ht="14.25" customHeight="1" x14ac:dyDescent="0.3">
      <c r="A205" s="256"/>
      <c r="B205" s="256"/>
      <c r="C205" s="257"/>
      <c r="D205" s="213"/>
      <c r="E205" s="231"/>
      <c r="F205" s="231"/>
      <c r="G205" s="213"/>
      <c r="H205" s="258"/>
      <c r="I205" s="213"/>
      <c r="J205" s="259"/>
      <c r="K205" s="249"/>
      <c r="L205" s="249"/>
      <c r="M205" s="258"/>
      <c r="N205" s="258"/>
      <c r="O205" s="258"/>
      <c r="P205" s="258"/>
      <c r="Q205" s="258"/>
      <c r="R205" s="258"/>
      <c r="S205" s="258"/>
      <c r="T205" s="258"/>
      <c r="U205" s="258"/>
      <c r="V205" s="258"/>
      <c r="W205" s="258"/>
      <c r="X205" s="258"/>
      <c r="Y205" s="258"/>
      <c r="Z205" s="258"/>
    </row>
    <row r="206" spans="1:26" ht="14.25" customHeight="1" x14ac:dyDescent="0.3">
      <c r="A206" s="256"/>
      <c r="B206" s="256"/>
      <c r="C206" s="257"/>
      <c r="D206" s="213"/>
      <c r="E206" s="231"/>
      <c r="F206" s="231"/>
      <c r="G206" s="213"/>
      <c r="H206" s="258"/>
      <c r="I206" s="213"/>
      <c r="J206" s="259"/>
      <c r="K206" s="249"/>
      <c r="L206" s="249"/>
      <c r="M206" s="258"/>
      <c r="N206" s="258"/>
      <c r="O206" s="258"/>
      <c r="P206" s="258"/>
      <c r="Q206" s="258"/>
      <c r="R206" s="258"/>
      <c r="S206" s="258"/>
      <c r="T206" s="258"/>
      <c r="U206" s="258"/>
      <c r="V206" s="258"/>
      <c r="W206" s="258"/>
      <c r="X206" s="258"/>
      <c r="Y206" s="258"/>
      <c r="Z206" s="258"/>
    </row>
    <row r="207" spans="1:26" ht="14.25" customHeight="1" x14ac:dyDescent="0.3">
      <c r="A207" s="256"/>
      <c r="B207" s="256"/>
      <c r="C207" s="257"/>
      <c r="D207" s="213"/>
      <c r="E207" s="231"/>
      <c r="F207" s="231"/>
      <c r="G207" s="213"/>
      <c r="H207" s="258"/>
      <c r="I207" s="213"/>
      <c r="J207" s="259"/>
      <c r="K207" s="249"/>
      <c r="L207" s="249"/>
      <c r="M207" s="258"/>
      <c r="N207" s="258"/>
      <c r="O207" s="258"/>
      <c r="P207" s="258"/>
      <c r="Q207" s="258"/>
      <c r="R207" s="258"/>
      <c r="S207" s="258"/>
      <c r="T207" s="258"/>
      <c r="U207" s="258"/>
      <c r="V207" s="258"/>
      <c r="W207" s="258"/>
      <c r="X207" s="258"/>
      <c r="Y207" s="258"/>
      <c r="Z207" s="258"/>
    </row>
    <row r="208" spans="1:26" ht="14.25" customHeight="1" x14ac:dyDescent="0.3">
      <c r="A208" s="256"/>
      <c r="B208" s="256"/>
      <c r="C208" s="257"/>
      <c r="D208" s="213"/>
      <c r="E208" s="231"/>
      <c r="F208" s="231"/>
      <c r="G208" s="213"/>
      <c r="H208" s="258"/>
      <c r="I208" s="213"/>
      <c r="J208" s="259"/>
      <c r="K208" s="249"/>
      <c r="L208" s="249"/>
      <c r="M208" s="258"/>
      <c r="N208" s="258"/>
      <c r="O208" s="258"/>
      <c r="P208" s="258"/>
      <c r="Q208" s="258"/>
      <c r="R208" s="258"/>
      <c r="S208" s="258"/>
      <c r="T208" s="258"/>
      <c r="U208" s="258"/>
      <c r="V208" s="258"/>
      <c r="W208" s="258"/>
      <c r="X208" s="258"/>
      <c r="Y208" s="258"/>
      <c r="Z208" s="258"/>
    </row>
    <row r="209" spans="1:26" ht="14.25" customHeight="1" x14ac:dyDescent="0.3">
      <c r="A209" s="256"/>
      <c r="B209" s="256"/>
      <c r="C209" s="257"/>
      <c r="D209" s="213"/>
      <c r="E209" s="231"/>
      <c r="F209" s="231"/>
      <c r="G209" s="213"/>
      <c r="H209" s="258"/>
      <c r="I209" s="213"/>
      <c r="J209" s="259"/>
      <c r="K209" s="249"/>
      <c r="L209" s="249"/>
      <c r="M209" s="258"/>
      <c r="N209" s="258"/>
      <c r="O209" s="258"/>
      <c r="P209" s="258"/>
      <c r="Q209" s="258"/>
      <c r="R209" s="258"/>
      <c r="S209" s="258"/>
      <c r="T209" s="258"/>
      <c r="U209" s="258"/>
      <c r="V209" s="258"/>
      <c r="W209" s="258"/>
      <c r="X209" s="258"/>
      <c r="Y209" s="258"/>
      <c r="Z209" s="258"/>
    </row>
    <row r="210" spans="1:26" ht="14.25" customHeight="1" x14ac:dyDescent="0.3">
      <c r="A210" s="256"/>
      <c r="B210" s="256"/>
      <c r="C210" s="257"/>
      <c r="D210" s="213"/>
      <c r="E210" s="231"/>
      <c r="F210" s="231"/>
      <c r="G210" s="213"/>
      <c r="H210" s="258"/>
      <c r="I210" s="213"/>
      <c r="J210" s="259"/>
      <c r="K210" s="249"/>
      <c r="L210" s="249"/>
      <c r="M210" s="258"/>
      <c r="N210" s="258"/>
      <c r="O210" s="258"/>
      <c r="P210" s="258"/>
      <c r="Q210" s="258"/>
      <c r="R210" s="258"/>
      <c r="S210" s="258"/>
      <c r="T210" s="258"/>
      <c r="U210" s="258"/>
      <c r="V210" s="258"/>
      <c r="W210" s="258"/>
      <c r="X210" s="258"/>
      <c r="Y210" s="258"/>
      <c r="Z210" s="258"/>
    </row>
    <row r="211" spans="1:26" ht="14.25" customHeight="1" x14ac:dyDescent="0.3">
      <c r="A211" s="256"/>
      <c r="B211" s="256"/>
      <c r="C211" s="257"/>
      <c r="D211" s="213"/>
      <c r="E211" s="231"/>
      <c r="F211" s="231"/>
      <c r="G211" s="213"/>
      <c r="H211" s="258"/>
      <c r="I211" s="213"/>
      <c r="J211" s="259"/>
      <c r="K211" s="249"/>
      <c r="L211" s="249"/>
      <c r="M211" s="258"/>
      <c r="N211" s="258"/>
      <c r="O211" s="258"/>
      <c r="P211" s="258"/>
      <c r="Q211" s="258"/>
      <c r="R211" s="258"/>
      <c r="S211" s="258"/>
      <c r="T211" s="258"/>
      <c r="U211" s="258"/>
      <c r="V211" s="258"/>
      <c r="W211" s="258"/>
      <c r="X211" s="258"/>
      <c r="Y211" s="258"/>
      <c r="Z211" s="258"/>
    </row>
    <row r="212" spans="1:26" ht="14.25" customHeight="1" x14ac:dyDescent="0.3">
      <c r="A212" s="256"/>
      <c r="B212" s="256"/>
      <c r="C212" s="257"/>
      <c r="D212" s="213"/>
      <c r="E212" s="231"/>
      <c r="F212" s="231"/>
      <c r="G212" s="213"/>
      <c r="H212" s="258"/>
      <c r="I212" s="213"/>
      <c r="J212" s="259"/>
      <c r="K212" s="249"/>
      <c r="L212" s="249"/>
      <c r="M212" s="258"/>
      <c r="N212" s="258"/>
      <c r="O212" s="258"/>
      <c r="P212" s="258"/>
      <c r="Q212" s="258"/>
      <c r="R212" s="258"/>
      <c r="S212" s="258"/>
      <c r="T212" s="258"/>
      <c r="U212" s="258"/>
      <c r="V212" s="258"/>
      <c r="W212" s="258"/>
      <c r="X212" s="258"/>
      <c r="Y212" s="258"/>
      <c r="Z212" s="258"/>
    </row>
    <row r="213" spans="1:26" ht="14.25" customHeight="1" x14ac:dyDescent="0.3">
      <c r="A213" s="256"/>
      <c r="B213" s="256"/>
      <c r="C213" s="257"/>
      <c r="D213" s="213"/>
      <c r="E213" s="231"/>
      <c r="F213" s="231"/>
      <c r="G213" s="213"/>
      <c r="H213" s="258"/>
      <c r="I213" s="213"/>
      <c r="J213" s="259"/>
      <c r="K213" s="249"/>
      <c r="L213" s="249"/>
      <c r="M213" s="258"/>
      <c r="N213" s="258"/>
      <c r="O213" s="258"/>
      <c r="P213" s="258"/>
      <c r="Q213" s="258"/>
      <c r="R213" s="258"/>
      <c r="S213" s="258"/>
      <c r="T213" s="258"/>
      <c r="U213" s="258"/>
      <c r="V213" s="258"/>
      <c r="W213" s="258"/>
      <c r="X213" s="258"/>
      <c r="Y213" s="258"/>
      <c r="Z213" s="258"/>
    </row>
    <row r="214" spans="1:26" ht="14.25" customHeight="1" x14ac:dyDescent="0.3">
      <c r="A214" s="256"/>
      <c r="B214" s="256"/>
      <c r="C214" s="257"/>
      <c r="D214" s="213"/>
      <c r="E214" s="231"/>
      <c r="F214" s="231"/>
      <c r="G214" s="213"/>
      <c r="H214" s="258"/>
      <c r="I214" s="213"/>
      <c r="J214" s="259"/>
      <c r="K214" s="249"/>
      <c r="L214" s="249"/>
      <c r="M214" s="258"/>
      <c r="N214" s="258"/>
      <c r="O214" s="258"/>
      <c r="P214" s="258"/>
      <c r="Q214" s="258"/>
      <c r="R214" s="258"/>
      <c r="S214" s="258"/>
      <c r="T214" s="258"/>
      <c r="U214" s="258"/>
      <c r="V214" s="258"/>
      <c r="W214" s="258"/>
      <c r="X214" s="258"/>
      <c r="Y214" s="258"/>
      <c r="Z214" s="258"/>
    </row>
    <row r="215" spans="1:26" ht="14.25" customHeight="1" x14ac:dyDescent="0.3">
      <c r="A215" s="256"/>
      <c r="B215" s="256"/>
      <c r="C215" s="257"/>
      <c r="D215" s="213"/>
      <c r="E215" s="231"/>
      <c r="F215" s="231"/>
      <c r="G215" s="213"/>
      <c r="H215" s="258"/>
      <c r="I215" s="213"/>
      <c r="J215" s="259"/>
      <c r="K215" s="249"/>
      <c r="L215" s="249"/>
      <c r="M215" s="258"/>
      <c r="N215" s="258"/>
      <c r="O215" s="258"/>
      <c r="P215" s="258"/>
      <c r="Q215" s="258"/>
      <c r="R215" s="258"/>
      <c r="S215" s="258"/>
      <c r="T215" s="258"/>
      <c r="U215" s="258"/>
      <c r="V215" s="258"/>
      <c r="W215" s="258"/>
      <c r="X215" s="258"/>
      <c r="Y215" s="258"/>
      <c r="Z215" s="258"/>
    </row>
    <row r="216" spans="1:26" ht="14.25" customHeight="1" x14ac:dyDescent="0.3">
      <c r="A216" s="256"/>
      <c r="B216" s="256"/>
      <c r="C216" s="257"/>
      <c r="D216" s="213"/>
      <c r="E216" s="231"/>
      <c r="F216" s="231"/>
      <c r="G216" s="213"/>
      <c r="H216" s="258"/>
      <c r="I216" s="213"/>
      <c r="J216" s="259"/>
      <c r="K216" s="249"/>
      <c r="L216" s="249"/>
      <c r="M216" s="258"/>
      <c r="N216" s="258"/>
      <c r="O216" s="258"/>
      <c r="P216" s="258"/>
      <c r="Q216" s="258"/>
      <c r="R216" s="258"/>
      <c r="S216" s="258"/>
      <c r="T216" s="258"/>
      <c r="U216" s="258"/>
      <c r="V216" s="258"/>
      <c r="W216" s="258"/>
      <c r="X216" s="258"/>
      <c r="Y216" s="258"/>
      <c r="Z216" s="258"/>
    </row>
    <row r="217" spans="1:26" ht="14.25" customHeight="1" x14ac:dyDescent="0.3">
      <c r="A217" s="256"/>
      <c r="B217" s="256"/>
      <c r="C217" s="257"/>
      <c r="D217" s="213"/>
      <c r="E217" s="231"/>
      <c r="F217" s="231"/>
      <c r="G217" s="213"/>
      <c r="H217" s="258"/>
      <c r="I217" s="213"/>
      <c r="J217" s="259"/>
      <c r="K217" s="249"/>
      <c r="L217" s="249"/>
      <c r="M217" s="258"/>
      <c r="N217" s="258"/>
      <c r="O217" s="258"/>
      <c r="P217" s="258"/>
      <c r="Q217" s="258"/>
      <c r="R217" s="258"/>
      <c r="S217" s="258"/>
      <c r="T217" s="258"/>
      <c r="U217" s="258"/>
      <c r="V217" s="258"/>
      <c r="W217" s="258"/>
      <c r="X217" s="258"/>
      <c r="Y217" s="258"/>
      <c r="Z217" s="258"/>
    </row>
    <row r="218" spans="1:26" ht="14.25" customHeight="1" x14ac:dyDescent="0.3">
      <c r="A218" s="256"/>
      <c r="B218" s="256"/>
      <c r="C218" s="257"/>
      <c r="D218" s="213"/>
      <c r="E218" s="231"/>
      <c r="F218" s="231"/>
      <c r="G218" s="213"/>
      <c r="H218" s="258"/>
      <c r="I218" s="213"/>
      <c r="J218" s="259"/>
      <c r="K218" s="249"/>
      <c r="L218" s="249"/>
      <c r="M218" s="258"/>
      <c r="N218" s="258"/>
      <c r="O218" s="258"/>
      <c r="P218" s="258"/>
      <c r="Q218" s="258"/>
      <c r="R218" s="258"/>
      <c r="S218" s="258"/>
      <c r="T218" s="258"/>
      <c r="U218" s="258"/>
      <c r="V218" s="258"/>
      <c r="W218" s="258"/>
      <c r="X218" s="258"/>
      <c r="Y218" s="258"/>
      <c r="Z218" s="258"/>
    </row>
    <row r="219" spans="1:26" ht="14.25" customHeight="1" x14ac:dyDescent="0.3">
      <c r="A219" s="256"/>
      <c r="B219" s="256"/>
      <c r="C219" s="257"/>
      <c r="D219" s="213"/>
      <c r="E219" s="231"/>
      <c r="F219" s="231"/>
      <c r="G219" s="213"/>
      <c r="H219" s="258"/>
      <c r="I219" s="213"/>
      <c r="J219" s="259"/>
      <c r="K219" s="249"/>
      <c r="L219" s="249"/>
      <c r="M219" s="258"/>
      <c r="N219" s="258"/>
      <c r="O219" s="258"/>
      <c r="P219" s="258"/>
      <c r="Q219" s="258"/>
      <c r="R219" s="258"/>
      <c r="S219" s="258"/>
      <c r="T219" s="258"/>
      <c r="U219" s="258"/>
      <c r="V219" s="258"/>
      <c r="W219" s="258"/>
      <c r="X219" s="258"/>
      <c r="Y219" s="258"/>
      <c r="Z219" s="258"/>
    </row>
    <row r="220" spans="1:26" ht="14.25" customHeight="1" x14ac:dyDescent="0.3">
      <c r="A220" s="256"/>
      <c r="B220" s="256"/>
      <c r="C220" s="257"/>
      <c r="D220" s="213"/>
      <c r="E220" s="231"/>
      <c r="F220" s="231"/>
      <c r="G220" s="213"/>
      <c r="H220" s="258"/>
      <c r="I220" s="213"/>
      <c r="J220" s="259"/>
      <c r="K220" s="249"/>
      <c r="L220" s="249"/>
      <c r="M220" s="258"/>
      <c r="N220" s="258"/>
      <c r="O220" s="258"/>
      <c r="P220" s="258"/>
      <c r="Q220" s="258"/>
      <c r="R220" s="258"/>
      <c r="S220" s="258"/>
      <c r="T220" s="258"/>
      <c r="U220" s="258"/>
      <c r="V220" s="258"/>
      <c r="W220" s="258"/>
      <c r="X220" s="258"/>
      <c r="Y220" s="258"/>
      <c r="Z220" s="258"/>
    </row>
    <row r="221" spans="1:26" ht="14.25" customHeight="1" x14ac:dyDescent="0.3">
      <c r="A221" s="256"/>
      <c r="B221" s="256"/>
      <c r="C221" s="257"/>
      <c r="D221" s="213"/>
      <c r="E221" s="231"/>
      <c r="F221" s="231"/>
      <c r="G221" s="213"/>
      <c r="H221" s="258"/>
      <c r="I221" s="213"/>
      <c r="J221" s="259"/>
      <c r="K221" s="249"/>
      <c r="L221" s="249"/>
      <c r="M221" s="258"/>
      <c r="N221" s="258"/>
      <c r="O221" s="258"/>
      <c r="P221" s="258"/>
      <c r="Q221" s="258"/>
      <c r="R221" s="258"/>
      <c r="S221" s="258"/>
      <c r="T221" s="258"/>
      <c r="U221" s="258"/>
      <c r="V221" s="258"/>
      <c r="W221" s="258"/>
      <c r="X221" s="258"/>
      <c r="Y221" s="258"/>
      <c r="Z221" s="258"/>
    </row>
    <row r="222" spans="1:26" ht="14.25" customHeight="1" x14ac:dyDescent="0.3">
      <c r="A222" s="256"/>
      <c r="B222" s="256"/>
      <c r="C222" s="257"/>
      <c r="D222" s="213"/>
      <c r="E222" s="231"/>
      <c r="F222" s="231"/>
      <c r="G222" s="213"/>
      <c r="H222" s="258"/>
      <c r="I222" s="213"/>
      <c r="J222" s="259"/>
      <c r="K222" s="249"/>
      <c r="L222" s="249"/>
      <c r="M222" s="258"/>
      <c r="N222" s="258"/>
      <c r="O222" s="258"/>
      <c r="P222" s="258"/>
      <c r="Q222" s="258"/>
      <c r="R222" s="258"/>
      <c r="S222" s="258"/>
      <c r="T222" s="258"/>
      <c r="U222" s="258"/>
      <c r="V222" s="258"/>
      <c r="W222" s="258"/>
      <c r="X222" s="258"/>
      <c r="Y222" s="258"/>
      <c r="Z222" s="258"/>
    </row>
    <row r="223" spans="1:26" ht="14.25" customHeight="1" x14ac:dyDescent="0.3">
      <c r="A223" s="256"/>
      <c r="B223" s="256"/>
      <c r="C223" s="257"/>
      <c r="D223" s="213"/>
      <c r="E223" s="231"/>
      <c r="F223" s="231"/>
      <c r="G223" s="213"/>
      <c r="H223" s="258"/>
      <c r="I223" s="213"/>
      <c r="J223" s="259"/>
      <c r="K223" s="249"/>
      <c r="L223" s="249"/>
      <c r="M223" s="258"/>
      <c r="N223" s="258"/>
      <c r="O223" s="258"/>
      <c r="P223" s="258"/>
      <c r="Q223" s="258"/>
      <c r="R223" s="258"/>
      <c r="S223" s="258"/>
      <c r="T223" s="258"/>
      <c r="U223" s="258"/>
      <c r="V223" s="258"/>
      <c r="W223" s="258"/>
      <c r="X223" s="258"/>
      <c r="Y223" s="258"/>
      <c r="Z223" s="258"/>
    </row>
    <row r="224" spans="1:26" ht="14.25" customHeight="1" x14ac:dyDescent="0.3">
      <c r="A224" s="256"/>
      <c r="B224" s="256"/>
      <c r="C224" s="257"/>
      <c r="D224" s="213"/>
      <c r="E224" s="231"/>
      <c r="F224" s="231"/>
      <c r="G224" s="213"/>
      <c r="H224" s="258"/>
      <c r="I224" s="213"/>
      <c r="J224" s="259"/>
      <c r="K224" s="249"/>
      <c r="L224" s="249"/>
      <c r="M224" s="258"/>
      <c r="N224" s="258"/>
      <c r="O224" s="258"/>
      <c r="P224" s="258"/>
      <c r="Q224" s="258"/>
      <c r="R224" s="258"/>
      <c r="S224" s="258"/>
      <c r="T224" s="258"/>
      <c r="U224" s="258"/>
      <c r="V224" s="258"/>
      <c r="W224" s="258"/>
      <c r="X224" s="258"/>
      <c r="Y224" s="258"/>
      <c r="Z224" s="258"/>
    </row>
    <row r="225" spans="1:26" ht="14.25" customHeight="1" x14ac:dyDescent="0.3">
      <c r="A225" s="256"/>
      <c r="B225" s="256"/>
      <c r="C225" s="257"/>
      <c r="D225" s="213"/>
      <c r="E225" s="231"/>
      <c r="F225" s="231"/>
      <c r="G225" s="213"/>
      <c r="H225" s="258"/>
      <c r="I225" s="213"/>
      <c r="J225" s="259"/>
      <c r="K225" s="249"/>
      <c r="L225" s="249"/>
      <c r="M225" s="258"/>
      <c r="N225" s="258"/>
      <c r="O225" s="258"/>
      <c r="P225" s="258"/>
      <c r="Q225" s="258"/>
      <c r="R225" s="258"/>
      <c r="S225" s="258"/>
      <c r="T225" s="258"/>
      <c r="U225" s="258"/>
      <c r="V225" s="258"/>
      <c r="W225" s="258"/>
      <c r="X225" s="258"/>
      <c r="Y225" s="258"/>
      <c r="Z225" s="258"/>
    </row>
    <row r="226" spans="1:26" ht="14.25" customHeight="1" x14ac:dyDescent="0.3">
      <c r="A226" s="256"/>
      <c r="B226" s="256"/>
      <c r="C226" s="257"/>
      <c r="D226" s="213"/>
      <c r="E226" s="231"/>
      <c r="F226" s="231"/>
      <c r="G226" s="213"/>
      <c r="H226" s="258"/>
      <c r="I226" s="213"/>
      <c r="J226" s="259"/>
      <c r="K226" s="249"/>
      <c r="L226" s="249"/>
      <c r="M226" s="258"/>
      <c r="N226" s="258"/>
      <c r="O226" s="258"/>
      <c r="P226" s="258"/>
      <c r="Q226" s="258"/>
      <c r="R226" s="258"/>
      <c r="S226" s="258"/>
      <c r="T226" s="258"/>
      <c r="U226" s="258"/>
      <c r="V226" s="258"/>
      <c r="W226" s="258"/>
      <c r="X226" s="258"/>
      <c r="Y226" s="258"/>
      <c r="Z226" s="258"/>
    </row>
    <row r="227" spans="1:26" ht="14.25" customHeight="1" x14ac:dyDescent="0.3">
      <c r="A227" s="256"/>
      <c r="B227" s="256"/>
      <c r="C227" s="257"/>
      <c r="D227" s="213"/>
      <c r="E227" s="231"/>
      <c r="F227" s="231"/>
      <c r="G227" s="213"/>
      <c r="H227" s="258"/>
      <c r="I227" s="213"/>
      <c r="J227" s="259"/>
      <c r="K227" s="249"/>
      <c r="L227" s="249"/>
      <c r="M227" s="258"/>
      <c r="N227" s="258"/>
      <c r="O227" s="258"/>
      <c r="P227" s="258"/>
      <c r="Q227" s="258"/>
      <c r="R227" s="258"/>
      <c r="S227" s="258"/>
      <c r="T227" s="258"/>
      <c r="U227" s="258"/>
      <c r="V227" s="258"/>
      <c r="W227" s="258"/>
      <c r="X227" s="258"/>
      <c r="Y227" s="258"/>
      <c r="Z227" s="258"/>
    </row>
    <row r="228" spans="1:26" ht="14.25" customHeight="1" x14ac:dyDescent="0.3">
      <c r="A228" s="256"/>
      <c r="B228" s="256"/>
      <c r="C228" s="257"/>
      <c r="D228" s="213"/>
      <c r="E228" s="231"/>
      <c r="F228" s="231"/>
      <c r="G228" s="213"/>
      <c r="H228" s="258"/>
      <c r="I228" s="213"/>
      <c r="J228" s="259"/>
      <c r="K228" s="249"/>
      <c r="L228" s="249"/>
      <c r="M228" s="258"/>
      <c r="N228" s="258"/>
      <c r="O228" s="258"/>
      <c r="P228" s="258"/>
      <c r="Q228" s="258"/>
      <c r="R228" s="258"/>
      <c r="S228" s="258"/>
      <c r="T228" s="258"/>
      <c r="U228" s="258"/>
      <c r="V228" s="258"/>
      <c r="W228" s="258"/>
      <c r="X228" s="258"/>
      <c r="Y228" s="258"/>
      <c r="Z228" s="258"/>
    </row>
    <row r="229" spans="1:26" ht="14.25" customHeight="1" x14ac:dyDescent="0.3">
      <c r="A229" s="256"/>
      <c r="B229" s="256"/>
      <c r="C229" s="257"/>
      <c r="D229" s="213"/>
      <c r="E229" s="231"/>
      <c r="F229" s="231"/>
      <c r="G229" s="213"/>
      <c r="H229" s="258"/>
      <c r="I229" s="213"/>
      <c r="J229" s="259"/>
      <c r="K229" s="249"/>
      <c r="L229" s="249"/>
      <c r="M229" s="258"/>
      <c r="N229" s="258"/>
      <c r="O229" s="258"/>
      <c r="P229" s="258"/>
      <c r="Q229" s="258"/>
      <c r="R229" s="258"/>
      <c r="S229" s="258"/>
      <c r="T229" s="258"/>
      <c r="U229" s="258"/>
      <c r="V229" s="258"/>
      <c r="W229" s="258"/>
      <c r="X229" s="258"/>
      <c r="Y229" s="258"/>
      <c r="Z229" s="258"/>
    </row>
    <row r="230" spans="1:26" ht="14.25" customHeight="1" x14ac:dyDescent="0.3">
      <c r="A230" s="256"/>
      <c r="B230" s="256"/>
      <c r="C230" s="257"/>
      <c r="D230" s="213"/>
      <c r="E230" s="231"/>
      <c r="F230" s="231"/>
      <c r="G230" s="213"/>
      <c r="H230" s="258"/>
      <c r="I230" s="213"/>
      <c r="J230" s="259"/>
      <c r="K230" s="249"/>
      <c r="L230" s="249"/>
      <c r="M230" s="258"/>
      <c r="N230" s="258"/>
      <c r="O230" s="258"/>
      <c r="P230" s="258"/>
      <c r="Q230" s="258"/>
      <c r="R230" s="258"/>
      <c r="S230" s="258"/>
      <c r="T230" s="258"/>
      <c r="U230" s="258"/>
      <c r="V230" s="258"/>
      <c r="W230" s="258"/>
      <c r="X230" s="258"/>
      <c r="Y230" s="258"/>
      <c r="Z230" s="258"/>
    </row>
    <row r="231" spans="1:26" ht="14.25" customHeight="1" x14ac:dyDescent="0.3">
      <c r="A231" s="256"/>
      <c r="B231" s="256"/>
      <c r="C231" s="257"/>
      <c r="D231" s="213"/>
      <c r="E231" s="231"/>
      <c r="F231" s="231"/>
      <c r="G231" s="213"/>
      <c r="H231" s="258"/>
      <c r="I231" s="213"/>
      <c r="J231" s="259"/>
      <c r="K231" s="249"/>
      <c r="L231" s="249"/>
      <c r="M231" s="258"/>
      <c r="N231" s="258"/>
      <c r="O231" s="258"/>
      <c r="P231" s="258"/>
      <c r="Q231" s="258"/>
      <c r="R231" s="258"/>
      <c r="S231" s="258"/>
      <c r="T231" s="258"/>
      <c r="U231" s="258"/>
      <c r="V231" s="258"/>
      <c r="W231" s="258"/>
      <c r="X231" s="258"/>
      <c r="Y231" s="258"/>
      <c r="Z231" s="258"/>
    </row>
    <row r="232" spans="1:26" ht="14.25" customHeight="1" x14ac:dyDescent="0.3">
      <c r="A232" s="256"/>
      <c r="B232" s="256"/>
      <c r="C232" s="257"/>
      <c r="D232" s="213"/>
      <c r="E232" s="231"/>
      <c r="F232" s="231"/>
      <c r="G232" s="213"/>
      <c r="H232" s="258"/>
      <c r="I232" s="213"/>
      <c r="J232" s="259"/>
      <c r="K232" s="249"/>
      <c r="L232" s="249"/>
      <c r="M232" s="258"/>
      <c r="N232" s="258"/>
      <c r="O232" s="258"/>
      <c r="P232" s="258"/>
      <c r="Q232" s="258"/>
      <c r="R232" s="258"/>
      <c r="S232" s="258"/>
      <c r="T232" s="258"/>
      <c r="U232" s="258"/>
      <c r="V232" s="258"/>
      <c r="W232" s="258"/>
      <c r="X232" s="258"/>
      <c r="Y232" s="258"/>
      <c r="Z232" s="258"/>
    </row>
    <row r="233" spans="1:26" ht="14.25" customHeight="1" x14ac:dyDescent="0.3">
      <c r="A233" s="256"/>
      <c r="B233" s="256"/>
      <c r="C233" s="257"/>
      <c r="D233" s="213"/>
      <c r="E233" s="231"/>
      <c r="F233" s="231"/>
      <c r="G233" s="213"/>
      <c r="H233" s="258"/>
      <c r="I233" s="213"/>
      <c r="J233" s="259"/>
      <c r="K233" s="249"/>
      <c r="L233" s="249"/>
      <c r="M233" s="258"/>
      <c r="N233" s="258"/>
      <c r="O233" s="258"/>
      <c r="P233" s="258"/>
      <c r="Q233" s="258"/>
      <c r="R233" s="258"/>
      <c r="S233" s="258"/>
      <c r="T233" s="258"/>
      <c r="U233" s="258"/>
      <c r="V233" s="258"/>
      <c r="W233" s="258"/>
      <c r="X233" s="258"/>
      <c r="Y233" s="258"/>
      <c r="Z233" s="258"/>
    </row>
    <row r="234" spans="1:26" ht="14.25" customHeight="1" x14ac:dyDescent="0.3">
      <c r="A234" s="256"/>
      <c r="B234" s="256"/>
      <c r="C234" s="257"/>
      <c r="D234" s="213"/>
      <c r="E234" s="231"/>
      <c r="F234" s="231"/>
      <c r="G234" s="213"/>
      <c r="H234" s="258"/>
      <c r="I234" s="213"/>
      <c r="J234" s="259"/>
      <c r="K234" s="249"/>
      <c r="L234" s="249"/>
      <c r="M234" s="258"/>
      <c r="N234" s="258"/>
      <c r="O234" s="258"/>
      <c r="P234" s="258"/>
      <c r="Q234" s="258"/>
      <c r="R234" s="258"/>
      <c r="S234" s="258"/>
      <c r="T234" s="258"/>
      <c r="U234" s="258"/>
      <c r="V234" s="258"/>
      <c r="W234" s="258"/>
      <c r="X234" s="258"/>
      <c r="Y234" s="258"/>
      <c r="Z234" s="258"/>
    </row>
    <row r="235" spans="1:26" ht="14.25" customHeight="1" x14ac:dyDescent="0.3">
      <c r="A235" s="256"/>
      <c r="B235" s="256"/>
      <c r="C235" s="257"/>
      <c r="D235" s="213"/>
      <c r="E235" s="231"/>
      <c r="F235" s="231"/>
      <c r="G235" s="213"/>
      <c r="H235" s="258"/>
      <c r="I235" s="213"/>
      <c r="J235" s="259"/>
      <c r="K235" s="249"/>
      <c r="L235" s="249"/>
      <c r="M235" s="258"/>
      <c r="N235" s="258"/>
      <c r="O235" s="258"/>
      <c r="P235" s="258"/>
      <c r="Q235" s="258"/>
      <c r="R235" s="258"/>
      <c r="S235" s="258"/>
      <c r="T235" s="258"/>
      <c r="U235" s="258"/>
      <c r="V235" s="258"/>
      <c r="W235" s="258"/>
      <c r="X235" s="258"/>
      <c r="Y235" s="258"/>
      <c r="Z235" s="258"/>
    </row>
    <row r="236" spans="1:26" ht="14.25" customHeight="1" x14ac:dyDescent="0.3">
      <c r="A236" s="256"/>
      <c r="B236" s="256"/>
      <c r="C236" s="257"/>
      <c r="D236" s="213"/>
      <c r="E236" s="231"/>
      <c r="F236" s="231"/>
      <c r="G236" s="213"/>
      <c r="H236" s="258"/>
      <c r="I236" s="213"/>
      <c r="J236" s="259"/>
      <c r="K236" s="249"/>
      <c r="L236" s="249"/>
      <c r="M236" s="258"/>
      <c r="N236" s="258"/>
      <c r="O236" s="258"/>
      <c r="P236" s="258"/>
      <c r="Q236" s="258"/>
      <c r="R236" s="258"/>
      <c r="S236" s="258"/>
      <c r="T236" s="258"/>
      <c r="U236" s="258"/>
      <c r="V236" s="258"/>
      <c r="W236" s="258"/>
      <c r="X236" s="258"/>
      <c r="Y236" s="258"/>
      <c r="Z236" s="258"/>
    </row>
    <row r="237" spans="1:26" ht="14.25" customHeight="1" x14ac:dyDescent="0.3">
      <c r="A237" s="256"/>
      <c r="B237" s="256"/>
      <c r="C237" s="257"/>
      <c r="D237" s="213"/>
      <c r="E237" s="231"/>
      <c r="F237" s="231"/>
      <c r="G237" s="213"/>
      <c r="H237" s="258"/>
      <c r="I237" s="213"/>
      <c r="J237" s="259"/>
      <c r="K237" s="249"/>
      <c r="L237" s="249"/>
      <c r="M237" s="258"/>
      <c r="N237" s="258"/>
      <c r="O237" s="258"/>
      <c r="P237" s="258"/>
      <c r="Q237" s="258"/>
      <c r="R237" s="258"/>
      <c r="S237" s="258"/>
      <c r="T237" s="258"/>
      <c r="U237" s="258"/>
      <c r="V237" s="258"/>
      <c r="W237" s="258"/>
      <c r="X237" s="258"/>
      <c r="Y237" s="258"/>
      <c r="Z237" s="258"/>
    </row>
    <row r="238" spans="1:26" ht="14.25" customHeight="1" x14ac:dyDescent="0.3">
      <c r="A238" s="256"/>
      <c r="B238" s="256"/>
      <c r="C238" s="257"/>
      <c r="D238" s="213"/>
      <c r="E238" s="231"/>
      <c r="F238" s="231"/>
      <c r="G238" s="213"/>
      <c r="H238" s="258"/>
      <c r="I238" s="213"/>
      <c r="J238" s="259"/>
      <c r="K238" s="249"/>
      <c r="L238" s="249"/>
      <c r="M238" s="258"/>
      <c r="N238" s="258"/>
      <c r="O238" s="258"/>
      <c r="P238" s="258"/>
      <c r="Q238" s="258"/>
      <c r="R238" s="258"/>
      <c r="S238" s="258"/>
      <c r="T238" s="258"/>
      <c r="U238" s="258"/>
      <c r="V238" s="258"/>
      <c r="W238" s="258"/>
      <c r="X238" s="258"/>
      <c r="Y238" s="258"/>
      <c r="Z238" s="258"/>
    </row>
    <row r="239" spans="1:26" ht="14.25" customHeight="1" x14ac:dyDescent="0.3">
      <c r="A239" s="256"/>
      <c r="B239" s="256"/>
      <c r="C239" s="257"/>
      <c r="D239" s="213"/>
      <c r="E239" s="231"/>
      <c r="F239" s="231"/>
      <c r="G239" s="213"/>
      <c r="H239" s="258"/>
      <c r="I239" s="213"/>
      <c r="J239" s="259"/>
      <c r="K239" s="249"/>
      <c r="L239" s="249"/>
      <c r="M239" s="258"/>
      <c r="N239" s="258"/>
      <c r="O239" s="258"/>
      <c r="P239" s="258"/>
      <c r="Q239" s="258"/>
      <c r="R239" s="258"/>
      <c r="S239" s="258"/>
      <c r="T239" s="258"/>
      <c r="U239" s="258"/>
      <c r="V239" s="258"/>
      <c r="W239" s="258"/>
      <c r="X239" s="258"/>
      <c r="Y239" s="258"/>
      <c r="Z239" s="258"/>
    </row>
    <row r="240" spans="1:26" ht="14.25" customHeight="1" x14ac:dyDescent="0.3">
      <c r="A240" s="256"/>
      <c r="B240" s="256"/>
      <c r="C240" s="257"/>
      <c r="D240" s="213"/>
      <c r="E240" s="231"/>
      <c r="F240" s="231"/>
      <c r="G240" s="213"/>
      <c r="H240" s="258"/>
      <c r="I240" s="213"/>
      <c r="J240" s="259"/>
      <c r="K240" s="249"/>
      <c r="L240" s="249"/>
      <c r="M240" s="258"/>
      <c r="N240" s="258"/>
      <c r="O240" s="258"/>
      <c r="P240" s="258"/>
      <c r="Q240" s="258"/>
      <c r="R240" s="258"/>
      <c r="S240" s="258"/>
      <c r="T240" s="258"/>
      <c r="U240" s="258"/>
      <c r="V240" s="258"/>
      <c r="W240" s="258"/>
      <c r="X240" s="258"/>
      <c r="Y240" s="258"/>
      <c r="Z240" s="258"/>
    </row>
    <row r="241" spans="1:26" ht="14.25" customHeight="1" x14ac:dyDescent="0.3">
      <c r="A241" s="256"/>
      <c r="B241" s="256"/>
      <c r="C241" s="257"/>
      <c r="D241" s="213"/>
      <c r="E241" s="231"/>
      <c r="F241" s="231"/>
      <c r="G241" s="213"/>
      <c r="H241" s="258"/>
      <c r="I241" s="213"/>
      <c r="J241" s="259"/>
      <c r="K241" s="249"/>
      <c r="L241" s="249"/>
      <c r="M241" s="258"/>
      <c r="N241" s="258"/>
      <c r="O241" s="258"/>
      <c r="P241" s="258"/>
      <c r="Q241" s="258"/>
      <c r="R241" s="258"/>
      <c r="S241" s="258"/>
      <c r="T241" s="258"/>
      <c r="U241" s="258"/>
      <c r="V241" s="258"/>
      <c r="W241" s="258"/>
      <c r="X241" s="258"/>
      <c r="Y241" s="258"/>
      <c r="Z241" s="258"/>
    </row>
    <row r="242" spans="1:26" ht="14.25" customHeight="1" x14ac:dyDescent="0.3">
      <c r="A242" s="256"/>
      <c r="B242" s="256"/>
      <c r="C242" s="257"/>
      <c r="D242" s="213"/>
      <c r="E242" s="231"/>
      <c r="F242" s="231"/>
      <c r="G242" s="213"/>
      <c r="H242" s="258"/>
      <c r="I242" s="213"/>
      <c r="J242" s="259"/>
      <c r="K242" s="249"/>
      <c r="L242" s="249"/>
      <c r="M242" s="258"/>
      <c r="N242" s="258"/>
      <c r="O242" s="258"/>
      <c r="P242" s="258"/>
      <c r="Q242" s="258"/>
      <c r="R242" s="258"/>
      <c r="S242" s="258"/>
      <c r="T242" s="258"/>
      <c r="U242" s="258"/>
      <c r="V242" s="258"/>
      <c r="W242" s="258"/>
      <c r="X242" s="258"/>
      <c r="Y242" s="258"/>
      <c r="Z242" s="258"/>
    </row>
    <row r="243" spans="1:26" ht="14.25" customHeight="1" x14ac:dyDescent="0.3">
      <c r="A243" s="256"/>
      <c r="B243" s="256"/>
      <c r="C243" s="257"/>
      <c r="D243" s="213"/>
      <c r="E243" s="231"/>
      <c r="F243" s="231"/>
      <c r="G243" s="213"/>
      <c r="H243" s="258"/>
      <c r="I243" s="213"/>
      <c r="J243" s="259"/>
      <c r="K243" s="249"/>
      <c r="L243" s="249"/>
      <c r="M243" s="258"/>
      <c r="N243" s="258"/>
      <c r="O243" s="258"/>
      <c r="P243" s="258"/>
      <c r="Q243" s="258"/>
      <c r="R243" s="258"/>
      <c r="S243" s="258"/>
      <c r="T243" s="258"/>
      <c r="U243" s="258"/>
      <c r="V243" s="258"/>
      <c r="W243" s="258"/>
      <c r="X243" s="258"/>
      <c r="Y243" s="258"/>
      <c r="Z243" s="258"/>
    </row>
    <row r="244" spans="1:26" ht="14.25" customHeight="1" x14ac:dyDescent="0.3">
      <c r="A244" s="256"/>
      <c r="B244" s="256"/>
      <c r="C244" s="257"/>
      <c r="D244" s="213"/>
      <c r="E244" s="231"/>
      <c r="F244" s="231"/>
      <c r="G244" s="213"/>
      <c r="H244" s="258"/>
      <c r="I244" s="213"/>
      <c r="J244" s="259"/>
      <c r="K244" s="249"/>
      <c r="L244" s="249"/>
      <c r="M244" s="258"/>
      <c r="N244" s="258"/>
      <c r="O244" s="258"/>
      <c r="P244" s="258"/>
      <c r="Q244" s="258"/>
      <c r="R244" s="258"/>
      <c r="S244" s="258"/>
      <c r="T244" s="258"/>
      <c r="U244" s="258"/>
      <c r="V244" s="258"/>
      <c r="W244" s="258"/>
      <c r="X244" s="258"/>
      <c r="Y244" s="258"/>
      <c r="Z244" s="258"/>
    </row>
    <row r="245" spans="1:26" ht="14.25" customHeight="1" x14ac:dyDescent="0.3">
      <c r="A245" s="256"/>
      <c r="B245" s="256"/>
      <c r="C245" s="257"/>
      <c r="D245" s="213"/>
      <c r="E245" s="231"/>
      <c r="F245" s="231"/>
      <c r="G245" s="213"/>
      <c r="H245" s="258"/>
      <c r="I245" s="213"/>
      <c r="J245" s="259"/>
      <c r="K245" s="249"/>
      <c r="L245" s="249"/>
      <c r="M245" s="258"/>
      <c r="N245" s="258"/>
      <c r="O245" s="258"/>
      <c r="P245" s="258"/>
      <c r="Q245" s="258"/>
      <c r="R245" s="258"/>
      <c r="S245" s="258"/>
      <c r="T245" s="258"/>
      <c r="U245" s="258"/>
      <c r="V245" s="258"/>
      <c r="W245" s="258"/>
      <c r="X245" s="258"/>
      <c r="Y245" s="258"/>
      <c r="Z245" s="258"/>
    </row>
    <row r="246" spans="1:26" ht="14.25" customHeight="1" x14ac:dyDescent="0.3">
      <c r="A246" s="256"/>
      <c r="B246" s="256"/>
      <c r="C246" s="257"/>
      <c r="D246" s="213"/>
      <c r="E246" s="231"/>
      <c r="F246" s="231"/>
      <c r="G246" s="213"/>
      <c r="H246" s="258"/>
      <c r="I246" s="213"/>
      <c r="J246" s="259"/>
      <c r="K246" s="249"/>
      <c r="L246" s="249"/>
      <c r="M246" s="258"/>
      <c r="N246" s="258"/>
      <c r="O246" s="258"/>
      <c r="P246" s="258"/>
      <c r="Q246" s="258"/>
      <c r="R246" s="258"/>
      <c r="S246" s="258"/>
      <c r="T246" s="258"/>
      <c r="U246" s="258"/>
      <c r="V246" s="258"/>
      <c r="W246" s="258"/>
      <c r="X246" s="258"/>
      <c r="Y246" s="258"/>
      <c r="Z246" s="258"/>
    </row>
    <row r="247" spans="1:26" ht="14.25" customHeight="1" x14ac:dyDescent="0.3">
      <c r="A247" s="256"/>
      <c r="B247" s="256"/>
      <c r="C247" s="257"/>
      <c r="D247" s="213"/>
      <c r="E247" s="231"/>
      <c r="F247" s="231"/>
      <c r="G247" s="213"/>
      <c r="H247" s="258"/>
      <c r="I247" s="213"/>
      <c r="J247" s="259"/>
      <c r="K247" s="249"/>
      <c r="L247" s="249"/>
      <c r="M247" s="258"/>
      <c r="N247" s="258"/>
      <c r="O247" s="258"/>
      <c r="P247" s="258"/>
      <c r="Q247" s="258"/>
      <c r="R247" s="258"/>
      <c r="S247" s="258"/>
      <c r="T247" s="258"/>
      <c r="U247" s="258"/>
      <c r="V247" s="258"/>
      <c r="W247" s="258"/>
      <c r="X247" s="258"/>
      <c r="Y247" s="258"/>
      <c r="Z247" s="258"/>
    </row>
    <row r="248" spans="1:26" ht="14.25" customHeight="1" x14ac:dyDescent="0.3">
      <c r="A248" s="256"/>
      <c r="B248" s="256"/>
      <c r="C248" s="257"/>
      <c r="D248" s="213"/>
      <c r="E248" s="231"/>
      <c r="F248" s="231"/>
      <c r="G248" s="213"/>
      <c r="H248" s="258"/>
      <c r="I248" s="213"/>
      <c r="J248" s="259"/>
      <c r="K248" s="249"/>
      <c r="L248" s="249"/>
      <c r="M248" s="258"/>
      <c r="N248" s="258"/>
      <c r="O248" s="258"/>
      <c r="P248" s="258"/>
      <c r="Q248" s="258"/>
      <c r="R248" s="258"/>
      <c r="S248" s="258"/>
      <c r="T248" s="258"/>
      <c r="U248" s="258"/>
      <c r="V248" s="258"/>
      <c r="W248" s="258"/>
      <c r="X248" s="258"/>
      <c r="Y248" s="258"/>
      <c r="Z248" s="258"/>
    </row>
    <row r="249" spans="1:26" ht="14.25" customHeight="1" x14ac:dyDescent="0.3">
      <c r="A249" s="256"/>
      <c r="B249" s="256"/>
      <c r="C249" s="257"/>
      <c r="D249" s="213"/>
      <c r="E249" s="231"/>
      <c r="F249" s="231"/>
      <c r="G249" s="213"/>
      <c r="H249" s="258"/>
      <c r="I249" s="213"/>
      <c r="J249" s="259"/>
      <c r="K249" s="249"/>
      <c r="L249" s="249"/>
      <c r="M249" s="258"/>
      <c r="N249" s="258"/>
      <c r="O249" s="258"/>
      <c r="P249" s="258"/>
      <c r="Q249" s="258"/>
      <c r="R249" s="258"/>
      <c r="S249" s="258"/>
      <c r="T249" s="258"/>
      <c r="U249" s="258"/>
      <c r="V249" s="258"/>
      <c r="W249" s="258"/>
      <c r="X249" s="258"/>
      <c r="Y249" s="258"/>
      <c r="Z249" s="258"/>
    </row>
    <row r="250" spans="1:26" ht="14.25" customHeight="1" x14ac:dyDescent="0.3">
      <c r="A250" s="256"/>
      <c r="B250" s="256"/>
      <c r="C250" s="257"/>
      <c r="D250" s="213"/>
      <c r="E250" s="231"/>
      <c r="F250" s="231"/>
      <c r="G250" s="213"/>
      <c r="H250" s="258"/>
      <c r="I250" s="213"/>
      <c r="J250" s="259"/>
      <c r="K250" s="249"/>
      <c r="L250" s="249"/>
      <c r="M250" s="258"/>
      <c r="N250" s="258"/>
      <c r="O250" s="258"/>
      <c r="P250" s="258"/>
      <c r="Q250" s="258"/>
      <c r="R250" s="258"/>
      <c r="S250" s="258"/>
      <c r="T250" s="258"/>
      <c r="U250" s="258"/>
      <c r="V250" s="258"/>
      <c r="W250" s="258"/>
      <c r="X250" s="258"/>
      <c r="Y250" s="258"/>
      <c r="Z250" s="258"/>
    </row>
    <row r="251" spans="1:26" ht="14.25" customHeight="1" x14ac:dyDescent="0.3">
      <c r="A251" s="256"/>
      <c r="B251" s="256"/>
      <c r="C251" s="257"/>
      <c r="D251" s="213"/>
      <c r="E251" s="231"/>
      <c r="F251" s="231"/>
      <c r="G251" s="213"/>
      <c r="H251" s="258"/>
      <c r="I251" s="213"/>
      <c r="J251" s="259"/>
      <c r="K251" s="249"/>
      <c r="L251" s="249"/>
      <c r="M251" s="258"/>
      <c r="N251" s="258"/>
      <c r="O251" s="258"/>
      <c r="P251" s="258"/>
      <c r="Q251" s="258"/>
      <c r="R251" s="258"/>
      <c r="S251" s="258"/>
      <c r="T251" s="258"/>
      <c r="U251" s="258"/>
      <c r="V251" s="258"/>
      <c r="W251" s="258"/>
      <c r="X251" s="258"/>
      <c r="Y251" s="258"/>
      <c r="Z251" s="258"/>
    </row>
    <row r="252" spans="1:26" ht="14.25" customHeight="1" x14ac:dyDescent="0.3">
      <c r="A252" s="256"/>
      <c r="B252" s="256"/>
      <c r="C252" s="257"/>
      <c r="D252" s="213"/>
      <c r="E252" s="231"/>
      <c r="F252" s="231"/>
      <c r="G252" s="213"/>
      <c r="H252" s="258"/>
      <c r="I252" s="213"/>
      <c r="J252" s="259"/>
      <c r="K252" s="249"/>
      <c r="L252" s="249"/>
      <c r="M252" s="258"/>
      <c r="N252" s="258"/>
      <c r="O252" s="258"/>
      <c r="P252" s="258"/>
      <c r="Q252" s="258"/>
      <c r="R252" s="258"/>
      <c r="S252" s="258"/>
      <c r="T252" s="258"/>
      <c r="U252" s="258"/>
      <c r="V252" s="258"/>
      <c r="W252" s="258"/>
      <c r="X252" s="258"/>
      <c r="Y252" s="258"/>
      <c r="Z252" s="258"/>
    </row>
    <row r="253" spans="1:26" ht="14.25" customHeight="1" x14ac:dyDescent="0.3">
      <c r="A253" s="256"/>
      <c r="B253" s="256"/>
      <c r="C253" s="257"/>
      <c r="D253" s="213"/>
      <c r="E253" s="231"/>
      <c r="F253" s="231"/>
      <c r="G253" s="213"/>
      <c r="H253" s="258"/>
      <c r="I253" s="213"/>
      <c r="J253" s="259"/>
      <c r="K253" s="249"/>
      <c r="L253" s="249"/>
      <c r="M253" s="258"/>
      <c r="N253" s="258"/>
      <c r="O253" s="258"/>
      <c r="P253" s="258"/>
      <c r="Q253" s="258"/>
      <c r="R253" s="258"/>
      <c r="S253" s="258"/>
      <c r="T253" s="258"/>
      <c r="U253" s="258"/>
      <c r="V253" s="258"/>
      <c r="W253" s="258"/>
      <c r="X253" s="258"/>
      <c r="Y253" s="258"/>
      <c r="Z253" s="258"/>
    </row>
    <row r="254" spans="1:26" ht="14.25" customHeight="1" x14ac:dyDescent="0.3">
      <c r="A254" s="256"/>
      <c r="B254" s="256"/>
      <c r="C254" s="257"/>
      <c r="D254" s="213"/>
      <c r="E254" s="231"/>
      <c r="F254" s="231"/>
      <c r="G254" s="213"/>
      <c r="H254" s="258"/>
      <c r="I254" s="213"/>
      <c r="J254" s="259"/>
      <c r="K254" s="249"/>
      <c r="L254" s="249"/>
      <c r="M254" s="258"/>
      <c r="N254" s="258"/>
      <c r="O254" s="258"/>
      <c r="P254" s="258"/>
      <c r="Q254" s="258"/>
      <c r="R254" s="258"/>
      <c r="S254" s="258"/>
      <c r="T254" s="258"/>
      <c r="U254" s="258"/>
      <c r="V254" s="258"/>
      <c r="W254" s="258"/>
      <c r="X254" s="258"/>
      <c r="Y254" s="258"/>
      <c r="Z254" s="258"/>
    </row>
    <row r="255" spans="1:26" ht="14.25" customHeight="1" x14ac:dyDescent="0.3">
      <c r="A255" s="256"/>
      <c r="B255" s="256"/>
      <c r="C255" s="257"/>
      <c r="D255" s="213"/>
      <c r="E255" s="231"/>
      <c r="F255" s="231"/>
      <c r="G255" s="213"/>
      <c r="H255" s="258"/>
      <c r="I255" s="213"/>
      <c r="J255" s="259"/>
      <c r="K255" s="249"/>
      <c r="L255" s="249"/>
      <c r="M255" s="258"/>
      <c r="N255" s="258"/>
      <c r="O255" s="258"/>
      <c r="P255" s="258"/>
      <c r="Q255" s="258"/>
      <c r="R255" s="258"/>
      <c r="S255" s="258"/>
      <c r="T255" s="258"/>
      <c r="U255" s="258"/>
      <c r="V255" s="258"/>
      <c r="W255" s="258"/>
      <c r="X255" s="258"/>
      <c r="Y255" s="258"/>
      <c r="Z255" s="258"/>
    </row>
    <row r="256" spans="1:26" ht="14.25" customHeight="1" x14ac:dyDescent="0.3">
      <c r="A256" s="256"/>
      <c r="B256" s="256"/>
      <c r="C256" s="257"/>
      <c r="D256" s="213"/>
      <c r="E256" s="231"/>
      <c r="F256" s="231"/>
      <c r="G256" s="213"/>
      <c r="H256" s="258"/>
      <c r="I256" s="213"/>
      <c r="J256" s="259"/>
      <c r="K256" s="249"/>
      <c r="L256" s="249"/>
      <c r="M256" s="258"/>
      <c r="N256" s="258"/>
      <c r="O256" s="258"/>
      <c r="P256" s="258"/>
      <c r="Q256" s="258"/>
      <c r="R256" s="258"/>
      <c r="S256" s="258"/>
      <c r="T256" s="258"/>
      <c r="U256" s="258"/>
      <c r="V256" s="258"/>
      <c r="W256" s="258"/>
      <c r="X256" s="258"/>
      <c r="Y256" s="258"/>
      <c r="Z256" s="258"/>
    </row>
    <row r="257" spans="1:26" ht="14.25" customHeight="1" x14ac:dyDescent="0.3">
      <c r="A257" s="256"/>
      <c r="B257" s="256"/>
      <c r="C257" s="257"/>
      <c r="D257" s="213"/>
      <c r="E257" s="231"/>
      <c r="F257" s="231"/>
      <c r="G257" s="213"/>
      <c r="H257" s="258"/>
      <c r="I257" s="213"/>
      <c r="J257" s="259"/>
      <c r="K257" s="249"/>
      <c r="L257" s="249"/>
      <c r="M257" s="258"/>
      <c r="N257" s="258"/>
      <c r="O257" s="258"/>
      <c r="P257" s="258"/>
      <c r="Q257" s="258"/>
      <c r="R257" s="258"/>
      <c r="S257" s="258"/>
      <c r="T257" s="258"/>
      <c r="U257" s="258"/>
      <c r="V257" s="258"/>
      <c r="W257" s="258"/>
      <c r="X257" s="258"/>
      <c r="Y257" s="258"/>
      <c r="Z257" s="258"/>
    </row>
    <row r="258" spans="1:26" ht="14.25" customHeight="1" x14ac:dyDescent="0.3">
      <c r="A258" s="256"/>
      <c r="B258" s="256"/>
      <c r="C258" s="257"/>
      <c r="D258" s="213"/>
      <c r="E258" s="231"/>
      <c r="F258" s="231"/>
      <c r="G258" s="213"/>
      <c r="H258" s="258"/>
      <c r="I258" s="213"/>
      <c r="J258" s="259"/>
      <c r="K258" s="249"/>
      <c r="L258" s="249"/>
      <c r="M258" s="258"/>
      <c r="N258" s="258"/>
      <c r="O258" s="258"/>
      <c r="P258" s="258"/>
      <c r="Q258" s="258"/>
      <c r="R258" s="258"/>
      <c r="S258" s="258"/>
      <c r="T258" s="258"/>
      <c r="U258" s="258"/>
      <c r="V258" s="258"/>
      <c r="W258" s="258"/>
      <c r="X258" s="258"/>
      <c r="Y258" s="258"/>
      <c r="Z258" s="258"/>
    </row>
    <row r="259" spans="1:26" ht="14.25" customHeight="1" x14ac:dyDescent="0.3">
      <c r="A259" s="256"/>
      <c r="B259" s="256"/>
      <c r="C259" s="257"/>
      <c r="D259" s="213"/>
      <c r="E259" s="231"/>
      <c r="F259" s="231"/>
      <c r="G259" s="213"/>
      <c r="H259" s="258"/>
      <c r="I259" s="213"/>
      <c r="J259" s="259"/>
      <c r="K259" s="249"/>
      <c r="L259" s="249"/>
      <c r="M259" s="258"/>
      <c r="N259" s="258"/>
      <c r="O259" s="258"/>
      <c r="P259" s="258"/>
      <c r="Q259" s="258"/>
      <c r="R259" s="258"/>
      <c r="S259" s="258"/>
      <c r="T259" s="258"/>
      <c r="U259" s="258"/>
      <c r="V259" s="258"/>
      <c r="W259" s="258"/>
      <c r="X259" s="258"/>
      <c r="Y259" s="258"/>
      <c r="Z259" s="258"/>
    </row>
    <row r="260" spans="1:26" ht="14.25" customHeight="1" x14ac:dyDescent="0.3">
      <c r="A260" s="256"/>
      <c r="B260" s="256"/>
      <c r="C260" s="257"/>
      <c r="D260" s="213"/>
      <c r="E260" s="231"/>
      <c r="F260" s="231"/>
      <c r="G260" s="213"/>
      <c r="H260" s="258"/>
      <c r="I260" s="213"/>
      <c r="J260" s="259"/>
      <c r="K260" s="249"/>
      <c r="L260" s="249"/>
      <c r="M260" s="258"/>
      <c r="N260" s="258"/>
      <c r="O260" s="258"/>
      <c r="P260" s="258"/>
      <c r="Q260" s="258"/>
      <c r="R260" s="258"/>
      <c r="S260" s="258"/>
      <c r="T260" s="258"/>
      <c r="U260" s="258"/>
      <c r="V260" s="258"/>
      <c r="W260" s="258"/>
      <c r="X260" s="258"/>
      <c r="Y260" s="258"/>
      <c r="Z260" s="258"/>
    </row>
    <row r="261" spans="1:26" ht="14.25" customHeight="1" x14ac:dyDescent="0.3">
      <c r="A261" s="256"/>
      <c r="B261" s="256"/>
      <c r="C261" s="257"/>
      <c r="D261" s="213"/>
      <c r="E261" s="231"/>
      <c r="F261" s="231"/>
      <c r="G261" s="213"/>
      <c r="H261" s="258"/>
      <c r="I261" s="213"/>
      <c r="J261" s="259"/>
      <c r="K261" s="249"/>
      <c r="L261" s="249"/>
      <c r="M261" s="258"/>
      <c r="N261" s="258"/>
      <c r="O261" s="258"/>
      <c r="P261" s="258"/>
      <c r="Q261" s="258"/>
      <c r="R261" s="258"/>
      <c r="S261" s="258"/>
      <c r="T261" s="258"/>
      <c r="U261" s="258"/>
      <c r="V261" s="258"/>
      <c r="W261" s="258"/>
      <c r="X261" s="258"/>
      <c r="Y261" s="258"/>
      <c r="Z261" s="258"/>
    </row>
    <row r="262" spans="1:26" ht="14.25" customHeight="1" x14ac:dyDescent="0.3">
      <c r="A262" s="256"/>
      <c r="B262" s="256"/>
      <c r="C262" s="257"/>
      <c r="D262" s="213"/>
      <c r="E262" s="231"/>
      <c r="F262" s="231"/>
      <c r="G262" s="213"/>
      <c r="H262" s="258"/>
      <c r="I262" s="213"/>
      <c r="J262" s="259"/>
      <c r="K262" s="249"/>
      <c r="L262" s="249"/>
      <c r="M262" s="258"/>
      <c r="N262" s="258"/>
      <c r="O262" s="258"/>
      <c r="P262" s="258"/>
      <c r="Q262" s="258"/>
      <c r="R262" s="258"/>
      <c r="S262" s="258"/>
      <c r="T262" s="258"/>
      <c r="U262" s="258"/>
      <c r="V262" s="258"/>
      <c r="W262" s="258"/>
      <c r="X262" s="258"/>
      <c r="Y262" s="258"/>
      <c r="Z262" s="258"/>
    </row>
    <row r="263" spans="1:26" ht="14.25" customHeight="1" x14ac:dyDescent="0.3">
      <c r="A263" s="256"/>
      <c r="B263" s="256"/>
      <c r="C263" s="257"/>
      <c r="D263" s="213"/>
      <c r="E263" s="231"/>
      <c r="F263" s="231"/>
      <c r="G263" s="213"/>
      <c r="H263" s="258"/>
      <c r="I263" s="213"/>
      <c r="J263" s="259"/>
      <c r="K263" s="249"/>
      <c r="L263" s="249"/>
      <c r="M263" s="258"/>
      <c r="N263" s="258"/>
      <c r="O263" s="258"/>
      <c r="P263" s="258"/>
      <c r="Q263" s="258"/>
      <c r="R263" s="258"/>
      <c r="S263" s="258"/>
      <c r="T263" s="258"/>
      <c r="U263" s="258"/>
      <c r="V263" s="258"/>
      <c r="W263" s="258"/>
      <c r="X263" s="258"/>
      <c r="Y263" s="258"/>
      <c r="Z263" s="258"/>
    </row>
    <row r="264" spans="1:26" ht="14.25" customHeight="1" x14ac:dyDescent="0.3">
      <c r="A264" s="256"/>
      <c r="B264" s="256"/>
      <c r="C264" s="257"/>
      <c r="D264" s="213"/>
      <c r="E264" s="231"/>
      <c r="F264" s="231"/>
      <c r="G264" s="213"/>
      <c r="H264" s="258"/>
      <c r="I264" s="213"/>
      <c r="J264" s="259"/>
      <c r="K264" s="249"/>
      <c r="L264" s="249"/>
      <c r="M264" s="258"/>
      <c r="N264" s="258"/>
      <c r="O264" s="258"/>
      <c r="P264" s="258"/>
      <c r="Q264" s="258"/>
      <c r="R264" s="258"/>
      <c r="S264" s="258"/>
      <c r="T264" s="258"/>
      <c r="U264" s="258"/>
      <c r="V264" s="258"/>
      <c r="W264" s="258"/>
      <c r="X264" s="258"/>
      <c r="Y264" s="258"/>
      <c r="Z264" s="258"/>
    </row>
    <row r="265" spans="1:26" ht="14.25" customHeight="1" x14ac:dyDescent="0.3">
      <c r="A265" s="256"/>
      <c r="B265" s="256"/>
      <c r="C265" s="257"/>
      <c r="D265" s="213"/>
      <c r="E265" s="231"/>
      <c r="F265" s="231"/>
      <c r="G265" s="213"/>
      <c r="H265" s="258"/>
      <c r="I265" s="213"/>
      <c r="J265" s="259"/>
      <c r="K265" s="249"/>
      <c r="L265" s="249"/>
      <c r="M265" s="258"/>
      <c r="N265" s="258"/>
      <c r="O265" s="258"/>
      <c r="P265" s="258"/>
      <c r="Q265" s="258"/>
      <c r="R265" s="258"/>
      <c r="S265" s="258"/>
      <c r="T265" s="258"/>
      <c r="U265" s="258"/>
      <c r="V265" s="258"/>
      <c r="W265" s="258"/>
      <c r="X265" s="258"/>
      <c r="Y265" s="258"/>
      <c r="Z265" s="258"/>
    </row>
    <row r="266" spans="1:26" ht="14.25" customHeight="1" x14ac:dyDescent="0.3">
      <c r="A266" s="256"/>
      <c r="B266" s="256"/>
      <c r="C266" s="257"/>
      <c r="D266" s="213"/>
      <c r="E266" s="231"/>
      <c r="F266" s="231"/>
      <c r="G266" s="213"/>
      <c r="H266" s="258"/>
      <c r="I266" s="213"/>
      <c r="J266" s="259"/>
      <c r="K266" s="249"/>
      <c r="L266" s="249"/>
      <c r="M266" s="258"/>
      <c r="N266" s="258"/>
      <c r="O266" s="258"/>
      <c r="P266" s="258"/>
      <c r="Q266" s="258"/>
      <c r="R266" s="258"/>
      <c r="S266" s="258"/>
      <c r="T266" s="258"/>
      <c r="U266" s="258"/>
      <c r="V266" s="258"/>
      <c r="W266" s="258"/>
      <c r="X266" s="258"/>
      <c r="Y266" s="258"/>
      <c r="Z266" s="258"/>
    </row>
    <row r="267" spans="1:26" ht="14.25" customHeight="1" x14ac:dyDescent="0.3">
      <c r="A267" s="256"/>
      <c r="B267" s="256"/>
      <c r="C267" s="257"/>
      <c r="D267" s="213"/>
      <c r="E267" s="231"/>
      <c r="F267" s="231"/>
      <c r="G267" s="213"/>
      <c r="H267" s="258"/>
      <c r="I267" s="213"/>
      <c r="J267" s="259"/>
      <c r="K267" s="249"/>
      <c r="L267" s="249"/>
      <c r="M267" s="258"/>
      <c r="N267" s="258"/>
      <c r="O267" s="258"/>
      <c r="P267" s="258"/>
      <c r="Q267" s="258"/>
      <c r="R267" s="258"/>
      <c r="S267" s="258"/>
      <c r="T267" s="258"/>
      <c r="U267" s="258"/>
      <c r="V267" s="258"/>
      <c r="W267" s="258"/>
      <c r="X267" s="258"/>
      <c r="Y267" s="258"/>
      <c r="Z267" s="258"/>
    </row>
    <row r="268" spans="1:26" ht="14.25" customHeight="1" x14ac:dyDescent="0.3">
      <c r="A268" s="256"/>
      <c r="B268" s="256"/>
      <c r="C268" s="257"/>
      <c r="D268" s="213"/>
      <c r="E268" s="231"/>
      <c r="F268" s="231"/>
      <c r="G268" s="213"/>
      <c r="H268" s="258"/>
      <c r="I268" s="213"/>
      <c r="J268" s="259"/>
      <c r="K268" s="249"/>
      <c r="L268" s="249"/>
      <c r="M268" s="258"/>
      <c r="N268" s="258"/>
      <c r="O268" s="258"/>
      <c r="P268" s="258"/>
      <c r="Q268" s="258"/>
      <c r="R268" s="258"/>
      <c r="S268" s="258"/>
      <c r="T268" s="258"/>
      <c r="U268" s="258"/>
      <c r="V268" s="258"/>
      <c r="W268" s="258"/>
      <c r="X268" s="258"/>
      <c r="Y268" s="258"/>
      <c r="Z268" s="258"/>
    </row>
    <row r="269" spans="1:26" ht="14.25" customHeight="1" x14ac:dyDescent="0.3">
      <c r="A269" s="256"/>
      <c r="B269" s="256"/>
      <c r="C269" s="257"/>
      <c r="D269" s="213"/>
      <c r="E269" s="231"/>
      <c r="F269" s="231"/>
      <c r="G269" s="213"/>
      <c r="H269" s="258"/>
      <c r="I269" s="213"/>
      <c r="J269" s="259"/>
      <c r="K269" s="249"/>
      <c r="L269" s="249"/>
      <c r="M269" s="258"/>
      <c r="N269" s="258"/>
      <c r="O269" s="258"/>
      <c r="P269" s="258"/>
      <c r="Q269" s="258"/>
      <c r="R269" s="258"/>
      <c r="S269" s="258"/>
      <c r="T269" s="258"/>
      <c r="U269" s="258"/>
      <c r="V269" s="258"/>
      <c r="W269" s="258"/>
      <c r="X269" s="258"/>
      <c r="Y269" s="258"/>
      <c r="Z269" s="258"/>
    </row>
    <row r="270" spans="1:26" ht="14.25" customHeight="1" x14ac:dyDescent="0.3">
      <c r="A270" s="256"/>
      <c r="B270" s="256"/>
      <c r="C270" s="257"/>
      <c r="D270" s="213"/>
      <c r="E270" s="231"/>
      <c r="F270" s="231"/>
      <c r="G270" s="213"/>
      <c r="H270" s="258"/>
      <c r="I270" s="213"/>
      <c r="J270" s="259"/>
      <c r="K270" s="249"/>
      <c r="L270" s="249"/>
      <c r="M270" s="258"/>
      <c r="N270" s="258"/>
      <c r="O270" s="258"/>
      <c r="P270" s="258"/>
      <c r="Q270" s="258"/>
      <c r="R270" s="258"/>
      <c r="S270" s="258"/>
      <c r="T270" s="258"/>
      <c r="U270" s="258"/>
      <c r="V270" s="258"/>
      <c r="W270" s="258"/>
      <c r="X270" s="258"/>
      <c r="Y270" s="258"/>
      <c r="Z270" s="258"/>
    </row>
    <row r="271" spans="1:26" ht="14.25" customHeight="1" x14ac:dyDescent="0.3">
      <c r="A271" s="256"/>
      <c r="B271" s="256"/>
      <c r="C271" s="257"/>
      <c r="D271" s="213"/>
      <c r="E271" s="231"/>
      <c r="F271" s="231"/>
      <c r="G271" s="213"/>
      <c r="H271" s="258"/>
      <c r="I271" s="213"/>
      <c r="J271" s="259"/>
      <c r="K271" s="249"/>
      <c r="L271" s="249"/>
      <c r="M271" s="258"/>
      <c r="N271" s="258"/>
      <c r="O271" s="258"/>
      <c r="P271" s="258"/>
      <c r="Q271" s="258"/>
      <c r="R271" s="258"/>
      <c r="S271" s="258"/>
      <c r="T271" s="258"/>
      <c r="U271" s="258"/>
      <c r="V271" s="258"/>
      <c r="W271" s="258"/>
      <c r="X271" s="258"/>
      <c r="Y271" s="258"/>
      <c r="Z271" s="258"/>
    </row>
    <row r="272" spans="1:26" ht="14.25" customHeight="1" x14ac:dyDescent="0.3">
      <c r="A272" s="256"/>
      <c r="B272" s="256"/>
      <c r="C272" s="257"/>
      <c r="D272" s="213"/>
      <c r="E272" s="231"/>
      <c r="F272" s="231"/>
      <c r="G272" s="213"/>
      <c r="H272" s="258"/>
      <c r="I272" s="213"/>
      <c r="J272" s="259"/>
      <c r="K272" s="249"/>
      <c r="L272" s="249"/>
      <c r="M272" s="258"/>
      <c r="N272" s="258"/>
      <c r="O272" s="258"/>
      <c r="P272" s="258"/>
      <c r="Q272" s="258"/>
      <c r="R272" s="258"/>
      <c r="S272" s="258"/>
      <c r="T272" s="258"/>
      <c r="U272" s="258"/>
      <c r="V272" s="258"/>
      <c r="W272" s="258"/>
      <c r="X272" s="258"/>
      <c r="Y272" s="258"/>
      <c r="Z272" s="258"/>
    </row>
    <row r="273" spans="1:26" ht="14.25" customHeight="1" x14ac:dyDescent="0.3">
      <c r="A273" s="256"/>
      <c r="B273" s="256"/>
      <c r="C273" s="257"/>
      <c r="D273" s="213"/>
      <c r="E273" s="231"/>
      <c r="F273" s="231"/>
      <c r="G273" s="213"/>
      <c r="H273" s="258"/>
      <c r="I273" s="213"/>
      <c r="J273" s="259"/>
      <c r="K273" s="249"/>
      <c r="L273" s="249"/>
      <c r="M273" s="258"/>
      <c r="N273" s="258"/>
      <c r="O273" s="258"/>
      <c r="P273" s="258"/>
      <c r="Q273" s="258"/>
      <c r="R273" s="258"/>
      <c r="S273" s="258"/>
      <c r="T273" s="258"/>
      <c r="U273" s="258"/>
      <c r="V273" s="258"/>
      <c r="W273" s="258"/>
      <c r="X273" s="258"/>
      <c r="Y273" s="258"/>
      <c r="Z273" s="258"/>
    </row>
    <row r="274" spans="1:26" ht="14.25" customHeight="1" x14ac:dyDescent="0.3">
      <c r="A274" s="256"/>
      <c r="B274" s="256"/>
      <c r="C274" s="257"/>
      <c r="D274" s="213"/>
      <c r="E274" s="231"/>
      <c r="F274" s="231"/>
      <c r="G274" s="213"/>
      <c r="H274" s="258"/>
      <c r="I274" s="213"/>
      <c r="J274" s="259"/>
      <c r="K274" s="249"/>
      <c r="L274" s="249"/>
      <c r="M274" s="258"/>
      <c r="N274" s="258"/>
      <c r="O274" s="258"/>
      <c r="P274" s="258"/>
      <c r="Q274" s="258"/>
      <c r="R274" s="258"/>
      <c r="S274" s="258"/>
      <c r="T274" s="258"/>
      <c r="U274" s="258"/>
      <c r="V274" s="258"/>
      <c r="W274" s="258"/>
      <c r="X274" s="258"/>
      <c r="Y274" s="258"/>
      <c r="Z274" s="258"/>
    </row>
    <row r="275" spans="1:26" ht="14.25" customHeight="1" x14ac:dyDescent="0.3">
      <c r="A275" s="256"/>
      <c r="B275" s="256"/>
      <c r="C275" s="257"/>
      <c r="D275" s="213"/>
      <c r="E275" s="231"/>
      <c r="F275" s="231"/>
      <c r="G275" s="213"/>
      <c r="H275" s="258"/>
      <c r="I275" s="213"/>
      <c r="J275" s="259"/>
      <c r="K275" s="249"/>
      <c r="L275" s="249"/>
      <c r="M275" s="258"/>
      <c r="N275" s="258"/>
      <c r="O275" s="258"/>
      <c r="P275" s="258"/>
      <c r="Q275" s="258"/>
      <c r="R275" s="258"/>
      <c r="S275" s="258"/>
      <c r="T275" s="258"/>
      <c r="U275" s="258"/>
      <c r="V275" s="258"/>
      <c r="W275" s="258"/>
      <c r="X275" s="258"/>
      <c r="Y275" s="258"/>
      <c r="Z275" s="258"/>
    </row>
    <row r="276" spans="1:26" ht="14.25" customHeight="1" x14ac:dyDescent="0.3">
      <c r="A276" s="256"/>
      <c r="B276" s="256"/>
      <c r="C276" s="257"/>
      <c r="D276" s="213"/>
      <c r="E276" s="231"/>
      <c r="F276" s="231"/>
      <c r="G276" s="213"/>
      <c r="H276" s="258"/>
      <c r="I276" s="213"/>
      <c r="J276" s="259"/>
      <c r="K276" s="249"/>
      <c r="L276" s="249"/>
      <c r="M276" s="258"/>
      <c r="N276" s="258"/>
      <c r="O276" s="258"/>
      <c r="P276" s="258"/>
      <c r="Q276" s="258"/>
      <c r="R276" s="258"/>
      <c r="S276" s="258"/>
      <c r="T276" s="258"/>
      <c r="U276" s="258"/>
      <c r="V276" s="258"/>
      <c r="W276" s="258"/>
      <c r="X276" s="258"/>
      <c r="Y276" s="258"/>
      <c r="Z276" s="258"/>
    </row>
    <row r="277" spans="1:26" ht="14.25" customHeight="1" x14ac:dyDescent="0.3">
      <c r="A277" s="256"/>
      <c r="B277" s="256"/>
      <c r="C277" s="257"/>
      <c r="D277" s="213"/>
      <c r="E277" s="231"/>
      <c r="F277" s="231"/>
      <c r="G277" s="213"/>
      <c r="H277" s="258"/>
      <c r="I277" s="213"/>
      <c r="J277" s="259"/>
      <c r="K277" s="249"/>
      <c r="L277" s="249"/>
      <c r="M277" s="258"/>
      <c r="N277" s="258"/>
      <c r="O277" s="258"/>
      <c r="P277" s="258"/>
      <c r="Q277" s="258"/>
      <c r="R277" s="258"/>
      <c r="S277" s="258"/>
      <c r="T277" s="258"/>
      <c r="U277" s="258"/>
      <c r="V277" s="258"/>
      <c r="W277" s="258"/>
      <c r="X277" s="258"/>
      <c r="Y277" s="258"/>
      <c r="Z277" s="258"/>
    </row>
    <row r="278" spans="1:26" ht="14.25" customHeight="1" x14ac:dyDescent="0.3">
      <c r="A278" s="256"/>
      <c r="B278" s="256"/>
      <c r="C278" s="257"/>
      <c r="D278" s="213"/>
      <c r="E278" s="231"/>
      <c r="F278" s="231"/>
      <c r="G278" s="213"/>
      <c r="H278" s="258"/>
      <c r="I278" s="213"/>
      <c r="J278" s="259"/>
      <c r="K278" s="249"/>
      <c r="L278" s="249"/>
      <c r="M278" s="258"/>
      <c r="N278" s="258"/>
      <c r="O278" s="258"/>
      <c r="P278" s="258"/>
      <c r="Q278" s="258"/>
      <c r="R278" s="258"/>
      <c r="S278" s="258"/>
      <c r="T278" s="258"/>
      <c r="U278" s="258"/>
      <c r="V278" s="258"/>
      <c r="W278" s="258"/>
      <c r="X278" s="258"/>
      <c r="Y278" s="258"/>
      <c r="Z278" s="258"/>
    </row>
    <row r="279" spans="1:26" ht="14.25" customHeight="1" x14ac:dyDescent="0.3">
      <c r="A279" s="256"/>
      <c r="B279" s="256"/>
      <c r="C279" s="257"/>
      <c r="D279" s="213"/>
      <c r="E279" s="231"/>
      <c r="F279" s="231"/>
      <c r="G279" s="213"/>
      <c r="H279" s="258"/>
      <c r="I279" s="213"/>
      <c r="J279" s="259"/>
      <c r="K279" s="249"/>
      <c r="L279" s="249"/>
      <c r="M279" s="258"/>
      <c r="N279" s="258"/>
      <c r="O279" s="258"/>
      <c r="P279" s="258"/>
      <c r="Q279" s="258"/>
      <c r="R279" s="258"/>
      <c r="S279" s="258"/>
      <c r="T279" s="258"/>
      <c r="U279" s="258"/>
      <c r="V279" s="258"/>
      <c r="W279" s="258"/>
      <c r="X279" s="258"/>
      <c r="Y279" s="258"/>
      <c r="Z279" s="258"/>
    </row>
    <row r="280" spans="1:26" ht="14.25" customHeight="1" x14ac:dyDescent="0.3">
      <c r="A280" s="256"/>
      <c r="B280" s="256"/>
      <c r="C280" s="257"/>
      <c r="D280" s="213"/>
      <c r="E280" s="231"/>
      <c r="F280" s="231"/>
      <c r="G280" s="213"/>
      <c r="H280" s="258"/>
      <c r="I280" s="213"/>
      <c r="J280" s="259"/>
      <c r="K280" s="249"/>
      <c r="L280" s="249"/>
      <c r="M280" s="258"/>
      <c r="N280" s="258"/>
      <c r="O280" s="258"/>
      <c r="P280" s="258"/>
      <c r="Q280" s="258"/>
      <c r="R280" s="258"/>
      <c r="S280" s="258"/>
      <c r="T280" s="258"/>
      <c r="U280" s="258"/>
      <c r="V280" s="258"/>
      <c r="W280" s="258"/>
      <c r="X280" s="258"/>
      <c r="Y280" s="258"/>
      <c r="Z280" s="258"/>
    </row>
    <row r="281" spans="1:26" ht="14.25" customHeight="1" x14ac:dyDescent="0.3">
      <c r="A281" s="256"/>
      <c r="B281" s="256"/>
      <c r="C281" s="257"/>
      <c r="D281" s="213"/>
      <c r="E281" s="231"/>
      <c r="F281" s="231"/>
      <c r="G281" s="213"/>
      <c r="H281" s="258"/>
      <c r="I281" s="213"/>
      <c r="J281" s="259"/>
      <c r="K281" s="249"/>
      <c r="L281" s="249"/>
      <c r="M281" s="258"/>
      <c r="N281" s="258"/>
      <c r="O281" s="258"/>
      <c r="P281" s="258"/>
      <c r="Q281" s="258"/>
      <c r="R281" s="258"/>
      <c r="S281" s="258"/>
      <c r="T281" s="258"/>
      <c r="U281" s="258"/>
      <c r="V281" s="258"/>
      <c r="W281" s="258"/>
      <c r="X281" s="258"/>
      <c r="Y281" s="258"/>
      <c r="Z281" s="258"/>
    </row>
    <row r="282" spans="1:26" ht="14.25" customHeight="1" x14ac:dyDescent="0.3">
      <c r="A282" s="256"/>
      <c r="B282" s="256"/>
      <c r="C282" s="257"/>
      <c r="D282" s="213"/>
      <c r="E282" s="231"/>
      <c r="F282" s="231"/>
      <c r="G282" s="213"/>
      <c r="H282" s="258"/>
      <c r="I282" s="213"/>
      <c r="J282" s="259"/>
      <c r="K282" s="249"/>
      <c r="L282" s="249"/>
      <c r="M282" s="258"/>
      <c r="N282" s="258"/>
      <c r="O282" s="258"/>
      <c r="P282" s="258"/>
      <c r="Q282" s="258"/>
      <c r="R282" s="258"/>
      <c r="S282" s="258"/>
      <c r="T282" s="258"/>
      <c r="U282" s="258"/>
      <c r="V282" s="258"/>
      <c r="W282" s="258"/>
      <c r="X282" s="258"/>
      <c r="Y282" s="258"/>
      <c r="Z282" s="258"/>
    </row>
    <row r="283" spans="1:26" ht="14.25" customHeight="1" x14ac:dyDescent="0.3">
      <c r="A283" s="256"/>
      <c r="B283" s="256"/>
      <c r="C283" s="257"/>
      <c r="D283" s="213"/>
      <c r="E283" s="231"/>
      <c r="F283" s="231"/>
      <c r="G283" s="213"/>
      <c r="H283" s="258"/>
      <c r="I283" s="213"/>
      <c r="J283" s="259"/>
      <c r="K283" s="249"/>
      <c r="L283" s="249"/>
      <c r="M283" s="258"/>
      <c r="N283" s="258"/>
      <c r="O283" s="258"/>
      <c r="P283" s="258"/>
      <c r="Q283" s="258"/>
      <c r="R283" s="258"/>
      <c r="S283" s="258"/>
      <c r="T283" s="258"/>
      <c r="U283" s="258"/>
      <c r="V283" s="258"/>
      <c r="W283" s="258"/>
      <c r="X283" s="258"/>
      <c r="Y283" s="258"/>
      <c r="Z283" s="258"/>
    </row>
    <row r="284" spans="1:26" ht="14.25" customHeight="1" x14ac:dyDescent="0.3">
      <c r="A284" s="256"/>
      <c r="B284" s="256"/>
      <c r="C284" s="257"/>
      <c r="D284" s="213"/>
      <c r="E284" s="231"/>
      <c r="F284" s="231"/>
      <c r="G284" s="213"/>
      <c r="H284" s="258"/>
      <c r="I284" s="213"/>
      <c r="J284" s="259"/>
      <c r="K284" s="249"/>
      <c r="L284" s="249"/>
      <c r="M284" s="258"/>
      <c r="N284" s="258"/>
      <c r="O284" s="258"/>
      <c r="P284" s="258"/>
      <c r="Q284" s="258"/>
      <c r="R284" s="258"/>
      <c r="S284" s="258"/>
      <c r="T284" s="258"/>
      <c r="U284" s="258"/>
      <c r="V284" s="258"/>
      <c r="W284" s="258"/>
      <c r="X284" s="258"/>
      <c r="Y284" s="258"/>
      <c r="Z284" s="258"/>
    </row>
    <row r="285" spans="1:26" ht="14.25" customHeight="1" x14ac:dyDescent="0.3">
      <c r="A285" s="256"/>
      <c r="B285" s="256"/>
      <c r="C285" s="257"/>
      <c r="D285" s="213"/>
      <c r="E285" s="231"/>
      <c r="F285" s="231"/>
      <c r="G285" s="213"/>
      <c r="H285" s="258"/>
      <c r="I285" s="213"/>
      <c r="J285" s="259"/>
      <c r="K285" s="249"/>
      <c r="L285" s="249"/>
      <c r="M285" s="258"/>
      <c r="N285" s="258"/>
      <c r="O285" s="258"/>
      <c r="P285" s="258"/>
      <c r="Q285" s="258"/>
      <c r="R285" s="258"/>
      <c r="S285" s="258"/>
      <c r="T285" s="258"/>
      <c r="U285" s="258"/>
      <c r="V285" s="258"/>
      <c r="W285" s="258"/>
      <c r="X285" s="258"/>
      <c r="Y285" s="258"/>
      <c r="Z285" s="258"/>
    </row>
    <row r="286" spans="1:26" ht="14.25" customHeight="1" x14ac:dyDescent="0.3">
      <c r="A286" s="256"/>
      <c r="B286" s="256"/>
      <c r="C286" s="257"/>
      <c r="D286" s="213"/>
      <c r="E286" s="231"/>
      <c r="F286" s="231"/>
      <c r="G286" s="213"/>
      <c r="H286" s="258"/>
      <c r="I286" s="213"/>
      <c r="J286" s="259"/>
      <c r="K286" s="249"/>
      <c r="L286" s="249"/>
      <c r="M286" s="258"/>
      <c r="N286" s="258"/>
      <c r="O286" s="258"/>
      <c r="P286" s="258"/>
      <c r="Q286" s="258"/>
      <c r="R286" s="258"/>
      <c r="S286" s="258"/>
      <c r="T286" s="258"/>
      <c r="U286" s="258"/>
      <c r="V286" s="258"/>
      <c r="W286" s="258"/>
      <c r="X286" s="258"/>
      <c r="Y286" s="258"/>
      <c r="Z286" s="258"/>
    </row>
    <row r="287" spans="1:26" ht="14.25" customHeight="1" x14ac:dyDescent="0.3">
      <c r="A287" s="256"/>
      <c r="B287" s="256"/>
      <c r="C287" s="257"/>
      <c r="D287" s="213"/>
      <c r="E287" s="231"/>
      <c r="F287" s="231"/>
      <c r="G287" s="213"/>
      <c r="H287" s="258"/>
      <c r="I287" s="213"/>
      <c r="J287" s="259"/>
      <c r="K287" s="249"/>
      <c r="L287" s="249"/>
      <c r="M287" s="258"/>
      <c r="N287" s="258"/>
      <c r="O287" s="258"/>
      <c r="P287" s="258"/>
      <c r="Q287" s="258"/>
      <c r="R287" s="258"/>
      <c r="S287" s="258"/>
      <c r="T287" s="258"/>
      <c r="U287" s="258"/>
      <c r="V287" s="258"/>
      <c r="W287" s="258"/>
      <c r="X287" s="258"/>
      <c r="Y287" s="258"/>
      <c r="Z287" s="258"/>
    </row>
    <row r="288" spans="1:26" ht="14.25" customHeight="1" x14ac:dyDescent="0.3">
      <c r="A288" s="256"/>
      <c r="B288" s="256"/>
      <c r="C288" s="257"/>
      <c r="D288" s="213"/>
      <c r="E288" s="231"/>
      <c r="F288" s="231"/>
      <c r="G288" s="213"/>
      <c r="H288" s="258"/>
      <c r="I288" s="213"/>
      <c r="J288" s="259"/>
      <c r="K288" s="249"/>
      <c r="L288" s="249"/>
      <c r="M288" s="258"/>
      <c r="N288" s="258"/>
      <c r="O288" s="258"/>
      <c r="P288" s="258"/>
      <c r="Q288" s="258"/>
      <c r="R288" s="258"/>
      <c r="S288" s="258"/>
      <c r="T288" s="258"/>
      <c r="U288" s="258"/>
      <c r="V288" s="258"/>
      <c r="W288" s="258"/>
      <c r="X288" s="258"/>
      <c r="Y288" s="258"/>
      <c r="Z288" s="258"/>
    </row>
    <row r="289" spans="1:26" ht="14.25" customHeight="1" x14ac:dyDescent="0.3">
      <c r="A289" s="256"/>
      <c r="B289" s="256"/>
      <c r="C289" s="257"/>
      <c r="D289" s="213"/>
      <c r="E289" s="231"/>
      <c r="F289" s="231"/>
      <c r="G289" s="213"/>
      <c r="H289" s="258"/>
      <c r="I289" s="213"/>
      <c r="J289" s="259"/>
      <c r="K289" s="249"/>
      <c r="L289" s="249"/>
      <c r="M289" s="258"/>
      <c r="N289" s="258"/>
      <c r="O289" s="258"/>
      <c r="P289" s="258"/>
      <c r="Q289" s="258"/>
      <c r="R289" s="258"/>
      <c r="S289" s="258"/>
      <c r="T289" s="258"/>
      <c r="U289" s="258"/>
      <c r="V289" s="258"/>
      <c r="W289" s="258"/>
      <c r="X289" s="258"/>
      <c r="Y289" s="258"/>
      <c r="Z289" s="258"/>
    </row>
    <row r="290" spans="1:26" ht="14.25" customHeight="1" x14ac:dyDescent="0.3">
      <c r="A290" s="256"/>
      <c r="B290" s="256"/>
      <c r="C290" s="257"/>
      <c r="D290" s="213"/>
      <c r="E290" s="231"/>
      <c r="F290" s="231"/>
      <c r="G290" s="213"/>
      <c r="H290" s="258"/>
      <c r="I290" s="213"/>
      <c r="J290" s="259"/>
      <c r="K290" s="249"/>
      <c r="L290" s="249"/>
      <c r="M290" s="258"/>
      <c r="N290" s="258"/>
      <c r="O290" s="258"/>
      <c r="P290" s="258"/>
      <c r="Q290" s="258"/>
      <c r="R290" s="258"/>
      <c r="S290" s="258"/>
      <c r="T290" s="258"/>
      <c r="U290" s="258"/>
      <c r="V290" s="258"/>
      <c r="W290" s="258"/>
      <c r="X290" s="258"/>
      <c r="Y290" s="258"/>
      <c r="Z290" s="258"/>
    </row>
    <row r="291" spans="1:26" ht="14.25" customHeight="1" x14ac:dyDescent="0.3">
      <c r="A291" s="256"/>
      <c r="B291" s="256"/>
      <c r="C291" s="257"/>
      <c r="D291" s="213"/>
      <c r="E291" s="231"/>
      <c r="F291" s="231"/>
      <c r="G291" s="213"/>
      <c r="H291" s="258"/>
      <c r="I291" s="213"/>
      <c r="J291" s="259"/>
      <c r="K291" s="249"/>
      <c r="L291" s="249"/>
      <c r="M291" s="258"/>
      <c r="N291" s="258"/>
      <c r="O291" s="258"/>
      <c r="P291" s="258"/>
      <c r="Q291" s="258"/>
      <c r="R291" s="258"/>
      <c r="S291" s="258"/>
      <c r="T291" s="258"/>
      <c r="U291" s="258"/>
      <c r="V291" s="258"/>
      <c r="W291" s="258"/>
      <c r="X291" s="258"/>
      <c r="Y291" s="258"/>
      <c r="Z291" s="258"/>
    </row>
    <row r="292" spans="1:26" ht="14.25" customHeight="1" x14ac:dyDescent="0.3">
      <c r="A292" s="256"/>
      <c r="B292" s="256"/>
      <c r="C292" s="257"/>
      <c r="D292" s="213"/>
      <c r="E292" s="231"/>
      <c r="F292" s="231"/>
      <c r="G292" s="213"/>
      <c r="H292" s="258"/>
      <c r="I292" s="213"/>
      <c r="J292" s="259"/>
      <c r="K292" s="249"/>
      <c r="L292" s="249"/>
      <c r="M292" s="258"/>
      <c r="N292" s="258"/>
      <c r="O292" s="258"/>
      <c r="P292" s="258"/>
      <c r="Q292" s="258"/>
      <c r="R292" s="258"/>
      <c r="S292" s="258"/>
      <c r="T292" s="258"/>
      <c r="U292" s="258"/>
      <c r="V292" s="258"/>
      <c r="W292" s="258"/>
      <c r="X292" s="258"/>
      <c r="Y292" s="258"/>
      <c r="Z292" s="258"/>
    </row>
    <row r="293" spans="1:26" ht="14.25" customHeight="1" x14ac:dyDescent="0.3">
      <c r="A293" s="256"/>
      <c r="B293" s="256"/>
      <c r="C293" s="257"/>
      <c r="D293" s="213"/>
      <c r="E293" s="231"/>
      <c r="F293" s="231"/>
      <c r="G293" s="213"/>
      <c r="H293" s="258"/>
      <c r="I293" s="213"/>
      <c r="J293" s="259"/>
      <c r="K293" s="249"/>
      <c r="L293" s="249"/>
      <c r="M293" s="258"/>
      <c r="N293" s="258"/>
      <c r="O293" s="258"/>
      <c r="P293" s="258"/>
      <c r="Q293" s="258"/>
      <c r="R293" s="258"/>
      <c r="S293" s="258"/>
      <c r="T293" s="258"/>
      <c r="U293" s="258"/>
      <c r="V293" s="258"/>
      <c r="W293" s="258"/>
      <c r="X293" s="258"/>
      <c r="Y293" s="258"/>
      <c r="Z293" s="258"/>
    </row>
    <row r="294" spans="1:26" ht="14.25" customHeight="1" x14ac:dyDescent="0.3">
      <c r="A294" s="256"/>
      <c r="B294" s="256"/>
      <c r="C294" s="257"/>
      <c r="D294" s="213"/>
      <c r="E294" s="231"/>
      <c r="F294" s="231"/>
      <c r="G294" s="213"/>
      <c r="H294" s="258"/>
      <c r="I294" s="213"/>
      <c r="J294" s="259"/>
      <c r="K294" s="249"/>
      <c r="L294" s="249"/>
      <c r="M294" s="258"/>
      <c r="N294" s="258"/>
      <c r="O294" s="258"/>
      <c r="P294" s="258"/>
      <c r="Q294" s="258"/>
      <c r="R294" s="258"/>
      <c r="S294" s="258"/>
      <c r="T294" s="258"/>
      <c r="U294" s="258"/>
      <c r="V294" s="258"/>
      <c r="W294" s="258"/>
      <c r="X294" s="258"/>
      <c r="Y294" s="258"/>
      <c r="Z294" s="258"/>
    </row>
    <row r="295" spans="1:26" ht="14.25" customHeight="1" x14ac:dyDescent="0.3">
      <c r="A295" s="256"/>
      <c r="B295" s="256"/>
      <c r="C295" s="257"/>
      <c r="D295" s="213"/>
      <c r="E295" s="231"/>
      <c r="F295" s="231"/>
      <c r="G295" s="213"/>
      <c r="H295" s="258"/>
      <c r="I295" s="213"/>
      <c r="J295" s="259"/>
      <c r="K295" s="249"/>
      <c r="L295" s="249"/>
      <c r="M295" s="258"/>
      <c r="N295" s="258"/>
      <c r="O295" s="258"/>
      <c r="P295" s="258"/>
      <c r="Q295" s="258"/>
      <c r="R295" s="258"/>
      <c r="S295" s="258"/>
      <c r="T295" s="258"/>
      <c r="U295" s="258"/>
      <c r="V295" s="258"/>
      <c r="W295" s="258"/>
      <c r="X295" s="258"/>
      <c r="Y295" s="258"/>
      <c r="Z295" s="258"/>
    </row>
    <row r="296" spans="1:26" ht="14.25" customHeight="1" x14ac:dyDescent="0.3">
      <c r="A296" s="256"/>
      <c r="B296" s="256"/>
      <c r="C296" s="257"/>
      <c r="D296" s="213"/>
      <c r="E296" s="231"/>
      <c r="F296" s="231"/>
      <c r="G296" s="213"/>
      <c r="H296" s="258"/>
      <c r="I296" s="213"/>
      <c r="J296" s="259"/>
      <c r="K296" s="249"/>
      <c r="L296" s="249"/>
      <c r="M296" s="258"/>
      <c r="N296" s="258"/>
      <c r="O296" s="258"/>
      <c r="P296" s="258"/>
      <c r="Q296" s="258"/>
      <c r="R296" s="258"/>
      <c r="S296" s="258"/>
      <c r="T296" s="258"/>
      <c r="U296" s="258"/>
      <c r="V296" s="258"/>
      <c r="W296" s="258"/>
      <c r="X296" s="258"/>
      <c r="Y296" s="258"/>
      <c r="Z296" s="258"/>
    </row>
    <row r="297" spans="1:26" ht="14.25" customHeight="1" x14ac:dyDescent="0.3">
      <c r="A297" s="256"/>
      <c r="B297" s="256"/>
      <c r="C297" s="257"/>
      <c r="D297" s="213"/>
      <c r="E297" s="231"/>
      <c r="F297" s="231"/>
      <c r="G297" s="213"/>
      <c r="H297" s="258"/>
      <c r="I297" s="213"/>
      <c r="J297" s="259"/>
      <c r="K297" s="249"/>
      <c r="L297" s="249"/>
      <c r="M297" s="258"/>
      <c r="N297" s="258"/>
      <c r="O297" s="258"/>
      <c r="P297" s="258"/>
      <c r="Q297" s="258"/>
      <c r="R297" s="258"/>
      <c r="S297" s="258"/>
      <c r="T297" s="258"/>
      <c r="U297" s="258"/>
      <c r="V297" s="258"/>
      <c r="W297" s="258"/>
      <c r="X297" s="258"/>
      <c r="Y297" s="258"/>
      <c r="Z297" s="258"/>
    </row>
    <row r="298" spans="1:26" ht="14.25" customHeight="1" x14ac:dyDescent="0.3">
      <c r="A298" s="256"/>
      <c r="B298" s="256"/>
      <c r="C298" s="257"/>
      <c r="D298" s="213"/>
      <c r="E298" s="231"/>
      <c r="F298" s="231"/>
      <c r="G298" s="213"/>
      <c r="H298" s="258"/>
      <c r="I298" s="213"/>
      <c r="J298" s="259"/>
      <c r="K298" s="249"/>
      <c r="L298" s="249"/>
      <c r="M298" s="258"/>
      <c r="N298" s="258"/>
      <c r="O298" s="258"/>
      <c r="P298" s="258"/>
      <c r="Q298" s="258"/>
      <c r="R298" s="258"/>
      <c r="S298" s="258"/>
      <c r="T298" s="258"/>
      <c r="U298" s="258"/>
      <c r="V298" s="258"/>
      <c r="W298" s="258"/>
      <c r="X298" s="258"/>
      <c r="Y298" s="258"/>
      <c r="Z298" s="258"/>
    </row>
    <row r="299" spans="1:26" ht="14.25" customHeight="1" x14ac:dyDescent="0.3">
      <c r="A299" s="256"/>
      <c r="B299" s="256"/>
      <c r="C299" s="257"/>
      <c r="D299" s="213"/>
      <c r="E299" s="231"/>
      <c r="F299" s="231"/>
      <c r="G299" s="213"/>
      <c r="H299" s="258"/>
      <c r="I299" s="213"/>
      <c r="J299" s="259"/>
      <c r="K299" s="249"/>
      <c r="L299" s="249"/>
      <c r="M299" s="258"/>
      <c r="N299" s="258"/>
      <c r="O299" s="258"/>
      <c r="P299" s="258"/>
      <c r="Q299" s="258"/>
      <c r="R299" s="258"/>
      <c r="S299" s="258"/>
      <c r="T299" s="258"/>
      <c r="U299" s="258"/>
      <c r="V299" s="258"/>
      <c r="W299" s="258"/>
      <c r="X299" s="258"/>
      <c r="Y299" s="258"/>
      <c r="Z299" s="258"/>
    </row>
    <row r="300" spans="1:26" ht="14.25" customHeight="1" x14ac:dyDescent="0.3">
      <c r="A300" s="256"/>
      <c r="B300" s="256"/>
      <c r="C300" s="257"/>
      <c r="D300" s="213"/>
      <c r="E300" s="231"/>
      <c r="F300" s="231"/>
      <c r="G300" s="213"/>
      <c r="H300" s="258"/>
      <c r="I300" s="213"/>
      <c r="J300" s="259"/>
      <c r="K300" s="249"/>
      <c r="L300" s="249"/>
      <c r="M300" s="258"/>
      <c r="N300" s="258"/>
      <c r="O300" s="258"/>
      <c r="P300" s="258"/>
      <c r="Q300" s="258"/>
      <c r="R300" s="258"/>
      <c r="S300" s="258"/>
      <c r="T300" s="258"/>
      <c r="U300" s="258"/>
      <c r="V300" s="258"/>
      <c r="W300" s="258"/>
      <c r="X300" s="258"/>
      <c r="Y300" s="258"/>
      <c r="Z300" s="258"/>
    </row>
    <row r="301" spans="1:26" ht="14.25" customHeight="1" x14ac:dyDescent="0.3">
      <c r="A301" s="256"/>
      <c r="B301" s="256"/>
      <c r="C301" s="257"/>
      <c r="D301" s="213"/>
      <c r="E301" s="231"/>
      <c r="F301" s="231"/>
      <c r="G301" s="213"/>
      <c r="H301" s="258"/>
      <c r="I301" s="213"/>
      <c r="J301" s="259"/>
      <c r="K301" s="249"/>
      <c r="L301" s="249"/>
      <c r="M301" s="258"/>
      <c r="N301" s="258"/>
      <c r="O301" s="258"/>
      <c r="P301" s="258"/>
      <c r="Q301" s="258"/>
      <c r="R301" s="258"/>
      <c r="S301" s="258"/>
      <c r="T301" s="258"/>
      <c r="U301" s="258"/>
      <c r="V301" s="258"/>
      <c r="W301" s="258"/>
      <c r="X301" s="258"/>
      <c r="Y301" s="258"/>
      <c r="Z301" s="258"/>
    </row>
    <row r="302" spans="1:26" ht="14.25" customHeight="1" x14ac:dyDescent="0.3">
      <c r="A302" s="256"/>
      <c r="B302" s="256"/>
      <c r="C302" s="257"/>
      <c r="D302" s="213"/>
      <c r="E302" s="231"/>
      <c r="F302" s="231"/>
      <c r="G302" s="213"/>
      <c r="H302" s="258"/>
      <c r="I302" s="213"/>
      <c r="J302" s="259"/>
      <c r="K302" s="249"/>
      <c r="L302" s="249"/>
      <c r="M302" s="258"/>
      <c r="N302" s="258"/>
      <c r="O302" s="258"/>
      <c r="P302" s="258"/>
      <c r="Q302" s="258"/>
      <c r="R302" s="258"/>
      <c r="S302" s="258"/>
      <c r="T302" s="258"/>
      <c r="U302" s="258"/>
      <c r="V302" s="258"/>
      <c r="W302" s="258"/>
      <c r="X302" s="258"/>
      <c r="Y302" s="258"/>
      <c r="Z302" s="258"/>
    </row>
    <row r="303" spans="1:26" ht="14.25" customHeight="1" x14ac:dyDescent="0.3">
      <c r="A303" s="256"/>
      <c r="B303" s="256"/>
      <c r="C303" s="257"/>
      <c r="D303" s="213"/>
      <c r="E303" s="231"/>
      <c r="F303" s="231"/>
      <c r="G303" s="213"/>
      <c r="H303" s="258"/>
      <c r="I303" s="213"/>
      <c r="J303" s="259"/>
      <c r="K303" s="249"/>
      <c r="L303" s="249"/>
      <c r="M303" s="258"/>
      <c r="N303" s="258"/>
      <c r="O303" s="258"/>
      <c r="P303" s="258"/>
      <c r="Q303" s="258"/>
      <c r="R303" s="258"/>
      <c r="S303" s="258"/>
      <c r="T303" s="258"/>
      <c r="U303" s="258"/>
      <c r="V303" s="258"/>
      <c r="W303" s="258"/>
      <c r="X303" s="258"/>
      <c r="Y303" s="258"/>
      <c r="Z303" s="258"/>
    </row>
    <row r="304" spans="1:26" ht="14.25" customHeight="1" x14ac:dyDescent="0.3">
      <c r="A304" s="256"/>
      <c r="B304" s="256"/>
      <c r="C304" s="257"/>
      <c r="D304" s="213"/>
      <c r="E304" s="231"/>
      <c r="F304" s="231"/>
      <c r="G304" s="213"/>
      <c r="H304" s="258"/>
      <c r="I304" s="213"/>
      <c r="J304" s="259"/>
      <c r="K304" s="249"/>
      <c r="L304" s="249"/>
      <c r="M304" s="258"/>
      <c r="N304" s="258"/>
      <c r="O304" s="258"/>
      <c r="P304" s="258"/>
      <c r="Q304" s="258"/>
      <c r="R304" s="258"/>
      <c r="S304" s="258"/>
      <c r="T304" s="258"/>
      <c r="U304" s="258"/>
      <c r="V304" s="258"/>
      <c r="W304" s="258"/>
      <c r="X304" s="258"/>
      <c r="Y304" s="258"/>
      <c r="Z304" s="258"/>
    </row>
    <row r="305" spans="1:26" ht="14.25" customHeight="1" x14ac:dyDescent="0.3">
      <c r="A305" s="256"/>
      <c r="B305" s="256"/>
      <c r="C305" s="257"/>
      <c r="D305" s="213"/>
      <c r="E305" s="231"/>
      <c r="F305" s="231"/>
      <c r="G305" s="213"/>
      <c r="H305" s="258"/>
      <c r="I305" s="213"/>
      <c r="J305" s="259"/>
      <c r="K305" s="249"/>
      <c r="L305" s="249"/>
      <c r="M305" s="258"/>
      <c r="N305" s="258"/>
      <c r="O305" s="258"/>
      <c r="P305" s="258"/>
      <c r="Q305" s="258"/>
      <c r="R305" s="258"/>
      <c r="S305" s="258"/>
      <c r="T305" s="258"/>
      <c r="U305" s="258"/>
      <c r="V305" s="258"/>
      <c r="W305" s="258"/>
      <c r="X305" s="258"/>
      <c r="Y305" s="258"/>
      <c r="Z305" s="258"/>
    </row>
    <row r="306" spans="1:26" ht="14.25" customHeight="1" x14ac:dyDescent="0.3">
      <c r="A306" s="256"/>
      <c r="B306" s="256"/>
      <c r="C306" s="257"/>
      <c r="D306" s="213"/>
      <c r="E306" s="231"/>
      <c r="F306" s="231"/>
      <c r="G306" s="213"/>
      <c r="H306" s="258"/>
      <c r="I306" s="213"/>
      <c r="J306" s="259"/>
      <c r="K306" s="249"/>
      <c r="L306" s="249"/>
      <c r="M306" s="258"/>
      <c r="N306" s="258"/>
      <c r="O306" s="258"/>
      <c r="P306" s="258"/>
      <c r="Q306" s="258"/>
      <c r="R306" s="258"/>
      <c r="S306" s="258"/>
      <c r="T306" s="258"/>
      <c r="U306" s="258"/>
      <c r="V306" s="258"/>
      <c r="W306" s="258"/>
      <c r="X306" s="258"/>
      <c r="Y306" s="258"/>
      <c r="Z306" s="258"/>
    </row>
    <row r="307" spans="1:26" ht="14.25" customHeight="1" x14ac:dyDescent="0.3">
      <c r="A307" s="256"/>
      <c r="B307" s="256"/>
      <c r="C307" s="257"/>
      <c r="D307" s="213"/>
      <c r="E307" s="231"/>
      <c r="F307" s="231"/>
      <c r="G307" s="213"/>
      <c r="H307" s="258"/>
      <c r="I307" s="213"/>
      <c r="J307" s="259"/>
      <c r="K307" s="249"/>
      <c r="L307" s="249"/>
      <c r="M307" s="258"/>
      <c r="N307" s="258"/>
      <c r="O307" s="258"/>
      <c r="P307" s="258"/>
      <c r="Q307" s="258"/>
      <c r="R307" s="258"/>
      <c r="S307" s="258"/>
      <c r="T307" s="258"/>
      <c r="U307" s="258"/>
      <c r="V307" s="258"/>
      <c r="W307" s="258"/>
      <c r="X307" s="258"/>
      <c r="Y307" s="258"/>
      <c r="Z307" s="258"/>
    </row>
    <row r="308" spans="1:26" ht="14.25" customHeight="1" x14ac:dyDescent="0.3">
      <c r="A308" s="256"/>
      <c r="B308" s="256"/>
      <c r="C308" s="257"/>
      <c r="D308" s="213"/>
      <c r="E308" s="231"/>
      <c r="F308" s="231"/>
      <c r="G308" s="213"/>
      <c r="H308" s="258"/>
      <c r="I308" s="213"/>
      <c r="J308" s="259"/>
      <c r="K308" s="249"/>
      <c r="L308" s="249"/>
      <c r="M308" s="258"/>
      <c r="N308" s="258"/>
      <c r="O308" s="258"/>
      <c r="P308" s="258"/>
      <c r="Q308" s="258"/>
      <c r="R308" s="258"/>
      <c r="S308" s="258"/>
      <c r="T308" s="258"/>
      <c r="U308" s="258"/>
      <c r="V308" s="258"/>
      <c r="W308" s="258"/>
      <c r="X308" s="258"/>
      <c r="Y308" s="258"/>
      <c r="Z308" s="258"/>
    </row>
    <row r="309" spans="1:26" ht="14.25" customHeight="1" x14ac:dyDescent="0.3">
      <c r="A309" s="256"/>
      <c r="B309" s="256"/>
      <c r="C309" s="257"/>
      <c r="D309" s="213"/>
      <c r="E309" s="231"/>
      <c r="F309" s="231"/>
      <c r="G309" s="213"/>
      <c r="H309" s="258"/>
      <c r="I309" s="213"/>
      <c r="J309" s="259"/>
      <c r="K309" s="249"/>
      <c r="L309" s="249"/>
      <c r="M309" s="258"/>
      <c r="N309" s="258"/>
      <c r="O309" s="258"/>
      <c r="P309" s="258"/>
      <c r="Q309" s="258"/>
      <c r="R309" s="258"/>
      <c r="S309" s="258"/>
      <c r="T309" s="258"/>
      <c r="U309" s="258"/>
      <c r="V309" s="258"/>
      <c r="W309" s="258"/>
      <c r="X309" s="258"/>
      <c r="Y309" s="258"/>
      <c r="Z309" s="258"/>
    </row>
    <row r="310" spans="1:26" ht="14.25" customHeight="1" x14ac:dyDescent="0.3">
      <c r="A310" s="256"/>
      <c r="B310" s="256"/>
      <c r="C310" s="257"/>
      <c r="D310" s="213"/>
      <c r="E310" s="231"/>
      <c r="F310" s="231"/>
      <c r="G310" s="213"/>
      <c r="H310" s="258"/>
      <c r="I310" s="213"/>
      <c r="J310" s="259"/>
      <c r="K310" s="249"/>
      <c r="L310" s="249"/>
      <c r="M310" s="258"/>
      <c r="N310" s="258"/>
      <c r="O310" s="258"/>
      <c r="P310" s="258"/>
      <c r="Q310" s="258"/>
      <c r="R310" s="258"/>
      <c r="S310" s="258"/>
      <c r="T310" s="258"/>
      <c r="U310" s="258"/>
      <c r="V310" s="258"/>
      <c r="W310" s="258"/>
      <c r="X310" s="258"/>
      <c r="Y310" s="258"/>
      <c r="Z310" s="258"/>
    </row>
    <row r="311" spans="1:26" ht="14.25" customHeight="1" x14ac:dyDescent="0.3">
      <c r="A311" s="256"/>
      <c r="B311" s="256"/>
      <c r="C311" s="257"/>
      <c r="D311" s="213"/>
      <c r="E311" s="231"/>
      <c r="F311" s="231"/>
      <c r="G311" s="213"/>
      <c r="H311" s="258"/>
      <c r="I311" s="213"/>
      <c r="J311" s="259"/>
      <c r="K311" s="249"/>
      <c r="L311" s="249"/>
      <c r="M311" s="258"/>
      <c r="N311" s="258"/>
      <c r="O311" s="258"/>
      <c r="P311" s="258"/>
      <c r="Q311" s="258"/>
      <c r="R311" s="258"/>
      <c r="S311" s="258"/>
      <c r="T311" s="258"/>
      <c r="U311" s="258"/>
      <c r="V311" s="258"/>
      <c r="W311" s="258"/>
      <c r="X311" s="258"/>
      <c r="Y311" s="258"/>
      <c r="Z311" s="258"/>
    </row>
    <row r="312" spans="1:26" ht="14.25" customHeight="1" x14ac:dyDescent="0.3">
      <c r="A312" s="256"/>
      <c r="B312" s="256"/>
      <c r="C312" s="257"/>
      <c r="D312" s="213"/>
      <c r="E312" s="231"/>
      <c r="F312" s="231"/>
      <c r="G312" s="213"/>
      <c r="H312" s="258"/>
      <c r="I312" s="213"/>
      <c r="J312" s="259"/>
      <c r="K312" s="249"/>
      <c r="L312" s="249"/>
      <c r="M312" s="258"/>
      <c r="N312" s="258"/>
      <c r="O312" s="258"/>
      <c r="P312" s="258"/>
      <c r="Q312" s="258"/>
      <c r="R312" s="258"/>
      <c r="S312" s="258"/>
      <c r="T312" s="258"/>
      <c r="U312" s="258"/>
      <c r="V312" s="258"/>
      <c r="W312" s="258"/>
      <c r="X312" s="258"/>
      <c r="Y312" s="258"/>
      <c r="Z312" s="258"/>
    </row>
    <row r="313" spans="1:26" ht="14.25" customHeight="1" x14ac:dyDescent="0.3">
      <c r="A313" s="256"/>
      <c r="B313" s="256"/>
      <c r="C313" s="257"/>
      <c r="D313" s="213"/>
      <c r="E313" s="231"/>
      <c r="F313" s="231"/>
      <c r="G313" s="213"/>
      <c r="H313" s="258"/>
      <c r="I313" s="213"/>
      <c r="J313" s="259"/>
      <c r="K313" s="249"/>
      <c r="L313" s="249"/>
      <c r="M313" s="258"/>
      <c r="N313" s="258"/>
      <c r="O313" s="258"/>
      <c r="P313" s="258"/>
      <c r="Q313" s="258"/>
      <c r="R313" s="258"/>
      <c r="S313" s="258"/>
      <c r="T313" s="258"/>
      <c r="U313" s="258"/>
      <c r="V313" s="258"/>
      <c r="W313" s="258"/>
      <c r="X313" s="258"/>
      <c r="Y313" s="258"/>
      <c r="Z313" s="258"/>
    </row>
    <row r="314" spans="1:26" ht="14.25" customHeight="1" x14ac:dyDescent="0.3">
      <c r="A314" s="256"/>
      <c r="B314" s="256"/>
      <c r="C314" s="257"/>
      <c r="D314" s="213"/>
      <c r="E314" s="231"/>
      <c r="F314" s="231"/>
      <c r="G314" s="213"/>
      <c r="H314" s="258"/>
      <c r="I314" s="213"/>
      <c r="J314" s="259"/>
      <c r="K314" s="249"/>
      <c r="L314" s="249"/>
      <c r="M314" s="258"/>
      <c r="N314" s="258"/>
      <c r="O314" s="258"/>
      <c r="P314" s="258"/>
      <c r="Q314" s="258"/>
      <c r="R314" s="258"/>
      <c r="S314" s="258"/>
      <c r="T314" s="258"/>
      <c r="U314" s="258"/>
      <c r="V314" s="258"/>
      <c r="W314" s="258"/>
      <c r="X314" s="258"/>
      <c r="Y314" s="258"/>
      <c r="Z314" s="258"/>
    </row>
    <row r="315" spans="1:26" ht="14.25" customHeight="1" x14ac:dyDescent="0.3">
      <c r="A315" s="256"/>
      <c r="B315" s="256"/>
      <c r="C315" s="257"/>
      <c r="D315" s="213"/>
      <c r="E315" s="231"/>
      <c r="F315" s="231"/>
      <c r="G315" s="213"/>
      <c r="H315" s="258"/>
      <c r="I315" s="213"/>
      <c r="J315" s="259"/>
      <c r="K315" s="249"/>
      <c r="L315" s="249"/>
      <c r="M315" s="258"/>
      <c r="N315" s="258"/>
      <c r="O315" s="258"/>
      <c r="P315" s="258"/>
      <c r="Q315" s="258"/>
      <c r="R315" s="258"/>
      <c r="S315" s="258"/>
      <c r="T315" s="258"/>
      <c r="U315" s="258"/>
      <c r="V315" s="258"/>
      <c r="W315" s="258"/>
      <c r="X315" s="258"/>
      <c r="Y315" s="258"/>
      <c r="Z315" s="258"/>
    </row>
    <row r="316" spans="1:26" ht="14.25" customHeight="1" x14ac:dyDescent="0.3">
      <c r="A316" s="256"/>
      <c r="B316" s="256"/>
      <c r="C316" s="257"/>
      <c r="D316" s="213"/>
      <c r="E316" s="231"/>
      <c r="F316" s="231"/>
      <c r="G316" s="213"/>
      <c r="H316" s="258"/>
      <c r="I316" s="213"/>
      <c r="J316" s="259"/>
      <c r="K316" s="249"/>
      <c r="L316" s="249"/>
      <c r="M316" s="258"/>
      <c r="N316" s="258"/>
      <c r="O316" s="258"/>
      <c r="P316" s="258"/>
      <c r="Q316" s="258"/>
      <c r="R316" s="258"/>
      <c r="S316" s="258"/>
      <c r="T316" s="258"/>
      <c r="U316" s="258"/>
      <c r="V316" s="258"/>
      <c r="W316" s="258"/>
      <c r="X316" s="258"/>
      <c r="Y316" s="258"/>
      <c r="Z316" s="258"/>
    </row>
    <row r="317" spans="1:26" ht="14.25" customHeight="1" x14ac:dyDescent="0.3">
      <c r="A317" s="256"/>
      <c r="B317" s="256"/>
      <c r="C317" s="257"/>
      <c r="D317" s="213"/>
      <c r="E317" s="231"/>
      <c r="F317" s="231"/>
      <c r="G317" s="213"/>
      <c r="H317" s="258"/>
      <c r="I317" s="213"/>
      <c r="J317" s="259"/>
      <c r="K317" s="249"/>
      <c r="L317" s="249"/>
      <c r="M317" s="258"/>
      <c r="N317" s="258"/>
      <c r="O317" s="258"/>
      <c r="P317" s="258"/>
      <c r="Q317" s="258"/>
      <c r="R317" s="258"/>
      <c r="S317" s="258"/>
      <c r="T317" s="258"/>
      <c r="U317" s="258"/>
      <c r="V317" s="258"/>
      <c r="W317" s="258"/>
      <c r="X317" s="258"/>
      <c r="Y317" s="258"/>
      <c r="Z317" s="258"/>
    </row>
    <row r="318" spans="1:26" ht="14.25" customHeight="1" x14ac:dyDescent="0.3">
      <c r="A318" s="256"/>
      <c r="B318" s="256"/>
      <c r="C318" s="257"/>
      <c r="D318" s="213"/>
      <c r="E318" s="231"/>
      <c r="F318" s="231"/>
      <c r="G318" s="213"/>
      <c r="H318" s="258"/>
      <c r="I318" s="213"/>
      <c r="J318" s="259"/>
      <c r="K318" s="249"/>
      <c r="L318" s="249"/>
      <c r="M318" s="258"/>
      <c r="N318" s="258"/>
      <c r="O318" s="258"/>
      <c r="P318" s="258"/>
      <c r="Q318" s="258"/>
      <c r="R318" s="258"/>
      <c r="S318" s="258"/>
      <c r="T318" s="258"/>
      <c r="U318" s="258"/>
      <c r="V318" s="258"/>
      <c r="W318" s="258"/>
      <c r="X318" s="258"/>
      <c r="Y318" s="258"/>
      <c r="Z318" s="258"/>
    </row>
    <row r="319" spans="1:26" ht="14.25" customHeight="1" x14ac:dyDescent="0.3">
      <c r="A319" s="256"/>
      <c r="B319" s="256"/>
      <c r="C319" s="257"/>
      <c r="D319" s="213"/>
      <c r="E319" s="231"/>
      <c r="F319" s="231"/>
      <c r="G319" s="213"/>
      <c r="H319" s="258"/>
      <c r="I319" s="213"/>
      <c r="J319" s="259"/>
      <c r="K319" s="249"/>
      <c r="L319" s="249"/>
      <c r="M319" s="258"/>
      <c r="N319" s="258"/>
      <c r="O319" s="258"/>
      <c r="P319" s="258"/>
      <c r="Q319" s="258"/>
      <c r="R319" s="258"/>
      <c r="S319" s="258"/>
      <c r="T319" s="258"/>
      <c r="U319" s="258"/>
      <c r="V319" s="258"/>
      <c r="W319" s="258"/>
      <c r="X319" s="258"/>
      <c r="Y319" s="258"/>
      <c r="Z319" s="258"/>
    </row>
    <row r="320" spans="1:26" ht="14.25" customHeight="1" x14ac:dyDescent="0.3">
      <c r="A320" s="256"/>
      <c r="B320" s="256"/>
      <c r="C320" s="257"/>
      <c r="D320" s="213"/>
      <c r="E320" s="231"/>
      <c r="F320" s="231"/>
      <c r="G320" s="213"/>
      <c r="H320" s="258"/>
      <c r="I320" s="213"/>
      <c r="J320" s="259"/>
      <c r="K320" s="249"/>
      <c r="L320" s="249"/>
      <c r="M320" s="258"/>
      <c r="N320" s="258"/>
      <c r="O320" s="258"/>
      <c r="P320" s="258"/>
      <c r="Q320" s="258"/>
      <c r="R320" s="258"/>
      <c r="S320" s="258"/>
      <c r="T320" s="258"/>
      <c r="U320" s="258"/>
      <c r="V320" s="258"/>
      <c r="W320" s="258"/>
      <c r="X320" s="258"/>
      <c r="Y320" s="258"/>
      <c r="Z320" s="258"/>
    </row>
    <row r="321" spans="1:26" ht="14.25" customHeight="1" x14ac:dyDescent="0.3">
      <c r="A321" s="256"/>
      <c r="B321" s="256"/>
      <c r="C321" s="257"/>
      <c r="D321" s="213"/>
      <c r="E321" s="231"/>
      <c r="F321" s="231"/>
      <c r="G321" s="213"/>
      <c r="H321" s="258"/>
      <c r="I321" s="213"/>
      <c r="J321" s="259"/>
      <c r="K321" s="249"/>
      <c r="L321" s="249"/>
      <c r="M321" s="258"/>
      <c r="N321" s="258"/>
      <c r="O321" s="258"/>
      <c r="P321" s="258"/>
      <c r="Q321" s="258"/>
      <c r="R321" s="258"/>
      <c r="S321" s="258"/>
      <c r="T321" s="258"/>
      <c r="U321" s="258"/>
      <c r="V321" s="258"/>
      <c r="W321" s="258"/>
      <c r="X321" s="258"/>
      <c r="Y321" s="258"/>
      <c r="Z321" s="258"/>
    </row>
    <row r="322" spans="1:26" ht="14.25" customHeight="1" x14ac:dyDescent="0.3">
      <c r="A322" s="256"/>
      <c r="B322" s="256"/>
      <c r="C322" s="257"/>
      <c r="D322" s="213"/>
      <c r="E322" s="231"/>
      <c r="F322" s="231"/>
      <c r="G322" s="213"/>
      <c r="H322" s="258"/>
      <c r="I322" s="213"/>
      <c r="J322" s="259"/>
      <c r="K322" s="249"/>
      <c r="L322" s="249"/>
      <c r="M322" s="258"/>
      <c r="N322" s="258"/>
      <c r="O322" s="258"/>
      <c r="P322" s="258"/>
      <c r="Q322" s="258"/>
      <c r="R322" s="258"/>
      <c r="S322" s="258"/>
      <c r="T322" s="258"/>
      <c r="U322" s="258"/>
      <c r="V322" s="258"/>
      <c r="W322" s="258"/>
      <c r="X322" s="258"/>
      <c r="Y322" s="258"/>
      <c r="Z322" s="258"/>
    </row>
    <row r="323" spans="1:26" ht="14.25" customHeight="1" x14ac:dyDescent="0.3">
      <c r="A323" s="256"/>
      <c r="B323" s="256"/>
      <c r="C323" s="257"/>
      <c r="D323" s="213"/>
      <c r="E323" s="231"/>
      <c r="F323" s="231"/>
      <c r="G323" s="213"/>
      <c r="H323" s="258"/>
      <c r="I323" s="213"/>
      <c r="J323" s="259"/>
      <c r="K323" s="249"/>
      <c r="L323" s="249"/>
      <c r="M323" s="258"/>
      <c r="N323" s="258"/>
      <c r="O323" s="258"/>
      <c r="P323" s="258"/>
      <c r="Q323" s="258"/>
      <c r="R323" s="258"/>
      <c r="S323" s="258"/>
      <c r="T323" s="258"/>
      <c r="U323" s="258"/>
      <c r="V323" s="258"/>
      <c r="W323" s="258"/>
      <c r="X323" s="258"/>
      <c r="Y323" s="258"/>
      <c r="Z323" s="258"/>
    </row>
    <row r="324" spans="1:26" ht="14.25" customHeight="1" x14ac:dyDescent="0.3">
      <c r="A324" s="256"/>
      <c r="B324" s="256"/>
      <c r="C324" s="257"/>
      <c r="D324" s="213"/>
      <c r="E324" s="231"/>
      <c r="F324" s="231"/>
      <c r="G324" s="213"/>
      <c r="H324" s="258"/>
      <c r="I324" s="213"/>
      <c r="J324" s="259"/>
      <c r="K324" s="249"/>
      <c r="L324" s="249"/>
      <c r="M324" s="258"/>
      <c r="N324" s="258"/>
      <c r="O324" s="258"/>
      <c r="P324" s="258"/>
      <c r="Q324" s="258"/>
      <c r="R324" s="258"/>
      <c r="S324" s="258"/>
      <c r="T324" s="258"/>
      <c r="U324" s="258"/>
      <c r="V324" s="258"/>
      <c r="W324" s="258"/>
      <c r="X324" s="258"/>
      <c r="Y324" s="258"/>
      <c r="Z324" s="258"/>
    </row>
    <row r="325" spans="1:26" ht="14.25" customHeight="1" x14ac:dyDescent="0.3">
      <c r="A325" s="256"/>
      <c r="B325" s="256"/>
      <c r="C325" s="257"/>
      <c r="D325" s="213"/>
      <c r="E325" s="231"/>
      <c r="F325" s="231"/>
      <c r="G325" s="213"/>
      <c r="H325" s="258"/>
      <c r="I325" s="213"/>
      <c r="J325" s="259"/>
      <c r="K325" s="249"/>
      <c r="L325" s="249"/>
      <c r="M325" s="258"/>
      <c r="N325" s="258"/>
      <c r="O325" s="258"/>
      <c r="P325" s="258"/>
      <c r="Q325" s="258"/>
      <c r="R325" s="258"/>
      <c r="S325" s="258"/>
      <c r="T325" s="258"/>
      <c r="U325" s="258"/>
      <c r="V325" s="258"/>
      <c r="W325" s="258"/>
      <c r="X325" s="258"/>
      <c r="Y325" s="258"/>
      <c r="Z325" s="258"/>
    </row>
    <row r="326" spans="1:26" ht="14.25" customHeight="1" x14ac:dyDescent="0.3">
      <c r="A326" s="256"/>
      <c r="B326" s="256"/>
      <c r="C326" s="257"/>
      <c r="D326" s="213"/>
      <c r="E326" s="231"/>
      <c r="F326" s="231"/>
      <c r="G326" s="213"/>
      <c r="H326" s="258"/>
      <c r="I326" s="213"/>
      <c r="J326" s="259"/>
      <c r="K326" s="249"/>
      <c r="L326" s="249"/>
      <c r="M326" s="258"/>
      <c r="N326" s="258"/>
      <c r="O326" s="258"/>
      <c r="P326" s="258"/>
      <c r="Q326" s="258"/>
      <c r="R326" s="258"/>
      <c r="S326" s="258"/>
      <c r="T326" s="258"/>
      <c r="U326" s="258"/>
      <c r="V326" s="258"/>
      <c r="W326" s="258"/>
      <c r="X326" s="258"/>
      <c r="Y326" s="258"/>
      <c r="Z326" s="258"/>
    </row>
    <row r="327" spans="1:26" ht="14.25" customHeight="1" x14ac:dyDescent="0.3">
      <c r="A327" s="256"/>
      <c r="B327" s="256"/>
      <c r="C327" s="257"/>
      <c r="D327" s="213"/>
      <c r="E327" s="231"/>
      <c r="F327" s="231"/>
      <c r="G327" s="213"/>
      <c r="H327" s="258"/>
      <c r="I327" s="213"/>
      <c r="J327" s="259"/>
      <c r="K327" s="249"/>
      <c r="L327" s="249"/>
      <c r="M327" s="258"/>
      <c r="N327" s="258"/>
      <c r="O327" s="258"/>
      <c r="P327" s="258"/>
      <c r="Q327" s="258"/>
      <c r="R327" s="258"/>
      <c r="S327" s="258"/>
      <c r="T327" s="258"/>
      <c r="U327" s="258"/>
      <c r="V327" s="258"/>
      <c r="W327" s="258"/>
      <c r="X327" s="258"/>
      <c r="Y327" s="258"/>
      <c r="Z327" s="258"/>
    </row>
    <row r="328" spans="1:26" ht="14.25" customHeight="1" x14ac:dyDescent="0.3">
      <c r="A328" s="256"/>
      <c r="B328" s="256"/>
      <c r="C328" s="257"/>
      <c r="D328" s="213"/>
      <c r="E328" s="231"/>
      <c r="F328" s="231"/>
      <c r="G328" s="213"/>
      <c r="H328" s="258"/>
      <c r="I328" s="213"/>
      <c r="J328" s="259"/>
      <c r="K328" s="249"/>
      <c r="L328" s="249"/>
      <c r="M328" s="258"/>
      <c r="N328" s="258"/>
      <c r="O328" s="258"/>
      <c r="P328" s="258"/>
      <c r="Q328" s="258"/>
      <c r="R328" s="258"/>
      <c r="S328" s="258"/>
      <c r="T328" s="258"/>
      <c r="U328" s="258"/>
      <c r="V328" s="258"/>
      <c r="W328" s="258"/>
      <c r="X328" s="258"/>
      <c r="Y328" s="258"/>
      <c r="Z328" s="258"/>
    </row>
    <row r="329" spans="1:26" ht="14.25" customHeight="1" x14ac:dyDescent="0.3">
      <c r="A329" s="256"/>
      <c r="B329" s="256"/>
      <c r="C329" s="257"/>
      <c r="D329" s="213"/>
      <c r="E329" s="231"/>
      <c r="F329" s="231"/>
      <c r="G329" s="213"/>
      <c r="H329" s="258"/>
      <c r="I329" s="213"/>
      <c r="J329" s="259"/>
      <c r="K329" s="249"/>
      <c r="L329" s="249"/>
      <c r="M329" s="258"/>
      <c r="N329" s="258"/>
      <c r="O329" s="258"/>
      <c r="P329" s="258"/>
      <c r="Q329" s="258"/>
      <c r="R329" s="258"/>
      <c r="S329" s="258"/>
      <c r="T329" s="258"/>
      <c r="U329" s="258"/>
      <c r="V329" s="258"/>
      <c r="W329" s="258"/>
      <c r="X329" s="258"/>
      <c r="Y329" s="258"/>
      <c r="Z329" s="258"/>
    </row>
    <row r="330" spans="1:26" ht="14.25" customHeight="1" x14ac:dyDescent="0.3">
      <c r="A330" s="256"/>
      <c r="B330" s="256"/>
      <c r="C330" s="257"/>
      <c r="D330" s="213"/>
      <c r="E330" s="231"/>
      <c r="F330" s="231"/>
      <c r="G330" s="213"/>
      <c r="H330" s="258"/>
      <c r="I330" s="213"/>
      <c r="J330" s="259"/>
      <c r="K330" s="249"/>
      <c r="L330" s="249"/>
      <c r="M330" s="258"/>
      <c r="N330" s="258"/>
      <c r="O330" s="258"/>
      <c r="P330" s="258"/>
      <c r="Q330" s="258"/>
      <c r="R330" s="258"/>
      <c r="S330" s="258"/>
      <c r="T330" s="258"/>
      <c r="U330" s="258"/>
      <c r="V330" s="258"/>
      <c r="W330" s="258"/>
      <c r="X330" s="258"/>
      <c r="Y330" s="258"/>
      <c r="Z330" s="258"/>
    </row>
    <row r="331" spans="1:26" ht="14.25" customHeight="1" x14ac:dyDescent="0.3">
      <c r="A331" s="256"/>
      <c r="B331" s="256"/>
      <c r="C331" s="257"/>
      <c r="D331" s="213"/>
      <c r="E331" s="231"/>
      <c r="F331" s="231"/>
      <c r="G331" s="213"/>
      <c r="H331" s="258"/>
      <c r="I331" s="213"/>
      <c r="J331" s="259"/>
      <c r="K331" s="249"/>
      <c r="L331" s="249"/>
      <c r="M331" s="258"/>
      <c r="N331" s="258"/>
      <c r="O331" s="258"/>
      <c r="P331" s="258"/>
      <c r="Q331" s="258"/>
      <c r="R331" s="258"/>
      <c r="S331" s="258"/>
      <c r="T331" s="258"/>
      <c r="U331" s="258"/>
      <c r="V331" s="258"/>
      <c r="W331" s="258"/>
      <c r="X331" s="258"/>
      <c r="Y331" s="258"/>
      <c r="Z331" s="258"/>
    </row>
    <row r="332" spans="1:26" ht="14.25" customHeight="1" x14ac:dyDescent="0.3">
      <c r="A332" s="256"/>
      <c r="B332" s="256"/>
      <c r="C332" s="257"/>
      <c r="D332" s="213"/>
      <c r="E332" s="231"/>
      <c r="F332" s="231"/>
      <c r="G332" s="213"/>
      <c r="H332" s="258"/>
      <c r="I332" s="213"/>
      <c r="J332" s="259"/>
      <c r="K332" s="249"/>
      <c r="L332" s="249"/>
      <c r="M332" s="258"/>
      <c r="N332" s="258"/>
      <c r="O332" s="258"/>
      <c r="P332" s="258"/>
      <c r="Q332" s="258"/>
      <c r="R332" s="258"/>
      <c r="S332" s="258"/>
      <c r="T332" s="258"/>
      <c r="U332" s="258"/>
      <c r="V332" s="258"/>
      <c r="W332" s="258"/>
      <c r="X332" s="258"/>
      <c r="Y332" s="258"/>
      <c r="Z332" s="258"/>
    </row>
    <row r="333" spans="1:26" ht="14.25" customHeight="1" x14ac:dyDescent="0.3">
      <c r="A333" s="256"/>
      <c r="B333" s="256"/>
      <c r="C333" s="257"/>
      <c r="D333" s="213"/>
      <c r="E333" s="231"/>
      <c r="F333" s="231"/>
      <c r="G333" s="213"/>
      <c r="H333" s="258"/>
      <c r="I333" s="213"/>
      <c r="J333" s="259"/>
      <c r="K333" s="249"/>
      <c r="L333" s="249"/>
      <c r="M333" s="258"/>
      <c r="N333" s="258"/>
      <c r="O333" s="258"/>
      <c r="P333" s="258"/>
      <c r="Q333" s="258"/>
      <c r="R333" s="258"/>
      <c r="S333" s="258"/>
      <c r="T333" s="258"/>
      <c r="U333" s="258"/>
      <c r="V333" s="258"/>
      <c r="W333" s="258"/>
      <c r="X333" s="258"/>
      <c r="Y333" s="258"/>
      <c r="Z333" s="258"/>
    </row>
    <row r="334" spans="1:26" ht="14.25" customHeight="1" x14ac:dyDescent="0.3">
      <c r="A334" s="256"/>
      <c r="B334" s="256"/>
      <c r="C334" s="257"/>
      <c r="D334" s="213"/>
      <c r="E334" s="231"/>
      <c r="F334" s="231"/>
      <c r="G334" s="213"/>
      <c r="H334" s="258"/>
      <c r="I334" s="213"/>
      <c r="J334" s="259"/>
      <c r="K334" s="249"/>
      <c r="L334" s="249"/>
      <c r="M334" s="258"/>
      <c r="N334" s="258"/>
      <c r="O334" s="258"/>
      <c r="P334" s="258"/>
      <c r="Q334" s="258"/>
      <c r="R334" s="258"/>
      <c r="S334" s="258"/>
      <c r="T334" s="258"/>
      <c r="U334" s="258"/>
      <c r="V334" s="258"/>
      <c r="W334" s="258"/>
      <c r="X334" s="258"/>
      <c r="Y334" s="258"/>
      <c r="Z334" s="258"/>
    </row>
    <row r="335" spans="1:26" ht="14.25" customHeight="1" x14ac:dyDescent="0.3">
      <c r="A335" s="256"/>
      <c r="B335" s="256"/>
      <c r="C335" s="257"/>
      <c r="D335" s="213"/>
      <c r="E335" s="231"/>
      <c r="F335" s="231"/>
      <c r="G335" s="213"/>
      <c r="H335" s="258"/>
      <c r="I335" s="213"/>
      <c r="J335" s="259"/>
      <c r="K335" s="249"/>
      <c r="L335" s="249"/>
      <c r="M335" s="258"/>
      <c r="N335" s="258"/>
      <c r="O335" s="258"/>
      <c r="P335" s="258"/>
      <c r="Q335" s="258"/>
      <c r="R335" s="258"/>
      <c r="S335" s="258"/>
      <c r="T335" s="258"/>
      <c r="U335" s="258"/>
      <c r="V335" s="258"/>
      <c r="W335" s="258"/>
      <c r="X335" s="258"/>
      <c r="Y335" s="258"/>
      <c r="Z335" s="258"/>
    </row>
    <row r="336" spans="1:26" ht="14.25" customHeight="1" x14ac:dyDescent="0.3">
      <c r="A336" s="256"/>
      <c r="B336" s="256"/>
      <c r="C336" s="257"/>
      <c r="D336" s="213"/>
      <c r="E336" s="231"/>
      <c r="F336" s="231"/>
      <c r="G336" s="213"/>
      <c r="H336" s="258"/>
      <c r="I336" s="213"/>
      <c r="J336" s="259"/>
      <c r="K336" s="249"/>
      <c r="L336" s="249"/>
      <c r="M336" s="258"/>
      <c r="N336" s="258"/>
      <c r="O336" s="258"/>
      <c r="P336" s="258"/>
      <c r="Q336" s="258"/>
      <c r="R336" s="258"/>
      <c r="S336" s="258"/>
      <c r="T336" s="258"/>
      <c r="U336" s="258"/>
      <c r="V336" s="258"/>
      <c r="W336" s="258"/>
      <c r="X336" s="258"/>
      <c r="Y336" s="258"/>
      <c r="Z336" s="258"/>
    </row>
    <row r="337" spans="1:26" ht="14.25" customHeight="1" x14ac:dyDescent="0.3">
      <c r="A337" s="256"/>
      <c r="B337" s="256"/>
      <c r="C337" s="257"/>
      <c r="D337" s="213"/>
      <c r="E337" s="231"/>
      <c r="F337" s="231"/>
      <c r="G337" s="213"/>
      <c r="H337" s="258"/>
      <c r="I337" s="213"/>
      <c r="J337" s="259"/>
      <c r="K337" s="249"/>
      <c r="L337" s="249"/>
      <c r="M337" s="258"/>
      <c r="N337" s="258"/>
      <c r="O337" s="258"/>
      <c r="P337" s="258"/>
      <c r="Q337" s="258"/>
      <c r="R337" s="258"/>
      <c r="S337" s="258"/>
      <c r="T337" s="258"/>
      <c r="U337" s="258"/>
      <c r="V337" s="258"/>
      <c r="W337" s="258"/>
      <c r="X337" s="258"/>
      <c r="Y337" s="258"/>
      <c r="Z337" s="258"/>
    </row>
    <row r="338" spans="1:26" ht="14.25" customHeight="1" x14ac:dyDescent="0.3">
      <c r="A338" s="256"/>
      <c r="B338" s="256"/>
      <c r="C338" s="257"/>
      <c r="D338" s="213"/>
      <c r="E338" s="231"/>
      <c r="F338" s="231"/>
      <c r="G338" s="213"/>
      <c r="H338" s="258"/>
      <c r="I338" s="213"/>
      <c r="J338" s="259"/>
      <c r="K338" s="249"/>
      <c r="L338" s="249"/>
      <c r="M338" s="258"/>
      <c r="N338" s="258"/>
      <c r="O338" s="258"/>
      <c r="P338" s="258"/>
      <c r="Q338" s="258"/>
      <c r="R338" s="258"/>
      <c r="S338" s="258"/>
      <c r="T338" s="258"/>
      <c r="U338" s="258"/>
      <c r="V338" s="258"/>
      <c r="W338" s="258"/>
      <c r="X338" s="258"/>
      <c r="Y338" s="258"/>
      <c r="Z338" s="258"/>
    </row>
    <row r="339" spans="1:26" ht="14.25" customHeight="1" x14ac:dyDescent="0.3">
      <c r="A339" s="256"/>
      <c r="B339" s="256"/>
      <c r="C339" s="257"/>
      <c r="D339" s="213"/>
      <c r="E339" s="231"/>
      <c r="F339" s="231"/>
      <c r="G339" s="213"/>
      <c r="H339" s="258"/>
      <c r="I339" s="213"/>
      <c r="J339" s="259"/>
      <c r="K339" s="249"/>
      <c r="L339" s="249"/>
      <c r="M339" s="258"/>
      <c r="N339" s="258"/>
      <c r="O339" s="258"/>
      <c r="P339" s="258"/>
      <c r="Q339" s="258"/>
      <c r="R339" s="258"/>
      <c r="S339" s="258"/>
      <c r="T339" s="258"/>
      <c r="U339" s="258"/>
      <c r="V339" s="258"/>
      <c r="W339" s="258"/>
      <c r="X339" s="258"/>
      <c r="Y339" s="258"/>
      <c r="Z339" s="258"/>
    </row>
    <row r="340" spans="1:26" ht="14.25" customHeight="1" x14ac:dyDescent="0.3">
      <c r="A340" s="256"/>
      <c r="B340" s="256"/>
      <c r="C340" s="257"/>
      <c r="D340" s="213"/>
      <c r="E340" s="231"/>
      <c r="F340" s="231"/>
      <c r="G340" s="213"/>
      <c r="H340" s="258"/>
      <c r="I340" s="213"/>
      <c r="J340" s="259"/>
      <c r="K340" s="249"/>
      <c r="L340" s="249"/>
      <c r="M340" s="258"/>
      <c r="N340" s="258"/>
      <c r="O340" s="258"/>
      <c r="P340" s="258"/>
      <c r="Q340" s="258"/>
      <c r="R340" s="258"/>
      <c r="S340" s="258"/>
      <c r="T340" s="258"/>
      <c r="U340" s="258"/>
      <c r="V340" s="258"/>
      <c r="W340" s="258"/>
      <c r="X340" s="258"/>
      <c r="Y340" s="258"/>
      <c r="Z340" s="258"/>
    </row>
    <row r="341" spans="1:26" ht="14.25" customHeight="1" x14ac:dyDescent="0.3">
      <c r="A341" s="256"/>
      <c r="B341" s="256"/>
      <c r="C341" s="257"/>
      <c r="D341" s="213"/>
      <c r="E341" s="231"/>
      <c r="F341" s="231"/>
      <c r="G341" s="213"/>
      <c r="H341" s="258"/>
      <c r="I341" s="213"/>
      <c r="J341" s="259"/>
      <c r="K341" s="249"/>
      <c r="L341" s="249"/>
      <c r="M341" s="258"/>
      <c r="N341" s="258"/>
      <c r="O341" s="258"/>
      <c r="P341" s="258"/>
      <c r="Q341" s="258"/>
      <c r="R341" s="258"/>
      <c r="S341" s="258"/>
      <c r="T341" s="258"/>
      <c r="U341" s="258"/>
      <c r="V341" s="258"/>
      <c r="W341" s="258"/>
      <c r="X341" s="258"/>
      <c r="Y341" s="258"/>
      <c r="Z341" s="258"/>
    </row>
    <row r="342" spans="1:26" ht="14.25" customHeight="1" x14ac:dyDescent="0.3">
      <c r="A342" s="256"/>
      <c r="B342" s="256"/>
      <c r="C342" s="257"/>
      <c r="D342" s="213"/>
      <c r="E342" s="231"/>
      <c r="F342" s="231"/>
      <c r="G342" s="213"/>
      <c r="H342" s="258"/>
      <c r="I342" s="213"/>
      <c r="J342" s="259"/>
      <c r="K342" s="249"/>
      <c r="L342" s="249"/>
      <c r="M342" s="258"/>
      <c r="N342" s="258"/>
      <c r="O342" s="258"/>
      <c r="P342" s="258"/>
      <c r="Q342" s="258"/>
      <c r="R342" s="258"/>
      <c r="S342" s="258"/>
      <c r="T342" s="258"/>
      <c r="U342" s="258"/>
      <c r="V342" s="258"/>
      <c r="W342" s="258"/>
      <c r="X342" s="258"/>
      <c r="Y342" s="258"/>
      <c r="Z342" s="258"/>
    </row>
    <row r="343" spans="1:26" ht="14.25" customHeight="1" x14ac:dyDescent="0.3">
      <c r="A343" s="256"/>
      <c r="B343" s="256"/>
      <c r="C343" s="257"/>
      <c r="D343" s="213"/>
      <c r="E343" s="231"/>
      <c r="F343" s="231"/>
      <c r="G343" s="213"/>
      <c r="H343" s="258"/>
      <c r="I343" s="213"/>
      <c r="J343" s="259"/>
      <c r="K343" s="249"/>
      <c r="L343" s="249"/>
      <c r="M343" s="258"/>
      <c r="N343" s="258"/>
      <c r="O343" s="258"/>
      <c r="P343" s="258"/>
      <c r="Q343" s="258"/>
      <c r="R343" s="258"/>
      <c r="S343" s="258"/>
      <c r="T343" s="258"/>
      <c r="U343" s="258"/>
      <c r="V343" s="258"/>
      <c r="W343" s="258"/>
      <c r="X343" s="258"/>
      <c r="Y343" s="258"/>
      <c r="Z343" s="258"/>
    </row>
    <row r="344" spans="1:26" ht="14.25" customHeight="1" x14ac:dyDescent="0.3">
      <c r="A344" s="256"/>
      <c r="B344" s="256"/>
      <c r="C344" s="257"/>
      <c r="D344" s="213"/>
      <c r="E344" s="231"/>
      <c r="F344" s="231"/>
      <c r="G344" s="213"/>
      <c r="H344" s="258"/>
      <c r="I344" s="213"/>
      <c r="J344" s="259"/>
      <c r="K344" s="249"/>
      <c r="L344" s="249"/>
      <c r="M344" s="258"/>
      <c r="N344" s="258"/>
      <c r="O344" s="258"/>
      <c r="P344" s="258"/>
      <c r="Q344" s="258"/>
      <c r="R344" s="258"/>
      <c r="S344" s="258"/>
      <c r="T344" s="258"/>
      <c r="U344" s="258"/>
      <c r="V344" s="258"/>
      <c r="W344" s="258"/>
      <c r="X344" s="258"/>
      <c r="Y344" s="258"/>
      <c r="Z344" s="258"/>
    </row>
    <row r="345" spans="1:26" ht="14.25" customHeight="1" x14ac:dyDescent="0.3">
      <c r="A345" s="256"/>
      <c r="B345" s="256"/>
      <c r="C345" s="257"/>
      <c r="D345" s="213"/>
      <c r="E345" s="231"/>
      <c r="F345" s="231"/>
      <c r="G345" s="213"/>
      <c r="H345" s="258"/>
      <c r="I345" s="213"/>
      <c r="J345" s="259"/>
      <c r="K345" s="249"/>
      <c r="L345" s="249"/>
      <c r="M345" s="258"/>
      <c r="N345" s="258"/>
      <c r="O345" s="258"/>
      <c r="P345" s="258"/>
      <c r="Q345" s="258"/>
      <c r="R345" s="258"/>
      <c r="S345" s="258"/>
      <c r="T345" s="258"/>
      <c r="U345" s="258"/>
      <c r="V345" s="258"/>
      <c r="W345" s="258"/>
      <c r="X345" s="258"/>
      <c r="Y345" s="258"/>
      <c r="Z345" s="258"/>
    </row>
    <row r="346" spans="1:26" ht="14.25" customHeight="1" x14ac:dyDescent="0.3">
      <c r="A346" s="256"/>
      <c r="B346" s="256"/>
      <c r="C346" s="257"/>
      <c r="D346" s="213"/>
      <c r="E346" s="231"/>
      <c r="F346" s="231"/>
      <c r="G346" s="213"/>
      <c r="H346" s="258"/>
      <c r="I346" s="213"/>
      <c r="J346" s="259"/>
      <c r="K346" s="249"/>
      <c r="L346" s="249"/>
      <c r="M346" s="258"/>
      <c r="N346" s="258"/>
      <c r="O346" s="258"/>
      <c r="P346" s="258"/>
      <c r="Q346" s="258"/>
      <c r="R346" s="258"/>
      <c r="S346" s="258"/>
      <c r="T346" s="258"/>
      <c r="U346" s="258"/>
      <c r="V346" s="258"/>
      <c r="W346" s="258"/>
      <c r="X346" s="258"/>
      <c r="Y346" s="258"/>
      <c r="Z346" s="258"/>
    </row>
    <row r="347" spans="1:26" ht="14.25" customHeight="1" x14ac:dyDescent="0.3">
      <c r="A347" s="256"/>
      <c r="B347" s="256"/>
      <c r="C347" s="257"/>
      <c r="D347" s="213"/>
      <c r="E347" s="231"/>
      <c r="F347" s="231"/>
      <c r="G347" s="213"/>
      <c r="H347" s="258"/>
      <c r="I347" s="213"/>
      <c r="J347" s="259"/>
      <c r="K347" s="249"/>
      <c r="L347" s="249"/>
      <c r="M347" s="258"/>
      <c r="N347" s="258"/>
      <c r="O347" s="258"/>
      <c r="P347" s="258"/>
      <c r="Q347" s="258"/>
      <c r="R347" s="258"/>
      <c r="S347" s="258"/>
      <c r="T347" s="258"/>
      <c r="U347" s="258"/>
      <c r="V347" s="258"/>
      <c r="W347" s="258"/>
      <c r="X347" s="258"/>
      <c r="Y347" s="258"/>
      <c r="Z347" s="258"/>
    </row>
    <row r="348" spans="1:26" ht="14.25" customHeight="1" x14ac:dyDescent="0.3">
      <c r="A348" s="256"/>
      <c r="B348" s="256"/>
      <c r="C348" s="257"/>
      <c r="D348" s="213"/>
      <c r="E348" s="231"/>
      <c r="F348" s="231"/>
      <c r="G348" s="213"/>
      <c r="H348" s="258"/>
      <c r="I348" s="213"/>
      <c r="J348" s="259"/>
      <c r="K348" s="249"/>
      <c r="L348" s="249"/>
      <c r="M348" s="258"/>
      <c r="N348" s="258"/>
      <c r="O348" s="258"/>
      <c r="P348" s="258"/>
      <c r="Q348" s="258"/>
      <c r="R348" s="258"/>
      <c r="S348" s="258"/>
      <c r="T348" s="258"/>
      <c r="U348" s="258"/>
      <c r="V348" s="258"/>
      <c r="W348" s="258"/>
      <c r="X348" s="258"/>
      <c r="Y348" s="258"/>
      <c r="Z348" s="258"/>
    </row>
    <row r="349" spans="1:26" ht="14.25" customHeight="1" x14ac:dyDescent="0.3">
      <c r="A349" s="256"/>
      <c r="B349" s="256"/>
      <c r="C349" s="257"/>
      <c r="D349" s="213"/>
      <c r="E349" s="231"/>
      <c r="F349" s="231"/>
      <c r="G349" s="213"/>
      <c r="H349" s="258"/>
      <c r="I349" s="213"/>
      <c r="J349" s="259"/>
      <c r="K349" s="249"/>
      <c r="L349" s="249"/>
      <c r="M349" s="258"/>
      <c r="N349" s="258"/>
      <c r="O349" s="258"/>
      <c r="P349" s="258"/>
      <c r="Q349" s="258"/>
      <c r="R349" s="258"/>
      <c r="S349" s="258"/>
      <c r="T349" s="258"/>
      <c r="U349" s="258"/>
      <c r="V349" s="258"/>
      <c r="W349" s="258"/>
      <c r="X349" s="258"/>
      <c r="Y349" s="258"/>
      <c r="Z349" s="258"/>
    </row>
    <row r="350" spans="1:26" ht="14.25" customHeight="1" x14ac:dyDescent="0.3">
      <c r="A350" s="256"/>
      <c r="B350" s="256"/>
      <c r="C350" s="257"/>
      <c r="D350" s="213"/>
      <c r="E350" s="231"/>
      <c r="F350" s="231"/>
      <c r="G350" s="213"/>
      <c r="H350" s="258"/>
      <c r="I350" s="213"/>
      <c r="J350" s="259"/>
      <c r="K350" s="249"/>
      <c r="L350" s="249"/>
      <c r="M350" s="258"/>
      <c r="N350" s="258"/>
      <c r="O350" s="258"/>
      <c r="P350" s="258"/>
      <c r="Q350" s="258"/>
      <c r="R350" s="258"/>
      <c r="S350" s="258"/>
      <c r="T350" s="258"/>
      <c r="U350" s="258"/>
      <c r="V350" s="258"/>
      <c r="W350" s="258"/>
      <c r="X350" s="258"/>
      <c r="Y350" s="258"/>
      <c r="Z350" s="258"/>
    </row>
    <row r="351" spans="1:26" ht="14.25" customHeight="1" x14ac:dyDescent="0.3">
      <c r="A351" s="256"/>
      <c r="B351" s="256"/>
      <c r="C351" s="257"/>
      <c r="D351" s="213"/>
      <c r="E351" s="231"/>
      <c r="F351" s="231"/>
      <c r="G351" s="213"/>
      <c r="H351" s="258"/>
      <c r="I351" s="213"/>
      <c r="J351" s="259"/>
      <c r="K351" s="249"/>
      <c r="L351" s="249"/>
      <c r="M351" s="258"/>
      <c r="N351" s="258"/>
      <c r="O351" s="258"/>
      <c r="P351" s="258"/>
      <c r="Q351" s="258"/>
      <c r="R351" s="258"/>
      <c r="S351" s="258"/>
      <c r="T351" s="258"/>
      <c r="U351" s="258"/>
      <c r="V351" s="258"/>
      <c r="W351" s="258"/>
      <c r="X351" s="258"/>
      <c r="Y351" s="258"/>
      <c r="Z351" s="258"/>
    </row>
    <row r="352" spans="1:26" ht="14.25" customHeight="1" x14ac:dyDescent="0.3">
      <c r="A352" s="256"/>
      <c r="B352" s="256"/>
      <c r="C352" s="257"/>
      <c r="D352" s="213"/>
      <c r="E352" s="231"/>
      <c r="F352" s="231"/>
      <c r="G352" s="213"/>
      <c r="H352" s="258"/>
      <c r="I352" s="213"/>
      <c r="J352" s="259"/>
      <c r="K352" s="249"/>
      <c r="L352" s="249"/>
      <c r="M352" s="258"/>
      <c r="N352" s="258"/>
      <c r="O352" s="258"/>
      <c r="P352" s="258"/>
      <c r="Q352" s="258"/>
      <c r="R352" s="258"/>
      <c r="S352" s="258"/>
      <c r="T352" s="258"/>
      <c r="U352" s="258"/>
      <c r="V352" s="258"/>
      <c r="W352" s="258"/>
      <c r="X352" s="258"/>
      <c r="Y352" s="258"/>
      <c r="Z352" s="258"/>
    </row>
    <row r="353" spans="1:26" ht="14.25" customHeight="1" x14ac:dyDescent="0.3">
      <c r="A353" s="256"/>
      <c r="B353" s="256"/>
      <c r="C353" s="257"/>
      <c r="D353" s="213"/>
      <c r="E353" s="231"/>
      <c r="F353" s="231"/>
      <c r="G353" s="213"/>
      <c r="H353" s="258"/>
      <c r="I353" s="213"/>
      <c r="J353" s="259"/>
      <c r="K353" s="249"/>
      <c r="L353" s="249"/>
      <c r="M353" s="258"/>
      <c r="N353" s="258"/>
      <c r="O353" s="258"/>
      <c r="P353" s="258"/>
      <c r="Q353" s="258"/>
      <c r="R353" s="258"/>
      <c r="S353" s="258"/>
      <c r="T353" s="258"/>
      <c r="U353" s="258"/>
      <c r="V353" s="258"/>
      <c r="W353" s="258"/>
      <c r="X353" s="258"/>
      <c r="Y353" s="258"/>
      <c r="Z353" s="258"/>
    </row>
    <row r="354" spans="1:26" ht="14.25" customHeight="1" x14ac:dyDescent="0.3">
      <c r="A354" s="256"/>
      <c r="B354" s="256"/>
      <c r="C354" s="257"/>
      <c r="D354" s="213"/>
      <c r="E354" s="231"/>
      <c r="F354" s="231"/>
      <c r="G354" s="213"/>
      <c r="H354" s="258"/>
      <c r="I354" s="213"/>
      <c r="J354" s="259"/>
      <c r="K354" s="249"/>
      <c r="L354" s="249"/>
      <c r="M354" s="258"/>
      <c r="N354" s="258"/>
      <c r="O354" s="258"/>
      <c r="P354" s="258"/>
      <c r="Q354" s="258"/>
      <c r="R354" s="258"/>
      <c r="S354" s="258"/>
      <c r="T354" s="258"/>
      <c r="U354" s="258"/>
      <c r="V354" s="258"/>
      <c r="W354" s="258"/>
      <c r="X354" s="258"/>
      <c r="Y354" s="258"/>
      <c r="Z354" s="258"/>
    </row>
    <row r="355" spans="1:26" ht="14.25" customHeight="1" x14ac:dyDescent="0.3">
      <c r="A355" s="256"/>
      <c r="B355" s="256"/>
      <c r="C355" s="257"/>
      <c r="D355" s="213"/>
      <c r="E355" s="231"/>
      <c r="F355" s="231"/>
      <c r="G355" s="213"/>
      <c r="H355" s="258"/>
      <c r="I355" s="213"/>
      <c r="J355" s="259"/>
      <c r="K355" s="249"/>
      <c r="L355" s="249"/>
      <c r="M355" s="258"/>
      <c r="N355" s="258"/>
      <c r="O355" s="258"/>
      <c r="P355" s="258"/>
      <c r="Q355" s="258"/>
      <c r="R355" s="258"/>
      <c r="S355" s="258"/>
      <c r="T355" s="258"/>
      <c r="U355" s="258"/>
      <c r="V355" s="258"/>
      <c r="W355" s="258"/>
      <c r="X355" s="258"/>
      <c r="Y355" s="258"/>
      <c r="Z355" s="258"/>
    </row>
    <row r="356" spans="1:26" ht="14.25" customHeight="1" x14ac:dyDescent="0.3">
      <c r="A356" s="256"/>
      <c r="B356" s="256"/>
      <c r="C356" s="257"/>
      <c r="D356" s="213"/>
      <c r="E356" s="231"/>
      <c r="F356" s="231"/>
      <c r="G356" s="213"/>
      <c r="H356" s="258"/>
      <c r="I356" s="213"/>
      <c r="J356" s="259"/>
      <c r="K356" s="249"/>
      <c r="L356" s="249"/>
      <c r="M356" s="258"/>
      <c r="N356" s="258"/>
      <c r="O356" s="258"/>
      <c r="P356" s="258"/>
      <c r="Q356" s="258"/>
      <c r="R356" s="258"/>
      <c r="S356" s="258"/>
      <c r="T356" s="258"/>
      <c r="U356" s="258"/>
      <c r="V356" s="258"/>
      <c r="W356" s="258"/>
      <c r="X356" s="258"/>
      <c r="Y356" s="258"/>
      <c r="Z356" s="258"/>
    </row>
    <row r="357" spans="1:26" ht="14.25" customHeight="1" x14ac:dyDescent="0.3">
      <c r="A357" s="256"/>
      <c r="B357" s="256"/>
      <c r="C357" s="257"/>
      <c r="D357" s="213"/>
      <c r="E357" s="231"/>
      <c r="F357" s="231"/>
      <c r="G357" s="213"/>
      <c r="H357" s="258"/>
      <c r="I357" s="213"/>
      <c r="J357" s="259"/>
      <c r="K357" s="249"/>
      <c r="L357" s="249"/>
      <c r="M357" s="258"/>
      <c r="N357" s="258"/>
      <c r="O357" s="258"/>
      <c r="P357" s="258"/>
      <c r="Q357" s="258"/>
      <c r="R357" s="258"/>
      <c r="S357" s="258"/>
      <c r="T357" s="258"/>
      <c r="U357" s="258"/>
      <c r="V357" s="258"/>
      <c r="W357" s="258"/>
      <c r="X357" s="258"/>
      <c r="Y357" s="258"/>
      <c r="Z357" s="258"/>
    </row>
    <row r="358" spans="1:26" ht="14.25" customHeight="1" x14ac:dyDescent="0.3">
      <c r="A358" s="256"/>
      <c r="B358" s="256"/>
      <c r="C358" s="257"/>
      <c r="D358" s="213"/>
      <c r="E358" s="231"/>
      <c r="F358" s="231"/>
      <c r="G358" s="213"/>
      <c r="H358" s="258"/>
      <c r="I358" s="213"/>
      <c r="J358" s="259"/>
      <c r="K358" s="249"/>
      <c r="L358" s="249"/>
      <c r="M358" s="258"/>
      <c r="N358" s="258"/>
      <c r="O358" s="258"/>
      <c r="P358" s="258"/>
      <c r="Q358" s="258"/>
      <c r="R358" s="258"/>
      <c r="S358" s="258"/>
      <c r="T358" s="258"/>
      <c r="U358" s="258"/>
      <c r="V358" s="258"/>
      <c r="W358" s="258"/>
      <c r="X358" s="258"/>
      <c r="Y358" s="258"/>
      <c r="Z358" s="258"/>
    </row>
    <row r="359" spans="1:26" ht="14.25" customHeight="1" x14ac:dyDescent="0.3">
      <c r="A359" s="256"/>
      <c r="B359" s="256"/>
      <c r="C359" s="257"/>
      <c r="D359" s="213"/>
      <c r="E359" s="231"/>
      <c r="F359" s="231"/>
      <c r="G359" s="213"/>
      <c r="H359" s="258"/>
      <c r="I359" s="213"/>
      <c r="J359" s="259"/>
      <c r="K359" s="249"/>
      <c r="L359" s="249"/>
      <c r="M359" s="258"/>
      <c r="N359" s="258"/>
      <c r="O359" s="258"/>
      <c r="P359" s="258"/>
      <c r="Q359" s="258"/>
      <c r="R359" s="258"/>
      <c r="S359" s="258"/>
      <c r="T359" s="258"/>
      <c r="U359" s="258"/>
      <c r="V359" s="258"/>
      <c r="W359" s="258"/>
      <c r="X359" s="258"/>
      <c r="Y359" s="258"/>
      <c r="Z359" s="258"/>
    </row>
    <row r="360" spans="1:26" ht="14.25" customHeight="1" x14ac:dyDescent="0.3">
      <c r="A360" s="256"/>
      <c r="B360" s="256"/>
      <c r="C360" s="257"/>
      <c r="D360" s="213"/>
      <c r="E360" s="231"/>
      <c r="F360" s="231"/>
      <c r="G360" s="213"/>
      <c r="H360" s="258"/>
      <c r="I360" s="213"/>
      <c r="J360" s="259"/>
      <c r="K360" s="249"/>
      <c r="L360" s="249"/>
      <c r="M360" s="258"/>
      <c r="N360" s="258"/>
      <c r="O360" s="258"/>
      <c r="P360" s="258"/>
      <c r="Q360" s="258"/>
      <c r="R360" s="258"/>
      <c r="S360" s="258"/>
      <c r="T360" s="258"/>
      <c r="U360" s="258"/>
      <c r="V360" s="258"/>
      <c r="W360" s="258"/>
      <c r="X360" s="258"/>
      <c r="Y360" s="258"/>
      <c r="Z360" s="258"/>
    </row>
    <row r="361" spans="1:26" ht="14.25" customHeight="1" x14ac:dyDescent="0.3">
      <c r="A361" s="256"/>
      <c r="B361" s="256"/>
      <c r="C361" s="257"/>
      <c r="D361" s="213"/>
      <c r="E361" s="231"/>
      <c r="F361" s="231"/>
      <c r="G361" s="213"/>
      <c r="H361" s="258"/>
      <c r="I361" s="213"/>
      <c r="J361" s="259"/>
      <c r="K361" s="249"/>
      <c r="L361" s="249"/>
      <c r="M361" s="258"/>
      <c r="N361" s="258"/>
      <c r="O361" s="258"/>
      <c r="P361" s="258"/>
      <c r="Q361" s="258"/>
      <c r="R361" s="258"/>
      <c r="S361" s="258"/>
      <c r="T361" s="258"/>
      <c r="U361" s="258"/>
      <c r="V361" s="258"/>
      <c r="W361" s="258"/>
      <c r="X361" s="258"/>
      <c r="Y361" s="258"/>
      <c r="Z361" s="258"/>
    </row>
    <row r="362" spans="1:26" ht="14.25" customHeight="1" x14ac:dyDescent="0.3">
      <c r="A362" s="256"/>
      <c r="B362" s="256"/>
      <c r="C362" s="257"/>
      <c r="D362" s="213"/>
      <c r="E362" s="231"/>
      <c r="F362" s="231"/>
      <c r="G362" s="213"/>
      <c r="H362" s="258"/>
      <c r="I362" s="213"/>
      <c r="J362" s="259"/>
      <c r="K362" s="249"/>
      <c r="L362" s="249"/>
      <c r="M362" s="258"/>
      <c r="N362" s="258"/>
      <c r="O362" s="258"/>
      <c r="P362" s="258"/>
      <c r="Q362" s="258"/>
      <c r="R362" s="258"/>
      <c r="S362" s="258"/>
      <c r="T362" s="258"/>
      <c r="U362" s="258"/>
      <c r="V362" s="258"/>
      <c r="W362" s="258"/>
      <c r="X362" s="258"/>
      <c r="Y362" s="258"/>
      <c r="Z362" s="258"/>
    </row>
    <row r="363" spans="1:26" ht="14.25" customHeight="1" x14ac:dyDescent="0.3">
      <c r="A363" s="256"/>
      <c r="B363" s="256"/>
      <c r="C363" s="257"/>
      <c r="D363" s="213"/>
      <c r="E363" s="231"/>
      <c r="F363" s="231"/>
      <c r="G363" s="213"/>
      <c r="H363" s="258"/>
      <c r="I363" s="213"/>
      <c r="J363" s="259"/>
      <c r="K363" s="249"/>
      <c r="L363" s="249"/>
      <c r="M363" s="258"/>
      <c r="N363" s="258"/>
      <c r="O363" s="258"/>
      <c r="P363" s="258"/>
      <c r="Q363" s="258"/>
      <c r="R363" s="258"/>
      <c r="S363" s="258"/>
      <c r="T363" s="258"/>
      <c r="U363" s="258"/>
      <c r="V363" s="258"/>
      <c r="W363" s="258"/>
      <c r="X363" s="258"/>
      <c r="Y363" s="258"/>
      <c r="Z363" s="258"/>
    </row>
    <row r="364" spans="1:26" ht="14.25" customHeight="1" x14ac:dyDescent="0.3">
      <c r="A364" s="256"/>
      <c r="B364" s="256"/>
      <c r="C364" s="257"/>
      <c r="D364" s="213"/>
      <c r="E364" s="231"/>
      <c r="F364" s="231"/>
      <c r="G364" s="213"/>
      <c r="H364" s="258"/>
      <c r="I364" s="213"/>
      <c r="J364" s="259"/>
      <c r="K364" s="249"/>
      <c r="L364" s="249"/>
      <c r="M364" s="258"/>
      <c r="N364" s="258"/>
      <c r="O364" s="258"/>
      <c r="P364" s="258"/>
      <c r="Q364" s="258"/>
      <c r="R364" s="258"/>
      <c r="S364" s="258"/>
      <c r="T364" s="258"/>
      <c r="U364" s="258"/>
      <c r="V364" s="258"/>
      <c r="W364" s="258"/>
      <c r="X364" s="258"/>
      <c r="Y364" s="258"/>
      <c r="Z364" s="258"/>
    </row>
    <row r="365" spans="1:26" ht="14.25" customHeight="1" x14ac:dyDescent="0.3">
      <c r="A365" s="256"/>
      <c r="B365" s="256"/>
      <c r="C365" s="257"/>
      <c r="D365" s="213"/>
      <c r="E365" s="231"/>
      <c r="F365" s="231"/>
      <c r="G365" s="213"/>
      <c r="H365" s="258"/>
      <c r="I365" s="213"/>
      <c r="J365" s="259"/>
      <c r="K365" s="249"/>
      <c r="L365" s="249"/>
      <c r="M365" s="258"/>
      <c r="N365" s="258"/>
      <c r="O365" s="258"/>
      <c r="P365" s="258"/>
      <c r="Q365" s="258"/>
      <c r="R365" s="258"/>
      <c r="S365" s="258"/>
      <c r="T365" s="258"/>
      <c r="U365" s="258"/>
      <c r="V365" s="258"/>
      <c r="W365" s="258"/>
      <c r="X365" s="258"/>
      <c r="Y365" s="258"/>
      <c r="Z365" s="258"/>
    </row>
    <row r="366" spans="1:26" ht="14.25" customHeight="1" x14ac:dyDescent="0.3">
      <c r="A366" s="256"/>
      <c r="B366" s="256"/>
      <c r="C366" s="257"/>
      <c r="D366" s="213"/>
      <c r="E366" s="231"/>
      <c r="F366" s="231"/>
      <c r="G366" s="213"/>
      <c r="H366" s="258"/>
      <c r="I366" s="213"/>
      <c r="J366" s="259"/>
      <c r="K366" s="249"/>
      <c r="L366" s="249"/>
      <c r="M366" s="258"/>
      <c r="N366" s="258"/>
      <c r="O366" s="258"/>
      <c r="P366" s="258"/>
      <c r="Q366" s="258"/>
      <c r="R366" s="258"/>
      <c r="S366" s="258"/>
      <c r="T366" s="258"/>
      <c r="U366" s="258"/>
      <c r="V366" s="258"/>
      <c r="W366" s="258"/>
      <c r="X366" s="258"/>
      <c r="Y366" s="258"/>
      <c r="Z366" s="258"/>
    </row>
    <row r="367" spans="1:26" ht="14.25" customHeight="1" x14ac:dyDescent="0.3">
      <c r="A367" s="256"/>
      <c r="B367" s="256"/>
      <c r="C367" s="257"/>
      <c r="D367" s="213"/>
      <c r="E367" s="231"/>
      <c r="F367" s="231"/>
      <c r="G367" s="213"/>
      <c r="H367" s="258"/>
      <c r="I367" s="213"/>
      <c r="J367" s="259"/>
      <c r="K367" s="249"/>
      <c r="L367" s="249"/>
      <c r="M367" s="258"/>
      <c r="N367" s="258"/>
      <c r="O367" s="258"/>
      <c r="P367" s="258"/>
      <c r="Q367" s="258"/>
      <c r="R367" s="258"/>
      <c r="S367" s="258"/>
      <c r="T367" s="258"/>
      <c r="U367" s="258"/>
      <c r="V367" s="258"/>
      <c r="W367" s="258"/>
      <c r="X367" s="258"/>
      <c r="Y367" s="258"/>
      <c r="Z367" s="258"/>
    </row>
    <row r="368" spans="1:26" ht="14.25" customHeight="1" x14ac:dyDescent="0.3">
      <c r="A368" s="256"/>
      <c r="B368" s="256"/>
      <c r="C368" s="257"/>
      <c r="D368" s="213"/>
      <c r="E368" s="231"/>
      <c r="F368" s="231"/>
      <c r="G368" s="213"/>
      <c r="H368" s="258"/>
      <c r="I368" s="213"/>
      <c r="J368" s="259"/>
      <c r="K368" s="249"/>
      <c r="L368" s="249"/>
      <c r="M368" s="258"/>
      <c r="N368" s="258"/>
      <c r="O368" s="258"/>
      <c r="P368" s="258"/>
      <c r="Q368" s="258"/>
      <c r="R368" s="258"/>
      <c r="S368" s="258"/>
      <c r="T368" s="258"/>
      <c r="U368" s="258"/>
      <c r="V368" s="258"/>
      <c r="W368" s="258"/>
      <c r="X368" s="258"/>
      <c r="Y368" s="258"/>
      <c r="Z368" s="258"/>
    </row>
    <row r="369" spans="1:26" ht="14.25" customHeight="1" x14ac:dyDescent="0.3">
      <c r="A369" s="256"/>
      <c r="B369" s="256"/>
      <c r="C369" s="257"/>
      <c r="D369" s="213"/>
      <c r="E369" s="231"/>
      <c r="F369" s="231"/>
      <c r="G369" s="213"/>
      <c r="H369" s="258"/>
      <c r="I369" s="213"/>
      <c r="J369" s="259"/>
      <c r="K369" s="249"/>
      <c r="L369" s="249"/>
      <c r="M369" s="258"/>
      <c r="N369" s="258"/>
      <c r="O369" s="258"/>
      <c r="P369" s="258"/>
      <c r="Q369" s="258"/>
      <c r="R369" s="258"/>
      <c r="S369" s="258"/>
      <c r="T369" s="258"/>
      <c r="U369" s="258"/>
      <c r="V369" s="258"/>
      <c r="W369" s="258"/>
      <c r="X369" s="258"/>
      <c r="Y369" s="258"/>
      <c r="Z369" s="258"/>
    </row>
    <row r="370" spans="1:26" ht="14.25" customHeight="1" x14ac:dyDescent="0.3">
      <c r="A370" s="256"/>
      <c r="B370" s="256"/>
      <c r="C370" s="257"/>
      <c r="D370" s="213"/>
      <c r="E370" s="231"/>
      <c r="F370" s="231"/>
      <c r="G370" s="213"/>
      <c r="H370" s="258"/>
      <c r="I370" s="213"/>
      <c r="J370" s="259"/>
      <c r="K370" s="249"/>
      <c r="L370" s="249"/>
      <c r="M370" s="258"/>
      <c r="N370" s="258"/>
      <c r="O370" s="258"/>
      <c r="P370" s="258"/>
      <c r="Q370" s="258"/>
      <c r="R370" s="258"/>
      <c r="S370" s="258"/>
      <c r="T370" s="258"/>
      <c r="U370" s="258"/>
      <c r="V370" s="258"/>
      <c r="W370" s="258"/>
      <c r="X370" s="258"/>
      <c r="Y370" s="258"/>
      <c r="Z370" s="258"/>
    </row>
    <row r="371" spans="1:26" ht="14.25" customHeight="1" x14ac:dyDescent="0.3">
      <c r="A371" s="256"/>
      <c r="B371" s="256"/>
      <c r="C371" s="257"/>
      <c r="D371" s="213"/>
      <c r="E371" s="231"/>
      <c r="F371" s="231"/>
      <c r="G371" s="213"/>
      <c r="H371" s="258"/>
      <c r="I371" s="213"/>
      <c r="J371" s="259"/>
      <c r="K371" s="249"/>
      <c r="L371" s="249"/>
      <c r="M371" s="258"/>
      <c r="N371" s="258"/>
      <c r="O371" s="258"/>
      <c r="P371" s="258"/>
      <c r="Q371" s="258"/>
      <c r="R371" s="258"/>
      <c r="S371" s="258"/>
      <c r="T371" s="258"/>
      <c r="U371" s="258"/>
      <c r="V371" s="258"/>
      <c r="W371" s="258"/>
      <c r="X371" s="258"/>
      <c r="Y371" s="258"/>
      <c r="Z371" s="258"/>
    </row>
    <row r="372" spans="1:26" ht="14.25" customHeight="1" x14ac:dyDescent="0.3">
      <c r="A372" s="256"/>
      <c r="B372" s="256"/>
      <c r="C372" s="257"/>
      <c r="D372" s="213"/>
      <c r="E372" s="231"/>
      <c r="F372" s="231"/>
      <c r="G372" s="213"/>
      <c r="H372" s="258"/>
      <c r="I372" s="213"/>
      <c r="J372" s="259"/>
      <c r="K372" s="249"/>
      <c r="L372" s="249"/>
      <c r="M372" s="258"/>
      <c r="N372" s="258"/>
      <c r="O372" s="258"/>
      <c r="P372" s="258"/>
      <c r="Q372" s="258"/>
      <c r="R372" s="258"/>
      <c r="S372" s="258"/>
      <c r="T372" s="258"/>
      <c r="U372" s="258"/>
      <c r="V372" s="258"/>
      <c r="W372" s="258"/>
      <c r="X372" s="258"/>
      <c r="Y372" s="258"/>
      <c r="Z372" s="258"/>
    </row>
    <row r="373" spans="1:26" ht="14.25" customHeight="1" x14ac:dyDescent="0.3">
      <c r="A373" s="256"/>
      <c r="B373" s="256"/>
      <c r="C373" s="257"/>
      <c r="D373" s="213"/>
      <c r="E373" s="231"/>
      <c r="F373" s="231"/>
      <c r="G373" s="213"/>
      <c r="H373" s="258"/>
      <c r="I373" s="213"/>
      <c r="J373" s="259"/>
      <c r="K373" s="249"/>
      <c r="L373" s="249"/>
      <c r="M373" s="258"/>
      <c r="N373" s="258"/>
      <c r="O373" s="258"/>
      <c r="P373" s="258"/>
      <c r="Q373" s="258"/>
      <c r="R373" s="258"/>
      <c r="S373" s="258"/>
      <c r="T373" s="258"/>
      <c r="U373" s="258"/>
      <c r="V373" s="258"/>
      <c r="W373" s="258"/>
      <c r="X373" s="258"/>
      <c r="Y373" s="258"/>
      <c r="Z373" s="258"/>
    </row>
    <row r="374" spans="1:26" ht="14.25" customHeight="1" x14ac:dyDescent="0.3">
      <c r="A374" s="256"/>
      <c r="B374" s="256"/>
      <c r="C374" s="257"/>
      <c r="D374" s="213"/>
      <c r="E374" s="231"/>
      <c r="F374" s="231"/>
      <c r="G374" s="213"/>
      <c r="H374" s="258"/>
      <c r="I374" s="213"/>
      <c r="J374" s="259"/>
      <c r="K374" s="249"/>
      <c r="L374" s="249"/>
      <c r="M374" s="258"/>
      <c r="N374" s="258"/>
      <c r="O374" s="258"/>
      <c r="P374" s="258"/>
      <c r="Q374" s="258"/>
      <c r="R374" s="258"/>
      <c r="S374" s="258"/>
      <c r="T374" s="258"/>
      <c r="U374" s="258"/>
      <c r="V374" s="258"/>
      <c r="W374" s="258"/>
      <c r="X374" s="258"/>
      <c r="Y374" s="258"/>
      <c r="Z374" s="258"/>
    </row>
    <row r="375" spans="1:26" ht="14.25" customHeight="1" x14ac:dyDescent="0.3">
      <c r="A375" s="256"/>
      <c r="B375" s="256"/>
      <c r="C375" s="257"/>
      <c r="D375" s="213"/>
      <c r="E375" s="231"/>
      <c r="F375" s="231"/>
      <c r="G375" s="213"/>
      <c r="H375" s="258"/>
      <c r="I375" s="213"/>
      <c r="J375" s="259"/>
      <c r="K375" s="249"/>
      <c r="L375" s="249"/>
      <c r="M375" s="258"/>
      <c r="N375" s="258"/>
      <c r="O375" s="258"/>
      <c r="P375" s="258"/>
      <c r="Q375" s="258"/>
      <c r="R375" s="258"/>
      <c r="S375" s="258"/>
      <c r="T375" s="258"/>
      <c r="U375" s="258"/>
      <c r="V375" s="258"/>
      <c r="W375" s="258"/>
      <c r="X375" s="258"/>
      <c r="Y375" s="258"/>
      <c r="Z375" s="258"/>
    </row>
    <row r="376" spans="1:26" ht="14.25" customHeight="1" x14ac:dyDescent="0.3">
      <c r="A376" s="256"/>
      <c r="B376" s="256"/>
      <c r="C376" s="257"/>
      <c r="D376" s="213"/>
      <c r="E376" s="231"/>
      <c r="F376" s="231"/>
      <c r="G376" s="213"/>
      <c r="H376" s="258"/>
      <c r="I376" s="213"/>
      <c r="J376" s="259"/>
      <c r="K376" s="249"/>
      <c r="L376" s="249"/>
      <c r="M376" s="258"/>
      <c r="N376" s="258"/>
      <c r="O376" s="258"/>
      <c r="P376" s="258"/>
      <c r="Q376" s="258"/>
      <c r="R376" s="258"/>
      <c r="S376" s="258"/>
      <c r="T376" s="258"/>
      <c r="U376" s="258"/>
      <c r="V376" s="258"/>
      <c r="W376" s="258"/>
      <c r="X376" s="258"/>
      <c r="Y376" s="258"/>
      <c r="Z376" s="258"/>
    </row>
    <row r="377" spans="1:26" ht="14.25" customHeight="1" x14ac:dyDescent="0.3">
      <c r="A377" s="256"/>
      <c r="B377" s="256"/>
      <c r="C377" s="257"/>
      <c r="D377" s="213"/>
      <c r="E377" s="231"/>
      <c r="F377" s="231"/>
      <c r="G377" s="213"/>
      <c r="H377" s="258"/>
      <c r="I377" s="213"/>
      <c r="J377" s="259"/>
      <c r="K377" s="249"/>
      <c r="L377" s="249"/>
      <c r="M377" s="258"/>
      <c r="N377" s="258"/>
      <c r="O377" s="258"/>
      <c r="P377" s="258"/>
      <c r="Q377" s="258"/>
      <c r="R377" s="258"/>
      <c r="S377" s="258"/>
      <c r="T377" s="258"/>
      <c r="U377" s="258"/>
      <c r="V377" s="258"/>
      <c r="W377" s="258"/>
      <c r="X377" s="258"/>
      <c r="Y377" s="258"/>
      <c r="Z377" s="258"/>
    </row>
    <row r="378" spans="1:26" ht="14.25" customHeight="1" x14ac:dyDescent="0.3">
      <c r="A378" s="256"/>
      <c r="B378" s="256"/>
      <c r="C378" s="257"/>
      <c r="D378" s="213"/>
      <c r="E378" s="231"/>
      <c r="F378" s="231"/>
      <c r="G378" s="213"/>
      <c r="H378" s="258"/>
      <c r="I378" s="213"/>
      <c r="J378" s="259"/>
      <c r="K378" s="249"/>
      <c r="L378" s="249"/>
      <c r="M378" s="258"/>
      <c r="N378" s="258"/>
      <c r="O378" s="258"/>
      <c r="P378" s="258"/>
      <c r="Q378" s="258"/>
      <c r="R378" s="258"/>
      <c r="S378" s="258"/>
      <c r="T378" s="258"/>
      <c r="U378" s="258"/>
      <c r="V378" s="258"/>
      <c r="W378" s="258"/>
      <c r="X378" s="258"/>
      <c r="Y378" s="258"/>
      <c r="Z378" s="258"/>
    </row>
    <row r="379" spans="1:26" ht="14.25" customHeight="1" x14ac:dyDescent="0.3">
      <c r="A379" s="256"/>
      <c r="B379" s="256"/>
      <c r="C379" s="257"/>
      <c r="D379" s="213"/>
      <c r="E379" s="231"/>
      <c r="F379" s="231"/>
      <c r="G379" s="213"/>
      <c r="H379" s="258"/>
      <c r="I379" s="213"/>
      <c r="J379" s="259"/>
      <c r="K379" s="249"/>
      <c r="L379" s="249"/>
      <c r="M379" s="258"/>
      <c r="N379" s="258"/>
      <c r="O379" s="258"/>
      <c r="P379" s="258"/>
      <c r="Q379" s="258"/>
      <c r="R379" s="258"/>
      <c r="S379" s="258"/>
      <c r="T379" s="258"/>
      <c r="U379" s="258"/>
      <c r="V379" s="258"/>
      <c r="W379" s="258"/>
      <c r="X379" s="258"/>
      <c r="Y379" s="258"/>
      <c r="Z379" s="258"/>
    </row>
    <row r="380" spans="1:26" ht="14.25" customHeight="1" x14ac:dyDescent="0.3">
      <c r="A380" s="256"/>
      <c r="B380" s="256"/>
      <c r="C380" s="257"/>
      <c r="D380" s="213"/>
      <c r="E380" s="231"/>
      <c r="F380" s="231"/>
      <c r="G380" s="213"/>
      <c r="H380" s="258"/>
      <c r="I380" s="213"/>
      <c r="J380" s="259"/>
      <c r="K380" s="249"/>
      <c r="L380" s="249"/>
      <c r="M380" s="258"/>
      <c r="N380" s="258"/>
      <c r="O380" s="258"/>
      <c r="P380" s="258"/>
      <c r="Q380" s="258"/>
      <c r="R380" s="258"/>
      <c r="S380" s="258"/>
      <c r="T380" s="258"/>
      <c r="U380" s="258"/>
      <c r="V380" s="258"/>
      <c r="W380" s="258"/>
      <c r="X380" s="258"/>
      <c r="Y380" s="258"/>
      <c r="Z380" s="258"/>
    </row>
    <row r="381" spans="1:26" ht="14.25" customHeight="1" x14ac:dyDescent="0.3">
      <c r="A381" s="256"/>
      <c r="B381" s="256"/>
      <c r="C381" s="257"/>
      <c r="D381" s="213"/>
      <c r="E381" s="231"/>
      <c r="F381" s="231"/>
      <c r="G381" s="213"/>
      <c r="H381" s="258"/>
      <c r="I381" s="213"/>
      <c r="J381" s="259"/>
      <c r="K381" s="249"/>
      <c r="L381" s="249"/>
      <c r="M381" s="258"/>
      <c r="N381" s="258"/>
      <c r="O381" s="258"/>
      <c r="P381" s="258"/>
      <c r="Q381" s="258"/>
      <c r="R381" s="258"/>
      <c r="S381" s="258"/>
      <c r="T381" s="258"/>
      <c r="U381" s="258"/>
      <c r="V381" s="258"/>
      <c r="W381" s="258"/>
      <c r="X381" s="258"/>
      <c r="Y381" s="258"/>
      <c r="Z381" s="258"/>
    </row>
    <row r="382" spans="1:26" ht="14.25" customHeight="1" x14ac:dyDescent="0.3">
      <c r="A382" s="256"/>
      <c r="B382" s="256"/>
      <c r="C382" s="257"/>
      <c r="D382" s="213"/>
      <c r="E382" s="231"/>
      <c r="F382" s="231"/>
      <c r="G382" s="213"/>
      <c r="H382" s="258"/>
      <c r="I382" s="213"/>
      <c r="J382" s="259"/>
      <c r="K382" s="249"/>
      <c r="L382" s="249"/>
      <c r="M382" s="258"/>
      <c r="N382" s="258"/>
      <c r="O382" s="258"/>
      <c r="P382" s="258"/>
      <c r="Q382" s="258"/>
      <c r="R382" s="258"/>
      <c r="S382" s="258"/>
      <c r="T382" s="258"/>
      <c r="U382" s="258"/>
      <c r="V382" s="258"/>
      <c r="W382" s="258"/>
      <c r="X382" s="258"/>
      <c r="Y382" s="258"/>
      <c r="Z382" s="258"/>
    </row>
    <row r="383" spans="1:26" ht="14.25" customHeight="1" x14ac:dyDescent="0.3">
      <c r="A383" s="256"/>
      <c r="B383" s="256"/>
      <c r="C383" s="257"/>
      <c r="D383" s="213"/>
      <c r="E383" s="231"/>
      <c r="F383" s="231"/>
      <c r="G383" s="213"/>
      <c r="H383" s="258"/>
      <c r="I383" s="213"/>
      <c r="J383" s="259"/>
      <c r="K383" s="249"/>
      <c r="L383" s="249"/>
      <c r="M383" s="258"/>
      <c r="N383" s="258"/>
      <c r="O383" s="258"/>
      <c r="P383" s="258"/>
      <c r="Q383" s="258"/>
      <c r="R383" s="258"/>
      <c r="S383" s="258"/>
      <c r="T383" s="258"/>
      <c r="U383" s="258"/>
      <c r="V383" s="258"/>
      <c r="W383" s="258"/>
      <c r="X383" s="258"/>
      <c r="Y383" s="258"/>
      <c r="Z383" s="258"/>
    </row>
    <row r="384" spans="1:26" ht="14.25" customHeight="1" x14ac:dyDescent="0.3">
      <c r="A384" s="256"/>
      <c r="B384" s="256"/>
      <c r="C384" s="257"/>
      <c r="D384" s="213"/>
      <c r="E384" s="231"/>
      <c r="F384" s="231"/>
      <c r="G384" s="213"/>
      <c r="H384" s="258"/>
      <c r="I384" s="213"/>
      <c r="J384" s="259"/>
      <c r="K384" s="249"/>
      <c r="L384" s="249"/>
      <c r="M384" s="258"/>
      <c r="N384" s="258"/>
      <c r="O384" s="258"/>
      <c r="P384" s="258"/>
      <c r="Q384" s="258"/>
      <c r="R384" s="258"/>
      <c r="S384" s="258"/>
      <c r="T384" s="258"/>
      <c r="U384" s="258"/>
      <c r="V384" s="258"/>
      <c r="W384" s="258"/>
      <c r="X384" s="258"/>
      <c r="Y384" s="258"/>
      <c r="Z384" s="258"/>
    </row>
    <row r="385" spans="1:26" ht="14.25" customHeight="1" x14ac:dyDescent="0.3">
      <c r="A385" s="256"/>
      <c r="B385" s="256"/>
      <c r="C385" s="257"/>
      <c r="D385" s="213"/>
      <c r="E385" s="231"/>
      <c r="F385" s="231"/>
      <c r="G385" s="213"/>
      <c r="H385" s="258"/>
      <c r="I385" s="213"/>
      <c r="J385" s="259"/>
      <c r="K385" s="249"/>
      <c r="L385" s="249"/>
      <c r="M385" s="258"/>
      <c r="N385" s="258"/>
      <c r="O385" s="258"/>
      <c r="P385" s="258"/>
      <c r="Q385" s="258"/>
      <c r="R385" s="258"/>
      <c r="S385" s="258"/>
      <c r="T385" s="258"/>
      <c r="U385" s="258"/>
      <c r="V385" s="258"/>
      <c r="W385" s="258"/>
      <c r="X385" s="258"/>
      <c r="Y385" s="258"/>
      <c r="Z385" s="258"/>
    </row>
    <row r="386" spans="1:26" ht="14.25" customHeight="1" x14ac:dyDescent="0.3">
      <c r="A386" s="256"/>
      <c r="B386" s="256"/>
      <c r="C386" s="257"/>
      <c r="D386" s="213"/>
      <c r="E386" s="231"/>
      <c r="F386" s="231"/>
      <c r="G386" s="213"/>
      <c r="H386" s="258"/>
      <c r="I386" s="213"/>
      <c r="J386" s="259"/>
      <c r="K386" s="249"/>
      <c r="L386" s="249"/>
      <c r="M386" s="258"/>
      <c r="N386" s="258"/>
      <c r="O386" s="258"/>
      <c r="P386" s="258"/>
      <c r="Q386" s="258"/>
      <c r="R386" s="258"/>
      <c r="S386" s="258"/>
      <c r="T386" s="258"/>
      <c r="U386" s="258"/>
      <c r="V386" s="258"/>
      <c r="W386" s="258"/>
      <c r="X386" s="258"/>
      <c r="Y386" s="258"/>
      <c r="Z386" s="258"/>
    </row>
    <row r="387" spans="1:26" ht="14.25" customHeight="1" x14ac:dyDescent="0.3">
      <c r="A387" s="256"/>
      <c r="B387" s="256"/>
      <c r="C387" s="257"/>
      <c r="D387" s="213"/>
      <c r="E387" s="231"/>
      <c r="F387" s="231"/>
      <c r="G387" s="213"/>
      <c r="H387" s="258"/>
      <c r="I387" s="213"/>
      <c r="J387" s="259"/>
      <c r="K387" s="249"/>
      <c r="L387" s="249"/>
      <c r="M387" s="258"/>
      <c r="N387" s="258"/>
      <c r="O387" s="258"/>
      <c r="P387" s="258"/>
      <c r="Q387" s="258"/>
      <c r="R387" s="258"/>
      <c r="S387" s="258"/>
      <c r="T387" s="258"/>
      <c r="U387" s="258"/>
      <c r="V387" s="258"/>
      <c r="W387" s="258"/>
      <c r="X387" s="258"/>
      <c r="Y387" s="258"/>
      <c r="Z387" s="258"/>
    </row>
    <row r="388" spans="1:26" ht="14.25" customHeight="1" x14ac:dyDescent="0.3">
      <c r="A388" s="256"/>
      <c r="B388" s="256"/>
      <c r="C388" s="257"/>
      <c r="D388" s="213"/>
      <c r="E388" s="231"/>
      <c r="F388" s="231"/>
      <c r="G388" s="213"/>
      <c r="H388" s="258"/>
      <c r="I388" s="213"/>
      <c r="J388" s="259"/>
      <c r="K388" s="249"/>
      <c r="L388" s="249"/>
      <c r="M388" s="258"/>
      <c r="N388" s="258"/>
      <c r="O388" s="258"/>
      <c r="P388" s="258"/>
      <c r="Q388" s="258"/>
      <c r="R388" s="258"/>
      <c r="S388" s="258"/>
      <c r="T388" s="258"/>
      <c r="U388" s="258"/>
      <c r="V388" s="258"/>
      <c r="W388" s="258"/>
      <c r="X388" s="258"/>
      <c r="Y388" s="258"/>
      <c r="Z388" s="258"/>
    </row>
    <row r="389" spans="1:26" ht="14.25" customHeight="1" x14ac:dyDescent="0.3">
      <c r="A389" s="256"/>
      <c r="B389" s="256"/>
      <c r="C389" s="257"/>
      <c r="D389" s="213"/>
      <c r="E389" s="231"/>
      <c r="F389" s="231"/>
      <c r="G389" s="213"/>
      <c r="H389" s="258"/>
      <c r="I389" s="213"/>
      <c r="J389" s="259"/>
      <c r="K389" s="249"/>
      <c r="L389" s="249"/>
      <c r="M389" s="258"/>
      <c r="N389" s="258"/>
      <c r="O389" s="258"/>
      <c r="P389" s="258"/>
      <c r="Q389" s="258"/>
      <c r="R389" s="258"/>
      <c r="S389" s="258"/>
      <c r="T389" s="258"/>
      <c r="U389" s="258"/>
      <c r="V389" s="258"/>
      <c r="W389" s="258"/>
      <c r="X389" s="258"/>
      <c r="Y389" s="258"/>
      <c r="Z389" s="258"/>
    </row>
    <row r="390" spans="1:26" ht="14.25" customHeight="1" x14ac:dyDescent="0.3">
      <c r="A390" s="256"/>
      <c r="B390" s="256"/>
      <c r="C390" s="257"/>
      <c r="D390" s="213"/>
      <c r="E390" s="231"/>
      <c r="F390" s="231"/>
      <c r="G390" s="213"/>
      <c r="H390" s="258"/>
      <c r="I390" s="213"/>
      <c r="J390" s="259"/>
      <c r="K390" s="249"/>
      <c r="L390" s="249"/>
      <c r="M390" s="258"/>
      <c r="N390" s="258"/>
      <c r="O390" s="258"/>
      <c r="P390" s="258"/>
      <c r="Q390" s="258"/>
      <c r="R390" s="258"/>
      <c r="S390" s="258"/>
      <c r="T390" s="258"/>
      <c r="U390" s="258"/>
      <c r="V390" s="258"/>
      <c r="W390" s="258"/>
      <c r="X390" s="258"/>
      <c r="Y390" s="258"/>
      <c r="Z390" s="258"/>
    </row>
    <row r="391" spans="1:26" ht="14.25" customHeight="1" x14ac:dyDescent="0.3">
      <c r="A391" s="256"/>
      <c r="B391" s="256"/>
      <c r="C391" s="257"/>
      <c r="D391" s="213"/>
      <c r="E391" s="231"/>
      <c r="F391" s="231"/>
      <c r="G391" s="213"/>
      <c r="H391" s="258"/>
      <c r="I391" s="213"/>
      <c r="J391" s="259"/>
      <c r="K391" s="249"/>
      <c r="L391" s="249"/>
      <c r="M391" s="258"/>
      <c r="N391" s="258"/>
      <c r="O391" s="258"/>
      <c r="P391" s="258"/>
      <c r="Q391" s="258"/>
      <c r="R391" s="258"/>
      <c r="S391" s="258"/>
      <c r="T391" s="258"/>
      <c r="U391" s="258"/>
      <c r="V391" s="258"/>
      <c r="W391" s="258"/>
      <c r="X391" s="258"/>
      <c r="Y391" s="258"/>
      <c r="Z391" s="258"/>
    </row>
    <row r="392" spans="1:26" ht="14.25" customHeight="1" x14ac:dyDescent="0.3">
      <c r="A392" s="256"/>
      <c r="B392" s="256"/>
      <c r="C392" s="257"/>
      <c r="D392" s="213"/>
      <c r="E392" s="231"/>
      <c r="F392" s="231"/>
      <c r="G392" s="213"/>
      <c r="H392" s="258"/>
      <c r="I392" s="213"/>
      <c r="J392" s="259"/>
      <c r="K392" s="249"/>
      <c r="L392" s="249"/>
      <c r="M392" s="258"/>
      <c r="N392" s="258"/>
      <c r="O392" s="258"/>
      <c r="P392" s="258"/>
      <c r="Q392" s="258"/>
      <c r="R392" s="258"/>
      <c r="S392" s="258"/>
      <c r="T392" s="258"/>
      <c r="U392" s="258"/>
      <c r="V392" s="258"/>
      <c r="W392" s="258"/>
      <c r="X392" s="258"/>
      <c r="Y392" s="258"/>
      <c r="Z392" s="258"/>
    </row>
    <row r="393" spans="1:26" ht="14.25" customHeight="1" x14ac:dyDescent="0.3">
      <c r="A393" s="256"/>
      <c r="B393" s="256"/>
      <c r="C393" s="257"/>
      <c r="D393" s="213"/>
      <c r="E393" s="231"/>
      <c r="F393" s="231"/>
      <c r="G393" s="213"/>
      <c r="H393" s="258"/>
      <c r="I393" s="213"/>
      <c r="J393" s="259"/>
      <c r="K393" s="249"/>
      <c r="L393" s="249"/>
      <c r="M393" s="258"/>
      <c r="N393" s="258"/>
      <c r="O393" s="258"/>
      <c r="P393" s="258"/>
      <c r="Q393" s="258"/>
      <c r="R393" s="258"/>
      <c r="S393" s="258"/>
      <c r="T393" s="258"/>
      <c r="U393" s="258"/>
      <c r="V393" s="258"/>
      <c r="W393" s="258"/>
      <c r="X393" s="258"/>
      <c r="Y393" s="258"/>
      <c r="Z393" s="258"/>
    </row>
    <row r="394" spans="1:26" ht="14.25" customHeight="1" x14ac:dyDescent="0.3">
      <c r="A394" s="256"/>
      <c r="B394" s="256"/>
      <c r="C394" s="257"/>
      <c r="D394" s="213"/>
      <c r="E394" s="231"/>
      <c r="F394" s="231"/>
      <c r="G394" s="213"/>
      <c r="H394" s="258"/>
      <c r="I394" s="213"/>
      <c r="J394" s="259"/>
      <c r="K394" s="249"/>
      <c r="L394" s="249"/>
      <c r="M394" s="258"/>
      <c r="N394" s="258"/>
      <c r="O394" s="258"/>
      <c r="P394" s="258"/>
      <c r="Q394" s="258"/>
      <c r="R394" s="258"/>
      <c r="S394" s="258"/>
      <c r="T394" s="258"/>
      <c r="U394" s="258"/>
      <c r="V394" s="258"/>
      <c r="W394" s="258"/>
      <c r="X394" s="258"/>
      <c r="Y394" s="258"/>
      <c r="Z394" s="258"/>
    </row>
    <row r="395" spans="1:26" ht="14.25" customHeight="1" x14ac:dyDescent="0.3">
      <c r="A395" s="256"/>
      <c r="B395" s="256"/>
      <c r="C395" s="257"/>
      <c r="D395" s="213"/>
      <c r="E395" s="231"/>
      <c r="F395" s="231"/>
      <c r="G395" s="213"/>
      <c r="H395" s="258"/>
      <c r="I395" s="213"/>
      <c r="J395" s="259"/>
      <c r="K395" s="249"/>
      <c r="L395" s="249"/>
      <c r="M395" s="258"/>
      <c r="N395" s="258"/>
      <c r="O395" s="258"/>
      <c r="P395" s="258"/>
      <c r="Q395" s="258"/>
      <c r="R395" s="258"/>
      <c r="S395" s="258"/>
      <c r="T395" s="258"/>
      <c r="U395" s="258"/>
      <c r="V395" s="258"/>
      <c r="W395" s="258"/>
      <c r="X395" s="258"/>
      <c r="Y395" s="258"/>
      <c r="Z395" s="258"/>
    </row>
    <row r="396" spans="1:26" ht="14.25" customHeight="1" x14ac:dyDescent="0.3">
      <c r="A396" s="256"/>
      <c r="B396" s="256"/>
      <c r="C396" s="257"/>
      <c r="D396" s="213"/>
      <c r="E396" s="231"/>
      <c r="F396" s="231"/>
      <c r="G396" s="213"/>
      <c r="H396" s="258"/>
      <c r="I396" s="213"/>
      <c r="J396" s="259"/>
      <c r="K396" s="249"/>
      <c r="L396" s="249"/>
      <c r="M396" s="258"/>
      <c r="N396" s="258"/>
      <c r="O396" s="258"/>
      <c r="P396" s="258"/>
      <c r="Q396" s="258"/>
      <c r="R396" s="258"/>
      <c r="S396" s="258"/>
      <c r="T396" s="258"/>
      <c r="U396" s="258"/>
      <c r="V396" s="258"/>
      <c r="W396" s="258"/>
      <c r="X396" s="258"/>
      <c r="Y396" s="258"/>
      <c r="Z396" s="258"/>
    </row>
    <row r="397" spans="1:26" ht="14.25" customHeight="1" x14ac:dyDescent="0.3">
      <c r="A397" s="256"/>
      <c r="B397" s="256"/>
      <c r="C397" s="257"/>
      <c r="D397" s="213"/>
      <c r="E397" s="231"/>
      <c r="F397" s="231"/>
      <c r="G397" s="213"/>
      <c r="H397" s="258"/>
      <c r="I397" s="213"/>
      <c r="J397" s="259"/>
      <c r="K397" s="249"/>
      <c r="L397" s="249"/>
      <c r="M397" s="258"/>
      <c r="N397" s="258"/>
      <c r="O397" s="258"/>
      <c r="P397" s="258"/>
      <c r="Q397" s="258"/>
      <c r="R397" s="258"/>
      <c r="S397" s="258"/>
      <c r="T397" s="258"/>
      <c r="U397" s="258"/>
      <c r="V397" s="258"/>
      <c r="W397" s="258"/>
      <c r="X397" s="258"/>
      <c r="Y397" s="258"/>
      <c r="Z397" s="258"/>
    </row>
    <row r="398" spans="1:26" ht="14.25" customHeight="1" x14ac:dyDescent="0.3">
      <c r="A398" s="256"/>
      <c r="B398" s="256"/>
      <c r="C398" s="257"/>
      <c r="D398" s="213"/>
      <c r="E398" s="231"/>
      <c r="F398" s="231"/>
      <c r="G398" s="213"/>
      <c r="H398" s="258"/>
      <c r="I398" s="213"/>
      <c r="J398" s="259"/>
      <c r="K398" s="249"/>
      <c r="L398" s="249"/>
      <c r="M398" s="258"/>
      <c r="N398" s="258"/>
      <c r="O398" s="258"/>
      <c r="P398" s="258"/>
      <c r="Q398" s="258"/>
      <c r="R398" s="258"/>
      <c r="S398" s="258"/>
      <c r="T398" s="258"/>
      <c r="U398" s="258"/>
      <c r="V398" s="258"/>
      <c r="W398" s="258"/>
      <c r="X398" s="258"/>
      <c r="Y398" s="258"/>
      <c r="Z398" s="258"/>
    </row>
    <row r="399" spans="1:26" ht="14.25" customHeight="1" x14ac:dyDescent="0.3">
      <c r="A399" s="256"/>
      <c r="B399" s="256"/>
      <c r="C399" s="257"/>
      <c r="D399" s="213"/>
      <c r="E399" s="231"/>
      <c r="F399" s="231"/>
      <c r="G399" s="213"/>
      <c r="H399" s="258"/>
      <c r="I399" s="213"/>
      <c r="J399" s="259"/>
      <c r="K399" s="249"/>
      <c r="L399" s="249"/>
      <c r="M399" s="258"/>
      <c r="N399" s="258"/>
      <c r="O399" s="258"/>
      <c r="P399" s="258"/>
      <c r="Q399" s="258"/>
      <c r="R399" s="258"/>
      <c r="S399" s="258"/>
      <c r="T399" s="258"/>
      <c r="U399" s="258"/>
      <c r="V399" s="258"/>
      <c r="W399" s="258"/>
      <c r="X399" s="258"/>
      <c r="Y399" s="258"/>
      <c r="Z399" s="258"/>
    </row>
    <row r="400" spans="1:26" ht="14.25" customHeight="1" x14ac:dyDescent="0.3">
      <c r="A400" s="256"/>
      <c r="B400" s="256"/>
      <c r="C400" s="257"/>
      <c r="D400" s="213"/>
      <c r="E400" s="231"/>
      <c r="F400" s="231"/>
      <c r="G400" s="213"/>
      <c r="H400" s="258"/>
      <c r="I400" s="213"/>
      <c r="J400" s="259"/>
      <c r="K400" s="249"/>
      <c r="L400" s="249"/>
      <c r="M400" s="258"/>
      <c r="N400" s="258"/>
      <c r="O400" s="258"/>
      <c r="P400" s="258"/>
      <c r="Q400" s="258"/>
      <c r="R400" s="258"/>
      <c r="S400" s="258"/>
      <c r="T400" s="258"/>
      <c r="U400" s="258"/>
      <c r="V400" s="258"/>
      <c r="W400" s="258"/>
      <c r="X400" s="258"/>
      <c r="Y400" s="258"/>
      <c r="Z400" s="258"/>
    </row>
    <row r="401" spans="1:26" ht="14.25" customHeight="1" x14ac:dyDescent="0.3">
      <c r="A401" s="256"/>
      <c r="B401" s="256"/>
      <c r="C401" s="257"/>
      <c r="D401" s="213"/>
      <c r="E401" s="231"/>
      <c r="F401" s="231"/>
      <c r="G401" s="213"/>
      <c r="H401" s="258"/>
      <c r="I401" s="213"/>
      <c r="J401" s="259"/>
      <c r="K401" s="249"/>
      <c r="L401" s="249"/>
      <c r="M401" s="258"/>
      <c r="N401" s="258"/>
      <c r="O401" s="258"/>
      <c r="P401" s="258"/>
      <c r="Q401" s="258"/>
      <c r="R401" s="258"/>
      <c r="S401" s="258"/>
      <c r="T401" s="258"/>
      <c r="U401" s="258"/>
      <c r="V401" s="258"/>
      <c r="W401" s="258"/>
      <c r="X401" s="258"/>
      <c r="Y401" s="258"/>
      <c r="Z401" s="258"/>
    </row>
    <row r="402" spans="1:26" ht="14.25" customHeight="1" x14ac:dyDescent="0.3">
      <c r="A402" s="256"/>
      <c r="B402" s="256"/>
      <c r="C402" s="257"/>
      <c r="D402" s="213"/>
      <c r="E402" s="231"/>
      <c r="F402" s="231"/>
      <c r="G402" s="213"/>
      <c r="H402" s="258"/>
      <c r="I402" s="213"/>
      <c r="J402" s="259"/>
      <c r="K402" s="249"/>
      <c r="L402" s="249"/>
      <c r="M402" s="258"/>
      <c r="N402" s="258"/>
      <c r="O402" s="258"/>
      <c r="P402" s="258"/>
      <c r="Q402" s="258"/>
      <c r="R402" s="258"/>
      <c r="S402" s="258"/>
      <c r="T402" s="258"/>
      <c r="U402" s="258"/>
      <c r="V402" s="258"/>
      <c r="W402" s="258"/>
      <c r="X402" s="258"/>
      <c r="Y402" s="258"/>
      <c r="Z402" s="258"/>
    </row>
    <row r="403" spans="1:26" ht="14.25" customHeight="1" x14ac:dyDescent="0.3">
      <c r="A403" s="256"/>
      <c r="B403" s="256"/>
      <c r="C403" s="257"/>
      <c r="D403" s="213"/>
      <c r="E403" s="231"/>
      <c r="F403" s="231"/>
      <c r="G403" s="213"/>
      <c r="H403" s="258"/>
      <c r="I403" s="213"/>
      <c r="J403" s="259"/>
      <c r="K403" s="249"/>
      <c r="L403" s="249"/>
      <c r="M403" s="258"/>
      <c r="N403" s="258"/>
      <c r="O403" s="258"/>
      <c r="P403" s="258"/>
      <c r="Q403" s="258"/>
      <c r="R403" s="258"/>
      <c r="S403" s="258"/>
      <c r="T403" s="258"/>
      <c r="U403" s="258"/>
      <c r="V403" s="258"/>
      <c r="W403" s="258"/>
      <c r="X403" s="258"/>
      <c r="Y403" s="258"/>
      <c r="Z403" s="258"/>
    </row>
    <row r="404" spans="1:26" ht="14.25" customHeight="1" x14ac:dyDescent="0.3">
      <c r="A404" s="256"/>
      <c r="B404" s="256"/>
      <c r="C404" s="257"/>
      <c r="D404" s="213"/>
      <c r="E404" s="231"/>
      <c r="F404" s="231"/>
      <c r="G404" s="213"/>
      <c r="H404" s="258"/>
      <c r="I404" s="213"/>
      <c r="J404" s="259"/>
      <c r="K404" s="249"/>
      <c r="L404" s="249"/>
      <c r="M404" s="258"/>
      <c r="N404" s="258"/>
      <c r="O404" s="258"/>
      <c r="P404" s="258"/>
      <c r="Q404" s="258"/>
      <c r="R404" s="258"/>
      <c r="S404" s="258"/>
      <c r="T404" s="258"/>
      <c r="U404" s="258"/>
      <c r="V404" s="258"/>
      <c r="W404" s="258"/>
      <c r="X404" s="258"/>
      <c r="Y404" s="258"/>
      <c r="Z404" s="258"/>
    </row>
    <row r="405" spans="1:26" ht="14.25" customHeight="1" x14ac:dyDescent="0.3">
      <c r="A405" s="256"/>
      <c r="B405" s="256"/>
      <c r="C405" s="257"/>
      <c r="D405" s="213"/>
      <c r="E405" s="231"/>
      <c r="F405" s="231"/>
      <c r="G405" s="213"/>
      <c r="H405" s="258"/>
      <c r="I405" s="213"/>
      <c r="J405" s="259"/>
      <c r="K405" s="249"/>
      <c r="L405" s="249"/>
      <c r="M405" s="258"/>
      <c r="N405" s="258"/>
      <c r="O405" s="258"/>
      <c r="P405" s="258"/>
      <c r="Q405" s="258"/>
      <c r="R405" s="258"/>
      <c r="S405" s="258"/>
      <c r="T405" s="258"/>
      <c r="U405" s="258"/>
      <c r="V405" s="258"/>
      <c r="W405" s="258"/>
      <c r="X405" s="258"/>
      <c r="Y405" s="258"/>
      <c r="Z405" s="258"/>
    </row>
    <row r="406" spans="1:26" ht="14.25" customHeight="1" x14ac:dyDescent="0.3">
      <c r="A406" s="256"/>
      <c r="B406" s="256"/>
      <c r="C406" s="257"/>
      <c r="D406" s="213"/>
      <c r="E406" s="231"/>
      <c r="F406" s="231"/>
      <c r="G406" s="213"/>
      <c r="H406" s="258"/>
      <c r="I406" s="213"/>
      <c r="J406" s="259"/>
      <c r="K406" s="249"/>
      <c r="L406" s="249"/>
      <c r="M406" s="258"/>
      <c r="N406" s="258"/>
      <c r="O406" s="258"/>
      <c r="P406" s="258"/>
      <c r="Q406" s="258"/>
      <c r="R406" s="258"/>
      <c r="S406" s="258"/>
      <c r="T406" s="258"/>
      <c r="U406" s="258"/>
      <c r="V406" s="258"/>
      <c r="W406" s="258"/>
      <c r="X406" s="258"/>
      <c r="Y406" s="258"/>
      <c r="Z406" s="258"/>
    </row>
    <row r="407" spans="1:26" ht="14.25" customHeight="1" x14ac:dyDescent="0.3">
      <c r="A407" s="256"/>
      <c r="B407" s="256"/>
      <c r="C407" s="257"/>
      <c r="D407" s="213"/>
      <c r="E407" s="231"/>
      <c r="F407" s="231"/>
      <c r="G407" s="213"/>
      <c r="H407" s="258"/>
      <c r="I407" s="213"/>
      <c r="J407" s="259"/>
      <c r="K407" s="249"/>
      <c r="L407" s="249"/>
      <c r="M407" s="258"/>
      <c r="N407" s="258"/>
      <c r="O407" s="258"/>
      <c r="P407" s="258"/>
      <c r="Q407" s="258"/>
      <c r="R407" s="258"/>
      <c r="S407" s="258"/>
      <c r="T407" s="258"/>
      <c r="U407" s="258"/>
      <c r="V407" s="258"/>
      <c r="W407" s="258"/>
      <c r="X407" s="258"/>
      <c r="Y407" s="258"/>
      <c r="Z407" s="258"/>
    </row>
    <row r="408" spans="1:26" ht="14.25" customHeight="1" x14ac:dyDescent="0.3">
      <c r="A408" s="256"/>
      <c r="B408" s="256"/>
      <c r="C408" s="257"/>
      <c r="D408" s="213"/>
      <c r="E408" s="231"/>
      <c r="F408" s="231"/>
      <c r="G408" s="213"/>
      <c r="H408" s="258"/>
      <c r="I408" s="213"/>
      <c r="J408" s="259"/>
      <c r="K408" s="249"/>
      <c r="L408" s="249"/>
      <c r="M408" s="258"/>
      <c r="N408" s="258"/>
      <c r="O408" s="258"/>
      <c r="P408" s="258"/>
      <c r="Q408" s="258"/>
      <c r="R408" s="258"/>
      <c r="S408" s="258"/>
      <c r="T408" s="258"/>
      <c r="U408" s="258"/>
      <c r="V408" s="258"/>
      <c r="W408" s="258"/>
      <c r="X408" s="258"/>
      <c r="Y408" s="258"/>
      <c r="Z408" s="258"/>
    </row>
    <row r="409" spans="1:26" ht="14.25" customHeight="1" x14ac:dyDescent="0.3">
      <c r="A409" s="256"/>
      <c r="B409" s="256"/>
      <c r="C409" s="257"/>
      <c r="D409" s="213"/>
      <c r="E409" s="231"/>
      <c r="F409" s="231"/>
      <c r="G409" s="213"/>
      <c r="H409" s="258"/>
      <c r="I409" s="213"/>
      <c r="J409" s="259"/>
      <c r="K409" s="249"/>
      <c r="L409" s="249"/>
      <c r="M409" s="258"/>
      <c r="N409" s="258"/>
      <c r="O409" s="258"/>
      <c r="P409" s="258"/>
      <c r="Q409" s="258"/>
      <c r="R409" s="258"/>
      <c r="S409" s="258"/>
      <c r="T409" s="258"/>
      <c r="U409" s="258"/>
      <c r="V409" s="258"/>
      <c r="W409" s="258"/>
      <c r="X409" s="258"/>
      <c r="Y409" s="258"/>
      <c r="Z409" s="258"/>
    </row>
    <row r="410" spans="1:26" ht="14.25" customHeight="1" x14ac:dyDescent="0.3">
      <c r="A410" s="256"/>
      <c r="B410" s="256"/>
      <c r="C410" s="257"/>
      <c r="D410" s="213"/>
      <c r="E410" s="231"/>
      <c r="F410" s="231"/>
      <c r="G410" s="213"/>
      <c r="H410" s="258"/>
      <c r="I410" s="213"/>
      <c r="J410" s="259"/>
      <c r="K410" s="249"/>
      <c r="L410" s="249"/>
      <c r="M410" s="258"/>
      <c r="N410" s="258"/>
      <c r="O410" s="258"/>
      <c r="P410" s="258"/>
      <c r="Q410" s="258"/>
      <c r="R410" s="258"/>
      <c r="S410" s="258"/>
      <c r="T410" s="258"/>
      <c r="U410" s="258"/>
      <c r="V410" s="258"/>
      <c r="W410" s="258"/>
      <c r="X410" s="258"/>
      <c r="Y410" s="258"/>
      <c r="Z410" s="258"/>
    </row>
    <row r="411" spans="1:26" ht="14.25" customHeight="1" x14ac:dyDescent="0.3">
      <c r="A411" s="256"/>
      <c r="B411" s="256"/>
      <c r="C411" s="257"/>
      <c r="D411" s="213"/>
      <c r="E411" s="231"/>
      <c r="F411" s="231"/>
      <c r="G411" s="213"/>
      <c r="H411" s="258"/>
      <c r="I411" s="213"/>
      <c r="J411" s="259"/>
      <c r="K411" s="249"/>
      <c r="L411" s="249"/>
      <c r="M411" s="258"/>
      <c r="N411" s="258"/>
      <c r="O411" s="258"/>
      <c r="P411" s="258"/>
      <c r="Q411" s="258"/>
      <c r="R411" s="258"/>
      <c r="S411" s="258"/>
      <c r="T411" s="258"/>
      <c r="U411" s="258"/>
      <c r="V411" s="258"/>
      <c r="W411" s="258"/>
      <c r="X411" s="258"/>
      <c r="Y411" s="258"/>
      <c r="Z411" s="258"/>
    </row>
    <row r="412" spans="1:26" ht="14.25" customHeight="1" x14ac:dyDescent="0.3">
      <c r="A412" s="256"/>
      <c r="B412" s="256"/>
      <c r="C412" s="257"/>
      <c r="D412" s="213"/>
      <c r="E412" s="231"/>
      <c r="F412" s="231"/>
      <c r="G412" s="213"/>
      <c r="H412" s="258"/>
      <c r="I412" s="213"/>
      <c r="J412" s="259"/>
      <c r="K412" s="249"/>
      <c r="L412" s="249"/>
      <c r="M412" s="258"/>
      <c r="N412" s="258"/>
      <c r="O412" s="258"/>
      <c r="P412" s="258"/>
      <c r="Q412" s="258"/>
      <c r="R412" s="258"/>
      <c r="S412" s="258"/>
      <c r="T412" s="258"/>
      <c r="U412" s="258"/>
      <c r="V412" s="258"/>
      <c r="W412" s="258"/>
      <c r="X412" s="258"/>
      <c r="Y412" s="258"/>
      <c r="Z412" s="258"/>
    </row>
    <row r="413" spans="1:26" ht="14.25" customHeight="1" x14ac:dyDescent="0.3">
      <c r="A413" s="256"/>
      <c r="B413" s="256"/>
      <c r="C413" s="257"/>
      <c r="D413" s="213"/>
      <c r="E413" s="231"/>
      <c r="F413" s="231"/>
      <c r="G413" s="213"/>
      <c r="H413" s="258"/>
      <c r="I413" s="213"/>
      <c r="J413" s="259"/>
      <c r="K413" s="249"/>
      <c r="L413" s="249"/>
      <c r="M413" s="258"/>
      <c r="N413" s="258"/>
      <c r="O413" s="258"/>
      <c r="P413" s="258"/>
      <c r="Q413" s="258"/>
      <c r="R413" s="258"/>
      <c r="S413" s="258"/>
      <c r="T413" s="258"/>
      <c r="U413" s="258"/>
      <c r="V413" s="258"/>
      <c r="W413" s="258"/>
      <c r="X413" s="258"/>
      <c r="Y413" s="258"/>
      <c r="Z413" s="258"/>
    </row>
    <row r="414" spans="1:26" ht="14.25" customHeight="1" x14ac:dyDescent="0.3">
      <c r="A414" s="256"/>
      <c r="B414" s="256"/>
      <c r="C414" s="257"/>
      <c r="D414" s="213"/>
      <c r="E414" s="231"/>
      <c r="F414" s="231"/>
      <c r="G414" s="213"/>
      <c r="H414" s="258"/>
      <c r="I414" s="213"/>
      <c r="J414" s="259"/>
      <c r="K414" s="249"/>
      <c r="L414" s="249"/>
      <c r="M414" s="258"/>
      <c r="N414" s="258"/>
      <c r="O414" s="258"/>
      <c r="P414" s="258"/>
      <c r="Q414" s="258"/>
      <c r="R414" s="258"/>
      <c r="S414" s="258"/>
      <c r="T414" s="258"/>
      <c r="U414" s="258"/>
      <c r="V414" s="258"/>
      <c r="W414" s="258"/>
      <c r="X414" s="258"/>
      <c r="Y414" s="258"/>
      <c r="Z414" s="258"/>
    </row>
    <row r="415" spans="1:26" ht="14.25" customHeight="1" x14ac:dyDescent="0.3">
      <c r="A415" s="256"/>
      <c r="B415" s="256"/>
      <c r="C415" s="257"/>
      <c r="D415" s="213"/>
      <c r="E415" s="231"/>
      <c r="F415" s="231"/>
      <c r="G415" s="213"/>
      <c r="H415" s="258"/>
      <c r="I415" s="213"/>
      <c r="J415" s="259"/>
      <c r="K415" s="249"/>
      <c r="L415" s="249"/>
      <c r="M415" s="258"/>
      <c r="N415" s="258"/>
      <c r="O415" s="258"/>
      <c r="P415" s="258"/>
      <c r="Q415" s="258"/>
      <c r="R415" s="258"/>
      <c r="S415" s="258"/>
      <c r="T415" s="258"/>
      <c r="U415" s="258"/>
      <c r="V415" s="258"/>
      <c r="W415" s="258"/>
      <c r="X415" s="258"/>
      <c r="Y415" s="258"/>
      <c r="Z415" s="258"/>
    </row>
    <row r="416" spans="1:26" ht="14.25" customHeight="1" x14ac:dyDescent="0.3">
      <c r="A416" s="256"/>
      <c r="B416" s="256"/>
      <c r="C416" s="257"/>
      <c r="D416" s="213"/>
      <c r="E416" s="231"/>
      <c r="F416" s="231"/>
      <c r="G416" s="213"/>
      <c r="H416" s="258"/>
      <c r="I416" s="213"/>
      <c r="J416" s="259"/>
      <c r="K416" s="249"/>
      <c r="L416" s="249"/>
      <c r="M416" s="258"/>
      <c r="N416" s="258"/>
      <c r="O416" s="258"/>
      <c r="P416" s="258"/>
      <c r="Q416" s="258"/>
      <c r="R416" s="258"/>
      <c r="S416" s="258"/>
      <c r="T416" s="258"/>
      <c r="U416" s="258"/>
      <c r="V416" s="258"/>
      <c r="W416" s="258"/>
      <c r="X416" s="258"/>
      <c r="Y416" s="258"/>
      <c r="Z416" s="258"/>
    </row>
    <row r="417" spans="1:26" ht="14.25" customHeight="1" x14ac:dyDescent="0.3">
      <c r="A417" s="256"/>
      <c r="B417" s="256"/>
      <c r="C417" s="257"/>
      <c r="D417" s="213"/>
      <c r="E417" s="231"/>
      <c r="F417" s="231"/>
      <c r="G417" s="213"/>
      <c r="H417" s="258"/>
      <c r="I417" s="213"/>
      <c r="J417" s="259"/>
      <c r="K417" s="249"/>
      <c r="L417" s="249"/>
      <c r="M417" s="258"/>
      <c r="N417" s="258"/>
      <c r="O417" s="258"/>
      <c r="P417" s="258"/>
      <c r="Q417" s="258"/>
      <c r="R417" s="258"/>
      <c r="S417" s="258"/>
      <c r="T417" s="258"/>
      <c r="U417" s="258"/>
      <c r="V417" s="258"/>
      <c r="W417" s="258"/>
      <c r="X417" s="258"/>
      <c r="Y417" s="258"/>
      <c r="Z417" s="258"/>
    </row>
    <row r="418" spans="1:26" ht="14.25" customHeight="1" x14ac:dyDescent="0.3">
      <c r="A418" s="256"/>
      <c r="B418" s="256"/>
      <c r="C418" s="257"/>
      <c r="D418" s="213"/>
      <c r="E418" s="231"/>
      <c r="F418" s="231"/>
      <c r="G418" s="213"/>
      <c r="H418" s="258"/>
      <c r="I418" s="213"/>
      <c r="J418" s="259"/>
      <c r="K418" s="249"/>
      <c r="L418" s="249"/>
      <c r="M418" s="258"/>
      <c r="N418" s="258"/>
      <c r="O418" s="258"/>
      <c r="P418" s="258"/>
      <c r="Q418" s="258"/>
      <c r="R418" s="258"/>
      <c r="S418" s="258"/>
      <c r="T418" s="258"/>
      <c r="U418" s="258"/>
      <c r="V418" s="258"/>
      <c r="W418" s="258"/>
      <c r="X418" s="258"/>
      <c r="Y418" s="258"/>
      <c r="Z418" s="258"/>
    </row>
    <row r="419" spans="1:26" ht="14.25" customHeight="1" x14ac:dyDescent="0.3">
      <c r="A419" s="256"/>
      <c r="B419" s="256"/>
      <c r="C419" s="257"/>
      <c r="D419" s="213"/>
      <c r="E419" s="231"/>
      <c r="F419" s="231"/>
      <c r="G419" s="213"/>
      <c r="H419" s="258"/>
      <c r="I419" s="213"/>
      <c r="J419" s="259"/>
      <c r="K419" s="249"/>
      <c r="L419" s="249"/>
      <c r="M419" s="258"/>
      <c r="N419" s="258"/>
      <c r="O419" s="258"/>
      <c r="P419" s="258"/>
      <c r="Q419" s="258"/>
      <c r="R419" s="258"/>
      <c r="S419" s="258"/>
      <c r="T419" s="258"/>
      <c r="U419" s="258"/>
      <c r="V419" s="258"/>
      <c r="W419" s="258"/>
      <c r="X419" s="258"/>
      <c r="Y419" s="258"/>
      <c r="Z419" s="258"/>
    </row>
    <row r="420" spans="1:26" ht="14.25" customHeight="1" x14ac:dyDescent="0.3">
      <c r="A420" s="256"/>
      <c r="B420" s="256"/>
      <c r="C420" s="257"/>
      <c r="D420" s="213"/>
      <c r="E420" s="231"/>
      <c r="F420" s="231"/>
      <c r="G420" s="213"/>
      <c r="H420" s="258"/>
      <c r="I420" s="213"/>
      <c r="J420" s="259"/>
      <c r="K420" s="249"/>
      <c r="L420" s="249"/>
      <c r="M420" s="258"/>
      <c r="N420" s="258"/>
      <c r="O420" s="258"/>
      <c r="P420" s="258"/>
      <c r="Q420" s="258"/>
      <c r="R420" s="258"/>
      <c r="S420" s="258"/>
      <c r="T420" s="258"/>
      <c r="U420" s="258"/>
      <c r="V420" s="258"/>
      <c r="W420" s="258"/>
      <c r="X420" s="258"/>
      <c r="Y420" s="258"/>
      <c r="Z420" s="258"/>
    </row>
    <row r="421" spans="1:26" ht="14.25" customHeight="1" x14ac:dyDescent="0.3">
      <c r="A421" s="256"/>
      <c r="B421" s="256"/>
      <c r="C421" s="257"/>
      <c r="D421" s="213"/>
      <c r="E421" s="231"/>
      <c r="F421" s="231"/>
      <c r="G421" s="213"/>
      <c r="H421" s="258"/>
      <c r="I421" s="213"/>
      <c r="J421" s="259"/>
      <c r="K421" s="249"/>
      <c r="L421" s="249"/>
      <c r="M421" s="258"/>
      <c r="N421" s="258"/>
      <c r="O421" s="258"/>
      <c r="P421" s="258"/>
      <c r="Q421" s="258"/>
      <c r="R421" s="258"/>
      <c r="S421" s="258"/>
      <c r="T421" s="258"/>
      <c r="U421" s="258"/>
      <c r="V421" s="258"/>
      <c r="W421" s="258"/>
      <c r="X421" s="258"/>
      <c r="Y421" s="258"/>
      <c r="Z421" s="258"/>
    </row>
    <row r="422" spans="1:26" ht="14.25" customHeight="1" x14ac:dyDescent="0.3">
      <c r="A422" s="256"/>
      <c r="B422" s="256"/>
      <c r="C422" s="257"/>
      <c r="D422" s="213"/>
      <c r="E422" s="231"/>
      <c r="F422" s="231"/>
      <c r="G422" s="213"/>
      <c r="H422" s="258"/>
      <c r="I422" s="213"/>
      <c r="J422" s="259"/>
      <c r="K422" s="249"/>
      <c r="L422" s="249"/>
      <c r="M422" s="258"/>
      <c r="N422" s="258"/>
      <c r="O422" s="258"/>
      <c r="P422" s="258"/>
      <c r="Q422" s="258"/>
      <c r="R422" s="258"/>
      <c r="S422" s="258"/>
      <c r="T422" s="258"/>
      <c r="U422" s="258"/>
      <c r="V422" s="258"/>
      <c r="W422" s="258"/>
      <c r="X422" s="258"/>
      <c r="Y422" s="258"/>
      <c r="Z422" s="258"/>
    </row>
    <row r="423" spans="1:26" ht="14.25" customHeight="1" x14ac:dyDescent="0.3">
      <c r="A423" s="256"/>
      <c r="B423" s="256"/>
      <c r="C423" s="257"/>
      <c r="D423" s="213"/>
      <c r="E423" s="231"/>
      <c r="F423" s="231"/>
      <c r="G423" s="213"/>
      <c r="H423" s="258"/>
      <c r="I423" s="213"/>
      <c r="J423" s="259"/>
      <c r="K423" s="249"/>
      <c r="L423" s="249"/>
      <c r="M423" s="258"/>
      <c r="N423" s="258"/>
      <c r="O423" s="258"/>
      <c r="P423" s="258"/>
      <c r="Q423" s="258"/>
      <c r="R423" s="258"/>
      <c r="S423" s="258"/>
      <c r="T423" s="258"/>
      <c r="U423" s="258"/>
      <c r="V423" s="258"/>
      <c r="W423" s="258"/>
      <c r="X423" s="258"/>
      <c r="Y423" s="258"/>
      <c r="Z423" s="258"/>
    </row>
    <row r="424" spans="1:26" ht="14.25" customHeight="1" x14ac:dyDescent="0.3">
      <c r="A424" s="256"/>
      <c r="B424" s="256"/>
      <c r="C424" s="257"/>
      <c r="D424" s="213"/>
      <c r="E424" s="231"/>
      <c r="F424" s="231"/>
      <c r="G424" s="213"/>
      <c r="H424" s="258"/>
      <c r="I424" s="213"/>
      <c r="J424" s="259"/>
      <c r="K424" s="249"/>
      <c r="L424" s="249"/>
      <c r="M424" s="258"/>
      <c r="N424" s="258"/>
      <c r="O424" s="258"/>
      <c r="P424" s="258"/>
      <c r="Q424" s="258"/>
      <c r="R424" s="258"/>
      <c r="S424" s="258"/>
      <c r="T424" s="258"/>
      <c r="U424" s="258"/>
      <c r="V424" s="258"/>
      <c r="W424" s="258"/>
      <c r="X424" s="258"/>
      <c r="Y424" s="258"/>
      <c r="Z424" s="258"/>
    </row>
    <row r="425" spans="1:26" ht="14.25" customHeight="1" x14ac:dyDescent="0.3">
      <c r="A425" s="256"/>
      <c r="B425" s="256"/>
      <c r="C425" s="257"/>
      <c r="D425" s="213"/>
      <c r="E425" s="231"/>
      <c r="F425" s="231"/>
      <c r="G425" s="213"/>
      <c r="H425" s="258"/>
      <c r="I425" s="213"/>
      <c r="J425" s="259"/>
      <c r="K425" s="249"/>
      <c r="L425" s="249"/>
      <c r="M425" s="258"/>
      <c r="N425" s="258"/>
      <c r="O425" s="258"/>
      <c r="P425" s="258"/>
      <c r="Q425" s="258"/>
      <c r="R425" s="258"/>
      <c r="S425" s="258"/>
      <c r="T425" s="258"/>
      <c r="U425" s="258"/>
      <c r="V425" s="258"/>
      <c r="W425" s="258"/>
      <c r="X425" s="258"/>
      <c r="Y425" s="258"/>
      <c r="Z425" s="258"/>
    </row>
    <row r="426" spans="1:26" ht="14.25" customHeight="1" x14ac:dyDescent="0.3">
      <c r="A426" s="256"/>
      <c r="B426" s="256"/>
      <c r="C426" s="257"/>
      <c r="D426" s="213"/>
      <c r="E426" s="231"/>
      <c r="F426" s="231"/>
      <c r="G426" s="213"/>
      <c r="H426" s="258"/>
      <c r="I426" s="213"/>
      <c r="J426" s="259"/>
      <c r="K426" s="249"/>
      <c r="L426" s="249"/>
      <c r="M426" s="258"/>
      <c r="N426" s="258"/>
      <c r="O426" s="258"/>
      <c r="P426" s="258"/>
      <c r="Q426" s="258"/>
      <c r="R426" s="258"/>
      <c r="S426" s="258"/>
      <c r="T426" s="258"/>
      <c r="U426" s="258"/>
      <c r="V426" s="258"/>
      <c r="W426" s="258"/>
      <c r="X426" s="258"/>
      <c r="Y426" s="258"/>
      <c r="Z426" s="258"/>
    </row>
    <row r="427" spans="1:26" ht="14.25" customHeight="1" x14ac:dyDescent="0.3">
      <c r="A427" s="256"/>
      <c r="B427" s="256"/>
      <c r="C427" s="257"/>
      <c r="D427" s="213"/>
      <c r="E427" s="231"/>
      <c r="F427" s="231"/>
      <c r="G427" s="213"/>
      <c r="H427" s="258"/>
      <c r="I427" s="213"/>
      <c r="J427" s="259"/>
      <c r="K427" s="249"/>
      <c r="L427" s="249"/>
      <c r="M427" s="258"/>
      <c r="N427" s="258"/>
      <c r="O427" s="258"/>
      <c r="P427" s="258"/>
      <c r="Q427" s="258"/>
      <c r="R427" s="258"/>
      <c r="S427" s="258"/>
      <c r="T427" s="258"/>
      <c r="U427" s="258"/>
      <c r="V427" s="258"/>
      <c r="W427" s="258"/>
      <c r="X427" s="258"/>
      <c r="Y427" s="258"/>
      <c r="Z427" s="258"/>
    </row>
    <row r="428" spans="1:26" ht="14.25" customHeight="1" x14ac:dyDescent="0.3">
      <c r="A428" s="256"/>
      <c r="B428" s="256"/>
      <c r="C428" s="257"/>
      <c r="D428" s="213"/>
      <c r="E428" s="231"/>
      <c r="F428" s="231"/>
      <c r="G428" s="213"/>
      <c r="H428" s="258"/>
      <c r="I428" s="213"/>
      <c r="J428" s="259"/>
      <c r="K428" s="249"/>
      <c r="L428" s="249"/>
      <c r="M428" s="258"/>
      <c r="N428" s="258"/>
      <c r="O428" s="258"/>
      <c r="P428" s="258"/>
      <c r="Q428" s="258"/>
      <c r="R428" s="258"/>
      <c r="S428" s="258"/>
      <c r="T428" s="258"/>
      <c r="U428" s="258"/>
      <c r="V428" s="258"/>
      <c r="W428" s="258"/>
      <c r="X428" s="258"/>
      <c r="Y428" s="258"/>
      <c r="Z428" s="258"/>
    </row>
    <row r="429" spans="1:26" ht="14.25" customHeight="1" x14ac:dyDescent="0.3">
      <c r="A429" s="256"/>
      <c r="B429" s="256"/>
      <c r="C429" s="257"/>
      <c r="D429" s="213"/>
      <c r="E429" s="231"/>
      <c r="F429" s="231"/>
      <c r="G429" s="213"/>
      <c r="H429" s="258"/>
      <c r="I429" s="213"/>
      <c r="J429" s="259"/>
      <c r="K429" s="249"/>
      <c r="L429" s="249"/>
      <c r="M429" s="258"/>
      <c r="N429" s="258"/>
      <c r="O429" s="258"/>
      <c r="P429" s="258"/>
      <c r="Q429" s="258"/>
      <c r="R429" s="258"/>
      <c r="S429" s="258"/>
      <c r="T429" s="258"/>
      <c r="U429" s="258"/>
      <c r="V429" s="258"/>
      <c r="W429" s="258"/>
      <c r="X429" s="258"/>
      <c r="Y429" s="258"/>
      <c r="Z429" s="258"/>
    </row>
    <row r="430" spans="1:26" ht="14.25" customHeight="1" x14ac:dyDescent="0.3">
      <c r="A430" s="256"/>
      <c r="B430" s="256"/>
      <c r="C430" s="257"/>
      <c r="D430" s="213"/>
      <c r="E430" s="231"/>
      <c r="F430" s="231"/>
      <c r="G430" s="213"/>
      <c r="H430" s="258"/>
      <c r="I430" s="213"/>
      <c r="J430" s="259"/>
      <c r="K430" s="249"/>
      <c r="L430" s="249"/>
      <c r="M430" s="258"/>
      <c r="N430" s="258"/>
      <c r="O430" s="258"/>
      <c r="P430" s="258"/>
      <c r="Q430" s="258"/>
      <c r="R430" s="258"/>
      <c r="S430" s="258"/>
      <c r="T430" s="258"/>
      <c r="U430" s="258"/>
      <c r="V430" s="258"/>
      <c r="W430" s="258"/>
      <c r="X430" s="258"/>
      <c r="Y430" s="258"/>
      <c r="Z430" s="258"/>
    </row>
    <row r="431" spans="1:26" ht="14.25" customHeight="1" x14ac:dyDescent="0.3">
      <c r="A431" s="256"/>
      <c r="B431" s="256"/>
      <c r="C431" s="257"/>
      <c r="D431" s="213"/>
      <c r="E431" s="231"/>
      <c r="F431" s="231"/>
      <c r="G431" s="213"/>
      <c r="H431" s="258"/>
      <c r="I431" s="213"/>
      <c r="J431" s="259"/>
      <c r="K431" s="249"/>
      <c r="L431" s="249"/>
      <c r="M431" s="258"/>
      <c r="N431" s="258"/>
      <c r="O431" s="258"/>
      <c r="P431" s="258"/>
      <c r="Q431" s="258"/>
      <c r="R431" s="258"/>
      <c r="S431" s="258"/>
      <c r="T431" s="258"/>
      <c r="U431" s="258"/>
      <c r="V431" s="258"/>
      <c r="W431" s="258"/>
      <c r="X431" s="258"/>
      <c r="Y431" s="258"/>
      <c r="Z431" s="258"/>
    </row>
    <row r="432" spans="1:26" ht="14.25" customHeight="1" x14ac:dyDescent="0.3">
      <c r="A432" s="256"/>
      <c r="B432" s="256"/>
      <c r="C432" s="257"/>
      <c r="D432" s="213"/>
      <c r="E432" s="231"/>
      <c r="F432" s="231"/>
      <c r="G432" s="213"/>
      <c r="H432" s="258"/>
      <c r="I432" s="213"/>
      <c r="J432" s="259"/>
      <c r="K432" s="249"/>
      <c r="L432" s="249"/>
      <c r="M432" s="258"/>
      <c r="N432" s="258"/>
      <c r="O432" s="258"/>
      <c r="P432" s="258"/>
      <c r="Q432" s="258"/>
      <c r="R432" s="258"/>
      <c r="S432" s="258"/>
      <c r="T432" s="258"/>
      <c r="U432" s="258"/>
      <c r="V432" s="258"/>
      <c r="W432" s="258"/>
      <c r="X432" s="258"/>
      <c r="Y432" s="258"/>
      <c r="Z432" s="258"/>
    </row>
    <row r="433" spans="1:26" ht="14.25" customHeight="1" x14ac:dyDescent="0.3">
      <c r="A433" s="256"/>
      <c r="B433" s="256"/>
      <c r="C433" s="257"/>
      <c r="D433" s="213"/>
      <c r="E433" s="231"/>
      <c r="F433" s="231"/>
      <c r="G433" s="213"/>
      <c r="H433" s="258"/>
      <c r="I433" s="213"/>
      <c r="J433" s="259"/>
      <c r="K433" s="249"/>
      <c r="L433" s="249"/>
      <c r="M433" s="258"/>
      <c r="N433" s="258"/>
      <c r="O433" s="258"/>
      <c r="P433" s="258"/>
      <c r="Q433" s="258"/>
      <c r="R433" s="258"/>
      <c r="S433" s="258"/>
      <c r="T433" s="258"/>
      <c r="U433" s="258"/>
      <c r="V433" s="258"/>
      <c r="W433" s="258"/>
      <c r="X433" s="258"/>
      <c r="Y433" s="258"/>
      <c r="Z433" s="258"/>
    </row>
    <row r="434" spans="1:26" ht="14.25" customHeight="1" x14ac:dyDescent="0.3">
      <c r="A434" s="256"/>
      <c r="B434" s="256"/>
      <c r="C434" s="257"/>
      <c r="D434" s="213"/>
      <c r="E434" s="231"/>
      <c r="F434" s="231"/>
      <c r="G434" s="213"/>
      <c r="H434" s="258"/>
      <c r="I434" s="213"/>
      <c r="J434" s="259"/>
      <c r="K434" s="249"/>
      <c r="L434" s="249"/>
      <c r="M434" s="258"/>
      <c r="N434" s="258"/>
      <c r="O434" s="258"/>
      <c r="P434" s="258"/>
      <c r="Q434" s="258"/>
      <c r="R434" s="258"/>
      <c r="S434" s="258"/>
      <c r="T434" s="258"/>
      <c r="U434" s="258"/>
      <c r="V434" s="258"/>
      <c r="W434" s="258"/>
      <c r="X434" s="258"/>
      <c r="Y434" s="258"/>
      <c r="Z434" s="258"/>
    </row>
    <row r="435" spans="1:26" ht="14.25" customHeight="1" x14ac:dyDescent="0.3">
      <c r="A435" s="256"/>
      <c r="B435" s="256"/>
      <c r="C435" s="257"/>
      <c r="D435" s="213"/>
      <c r="E435" s="231"/>
      <c r="F435" s="231"/>
      <c r="G435" s="213"/>
      <c r="H435" s="258"/>
      <c r="I435" s="213"/>
      <c r="J435" s="259"/>
      <c r="K435" s="249"/>
      <c r="L435" s="249"/>
      <c r="M435" s="258"/>
      <c r="N435" s="258"/>
      <c r="O435" s="258"/>
      <c r="P435" s="258"/>
      <c r="Q435" s="258"/>
      <c r="R435" s="258"/>
      <c r="S435" s="258"/>
      <c r="T435" s="258"/>
      <c r="U435" s="258"/>
      <c r="V435" s="258"/>
      <c r="W435" s="258"/>
      <c r="X435" s="258"/>
      <c r="Y435" s="258"/>
      <c r="Z435" s="258"/>
    </row>
    <row r="436" spans="1:26" ht="14.25" customHeight="1" x14ac:dyDescent="0.3">
      <c r="A436" s="256"/>
      <c r="B436" s="256"/>
      <c r="C436" s="257"/>
      <c r="D436" s="213"/>
      <c r="E436" s="231"/>
      <c r="F436" s="231"/>
      <c r="G436" s="213"/>
      <c r="H436" s="258"/>
      <c r="I436" s="213"/>
      <c r="J436" s="259"/>
      <c r="K436" s="249"/>
      <c r="L436" s="249"/>
      <c r="M436" s="258"/>
      <c r="N436" s="258"/>
      <c r="O436" s="258"/>
      <c r="P436" s="258"/>
      <c r="Q436" s="258"/>
      <c r="R436" s="258"/>
      <c r="S436" s="258"/>
      <c r="T436" s="258"/>
      <c r="U436" s="258"/>
      <c r="V436" s="258"/>
      <c r="W436" s="258"/>
      <c r="X436" s="258"/>
      <c r="Y436" s="258"/>
      <c r="Z436" s="258"/>
    </row>
    <row r="437" spans="1:26" ht="14.25" customHeight="1" x14ac:dyDescent="0.3">
      <c r="A437" s="256"/>
      <c r="B437" s="256"/>
      <c r="C437" s="257"/>
      <c r="D437" s="213"/>
      <c r="E437" s="231"/>
      <c r="F437" s="231"/>
      <c r="G437" s="213"/>
      <c r="H437" s="258"/>
      <c r="I437" s="213"/>
      <c r="J437" s="259"/>
      <c r="K437" s="249"/>
      <c r="L437" s="249"/>
      <c r="M437" s="258"/>
      <c r="N437" s="258"/>
      <c r="O437" s="258"/>
      <c r="P437" s="258"/>
      <c r="Q437" s="258"/>
      <c r="R437" s="258"/>
      <c r="S437" s="258"/>
      <c r="T437" s="258"/>
      <c r="U437" s="258"/>
      <c r="V437" s="258"/>
      <c r="W437" s="258"/>
      <c r="X437" s="258"/>
      <c r="Y437" s="258"/>
      <c r="Z437" s="258"/>
    </row>
    <row r="438" spans="1:26" ht="14.25" customHeight="1" x14ac:dyDescent="0.3">
      <c r="A438" s="256"/>
      <c r="B438" s="256"/>
      <c r="C438" s="257"/>
      <c r="D438" s="213"/>
      <c r="E438" s="231"/>
      <c r="F438" s="231"/>
      <c r="G438" s="213"/>
      <c r="H438" s="258"/>
      <c r="I438" s="213"/>
      <c r="J438" s="259"/>
      <c r="K438" s="249"/>
      <c r="L438" s="249"/>
      <c r="M438" s="258"/>
      <c r="N438" s="258"/>
      <c r="O438" s="258"/>
      <c r="P438" s="258"/>
      <c r="Q438" s="258"/>
      <c r="R438" s="258"/>
      <c r="S438" s="258"/>
      <c r="T438" s="258"/>
      <c r="U438" s="258"/>
      <c r="V438" s="258"/>
      <c r="W438" s="258"/>
      <c r="X438" s="258"/>
      <c r="Y438" s="258"/>
      <c r="Z438" s="258"/>
    </row>
    <row r="439" spans="1:26" ht="14.25" customHeight="1" x14ac:dyDescent="0.3">
      <c r="A439" s="256"/>
      <c r="B439" s="256"/>
      <c r="C439" s="257"/>
      <c r="D439" s="213"/>
      <c r="E439" s="231"/>
      <c r="F439" s="231"/>
      <c r="G439" s="213"/>
      <c r="H439" s="258"/>
      <c r="I439" s="213"/>
      <c r="J439" s="259"/>
      <c r="K439" s="249"/>
      <c r="L439" s="249"/>
      <c r="M439" s="258"/>
      <c r="N439" s="258"/>
      <c r="O439" s="258"/>
      <c r="P439" s="258"/>
      <c r="Q439" s="258"/>
      <c r="R439" s="258"/>
      <c r="S439" s="258"/>
      <c r="T439" s="258"/>
      <c r="U439" s="258"/>
      <c r="V439" s="258"/>
      <c r="W439" s="258"/>
      <c r="X439" s="258"/>
      <c r="Y439" s="258"/>
      <c r="Z439" s="258"/>
    </row>
    <row r="440" spans="1:26" ht="14.25" customHeight="1" x14ac:dyDescent="0.3">
      <c r="A440" s="256"/>
      <c r="B440" s="256"/>
      <c r="C440" s="257"/>
      <c r="D440" s="213"/>
      <c r="E440" s="231"/>
      <c r="F440" s="231"/>
      <c r="G440" s="213"/>
      <c r="H440" s="258"/>
      <c r="I440" s="213"/>
      <c r="J440" s="259"/>
      <c r="K440" s="249"/>
      <c r="L440" s="249"/>
      <c r="M440" s="258"/>
      <c r="N440" s="258"/>
      <c r="O440" s="258"/>
      <c r="P440" s="258"/>
      <c r="Q440" s="258"/>
      <c r="R440" s="258"/>
      <c r="S440" s="258"/>
      <c r="T440" s="258"/>
      <c r="U440" s="258"/>
      <c r="V440" s="258"/>
      <c r="W440" s="258"/>
      <c r="X440" s="258"/>
      <c r="Y440" s="258"/>
      <c r="Z440" s="258"/>
    </row>
    <row r="441" spans="1:26" ht="14.25" customHeight="1" x14ac:dyDescent="0.3">
      <c r="A441" s="256"/>
      <c r="B441" s="256"/>
      <c r="C441" s="257"/>
      <c r="D441" s="213"/>
      <c r="E441" s="231"/>
      <c r="F441" s="231"/>
      <c r="G441" s="213"/>
      <c r="H441" s="258"/>
      <c r="I441" s="213"/>
      <c r="J441" s="259"/>
      <c r="K441" s="249"/>
      <c r="L441" s="249"/>
      <c r="M441" s="258"/>
      <c r="N441" s="258"/>
      <c r="O441" s="258"/>
      <c r="P441" s="258"/>
      <c r="Q441" s="258"/>
      <c r="R441" s="258"/>
      <c r="S441" s="258"/>
      <c r="T441" s="258"/>
      <c r="U441" s="258"/>
      <c r="V441" s="258"/>
      <c r="W441" s="258"/>
      <c r="X441" s="258"/>
      <c r="Y441" s="258"/>
      <c r="Z441" s="258"/>
    </row>
    <row r="442" spans="1:26" ht="14.25" customHeight="1" x14ac:dyDescent="0.3">
      <c r="A442" s="256"/>
      <c r="B442" s="256"/>
      <c r="C442" s="257"/>
      <c r="D442" s="213"/>
      <c r="E442" s="231"/>
      <c r="F442" s="231"/>
      <c r="G442" s="213"/>
      <c r="H442" s="258"/>
      <c r="I442" s="213"/>
      <c r="J442" s="259"/>
      <c r="K442" s="249"/>
      <c r="L442" s="249"/>
      <c r="M442" s="258"/>
      <c r="N442" s="258"/>
      <c r="O442" s="258"/>
      <c r="P442" s="258"/>
      <c r="Q442" s="258"/>
      <c r="R442" s="258"/>
      <c r="S442" s="258"/>
      <c r="T442" s="258"/>
      <c r="U442" s="258"/>
      <c r="V442" s="258"/>
      <c r="W442" s="258"/>
      <c r="X442" s="258"/>
      <c r="Y442" s="258"/>
      <c r="Z442" s="258"/>
    </row>
    <row r="443" spans="1:26" ht="14.25" customHeight="1" x14ac:dyDescent="0.3">
      <c r="A443" s="256"/>
      <c r="B443" s="256"/>
      <c r="C443" s="257"/>
      <c r="D443" s="213"/>
      <c r="E443" s="231"/>
      <c r="F443" s="231"/>
      <c r="G443" s="213"/>
      <c r="H443" s="258"/>
      <c r="I443" s="213"/>
      <c r="J443" s="259"/>
      <c r="K443" s="249"/>
      <c r="L443" s="249"/>
      <c r="M443" s="258"/>
      <c r="N443" s="258"/>
      <c r="O443" s="258"/>
      <c r="P443" s="258"/>
      <c r="Q443" s="258"/>
      <c r="R443" s="258"/>
      <c r="S443" s="258"/>
      <c r="T443" s="258"/>
      <c r="U443" s="258"/>
      <c r="V443" s="258"/>
      <c r="W443" s="258"/>
      <c r="X443" s="258"/>
      <c r="Y443" s="258"/>
      <c r="Z443" s="258"/>
    </row>
    <row r="444" spans="1:26" ht="14.25" customHeight="1" x14ac:dyDescent="0.3">
      <c r="A444" s="256"/>
      <c r="B444" s="256"/>
      <c r="C444" s="257"/>
      <c r="D444" s="213"/>
      <c r="E444" s="231"/>
      <c r="F444" s="231"/>
      <c r="G444" s="213"/>
      <c r="H444" s="258"/>
      <c r="I444" s="213"/>
      <c r="J444" s="259"/>
      <c r="K444" s="249"/>
      <c r="L444" s="249"/>
      <c r="M444" s="258"/>
      <c r="N444" s="258"/>
      <c r="O444" s="258"/>
      <c r="P444" s="258"/>
      <c r="Q444" s="258"/>
      <c r="R444" s="258"/>
      <c r="S444" s="258"/>
      <c r="T444" s="258"/>
      <c r="U444" s="258"/>
      <c r="V444" s="258"/>
      <c r="W444" s="258"/>
      <c r="X444" s="258"/>
      <c r="Y444" s="258"/>
      <c r="Z444" s="258"/>
    </row>
    <row r="445" spans="1:26" ht="14.25" customHeight="1" x14ac:dyDescent="0.3">
      <c r="A445" s="256"/>
      <c r="B445" s="256"/>
      <c r="C445" s="257"/>
      <c r="D445" s="213"/>
      <c r="E445" s="231"/>
      <c r="F445" s="231"/>
      <c r="G445" s="213"/>
      <c r="H445" s="258"/>
      <c r="I445" s="213"/>
      <c r="J445" s="259"/>
      <c r="K445" s="249"/>
      <c r="L445" s="249"/>
      <c r="M445" s="258"/>
      <c r="N445" s="258"/>
      <c r="O445" s="258"/>
      <c r="P445" s="258"/>
      <c r="Q445" s="258"/>
      <c r="R445" s="258"/>
      <c r="S445" s="258"/>
      <c r="T445" s="258"/>
      <c r="U445" s="258"/>
      <c r="V445" s="258"/>
      <c r="W445" s="258"/>
      <c r="X445" s="258"/>
      <c r="Y445" s="258"/>
      <c r="Z445" s="258"/>
    </row>
    <row r="446" spans="1:26" ht="14.25" customHeight="1" x14ac:dyDescent="0.3">
      <c r="A446" s="256"/>
      <c r="B446" s="256"/>
      <c r="C446" s="257"/>
      <c r="D446" s="213"/>
      <c r="E446" s="231"/>
      <c r="F446" s="231"/>
      <c r="G446" s="213"/>
      <c r="H446" s="258"/>
      <c r="I446" s="213"/>
      <c r="J446" s="259"/>
      <c r="K446" s="249"/>
      <c r="L446" s="249"/>
      <c r="M446" s="258"/>
      <c r="N446" s="258"/>
      <c r="O446" s="258"/>
      <c r="P446" s="258"/>
      <c r="Q446" s="258"/>
      <c r="R446" s="258"/>
      <c r="S446" s="258"/>
      <c r="T446" s="258"/>
      <c r="U446" s="258"/>
      <c r="V446" s="258"/>
      <c r="W446" s="258"/>
      <c r="X446" s="258"/>
      <c r="Y446" s="258"/>
      <c r="Z446" s="258"/>
    </row>
    <row r="447" spans="1:26" ht="14.25" customHeight="1" x14ac:dyDescent="0.3">
      <c r="A447" s="256"/>
      <c r="B447" s="256"/>
      <c r="C447" s="257"/>
      <c r="D447" s="213"/>
      <c r="E447" s="231"/>
      <c r="F447" s="231"/>
      <c r="G447" s="213"/>
      <c r="H447" s="258"/>
      <c r="I447" s="213"/>
      <c r="J447" s="259"/>
      <c r="K447" s="249"/>
      <c r="L447" s="249"/>
      <c r="M447" s="258"/>
      <c r="N447" s="258"/>
      <c r="O447" s="258"/>
      <c r="P447" s="258"/>
      <c r="Q447" s="258"/>
      <c r="R447" s="258"/>
      <c r="S447" s="258"/>
      <c r="T447" s="258"/>
      <c r="U447" s="258"/>
      <c r="V447" s="258"/>
      <c r="W447" s="258"/>
      <c r="X447" s="258"/>
      <c r="Y447" s="258"/>
      <c r="Z447" s="258"/>
    </row>
    <row r="448" spans="1:26" ht="14.25" customHeight="1" x14ac:dyDescent="0.3">
      <c r="A448" s="256"/>
      <c r="B448" s="256"/>
      <c r="C448" s="257"/>
      <c r="D448" s="213"/>
      <c r="E448" s="231"/>
      <c r="F448" s="231"/>
      <c r="G448" s="213"/>
      <c r="H448" s="258"/>
      <c r="I448" s="213"/>
      <c r="J448" s="259"/>
      <c r="K448" s="249"/>
      <c r="L448" s="249"/>
      <c r="M448" s="258"/>
      <c r="N448" s="258"/>
      <c r="O448" s="258"/>
      <c r="P448" s="258"/>
      <c r="Q448" s="258"/>
      <c r="R448" s="258"/>
      <c r="S448" s="258"/>
      <c r="T448" s="258"/>
      <c r="U448" s="258"/>
      <c r="V448" s="258"/>
      <c r="W448" s="258"/>
      <c r="X448" s="258"/>
      <c r="Y448" s="258"/>
      <c r="Z448" s="258"/>
    </row>
    <row r="449" spans="1:26" ht="14.25" customHeight="1" x14ac:dyDescent="0.3">
      <c r="A449" s="256"/>
      <c r="B449" s="256"/>
      <c r="C449" s="257"/>
      <c r="D449" s="213"/>
      <c r="E449" s="231"/>
      <c r="F449" s="231"/>
      <c r="G449" s="213"/>
      <c r="H449" s="258"/>
      <c r="I449" s="213"/>
      <c r="J449" s="259"/>
      <c r="K449" s="249"/>
      <c r="L449" s="249"/>
      <c r="M449" s="258"/>
      <c r="N449" s="258"/>
      <c r="O449" s="258"/>
      <c r="P449" s="258"/>
      <c r="Q449" s="258"/>
      <c r="R449" s="258"/>
      <c r="S449" s="258"/>
      <c r="T449" s="258"/>
      <c r="U449" s="258"/>
      <c r="V449" s="258"/>
      <c r="W449" s="258"/>
      <c r="X449" s="258"/>
      <c r="Y449" s="258"/>
      <c r="Z449" s="258"/>
    </row>
    <row r="450" spans="1:26" ht="14.25" customHeight="1" x14ac:dyDescent="0.3">
      <c r="A450" s="256"/>
      <c r="B450" s="256"/>
      <c r="C450" s="257"/>
      <c r="D450" s="213"/>
      <c r="E450" s="231"/>
      <c r="F450" s="231"/>
      <c r="G450" s="213"/>
      <c r="H450" s="258"/>
      <c r="I450" s="213"/>
      <c r="J450" s="259"/>
      <c r="K450" s="249"/>
      <c r="L450" s="249"/>
      <c r="M450" s="258"/>
      <c r="N450" s="258"/>
      <c r="O450" s="258"/>
      <c r="P450" s="258"/>
      <c r="Q450" s="258"/>
      <c r="R450" s="258"/>
      <c r="S450" s="258"/>
      <c r="T450" s="258"/>
      <c r="U450" s="258"/>
      <c r="V450" s="258"/>
      <c r="W450" s="258"/>
      <c r="X450" s="258"/>
      <c r="Y450" s="258"/>
      <c r="Z450" s="258"/>
    </row>
    <row r="451" spans="1:26" ht="14.25" customHeight="1" x14ac:dyDescent="0.3">
      <c r="A451" s="256"/>
      <c r="B451" s="256"/>
      <c r="C451" s="257"/>
      <c r="D451" s="213"/>
      <c r="E451" s="231"/>
      <c r="F451" s="231"/>
      <c r="G451" s="213"/>
      <c r="H451" s="258"/>
      <c r="I451" s="213"/>
      <c r="J451" s="259"/>
      <c r="K451" s="249"/>
      <c r="L451" s="249"/>
      <c r="M451" s="258"/>
      <c r="N451" s="258"/>
      <c r="O451" s="258"/>
      <c r="P451" s="258"/>
      <c r="Q451" s="258"/>
      <c r="R451" s="258"/>
      <c r="S451" s="258"/>
      <c r="T451" s="258"/>
      <c r="U451" s="258"/>
      <c r="V451" s="258"/>
      <c r="W451" s="258"/>
      <c r="X451" s="258"/>
      <c r="Y451" s="258"/>
      <c r="Z451" s="258"/>
    </row>
    <row r="452" spans="1:26" ht="14.25" customHeight="1" x14ac:dyDescent="0.3">
      <c r="A452" s="256"/>
      <c r="B452" s="256"/>
      <c r="C452" s="257"/>
      <c r="D452" s="213"/>
      <c r="E452" s="231"/>
      <c r="F452" s="231"/>
      <c r="G452" s="213"/>
      <c r="H452" s="258"/>
      <c r="I452" s="213"/>
      <c r="J452" s="259"/>
      <c r="K452" s="249"/>
      <c r="L452" s="249"/>
      <c r="M452" s="258"/>
      <c r="N452" s="258"/>
      <c r="O452" s="258"/>
      <c r="P452" s="258"/>
      <c r="Q452" s="258"/>
      <c r="R452" s="258"/>
      <c r="S452" s="258"/>
      <c r="T452" s="258"/>
      <c r="U452" s="258"/>
      <c r="V452" s="258"/>
      <c r="W452" s="258"/>
      <c r="X452" s="258"/>
      <c r="Y452" s="258"/>
      <c r="Z452" s="258"/>
    </row>
    <row r="453" spans="1:26" ht="14.25" customHeight="1" x14ac:dyDescent="0.3">
      <c r="A453" s="256"/>
      <c r="B453" s="256"/>
      <c r="C453" s="257"/>
      <c r="D453" s="213"/>
      <c r="E453" s="231"/>
      <c r="F453" s="231"/>
      <c r="G453" s="213"/>
      <c r="H453" s="258"/>
      <c r="I453" s="213"/>
      <c r="J453" s="259"/>
      <c r="K453" s="249"/>
      <c r="L453" s="249"/>
      <c r="M453" s="258"/>
      <c r="N453" s="258"/>
      <c r="O453" s="258"/>
      <c r="P453" s="258"/>
      <c r="Q453" s="258"/>
      <c r="R453" s="258"/>
      <c r="S453" s="258"/>
      <c r="T453" s="258"/>
      <c r="U453" s="258"/>
      <c r="V453" s="258"/>
      <c r="W453" s="258"/>
      <c r="X453" s="258"/>
      <c r="Y453" s="258"/>
      <c r="Z453" s="258"/>
    </row>
    <row r="454" spans="1:26" ht="14.25" customHeight="1" x14ac:dyDescent="0.3">
      <c r="A454" s="256"/>
      <c r="B454" s="256"/>
      <c r="C454" s="257"/>
      <c r="D454" s="213"/>
      <c r="E454" s="231"/>
      <c r="F454" s="231"/>
      <c r="G454" s="213"/>
      <c r="H454" s="258"/>
      <c r="I454" s="213"/>
      <c r="J454" s="259"/>
      <c r="K454" s="249"/>
      <c r="L454" s="249"/>
      <c r="M454" s="258"/>
      <c r="N454" s="258"/>
      <c r="O454" s="258"/>
      <c r="P454" s="258"/>
      <c r="Q454" s="258"/>
      <c r="R454" s="258"/>
      <c r="S454" s="258"/>
      <c r="T454" s="258"/>
      <c r="U454" s="258"/>
      <c r="V454" s="258"/>
      <c r="W454" s="258"/>
      <c r="X454" s="258"/>
      <c r="Y454" s="258"/>
      <c r="Z454" s="258"/>
    </row>
    <row r="455" spans="1:26" ht="14.25" customHeight="1" x14ac:dyDescent="0.3">
      <c r="A455" s="256"/>
      <c r="B455" s="256"/>
      <c r="C455" s="257"/>
      <c r="D455" s="213"/>
      <c r="E455" s="231"/>
      <c r="F455" s="231"/>
      <c r="G455" s="213"/>
      <c r="H455" s="258"/>
      <c r="I455" s="213"/>
      <c r="J455" s="259"/>
      <c r="K455" s="249"/>
      <c r="L455" s="249"/>
      <c r="M455" s="258"/>
      <c r="N455" s="258"/>
      <c r="O455" s="258"/>
      <c r="P455" s="258"/>
      <c r="Q455" s="258"/>
      <c r="R455" s="258"/>
      <c r="S455" s="258"/>
      <c r="T455" s="258"/>
      <c r="U455" s="258"/>
      <c r="V455" s="258"/>
      <c r="W455" s="258"/>
      <c r="X455" s="258"/>
      <c r="Y455" s="258"/>
      <c r="Z455" s="258"/>
    </row>
    <row r="456" spans="1:26" ht="14.25" customHeight="1" x14ac:dyDescent="0.3">
      <c r="A456" s="256"/>
      <c r="B456" s="256"/>
      <c r="C456" s="257"/>
      <c r="D456" s="213"/>
      <c r="E456" s="231"/>
      <c r="F456" s="231"/>
      <c r="G456" s="213"/>
      <c r="H456" s="258"/>
      <c r="I456" s="213"/>
      <c r="J456" s="259"/>
      <c r="K456" s="249"/>
      <c r="L456" s="249"/>
      <c r="M456" s="258"/>
      <c r="N456" s="258"/>
      <c r="O456" s="258"/>
      <c r="P456" s="258"/>
      <c r="Q456" s="258"/>
      <c r="R456" s="258"/>
      <c r="S456" s="258"/>
      <c r="T456" s="258"/>
      <c r="U456" s="258"/>
      <c r="V456" s="258"/>
      <c r="W456" s="258"/>
      <c r="X456" s="258"/>
      <c r="Y456" s="258"/>
      <c r="Z456" s="258"/>
    </row>
    <row r="457" spans="1:26" ht="14.25" customHeight="1" x14ac:dyDescent="0.3">
      <c r="A457" s="256"/>
      <c r="B457" s="256"/>
      <c r="C457" s="257"/>
      <c r="D457" s="213"/>
      <c r="E457" s="231"/>
      <c r="F457" s="231"/>
      <c r="G457" s="213"/>
      <c r="H457" s="258"/>
      <c r="I457" s="213"/>
      <c r="J457" s="259"/>
      <c r="K457" s="249"/>
      <c r="L457" s="249"/>
      <c r="M457" s="258"/>
      <c r="N457" s="258"/>
      <c r="O457" s="258"/>
      <c r="P457" s="258"/>
      <c r="Q457" s="258"/>
      <c r="R457" s="258"/>
      <c r="S457" s="258"/>
      <c r="T457" s="258"/>
      <c r="U457" s="258"/>
      <c r="V457" s="258"/>
      <c r="W457" s="258"/>
      <c r="X457" s="258"/>
      <c r="Y457" s="258"/>
      <c r="Z457" s="258"/>
    </row>
    <row r="458" spans="1:26" ht="14.25" customHeight="1" x14ac:dyDescent="0.3">
      <c r="A458" s="256"/>
      <c r="B458" s="256"/>
      <c r="C458" s="257"/>
      <c r="D458" s="213"/>
      <c r="E458" s="231"/>
      <c r="F458" s="231"/>
      <c r="G458" s="213"/>
      <c r="H458" s="258"/>
      <c r="I458" s="213"/>
      <c r="J458" s="259"/>
      <c r="K458" s="249"/>
      <c r="L458" s="249"/>
      <c r="M458" s="258"/>
      <c r="N458" s="258"/>
      <c r="O458" s="258"/>
      <c r="P458" s="258"/>
      <c r="Q458" s="258"/>
      <c r="R458" s="258"/>
      <c r="S458" s="258"/>
      <c r="T458" s="258"/>
      <c r="U458" s="258"/>
      <c r="V458" s="258"/>
      <c r="W458" s="258"/>
      <c r="X458" s="258"/>
      <c r="Y458" s="258"/>
      <c r="Z458" s="258"/>
    </row>
    <row r="459" spans="1:26" ht="14.25" customHeight="1" x14ac:dyDescent="0.3">
      <c r="A459" s="256"/>
      <c r="B459" s="256"/>
      <c r="C459" s="257"/>
      <c r="D459" s="213"/>
      <c r="E459" s="231"/>
      <c r="F459" s="231"/>
      <c r="G459" s="213"/>
      <c r="H459" s="258"/>
      <c r="I459" s="213"/>
      <c r="J459" s="259"/>
      <c r="K459" s="249"/>
      <c r="L459" s="249"/>
      <c r="M459" s="258"/>
      <c r="N459" s="258"/>
      <c r="O459" s="258"/>
      <c r="P459" s="258"/>
      <c r="Q459" s="258"/>
      <c r="R459" s="258"/>
      <c r="S459" s="258"/>
      <c r="T459" s="258"/>
      <c r="U459" s="258"/>
      <c r="V459" s="258"/>
      <c r="W459" s="258"/>
      <c r="X459" s="258"/>
      <c r="Y459" s="258"/>
      <c r="Z459" s="258"/>
    </row>
    <row r="460" spans="1:26" ht="14.25" customHeight="1" x14ac:dyDescent="0.3">
      <c r="A460" s="256"/>
      <c r="B460" s="256"/>
      <c r="C460" s="257"/>
      <c r="D460" s="213"/>
      <c r="E460" s="231"/>
      <c r="F460" s="231"/>
      <c r="G460" s="213"/>
      <c r="H460" s="258"/>
      <c r="I460" s="213"/>
      <c r="J460" s="259"/>
      <c r="K460" s="249"/>
      <c r="L460" s="249"/>
      <c r="M460" s="258"/>
      <c r="N460" s="258"/>
      <c r="O460" s="258"/>
      <c r="P460" s="258"/>
      <c r="Q460" s="258"/>
      <c r="R460" s="258"/>
      <c r="S460" s="258"/>
      <c r="T460" s="258"/>
      <c r="U460" s="258"/>
      <c r="V460" s="258"/>
      <c r="W460" s="258"/>
      <c r="X460" s="258"/>
      <c r="Y460" s="258"/>
      <c r="Z460" s="258"/>
    </row>
    <row r="461" spans="1:26" ht="14.25" customHeight="1" x14ac:dyDescent="0.3">
      <c r="A461" s="256"/>
      <c r="B461" s="256"/>
      <c r="C461" s="257"/>
      <c r="D461" s="213"/>
      <c r="E461" s="231"/>
      <c r="F461" s="231"/>
      <c r="G461" s="213"/>
      <c r="H461" s="258"/>
      <c r="I461" s="213"/>
      <c r="J461" s="259"/>
      <c r="K461" s="249"/>
      <c r="L461" s="249"/>
      <c r="M461" s="258"/>
      <c r="N461" s="258"/>
      <c r="O461" s="258"/>
      <c r="P461" s="258"/>
      <c r="Q461" s="258"/>
      <c r="R461" s="258"/>
      <c r="S461" s="258"/>
      <c r="T461" s="258"/>
      <c r="U461" s="258"/>
      <c r="V461" s="258"/>
      <c r="W461" s="258"/>
      <c r="X461" s="258"/>
      <c r="Y461" s="258"/>
      <c r="Z461" s="258"/>
    </row>
    <row r="462" spans="1:26" ht="14.25" customHeight="1" x14ac:dyDescent="0.3">
      <c r="A462" s="256"/>
      <c r="B462" s="256"/>
      <c r="C462" s="257"/>
      <c r="D462" s="213"/>
      <c r="E462" s="231"/>
      <c r="F462" s="231"/>
      <c r="G462" s="213"/>
      <c r="H462" s="258"/>
      <c r="I462" s="213"/>
      <c r="J462" s="259"/>
      <c r="K462" s="249"/>
      <c r="L462" s="249"/>
      <c r="M462" s="258"/>
      <c r="N462" s="258"/>
      <c r="O462" s="258"/>
      <c r="P462" s="258"/>
      <c r="Q462" s="258"/>
      <c r="R462" s="258"/>
      <c r="S462" s="258"/>
      <c r="T462" s="258"/>
      <c r="U462" s="258"/>
      <c r="V462" s="258"/>
      <c r="W462" s="258"/>
      <c r="X462" s="258"/>
      <c r="Y462" s="258"/>
      <c r="Z462" s="258"/>
    </row>
    <row r="463" spans="1:26" ht="14.25" customHeight="1" x14ac:dyDescent="0.3">
      <c r="A463" s="256"/>
      <c r="B463" s="256"/>
      <c r="C463" s="257"/>
      <c r="D463" s="213"/>
      <c r="E463" s="231"/>
      <c r="F463" s="231"/>
      <c r="G463" s="213"/>
      <c r="H463" s="258"/>
      <c r="I463" s="213"/>
      <c r="J463" s="259"/>
      <c r="K463" s="249"/>
      <c r="L463" s="249"/>
      <c r="M463" s="258"/>
      <c r="N463" s="258"/>
      <c r="O463" s="258"/>
      <c r="P463" s="258"/>
      <c r="Q463" s="258"/>
      <c r="R463" s="258"/>
      <c r="S463" s="258"/>
      <c r="T463" s="258"/>
      <c r="U463" s="258"/>
      <c r="V463" s="258"/>
      <c r="W463" s="258"/>
      <c r="X463" s="258"/>
      <c r="Y463" s="258"/>
      <c r="Z463" s="258"/>
    </row>
    <row r="464" spans="1:26" ht="14.25" customHeight="1" x14ac:dyDescent="0.3">
      <c r="A464" s="256"/>
      <c r="B464" s="256"/>
      <c r="C464" s="257"/>
      <c r="D464" s="213"/>
      <c r="E464" s="231"/>
      <c r="F464" s="231"/>
      <c r="G464" s="213"/>
      <c r="H464" s="258"/>
      <c r="I464" s="213"/>
      <c r="J464" s="259"/>
      <c r="K464" s="249"/>
      <c r="L464" s="249"/>
      <c r="M464" s="258"/>
      <c r="N464" s="258"/>
      <c r="O464" s="258"/>
      <c r="P464" s="258"/>
      <c r="Q464" s="258"/>
      <c r="R464" s="258"/>
      <c r="S464" s="258"/>
      <c r="T464" s="258"/>
      <c r="U464" s="258"/>
      <c r="V464" s="258"/>
      <c r="W464" s="258"/>
      <c r="X464" s="258"/>
      <c r="Y464" s="258"/>
      <c r="Z464" s="258"/>
    </row>
    <row r="465" spans="1:26" ht="14.25" customHeight="1" x14ac:dyDescent="0.3">
      <c r="A465" s="256"/>
      <c r="B465" s="256"/>
      <c r="C465" s="257"/>
      <c r="D465" s="213"/>
      <c r="E465" s="231"/>
      <c r="F465" s="231"/>
      <c r="G465" s="213"/>
      <c r="H465" s="258"/>
      <c r="I465" s="213"/>
      <c r="J465" s="259"/>
      <c r="K465" s="249"/>
      <c r="L465" s="249"/>
      <c r="M465" s="258"/>
      <c r="N465" s="258"/>
      <c r="O465" s="258"/>
      <c r="P465" s="258"/>
      <c r="Q465" s="258"/>
      <c r="R465" s="258"/>
      <c r="S465" s="258"/>
      <c r="T465" s="258"/>
      <c r="U465" s="258"/>
      <c r="V465" s="258"/>
      <c r="W465" s="258"/>
      <c r="X465" s="258"/>
      <c r="Y465" s="258"/>
      <c r="Z465" s="258"/>
    </row>
    <row r="466" spans="1:26" ht="14.25" customHeight="1" x14ac:dyDescent="0.3">
      <c r="A466" s="256"/>
      <c r="B466" s="256"/>
      <c r="C466" s="257"/>
      <c r="D466" s="213"/>
      <c r="E466" s="231"/>
      <c r="F466" s="231"/>
      <c r="G466" s="213"/>
      <c r="H466" s="258"/>
      <c r="I466" s="213"/>
      <c r="J466" s="259"/>
      <c r="K466" s="249"/>
      <c r="L466" s="249"/>
      <c r="M466" s="258"/>
      <c r="N466" s="258"/>
      <c r="O466" s="258"/>
      <c r="P466" s="258"/>
      <c r="Q466" s="258"/>
      <c r="R466" s="258"/>
      <c r="S466" s="258"/>
      <c r="T466" s="258"/>
      <c r="U466" s="258"/>
      <c r="V466" s="258"/>
      <c r="W466" s="258"/>
      <c r="X466" s="258"/>
      <c r="Y466" s="258"/>
      <c r="Z466" s="258"/>
    </row>
    <row r="467" spans="1:26" ht="14.25" customHeight="1" x14ac:dyDescent="0.3">
      <c r="A467" s="256"/>
      <c r="B467" s="256"/>
      <c r="C467" s="257"/>
      <c r="D467" s="213"/>
      <c r="E467" s="231"/>
      <c r="F467" s="231"/>
      <c r="G467" s="213"/>
      <c r="H467" s="258"/>
      <c r="I467" s="213"/>
      <c r="J467" s="259"/>
      <c r="K467" s="249"/>
      <c r="L467" s="249"/>
      <c r="M467" s="258"/>
      <c r="N467" s="258"/>
      <c r="O467" s="258"/>
      <c r="P467" s="258"/>
      <c r="Q467" s="258"/>
      <c r="R467" s="258"/>
      <c r="S467" s="258"/>
      <c r="T467" s="258"/>
      <c r="U467" s="258"/>
      <c r="V467" s="258"/>
      <c r="W467" s="258"/>
      <c r="X467" s="258"/>
      <c r="Y467" s="258"/>
      <c r="Z467" s="258"/>
    </row>
    <row r="468" spans="1:26" ht="14.25" customHeight="1" x14ac:dyDescent="0.3">
      <c r="A468" s="256"/>
      <c r="B468" s="256"/>
      <c r="C468" s="257"/>
      <c r="D468" s="213"/>
      <c r="E468" s="231"/>
      <c r="F468" s="231"/>
      <c r="G468" s="213"/>
      <c r="H468" s="258"/>
      <c r="I468" s="213"/>
      <c r="J468" s="259"/>
      <c r="K468" s="249"/>
      <c r="L468" s="249"/>
      <c r="M468" s="258"/>
      <c r="N468" s="258"/>
      <c r="O468" s="258"/>
      <c r="P468" s="258"/>
      <c r="Q468" s="258"/>
      <c r="R468" s="258"/>
      <c r="S468" s="258"/>
      <c r="T468" s="258"/>
      <c r="U468" s="258"/>
      <c r="V468" s="258"/>
      <c r="W468" s="258"/>
      <c r="X468" s="258"/>
      <c r="Y468" s="258"/>
      <c r="Z468" s="258"/>
    </row>
    <row r="469" spans="1:26" ht="14.25" customHeight="1" x14ac:dyDescent="0.3">
      <c r="A469" s="256"/>
      <c r="B469" s="256"/>
      <c r="C469" s="257"/>
      <c r="D469" s="213"/>
      <c r="E469" s="231"/>
      <c r="F469" s="231"/>
      <c r="G469" s="213"/>
      <c r="H469" s="258"/>
      <c r="I469" s="213"/>
      <c r="J469" s="259"/>
      <c r="K469" s="249"/>
      <c r="L469" s="249"/>
      <c r="M469" s="258"/>
      <c r="N469" s="258"/>
      <c r="O469" s="258"/>
      <c r="P469" s="258"/>
      <c r="Q469" s="258"/>
      <c r="R469" s="258"/>
      <c r="S469" s="258"/>
      <c r="T469" s="258"/>
      <c r="U469" s="258"/>
      <c r="V469" s="258"/>
      <c r="W469" s="258"/>
      <c r="X469" s="258"/>
      <c r="Y469" s="258"/>
      <c r="Z469" s="258"/>
    </row>
    <row r="470" spans="1:26" ht="14.25" customHeight="1" x14ac:dyDescent="0.3">
      <c r="A470" s="256"/>
      <c r="B470" s="256"/>
      <c r="C470" s="257"/>
      <c r="D470" s="213"/>
      <c r="E470" s="231"/>
      <c r="F470" s="231"/>
      <c r="G470" s="213"/>
      <c r="H470" s="258"/>
      <c r="I470" s="213"/>
      <c r="J470" s="259"/>
      <c r="K470" s="249"/>
      <c r="L470" s="249"/>
      <c r="M470" s="258"/>
      <c r="N470" s="258"/>
      <c r="O470" s="258"/>
      <c r="P470" s="258"/>
      <c r="Q470" s="258"/>
      <c r="R470" s="258"/>
      <c r="S470" s="258"/>
      <c r="T470" s="258"/>
      <c r="U470" s="258"/>
      <c r="V470" s="258"/>
      <c r="W470" s="258"/>
      <c r="X470" s="258"/>
      <c r="Y470" s="258"/>
      <c r="Z470" s="258"/>
    </row>
    <row r="471" spans="1:26" ht="14.25" customHeight="1" x14ac:dyDescent="0.3">
      <c r="A471" s="256"/>
      <c r="B471" s="256"/>
      <c r="C471" s="257"/>
      <c r="D471" s="213"/>
      <c r="E471" s="231"/>
      <c r="F471" s="231"/>
      <c r="G471" s="213"/>
      <c r="H471" s="258"/>
      <c r="I471" s="213"/>
      <c r="J471" s="259"/>
      <c r="K471" s="249"/>
      <c r="L471" s="249"/>
      <c r="M471" s="258"/>
      <c r="N471" s="258"/>
      <c r="O471" s="258"/>
      <c r="P471" s="258"/>
      <c r="Q471" s="258"/>
      <c r="R471" s="258"/>
      <c r="S471" s="258"/>
      <c r="T471" s="258"/>
      <c r="U471" s="258"/>
      <c r="V471" s="258"/>
      <c r="W471" s="258"/>
      <c r="X471" s="258"/>
      <c r="Y471" s="258"/>
      <c r="Z471" s="258"/>
    </row>
    <row r="472" spans="1:26" ht="14.25" customHeight="1" x14ac:dyDescent="0.3">
      <c r="A472" s="256"/>
      <c r="B472" s="256"/>
      <c r="C472" s="257"/>
      <c r="D472" s="213"/>
      <c r="E472" s="231"/>
      <c r="F472" s="231"/>
      <c r="G472" s="213"/>
      <c r="H472" s="258"/>
      <c r="I472" s="213"/>
      <c r="J472" s="259"/>
      <c r="K472" s="249"/>
      <c r="L472" s="249"/>
      <c r="M472" s="258"/>
      <c r="N472" s="258"/>
      <c r="O472" s="258"/>
      <c r="P472" s="258"/>
      <c r="Q472" s="258"/>
      <c r="R472" s="258"/>
      <c r="S472" s="258"/>
      <c r="T472" s="258"/>
      <c r="U472" s="258"/>
      <c r="V472" s="258"/>
      <c r="W472" s="258"/>
      <c r="X472" s="258"/>
      <c r="Y472" s="258"/>
      <c r="Z472" s="258"/>
    </row>
    <row r="473" spans="1:26" ht="14.25" customHeight="1" x14ac:dyDescent="0.3">
      <c r="A473" s="256"/>
      <c r="B473" s="256"/>
      <c r="C473" s="257"/>
      <c r="D473" s="213"/>
      <c r="E473" s="231"/>
      <c r="F473" s="231"/>
      <c r="G473" s="213"/>
      <c r="H473" s="258"/>
      <c r="I473" s="213"/>
      <c r="J473" s="259"/>
      <c r="K473" s="249"/>
      <c r="L473" s="249"/>
      <c r="M473" s="258"/>
      <c r="N473" s="258"/>
      <c r="O473" s="258"/>
      <c r="P473" s="258"/>
      <c r="Q473" s="258"/>
      <c r="R473" s="258"/>
      <c r="S473" s="258"/>
      <c r="T473" s="258"/>
      <c r="U473" s="258"/>
      <c r="V473" s="258"/>
      <c r="W473" s="258"/>
      <c r="X473" s="258"/>
      <c r="Y473" s="258"/>
      <c r="Z473" s="258"/>
    </row>
    <row r="474" spans="1:26" ht="14.25" customHeight="1" x14ac:dyDescent="0.3">
      <c r="A474" s="256"/>
      <c r="B474" s="256"/>
      <c r="C474" s="257"/>
      <c r="D474" s="213"/>
      <c r="E474" s="231"/>
      <c r="F474" s="231"/>
      <c r="G474" s="213"/>
      <c r="H474" s="258"/>
      <c r="I474" s="213"/>
      <c r="J474" s="259"/>
      <c r="K474" s="249"/>
      <c r="L474" s="249"/>
      <c r="M474" s="258"/>
      <c r="N474" s="258"/>
      <c r="O474" s="258"/>
      <c r="P474" s="258"/>
      <c r="Q474" s="258"/>
      <c r="R474" s="258"/>
      <c r="S474" s="258"/>
      <c r="T474" s="258"/>
      <c r="U474" s="258"/>
      <c r="V474" s="258"/>
      <c r="W474" s="258"/>
      <c r="X474" s="258"/>
      <c r="Y474" s="258"/>
      <c r="Z474" s="258"/>
    </row>
    <row r="475" spans="1:26" ht="14.25" customHeight="1" x14ac:dyDescent="0.3">
      <c r="A475" s="256"/>
      <c r="B475" s="256"/>
      <c r="C475" s="257"/>
      <c r="D475" s="213"/>
      <c r="E475" s="231"/>
      <c r="F475" s="231"/>
      <c r="G475" s="213"/>
      <c r="H475" s="258"/>
      <c r="I475" s="213"/>
      <c r="J475" s="259"/>
      <c r="K475" s="249"/>
      <c r="L475" s="249"/>
      <c r="M475" s="258"/>
      <c r="N475" s="258"/>
      <c r="O475" s="258"/>
      <c r="P475" s="258"/>
      <c r="Q475" s="258"/>
      <c r="R475" s="258"/>
      <c r="S475" s="258"/>
      <c r="T475" s="258"/>
      <c r="U475" s="258"/>
      <c r="V475" s="258"/>
      <c r="W475" s="258"/>
      <c r="X475" s="258"/>
      <c r="Y475" s="258"/>
      <c r="Z475" s="258"/>
    </row>
    <row r="476" spans="1:26" ht="14.25" customHeight="1" x14ac:dyDescent="0.3">
      <c r="A476" s="256"/>
      <c r="B476" s="256"/>
      <c r="C476" s="257"/>
      <c r="D476" s="213"/>
      <c r="E476" s="231"/>
      <c r="F476" s="231"/>
      <c r="G476" s="213"/>
      <c r="H476" s="258"/>
      <c r="I476" s="213"/>
      <c r="J476" s="259"/>
      <c r="K476" s="249"/>
      <c r="L476" s="249"/>
      <c r="M476" s="258"/>
      <c r="N476" s="258"/>
      <c r="O476" s="258"/>
      <c r="P476" s="258"/>
      <c r="Q476" s="258"/>
      <c r="R476" s="258"/>
      <c r="S476" s="258"/>
      <c r="T476" s="258"/>
      <c r="U476" s="258"/>
      <c r="V476" s="258"/>
      <c r="W476" s="258"/>
      <c r="X476" s="258"/>
      <c r="Y476" s="258"/>
      <c r="Z476" s="258"/>
    </row>
    <row r="477" spans="1:26" ht="14.25" customHeight="1" x14ac:dyDescent="0.3">
      <c r="A477" s="256"/>
      <c r="B477" s="256"/>
      <c r="C477" s="257"/>
      <c r="D477" s="213"/>
      <c r="E477" s="231"/>
      <c r="F477" s="231"/>
      <c r="G477" s="213"/>
      <c r="H477" s="258"/>
      <c r="I477" s="213"/>
      <c r="J477" s="259"/>
      <c r="K477" s="249"/>
      <c r="L477" s="249"/>
      <c r="M477" s="258"/>
      <c r="N477" s="258"/>
      <c r="O477" s="258"/>
      <c r="P477" s="258"/>
      <c r="Q477" s="258"/>
      <c r="R477" s="258"/>
      <c r="S477" s="258"/>
      <c r="T477" s="258"/>
      <c r="U477" s="258"/>
      <c r="V477" s="258"/>
      <c r="W477" s="258"/>
      <c r="X477" s="258"/>
      <c r="Y477" s="258"/>
      <c r="Z477" s="258"/>
    </row>
    <row r="478" spans="1:26" ht="14.25" customHeight="1" x14ac:dyDescent="0.3">
      <c r="A478" s="256"/>
      <c r="B478" s="256"/>
      <c r="C478" s="257"/>
      <c r="D478" s="213"/>
      <c r="E478" s="231"/>
      <c r="F478" s="231"/>
      <c r="G478" s="213"/>
      <c r="H478" s="258"/>
      <c r="I478" s="213"/>
      <c r="J478" s="259"/>
      <c r="K478" s="249"/>
      <c r="L478" s="249"/>
      <c r="M478" s="258"/>
      <c r="N478" s="258"/>
      <c r="O478" s="258"/>
      <c r="P478" s="258"/>
      <c r="Q478" s="258"/>
      <c r="R478" s="258"/>
      <c r="S478" s="258"/>
      <c r="T478" s="258"/>
      <c r="U478" s="258"/>
      <c r="V478" s="258"/>
      <c r="W478" s="258"/>
      <c r="X478" s="258"/>
      <c r="Y478" s="258"/>
      <c r="Z478" s="258"/>
    </row>
    <row r="479" spans="1:26" ht="14.25" customHeight="1" x14ac:dyDescent="0.3">
      <c r="A479" s="256"/>
      <c r="B479" s="256"/>
      <c r="C479" s="257"/>
      <c r="D479" s="213"/>
      <c r="E479" s="231"/>
      <c r="F479" s="231"/>
      <c r="G479" s="213"/>
      <c r="H479" s="258"/>
      <c r="I479" s="213"/>
      <c r="J479" s="259"/>
      <c r="K479" s="249"/>
      <c r="L479" s="249"/>
      <c r="M479" s="258"/>
      <c r="N479" s="258"/>
      <c r="O479" s="258"/>
      <c r="P479" s="258"/>
      <c r="Q479" s="258"/>
      <c r="R479" s="258"/>
      <c r="S479" s="258"/>
      <c r="T479" s="258"/>
      <c r="U479" s="258"/>
      <c r="V479" s="258"/>
      <c r="W479" s="258"/>
      <c r="X479" s="258"/>
      <c r="Y479" s="258"/>
      <c r="Z479" s="258"/>
    </row>
    <row r="480" spans="1:26" ht="14.25" customHeight="1" x14ac:dyDescent="0.3">
      <c r="A480" s="256"/>
      <c r="B480" s="256"/>
      <c r="C480" s="257"/>
      <c r="D480" s="213"/>
      <c r="E480" s="231"/>
      <c r="F480" s="231"/>
      <c r="G480" s="213"/>
      <c r="H480" s="258"/>
      <c r="I480" s="213"/>
      <c r="J480" s="259"/>
      <c r="K480" s="249"/>
      <c r="L480" s="249"/>
      <c r="M480" s="258"/>
      <c r="N480" s="258"/>
      <c r="O480" s="258"/>
      <c r="P480" s="258"/>
      <c r="Q480" s="258"/>
      <c r="R480" s="258"/>
      <c r="S480" s="258"/>
      <c r="T480" s="258"/>
      <c r="U480" s="258"/>
      <c r="V480" s="258"/>
      <c r="W480" s="258"/>
      <c r="X480" s="258"/>
      <c r="Y480" s="258"/>
      <c r="Z480" s="258"/>
    </row>
    <row r="481" spans="1:26" ht="14.25" customHeight="1" x14ac:dyDescent="0.3">
      <c r="A481" s="256"/>
      <c r="B481" s="256"/>
      <c r="C481" s="257"/>
      <c r="D481" s="213"/>
      <c r="E481" s="231"/>
      <c r="F481" s="231"/>
      <c r="G481" s="213"/>
      <c r="H481" s="258"/>
      <c r="I481" s="213"/>
      <c r="J481" s="259"/>
      <c r="K481" s="249"/>
      <c r="L481" s="249"/>
      <c r="M481" s="258"/>
      <c r="N481" s="258"/>
      <c r="O481" s="258"/>
      <c r="P481" s="258"/>
      <c r="Q481" s="258"/>
      <c r="R481" s="258"/>
      <c r="S481" s="258"/>
      <c r="T481" s="258"/>
      <c r="U481" s="258"/>
      <c r="V481" s="258"/>
      <c r="W481" s="258"/>
      <c r="X481" s="258"/>
      <c r="Y481" s="258"/>
      <c r="Z481" s="258"/>
    </row>
    <row r="482" spans="1:26" ht="14.25" customHeight="1" x14ac:dyDescent="0.3">
      <c r="A482" s="256"/>
      <c r="B482" s="256"/>
      <c r="C482" s="257"/>
      <c r="D482" s="213"/>
      <c r="E482" s="231"/>
      <c r="F482" s="231"/>
      <c r="G482" s="213"/>
      <c r="H482" s="258"/>
      <c r="I482" s="213"/>
      <c r="J482" s="259"/>
      <c r="K482" s="249"/>
      <c r="L482" s="249"/>
      <c r="M482" s="258"/>
      <c r="N482" s="258"/>
      <c r="O482" s="258"/>
      <c r="P482" s="258"/>
      <c r="Q482" s="258"/>
      <c r="R482" s="258"/>
      <c r="S482" s="258"/>
      <c r="T482" s="258"/>
      <c r="U482" s="258"/>
      <c r="V482" s="258"/>
      <c r="W482" s="258"/>
      <c r="X482" s="258"/>
      <c r="Y482" s="258"/>
      <c r="Z482" s="258"/>
    </row>
    <row r="483" spans="1:26" ht="14.25" customHeight="1" x14ac:dyDescent="0.3">
      <c r="A483" s="256"/>
      <c r="B483" s="256"/>
      <c r="C483" s="257"/>
      <c r="D483" s="213"/>
      <c r="E483" s="231"/>
      <c r="F483" s="231"/>
      <c r="G483" s="213"/>
      <c r="H483" s="258"/>
      <c r="I483" s="213"/>
      <c r="J483" s="259"/>
      <c r="K483" s="249"/>
      <c r="L483" s="249"/>
      <c r="M483" s="258"/>
      <c r="N483" s="258"/>
      <c r="O483" s="258"/>
      <c r="P483" s="258"/>
      <c r="Q483" s="258"/>
      <c r="R483" s="258"/>
      <c r="S483" s="258"/>
      <c r="T483" s="258"/>
      <c r="U483" s="258"/>
      <c r="V483" s="258"/>
      <c r="W483" s="258"/>
      <c r="X483" s="258"/>
      <c r="Y483" s="258"/>
      <c r="Z483" s="258"/>
    </row>
    <row r="484" spans="1:26" ht="14.25" customHeight="1" x14ac:dyDescent="0.3">
      <c r="A484" s="256"/>
      <c r="B484" s="256"/>
      <c r="C484" s="257"/>
      <c r="D484" s="213"/>
      <c r="E484" s="231"/>
      <c r="F484" s="231"/>
      <c r="G484" s="213"/>
      <c r="H484" s="258"/>
      <c r="I484" s="213"/>
      <c r="J484" s="259"/>
      <c r="K484" s="249"/>
      <c r="L484" s="249"/>
      <c r="M484" s="258"/>
      <c r="N484" s="258"/>
      <c r="O484" s="258"/>
      <c r="P484" s="258"/>
      <c r="Q484" s="258"/>
      <c r="R484" s="258"/>
      <c r="S484" s="258"/>
      <c r="T484" s="258"/>
      <c r="U484" s="258"/>
      <c r="V484" s="258"/>
      <c r="W484" s="258"/>
      <c r="X484" s="258"/>
      <c r="Y484" s="258"/>
      <c r="Z484" s="258"/>
    </row>
    <row r="485" spans="1:26" ht="14.25" customHeight="1" x14ac:dyDescent="0.3">
      <c r="A485" s="256"/>
      <c r="B485" s="256"/>
      <c r="C485" s="257"/>
      <c r="D485" s="213"/>
      <c r="E485" s="231"/>
      <c r="F485" s="231"/>
      <c r="G485" s="213"/>
      <c r="H485" s="258"/>
      <c r="I485" s="213"/>
      <c r="J485" s="259"/>
      <c r="K485" s="249"/>
      <c r="L485" s="249"/>
      <c r="M485" s="258"/>
      <c r="N485" s="258"/>
      <c r="O485" s="258"/>
      <c r="P485" s="258"/>
      <c r="Q485" s="258"/>
      <c r="R485" s="258"/>
      <c r="S485" s="258"/>
      <c r="T485" s="258"/>
      <c r="U485" s="258"/>
      <c r="V485" s="258"/>
      <c r="W485" s="258"/>
      <c r="X485" s="258"/>
      <c r="Y485" s="258"/>
      <c r="Z485" s="258"/>
    </row>
    <row r="486" spans="1:26" ht="14.25" customHeight="1" x14ac:dyDescent="0.3">
      <c r="A486" s="256"/>
      <c r="B486" s="256"/>
      <c r="C486" s="257"/>
      <c r="D486" s="213"/>
      <c r="E486" s="231"/>
      <c r="F486" s="231"/>
      <c r="G486" s="213"/>
      <c r="H486" s="258"/>
      <c r="I486" s="213"/>
      <c r="J486" s="259"/>
      <c r="K486" s="249"/>
      <c r="L486" s="249"/>
      <c r="M486" s="258"/>
      <c r="N486" s="258"/>
      <c r="O486" s="258"/>
      <c r="P486" s="258"/>
      <c r="Q486" s="258"/>
      <c r="R486" s="258"/>
      <c r="S486" s="258"/>
      <c r="T486" s="258"/>
      <c r="U486" s="258"/>
      <c r="V486" s="258"/>
      <c r="W486" s="258"/>
      <c r="X486" s="258"/>
      <c r="Y486" s="258"/>
      <c r="Z486" s="258"/>
    </row>
    <row r="487" spans="1:26" ht="14.25" customHeight="1" x14ac:dyDescent="0.3">
      <c r="A487" s="256"/>
      <c r="B487" s="256"/>
      <c r="C487" s="257"/>
      <c r="D487" s="213"/>
      <c r="E487" s="231"/>
      <c r="F487" s="231"/>
      <c r="G487" s="213"/>
      <c r="H487" s="258"/>
      <c r="I487" s="213"/>
      <c r="J487" s="259"/>
      <c r="K487" s="249"/>
      <c r="L487" s="249"/>
      <c r="M487" s="258"/>
      <c r="N487" s="258"/>
      <c r="O487" s="258"/>
      <c r="P487" s="258"/>
      <c r="Q487" s="258"/>
      <c r="R487" s="258"/>
      <c r="S487" s="258"/>
      <c r="T487" s="258"/>
      <c r="U487" s="258"/>
      <c r="V487" s="258"/>
      <c r="W487" s="258"/>
      <c r="X487" s="258"/>
      <c r="Y487" s="258"/>
      <c r="Z487" s="258"/>
    </row>
    <row r="488" spans="1:26" ht="14.25" customHeight="1" x14ac:dyDescent="0.3">
      <c r="A488" s="256"/>
      <c r="B488" s="256"/>
      <c r="C488" s="257"/>
      <c r="D488" s="213"/>
      <c r="E488" s="231"/>
      <c r="F488" s="231"/>
      <c r="G488" s="213"/>
      <c r="H488" s="258"/>
      <c r="I488" s="213"/>
      <c r="J488" s="259"/>
      <c r="K488" s="249"/>
      <c r="L488" s="249"/>
      <c r="M488" s="258"/>
      <c r="N488" s="258"/>
      <c r="O488" s="258"/>
      <c r="P488" s="258"/>
      <c r="Q488" s="258"/>
      <c r="R488" s="258"/>
      <c r="S488" s="258"/>
      <c r="T488" s="258"/>
      <c r="U488" s="258"/>
      <c r="V488" s="258"/>
      <c r="W488" s="258"/>
      <c r="X488" s="258"/>
      <c r="Y488" s="258"/>
      <c r="Z488" s="258"/>
    </row>
    <row r="489" spans="1:26" ht="14.25" customHeight="1" x14ac:dyDescent="0.3">
      <c r="A489" s="256"/>
      <c r="B489" s="256"/>
      <c r="C489" s="257"/>
      <c r="D489" s="213"/>
      <c r="E489" s="231"/>
      <c r="F489" s="231"/>
      <c r="G489" s="213"/>
      <c r="H489" s="258"/>
      <c r="I489" s="213"/>
      <c r="J489" s="259"/>
      <c r="K489" s="249"/>
      <c r="L489" s="249"/>
      <c r="M489" s="258"/>
      <c r="N489" s="258"/>
      <c r="O489" s="258"/>
      <c r="P489" s="258"/>
      <c r="Q489" s="258"/>
      <c r="R489" s="258"/>
      <c r="S489" s="258"/>
      <c r="T489" s="258"/>
      <c r="U489" s="258"/>
      <c r="V489" s="258"/>
      <c r="W489" s="258"/>
      <c r="X489" s="258"/>
      <c r="Y489" s="258"/>
      <c r="Z489" s="258"/>
    </row>
    <row r="490" spans="1:26" ht="14.25" customHeight="1" x14ac:dyDescent="0.3">
      <c r="A490" s="256"/>
      <c r="B490" s="256"/>
      <c r="C490" s="257"/>
      <c r="D490" s="213"/>
      <c r="E490" s="231"/>
      <c r="F490" s="231"/>
      <c r="G490" s="213"/>
      <c r="H490" s="258"/>
      <c r="I490" s="213"/>
      <c r="J490" s="259"/>
      <c r="K490" s="249"/>
      <c r="L490" s="249"/>
      <c r="M490" s="258"/>
      <c r="N490" s="258"/>
      <c r="O490" s="258"/>
      <c r="P490" s="258"/>
      <c r="Q490" s="258"/>
      <c r="R490" s="258"/>
      <c r="S490" s="258"/>
      <c r="T490" s="258"/>
      <c r="U490" s="258"/>
      <c r="V490" s="258"/>
      <c r="W490" s="258"/>
      <c r="X490" s="258"/>
      <c r="Y490" s="258"/>
      <c r="Z490" s="258"/>
    </row>
    <row r="491" spans="1:26" ht="14.25" customHeight="1" x14ac:dyDescent="0.3">
      <c r="A491" s="256"/>
      <c r="B491" s="256"/>
      <c r="C491" s="257"/>
      <c r="D491" s="213"/>
      <c r="E491" s="231"/>
      <c r="F491" s="231"/>
      <c r="G491" s="213"/>
      <c r="H491" s="258"/>
      <c r="I491" s="213"/>
      <c r="J491" s="259"/>
      <c r="K491" s="249"/>
      <c r="L491" s="249"/>
      <c r="M491" s="258"/>
      <c r="N491" s="258"/>
      <c r="O491" s="258"/>
      <c r="P491" s="258"/>
      <c r="Q491" s="258"/>
      <c r="R491" s="258"/>
      <c r="S491" s="258"/>
      <c r="T491" s="258"/>
      <c r="U491" s="258"/>
      <c r="V491" s="258"/>
      <c r="W491" s="258"/>
      <c r="X491" s="258"/>
      <c r="Y491" s="258"/>
      <c r="Z491" s="258"/>
    </row>
    <row r="492" spans="1:26" ht="14.25" customHeight="1" x14ac:dyDescent="0.3">
      <c r="A492" s="256"/>
      <c r="B492" s="256"/>
      <c r="C492" s="257"/>
      <c r="D492" s="213"/>
      <c r="E492" s="231"/>
      <c r="F492" s="231"/>
      <c r="G492" s="213"/>
      <c r="H492" s="258"/>
      <c r="I492" s="213"/>
      <c r="J492" s="259"/>
      <c r="K492" s="249"/>
      <c r="L492" s="249"/>
      <c r="M492" s="258"/>
      <c r="N492" s="258"/>
      <c r="O492" s="258"/>
      <c r="P492" s="258"/>
      <c r="Q492" s="258"/>
      <c r="R492" s="258"/>
      <c r="S492" s="258"/>
      <c r="T492" s="258"/>
      <c r="U492" s="258"/>
      <c r="V492" s="258"/>
      <c r="W492" s="258"/>
      <c r="X492" s="258"/>
      <c r="Y492" s="258"/>
      <c r="Z492" s="258"/>
    </row>
    <row r="493" spans="1:26" ht="14.25" customHeight="1" x14ac:dyDescent="0.3">
      <c r="A493" s="256"/>
      <c r="B493" s="256"/>
      <c r="C493" s="257"/>
      <c r="D493" s="213"/>
      <c r="E493" s="231"/>
      <c r="F493" s="231"/>
      <c r="G493" s="213"/>
      <c r="H493" s="258"/>
      <c r="I493" s="213"/>
      <c r="J493" s="259"/>
      <c r="K493" s="249"/>
      <c r="L493" s="249"/>
      <c r="M493" s="258"/>
      <c r="N493" s="258"/>
      <c r="O493" s="258"/>
      <c r="P493" s="258"/>
      <c r="Q493" s="258"/>
      <c r="R493" s="258"/>
      <c r="S493" s="258"/>
      <c r="T493" s="258"/>
      <c r="U493" s="258"/>
      <c r="V493" s="258"/>
      <c r="W493" s="258"/>
      <c r="X493" s="258"/>
      <c r="Y493" s="258"/>
      <c r="Z493" s="258"/>
    </row>
    <row r="494" spans="1:26" ht="14.25" customHeight="1" x14ac:dyDescent="0.3">
      <c r="A494" s="256"/>
      <c r="B494" s="256"/>
      <c r="C494" s="257"/>
      <c r="D494" s="213"/>
      <c r="E494" s="231"/>
      <c r="F494" s="231"/>
      <c r="G494" s="213"/>
      <c r="H494" s="258"/>
      <c r="I494" s="213"/>
      <c r="J494" s="259"/>
      <c r="K494" s="249"/>
      <c r="L494" s="249"/>
      <c r="M494" s="258"/>
      <c r="N494" s="258"/>
      <c r="O494" s="258"/>
      <c r="P494" s="258"/>
      <c r="Q494" s="258"/>
      <c r="R494" s="258"/>
      <c r="S494" s="258"/>
      <c r="T494" s="258"/>
      <c r="U494" s="258"/>
      <c r="V494" s="258"/>
      <c r="W494" s="258"/>
      <c r="X494" s="258"/>
      <c r="Y494" s="258"/>
      <c r="Z494" s="258"/>
    </row>
    <row r="495" spans="1:26" ht="14.25" customHeight="1" x14ac:dyDescent="0.3">
      <c r="A495" s="256"/>
      <c r="B495" s="256"/>
      <c r="C495" s="257"/>
      <c r="D495" s="213"/>
      <c r="E495" s="231"/>
      <c r="F495" s="231"/>
      <c r="G495" s="213"/>
      <c r="H495" s="258"/>
      <c r="I495" s="213"/>
      <c r="J495" s="259"/>
      <c r="K495" s="249"/>
      <c r="L495" s="249"/>
      <c r="M495" s="258"/>
      <c r="N495" s="258"/>
      <c r="O495" s="258"/>
      <c r="P495" s="258"/>
      <c r="Q495" s="258"/>
      <c r="R495" s="258"/>
      <c r="S495" s="258"/>
      <c r="T495" s="258"/>
      <c r="U495" s="258"/>
      <c r="V495" s="258"/>
      <c r="W495" s="258"/>
      <c r="X495" s="258"/>
      <c r="Y495" s="258"/>
      <c r="Z495" s="258"/>
    </row>
    <row r="496" spans="1:26" ht="14.25" customHeight="1" x14ac:dyDescent="0.3">
      <c r="A496" s="256"/>
      <c r="B496" s="256"/>
      <c r="C496" s="257"/>
      <c r="D496" s="213"/>
      <c r="E496" s="231"/>
      <c r="F496" s="231"/>
      <c r="G496" s="213"/>
      <c r="H496" s="258"/>
      <c r="I496" s="213"/>
      <c r="J496" s="259"/>
      <c r="K496" s="249"/>
      <c r="L496" s="249"/>
      <c r="M496" s="258"/>
      <c r="N496" s="258"/>
      <c r="O496" s="258"/>
      <c r="P496" s="258"/>
      <c r="Q496" s="258"/>
      <c r="R496" s="258"/>
      <c r="S496" s="258"/>
      <c r="T496" s="258"/>
      <c r="U496" s="258"/>
      <c r="V496" s="258"/>
      <c r="W496" s="258"/>
      <c r="X496" s="258"/>
      <c r="Y496" s="258"/>
      <c r="Z496" s="258"/>
    </row>
    <row r="497" spans="1:26" ht="14.25" customHeight="1" x14ac:dyDescent="0.3">
      <c r="A497" s="256"/>
      <c r="B497" s="256"/>
      <c r="C497" s="257"/>
      <c r="D497" s="213"/>
      <c r="E497" s="231"/>
      <c r="F497" s="231"/>
      <c r="G497" s="213"/>
      <c r="H497" s="258"/>
      <c r="I497" s="213"/>
      <c r="J497" s="259"/>
      <c r="K497" s="249"/>
      <c r="L497" s="249"/>
      <c r="M497" s="258"/>
      <c r="N497" s="258"/>
      <c r="O497" s="258"/>
      <c r="P497" s="258"/>
      <c r="Q497" s="258"/>
      <c r="R497" s="258"/>
      <c r="S497" s="258"/>
      <c r="T497" s="258"/>
      <c r="U497" s="258"/>
      <c r="V497" s="258"/>
      <c r="W497" s="258"/>
      <c r="X497" s="258"/>
      <c r="Y497" s="258"/>
      <c r="Z497" s="258"/>
    </row>
    <row r="498" spans="1:26" ht="14.25" customHeight="1" x14ac:dyDescent="0.3">
      <c r="A498" s="256"/>
      <c r="B498" s="256"/>
      <c r="C498" s="257"/>
      <c r="D498" s="213"/>
      <c r="E498" s="231"/>
      <c r="F498" s="231"/>
      <c r="G498" s="213"/>
      <c r="H498" s="258"/>
      <c r="I498" s="213"/>
      <c r="J498" s="259"/>
      <c r="K498" s="249"/>
      <c r="L498" s="249"/>
      <c r="M498" s="258"/>
      <c r="N498" s="258"/>
      <c r="O498" s="258"/>
      <c r="P498" s="258"/>
      <c r="Q498" s="258"/>
      <c r="R498" s="258"/>
      <c r="S498" s="258"/>
      <c r="T498" s="258"/>
      <c r="U498" s="258"/>
      <c r="V498" s="258"/>
      <c r="W498" s="258"/>
      <c r="X498" s="258"/>
      <c r="Y498" s="258"/>
      <c r="Z498" s="258"/>
    </row>
    <row r="499" spans="1:26" ht="14.25" customHeight="1" x14ac:dyDescent="0.3">
      <c r="A499" s="256"/>
      <c r="B499" s="256"/>
      <c r="C499" s="257"/>
      <c r="D499" s="213"/>
      <c r="E499" s="231"/>
      <c r="F499" s="231"/>
      <c r="G499" s="213"/>
      <c r="H499" s="258"/>
      <c r="I499" s="213"/>
      <c r="J499" s="259"/>
      <c r="K499" s="249"/>
      <c r="L499" s="249"/>
      <c r="M499" s="258"/>
      <c r="N499" s="258"/>
      <c r="O499" s="258"/>
      <c r="P499" s="258"/>
      <c r="Q499" s="258"/>
      <c r="R499" s="258"/>
      <c r="S499" s="258"/>
      <c r="T499" s="258"/>
      <c r="U499" s="258"/>
      <c r="V499" s="258"/>
      <c r="W499" s="258"/>
      <c r="X499" s="258"/>
      <c r="Y499" s="258"/>
      <c r="Z499" s="258"/>
    </row>
    <row r="500" spans="1:26" ht="14.25" customHeight="1" x14ac:dyDescent="0.3">
      <c r="A500" s="256"/>
      <c r="B500" s="256"/>
      <c r="C500" s="257"/>
      <c r="D500" s="213"/>
      <c r="E500" s="231"/>
      <c r="F500" s="231"/>
      <c r="G500" s="213"/>
      <c r="H500" s="258"/>
      <c r="I500" s="213"/>
      <c r="J500" s="259"/>
      <c r="K500" s="249"/>
      <c r="L500" s="249"/>
      <c r="M500" s="258"/>
      <c r="N500" s="258"/>
      <c r="O500" s="258"/>
      <c r="P500" s="258"/>
      <c r="Q500" s="258"/>
      <c r="R500" s="258"/>
      <c r="S500" s="258"/>
      <c r="T500" s="258"/>
      <c r="U500" s="258"/>
      <c r="V500" s="258"/>
      <c r="W500" s="258"/>
      <c r="X500" s="258"/>
      <c r="Y500" s="258"/>
      <c r="Z500" s="258"/>
    </row>
    <row r="501" spans="1:26" ht="14.25" customHeight="1" x14ac:dyDescent="0.3">
      <c r="A501" s="256"/>
      <c r="B501" s="256"/>
      <c r="C501" s="257"/>
      <c r="D501" s="213"/>
      <c r="E501" s="231"/>
      <c r="F501" s="231"/>
      <c r="G501" s="213"/>
      <c r="H501" s="258"/>
      <c r="I501" s="213"/>
      <c r="J501" s="259"/>
      <c r="K501" s="249"/>
      <c r="L501" s="249"/>
      <c r="M501" s="258"/>
      <c r="N501" s="258"/>
      <c r="O501" s="258"/>
      <c r="P501" s="258"/>
      <c r="Q501" s="258"/>
      <c r="R501" s="258"/>
      <c r="S501" s="258"/>
      <c r="T501" s="258"/>
      <c r="U501" s="258"/>
      <c r="V501" s="258"/>
      <c r="W501" s="258"/>
      <c r="X501" s="258"/>
      <c r="Y501" s="258"/>
      <c r="Z501" s="258"/>
    </row>
    <row r="502" spans="1:26" ht="14.25" customHeight="1" x14ac:dyDescent="0.3">
      <c r="A502" s="256"/>
      <c r="B502" s="256"/>
      <c r="C502" s="257"/>
      <c r="D502" s="213"/>
      <c r="E502" s="231"/>
      <c r="F502" s="231"/>
      <c r="G502" s="213"/>
      <c r="H502" s="258"/>
      <c r="I502" s="213"/>
      <c r="J502" s="259"/>
      <c r="K502" s="249"/>
      <c r="L502" s="249"/>
      <c r="M502" s="258"/>
      <c r="N502" s="258"/>
      <c r="O502" s="258"/>
      <c r="P502" s="258"/>
      <c r="Q502" s="258"/>
      <c r="R502" s="258"/>
      <c r="S502" s="258"/>
      <c r="T502" s="258"/>
      <c r="U502" s="258"/>
      <c r="V502" s="258"/>
      <c r="W502" s="258"/>
      <c r="X502" s="258"/>
      <c r="Y502" s="258"/>
      <c r="Z502" s="258"/>
    </row>
    <row r="503" spans="1:26" ht="14.25" customHeight="1" x14ac:dyDescent="0.3">
      <c r="A503" s="256"/>
      <c r="B503" s="256"/>
      <c r="C503" s="257"/>
      <c r="D503" s="213"/>
      <c r="E503" s="231"/>
      <c r="F503" s="231"/>
      <c r="G503" s="213"/>
      <c r="H503" s="258"/>
      <c r="I503" s="213"/>
      <c r="J503" s="259"/>
      <c r="K503" s="249"/>
      <c r="L503" s="249"/>
      <c r="M503" s="258"/>
      <c r="N503" s="258"/>
      <c r="O503" s="258"/>
      <c r="P503" s="258"/>
      <c r="Q503" s="258"/>
      <c r="R503" s="258"/>
      <c r="S503" s="258"/>
      <c r="T503" s="258"/>
      <c r="U503" s="258"/>
      <c r="V503" s="258"/>
      <c r="W503" s="258"/>
      <c r="X503" s="258"/>
      <c r="Y503" s="258"/>
      <c r="Z503" s="258"/>
    </row>
    <row r="504" spans="1:26" ht="14.25" customHeight="1" x14ac:dyDescent="0.3">
      <c r="A504" s="256"/>
      <c r="B504" s="256"/>
      <c r="C504" s="257"/>
      <c r="D504" s="213"/>
      <c r="E504" s="231"/>
      <c r="F504" s="231"/>
      <c r="G504" s="213"/>
      <c r="H504" s="258"/>
      <c r="I504" s="213"/>
      <c r="J504" s="259"/>
      <c r="K504" s="249"/>
      <c r="L504" s="249"/>
      <c r="M504" s="258"/>
      <c r="N504" s="258"/>
      <c r="O504" s="258"/>
      <c r="P504" s="258"/>
      <c r="Q504" s="258"/>
      <c r="R504" s="258"/>
      <c r="S504" s="258"/>
      <c r="T504" s="258"/>
      <c r="U504" s="258"/>
      <c r="V504" s="258"/>
      <c r="W504" s="258"/>
      <c r="X504" s="258"/>
      <c r="Y504" s="258"/>
      <c r="Z504" s="258"/>
    </row>
    <row r="505" spans="1:26" ht="14.25" customHeight="1" x14ac:dyDescent="0.3">
      <c r="A505" s="256"/>
      <c r="B505" s="256"/>
      <c r="C505" s="257"/>
      <c r="D505" s="213"/>
      <c r="E505" s="231"/>
      <c r="F505" s="231"/>
      <c r="G505" s="213"/>
      <c r="H505" s="258"/>
      <c r="I505" s="213"/>
      <c r="J505" s="259"/>
      <c r="K505" s="249"/>
      <c r="L505" s="249"/>
      <c r="M505" s="258"/>
      <c r="N505" s="258"/>
      <c r="O505" s="258"/>
      <c r="P505" s="258"/>
      <c r="Q505" s="258"/>
      <c r="R505" s="258"/>
      <c r="S505" s="258"/>
      <c r="T505" s="258"/>
      <c r="U505" s="258"/>
      <c r="V505" s="258"/>
      <c r="W505" s="258"/>
      <c r="X505" s="258"/>
      <c r="Y505" s="258"/>
      <c r="Z505" s="258"/>
    </row>
    <row r="506" spans="1:26" ht="14.25" customHeight="1" x14ac:dyDescent="0.3">
      <c r="A506" s="256"/>
      <c r="B506" s="256"/>
      <c r="C506" s="257"/>
      <c r="D506" s="213"/>
      <c r="E506" s="231"/>
      <c r="F506" s="231"/>
      <c r="G506" s="213"/>
      <c r="H506" s="258"/>
      <c r="I506" s="213"/>
      <c r="J506" s="259"/>
      <c r="K506" s="249"/>
      <c r="L506" s="249"/>
      <c r="M506" s="258"/>
      <c r="N506" s="258"/>
      <c r="O506" s="258"/>
      <c r="P506" s="258"/>
      <c r="Q506" s="258"/>
      <c r="R506" s="258"/>
      <c r="S506" s="258"/>
      <c r="T506" s="258"/>
      <c r="U506" s="258"/>
      <c r="V506" s="258"/>
      <c r="W506" s="258"/>
      <c r="X506" s="258"/>
      <c r="Y506" s="258"/>
      <c r="Z506" s="258"/>
    </row>
    <row r="507" spans="1:26" ht="14.25" customHeight="1" x14ac:dyDescent="0.3">
      <c r="A507" s="256"/>
      <c r="B507" s="256"/>
      <c r="C507" s="257"/>
      <c r="D507" s="213"/>
      <c r="E507" s="231"/>
      <c r="F507" s="231"/>
      <c r="G507" s="213"/>
      <c r="H507" s="258"/>
      <c r="I507" s="213"/>
      <c r="J507" s="259"/>
      <c r="K507" s="249"/>
      <c r="L507" s="249"/>
      <c r="M507" s="258"/>
      <c r="N507" s="258"/>
      <c r="O507" s="258"/>
      <c r="P507" s="258"/>
      <c r="Q507" s="258"/>
      <c r="R507" s="258"/>
      <c r="S507" s="258"/>
      <c r="T507" s="258"/>
      <c r="U507" s="258"/>
      <c r="V507" s="258"/>
      <c r="W507" s="258"/>
      <c r="X507" s="258"/>
      <c r="Y507" s="258"/>
      <c r="Z507" s="258"/>
    </row>
    <row r="508" spans="1:26" ht="14.25" customHeight="1" x14ac:dyDescent="0.3">
      <c r="A508" s="256"/>
      <c r="B508" s="256"/>
      <c r="C508" s="257"/>
      <c r="D508" s="213"/>
      <c r="E508" s="231"/>
      <c r="F508" s="231"/>
      <c r="G508" s="213"/>
      <c r="H508" s="258"/>
      <c r="I508" s="213"/>
      <c r="J508" s="259"/>
      <c r="K508" s="249"/>
      <c r="L508" s="249"/>
      <c r="M508" s="258"/>
      <c r="N508" s="258"/>
      <c r="O508" s="258"/>
      <c r="P508" s="258"/>
      <c r="Q508" s="258"/>
      <c r="R508" s="258"/>
      <c r="S508" s="258"/>
      <c r="T508" s="258"/>
      <c r="U508" s="258"/>
      <c r="V508" s="258"/>
      <c r="W508" s="258"/>
      <c r="X508" s="258"/>
      <c r="Y508" s="258"/>
      <c r="Z508" s="258"/>
    </row>
    <row r="509" spans="1:26" ht="14.25" customHeight="1" x14ac:dyDescent="0.3">
      <c r="A509" s="256"/>
      <c r="B509" s="256"/>
      <c r="C509" s="257"/>
      <c r="D509" s="213"/>
      <c r="E509" s="231"/>
      <c r="F509" s="231"/>
      <c r="G509" s="213"/>
      <c r="H509" s="258"/>
      <c r="I509" s="213"/>
      <c r="J509" s="259"/>
      <c r="K509" s="249"/>
      <c r="L509" s="249"/>
      <c r="M509" s="258"/>
      <c r="N509" s="258"/>
      <c r="O509" s="258"/>
      <c r="P509" s="258"/>
      <c r="Q509" s="258"/>
      <c r="R509" s="258"/>
      <c r="S509" s="258"/>
      <c r="T509" s="258"/>
      <c r="U509" s="258"/>
      <c r="V509" s="258"/>
      <c r="W509" s="258"/>
      <c r="X509" s="258"/>
      <c r="Y509" s="258"/>
      <c r="Z509" s="258"/>
    </row>
    <row r="510" spans="1:26" ht="14.25" customHeight="1" x14ac:dyDescent="0.3">
      <c r="A510" s="256"/>
      <c r="B510" s="256"/>
      <c r="C510" s="257"/>
      <c r="D510" s="213"/>
      <c r="E510" s="231"/>
      <c r="F510" s="231"/>
      <c r="G510" s="213"/>
      <c r="H510" s="258"/>
      <c r="I510" s="213"/>
      <c r="J510" s="259"/>
      <c r="K510" s="249"/>
      <c r="L510" s="249"/>
      <c r="M510" s="258"/>
      <c r="N510" s="258"/>
      <c r="O510" s="258"/>
      <c r="P510" s="258"/>
      <c r="Q510" s="258"/>
      <c r="R510" s="258"/>
      <c r="S510" s="258"/>
      <c r="T510" s="258"/>
      <c r="U510" s="258"/>
      <c r="V510" s="258"/>
      <c r="W510" s="258"/>
      <c r="X510" s="258"/>
      <c r="Y510" s="258"/>
      <c r="Z510" s="258"/>
    </row>
    <row r="511" spans="1:26" ht="14.25" customHeight="1" x14ac:dyDescent="0.3">
      <c r="A511" s="256"/>
      <c r="B511" s="256"/>
      <c r="C511" s="257"/>
      <c r="D511" s="213"/>
      <c r="E511" s="231"/>
      <c r="F511" s="231"/>
      <c r="G511" s="213"/>
      <c r="H511" s="258"/>
      <c r="I511" s="213"/>
      <c r="J511" s="259"/>
      <c r="K511" s="249"/>
      <c r="L511" s="249"/>
      <c r="M511" s="258"/>
      <c r="N511" s="258"/>
      <c r="O511" s="258"/>
      <c r="P511" s="258"/>
      <c r="Q511" s="258"/>
      <c r="R511" s="258"/>
      <c r="S511" s="258"/>
      <c r="T511" s="258"/>
      <c r="U511" s="258"/>
      <c r="V511" s="258"/>
      <c r="W511" s="258"/>
      <c r="X511" s="258"/>
      <c r="Y511" s="258"/>
      <c r="Z511" s="258"/>
    </row>
    <row r="512" spans="1:26" ht="14.25" customHeight="1" x14ac:dyDescent="0.3">
      <c r="A512" s="256"/>
      <c r="B512" s="256"/>
      <c r="C512" s="257"/>
      <c r="D512" s="213"/>
      <c r="E512" s="231"/>
      <c r="F512" s="231"/>
      <c r="G512" s="213"/>
      <c r="H512" s="258"/>
      <c r="I512" s="213"/>
      <c r="J512" s="259"/>
      <c r="K512" s="249"/>
      <c r="L512" s="249"/>
      <c r="M512" s="258"/>
      <c r="N512" s="258"/>
      <c r="O512" s="258"/>
      <c r="P512" s="258"/>
      <c r="Q512" s="258"/>
      <c r="R512" s="258"/>
      <c r="S512" s="258"/>
      <c r="T512" s="258"/>
      <c r="U512" s="258"/>
      <c r="V512" s="258"/>
      <c r="W512" s="258"/>
      <c r="X512" s="258"/>
      <c r="Y512" s="258"/>
      <c r="Z512" s="258"/>
    </row>
    <row r="513" spans="1:26" ht="14.25" customHeight="1" x14ac:dyDescent="0.3">
      <c r="A513" s="256"/>
      <c r="B513" s="256"/>
      <c r="C513" s="257"/>
      <c r="D513" s="213"/>
      <c r="E513" s="231"/>
      <c r="F513" s="231"/>
      <c r="G513" s="213"/>
      <c r="H513" s="258"/>
      <c r="I513" s="213"/>
      <c r="J513" s="259"/>
      <c r="K513" s="249"/>
      <c r="L513" s="249"/>
      <c r="M513" s="258"/>
      <c r="N513" s="258"/>
      <c r="O513" s="258"/>
      <c r="P513" s="258"/>
      <c r="Q513" s="258"/>
      <c r="R513" s="258"/>
      <c r="S513" s="258"/>
      <c r="T513" s="258"/>
      <c r="U513" s="258"/>
      <c r="V513" s="258"/>
      <c r="W513" s="258"/>
      <c r="X513" s="258"/>
      <c r="Y513" s="258"/>
      <c r="Z513" s="258"/>
    </row>
    <row r="514" spans="1:26" ht="14.25" customHeight="1" x14ac:dyDescent="0.3">
      <c r="A514" s="256"/>
      <c r="B514" s="256"/>
      <c r="C514" s="257"/>
      <c r="D514" s="213"/>
      <c r="E514" s="231"/>
      <c r="F514" s="231"/>
      <c r="G514" s="213"/>
      <c r="H514" s="258"/>
      <c r="I514" s="213"/>
      <c r="J514" s="259"/>
      <c r="K514" s="249"/>
      <c r="L514" s="249"/>
      <c r="M514" s="258"/>
      <c r="N514" s="258"/>
      <c r="O514" s="258"/>
      <c r="P514" s="258"/>
      <c r="Q514" s="258"/>
      <c r="R514" s="258"/>
      <c r="S514" s="258"/>
      <c r="T514" s="258"/>
      <c r="U514" s="258"/>
      <c r="V514" s="258"/>
      <c r="W514" s="258"/>
      <c r="X514" s="258"/>
      <c r="Y514" s="258"/>
      <c r="Z514" s="258"/>
    </row>
    <row r="515" spans="1:26" ht="14.25" customHeight="1" x14ac:dyDescent="0.3">
      <c r="A515" s="256"/>
      <c r="B515" s="256"/>
      <c r="C515" s="257"/>
      <c r="D515" s="213"/>
      <c r="E515" s="231"/>
      <c r="F515" s="231"/>
      <c r="G515" s="213"/>
      <c r="H515" s="258"/>
      <c r="I515" s="213"/>
      <c r="J515" s="259"/>
      <c r="K515" s="249"/>
      <c r="L515" s="249"/>
      <c r="M515" s="258"/>
      <c r="N515" s="258"/>
      <c r="O515" s="258"/>
      <c r="P515" s="258"/>
      <c r="Q515" s="258"/>
      <c r="R515" s="258"/>
      <c r="S515" s="258"/>
      <c r="T515" s="258"/>
      <c r="U515" s="258"/>
      <c r="V515" s="258"/>
      <c r="W515" s="258"/>
      <c r="X515" s="258"/>
      <c r="Y515" s="258"/>
      <c r="Z515" s="258"/>
    </row>
    <row r="516" spans="1:26" ht="14.25" customHeight="1" x14ac:dyDescent="0.3">
      <c r="A516" s="256"/>
      <c r="B516" s="256"/>
      <c r="C516" s="257"/>
      <c r="D516" s="213"/>
      <c r="E516" s="231"/>
      <c r="F516" s="231"/>
      <c r="G516" s="213"/>
      <c r="H516" s="258"/>
      <c r="I516" s="213"/>
      <c r="J516" s="259"/>
      <c r="K516" s="249"/>
      <c r="L516" s="249"/>
      <c r="M516" s="258"/>
      <c r="N516" s="258"/>
      <c r="O516" s="258"/>
      <c r="P516" s="258"/>
      <c r="Q516" s="258"/>
      <c r="R516" s="258"/>
      <c r="S516" s="258"/>
      <c r="T516" s="258"/>
      <c r="U516" s="258"/>
      <c r="V516" s="258"/>
      <c r="W516" s="258"/>
      <c r="X516" s="258"/>
      <c r="Y516" s="258"/>
      <c r="Z516" s="258"/>
    </row>
    <row r="517" spans="1:26" ht="14.25" customHeight="1" x14ac:dyDescent="0.3">
      <c r="A517" s="256"/>
      <c r="B517" s="256"/>
      <c r="C517" s="257"/>
      <c r="D517" s="213"/>
      <c r="E517" s="231"/>
      <c r="F517" s="231"/>
      <c r="G517" s="213"/>
      <c r="H517" s="258"/>
      <c r="I517" s="213"/>
      <c r="J517" s="259"/>
      <c r="K517" s="249"/>
      <c r="L517" s="249"/>
      <c r="M517" s="258"/>
      <c r="N517" s="258"/>
      <c r="O517" s="258"/>
      <c r="P517" s="258"/>
      <c r="Q517" s="258"/>
      <c r="R517" s="258"/>
      <c r="S517" s="258"/>
      <c r="T517" s="258"/>
      <c r="U517" s="258"/>
      <c r="V517" s="258"/>
      <c r="W517" s="258"/>
      <c r="X517" s="258"/>
      <c r="Y517" s="258"/>
      <c r="Z517" s="258"/>
    </row>
    <row r="518" spans="1:26" ht="14.25" customHeight="1" x14ac:dyDescent="0.3">
      <c r="A518" s="256"/>
      <c r="B518" s="256"/>
      <c r="C518" s="257"/>
      <c r="D518" s="213"/>
      <c r="E518" s="231"/>
      <c r="F518" s="231"/>
      <c r="G518" s="213"/>
      <c r="H518" s="258"/>
      <c r="I518" s="213"/>
      <c r="J518" s="259"/>
      <c r="K518" s="249"/>
      <c r="L518" s="249"/>
      <c r="M518" s="258"/>
      <c r="N518" s="258"/>
      <c r="O518" s="258"/>
      <c r="P518" s="258"/>
      <c r="Q518" s="258"/>
      <c r="R518" s="258"/>
      <c r="S518" s="258"/>
      <c r="T518" s="258"/>
      <c r="U518" s="258"/>
      <c r="V518" s="258"/>
      <c r="W518" s="258"/>
      <c r="X518" s="258"/>
      <c r="Y518" s="258"/>
      <c r="Z518" s="258"/>
    </row>
    <row r="519" spans="1:26" ht="14.25" customHeight="1" x14ac:dyDescent="0.3">
      <c r="A519" s="256"/>
      <c r="B519" s="256"/>
      <c r="C519" s="257"/>
      <c r="D519" s="213"/>
      <c r="E519" s="231"/>
      <c r="F519" s="231"/>
      <c r="G519" s="213"/>
      <c r="H519" s="258"/>
      <c r="I519" s="213"/>
      <c r="J519" s="259"/>
      <c r="K519" s="249"/>
      <c r="L519" s="249"/>
      <c r="M519" s="258"/>
      <c r="N519" s="258"/>
      <c r="O519" s="258"/>
      <c r="P519" s="258"/>
      <c r="Q519" s="258"/>
      <c r="R519" s="258"/>
      <c r="S519" s="258"/>
      <c r="T519" s="258"/>
      <c r="U519" s="258"/>
      <c r="V519" s="258"/>
      <c r="W519" s="258"/>
      <c r="X519" s="258"/>
      <c r="Y519" s="258"/>
      <c r="Z519" s="258"/>
    </row>
    <row r="520" spans="1:26" ht="14.25" customHeight="1" x14ac:dyDescent="0.3">
      <c r="A520" s="256"/>
      <c r="B520" s="256"/>
      <c r="C520" s="257"/>
      <c r="D520" s="213"/>
      <c r="E520" s="231"/>
      <c r="F520" s="231"/>
      <c r="G520" s="213"/>
      <c r="H520" s="258"/>
      <c r="I520" s="213"/>
      <c r="J520" s="259"/>
      <c r="K520" s="249"/>
      <c r="L520" s="249"/>
      <c r="M520" s="258"/>
      <c r="N520" s="258"/>
      <c r="O520" s="258"/>
      <c r="P520" s="258"/>
      <c r="Q520" s="258"/>
      <c r="R520" s="258"/>
      <c r="S520" s="258"/>
      <c r="T520" s="258"/>
      <c r="U520" s="258"/>
      <c r="V520" s="258"/>
      <c r="W520" s="258"/>
      <c r="X520" s="258"/>
      <c r="Y520" s="258"/>
      <c r="Z520" s="258"/>
    </row>
    <row r="521" spans="1:26" ht="14.25" customHeight="1" x14ac:dyDescent="0.3">
      <c r="A521" s="256"/>
      <c r="B521" s="256"/>
      <c r="C521" s="257"/>
      <c r="D521" s="213"/>
      <c r="E521" s="231"/>
      <c r="F521" s="231"/>
      <c r="G521" s="213"/>
      <c r="H521" s="258"/>
      <c r="I521" s="213"/>
      <c r="J521" s="259"/>
      <c r="K521" s="249"/>
      <c r="L521" s="249"/>
      <c r="M521" s="258"/>
      <c r="N521" s="258"/>
      <c r="O521" s="258"/>
      <c r="P521" s="258"/>
      <c r="Q521" s="258"/>
      <c r="R521" s="258"/>
      <c r="S521" s="258"/>
      <c r="T521" s="258"/>
      <c r="U521" s="258"/>
      <c r="V521" s="258"/>
      <c r="W521" s="258"/>
      <c r="X521" s="258"/>
      <c r="Y521" s="258"/>
      <c r="Z521" s="258"/>
    </row>
    <row r="522" spans="1:26" ht="14.25" customHeight="1" x14ac:dyDescent="0.3">
      <c r="A522" s="256"/>
      <c r="B522" s="256"/>
      <c r="C522" s="257"/>
      <c r="D522" s="213"/>
      <c r="E522" s="231"/>
      <c r="F522" s="231"/>
      <c r="G522" s="213"/>
      <c r="H522" s="258"/>
      <c r="I522" s="213"/>
      <c r="J522" s="259"/>
      <c r="K522" s="249"/>
      <c r="L522" s="249"/>
      <c r="M522" s="258"/>
      <c r="N522" s="258"/>
      <c r="O522" s="258"/>
      <c r="P522" s="258"/>
      <c r="Q522" s="258"/>
      <c r="R522" s="258"/>
      <c r="S522" s="258"/>
      <c r="T522" s="258"/>
      <c r="U522" s="258"/>
      <c r="V522" s="258"/>
      <c r="W522" s="258"/>
      <c r="X522" s="258"/>
      <c r="Y522" s="258"/>
      <c r="Z522" s="258"/>
    </row>
    <row r="523" spans="1:26" ht="14.25" customHeight="1" x14ac:dyDescent="0.3">
      <c r="A523" s="256"/>
      <c r="B523" s="256"/>
      <c r="C523" s="257"/>
      <c r="D523" s="213"/>
      <c r="E523" s="231"/>
      <c r="F523" s="231"/>
      <c r="G523" s="213"/>
      <c r="H523" s="258"/>
      <c r="I523" s="213"/>
      <c r="J523" s="259"/>
      <c r="K523" s="249"/>
      <c r="L523" s="249"/>
      <c r="M523" s="258"/>
      <c r="N523" s="258"/>
      <c r="O523" s="258"/>
      <c r="P523" s="258"/>
      <c r="Q523" s="258"/>
      <c r="R523" s="258"/>
      <c r="S523" s="258"/>
      <c r="T523" s="258"/>
      <c r="U523" s="258"/>
      <c r="V523" s="258"/>
      <c r="W523" s="258"/>
      <c r="X523" s="258"/>
      <c r="Y523" s="258"/>
      <c r="Z523" s="258"/>
    </row>
    <row r="524" spans="1:26" ht="14.25" customHeight="1" x14ac:dyDescent="0.3">
      <c r="A524" s="256"/>
      <c r="B524" s="256"/>
      <c r="C524" s="257"/>
      <c r="D524" s="213"/>
      <c r="E524" s="231"/>
      <c r="F524" s="231"/>
      <c r="G524" s="213"/>
      <c r="H524" s="258"/>
      <c r="I524" s="213"/>
      <c r="J524" s="259"/>
      <c r="K524" s="249"/>
      <c r="L524" s="249"/>
      <c r="M524" s="258"/>
      <c r="N524" s="258"/>
      <c r="O524" s="258"/>
      <c r="P524" s="258"/>
      <c r="Q524" s="258"/>
      <c r="R524" s="258"/>
      <c r="S524" s="258"/>
      <c r="T524" s="258"/>
      <c r="U524" s="258"/>
      <c r="V524" s="258"/>
      <c r="W524" s="258"/>
      <c r="X524" s="258"/>
      <c r="Y524" s="258"/>
      <c r="Z524" s="258"/>
    </row>
    <row r="525" spans="1:26" ht="14.25" customHeight="1" x14ac:dyDescent="0.3">
      <c r="A525" s="256"/>
      <c r="B525" s="256"/>
      <c r="C525" s="257"/>
      <c r="D525" s="213"/>
      <c r="E525" s="231"/>
      <c r="F525" s="231"/>
      <c r="G525" s="213"/>
      <c r="H525" s="258"/>
      <c r="I525" s="213"/>
      <c r="J525" s="259"/>
      <c r="K525" s="249"/>
      <c r="L525" s="249"/>
      <c r="M525" s="258"/>
      <c r="N525" s="258"/>
      <c r="O525" s="258"/>
      <c r="P525" s="258"/>
      <c r="Q525" s="258"/>
      <c r="R525" s="258"/>
      <c r="S525" s="258"/>
      <c r="T525" s="258"/>
      <c r="U525" s="258"/>
      <c r="V525" s="258"/>
      <c r="W525" s="258"/>
      <c r="X525" s="258"/>
      <c r="Y525" s="258"/>
      <c r="Z525" s="258"/>
    </row>
    <row r="526" spans="1:26" ht="14.25" customHeight="1" x14ac:dyDescent="0.3">
      <c r="A526" s="256"/>
      <c r="B526" s="256"/>
      <c r="C526" s="257"/>
      <c r="D526" s="213"/>
      <c r="E526" s="231"/>
      <c r="F526" s="231"/>
      <c r="G526" s="213"/>
      <c r="H526" s="258"/>
      <c r="I526" s="213"/>
      <c r="J526" s="259"/>
      <c r="K526" s="249"/>
      <c r="L526" s="249"/>
      <c r="M526" s="258"/>
      <c r="N526" s="258"/>
      <c r="O526" s="258"/>
      <c r="P526" s="258"/>
      <c r="Q526" s="258"/>
      <c r="R526" s="258"/>
      <c r="S526" s="258"/>
      <c r="T526" s="258"/>
      <c r="U526" s="258"/>
      <c r="V526" s="258"/>
      <c r="W526" s="258"/>
      <c r="X526" s="258"/>
      <c r="Y526" s="258"/>
      <c r="Z526" s="258"/>
    </row>
    <row r="527" spans="1:26" ht="14.25" customHeight="1" x14ac:dyDescent="0.3">
      <c r="A527" s="256"/>
      <c r="B527" s="256"/>
      <c r="C527" s="257"/>
      <c r="D527" s="213"/>
      <c r="E527" s="231"/>
      <c r="F527" s="231"/>
      <c r="G527" s="213"/>
      <c r="H527" s="258"/>
      <c r="I527" s="213"/>
      <c r="J527" s="259"/>
      <c r="K527" s="249"/>
      <c r="L527" s="249"/>
      <c r="M527" s="258"/>
      <c r="N527" s="258"/>
      <c r="O527" s="258"/>
      <c r="P527" s="258"/>
      <c r="Q527" s="258"/>
      <c r="R527" s="258"/>
      <c r="S527" s="258"/>
      <c r="T527" s="258"/>
      <c r="U527" s="258"/>
      <c r="V527" s="258"/>
      <c r="W527" s="258"/>
      <c r="X527" s="258"/>
      <c r="Y527" s="258"/>
      <c r="Z527" s="258"/>
    </row>
    <row r="528" spans="1:26" ht="14.25" customHeight="1" x14ac:dyDescent="0.3">
      <c r="A528" s="256"/>
      <c r="B528" s="256"/>
      <c r="C528" s="257"/>
      <c r="D528" s="213"/>
      <c r="E528" s="231"/>
      <c r="F528" s="231"/>
      <c r="G528" s="213"/>
      <c r="H528" s="258"/>
      <c r="I528" s="213"/>
      <c r="J528" s="259"/>
      <c r="K528" s="249"/>
      <c r="L528" s="249"/>
      <c r="M528" s="258"/>
      <c r="N528" s="258"/>
      <c r="O528" s="258"/>
      <c r="P528" s="258"/>
      <c r="Q528" s="258"/>
      <c r="R528" s="258"/>
      <c r="S528" s="258"/>
      <c r="T528" s="258"/>
      <c r="U528" s="258"/>
      <c r="V528" s="258"/>
      <c r="W528" s="258"/>
      <c r="X528" s="258"/>
      <c r="Y528" s="258"/>
      <c r="Z528" s="258"/>
    </row>
    <row r="529" spans="1:26" ht="14.25" customHeight="1" x14ac:dyDescent="0.3">
      <c r="A529" s="256"/>
      <c r="B529" s="256"/>
      <c r="C529" s="257"/>
      <c r="D529" s="213"/>
      <c r="E529" s="231"/>
      <c r="F529" s="231"/>
      <c r="G529" s="213"/>
      <c r="H529" s="258"/>
      <c r="I529" s="213"/>
      <c r="J529" s="259"/>
      <c r="K529" s="249"/>
      <c r="L529" s="249"/>
      <c r="M529" s="258"/>
      <c r="N529" s="258"/>
      <c r="O529" s="258"/>
      <c r="P529" s="258"/>
      <c r="Q529" s="258"/>
      <c r="R529" s="258"/>
      <c r="S529" s="258"/>
      <c r="T529" s="258"/>
      <c r="U529" s="258"/>
      <c r="V529" s="258"/>
      <c r="W529" s="258"/>
      <c r="X529" s="258"/>
      <c r="Y529" s="258"/>
      <c r="Z529" s="258"/>
    </row>
    <row r="530" spans="1:26" ht="14.25" customHeight="1" x14ac:dyDescent="0.3">
      <c r="A530" s="256"/>
      <c r="B530" s="256"/>
      <c r="C530" s="257"/>
      <c r="D530" s="213"/>
      <c r="E530" s="231"/>
      <c r="F530" s="231"/>
      <c r="G530" s="213"/>
      <c r="H530" s="258"/>
      <c r="I530" s="213"/>
      <c r="J530" s="259"/>
      <c r="K530" s="249"/>
      <c r="L530" s="249"/>
      <c r="M530" s="258"/>
      <c r="N530" s="258"/>
      <c r="O530" s="258"/>
      <c r="P530" s="258"/>
      <c r="Q530" s="258"/>
      <c r="R530" s="258"/>
      <c r="S530" s="258"/>
      <c r="T530" s="258"/>
      <c r="U530" s="258"/>
      <c r="V530" s="258"/>
      <c r="W530" s="258"/>
      <c r="X530" s="258"/>
      <c r="Y530" s="258"/>
      <c r="Z530" s="258"/>
    </row>
    <row r="531" spans="1:26" ht="14.25" customHeight="1" x14ac:dyDescent="0.3">
      <c r="A531" s="256"/>
      <c r="B531" s="256"/>
      <c r="C531" s="257"/>
      <c r="D531" s="213"/>
      <c r="E531" s="231"/>
      <c r="F531" s="231"/>
      <c r="G531" s="213"/>
      <c r="H531" s="258"/>
      <c r="I531" s="213"/>
      <c r="J531" s="259"/>
      <c r="K531" s="249"/>
      <c r="L531" s="249"/>
      <c r="M531" s="258"/>
      <c r="N531" s="258"/>
      <c r="O531" s="258"/>
      <c r="P531" s="258"/>
      <c r="Q531" s="258"/>
      <c r="R531" s="258"/>
      <c r="S531" s="258"/>
      <c r="T531" s="258"/>
      <c r="U531" s="258"/>
      <c r="V531" s="258"/>
      <c r="W531" s="258"/>
      <c r="X531" s="258"/>
      <c r="Y531" s="258"/>
      <c r="Z531" s="258"/>
    </row>
    <row r="532" spans="1:26" ht="14.25" customHeight="1" x14ac:dyDescent="0.3">
      <c r="A532" s="256"/>
      <c r="B532" s="256"/>
      <c r="C532" s="257"/>
      <c r="D532" s="213"/>
      <c r="E532" s="231"/>
      <c r="F532" s="231"/>
      <c r="G532" s="213"/>
      <c r="H532" s="258"/>
      <c r="I532" s="213"/>
      <c r="J532" s="259"/>
      <c r="K532" s="249"/>
      <c r="L532" s="249"/>
      <c r="M532" s="258"/>
      <c r="N532" s="258"/>
      <c r="O532" s="258"/>
      <c r="P532" s="258"/>
      <c r="Q532" s="258"/>
      <c r="R532" s="258"/>
      <c r="S532" s="258"/>
      <c r="T532" s="258"/>
      <c r="U532" s="258"/>
      <c r="V532" s="258"/>
      <c r="W532" s="258"/>
      <c r="X532" s="258"/>
      <c r="Y532" s="258"/>
      <c r="Z532" s="258"/>
    </row>
    <row r="533" spans="1:26" ht="14.25" customHeight="1" x14ac:dyDescent="0.3">
      <c r="A533" s="256"/>
      <c r="B533" s="256"/>
      <c r="C533" s="257"/>
      <c r="D533" s="213"/>
      <c r="E533" s="231"/>
      <c r="F533" s="231"/>
      <c r="G533" s="213"/>
      <c r="H533" s="258"/>
      <c r="I533" s="213"/>
      <c r="J533" s="259"/>
      <c r="K533" s="249"/>
      <c r="L533" s="249"/>
      <c r="M533" s="258"/>
      <c r="N533" s="258"/>
      <c r="O533" s="258"/>
      <c r="P533" s="258"/>
      <c r="Q533" s="258"/>
      <c r="R533" s="258"/>
      <c r="S533" s="258"/>
      <c r="T533" s="258"/>
      <c r="U533" s="258"/>
      <c r="V533" s="258"/>
      <c r="W533" s="258"/>
      <c r="X533" s="258"/>
      <c r="Y533" s="258"/>
      <c r="Z533" s="258"/>
    </row>
    <row r="534" spans="1:26" ht="14.25" customHeight="1" x14ac:dyDescent="0.3">
      <c r="A534" s="256"/>
      <c r="B534" s="256"/>
      <c r="C534" s="257"/>
      <c r="D534" s="213"/>
      <c r="E534" s="231"/>
      <c r="F534" s="231"/>
      <c r="G534" s="213"/>
      <c r="H534" s="258"/>
      <c r="I534" s="213"/>
      <c r="J534" s="259"/>
      <c r="K534" s="249"/>
      <c r="L534" s="249"/>
      <c r="M534" s="258"/>
      <c r="N534" s="258"/>
      <c r="O534" s="258"/>
      <c r="P534" s="258"/>
      <c r="Q534" s="258"/>
      <c r="R534" s="258"/>
      <c r="S534" s="258"/>
      <c r="T534" s="258"/>
      <c r="U534" s="258"/>
      <c r="V534" s="258"/>
      <c r="W534" s="258"/>
      <c r="X534" s="258"/>
      <c r="Y534" s="258"/>
      <c r="Z534" s="258"/>
    </row>
    <row r="535" spans="1:26" ht="14.25" customHeight="1" x14ac:dyDescent="0.3">
      <c r="A535" s="256"/>
      <c r="B535" s="256"/>
      <c r="C535" s="257"/>
      <c r="D535" s="213"/>
      <c r="E535" s="231"/>
      <c r="F535" s="231"/>
      <c r="G535" s="213"/>
      <c r="H535" s="258"/>
      <c r="I535" s="213"/>
      <c r="J535" s="259"/>
      <c r="K535" s="249"/>
      <c r="L535" s="249"/>
      <c r="M535" s="258"/>
      <c r="N535" s="258"/>
      <c r="O535" s="258"/>
      <c r="P535" s="258"/>
      <c r="Q535" s="258"/>
      <c r="R535" s="258"/>
      <c r="S535" s="258"/>
      <c r="T535" s="258"/>
      <c r="U535" s="258"/>
      <c r="V535" s="258"/>
      <c r="W535" s="258"/>
      <c r="X535" s="258"/>
      <c r="Y535" s="258"/>
      <c r="Z535" s="258"/>
    </row>
    <row r="536" spans="1:26" ht="14.25" customHeight="1" x14ac:dyDescent="0.3">
      <c r="A536" s="256"/>
      <c r="B536" s="256"/>
      <c r="C536" s="257"/>
      <c r="D536" s="213"/>
      <c r="E536" s="231"/>
      <c r="F536" s="231"/>
      <c r="G536" s="213"/>
      <c r="H536" s="258"/>
      <c r="I536" s="213"/>
      <c r="J536" s="259"/>
      <c r="K536" s="249"/>
      <c r="L536" s="249"/>
      <c r="M536" s="258"/>
      <c r="N536" s="258"/>
      <c r="O536" s="258"/>
      <c r="P536" s="258"/>
      <c r="Q536" s="258"/>
      <c r="R536" s="258"/>
      <c r="S536" s="258"/>
      <c r="T536" s="258"/>
      <c r="U536" s="258"/>
      <c r="V536" s="258"/>
      <c r="W536" s="258"/>
      <c r="X536" s="258"/>
      <c r="Y536" s="258"/>
      <c r="Z536" s="258"/>
    </row>
    <row r="537" spans="1:26" ht="14.25" customHeight="1" x14ac:dyDescent="0.3">
      <c r="A537" s="256"/>
      <c r="B537" s="256"/>
      <c r="C537" s="257"/>
      <c r="D537" s="213"/>
      <c r="E537" s="231"/>
      <c r="F537" s="231"/>
      <c r="G537" s="213"/>
      <c r="H537" s="258"/>
      <c r="I537" s="213"/>
      <c r="J537" s="259"/>
      <c r="K537" s="249"/>
      <c r="L537" s="249"/>
      <c r="M537" s="258"/>
      <c r="N537" s="258"/>
      <c r="O537" s="258"/>
      <c r="P537" s="258"/>
      <c r="Q537" s="258"/>
      <c r="R537" s="258"/>
      <c r="S537" s="258"/>
      <c r="T537" s="258"/>
      <c r="U537" s="258"/>
      <c r="V537" s="258"/>
      <c r="W537" s="258"/>
      <c r="X537" s="258"/>
      <c r="Y537" s="258"/>
      <c r="Z537" s="258"/>
    </row>
    <row r="538" spans="1:26" ht="14.25" customHeight="1" x14ac:dyDescent="0.3">
      <c r="A538" s="256"/>
      <c r="B538" s="256"/>
      <c r="C538" s="257"/>
      <c r="D538" s="213"/>
      <c r="E538" s="231"/>
      <c r="F538" s="231"/>
      <c r="G538" s="213"/>
      <c r="H538" s="258"/>
      <c r="I538" s="213"/>
      <c r="J538" s="259"/>
      <c r="K538" s="249"/>
      <c r="L538" s="249"/>
      <c r="M538" s="258"/>
      <c r="N538" s="258"/>
      <c r="O538" s="258"/>
      <c r="P538" s="258"/>
      <c r="Q538" s="258"/>
      <c r="R538" s="258"/>
      <c r="S538" s="258"/>
      <c r="T538" s="258"/>
      <c r="U538" s="258"/>
      <c r="V538" s="258"/>
      <c r="W538" s="258"/>
      <c r="X538" s="258"/>
      <c r="Y538" s="258"/>
      <c r="Z538" s="258"/>
    </row>
    <row r="539" spans="1:26" ht="14.25" customHeight="1" x14ac:dyDescent="0.3">
      <c r="A539" s="256"/>
      <c r="B539" s="256"/>
      <c r="C539" s="257"/>
      <c r="D539" s="213"/>
      <c r="E539" s="231"/>
      <c r="F539" s="231"/>
      <c r="G539" s="213"/>
      <c r="H539" s="258"/>
      <c r="I539" s="213"/>
      <c r="J539" s="259"/>
      <c r="K539" s="249"/>
      <c r="L539" s="249"/>
      <c r="M539" s="258"/>
      <c r="N539" s="258"/>
      <c r="O539" s="258"/>
      <c r="P539" s="258"/>
      <c r="Q539" s="258"/>
      <c r="R539" s="258"/>
      <c r="S539" s="258"/>
      <c r="T539" s="258"/>
      <c r="U539" s="258"/>
      <c r="V539" s="258"/>
      <c r="W539" s="258"/>
      <c r="X539" s="258"/>
      <c r="Y539" s="258"/>
      <c r="Z539" s="258"/>
    </row>
    <row r="540" spans="1:26" ht="14.25" customHeight="1" x14ac:dyDescent="0.3">
      <c r="A540" s="256"/>
      <c r="B540" s="256"/>
      <c r="C540" s="257"/>
      <c r="D540" s="213"/>
      <c r="E540" s="231"/>
      <c r="F540" s="231"/>
      <c r="G540" s="213"/>
      <c r="H540" s="258"/>
      <c r="I540" s="213"/>
      <c r="J540" s="259"/>
      <c r="K540" s="249"/>
      <c r="L540" s="249"/>
      <c r="M540" s="258"/>
      <c r="N540" s="258"/>
      <c r="O540" s="258"/>
      <c r="P540" s="258"/>
      <c r="Q540" s="258"/>
      <c r="R540" s="258"/>
      <c r="S540" s="258"/>
      <c r="T540" s="258"/>
      <c r="U540" s="258"/>
      <c r="V540" s="258"/>
      <c r="W540" s="258"/>
      <c r="X540" s="258"/>
      <c r="Y540" s="258"/>
      <c r="Z540" s="258"/>
    </row>
    <row r="541" spans="1:26" ht="14.25" customHeight="1" x14ac:dyDescent="0.3">
      <c r="A541" s="256"/>
      <c r="B541" s="256"/>
      <c r="C541" s="257"/>
      <c r="D541" s="213"/>
      <c r="E541" s="231"/>
      <c r="F541" s="231"/>
      <c r="G541" s="213"/>
      <c r="H541" s="258"/>
      <c r="I541" s="213"/>
      <c r="J541" s="259"/>
      <c r="K541" s="249"/>
      <c r="L541" s="249"/>
      <c r="M541" s="258"/>
      <c r="N541" s="258"/>
      <c r="O541" s="258"/>
      <c r="P541" s="258"/>
      <c r="Q541" s="258"/>
      <c r="R541" s="258"/>
      <c r="S541" s="258"/>
      <c r="T541" s="258"/>
      <c r="U541" s="258"/>
      <c r="V541" s="258"/>
      <c r="W541" s="258"/>
      <c r="X541" s="258"/>
      <c r="Y541" s="258"/>
      <c r="Z541" s="258"/>
    </row>
    <row r="542" spans="1:26" ht="14.25" customHeight="1" x14ac:dyDescent="0.3">
      <c r="A542" s="256"/>
      <c r="B542" s="256"/>
      <c r="C542" s="257"/>
      <c r="D542" s="213"/>
      <c r="E542" s="231"/>
      <c r="F542" s="231"/>
      <c r="G542" s="213"/>
      <c r="H542" s="258"/>
      <c r="I542" s="213"/>
      <c r="J542" s="259"/>
      <c r="K542" s="249"/>
      <c r="L542" s="249"/>
      <c r="M542" s="258"/>
      <c r="N542" s="258"/>
      <c r="O542" s="258"/>
      <c r="P542" s="258"/>
      <c r="Q542" s="258"/>
      <c r="R542" s="258"/>
      <c r="S542" s="258"/>
      <c r="T542" s="258"/>
      <c r="U542" s="258"/>
      <c r="V542" s="258"/>
      <c r="W542" s="258"/>
      <c r="X542" s="258"/>
      <c r="Y542" s="258"/>
      <c r="Z542" s="258"/>
    </row>
    <row r="543" spans="1:26" ht="14.25" customHeight="1" x14ac:dyDescent="0.3">
      <c r="A543" s="256"/>
      <c r="B543" s="256"/>
      <c r="C543" s="257"/>
      <c r="D543" s="213"/>
      <c r="E543" s="231"/>
      <c r="F543" s="231"/>
      <c r="G543" s="213"/>
      <c r="H543" s="258"/>
      <c r="I543" s="213"/>
      <c r="J543" s="259"/>
      <c r="K543" s="249"/>
      <c r="L543" s="249"/>
      <c r="M543" s="258"/>
      <c r="N543" s="258"/>
      <c r="O543" s="258"/>
      <c r="P543" s="258"/>
      <c r="Q543" s="258"/>
      <c r="R543" s="258"/>
      <c r="S543" s="258"/>
      <c r="T543" s="258"/>
      <c r="U543" s="258"/>
      <c r="V543" s="258"/>
      <c r="W543" s="258"/>
      <c r="X543" s="258"/>
      <c r="Y543" s="258"/>
      <c r="Z543" s="258"/>
    </row>
    <row r="544" spans="1:26" ht="14.25" customHeight="1" x14ac:dyDescent="0.3">
      <c r="A544" s="256"/>
      <c r="B544" s="256"/>
      <c r="C544" s="257"/>
      <c r="D544" s="213"/>
      <c r="E544" s="231"/>
      <c r="F544" s="231"/>
      <c r="G544" s="213"/>
      <c r="H544" s="258"/>
      <c r="I544" s="213"/>
      <c r="J544" s="259"/>
      <c r="K544" s="249"/>
      <c r="L544" s="249"/>
      <c r="M544" s="258"/>
      <c r="N544" s="258"/>
      <c r="O544" s="258"/>
      <c r="P544" s="258"/>
      <c r="Q544" s="258"/>
      <c r="R544" s="258"/>
      <c r="S544" s="258"/>
      <c r="T544" s="258"/>
      <c r="U544" s="258"/>
      <c r="V544" s="258"/>
      <c r="W544" s="258"/>
      <c r="X544" s="258"/>
      <c r="Y544" s="258"/>
      <c r="Z544" s="258"/>
    </row>
    <row r="545" spans="1:26" ht="14.25" customHeight="1" x14ac:dyDescent="0.3">
      <c r="A545" s="256"/>
      <c r="B545" s="256"/>
      <c r="C545" s="257"/>
      <c r="D545" s="213"/>
      <c r="E545" s="231"/>
      <c r="F545" s="231"/>
      <c r="G545" s="213"/>
      <c r="H545" s="258"/>
      <c r="I545" s="213"/>
      <c r="J545" s="259"/>
      <c r="K545" s="249"/>
      <c r="L545" s="249"/>
      <c r="M545" s="258"/>
      <c r="N545" s="258"/>
      <c r="O545" s="258"/>
      <c r="P545" s="258"/>
      <c r="Q545" s="258"/>
      <c r="R545" s="258"/>
      <c r="S545" s="258"/>
      <c r="T545" s="258"/>
      <c r="U545" s="258"/>
      <c r="V545" s="258"/>
      <c r="W545" s="258"/>
      <c r="X545" s="258"/>
      <c r="Y545" s="258"/>
      <c r="Z545" s="258"/>
    </row>
    <row r="546" spans="1:26" ht="14.25" customHeight="1" x14ac:dyDescent="0.3">
      <c r="A546" s="256"/>
      <c r="B546" s="256"/>
      <c r="C546" s="257"/>
      <c r="D546" s="213"/>
      <c r="E546" s="231"/>
      <c r="F546" s="231"/>
      <c r="G546" s="213"/>
      <c r="H546" s="258"/>
      <c r="I546" s="213"/>
      <c r="J546" s="259"/>
      <c r="K546" s="249"/>
      <c r="L546" s="249"/>
      <c r="M546" s="258"/>
      <c r="N546" s="258"/>
      <c r="O546" s="258"/>
      <c r="P546" s="258"/>
      <c r="Q546" s="258"/>
      <c r="R546" s="258"/>
      <c r="S546" s="258"/>
      <c r="T546" s="258"/>
      <c r="U546" s="258"/>
      <c r="V546" s="258"/>
      <c r="W546" s="258"/>
      <c r="X546" s="258"/>
      <c r="Y546" s="258"/>
      <c r="Z546" s="258"/>
    </row>
    <row r="547" spans="1:26" ht="14.25" customHeight="1" x14ac:dyDescent="0.3">
      <c r="A547" s="256"/>
      <c r="B547" s="256"/>
      <c r="C547" s="257"/>
      <c r="D547" s="213"/>
      <c r="E547" s="231"/>
      <c r="F547" s="231"/>
      <c r="G547" s="213"/>
      <c r="H547" s="258"/>
      <c r="I547" s="213"/>
      <c r="J547" s="259"/>
      <c r="K547" s="249"/>
      <c r="L547" s="249"/>
      <c r="M547" s="258"/>
      <c r="N547" s="258"/>
      <c r="O547" s="258"/>
      <c r="P547" s="258"/>
      <c r="Q547" s="258"/>
      <c r="R547" s="258"/>
      <c r="S547" s="258"/>
      <c r="T547" s="258"/>
      <c r="U547" s="258"/>
      <c r="V547" s="258"/>
      <c r="W547" s="258"/>
      <c r="X547" s="258"/>
      <c r="Y547" s="258"/>
      <c r="Z547" s="258"/>
    </row>
    <row r="548" spans="1:26" ht="14.25" customHeight="1" x14ac:dyDescent="0.3">
      <c r="A548" s="256"/>
      <c r="B548" s="256"/>
      <c r="C548" s="257"/>
      <c r="D548" s="213"/>
      <c r="E548" s="231"/>
      <c r="F548" s="231"/>
      <c r="G548" s="213"/>
      <c r="H548" s="258"/>
      <c r="I548" s="213"/>
      <c r="J548" s="259"/>
      <c r="K548" s="249"/>
      <c r="L548" s="249"/>
      <c r="M548" s="258"/>
      <c r="N548" s="258"/>
      <c r="O548" s="258"/>
      <c r="P548" s="258"/>
      <c r="Q548" s="258"/>
      <c r="R548" s="258"/>
      <c r="S548" s="258"/>
      <c r="T548" s="258"/>
      <c r="U548" s="258"/>
      <c r="V548" s="258"/>
      <c r="W548" s="258"/>
      <c r="X548" s="258"/>
      <c r="Y548" s="258"/>
      <c r="Z548" s="258"/>
    </row>
    <row r="549" spans="1:26" ht="14.25" customHeight="1" x14ac:dyDescent="0.3">
      <c r="A549" s="256"/>
      <c r="B549" s="256"/>
      <c r="C549" s="257"/>
      <c r="D549" s="213"/>
      <c r="E549" s="231"/>
      <c r="F549" s="231"/>
      <c r="G549" s="213"/>
      <c r="H549" s="258"/>
      <c r="I549" s="213"/>
      <c r="J549" s="259"/>
      <c r="K549" s="249"/>
      <c r="L549" s="249"/>
      <c r="M549" s="258"/>
      <c r="N549" s="258"/>
      <c r="O549" s="258"/>
      <c r="P549" s="258"/>
      <c r="Q549" s="258"/>
      <c r="R549" s="258"/>
      <c r="S549" s="258"/>
      <c r="T549" s="258"/>
      <c r="U549" s="258"/>
      <c r="V549" s="258"/>
      <c r="W549" s="258"/>
      <c r="X549" s="258"/>
      <c r="Y549" s="258"/>
      <c r="Z549" s="258"/>
    </row>
    <row r="550" spans="1:26" ht="14.25" customHeight="1" x14ac:dyDescent="0.3">
      <c r="A550" s="256"/>
      <c r="B550" s="256"/>
      <c r="C550" s="257"/>
      <c r="D550" s="213"/>
      <c r="E550" s="231"/>
      <c r="F550" s="231"/>
      <c r="G550" s="213"/>
      <c r="H550" s="258"/>
      <c r="I550" s="213"/>
      <c r="J550" s="259"/>
      <c r="K550" s="249"/>
      <c r="L550" s="249"/>
      <c r="M550" s="258"/>
      <c r="N550" s="258"/>
      <c r="O550" s="258"/>
      <c r="P550" s="258"/>
      <c r="Q550" s="258"/>
      <c r="R550" s="258"/>
      <c r="S550" s="258"/>
      <c r="T550" s="258"/>
      <c r="U550" s="258"/>
      <c r="V550" s="258"/>
      <c r="W550" s="258"/>
      <c r="X550" s="258"/>
      <c r="Y550" s="258"/>
      <c r="Z550" s="258"/>
    </row>
    <row r="551" spans="1:26" ht="14.25" customHeight="1" x14ac:dyDescent="0.3">
      <c r="A551" s="256"/>
      <c r="B551" s="256"/>
      <c r="C551" s="257"/>
      <c r="D551" s="213"/>
      <c r="E551" s="231"/>
      <c r="F551" s="231"/>
      <c r="G551" s="213"/>
      <c r="H551" s="258"/>
      <c r="I551" s="213"/>
      <c r="J551" s="259"/>
      <c r="K551" s="249"/>
      <c r="L551" s="249"/>
      <c r="M551" s="258"/>
      <c r="N551" s="258"/>
      <c r="O551" s="258"/>
      <c r="P551" s="258"/>
      <c r="Q551" s="258"/>
      <c r="R551" s="258"/>
      <c r="S551" s="258"/>
      <c r="T551" s="258"/>
      <c r="U551" s="258"/>
      <c r="V551" s="258"/>
      <c r="W551" s="258"/>
      <c r="X551" s="258"/>
      <c r="Y551" s="258"/>
      <c r="Z551" s="258"/>
    </row>
    <row r="552" spans="1:26" ht="14.25" customHeight="1" x14ac:dyDescent="0.3">
      <c r="A552" s="256"/>
      <c r="B552" s="256"/>
      <c r="C552" s="257"/>
      <c r="D552" s="213"/>
      <c r="E552" s="231"/>
      <c r="F552" s="231"/>
      <c r="G552" s="213"/>
      <c r="H552" s="258"/>
      <c r="I552" s="213"/>
      <c r="J552" s="259"/>
      <c r="K552" s="249"/>
      <c r="L552" s="249"/>
      <c r="M552" s="258"/>
      <c r="N552" s="258"/>
      <c r="O552" s="258"/>
      <c r="P552" s="258"/>
      <c r="Q552" s="258"/>
      <c r="R552" s="258"/>
      <c r="S552" s="258"/>
      <c r="T552" s="258"/>
      <c r="U552" s="258"/>
      <c r="V552" s="258"/>
      <c r="W552" s="258"/>
      <c r="X552" s="258"/>
      <c r="Y552" s="258"/>
      <c r="Z552" s="258"/>
    </row>
    <row r="553" spans="1:26" ht="14.25" customHeight="1" x14ac:dyDescent="0.3">
      <c r="A553" s="256"/>
      <c r="B553" s="256"/>
      <c r="C553" s="257"/>
      <c r="D553" s="213"/>
      <c r="E553" s="231"/>
      <c r="F553" s="231"/>
      <c r="G553" s="213"/>
      <c r="H553" s="258"/>
      <c r="I553" s="213"/>
      <c r="J553" s="259"/>
      <c r="K553" s="249"/>
      <c r="L553" s="249"/>
      <c r="M553" s="258"/>
      <c r="N553" s="258"/>
      <c r="O553" s="258"/>
      <c r="P553" s="258"/>
      <c r="Q553" s="258"/>
      <c r="R553" s="258"/>
      <c r="S553" s="258"/>
      <c r="T553" s="258"/>
      <c r="U553" s="258"/>
      <c r="V553" s="258"/>
      <c r="W553" s="258"/>
      <c r="X553" s="258"/>
      <c r="Y553" s="258"/>
      <c r="Z553" s="258"/>
    </row>
    <row r="554" spans="1:26" ht="14.25" customHeight="1" x14ac:dyDescent="0.3">
      <c r="A554" s="256"/>
      <c r="B554" s="256"/>
      <c r="C554" s="257"/>
      <c r="D554" s="213"/>
      <c r="E554" s="231"/>
      <c r="F554" s="231"/>
      <c r="G554" s="213"/>
      <c r="H554" s="258"/>
      <c r="I554" s="213"/>
      <c r="J554" s="259"/>
      <c r="K554" s="249"/>
      <c r="L554" s="249"/>
      <c r="M554" s="258"/>
      <c r="N554" s="258"/>
      <c r="O554" s="258"/>
      <c r="P554" s="258"/>
      <c r="Q554" s="258"/>
      <c r="R554" s="258"/>
      <c r="S554" s="258"/>
      <c r="T554" s="258"/>
      <c r="U554" s="258"/>
      <c r="V554" s="258"/>
      <c r="W554" s="258"/>
      <c r="X554" s="258"/>
      <c r="Y554" s="258"/>
      <c r="Z554" s="258"/>
    </row>
    <row r="555" spans="1:26" ht="14.25" customHeight="1" x14ac:dyDescent="0.3">
      <c r="A555" s="256"/>
      <c r="B555" s="256"/>
      <c r="C555" s="257"/>
      <c r="D555" s="213"/>
      <c r="E555" s="231"/>
      <c r="F555" s="231"/>
      <c r="G555" s="213"/>
      <c r="H555" s="258"/>
      <c r="I555" s="213"/>
      <c r="J555" s="259"/>
      <c r="K555" s="249"/>
      <c r="L555" s="249"/>
      <c r="M555" s="258"/>
      <c r="N555" s="258"/>
      <c r="O555" s="258"/>
      <c r="P555" s="258"/>
      <c r="Q555" s="258"/>
      <c r="R555" s="258"/>
      <c r="S555" s="258"/>
      <c r="T555" s="258"/>
      <c r="U555" s="258"/>
      <c r="V555" s="258"/>
      <c r="W555" s="258"/>
      <c r="X555" s="258"/>
      <c r="Y555" s="258"/>
      <c r="Z555" s="258"/>
    </row>
    <row r="556" spans="1:26" ht="14.25" customHeight="1" x14ac:dyDescent="0.3">
      <c r="A556" s="256"/>
      <c r="B556" s="256"/>
      <c r="C556" s="257"/>
      <c r="D556" s="213"/>
      <c r="E556" s="231"/>
      <c r="F556" s="231"/>
      <c r="G556" s="213"/>
      <c r="H556" s="258"/>
      <c r="I556" s="213"/>
      <c r="J556" s="259"/>
      <c r="K556" s="249"/>
      <c r="L556" s="249"/>
      <c r="M556" s="258"/>
      <c r="N556" s="258"/>
      <c r="O556" s="258"/>
      <c r="P556" s="258"/>
      <c r="Q556" s="258"/>
      <c r="R556" s="258"/>
      <c r="S556" s="258"/>
      <c r="T556" s="258"/>
      <c r="U556" s="258"/>
      <c r="V556" s="258"/>
      <c r="W556" s="258"/>
      <c r="X556" s="258"/>
      <c r="Y556" s="258"/>
      <c r="Z556" s="258"/>
    </row>
    <row r="557" spans="1:26" ht="14.25" customHeight="1" x14ac:dyDescent="0.3">
      <c r="A557" s="256"/>
      <c r="B557" s="256"/>
      <c r="C557" s="257"/>
      <c r="D557" s="213"/>
      <c r="E557" s="231"/>
      <c r="F557" s="231"/>
      <c r="G557" s="213"/>
      <c r="H557" s="258"/>
      <c r="I557" s="213"/>
      <c r="J557" s="259"/>
      <c r="K557" s="249"/>
      <c r="L557" s="249"/>
      <c r="M557" s="258"/>
      <c r="N557" s="258"/>
      <c r="O557" s="258"/>
      <c r="P557" s="258"/>
      <c r="Q557" s="258"/>
      <c r="R557" s="258"/>
      <c r="S557" s="258"/>
      <c r="T557" s="258"/>
      <c r="U557" s="258"/>
      <c r="V557" s="258"/>
      <c r="W557" s="258"/>
      <c r="X557" s="258"/>
      <c r="Y557" s="258"/>
      <c r="Z557" s="258"/>
    </row>
    <row r="558" spans="1:26" ht="14.25" customHeight="1" x14ac:dyDescent="0.3">
      <c r="A558" s="256"/>
      <c r="B558" s="256"/>
      <c r="C558" s="257"/>
      <c r="D558" s="213"/>
      <c r="E558" s="231"/>
      <c r="F558" s="231"/>
      <c r="G558" s="213"/>
      <c r="H558" s="258"/>
      <c r="I558" s="213"/>
      <c r="J558" s="259"/>
      <c r="K558" s="249"/>
      <c r="L558" s="249"/>
      <c r="M558" s="258"/>
      <c r="N558" s="258"/>
      <c r="O558" s="258"/>
      <c r="P558" s="258"/>
      <c r="Q558" s="258"/>
      <c r="R558" s="258"/>
      <c r="S558" s="258"/>
      <c r="T558" s="258"/>
      <c r="U558" s="258"/>
      <c r="V558" s="258"/>
      <c r="W558" s="258"/>
      <c r="X558" s="258"/>
      <c r="Y558" s="258"/>
      <c r="Z558" s="258"/>
    </row>
    <row r="559" spans="1:26" ht="14.25" customHeight="1" x14ac:dyDescent="0.3">
      <c r="A559" s="256"/>
      <c r="B559" s="256"/>
      <c r="C559" s="257"/>
      <c r="D559" s="213"/>
      <c r="E559" s="231"/>
      <c r="F559" s="231"/>
      <c r="G559" s="213"/>
      <c r="H559" s="258"/>
      <c r="I559" s="213"/>
      <c r="J559" s="259"/>
      <c r="K559" s="249"/>
      <c r="L559" s="249"/>
      <c r="M559" s="258"/>
      <c r="N559" s="258"/>
      <c r="O559" s="258"/>
      <c r="P559" s="258"/>
      <c r="Q559" s="258"/>
      <c r="R559" s="258"/>
      <c r="S559" s="258"/>
      <c r="T559" s="258"/>
      <c r="U559" s="258"/>
      <c r="V559" s="258"/>
      <c r="W559" s="258"/>
      <c r="X559" s="258"/>
      <c r="Y559" s="258"/>
      <c r="Z559" s="258"/>
    </row>
    <row r="560" spans="1:26" ht="14.25" customHeight="1" x14ac:dyDescent="0.3">
      <c r="A560" s="256"/>
      <c r="B560" s="256"/>
      <c r="C560" s="257"/>
      <c r="D560" s="213"/>
      <c r="E560" s="231"/>
      <c r="F560" s="231"/>
      <c r="G560" s="213"/>
      <c r="H560" s="258"/>
      <c r="I560" s="213"/>
      <c r="J560" s="259"/>
      <c r="K560" s="249"/>
      <c r="L560" s="249"/>
      <c r="M560" s="258"/>
      <c r="N560" s="258"/>
      <c r="O560" s="258"/>
      <c r="P560" s="258"/>
      <c r="Q560" s="258"/>
      <c r="R560" s="258"/>
      <c r="S560" s="258"/>
      <c r="T560" s="258"/>
      <c r="U560" s="258"/>
      <c r="V560" s="258"/>
      <c r="W560" s="258"/>
      <c r="X560" s="258"/>
      <c r="Y560" s="258"/>
      <c r="Z560" s="258"/>
    </row>
    <row r="561" spans="1:26" ht="14.25" customHeight="1" x14ac:dyDescent="0.3">
      <c r="A561" s="256"/>
      <c r="B561" s="256"/>
      <c r="C561" s="257"/>
      <c r="D561" s="213"/>
      <c r="E561" s="231"/>
      <c r="F561" s="231"/>
      <c r="G561" s="213"/>
      <c r="H561" s="258"/>
      <c r="I561" s="213"/>
      <c r="J561" s="259"/>
      <c r="K561" s="249"/>
      <c r="L561" s="249"/>
      <c r="M561" s="258"/>
      <c r="N561" s="258"/>
      <c r="O561" s="258"/>
      <c r="P561" s="258"/>
      <c r="Q561" s="258"/>
      <c r="R561" s="258"/>
      <c r="S561" s="258"/>
      <c r="T561" s="258"/>
      <c r="U561" s="258"/>
      <c r="V561" s="258"/>
      <c r="W561" s="258"/>
      <c r="X561" s="258"/>
      <c r="Y561" s="258"/>
      <c r="Z561" s="258"/>
    </row>
    <row r="562" spans="1:26" ht="14.25" customHeight="1" x14ac:dyDescent="0.3">
      <c r="A562" s="256"/>
      <c r="B562" s="256"/>
      <c r="C562" s="257"/>
      <c r="D562" s="213"/>
      <c r="E562" s="231"/>
      <c r="F562" s="231"/>
      <c r="G562" s="213"/>
      <c r="H562" s="258"/>
      <c r="I562" s="213"/>
      <c r="J562" s="259"/>
      <c r="K562" s="249"/>
      <c r="L562" s="249"/>
      <c r="M562" s="258"/>
      <c r="N562" s="258"/>
      <c r="O562" s="258"/>
      <c r="P562" s="258"/>
      <c r="Q562" s="258"/>
      <c r="R562" s="258"/>
      <c r="S562" s="258"/>
      <c r="T562" s="258"/>
      <c r="U562" s="258"/>
      <c r="V562" s="258"/>
      <c r="W562" s="258"/>
      <c r="X562" s="258"/>
      <c r="Y562" s="258"/>
      <c r="Z562" s="258"/>
    </row>
    <row r="563" spans="1:26" ht="14.25" customHeight="1" x14ac:dyDescent="0.3">
      <c r="A563" s="256"/>
      <c r="B563" s="256"/>
      <c r="C563" s="257"/>
      <c r="D563" s="213"/>
      <c r="E563" s="231"/>
      <c r="F563" s="231"/>
      <c r="G563" s="213"/>
      <c r="H563" s="258"/>
      <c r="I563" s="213"/>
      <c r="J563" s="259"/>
      <c r="K563" s="249"/>
      <c r="L563" s="249"/>
      <c r="M563" s="258"/>
      <c r="N563" s="258"/>
      <c r="O563" s="258"/>
      <c r="P563" s="258"/>
      <c r="Q563" s="258"/>
      <c r="R563" s="258"/>
      <c r="S563" s="258"/>
      <c r="T563" s="258"/>
      <c r="U563" s="258"/>
      <c r="V563" s="258"/>
      <c r="W563" s="258"/>
      <c r="X563" s="258"/>
      <c r="Y563" s="258"/>
      <c r="Z563" s="258"/>
    </row>
    <row r="564" spans="1:26" ht="14.25" customHeight="1" x14ac:dyDescent="0.3">
      <c r="A564" s="256"/>
      <c r="B564" s="256"/>
      <c r="C564" s="257"/>
      <c r="D564" s="213"/>
      <c r="E564" s="231"/>
      <c r="F564" s="231"/>
      <c r="G564" s="213"/>
      <c r="H564" s="258"/>
      <c r="I564" s="213"/>
      <c r="J564" s="259"/>
      <c r="K564" s="249"/>
      <c r="L564" s="249"/>
      <c r="M564" s="258"/>
      <c r="N564" s="258"/>
      <c r="O564" s="258"/>
      <c r="P564" s="258"/>
      <c r="Q564" s="258"/>
      <c r="R564" s="258"/>
      <c r="S564" s="258"/>
      <c r="T564" s="258"/>
      <c r="U564" s="258"/>
      <c r="V564" s="258"/>
      <c r="W564" s="258"/>
      <c r="X564" s="258"/>
      <c r="Y564" s="258"/>
      <c r="Z564" s="258"/>
    </row>
    <row r="565" spans="1:26" ht="14.25" customHeight="1" x14ac:dyDescent="0.3">
      <c r="A565" s="256"/>
      <c r="B565" s="256"/>
      <c r="C565" s="257"/>
      <c r="D565" s="213"/>
      <c r="E565" s="231"/>
      <c r="F565" s="231"/>
      <c r="G565" s="213"/>
      <c r="H565" s="258"/>
      <c r="I565" s="213"/>
      <c r="J565" s="259"/>
      <c r="K565" s="249"/>
      <c r="L565" s="249"/>
      <c r="M565" s="258"/>
      <c r="N565" s="258"/>
      <c r="O565" s="258"/>
      <c r="P565" s="258"/>
      <c r="Q565" s="258"/>
      <c r="R565" s="258"/>
      <c r="S565" s="258"/>
      <c r="T565" s="258"/>
      <c r="U565" s="258"/>
      <c r="V565" s="258"/>
      <c r="W565" s="258"/>
      <c r="X565" s="258"/>
      <c r="Y565" s="258"/>
      <c r="Z565" s="258"/>
    </row>
    <row r="566" spans="1:26" ht="14.25" customHeight="1" x14ac:dyDescent="0.3">
      <c r="A566" s="256"/>
      <c r="B566" s="256"/>
      <c r="C566" s="257"/>
      <c r="D566" s="213"/>
      <c r="E566" s="231"/>
      <c r="F566" s="231"/>
      <c r="G566" s="213"/>
      <c r="H566" s="258"/>
      <c r="I566" s="213"/>
      <c r="J566" s="259"/>
      <c r="K566" s="249"/>
      <c r="L566" s="249"/>
      <c r="M566" s="258"/>
      <c r="N566" s="258"/>
      <c r="O566" s="258"/>
      <c r="P566" s="258"/>
      <c r="Q566" s="258"/>
      <c r="R566" s="258"/>
      <c r="S566" s="258"/>
      <c r="T566" s="258"/>
      <c r="U566" s="258"/>
      <c r="V566" s="258"/>
      <c r="W566" s="258"/>
      <c r="X566" s="258"/>
      <c r="Y566" s="258"/>
      <c r="Z566" s="258"/>
    </row>
    <row r="567" spans="1:26" ht="14.25" customHeight="1" x14ac:dyDescent="0.3">
      <c r="A567" s="256"/>
      <c r="B567" s="256"/>
      <c r="C567" s="257"/>
      <c r="D567" s="213"/>
      <c r="E567" s="231"/>
      <c r="F567" s="231"/>
      <c r="G567" s="213"/>
      <c r="H567" s="258"/>
      <c r="I567" s="213"/>
      <c r="J567" s="259"/>
      <c r="K567" s="249"/>
      <c r="L567" s="249"/>
      <c r="M567" s="258"/>
      <c r="N567" s="258"/>
      <c r="O567" s="258"/>
      <c r="P567" s="258"/>
      <c r="Q567" s="258"/>
      <c r="R567" s="258"/>
      <c r="S567" s="258"/>
      <c r="T567" s="258"/>
      <c r="U567" s="258"/>
      <c r="V567" s="258"/>
      <c r="W567" s="258"/>
      <c r="X567" s="258"/>
      <c r="Y567" s="258"/>
      <c r="Z567" s="258"/>
    </row>
    <row r="568" spans="1:26" ht="14.25" customHeight="1" x14ac:dyDescent="0.3">
      <c r="A568" s="256"/>
      <c r="B568" s="256"/>
      <c r="C568" s="257"/>
      <c r="D568" s="213"/>
      <c r="E568" s="231"/>
      <c r="F568" s="231"/>
      <c r="G568" s="213"/>
      <c r="H568" s="258"/>
      <c r="I568" s="213"/>
      <c r="J568" s="259"/>
      <c r="K568" s="249"/>
      <c r="L568" s="249"/>
      <c r="M568" s="258"/>
      <c r="N568" s="258"/>
      <c r="O568" s="258"/>
      <c r="P568" s="258"/>
      <c r="Q568" s="258"/>
      <c r="R568" s="258"/>
      <c r="S568" s="258"/>
      <c r="T568" s="258"/>
      <c r="U568" s="258"/>
      <c r="V568" s="258"/>
      <c r="W568" s="258"/>
      <c r="X568" s="258"/>
      <c r="Y568" s="258"/>
      <c r="Z568" s="258"/>
    </row>
    <row r="569" spans="1:26" ht="14.25" customHeight="1" x14ac:dyDescent="0.3">
      <c r="A569" s="256"/>
      <c r="B569" s="256"/>
      <c r="C569" s="257"/>
      <c r="D569" s="213"/>
      <c r="E569" s="231"/>
      <c r="F569" s="231"/>
      <c r="G569" s="213"/>
      <c r="H569" s="258"/>
      <c r="I569" s="213"/>
      <c r="J569" s="259"/>
      <c r="K569" s="249"/>
      <c r="L569" s="249"/>
      <c r="M569" s="258"/>
      <c r="N569" s="258"/>
      <c r="O569" s="258"/>
      <c r="P569" s="258"/>
      <c r="Q569" s="258"/>
      <c r="R569" s="258"/>
      <c r="S569" s="258"/>
      <c r="T569" s="258"/>
      <c r="U569" s="258"/>
      <c r="V569" s="258"/>
      <c r="W569" s="258"/>
      <c r="X569" s="258"/>
      <c r="Y569" s="258"/>
      <c r="Z569" s="258"/>
    </row>
    <row r="570" spans="1:26" ht="14.25" customHeight="1" x14ac:dyDescent="0.3">
      <c r="A570" s="256"/>
      <c r="B570" s="256"/>
      <c r="C570" s="257"/>
      <c r="D570" s="213"/>
      <c r="E570" s="231"/>
      <c r="F570" s="231"/>
      <c r="G570" s="213"/>
      <c r="H570" s="258"/>
      <c r="I570" s="213"/>
      <c r="J570" s="259"/>
      <c r="K570" s="249"/>
      <c r="L570" s="249"/>
      <c r="M570" s="258"/>
      <c r="N570" s="258"/>
      <c r="O570" s="258"/>
      <c r="P570" s="258"/>
      <c r="Q570" s="258"/>
      <c r="R570" s="258"/>
      <c r="S570" s="258"/>
      <c r="T570" s="258"/>
      <c r="U570" s="258"/>
      <c r="V570" s="258"/>
      <c r="W570" s="258"/>
      <c r="X570" s="258"/>
      <c r="Y570" s="258"/>
      <c r="Z570" s="258"/>
    </row>
    <row r="571" spans="1:26" ht="14.25" customHeight="1" x14ac:dyDescent="0.3">
      <c r="A571" s="256"/>
      <c r="B571" s="256"/>
      <c r="C571" s="257"/>
      <c r="D571" s="213"/>
      <c r="E571" s="231"/>
      <c r="F571" s="231"/>
      <c r="G571" s="213"/>
      <c r="H571" s="258"/>
      <c r="I571" s="213"/>
      <c r="J571" s="259"/>
      <c r="K571" s="249"/>
      <c r="L571" s="249"/>
      <c r="M571" s="258"/>
      <c r="N571" s="258"/>
      <c r="O571" s="258"/>
      <c r="P571" s="258"/>
      <c r="Q571" s="258"/>
      <c r="R571" s="258"/>
      <c r="S571" s="258"/>
      <c r="T571" s="258"/>
      <c r="U571" s="258"/>
      <c r="V571" s="258"/>
      <c r="W571" s="258"/>
      <c r="X571" s="258"/>
      <c r="Y571" s="258"/>
      <c r="Z571" s="258"/>
    </row>
    <row r="572" spans="1:26" ht="14.25" customHeight="1" x14ac:dyDescent="0.3">
      <c r="A572" s="256"/>
      <c r="B572" s="256"/>
      <c r="C572" s="257"/>
      <c r="D572" s="213"/>
      <c r="E572" s="231"/>
      <c r="F572" s="231"/>
      <c r="G572" s="213"/>
      <c r="H572" s="258"/>
      <c r="I572" s="213"/>
      <c r="J572" s="259"/>
      <c r="K572" s="249"/>
      <c r="L572" s="249"/>
      <c r="M572" s="258"/>
      <c r="N572" s="258"/>
      <c r="O572" s="258"/>
      <c r="P572" s="258"/>
      <c r="Q572" s="258"/>
      <c r="R572" s="258"/>
      <c r="S572" s="258"/>
      <c r="T572" s="258"/>
      <c r="U572" s="258"/>
      <c r="V572" s="258"/>
      <c r="W572" s="258"/>
      <c r="X572" s="258"/>
      <c r="Y572" s="258"/>
      <c r="Z572" s="258"/>
    </row>
    <row r="573" spans="1:26" ht="14.25" customHeight="1" x14ac:dyDescent="0.3">
      <c r="A573" s="256"/>
      <c r="B573" s="256"/>
      <c r="C573" s="257"/>
      <c r="D573" s="213"/>
      <c r="E573" s="231"/>
      <c r="F573" s="231"/>
      <c r="G573" s="213"/>
      <c r="H573" s="258"/>
      <c r="I573" s="213"/>
      <c r="J573" s="259"/>
      <c r="K573" s="249"/>
      <c r="L573" s="249"/>
      <c r="M573" s="258"/>
      <c r="N573" s="258"/>
      <c r="O573" s="258"/>
      <c r="P573" s="258"/>
      <c r="Q573" s="258"/>
      <c r="R573" s="258"/>
      <c r="S573" s="258"/>
      <c r="T573" s="258"/>
      <c r="U573" s="258"/>
      <c r="V573" s="258"/>
      <c r="W573" s="258"/>
      <c r="X573" s="258"/>
      <c r="Y573" s="258"/>
      <c r="Z573" s="258"/>
    </row>
    <row r="574" spans="1:26" ht="14.25" customHeight="1" x14ac:dyDescent="0.3">
      <c r="A574" s="256"/>
      <c r="B574" s="256"/>
      <c r="C574" s="257"/>
      <c r="D574" s="213"/>
      <c r="E574" s="231"/>
      <c r="F574" s="231"/>
      <c r="G574" s="213"/>
      <c r="H574" s="258"/>
      <c r="I574" s="213"/>
      <c r="J574" s="259"/>
      <c r="K574" s="249"/>
      <c r="L574" s="249"/>
      <c r="M574" s="258"/>
      <c r="N574" s="258"/>
      <c r="O574" s="258"/>
      <c r="P574" s="258"/>
      <c r="Q574" s="258"/>
      <c r="R574" s="258"/>
      <c r="S574" s="258"/>
      <c r="T574" s="258"/>
      <c r="U574" s="258"/>
      <c r="V574" s="258"/>
      <c r="W574" s="258"/>
      <c r="X574" s="258"/>
      <c r="Y574" s="258"/>
      <c r="Z574" s="258"/>
    </row>
    <row r="575" spans="1:26" ht="14.25" customHeight="1" x14ac:dyDescent="0.3">
      <c r="A575" s="256"/>
      <c r="B575" s="256"/>
      <c r="C575" s="257"/>
      <c r="D575" s="213"/>
      <c r="E575" s="231"/>
      <c r="F575" s="231"/>
      <c r="G575" s="213"/>
      <c r="H575" s="258"/>
      <c r="I575" s="213"/>
      <c r="J575" s="259"/>
      <c r="K575" s="249"/>
      <c r="L575" s="249"/>
      <c r="M575" s="258"/>
      <c r="N575" s="258"/>
      <c r="O575" s="258"/>
      <c r="P575" s="258"/>
      <c r="Q575" s="258"/>
      <c r="R575" s="258"/>
      <c r="S575" s="258"/>
      <c r="T575" s="258"/>
      <c r="U575" s="258"/>
      <c r="V575" s="258"/>
      <c r="W575" s="258"/>
      <c r="X575" s="258"/>
      <c r="Y575" s="258"/>
      <c r="Z575" s="258"/>
    </row>
    <row r="576" spans="1:26" ht="14.25" customHeight="1" x14ac:dyDescent="0.3">
      <c r="A576" s="256"/>
      <c r="B576" s="256"/>
      <c r="C576" s="257"/>
      <c r="D576" s="213"/>
      <c r="E576" s="231"/>
      <c r="F576" s="231"/>
      <c r="G576" s="213"/>
      <c r="H576" s="258"/>
      <c r="I576" s="213"/>
      <c r="J576" s="259"/>
      <c r="K576" s="249"/>
      <c r="L576" s="249"/>
      <c r="M576" s="258"/>
      <c r="N576" s="258"/>
      <c r="O576" s="258"/>
      <c r="P576" s="258"/>
      <c r="Q576" s="258"/>
      <c r="R576" s="258"/>
      <c r="S576" s="258"/>
      <c r="T576" s="258"/>
      <c r="U576" s="258"/>
      <c r="V576" s="258"/>
      <c r="W576" s="258"/>
      <c r="X576" s="258"/>
      <c r="Y576" s="258"/>
      <c r="Z576" s="258"/>
    </row>
    <row r="577" spans="1:26" ht="14.25" customHeight="1" x14ac:dyDescent="0.3">
      <c r="A577" s="256"/>
      <c r="B577" s="256"/>
      <c r="C577" s="257"/>
      <c r="D577" s="213"/>
      <c r="E577" s="231"/>
      <c r="F577" s="231"/>
      <c r="G577" s="213"/>
      <c r="H577" s="258"/>
      <c r="I577" s="213"/>
      <c r="J577" s="259"/>
      <c r="K577" s="249"/>
      <c r="L577" s="249"/>
      <c r="M577" s="258"/>
      <c r="N577" s="258"/>
      <c r="O577" s="258"/>
      <c r="P577" s="258"/>
      <c r="Q577" s="258"/>
      <c r="R577" s="258"/>
      <c r="S577" s="258"/>
      <c r="T577" s="258"/>
      <c r="U577" s="258"/>
      <c r="V577" s="258"/>
      <c r="W577" s="258"/>
      <c r="X577" s="258"/>
      <c r="Y577" s="258"/>
      <c r="Z577" s="258"/>
    </row>
    <row r="578" spans="1:26" ht="14.25" customHeight="1" x14ac:dyDescent="0.3">
      <c r="A578" s="256"/>
      <c r="B578" s="256"/>
      <c r="C578" s="257"/>
      <c r="D578" s="213"/>
      <c r="E578" s="231"/>
      <c r="F578" s="231"/>
      <c r="G578" s="213"/>
      <c r="H578" s="258"/>
      <c r="I578" s="213"/>
      <c r="J578" s="259"/>
      <c r="K578" s="249"/>
      <c r="L578" s="249"/>
      <c r="M578" s="258"/>
      <c r="N578" s="258"/>
      <c r="O578" s="258"/>
      <c r="P578" s="258"/>
      <c r="Q578" s="258"/>
      <c r="R578" s="258"/>
      <c r="S578" s="258"/>
      <c r="T578" s="258"/>
      <c r="U578" s="258"/>
      <c r="V578" s="258"/>
      <c r="W578" s="258"/>
      <c r="X578" s="258"/>
      <c r="Y578" s="258"/>
      <c r="Z578" s="258"/>
    </row>
    <row r="579" spans="1:26" ht="14.25" customHeight="1" x14ac:dyDescent="0.3">
      <c r="A579" s="256"/>
      <c r="B579" s="256"/>
      <c r="C579" s="257"/>
      <c r="D579" s="213"/>
      <c r="E579" s="231"/>
      <c r="F579" s="231"/>
      <c r="G579" s="213"/>
      <c r="H579" s="258"/>
      <c r="I579" s="213"/>
      <c r="J579" s="259"/>
      <c r="K579" s="249"/>
      <c r="L579" s="249"/>
      <c r="M579" s="258"/>
      <c r="N579" s="258"/>
      <c r="O579" s="258"/>
      <c r="P579" s="258"/>
      <c r="Q579" s="258"/>
      <c r="R579" s="258"/>
      <c r="S579" s="258"/>
      <c r="T579" s="258"/>
      <c r="U579" s="258"/>
      <c r="V579" s="258"/>
      <c r="W579" s="258"/>
      <c r="X579" s="258"/>
      <c r="Y579" s="258"/>
      <c r="Z579" s="258"/>
    </row>
    <row r="580" spans="1:26" ht="14.25" customHeight="1" x14ac:dyDescent="0.3">
      <c r="A580" s="256"/>
      <c r="B580" s="256"/>
      <c r="C580" s="257"/>
      <c r="D580" s="213"/>
      <c r="E580" s="231"/>
      <c r="F580" s="231"/>
      <c r="G580" s="213"/>
      <c r="H580" s="258"/>
      <c r="I580" s="213"/>
      <c r="J580" s="259"/>
      <c r="K580" s="249"/>
      <c r="L580" s="249"/>
      <c r="M580" s="258"/>
      <c r="N580" s="258"/>
      <c r="O580" s="258"/>
      <c r="P580" s="258"/>
      <c r="Q580" s="258"/>
      <c r="R580" s="258"/>
      <c r="S580" s="258"/>
      <c r="T580" s="258"/>
      <c r="U580" s="258"/>
      <c r="V580" s="258"/>
      <c r="W580" s="258"/>
      <c r="X580" s="258"/>
      <c r="Y580" s="258"/>
      <c r="Z580" s="258"/>
    </row>
    <row r="581" spans="1:26" ht="14.25" customHeight="1" x14ac:dyDescent="0.3">
      <c r="A581" s="256"/>
      <c r="B581" s="256"/>
      <c r="C581" s="257"/>
      <c r="D581" s="213"/>
      <c r="E581" s="231"/>
      <c r="F581" s="231"/>
      <c r="G581" s="213"/>
      <c r="H581" s="258"/>
      <c r="I581" s="213"/>
      <c r="J581" s="259"/>
      <c r="K581" s="249"/>
      <c r="L581" s="249"/>
      <c r="M581" s="258"/>
      <c r="N581" s="258"/>
      <c r="O581" s="258"/>
      <c r="P581" s="258"/>
      <c r="Q581" s="258"/>
      <c r="R581" s="258"/>
      <c r="S581" s="258"/>
      <c r="T581" s="258"/>
      <c r="U581" s="258"/>
      <c r="V581" s="258"/>
      <c r="W581" s="258"/>
      <c r="X581" s="258"/>
      <c r="Y581" s="258"/>
      <c r="Z581" s="258"/>
    </row>
    <row r="582" spans="1:26" ht="14.25" customHeight="1" x14ac:dyDescent="0.3">
      <c r="A582" s="256"/>
      <c r="B582" s="256"/>
      <c r="C582" s="257"/>
      <c r="D582" s="213"/>
      <c r="E582" s="231"/>
      <c r="F582" s="231"/>
      <c r="G582" s="213"/>
      <c r="H582" s="258"/>
      <c r="I582" s="213"/>
      <c r="J582" s="259"/>
      <c r="K582" s="249"/>
      <c r="L582" s="249"/>
      <c r="M582" s="258"/>
      <c r="N582" s="258"/>
      <c r="O582" s="258"/>
      <c r="P582" s="258"/>
      <c r="Q582" s="258"/>
      <c r="R582" s="258"/>
      <c r="S582" s="258"/>
      <c r="T582" s="258"/>
      <c r="U582" s="258"/>
      <c r="V582" s="258"/>
      <c r="W582" s="258"/>
      <c r="X582" s="258"/>
      <c r="Y582" s="258"/>
      <c r="Z582" s="258"/>
    </row>
    <row r="583" spans="1:26" ht="14.25" customHeight="1" x14ac:dyDescent="0.3">
      <c r="A583" s="256"/>
      <c r="B583" s="256"/>
      <c r="C583" s="257"/>
      <c r="D583" s="213"/>
      <c r="E583" s="231"/>
      <c r="F583" s="231"/>
      <c r="G583" s="213"/>
      <c r="H583" s="258"/>
      <c r="I583" s="213"/>
      <c r="J583" s="259"/>
      <c r="K583" s="249"/>
      <c r="L583" s="249"/>
      <c r="M583" s="258"/>
      <c r="N583" s="258"/>
      <c r="O583" s="258"/>
      <c r="P583" s="258"/>
      <c r="Q583" s="258"/>
      <c r="R583" s="258"/>
      <c r="S583" s="258"/>
      <c r="T583" s="258"/>
      <c r="U583" s="258"/>
      <c r="V583" s="258"/>
      <c r="W583" s="258"/>
      <c r="X583" s="258"/>
      <c r="Y583" s="258"/>
      <c r="Z583" s="258"/>
    </row>
    <row r="584" spans="1:26" ht="14.25" customHeight="1" x14ac:dyDescent="0.3">
      <c r="A584" s="256"/>
      <c r="B584" s="256"/>
      <c r="C584" s="257"/>
      <c r="D584" s="213"/>
      <c r="E584" s="231"/>
      <c r="F584" s="231"/>
      <c r="G584" s="213"/>
      <c r="H584" s="258"/>
      <c r="I584" s="213"/>
      <c r="J584" s="259"/>
      <c r="K584" s="249"/>
      <c r="L584" s="249"/>
      <c r="M584" s="258"/>
      <c r="N584" s="258"/>
      <c r="O584" s="258"/>
      <c r="P584" s="258"/>
      <c r="Q584" s="258"/>
      <c r="R584" s="258"/>
      <c r="S584" s="258"/>
      <c r="T584" s="258"/>
      <c r="U584" s="258"/>
      <c r="V584" s="258"/>
      <c r="W584" s="258"/>
      <c r="X584" s="258"/>
      <c r="Y584" s="258"/>
      <c r="Z584" s="258"/>
    </row>
    <row r="585" spans="1:26" ht="14.25" customHeight="1" x14ac:dyDescent="0.3">
      <c r="A585" s="256"/>
      <c r="B585" s="256"/>
      <c r="C585" s="257"/>
      <c r="D585" s="213"/>
      <c r="E585" s="231"/>
      <c r="F585" s="231"/>
      <c r="G585" s="213"/>
      <c r="H585" s="258"/>
      <c r="I585" s="213"/>
      <c r="J585" s="259"/>
      <c r="K585" s="249"/>
      <c r="L585" s="249"/>
      <c r="M585" s="258"/>
      <c r="N585" s="258"/>
      <c r="O585" s="258"/>
      <c r="P585" s="258"/>
      <c r="Q585" s="258"/>
      <c r="R585" s="258"/>
      <c r="S585" s="258"/>
      <c r="T585" s="258"/>
      <c r="U585" s="258"/>
      <c r="V585" s="258"/>
      <c r="W585" s="258"/>
      <c r="X585" s="258"/>
      <c r="Y585" s="258"/>
      <c r="Z585" s="258"/>
    </row>
    <row r="586" spans="1:26" ht="14.25" customHeight="1" x14ac:dyDescent="0.3">
      <c r="A586" s="256"/>
      <c r="B586" s="256"/>
      <c r="C586" s="257"/>
      <c r="D586" s="213"/>
      <c r="E586" s="231"/>
      <c r="F586" s="231"/>
      <c r="G586" s="213"/>
      <c r="H586" s="258"/>
      <c r="I586" s="213"/>
      <c r="J586" s="259"/>
      <c r="K586" s="249"/>
      <c r="L586" s="249"/>
      <c r="M586" s="258"/>
      <c r="N586" s="258"/>
      <c r="O586" s="258"/>
      <c r="P586" s="258"/>
      <c r="Q586" s="258"/>
      <c r="R586" s="258"/>
      <c r="S586" s="258"/>
      <c r="T586" s="258"/>
      <c r="U586" s="258"/>
      <c r="V586" s="258"/>
      <c r="W586" s="258"/>
      <c r="X586" s="258"/>
      <c r="Y586" s="258"/>
      <c r="Z586" s="258"/>
    </row>
    <row r="587" spans="1:26" ht="14.25" customHeight="1" x14ac:dyDescent="0.3">
      <c r="A587" s="256"/>
      <c r="B587" s="256"/>
      <c r="C587" s="257"/>
      <c r="D587" s="213"/>
      <c r="E587" s="231"/>
      <c r="F587" s="231"/>
      <c r="G587" s="213"/>
      <c r="H587" s="258"/>
      <c r="I587" s="213"/>
      <c r="J587" s="259"/>
      <c r="K587" s="249"/>
      <c r="L587" s="249"/>
      <c r="M587" s="258"/>
      <c r="N587" s="258"/>
      <c r="O587" s="258"/>
      <c r="P587" s="258"/>
      <c r="Q587" s="258"/>
      <c r="R587" s="258"/>
      <c r="S587" s="258"/>
      <c r="T587" s="258"/>
      <c r="U587" s="258"/>
      <c r="V587" s="258"/>
      <c r="W587" s="258"/>
      <c r="X587" s="258"/>
      <c r="Y587" s="258"/>
      <c r="Z587" s="258"/>
    </row>
    <row r="588" spans="1:26" ht="14.25" customHeight="1" x14ac:dyDescent="0.3">
      <c r="A588" s="256"/>
      <c r="B588" s="256"/>
      <c r="C588" s="257"/>
      <c r="D588" s="213"/>
      <c r="E588" s="231"/>
      <c r="F588" s="231"/>
      <c r="G588" s="213"/>
      <c r="H588" s="258"/>
      <c r="I588" s="213"/>
      <c r="J588" s="259"/>
      <c r="K588" s="249"/>
      <c r="L588" s="249"/>
      <c r="M588" s="258"/>
      <c r="N588" s="258"/>
      <c r="O588" s="258"/>
      <c r="P588" s="258"/>
      <c r="Q588" s="258"/>
      <c r="R588" s="258"/>
      <c r="S588" s="258"/>
      <c r="T588" s="258"/>
      <c r="U588" s="258"/>
      <c r="V588" s="258"/>
      <c r="W588" s="258"/>
      <c r="X588" s="258"/>
      <c r="Y588" s="258"/>
      <c r="Z588" s="258"/>
    </row>
    <row r="589" spans="1:26" ht="14.25" customHeight="1" x14ac:dyDescent="0.3">
      <c r="A589" s="256"/>
      <c r="B589" s="256"/>
      <c r="C589" s="257"/>
      <c r="D589" s="213"/>
      <c r="E589" s="231"/>
      <c r="F589" s="231"/>
      <c r="G589" s="213"/>
      <c r="H589" s="258"/>
      <c r="I589" s="213"/>
      <c r="J589" s="259"/>
      <c r="K589" s="249"/>
      <c r="L589" s="249"/>
      <c r="M589" s="258"/>
      <c r="N589" s="258"/>
      <c r="O589" s="258"/>
      <c r="P589" s="258"/>
      <c r="Q589" s="258"/>
      <c r="R589" s="258"/>
      <c r="S589" s="258"/>
      <c r="T589" s="258"/>
      <c r="U589" s="258"/>
      <c r="V589" s="258"/>
      <c r="W589" s="258"/>
      <c r="X589" s="258"/>
      <c r="Y589" s="258"/>
      <c r="Z589" s="258"/>
    </row>
    <row r="590" spans="1:26" ht="14.25" customHeight="1" x14ac:dyDescent="0.3">
      <c r="A590" s="256"/>
      <c r="B590" s="256"/>
      <c r="C590" s="257"/>
      <c r="D590" s="213"/>
      <c r="E590" s="231"/>
      <c r="F590" s="231"/>
      <c r="G590" s="213"/>
      <c r="H590" s="258"/>
      <c r="I590" s="213"/>
      <c r="J590" s="259"/>
      <c r="K590" s="249"/>
      <c r="L590" s="249"/>
      <c r="M590" s="258"/>
      <c r="N590" s="258"/>
      <c r="O590" s="258"/>
      <c r="P590" s="258"/>
      <c r="Q590" s="258"/>
      <c r="R590" s="258"/>
      <c r="S590" s="258"/>
      <c r="T590" s="258"/>
      <c r="U590" s="258"/>
      <c r="V590" s="258"/>
      <c r="W590" s="258"/>
      <c r="X590" s="258"/>
      <c r="Y590" s="258"/>
      <c r="Z590" s="258"/>
    </row>
    <row r="591" spans="1:26" ht="14.25" customHeight="1" x14ac:dyDescent="0.3">
      <c r="A591" s="256"/>
      <c r="B591" s="256"/>
      <c r="C591" s="257"/>
      <c r="D591" s="213"/>
      <c r="E591" s="231"/>
      <c r="F591" s="231"/>
      <c r="G591" s="213"/>
      <c r="H591" s="258"/>
      <c r="I591" s="213"/>
      <c r="J591" s="259"/>
      <c r="K591" s="249"/>
      <c r="L591" s="249"/>
      <c r="M591" s="258"/>
      <c r="N591" s="258"/>
      <c r="O591" s="258"/>
      <c r="P591" s="258"/>
      <c r="Q591" s="258"/>
      <c r="R591" s="258"/>
      <c r="S591" s="258"/>
      <c r="T591" s="258"/>
      <c r="U591" s="258"/>
      <c r="V591" s="258"/>
      <c r="W591" s="258"/>
      <c r="X591" s="258"/>
      <c r="Y591" s="258"/>
      <c r="Z591" s="258"/>
    </row>
    <row r="592" spans="1:26" ht="14.25" customHeight="1" x14ac:dyDescent="0.3">
      <c r="A592" s="256"/>
      <c r="B592" s="256"/>
      <c r="C592" s="257"/>
      <c r="D592" s="213"/>
      <c r="E592" s="231"/>
      <c r="F592" s="231"/>
      <c r="G592" s="213"/>
      <c r="H592" s="258"/>
      <c r="I592" s="213"/>
      <c r="J592" s="259"/>
      <c r="K592" s="249"/>
      <c r="L592" s="249"/>
      <c r="M592" s="258"/>
      <c r="N592" s="258"/>
      <c r="O592" s="258"/>
      <c r="P592" s="258"/>
      <c r="Q592" s="258"/>
      <c r="R592" s="258"/>
      <c r="S592" s="258"/>
      <c r="T592" s="258"/>
      <c r="U592" s="258"/>
      <c r="V592" s="258"/>
      <c r="W592" s="258"/>
      <c r="X592" s="258"/>
      <c r="Y592" s="258"/>
      <c r="Z592" s="258"/>
    </row>
    <row r="593" spans="1:26" ht="14.25" customHeight="1" x14ac:dyDescent="0.3">
      <c r="A593" s="256"/>
      <c r="B593" s="256"/>
      <c r="C593" s="257"/>
      <c r="D593" s="213"/>
      <c r="E593" s="231"/>
      <c r="F593" s="231"/>
      <c r="G593" s="213"/>
      <c r="H593" s="258"/>
      <c r="I593" s="213"/>
      <c r="J593" s="259"/>
      <c r="K593" s="249"/>
      <c r="L593" s="249"/>
      <c r="M593" s="258"/>
      <c r="N593" s="258"/>
      <c r="O593" s="258"/>
      <c r="P593" s="258"/>
      <c r="Q593" s="258"/>
      <c r="R593" s="258"/>
      <c r="S593" s="258"/>
      <c r="T593" s="258"/>
      <c r="U593" s="258"/>
      <c r="V593" s="258"/>
      <c r="W593" s="258"/>
      <c r="X593" s="258"/>
      <c r="Y593" s="258"/>
      <c r="Z593" s="258"/>
    </row>
    <row r="594" spans="1:26" ht="14.25" customHeight="1" x14ac:dyDescent="0.3">
      <c r="A594" s="256"/>
      <c r="B594" s="256"/>
      <c r="C594" s="257"/>
      <c r="D594" s="213"/>
      <c r="E594" s="231"/>
      <c r="F594" s="231"/>
      <c r="G594" s="213"/>
      <c r="H594" s="258"/>
      <c r="I594" s="213"/>
      <c r="J594" s="259"/>
      <c r="K594" s="249"/>
      <c r="L594" s="249"/>
      <c r="M594" s="258"/>
      <c r="N594" s="258"/>
      <c r="O594" s="258"/>
      <c r="P594" s="258"/>
      <c r="Q594" s="258"/>
      <c r="R594" s="258"/>
      <c r="S594" s="258"/>
      <c r="T594" s="258"/>
      <c r="U594" s="258"/>
      <c r="V594" s="258"/>
      <c r="W594" s="258"/>
      <c r="X594" s="258"/>
      <c r="Y594" s="258"/>
      <c r="Z594" s="258"/>
    </row>
    <row r="595" spans="1:26" ht="14.25" customHeight="1" x14ac:dyDescent="0.3">
      <c r="A595" s="256"/>
      <c r="B595" s="256"/>
      <c r="C595" s="257"/>
      <c r="D595" s="213"/>
      <c r="E595" s="231"/>
      <c r="F595" s="231"/>
      <c r="G595" s="213"/>
      <c r="H595" s="258"/>
      <c r="I595" s="213"/>
      <c r="J595" s="259"/>
      <c r="K595" s="249"/>
      <c r="L595" s="249"/>
      <c r="M595" s="258"/>
      <c r="N595" s="258"/>
      <c r="O595" s="258"/>
      <c r="P595" s="258"/>
      <c r="Q595" s="258"/>
      <c r="R595" s="258"/>
      <c r="S595" s="258"/>
      <c r="T595" s="258"/>
      <c r="U595" s="258"/>
      <c r="V595" s="258"/>
      <c r="W595" s="258"/>
      <c r="X595" s="258"/>
      <c r="Y595" s="258"/>
      <c r="Z595" s="258"/>
    </row>
    <row r="596" spans="1:26" ht="14.25" customHeight="1" x14ac:dyDescent="0.3">
      <c r="A596" s="256"/>
      <c r="B596" s="256"/>
      <c r="C596" s="257"/>
      <c r="D596" s="213"/>
      <c r="E596" s="231"/>
      <c r="F596" s="231"/>
      <c r="G596" s="213"/>
      <c r="H596" s="258"/>
      <c r="I596" s="213"/>
      <c r="J596" s="259"/>
      <c r="K596" s="249"/>
      <c r="L596" s="249"/>
      <c r="M596" s="258"/>
      <c r="N596" s="258"/>
      <c r="O596" s="258"/>
      <c r="P596" s="258"/>
      <c r="Q596" s="258"/>
      <c r="R596" s="258"/>
      <c r="S596" s="258"/>
      <c r="T596" s="258"/>
      <c r="U596" s="258"/>
      <c r="V596" s="258"/>
      <c r="W596" s="258"/>
      <c r="X596" s="258"/>
      <c r="Y596" s="258"/>
      <c r="Z596" s="258"/>
    </row>
    <row r="597" spans="1:26" ht="14.25" customHeight="1" x14ac:dyDescent="0.3">
      <c r="A597" s="256"/>
      <c r="B597" s="256"/>
      <c r="C597" s="257"/>
      <c r="D597" s="213"/>
      <c r="E597" s="231"/>
      <c r="F597" s="231"/>
      <c r="G597" s="213"/>
      <c r="H597" s="258"/>
      <c r="I597" s="213"/>
      <c r="J597" s="259"/>
      <c r="K597" s="249"/>
      <c r="L597" s="249"/>
      <c r="M597" s="258"/>
      <c r="N597" s="258"/>
      <c r="O597" s="258"/>
      <c r="P597" s="258"/>
      <c r="Q597" s="258"/>
      <c r="R597" s="258"/>
      <c r="S597" s="258"/>
      <c r="T597" s="258"/>
      <c r="U597" s="258"/>
      <c r="V597" s="258"/>
      <c r="W597" s="258"/>
      <c r="X597" s="258"/>
      <c r="Y597" s="258"/>
      <c r="Z597" s="258"/>
    </row>
    <row r="598" spans="1:26" ht="14.25" customHeight="1" x14ac:dyDescent="0.3">
      <c r="A598" s="256"/>
      <c r="B598" s="256"/>
      <c r="C598" s="257"/>
      <c r="D598" s="213"/>
      <c r="E598" s="231"/>
      <c r="F598" s="231"/>
      <c r="G598" s="213"/>
      <c r="H598" s="258"/>
      <c r="I598" s="213"/>
      <c r="J598" s="259"/>
      <c r="K598" s="249"/>
      <c r="L598" s="249"/>
      <c r="M598" s="258"/>
      <c r="N598" s="258"/>
      <c r="O598" s="258"/>
      <c r="P598" s="258"/>
      <c r="Q598" s="258"/>
      <c r="R598" s="258"/>
      <c r="S598" s="258"/>
      <c r="T598" s="258"/>
      <c r="U598" s="258"/>
      <c r="V598" s="258"/>
      <c r="W598" s="258"/>
      <c r="X598" s="258"/>
      <c r="Y598" s="258"/>
      <c r="Z598" s="258"/>
    </row>
    <row r="599" spans="1:26" ht="14.25" customHeight="1" x14ac:dyDescent="0.3">
      <c r="A599" s="256"/>
      <c r="B599" s="256"/>
      <c r="C599" s="257"/>
      <c r="D599" s="213"/>
      <c r="E599" s="231"/>
      <c r="F599" s="231"/>
      <c r="G599" s="213"/>
      <c r="H599" s="258"/>
      <c r="I599" s="213"/>
      <c r="J599" s="259"/>
      <c r="K599" s="249"/>
      <c r="L599" s="249"/>
      <c r="M599" s="258"/>
      <c r="N599" s="258"/>
      <c r="O599" s="258"/>
      <c r="P599" s="258"/>
      <c r="Q599" s="258"/>
      <c r="R599" s="258"/>
      <c r="S599" s="258"/>
      <c r="T599" s="258"/>
      <c r="U599" s="258"/>
      <c r="V599" s="258"/>
      <c r="W599" s="258"/>
      <c r="X599" s="258"/>
      <c r="Y599" s="258"/>
      <c r="Z599" s="258"/>
    </row>
    <row r="600" spans="1:26" ht="14.25" customHeight="1" x14ac:dyDescent="0.3">
      <c r="A600" s="256"/>
      <c r="B600" s="256"/>
      <c r="C600" s="257"/>
      <c r="D600" s="213"/>
      <c r="E600" s="231"/>
      <c r="F600" s="231"/>
      <c r="G600" s="213"/>
      <c r="H600" s="258"/>
      <c r="I600" s="213"/>
      <c r="J600" s="259"/>
      <c r="K600" s="249"/>
      <c r="L600" s="249"/>
      <c r="M600" s="258"/>
      <c r="N600" s="258"/>
      <c r="O600" s="258"/>
      <c r="P600" s="258"/>
      <c r="Q600" s="258"/>
      <c r="R600" s="258"/>
      <c r="S600" s="258"/>
      <c r="T600" s="258"/>
      <c r="U600" s="258"/>
      <c r="V600" s="258"/>
      <c r="W600" s="258"/>
      <c r="X600" s="258"/>
      <c r="Y600" s="258"/>
      <c r="Z600" s="258"/>
    </row>
    <row r="601" spans="1:26" ht="14.25" customHeight="1" x14ac:dyDescent="0.3">
      <c r="A601" s="256"/>
      <c r="B601" s="256"/>
      <c r="C601" s="257"/>
      <c r="D601" s="213"/>
      <c r="E601" s="231"/>
      <c r="F601" s="231"/>
      <c r="G601" s="213"/>
      <c r="H601" s="258"/>
      <c r="I601" s="213"/>
      <c r="J601" s="259"/>
      <c r="K601" s="249"/>
      <c r="L601" s="249"/>
      <c r="M601" s="258"/>
      <c r="N601" s="258"/>
      <c r="O601" s="258"/>
      <c r="P601" s="258"/>
      <c r="Q601" s="258"/>
      <c r="R601" s="258"/>
      <c r="S601" s="258"/>
      <c r="T601" s="258"/>
      <c r="U601" s="258"/>
      <c r="V601" s="258"/>
      <c r="W601" s="258"/>
      <c r="X601" s="258"/>
      <c r="Y601" s="258"/>
      <c r="Z601" s="258"/>
    </row>
    <row r="602" spans="1:26" ht="14.25" customHeight="1" x14ac:dyDescent="0.3">
      <c r="A602" s="256"/>
      <c r="B602" s="256"/>
      <c r="C602" s="257"/>
      <c r="D602" s="213"/>
      <c r="E602" s="231"/>
      <c r="F602" s="231"/>
      <c r="G602" s="213"/>
      <c r="H602" s="258"/>
      <c r="I602" s="213"/>
      <c r="J602" s="259"/>
      <c r="K602" s="249"/>
      <c r="L602" s="249"/>
      <c r="M602" s="258"/>
      <c r="N602" s="258"/>
      <c r="O602" s="258"/>
      <c r="P602" s="258"/>
      <c r="Q602" s="258"/>
      <c r="R602" s="258"/>
      <c r="S602" s="258"/>
      <c r="T602" s="258"/>
      <c r="U602" s="258"/>
      <c r="V602" s="258"/>
      <c r="W602" s="258"/>
      <c r="X602" s="258"/>
      <c r="Y602" s="258"/>
      <c r="Z602" s="258"/>
    </row>
    <row r="603" spans="1:26" ht="14.25" customHeight="1" x14ac:dyDescent="0.3">
      <c r="A603" s="256"/>
      <c r="B603" s="256"/>
      <c r="C603" s="257"/>
      <c r="D603" s="213"/>
      <c r="E603" s="231"/>
      <c r="F603" s="231"/>
      <c r="G603" s="213"/>
      <c r="H603" s="258"/>
      <c r="I603" s="213"/>
      <c r="J603" s="259"/>
      <c r="K603" s="249"/>
      <c r="L603" s="249"/>
      <c r="M603" s="258"/>
      <c r="N603" s="258"/>
      <c r="O603" s="258"/>
      <c r="P603" s="258"/>
      <c r="Q603" s="258"/>
      <c r="R603" s="258"/>
      <c r="S603" s="258"/>
      <c r="T603" s="258"/>
      <c r="U603" s="258"/>
      <c r="V603" s="258"/>
      <c r="W603" s="258"/>
      <c r="X603" s="258"/>
      <c r="Y603" s="258"/>
      <c r="Z603" s="258"/>
    </row>
    <row r="604" spans="1:26" ht="14.25" customHeight="1" x14ac:dyDescent="0.3">
      <c r="A604" s="256"/>
      <c r="B604" s="256"/>
      <c r="C604" s="257"/>
      <c r="D604" s="213"/>
      <c r="E604" s="231"/>
      <c r="F604" s="231"/>
      <c r="G604" s="213"/>
      <c r="H604" s="258"/>
      <c r="I604" s="213"/>
      <c r="J604" s="259"/>
      <c r="K604" s="249"/>
      <c r="L604" s="249"/>
      <c r="M604" s="258"/>
      <c r="N604" s="258"/>
      <c r="O604" s="258"/>
      <c r="P604" s="258"/>
      <c r="Q604" s="258"/>
      <c r="R604" s="258"/>
      <c r="S604" s="258"/>
      <c r="T604" s="258"/>
      <c r="U604" s="258"/>
      <c r="V604" s="258"/>
      <c r="W604" s="258"/>
      <c r="X604" s="258"/>
      <c r="Y604" s="258"/>
      <c r="Z604" s="258"/>
    </row>
    <row r="605" spans="1:26" ht="14.25" customHeight="1" x14ac:dyDescent="0.3">
      <c r="A605" s="256"/>
      <c r="B605" s="256"/>
      <c r="C605" s="257"/>
      <c r="D605" s="213"/>
      <c r="E605" s="231"/>
      <c r="F605" s="231"/>
      <c r="G605" s="213"/>
      <c r="H605" s="258"/>
      <c r="I605" s="213"/>
      <c r="J605" s="259"/>
      <c r="K605" s="249"/>
      <c r="L605" s="249"/>
      <c r="M605" s="258"/>
      <c r="N605" s="258"/>
      <c r="O605" s="258"/>
      <c r="P605" s="258"/>
      <c r="Q605" s="258"/>
      <c r="R605" s="258"/>
      <c r="S605" s="258"/>
      <c r="T605" s="258"/>
      <c r="U605" s="258"/>
      <c r="V605" s="258"/>
      <c r="W605" s="258"/>
      <c r="X605" s="258"/>
      <c r="Y605" s="258"/>
      <c r="Z605" s="258"/>
    </row>
    <row r="606" spans="1:26" ht="14.25" customHeight="1" x14ac:dyDescent="0.3">
      <c r="A606" s="256"/>
      <c r="B606" s="256"/>
      <c r="C606" s="257"/>
      <c r="D606" s="213"/>
      <c r="E606" s="231"/>
      <c r="F606" s="231"/>
      <c r="G606" s="213"/>
      <c r="H606" s="258"/>
      <c r="I606" s="213"/>
      <c r="J606" s="259"/>
      <c r="K606" s="249"/>
      <c r="L606" s="249"/>
      <c r="M606" s="258"/>
      <c r="N606" s="258"/>
      <c r="O606" s="258"/>
      <c r="P606" s="258"/>
      <c r="Q606" s="258"/>
      <c r="R606" s="258"/>
      <c r="S606" s="258"/>
      <c r="T606" s="258"/>
      <c r="U606" s="258"/>
      <c r="V606" s="258"/>
      <c r="W606" s="258"/>
      <c r="X606" s="258"/>
      <c r="Y606" s="258"/>
      <c r="Z606" s="258"/>
    </row>
    <row r="607" spans="1:26" ht="14.25" customHeight="1" x14ac:dyDescent="0.3">
      <c r="A607" s="256"/>
      <c r="B607" s="256"/>
      <c r="C607" s="257"/>
      <c r="D607" s="213"/>
      <c r="E607" s="231"/>
      <c r="F607" s="231"/>
      <c r="G607" s="213"/>
      <c r="H607" s="258"/>
      <c r="I607" s="213"/>
      <c r="J607" s="259"/>
      <c r="K607" s="249"/>
      <c r="L607" s="249"/>
      <c r="M607" s="258"/>
      <c r="N607" s="258"/>
      <c r="O607" s="258"/>
      <c r="P607" s="258"/>
      <c r="Q607" s="258"/>
      <c r="R607" s="258"/>
      <c r="S607" s="258"/>
      <c r="T607" s="258"/>
      <c r="U607" s="258"/>
      <c r="V607" s="258"/>
      <c r="W607" s="258"/>
      <c r="X607" s="258"/>
      <c r="Y607" s="258"/>
      <c r="Z607" s="258"/>
    </row>
    <row r="608" spans="1:26" ht="14.25" customHeight="1" x14ac:dyDescent="0.3">
      <c r="A608" s="256"/>
      <c r="B608" s="256"/>
      <c r="C608" s="257"/>
      <c r="D608" s="213"/>
      <c r="E608" s="231"/>
      <c r="F608" s="231"/>
      <c r="G608" s="213"/>
      <c r="H608" s="258"/>
      <c r="I608" s="213"/>
      <c r="J608" s="259"/>
      <c r="K608" s="249"/>
      <c r="L608" s="249"/>
      <c r="M608" s="258"/>
      <c r="N608" s="258"/>
      <c r="O608" s="258"/>
      <c r="P608" s="258"/>
      <c r="Q608" s="258"/>
      <c r="R608" s="258"/>
      <c r="S608" s="258"/>
      <c r="T608" s="258"/>
      <c r="U608" s="258"/>
      <c r="V608" s="258"/>
      <c r="W608" s="258"/>
      <c r="X608" s="258"/>
      <c r="Y608" s="258"/>
      <c r="Z608" s="258"/>
    </row>
    <row r="609" spans="1:26" ht="14.25" customHeight="1" x14ac:dyDescent="0.3">
      <c r="A609" s="256"/>
      <c r="B609" s="256"/>
      <c r="C609" s="257"/>
      <c r="D609" s="213"/>
      <c r="E609" s="231"/>
      <c r="F609" s="231"/>
      <c r="G609" s="213"/>
      <c r="H609" s="258"/>
      <c r="I609" s="213"/>
      <c r="J609" s="259"/>
      <c r="K609" s="249"/>
      <c r="L609" s="249"/>
      <c r="M609" s="258"/>
      <c r="N609" s="258"/>
      <c r="O609" s="258"/>
      <c r="P609" s="258"/>
      <c r="Q609" s="258"/>
      <c r="R609" s="258"/>
      <c r="S609" s="258"/>
      <c r="T609" s="258"/>
      <c r="U609" s="258"/>
      <c r="V609" s="258"/>
      <c r="W609" s="258"/>
      <c r="X609" s="258"/>
      <c r="Y609" s="258"/>
      <c r="Z609" s="258"/>
    </row>
    <row r="610" spans="1:26" ht="14.25" customHeight="1" x14ac:dyDescent="0.3">
      <c r="A610" s="256"/>
      <c r="B610" s="256"/>
      <c r="C610" s="257"/>
      <c r="D610" s="213"/>
      <c r="E610" s="231"/>
      <c r="F610" s="231"/>
      <c r="G610" s="213"/>
      <c r="H610" s="258"/>
      <c r="I610" s="213"/>
      <c r="J610" s="259"/>
      <c r="K610" s="249"/>
      <c r="L610" s="249"/>
      <c r="M610" s="258"/>
      <c r="N610" s="258"/>
      <c r="O610" s="258"/>
      <c r="P610" s="258"/>
      <c r="Q610" s="258"/>
      <c r="R610" s="258"/>
      <c r="S610" s="258"/>
      <c r="T610" s="258"/>
      <c r="U610" s="258"/>
      <c r="V610" s="258"/>
      <c r="W610" s="258"/>
      <c r="X610" s="258"/>
      <c r="Y610" s="258"/>
      <c r="Z610" s="258"/>
    </row>
    <row r="611" spans="1:26" ht="14.25" customHeight="1" x14ac:dyDescent="0.3">
      <c r="A611" s="256"/>
      <c r="B611" s="256"/>
      <c r="C611" s="257"/>
      <c r="D611" s="213"/>
      <c r="E611" s="231"/>
      <c r="F611" s="231"/>
      <c r="G611" s="213"/>
      <c r="H611" s="258"/>
      <c r="I611" s="213"/>
      <c r="J611" s="259"/>
      <c r="K611" s="249"/>
      <c r="L611" s="249"/>
      <c r="M611" s="258"/>
      <c r="N611" s="258"/>
      <c r="O611" s="258"/>
      <c r="P611" s="258"/>
      <c r="Q611" s="258"/>
      <c r="R611" s="258"/>
      <c r="S611" s="258"/>
      <c r="T611" s="258"/>
      <c r="U611" s="258"/>
      <c r="V611" s="258"/>
      <c r="W611" s="258"/>
      <c r="X611" s="258"/>
      <c r="Y611" s="258"/>
      <c r="Z611" s="258"/>
    </row>
    <row r="612" spans="1:26" ht="14.25" customHeight="1" x14ac:dyDescent="0.3">
      <c r="A612" s="256"/>
      <c r="B612" s="256"/>
      <c r="C612" s="257"/>
      <c r="D612" s="213"/>
      <c r="E612" s="231"/>
      <c r="F612" s="231"/>
      <c r="G612" s="213"/>
      <c r="H612" s="258"/>
      <c r="I612" s="213"/>
      <c r="J612" s="259"/>
      <c r="K612" s="249"/>
      <c r="L612" s="249"/>
      <c r="M612" s="258"/>
      <c r="N612" s="258"/>
      <c r="O612" s="258"/>
      <c r="P612" s="258"/>
      <c r="Q612" s="258"/>
      <c r="R612" s="258"/>
      <c r="S612" s="258"/>
      <c r="T612" s="258"/>
      <c r="U612" s="258"/>
      <c r="V612" s="258"/>
      <c r="W612" s="258"/>
      <c r="X612" s="258"/>
      <c r="Y612" s="258"/>
      <c r="Z612" s="258"/>
    </row>
    <row r="613" spans="1:26" ht="14.25" customHeight="1" x14ac:dyDescent="0.3">
      <c r="A613" s="256"/>
      <c r="B613" s="256"/>
      <c r="C613" s="257"/>
      <c r="D613" s="213"/>
      <c r="E613" s="231"/>
      <c r="F613" s="231"/>
      <c r="G613" s="213"/>
      <c r="H613" s="258"/>
      <c r="I613" s="213"/>
      <c r="J613" s="259"/>
      <c r="K613" s="249"/>
      <c r="L613" s="249"/>
      <c r="M613" s="258"/>
      <c r="N613" s="258"/>
      <c r="O613" s="258"/>
      <c r="P613" s="258"/>
      <c r="Q613" s="258"/>
      <c r="R613" s="258"/>
      <c r="S613" s="258"/>
      <c r="T613" s="258"/>
      <c r="U613" s="258"/>
      <c r="V613" s="258"/>
      <c r="W613" s="258"/>
      <c r="X613" s="258"/>
      <c r="Y613" s="258"/>
      <c r="Z613" s="258"/>
    </row>
    <row r="614" spans="1:26" ht="14.25" customHeight="1" x14ac:dyDescent="0.3">
      <c r="A614" s="256"/>
      <c r="B614" s="256"/>
      <c r="C614" s="257"/>
      <c r="D614" s="213"/>
      <c r="E614" s="231"/>
      <c r="F614" s="231"/>
      <c r="G614" s="213"/>
      <c r="H614" s="258"/>
      <c r="I614" s="213"/>
      <c r="J614" s="259"/>
      <c r="K614" s="249"/>
      <c r="L614" s="249"/>
      <c r="M614" s="258"/>
      <c r="N614" s="258"/>
      <c r="O614" s="258"/>
      <c r="P614" s="258"/>
      <c r="Q614" s="258"/>
      <c r="R614" s="258"/>
      <c r="S614" s="258"/>
      <c r="T614" s="258"/>
      <c r="U614" s="258"/>
      <c r="V614" s="258"/>
      <c r="W614" s="258"/>
      <c r="X614" s="258"/>
      <c r="Y614" s="258"/>
      <c r="Z614" s="258"/>
    </row>
    <row r="615" spans="1:26" ht="14.25" customHeight="1" x14ac:dyDescent="0.3">
      <c r="A615" s="256"/>
      <c r="B615" s="256"/>
      <c r="C615" s="257"/>
      <c r="D615" s="213"/>
      <c r="E615" s="231"/>
      <c r="F615" s="231"/>
      <c r="G615" s="213"/>
      <c r="H615" s="258"/>
      <c r="I615" s="213"/>
      <c r="J615" s="259"/>
      <c r="K615" s="249"/>
      <c r="L615" s="249"/>
      <c r="M615" s="258"/>
      <c r="N615" s="258"/>
      <c r="O615" s="258"/>
      <c r="P615" s="258"/>
      <c r="Q615" s="258"/>
      <c r="R615" s="258"/>
      <c r="S615" s="258"/>
      <c r="T615" s="258"/>
      <c r="U615" s="258"/>
      <c r="V615" s="258"/>
      <c r="W615" s="258"/>
      <c r="X615" s="258"/>
      <c r="Y615" s="258"/>
      <c r="Z615" s="258"/>
    </row>
    <row r="616" spans="1:26" ht="14.25" customHeight="1" x14ac:dyDescent="0.3">
      <c r="A616" s="256"/>
      <c r="B616" s="256"/>
      <c r="C616" s="257"/>
      <c r="D616" s="213"/>
      <c r="E616" s="231"/>
      <c r="F616" s="231"/>
      <c r="G616" s="213"/>
      <c r="H616" s="258"/>
      <c r="I616" s="213"/>
      <c r="J616" s="259"/>
      <c r="K616" s="249"/>
      <c r="L616" s="249"/>
      <c r="M616" s="258"/>
      <c r="N616" s="258"/>
      <c r="O616" s="258"/>
      <c r="P616" s="258"/>
      <c r="Q616" s="258"/>
      <c r="R616" s="258"/>
      <c r="S616" s="258"/>
      <c r="T616" s="258"/>
      <c r="U616" s="258"/>
      <c r="V616" s="258"/>
      <c r="W616" s="258"/>
      <c r="X616" s="258"/>
      <c r="Y616" s="258"/>
      <c r="Z616" s="258"/>
    </row>
    <row r="617" spans="1:26" ht="14.25" customHeight="1" x14ac:dyDescent="0.3">
      <c r="A617" s="256"/>
      <c r="B617" s="256"/>
      <c r="C617" s="257"/>
      <c r="D617" s="213"/>
      <c r="E617" s="231"/>
      <c r="F617" s="231"/>
      <c r="G617" s="213"/>
      <c r="H617" s="258"/>
      <c r="I617" s="213"/>
      <c r="J617" s="259"/>
      <c r="K617" s="249"/>
      <c r="L617" s="249"/>
      <c r="M617" s="258"/>
      <c r="N617" s="258"/>
      <c r="O617" s="258"/>
      <c r="P617" s="258"/>
      <c r="Q617" s="258"/>
      <c r="R617" s="258"/>
      <c r="S617" s="258"/>
      <c r="T617" s="258"/>
      <c r="U617" s="258"/>
      <c r="V617" s="258"/>
      <c r="W617" s="258"/>
      <c r="X617" s="258"/>
      <c r="Y617" s="258"/>
      <c r="Z617" s="258"/>
    </row>
    <row r="618" spans="1:26" ht="14.25" customHeight="1" x14ac:dyDescent="0.3">
      <c r="A618" s="256"/>
      <c r="B618" s="256"/>
      <c r="C618" s="257"/>
      <c r="D618" s="213"/>
      <c r="E618" s="231"/>
      <c r="F618" s="231"/>
      <c r="G618" s="213"/>
      <c r="H618" s="258"/>
      <c r="I618" s="213"/>
      <c r="J618" s="259"/>
      <c r="K618" s="249"/>
      <c r="L618" s="249"/>
      <c r="M618" s="258"/>
      <c r="N618" s="258"/>
      <c r="O618" s="258"/>
      <c r="P618" s="258"/>
      <c r="Q618" s="258"/>
      <c r="R618" s="258"/>
      <c r="S618" s="258"/>
      <c r="T618" s="258"/>
      <c r="U618" s="258"/>
      <c r="V618" s="258"/>
      <c r="W618" s="258"/>
      <c r="X618" s="258"/>
      <c r="Y618" s="258"/>
      <c r="Z618" s="258"/>
    </row>
    <row r="619" spans="1:26" ht="14.25" customHeight="1" x14ac:dyDescent="0.3">
      <c r="A619" s="256"/>
      <c r="B619" s="256"/>
      <c r="C619" s="257"/>
      <c r="D619" s="213"/>
      <c r="E619" s="231"/>
      <c r="F619" s="231"/>
      <c r="G619" s="213"/>
      <c r="H619" s="258"/>
      <c r="I619" s="213"/>
      <c r="J619" s="259"/>
      <c r="K619" s="249"/>
      <c r="L619" s="249"/>
      <c r="M619" s="258"/>
      <c r="N619" s="258"/>
      <c r="O619" s="258"/>
      <c r="P619" s="258"/>
      <c r="Q619" s="258"/>
      <c r="R619" s="258"/>
      <c r="S619" s="258"/>
      <c r="T619" s="258"/>
      <c r="U619" s="258"/>
      <c r="V619" s="258"/>
      <c r="W619" s="258"/>
      <c r="X619" s="258"/>
      <c r="Y619" s="258"/>
      <c r="Z619" s="258"/>
    </row>
    <row r="620" spans="1:26" ht="14.25" customHeight="1" x14ac:dyDescent="0.3">
      <c r="A620" s="256"/>
      <c r="B620" s="256"/>
      <c r="C620" s="257"/>
      <c r="D620" s="213"/>
      <c r="E620" s="231"/>
      <c r="F620" s="231"/>
      <c r="G620" s="213"/>
      <c r="H620" s="258"/>
      <c r="I620" s="213"/>
      <c r="J620" s="259"/>
      <c r="K620" s="249"/>
      <c r="L620" s="249"/>
      <c r="M620" s="258"/>
      <c r="N620" s="258"/>
      <c r="O620" s="258"/>
      <c r="P620" s="258"/>
      <c r="Q620" s="258"/>
      <c r="R620" s="258"/>
      <c r="S620" s="258"/>
      <c r="T620" s="258"/>
      <c r="U620" s="258"/>
      <c r="V620" s="258"/>
      <c r="W620" s="258"/>
      <c r="X620" s="258"/>
      <c r="Y620" s="258"/>
      <c r="Z620" s="258"/>
    </row>
    <row r="621" spans="1:26" ht="14.25" customHeight="1" x14ac:dyDescent="0.3">
      <c r="A621" s="256"/>
      <c r="B621" s="256"/>
      <c r="C621" s="257"/>
      <c r="D621" s="213"/>
      <c r="E621" s="231"/>
      <c r="F621" s="231"/>
      <c r="G621" s="213"/>
      <c r="H621" s="258"/>
      <c r="I621" s="213"/>
      <c r="J621" s="259"/>
      <c r="K621" s="249"/>
      <c r="L621" s="249"/>
      <c r="M621" s="258"/>
      <c r="N621" s="258"/>
      <c r="O621" s="258"/>
      <c r="P621" s="258"/>
      <c r="Q621" s="258"/>
      <c r="R621" s="258"/>
      <c r="S621" s="258"/>
      <c r="T621" s="258"/>
      <c r="U621" s="258"/>
      <c r="V621" s="258"/>
      <c r="W621" s="258"/>
      <c r="X621" s="258"/>
      <c r="Y621" s="258"/>
      <c r="Z621" s="258"/>
    </row>
    <row r="622" spans="1:26" ht="14.25" customHeight="1" x14ac:dyDescent="0.3">
      <c r="A622" s="256"/>
      <c r="B622" s="256"/>
      <c r="C622" s="257"/>
      <c r="D622" s="213"/>
      <c r="E622" s="231"/>
      <c r="F622" s="231"/>
      <c r="G622" s="213"/>
      <c r="H622" s="258"/>
      <c r="I622" s="213"/>
      <c r="J622" s="259"/>
      <c r="K622" s="249"/>
      <c r="L622" s="249"/>
      <c r="M622" s="258"/>
      <c r="N622" s="258"/>
      <c r="O622" s="258"/>
      <c r="P622" s="258"/>
      <c r="Q622" s="258"/>
      <c r="R622" s="258"/>
      <c r="S622" s="258"/>
      <c r="T622" s="258"/>
      <c r="U622" s="258"/>
      <c r="V622" s="258"/>
      <c r="W622" s="258"/>
      <c r="X622" s="258"/>
      <c r="Y622" s="258"/>
      <c r="Z622" s="258"/>
    </row>
    <row r="623" spans="1:26" ht="14.25" customHeight="1" x14ac:dyDescent="0.3">
      <c r="A623" s="256"/>
      <c r="B623" s="256"/>
      <c r="C623" s="257"/>
      <c r="D623" s="213"/>
      <c r="E623" s="231"/>
      <c r="F623" s="231"/>
      <c r="G623" s="213"/>
      <c r="H623" s="258"/>
      <c r="I623" s="213"/>
      <c r="J623" s="259"/>
      <c r="K623" s="249"/>
      <c r="L623" s="249"/>
      <c r="M623" s="258"/>
      <c r="N623" s="258"/>
      <c r="O623" s="258"/>
      <c r="P623" s="258"/>
      <c r="Q623" s="258"/>
      <c r="R623" s="258"/>
      <c r="S623" s="258"/>
      <c r="T623" s="258"/>
      <c r="U623" s="258"/>
      <c r="V623" s="258"/>
      <c r="W623" s="258"/>
      <c r="X623" s="258"/>
      <c r="Y623" s="258"/>
      <c r="Z623" s="258"/>
    </row>
    <row r="624" spans="1:26" ht="14.25" customHeight="1" x14ac:dyDescent="0.3">
      <c r="A624" s="256"/>
      <c r="B624" s="256"/>
      <c r="C624" s="257"/>
      <c r="D624" s="213"/>
      <c r="E624" s="231"/>
      <c r="F624" s="231"/>
      <c r="G624" s="213"/>
      <c r="H624" s="258"/>
      <c r="I624" s="213"/>
      <c r="J624" s="259"/>
      <c r="K624" s="249"/>
      <c r="L624" s="249"/>
      <c r="M624" s="258"/>
      <c r="N624" s="258"/>
      <c r="O624" s="258"/>
      <c r="P624" s="258"/>
      <c r="Q624" s="258"/>
      <c r="R624" s="258"/>
      <c r="S624" s="258"/>
      <c r="T624" s="258"/>
      <c r="U624" s="258"/>
      <c r="V624" s="258"/>
      <c r="W624" s="258"/>
      <c r="X624" s="258"/>
      <c r="Y624" s="258"/>
      <c r="Z624" s="258"/>
    </row>
    <row r="625" spans="1:26" ht="14.25" customHeight="1" x14ac:dyDescent="0.3">
      <c r="A625" s="256"/>
      <c r="B625" s="256"/>
      <c r="C625" s="257"/>
      <c r="D625" s="213"/>
      <c r="E625" s="231"/>
      <c r="F625" s="231"/>
      <c r="G625" s="213"/>
      <c r="H625" s="258"/>
      <c r="I625" s="213"/>
      <c r="J625" s="259"/>
      <c r="K625" s="249"/>
      <c r="L625" s="249"/>
      <c r="M625" s="258"/>
      <c r="N625" s="258"/>
      <c r="O625" s="258"/>
      <c r="P625" s="258"/>
      <c r="Q625" s="258"/>
      <c r="R625" s="258"/>
      <c r="S625" s="258"/>
      <c r="T625" s="258"/>
      <c r="U625" s="258"/>
      <c r="V625" s="258"/>
      <c r="W625" s="258"/>
      <c r="X625" s="258"/>
      <c r="Y625" s="258"/>
      <c r="Z625" s="258"/>
    </row>
    <row r="626" spans="1:26" ht="14.25" customHeight="1" x14ac:dyDescent="0.3">
      <c r="A626" s="256"/>
      <c r="B626" s="256"/>
      <c r="C626" s="257"/>
      <c r="D626" s="213"/>
      <c r="E626" s="231"/>
      <c r="F626" s="231"/>
      <c r="G626" s="213"/>
      <c r="H626" s="258"/>
      <c r="I626" s="213"/>
      <c r="J626" s="259"/>
      <c r="K626" s="249"/>
      <c r="L626" s="249"/>
      <c r="M626" s="258"/>
      <c r="N626" s="258"/>
      <c r="O626" s="258"/>
      <c r="P626" s="258"/>
      <c r="Q626" s="258"/>
      <c r="R626" s="258"/>
      <c r="S626" s="258"/>
      <c r="T626" s="258"/>
      <c r="U626" s="258"/>
      <c r="V626" s="258"/>
      <c r="W626" s="258"/>
      <c r="X626" s="258"/>
      <c r="Y626" s="258"/>
      <c r="Z626" s="258"/>
    </row>
    <row r="627" spans="1:26" ht="14.25" customHeight="1" x14ac:dyDescent="0.3">
      <c r="A627" s="256"/>
      <c r="B627" s="256"/>
      <c r="C627" s="257"/>
      <c r="D627" s="213"/>
      <c r="E627" s="231"/>
      <c r="F627" s="231"/>
      <c r="G627" s="213"/>
      <c r="H627" s="258"/>
      <c r="I627" s="213"/>
      <c r="J627" s="259"/>
      <c r="K627" s="249"/>
      <c r="L627" s="249"/>
      <c r="M627" s="258"/>
      <c r="N627" s="258"/>
      <c r="O627" s="258"/>
      <c r="P627" s="258"/>
      <c r="Q627" s="258"/>
      <c r="R627" s="258"/>
      <c r="S627" s="258"/>
      <c r="T627" s="258"/>
      <c r="U627" s="258"/>
      <c r="V627" s="258"/>
      <c r="W627" s="258"/>
      <c r="X627" s="258"/>
      <c r="Y627" s="258"/>
      <c r="Z627" s="258"/>
    </row>
    <row r="628" spans="1:26" ht="14.25" customHeight="1" x14ac:dyDescent="0.3">
      <c r="A628" s="256"/>
      <c r="B628" s="256"/>
      <c r="C628" s="257"/>
      <c r="D628" s="213"/>
      <c r="E628" s="231"/>
      <c r="F628" s="231"/>
      <c r="G628" s="213"/>
      <c r="H628" s="258"/>
      <c r="I628" s="213"/>
      <c r="J628" s="259"/>
      <c r="K628" s="249"/>
      <c r="L628" s="249"/>
      <c r="M628" s="258"/>
      <c r="N628" s="258"/>
      <c r="O628" s="258"/>
      <c r="P628" s="258"/>
      <c r="Q628" s="258"/>
      <c r="R628" s="258"/>
      <c r="S628" s="258"/>
      <c r="T628" s="258"/>
      <c r="U628" s="258"/>
      <c r="V628" s="258"/>
      <c r="W628" s="258"/>
      <c r="X628" s="258"/>
      <c r="Y628" s="258"/>
      <c r="Z628" s="258"/>
    </row>
    <row r="629" spans="1:26" ht="14.25" customHeight="1" x14ac:dyDescent="0.3">
      <c r="A629" s="256"/>
      <c r="B629" s="256"/>
      <c r="C629" s="257"/>
      <c r="D629" s="213"/>
      <c r="E629" s="231"/>
      <c r="F629" s="231"/>
      <c r="G629" s="213"/>
      <c r="H629" s="258"/>
      <c r="I629" s="213"/>
      <c r="J629" s="259"/>
      <c r="K629" s="249"/>
      <c r="L629" s="249"/>
      <c r="M629" s="258"/>
      <c r="N629" s="258"/>
      <c r="O629" s="258"/>
      <c r="P629" s="258"/>
      <c r="Q629" s="258"/>
      <c r="R629" s="258"/>
      <c r="S629" s="258"/>
      <c r="T629" s="258"/>
      <c r="U629" s="258"/>
      <c r="V629" s="258"/>
      <c r="W629" s="258"/>
      <c r="X629" s="258"/>
      <c r="Y629" s="258"/>
      <c r="Z629" s="258"/>
    </row>
    <row r="630" spans="1:26" ht="14.25" customHeight="1" x14ac:dyDescent="0.3">
      <c r="A630" s="256"/>
      <c r="B630" s="256"/>
      <c r="C630" s="257"/>
      <c r="D630" s="213"/>
      <c r="E630" s="231"/>
      <c r="F630" s="231"/>
      <c r="G630" s="213"/>
      <c r="H630" s="258"/>
      <c r="I630" s="213"/>
      <c r="J630" s="259"/>
      <c r="K630" s="249"/>
      <c r="L630" s="249"/>
      <c r="M630" s="258"/>
      <c r="N630" s="258"/>
      <c r="O630" s="258"/>
      <c r="P630" s="258"/>
      <c r="Q630" s="258"/>
      <c r="R630" s="258"/>
      <c r="S630" s="258"/>
      <c r="T630" s="258"/>
      <c r="U630" s="258"/>
      <c r="V630" s="258"/>
      <c r="W630" s="258"/>
      <c r="X630" s="258"/>
      <c r="Y630" s="258"/>
      <c r="Z630" s="258"/>
    </row>
    <row r="631" spans="1:26" ht="14.25" customHeight="1" x14ac:dyDescent="0.3">
      <c r="A631" s="256"/>
      <c r="B631" s="256"/>
      <c r="C631" s="257"/>
      <c r="D631" s="213"/>
      <c r="E631" s="231"/>
      <c r="F631" s="231"/>
      <c r="G631" s="213"/>
      <c r="H631" s="258"/>
      <c r="I631" s="213"/>
      <c r="J631" s="259"/>
      <c r="K631" s="249"/>
      <c r="L631" s="249"/>
      <c r="M631" s="258"/>
      <c r="N631" s="258"/>
      <c r="O631" s="258"/>
      <c r="P631" s="258"/>
      <c r="Q631" s="258"/>
      <c r="R631" s="258"/>
      <c r="S631" s="258"/>
      <c r="T631" s="258"/>
      <c r="U631" s="258"/>
      <c r="V631" s="258"/>
      <c r="W631" s="258"/>
      <c r="X631" s="258"/>
      <c r="Y631" s="258"/>
      <c r="Z631" s="258"/>
    </row>
    <row r="632" spans="1:26" ht="14.25" customHeight="1" x14ac:dyDescent="0.3">
      <c r="A632" s="256"/>
      <c r="B632" s="256"/>
      <c r="C632" s="257"/>
      <c r="D632" s="213"/>
      <c r="E632" s="231"/>
      <c r="F632" s="231"/>
      <c r="G632" s="213"/>
      <c r="H632" s="258"/>
      <c r="I632" s="213"/>
      <c r="J632" s="259"/>
      <c r="K632" s="249"/>
      <c r="L632" s="249"/>
      <c r="M632" s="258"/>
      <c r="N632" s="258"/>
      <c r="O632" s="258"/>
      <c r="P632" s="258"/>
      <c r="Q632" s="258"/>
      <c r="R632" s="258"/>
      <c r="S632" s="258"/>
      <c r="T632" s="258"/>
      <c r="U632" s="258"/>
      <c r="V632" s="258"/>
      <c r="W632" s="258"/>
      <c r="X632" s="258"/>
      <c r="Y632" s="258"/>
      <c r="Z632" s="258"/>
    </row>
    <row r="633" spans="1:26" ht="14.25" customHeight="1" x14ac:dyDescent="0.3">
      <c r="A633" s="256"/>
      <c r="B633" s="256"/>
      <c r="C633" s="257"/>
      <c r="D633" s="213"/>
      <c r="E633" s="231"/>
      <c r="F633" s="231"/>
      <c r="G633" s="213"/>
      <c r="H633" s="258"/>
      <c r="I633" s="213"/>
      <c r="J633" s="259"/>
      <c r="K633" s="249"/>
      <c r="L633" s="249"/>
      <c r="M633" s="258"/>
      <c r="N633" s="258"/>
      <c r="O633" s="258"/>
      <c r="P633" s="258"/>
      <c r="Q633" s="258"/>
      <c r="R633" s="258"/>
      <c r="S633" s="258"/>
      <c r="T633" s="258"/>
      <c r="U633" s="258"/>
      <c r="V633" s="258"/>
      <c r="W633" s="258"/>
      <c r="X633" s="258"/>
      <c r="Y633" s="258"/>
      <c r="Z633" s="258"/>
    </row>
    <row r="634" spans="1:26" ht="14.25" customHeight="1" x14ac:dyDescent="0.3">
      <c r="A634" s="256"/>
      <c r="B634" s="256"/>
      <c r="C634" s="257"/>
      <c r="D634" s="213"/>
      <c r="E634" s="231"/>
      <c r="F634" s="231"/>
      <c r="G634" s="213"/>
      <c r="H634" s="258"/>
      <c r="I634" s="213"/>
      <c r="J634" s="259"/>
      <c r="K634" s="249"/>
      <c r="L634" s="249"/>
      <c r="M634" s="258"/>
      <c r="N634" s="258"/>
      <c r="O634" s="258"/>
      <c r="P634" s="258"/>
      <c r="Q634" s="258"/>
      <c r="R634" s="258"/>
      <c r="S634" s="258"/>
      <c r="T634" s="258"/>
      <c r="U634" s="258"/>
      <c r="V634" s="258"/>
      <c r="W634" s="258"/>
      <c r="X634" s="258"/>
      <c r="Y634" s="258"/>
      <c r="Z634" s="258"/>
    </row>
    <row r="635" spans="1:26" ht="14.25" customHeight="1" x14ac:dyDescent="0.3">
      <c r="A635" s="256"/>
      <c r="B635" s="256"/>
      <c r="C635" s="257"/>
      <c r="D635" s="213"/>
      <c r="E635" s="231"/>
      <c r="F635" s="231"/>
      <c r="G635" s="213"/>
      <c r="H635" s="258"/>
      <c r="I635" s="213"/>
      <c r="J635" s="259"/>
      <c r="K635" s="249"/>
      <c r="L635" s="249"/>
      <c r="M635" s="258"/>
      <c r="N635" s="258"/>
      <c r="O635" s="258"/>
      <c r="P635" s="258"/>
      <c r="Q635" s="258"/>
      <c r="R635" s="258"/>
      <c r="S635" s="258"/>
      <c r="T635" s="258"/>
      <c r="U635" s="258"/>
      <c r="V635" s="258"/>
      <c r="W635" s="258"/>
      <c r="X635" s="258"/>
      <c r="Y635" s="258"/>
      <c r="Z635" s="258"/>
    </row>
    <row r="636" spans="1:26" ht="14.25" customHeight="1" x14ac:dyDescent="0.3">
      <c r="A636" s="256"/>
      <c r="B636" s="256"/>
      <c r="C636" s="257"/>
      <c r="D636" s="213"/>
      <c r="E636" s="231"/>
      <c r="F636" s="231"/>
      <c r="G636" s="213"/>
      <c r="H636" s="258"/>
      <c r="I636" s="213"/>
      <c r="J636" s="259"/>
      <c r="K636" s="249"/>
      <c r="L636" s="249"/>
      <c r="M636" s="258"/>
      <c r="N636" s="258"/>
      <c r="O636" s="258"/>
      <c r="P636" s="258"/>
      <c r="Q636" s="258"/>
      <c r="R636" s="258"/>
      <c r="S636" s="258"/>
      <c r="T636" s="258"/>
      <c r="U636" s="258"/>
      <c r="V636" s="258"/>
      <c r="W636" s="258"/>
      <c r="X636" s="258"/>
      <c r="Y636" s="258"/>
      <c r="Z636" s="258"/>
    </row>
    <row r="637" spans="1:26" ht="14.25" customHeight="1" x14ac:dyDescent="0.3">
      <c r="A637" s="256"/>
      <c r="B637" s="256"/>
      <c r="C637" s="257"/>
      <c r="D637" s="213"/>
      <c r="E637" s="231"/>
      <c r="F637" s="231"/>
      <c r="G637" s="213"/>
      <c r="H637" s="258"/>
      <c r="I637" s="213"/>
      <c r="J637" s="259"/>
      <c r="K637" s="249"/>
      <c r="L637" s="249"/>
      <c r="M637" s="258"/>
      <c r="N637" s="258"/>
      <c r="O637" s="258"/>
      <c r="P637" s="258"/>
      <c r="Q637" s="258"/>
      <c r="R637" s="258"/>
      <c r="S637" s="258"/>
      <c r="T637" s="258"/>
      <c r="U637" s="258"/>
      <c r="V637" s="258"/>
      <c r="W637" s="258"/>
      <c r="X637" s="258"/>
      <c r="Y637" s="258"/>
      <c r="Z637" s="258"/>
    </row>
    <row r="638" spans="1:26" ht="14.25" customHeight="1" x14ac:dyDescent="0.3">
      <c r="A638" s="256"/>
      <c r="B638" s="256"/>
      <c r="C638" s="257"/>
      <c r="D638" s="213"/>
      <c r="E638" s="231"/>
      <c r="F638" s="231"/>
      <c r="G638" s="213"/>
      <c r="H638" s="258"/>
      <c r="I638" s="213"/>
      <c r="J638" s="259"/>
      <c r="K638" s="249"/>
      <c r="L638" s="249"/>
      <c r="M638" s="258"/>
      <c r="N638" s="258"/>
      <c r="O638" s="258"/>
      <c r="P638" s="258"/>
      <c r="Q638" s="258"/>
      <c r="R638" s="258"/>
      <c r="S638" s="258"/>
      <c r="T638" s="258"/>
      <c r="U638" s="258"/>
      <c r="V638" s="258"/>
      <c r="W638" s="258"/>
      <c r="X638" s="258"/>
      <c r="Y638" s="258"/>
      <c r="Z638" s="258"/>
    </row>
    <row r="639" spans="1:26" ht="14.25" customHeight="1" x14ac:dyDescent="0.3">
      <c r="A639" s="256"/>
      <c r="B639" s="256"/>
      <c r="C639" s="257"/>
      <c r="D639" s="213"/>
      <c r="E639" s="231"/>
      <c r="F639" s="231"/>
      <c r="G639" s="213"/>
      <c r="H639" s="258"/>
      <c r="I639" s="213"/>
      <c r="J639" s="259"/>
      <c r="K639" s="249"/>
      <c r="L639" s="249"/>
      <c r="M639" s="258"/>
      <c r="N639" s="258"/>
      <c r="O639" s="258"/>
      <c r="P639" s="258"/>
      <c r="Q639" s="258"/>
      <c r="R639" s="258"/>
      <c r="S639" s="258"/>
      <c r="T639" s="258"/>
      <c r="U639" s="258"/>
      <c r="V639" s="258"/>
      <c r="W639" s="258"/>
      <c r="X639" s="258"/>
      <c r="Y639" s="258"/>
      <c r="Z639" s="258"/>
    </row>
    <row r="640" spans="1:26" ht="14.25" customHeight="1" x14ac:dyDescent="0.3">
      <c r="A640" s="256"/>
      <c r="B640" s="256"/>
      <c r="C640" s="257"/>
      <c r="D640" s="213"/>
      <c r="E640" s="231"/>
      <c r="F640" s="231"/>
      <c r="G640" s="213"/>
      <c r="H640" s="258"/>
      <c r="I640" s="213"/>
      <c r="J640" s="259"/>
      <c r="K640" s="249"/>
      <c r="L640" s="249"/>
      <c r="M640" s="258"/>
      <c r="N640" s="258"/>
      <c r="O640" s="258"/>
      <c r="P640" s="258"/>
      <c r="Q640" s="258"/>
      <c r="R640" s="258"/>
      <c r="S640" s="258"/>
      <c r="T640" s="258"/>
      <c r="U640" s="258"/>
      <c r="V640" s="258"/>
      <c r="W640" s="258"/>
      <c r="X640" s="258"/>
      <c r="Y640" s="258"/>
      <c r="Z640" s="258"/>
    </row>
    <row r="641" spans="1:26" ht="14.25" customHeight="1" x14ac:dyDescent="0.3">
      <c r="A641" s="256"/>
      <c r="B641" s="256"/>
      <c r="C641" s="257"/>
      <c r="D641" s="213"/>
      <c r="E641" s="231"/>
      <c r="F641" s="231"/>
      <c r="G641" s="213"/>
      <c r="H641" s="258"/>
      <c r="I641" s="213"/>
      <c r="J641" s="259"/>
      <c r="K641" s="249"/>
      <c r="L641" s="249"/>
      <c r="M641" s="258"/>
      <c r="N641" s="258"/>
      <c r="O641" s="258"/>
      <c r="P641" s="258"/>
      <c r="Q641" s="258"/>
      <c r="R641" s="258"/>
      <c r="S641" s="258"/>
      <c r="T641" s="258"/>
      <c r="U641" s="258"/>
      <c r="V641" s="258"/>
      <c r="W641" s="258"/>
      <c r="X641" s="258"/>
      <c r="Y641" s="258"/>
      <c r="Z641" s="258"/>
    </row>
    <row r="642" spans="1:26" ht="14.25" customHeight="1" x14ac:dyDescent="0.3">
      <c r="A642" s="256"/>
      <c r="B642" s="256"/>
      <c r="C642" s="257"/>
      <c r="D642" s="213"/>
      <c r="E642" s="231"/>
      <c r="F642" s="231"/>
      <c r="G642" s="213"/>
      <c r="H642" s="258"/>
      <c r="I642" s="213"/>
      <c r="J642" s="259"/>
      <c r="K642" s="249"/>
      <c r="L642" s="249"/>
      <c r="M642" s="258"/>
      <c r="N642" s="258"/>
      <c r="O642" s="258"/>
      <c r="P642" s="258"/>
      <c r="Q642" s="258"/>
      <c r="R642" s="258"/>
      <c r="S642" s="258"/>
      <c r="T642" s="258"/>
      <c r="U642" s="258"/>
      <c r="V642" s="258"/>
      <c r="W642" s="258"/>
      <c r="X642" s="258"/>
      <c r="Y642" s="258"/>
      <c r="Z642" s="258"/>
    </row>
    <row r="643" spans="1:26" ht="14.25" customHeight="1" x14ac:dyDescent="0.3">
      <c r="A643" s="256"/>
      <c r="B643" s="256"/>
      <c r="C643" s="257"/>
      <c r="D643" s="213"/>
      <c r="E643" s="231"/>
      <c r="F643" s="231"/>
      <c r="G643" s="213"/>
      <c r="H643" s="258"/>
      <c r="I643" s="213"/>
      <c r="J643" s="259"/>
      <c r="K643" s="249"/>
      <c r="L643" s="249"/>
      <c r="M643" s="258"/>
      <c r="N643" s="258"/>
      <c r="O643" s="258"/>
      <c r="P643" s="258"/>
      <c r="Q643" s="258"/>
      <c r="R643" s="258"/>
      <c r="S643" s="258"/>
      <c r="T643" s="258"/>
      <c r="U643" s="258"/>
      <c r="V643" s="258"/>
      <c r="W643" s="258"/>
      <c r="X643" s="258"/>
      <c r="Y643" s="258"/>
      <c r="Z643" s="258"/>
    </row>
    <row r="644" spans="1:26" ht="14.25" customHeight="1" x14ac:dyDescent="0.3">
      <c r="A644" s="256"/>
      <c r="B644" s="256"/>
      <c r="C644" s="257"/>
      <c r="D644" s="213"/>
      <c r="E644" s="231"/>
      <c r="F644" s="231"/>
      <c r="G644" s="213"/>
      <c r="H644" s="258"/>
      <c r="I644" s="213"/>
      <c r="J644" s="259"/>
      <c r="K644" s="249"/>
      <c r="L644" s="249"/>
      <c r="M644" s="258"/>
      <c r="N644" s="258"/>
      <c r="O644" s="258"/>
      <c r="P644" s="258"/>
      <c r="Q644" s="258"/>
      <c r="R644" s="258"/>
      <c r="S644" s="258"/>
      <c r="T644" s="258"/>
      <c r="U644" s="258"/>
      <c r="V644" s="258"/>
      <c r="W644" s="258"/>
      <c r="X644" s="258"/>
      <c r="Y644" s="258"/>
      <c r="Z644" s="258"/>
    </row>
    <row r="645" spans="1:26" ht="14.25" customHeight="1" x14ac:dyDescent="0.3">
      <c r="A645" s="256"/>
      <c r="B645" s="256"/>
      <c r="C645" s="257"/>
      <c r="D645" s="213"/>
      <c r="E645" s="231"/>
      <c r="F645" s="231"/>
      <c r="G645" s="213"/>
      <c r="H645" s="258"/>
      <c r="I645" s="213"/>
      <c r="J645" s="259"/>
      <c r="K645" s="249"/>
      <c r="L645" s="249"/>
      <c r="M645" s="258"/>
      <c r="N645" s="258"/>
      <c r="O645" s="258"/>
      <c r="P645" s="258"/>
      <c r="Q645" s="258"/>
      <c r="R645" s="258"/>
      <c r="S645" s="258"/>
      <c r="T645" s="258"/>
      <c r="U645" s="258"/>
      <c r="V645" s="258"/>
      <c r="W645" s="258"/>
      <c r="X645" s="258"/>
      <c r="Y645" s="258"/>
      <c r="Z645" s="258"/>
    </row>
    <row r="646" spans="1:26" ht="14.25" customHeight="1" x14ac:dyDescent="0.3">
      <c r="A646" s="256"/>
      <c r="B646" s="256"/>
      <c r="C646" s="257"/>
      <c r="D646" s="213"/>
      <c r="E646" s="231"/>
      <c r="F646" s="231"/>
      <c r="G646" s="213"/>
      <c r="H646" s="258"/>
      <c r="I646" s="213"/>
      <c r="J646" s="259"/>
      <c r="K646" s="249"/>
      <c r="L646" s="249"/>
      <c r="M646" s="258"/>
      <c r="N646" s="258"/>
      <c r="O646" s="258"/>
      <c r="P646" s="258"/>
      <c r="Q646" s="258"/>
      <c r="R646" s="258"/>
      <c r="S646" s="258"/>
      <c r="T646" s="258"/>
      <c r="U646" s="258"/>
      <c r="V646" s="258"/>
      <c r="W646" s="258"/>
      <c r="X646" s="258"/>
      <c r="Y646" s="258"/>
      <c r="Z646" s="258"/>
    </row>
    <row r="647" spans="1:26" ht="14.25" customHeight="1" x14ac:dyDescent="0.3">
      <c r="A647" s="256"/>
      <c r="B647" s="256"/>
      <c r="C647" s="257"/>
      <c r="D647" s="213"/>
      <c r="E647" s="231"/>
      <c r="F647" s="231"/>
      <c r="G647" s="213"/>
      <c r="H647" s="258"/>
      <c r="I647" s="213"/>
      <c r="J647" s="259"/>
      <c r="K647" s="249"/>
      <c r="L647" s="249"/>
      <c r="M647" s="258"/>
      <c r="N647" s="258"/>
      <c r="O647" s="258"/>
      <c r="P647" s="258"/>
      <c r="Q647" s="258"/>
      <c r="R647" s="258"/>
      <c r="S647" s="258"/>
      <c r="T647" s="258"/>
      <c r="U647" s="258"/>
      <c r="V647" s="258"/>
      <c r="W647" s="258"/>
      <c r="X647" s="258"/>
      <c r="Y647" s="258"/>
      <c r="Z647" s="258"/>
    </row>
    <row r="648" spans="1:26" ht="14.25" customHeight="1" x14ac:dyDescent="0.3">
      <c r="A648" s="256"/>
      <c r="B648" s="256"/>
      <c r="C648" s="257"/>
      <c r="D648" s="213"/>
      <c r="E648" s="231"/>
      <c r="F648" s="231"/>
      <c r="G648" s="213"/>
      <c r="H648" s="258"/>
      <c r="I648" s="213"/>
      <c r="J648" s="259"/>
      <c r="K648" s="249"/>
      <c r="L648" s="249"/>
      <c r="M648" s="258"/>
      <c r="N648" s="258"/>
      <c r="O648" s="258"/>
      <c r="P648" s="258"/>
      <c r="Q648" s="258"/>
      <c r="R648" s="258"/>
      <c r="S648" s="258"/>
      <c r="T648" s="258"/>
      <c r="U648" s="258"/>
      <c r="V648" s="258"/>
      <c r="W648" s="258"/>
      <c r="X648" s="258"/>
      <c r="Y648" s="258"/>
      <c r="Z648" s="258"/>
    </row>
    <row r="649" spans="1:26" ht="14.25" customHeight="1" x14ac:dyDescent="0.3">
      <c r="A649" s="256"/>
      <c r="B649" s="256"/>
      <c r="C649" s="257"/>
      <c r="D649" s="213"/>
      <c r="E649" s="231"/>
      <c r="F649" s="231"/>
      <c r="G649" s="213"/>
      <c r="H649" s="258"/>
      <c r="I649" s="213"/>
      <c r="J649" s="259"/>
      <c r="K649" s="249"/>
      <c r="L649" s="249"/>
      <c r="M649" s="258"/>
      <c r="N649" s="258"/>
      <c r="O649" s="258"/>
      <c r="P649" s="258"/>
      <c r="Q649" s="258"/>
      <c r="R649" s="258"/>
      <c r="S649" s="258"/>
      <c r="T649" s="258"/>
      <c r="U649" s="258"/>
      <c r="V649" s="258"/>
      <c r="W649" s="258"/>
      <c r="X649" s="258"/>
      <c r="Y649" s="258"/>
      <c r="Z649" s="258"/>
    </row>
    <row r="650" spans="1:26" ht="14.25" customHeight="1" x14ac:dyDescent="0.3">
      <c r="A650" s="256"/>
      <c r="B650" s="256"/>
      <c r="C650" s="257"/>
      <c r="D650" s="213"/>
      <c r="E650" s="231"/>
      <c r="F650" s="231"/>
      <c r="G650" s="213"/>
      <c r="H650" s="258"/>
      <c r="I650" s="213"/>
      <c r="J650" s="259"/>
      <c r="K650" s="249"/>
      <c r="L650" s="249"/>
      <c r="M650" s="258"/>
      <c r="N650" s="258"/>
      <c r="O650" s="258"/>
      <c r="P650" s="258"/>
      <c r="Q650" s="258"/>
      <c r="R650" s="258"/>
      <c r="S650" s="258"/>
      <c r="T650" s="258"/>
      <c r="U650" s="258"/>
      <c r="V650" s="258"/>
      <c r="W650" s="258"/>
      <c r="X650" s="258"/>
      <c r="Y650" s="258"/>
      <c r="Z650" s="258"/>
    </row>
    <row r="651" spans="1:26" ht="14.25" customHeight="1" x14ac:dyDescent="0.3">
      <c r="A651" s="256"/>
      <c r="B651" s="256"/>
      <c r="C651" s="257"/>
      <c r="D651" s="213"/>
      <c r="E651" s="231"/>
      <c r="F651" s="231"/>
      <c r="G651" s="213"/>
      <c r="H651" s="258"/>
      <c r="I651" s="213"/>
      <c r="J651" s="259"/>
      <c r="K651" s="249"/>
      <c r="L651" s="249"/>
      <c r="M651" s="258"/>
      <c r="N651" s="258"/>
      <c r="O651" s="258"/>
      <c r="P651" s="258"/>
      <c r="Q651" s="258"/>
      <c r="R651" s="258"/>
      <c r="S651" s="258"/>
      <c r="T651" s="258"/>
      <c r="U651" s="258"/>
      <c r="V651" s="258"/>
      <c r="W651" s="258"/>
      <c r="X651" s="258"/>
      <c r="Y651" s="258"/>
      <c r="Z651" s="258"/>
    </row>
    <row r="652" spans="1:26" ht="14.25" customHeight="1" x14ac:dyDescent="0.3">
      <c r="A652" s="256"/>
      <c r="B652" s="256"/>
      <c r="C652" s="257"/>
      <c r="D652" s="213"/>
      <c r="E652" s="231"/>
      <c r="F652" s="231"/>
      <c r="G652" s="213"/>
      <c r="H652" s="258"/>
      <c r="I652" s="213"/>
      <c r="J652" s="259"/>
      <c r="K652" s="249"/>
      <c r="L652" s="249"/>
      <c r="M652" s="258"/>
      <c r="N652" s="258"/>
      <c r="O652" s="258"/>
      <c r="P652" s="258"/>
      <c r="Q652" s="258"/>
      <c r="R652" s="258"/>
      <c r="S652" s="258"/>
      <c r="T652" s="258"/>
      <c r="U652" s="258"/>
      <c r="V652" s="258"/>
      <c r="W652" s="258"/>
      <c r="X652" s="258"/>
      <c r="Y652" s="258"/>
      <c r="Z652" s="258"/>
    </row>
    <row r="653" spans="1:26" ht="14.25" customHeight="1" x14ac:dyDescent="0.3">
      <c r="A653" s="256"/>
      <c r="B653" s="256"/>
      <c r="C653" s="257"/>
      <c r="D653" s="213"/>
      <c r="E653" s="231"/>
      <c r="F653" s="231"/>
      <c r="G653" s="213"/>
      <c r="H653" s="258"/>
      <c r="I653" s="213"/>
      <c r="J653" s="259"/>
      <c r="K653" s="249"/>
      <c r="L653" s="249"/>
      <c r="M653" s="258"/>
      <c r="N653" s="258"/>
      <c r="O653" s="258"/>
      <c r="P653" s="258"/>
      <c r="Q653" s="258"/>
      <c r="R653" s="258"/>
      <c r="S653" s="258"/>
      <c r="T653" s="258"/>
      <c r="U653" s="258"/>
      <c r="V653" s="258"/>
      <c r="W653" s="258"/>
      <c r="X653" s="258"/>
      <c r="Y653" s="258"/>
      <c r="Z653" s="258"/>
    </row>
    <row r="654" spans="1:26" ht="14.25" customHeight="1" x14ac:dyDescent="0.3">
      <c r="A654" s="256"/>
      <c r="B654" s="256"/>
      <c r="C654" s="257"/>
      <c r="D654" s="213"/>
      <c r="E654" s="231"/>
      <c r="F654" s="231"/>
      <c r="G654" s="213"/>
      <c r="H654" s="258"/>
      <c r="I654" s="213"/>
      <c r="J654" s="259"/>
      <c r="K654" s="249"/>
      <c r="L654" s="249"/>
      <c r="M654" s="258"/>
      <c r="N654" s="258"/>
      <c r="O654" s="258"/>
      <c r="P654" s="258"/>
      <c r="Q654" s="258"/>
      <c r="R654" s="258"/>
      <c r="S654" s="258"/>
      <c r="T654" s="258"/>
      <c r="U654" s="258"/>
      <c r="V654" s="258"/>
      <c r="W654" s="258"/>
      <c r="X654" s="258"/>
      <c r="Y654" s="258"/>
      <c r="Z654" s="258"/>
    </row>
    <row r="655" spans="1:26" ht="14.25" customHeight="1" x14ac:dyDescent="0.3">
      <c r="A655" s="256"/>
      <c r="B655" s="256"/>
      <c r="C655" s="257"/>
      <c r="D655" s="213"/>
      <c r="E655" s="231"/>
      <c r="F655" s="231"/>
      <c r="G655" s="213"/>
      <c r="H655" s="258"/>
      <c r="I655" s="213"/>
      <c r="J655" s="259"/>
      <c r="K655" s="249"/>
      <c r="L655" s="249"/>
      <c r="M655" s="258"/>
      <c r="N655" s="258"/>
      <c r="O655" s="258"/>
      <c r="P655" s="258"/>
      <c r="Q655" s="258"/>
      <c r="R655" s="258"/>
      <c r="S655" s="258"/>
      <c r="T655" s="258"/>
      <c r="U655" s="258"/>
      <c r="V655" s="258"/>
      <c r="W655" s="258"/>
      <c r="X655" s="258"/>
      <c r="Y655" s="258"/>
      <c r="Z655" s="258"/>
    </row>
    <row r="656" spans="1:26" ht="14.25" customHeight="1" x14ac:dyDescent="0.3">
      <c r="A656" s="256"/>
      <c r="B656" s="256"/>
      <c r="C656" s="257"/>
      <c r="D656" s="213"/>
      <c r="E656" s="231"/>
      <c r="F656" s="231"/>
      <c r="G656" s="213"/>
      <c r="H656" s="258"/>
      <c r="I656" s="213"/>
      <c r="J656" s="259"/>
      <c r="K656" s="249"/>
      <c r="L656" s="249"/>
      <c r="M656" s="258"/>
      <c r="N656" s="258"/>
      <c r="O656" s="258"/>
      <c r="P656" s="258"/>
      <c r="Q656" s="258"/>
      <c r="R656" s="258"/>
      <c r="S656" s="258"/>
      <c r="T656" s="258"/>
      <c r="U656" s="258"/>
      <c r="V656" s="258"/>
      <c r="W656" s="258"/>
      <c r="X656" s="258"/>
      <c r="Y656" s="258"/>
      <c r="Z656" s="258"/>
    </row>
    <row r="657" spans="1:26" ht="14.25" customHeight="1" x14ac:dyDescent="0.3">
      <c r="A657" s="256"/>
      <c r="B657" s="256"/>
      <c r="C657" s="257"/>
      <c r="D657" s="213"/>
      <c r="E657" s="231"/>
      <c r="F657" s="231"/>
      <c r="G657" s="213"/>
      <c r="H657" s="258"/>
      <c r="I657" s="213"/>
      <c r="J657" s="259"/>
      <c r="K657" s="249"/>
      <c r="L657" s="249"/>
      <c r="M657" s="258"/>
      <c r="N657" s="258"/>
      <c r="O657" s="258"/>
      <c r="P657" s="258"/>
      <c r="Q657" s="258"/>
      <c r="R657" s="258"/>
      <c r="S657" s="258"/>
      <c r="T657" s="258"/>
      <c r="U657" s="258"/>
      <c r="V657" s="258"/>
      <c r="W657" s="258"/>
      <c r="X657" s="258"/>
      <c r="Y657" s="258"/>
      <c r="Z657" s="258"/>
    </row>
    <row r="658" spans="1:26" ht="14.25" customHeight="1" x14ac:dyDescent="0.3">
      <c r="A658" s="256"/>
      <c r="B658" s="256"/>
      <c r="C658" s="257"/>
      <c r="D658" s="213"/>
      <c r="E658" s="231"/>
      <c r="F658" s="231"/>
      <c r="G658" s="213"/>
      <c r="H658" s="258"/>
      <c r="I658" s="213"/>
      <c r="J658" s="259"/>
      <c r="K658" s="249"/>
      <c r="L658" s="249"/>
      <c r="M658" s="258"/>
      <c r="N658" s="258"/>
      <c r="O658" s="258"/>
      <c r="P658" s="258"/>
      <c r="Q658" s="258"/>
      <c r="R658" s="258"/>
      <c r="S658" s="258"/>
      <c r="T658" s="258"/>
      <c r="U658" s="258"/>
      <c r="V658" s="258"/>
      <c r="W658" s="258"/>
      <c r="X658" s="258"/>
      <c r="Y658" s="258"/>
      <c r="Z658" s="258"/>
    </row>
    <row r="659" spans="1:26" ht="14.25" customHeight="1" x14ac:dyDescent="0.3">
      <c r="A659" s="256"/>
      <c r="B659" s="256"/>
      <c r="C659" s="257"/>
      <c r="D659" s="213"/>
      <c r="E659" s="231"/>
      <c r="F659" s="231"/>
      <c r="G659" s="213"/>
      <c r="H659" s="258"/>
      <c r="I659" s="213"/>
      <c r="J659" s="259"/>
      <c r="K659" s="249"/>
      <c r="L659" s="249"/>
      <c r="M659" s="258"/>
      <c r="N659" s="258"/>
      <c r="O659" s="258"/>
      <c r="P659" s="258"/>
      <c r="Q659" s="258"/>
      <c r="R659" s="258"/>
      <c r="S659" s="258"/>
      <c r="T659" s="258"/>
      <c r="U659" s="258"/>
      <c r="V659" s="258"/>
      <c r="W659" s="258"/>
      <c r="X659" s="258"/>
      <c r="Y659" s="258"/>
      <c r="Z659" s="258"/>
    </row>
    <row r="660" spans="1:26" ht="14.25" customHeight="1" x14ac:dyDescent="0.3">
      <c r="A660" s="256"/>
      <c r="B660" s="256"/>
      <c r="C660" s="257"/>
      <c r="D660" s="213"/>
      <c r="E660" s="231"/>
      <c r="F660" s="231"/>
      <c r="G660" s="213"/>
      <c r="H660" s="258"/>
      <c r="I660" s="213"/>
      <c r="J660" s="259"/>
      <c r="K660" s="249"/>
      <c r="L660" s="249"/>
      <c r="M660" s="258"/>
      <c r="N660" s="258"/>
      <c r="O660" s="258"/>
      <c r="P660" s="258"/>
      <c r="Q660" s="258"/>
      <c r="R660" s="258"/>
      <c r="S660" s="258"/>
      <c r="T660" s="258"/>
      <c r="U660" s="258"/>
      <c r="V660" s="258"/>
      <c r="W660" s="258"/>
      <c r="X660" s="258"/>
      <c r="Y660" s="258"/>
      <c r="Z660" s="258"/>
    </row>
    <row r="661" spans="1:26" ht="14.25" customHeight="1" x14ac:dyDescent="0.3">
      <c r="A661" s="256"/>
      <c r="B661" s="256"/>
      <c r="C661" s="257"/>
      <c r="D661" s="213"/>
      <c r="E661" s="231"/>
      <c r="F661" s="231"/>
      <c r="G661" s="213"/>
      <c r="H661" s="258"/>
      <c r="I661" s="213"/>
      <c r="J661" s="259"/>
      <c r="K661" s="249"/>
      <c r="L661" s="249"/>
      <c r="M661" s="258"/>
      <c r="N661" s="258"/>
      <c r="O661" s="258"/>
      <c r="P661" s="258"/>
      <c r="Q661" s="258"/>
      <c r="R661" s="258"/>
      <c r="S661" s="258"/>
      <c r="T661" s="258"/>
      <c r="U661" s="258"/>
      <c r="V661" s="258"/>
      <c r="W661" s="258"/>
      <c r="X661" s="258"/>
      <c r="Y661" s="258"/>
      <c r="Z661" s="258"/>
    </row>
    <row r="662" spans="1:26" ht="14.25" customHeight="1" x14ac:dyDescent="0.3">
      <c r="A662" s="256"/>
      <c r="B662" s="256"/>
      <c r="C662" s="257"/>
      <c r="D662" s="213"/>
      <c r="E662" s="231"/>
      <c r="F662" s="231"/>
      <c r="G662" s="213"/>
      <c r="H662" s="258"/>
      <c r="I662" s="213"/>
      <c r="J662" s="259"/>
      <c r="K662" s="249"/>
      <c r="L662" s="249"/>
      <c r="M662" s="258"/>
      <c r="N662" s="258"/>
      <c r="O662" s="258"/>
      <c r="P662" s="258"/>
      <c r="Q662" s="258"/>
      <c r="R662" s="258"/>
      <c r="S662" s="258"/>
      <c r="T662" s="258"/>
      <c r="U662" s="258"/>
      <c r="V662" s="258"/>
      <c r="W662" s="258"/>
      <c r="X662" s="258"/>
      <c r="Y662" s="258"/>
      <c r="Z662" s="258"/>
    </row>
    <row r="663" spans="1:26" ht="14.25" customHeight="1" x14ac:dyDescent="0.3">
      <c r="A663" s="256"/>
      <c r="B663" s="256"/>
      <c r="C663" s="257"/>
      <c r="D663" s="213"/>
      <c r="E663" s="231"/>
      <c r="F663" s="231"/>
      <c r="G663" s="213"/>
      <c r="H663" s="258"/>
      <c r="I663" s="213"/>
      <c r="J663" s="259"/>
      <c r="K663" s="249"/>
      <c r="L663" s="249"/>
      <c r="M663" s="258"/>
      <c r="N663" s="258"/>
      <c r="O663" s="258"/>
      <c r="P663" s="258"/>
      <c r="Q663" s="258"/>
      <c r="R663" s="258"/>
      <c r="S663" s="258"/>
      <c r="T663" s="258"/>
      <c r="U663" s="258"/>
      <c r="V663" s="258"/>
      <c r="W663" s="258"/>
      <c r="X663" s="258"/>
      <c r="Y663" s="258"/>
      <c r="Z663" s="258"/>
    </row>
    <row r="664" spans="1:26" ht="14.25" customHeight="1" x14ac:dyDescent="0.3">
      <c r="A664" s="256"/>
      <c r="B664" s="256"/>
      <c r="C664" s="257"/>
      <c r="D664" s="213"/>
      <c r="E664" s="231"/>
      <c r="F664" s="231"/>
      <c r="G664" s="213"/>
      <c r="H664" s="258"/>
      <c r="I664" s="213"/>
      <c r="J664" s="259"/>
      <c r="K664" s="249"/>
      <c r="L664" s="249"/>
      <c r="M664" s="258"/>
      <c r="N664" s="258"/>
      <c r="O664" s="258"/>
      <c r="P664" s="258"/>
      <c r="Q664" s="258"/>
      <c r="R664" s="258"/>
      <c r="S664" s="258"/>
      <c r="T664" s="258"/>
      <c r="U664" s="258"/>
      <c r="V664" s="258"/>
      <c r="W664" s="258"/>
      <c r="X664" s="258"/>
      <c r="Y664" s="258"/>
      <c r="Z664" s="258"/>
    </row>
    <row r="665" spans="1:26" ht="14.25" customHeight="1" x14ac:dyDescent="0.3">
      <c r="A665" s="256"/>
      <c r="B665" s="256"/>
      <c r="C665" s="257"/>
      <c r="D665" s="213"/>
      <c r="E665" s="231"/>
      <c r="F665" s="231"/>
      <c r="G665" s="213"/>
      <c r="H665" s="258"/>
      <c r="I665" s="213"/>
      <c r="J665" s="259"/>
      <c r="K665" s="249"/>
      <c r="L665" s="249"/>
      <c r="M665" s="258"/>
      <c r="N665" s="258"/>
      <c r="O665" s="258"/>
      <c r="P665" s="258"/>
      <c r="Q665" s="258"/>
      <c r="R665" s="258"/>
      <c r="S665" s="258"/>
      <c r="T665" s="258"/>
      <c r="U665" s="258"/>
      <c r="V665" s="258"/>
      <c r="W665" s="258"/>
      <c r="X665" s="258"/>
      <c r="Y665" s="258"/>
      <c r="Z665" s="258"/>
    </row>
    <row r="666" spans="1:26" ht="14.25" customHeight="1" x14ac:dyDescent="0.3">
      <c r="A666" s="256"/>
      <c r="B666" s="256"/>
      <c r="C666" s="257"/>
      <c r="D666" s="213"/>
      <c r="E666" s="231"/>
      <c r="F666" s="231"/>
      <c r="G666" s="213"/>
      <c r="H666" s="258"/>
      <c r="I666" s="213"/>
      <c r="J666" s="259"/>
      <c r="K666" s="249"/>
      <c r="L666" s="249"/>
      <c r="M666" s="258"/>
      <c r="N666" s="258"/>
      <c r="O666" s="258"/>
      <c r="P666" s="258"/>
      <c r="Q666" s="258"/>
      <c r="R666" s="258"/>
      <c r="S666" s="258"/>
      <c r="T666" s="258"/>
      <c r="U666" s="258"/>
      <c r="V666" s="258"/>
      <c r="W666" s="258"/>
      <c r="X666" s="258"/>
      <c r="Y666" s="258"/>
      <c r="Z666" s="258"/>
    </row>
    <row r="667" spans="1:26" ht="14.25" customHeight="1" x14ac:dyDescent="0.3">
      <c r="A667" s="256"/>
      <c r="B667" s="256"/>
      <c r="C667" s="257"/>
      <c r="D667" s="213"/>
      <c r="E667" s="231"/>
      <c r="F667" s="231"/>
      <c r="G667" s="213"/>
      <c r="H667" s="258"/>
      <c r="I667" s="213"/>
      <c r="J667" s="259"/>
      <c r="K667" s="249"/>
      <c r="L667" s="249"/>
      <c r="M667" s="258"/>
      <c r="N667" s="258"/>
      <c r="O667" s="258"/>
      <c r="P667" s="258"/>
      <c r="Q667" s="258"/>
      <c r="R667" s="258"/>
      <c r="S667" s="258"/>
      <c r="T667" s="258"/>
      <c r="U667" s="258"/>
      <c r="V667" s="258"/>
      <c r="W667" s="258"/>
      <c r="X667" s="258"/>
      <c r="Y667" s="258"/>
      <c r="Z667" s="258"/>
    </row>
    <row r="668" spans="1:26" ht="14.25" customHeight="1" x14ac:dyDescent="0.3">
      <c r="A668" s="256"/>
      <c r="B668" s="256"/>
      <c r="C668" s="257"/>
      <c r="D668" s="213"/>
      <c r="E668" s="231"/>
      <c r="F668" s="231"/>
      <c r="G668" s="213"/>
      <c r="H668" s="258"/>
      <c r="I668" s="213"/>
      <c r="J668" s="259"/>
      <c r="K668" s="249"/>
      <c r="L668" s="249"/>
      <c r="M668" s="258"/>
      <c r="N668" s="258"/>
      <c r="O668" s="258"/>
      <c r="P668" s="258"/>
      <c r="Q668" s="258"/>
      <c r="R668" s="258"/>
      <c r="S668" s="258"/>
      <c r="T668" s="258"/>
      <c r="U668" s="258"/>
      <c r="V668" s="258"/>
      <c r="W668" s="258"/>
      <c r="X668" s="258"/>
      <c r="Y668" s="258"/>
      <c r="Z668" s="258"/>
    </row>
    <row r="669" spans="1:26" ht="14.25" customHeight="1" x14ac:dyDescent="0.3">
      <c r="A669" s="256"/>
      <c r="B669" s="256"/>
      <c r="C669" s="257"/>
      <c r="D669" s="213"/>
      <c r="E669" s="231"/>
      <c r="F669" s="231"/>
      <c r="G669" s="213"/>
      <c r="H669" s="258"/>
      <c r="I669" s="213"/>
      <c r="J669" s="259"/>
      <c r="K669" s="249"/>
      <c r="L669" s="249"/>
      <c r="M669" s="258"/>
      <c r="N669" s="258"/>
      <c r="O669" s="258"/>
      <c r="P669" s="258"/>
      <c r="Q669" s="258"/>
      <c r="R669" s="258"/>
      <c r="S669" s="258"/>
      <c r="T669" s="258"/>
      <c r="U669" s="258"/>
      <c r="V669" s="258"/>
      <c r="W669" s="258"/>
      <c r="X669" s="258"/>
      <c r="Y669" s="258"/>
      <c r="Z669" s="258"/>
    </row>
    <row r="670" spans="1:26" ht="14.25" customHeight="1" x14ac:dyDescent="0.3">
      <c r="A670" s="256"/>
      <c r="B670" s="256"/>
      <c r="C670" s="257"/>
      <c r="D670" s="213"/>
      <c r="E670" s="231"/>
      <c r="F670" s="231"/>
      <c r="G670" s="213"/>
      <c r="H670" s="258"/>
      <c r="I670" s="213"/>
      <c r="J670" s="259"/>
      <c r="K670" s="249"/>
      <c r="L670" s="249"/>
      <c r="M670" s="258"/>
      <c r="N670" s="258"/>
      <c r="O670" s="258"/>
      <c r="P670" s="258"/>
      <c r="Q670" s="258"/>
      <c r="R670" s="258"/>
      <c r="S670" s="258"/>
      <c r="T670" s="258"/>
      <c r="U670" s="258"/>
      <c r="V670" s="258"/>
      <c r="W670" s="258"/>
      <c r="X670" s="258"/>
      <c r="Y670" s="258"/>
      <c r="Z670" s="258"/>
    </row>
    <row r="671" spans="1:26" ht="14.25" customHeight="1" x14ac:dyDescent="0.3">
      <c r="A671" s="256"/>
      <c r="B671" s="256"/>
      <c r="C671" s="257"/>
      <c r="D671" s="213"/>
      <c r="E671" s="231"/>
      <c r="F671" s="231"/>
      <c r="G671" s="213"/>
      <c r="H671" s="258"/>
      <c r="I671" s="213"/>
      <c r="J671" s="259"/>
      <c r="K671" s="249"/>
      <c r="L671" s="249"/>
      <c r="M671" s="258"/>
      <c r="N671" s="258"/>
      <c r="O671" s="258"/>
      <c r="P671" s="258"/>
      <c r="Q671" s="258"/>
      <c r="R671" s="258"/>
      <c r="S671" s="258"/>
      <c r="T671" s="258"/>
      <c r="U671" s="258"/>
      <c r="V671" s="258"/>
      <c r="W671" s="258"/>
      <c r="X671" s="258"/>
      <c r="Y671" s="258"/>
      <c r="Z671" s="258"/>
    </row>
    <row r="672" spans="1:26" ht="14.25" customHeight="1" x14ac:dyDescent="0.3">
      <c r="A672" s="256"/>
      <c r="B672" s="256"/>
      <c r="C672" s="257"/>
      <c r="D672" s="213"/>
      <c r="E672" s="231"/>
      <c r="F672" s="231"/>
      <c r="G672" s="213"/>
      <c r="H672" s="258"/>
      <c r="I672" s="213"/>
      <c r="J672" s="259"/>
      <c r="K672" s="249"/>
      <c r="L672" s="249"/>
      <c r="M672" s="258"/>
      <c r="N672" s="258"/>
      <c r="O672" s="258"/>
      <c r="P672" s="258"/>
      <c r="Q672" s="258"/>
      <c r="R672" s="258"/>
      <c r="S672" s="258"/>
      <c r="T672" s="258"/>
      <c r="U672" s="258"/>
      <c r="V672" s="258"/>
      <c r="W672" s="258"/>
      <c r="X672" s="258"/>
      <c r="Y672" s="258"/>
      <c r="Z672" s="258"/>
    </row>
    <row r="673" spans="1:26" ht="14.25" customHeight="1" x14ac:dyDescent="0.3">
      <c r="A673" s="256"/>
      <c r="B673" s="256"/>
      <c r="C673" s="257"/>
      <c r="D673" s="213"/>
      <c r="E673" s="231"/>
      <c r="F673" s="231"/>
      <c r="G673" s="213"/>
      <c r="H673" s="258"/>
      <c r="I673" s="213"/>
      <c r="J673" s="259"/>
      <c r="K673" s="249"/>
      <c r="L673" s="249"/>
      <c r="M673" s="258"/>
      <c r="N673" s="258"/>
      <c r="O673" s="258"/>
      <c r="P673" s="258"/>
      <c r="Q673" s="258"/>
      <c r="R673" s="258"/>
      <c r="S673" s="258"/>
      <c r="T673" s="258"/>
      <c r="U673" s="258"/>
      <c r="V673" s="258"/>
      <c r="W673" s="258"/>
      <c r="X673" s="258"/>
      <c r="Y673" s="258"/>
      <c r="Z673" s="258"/>
    </row>
    <row r="674" spans="1:26" ht="14.25" customHeight="1" x14ac:dyDescent="0.3">
      <c r="A674" s="256"/>
      <c r="B674" s="256"/>
      <c r="C674" s="257"/>
      <c r="D674" s="213"/>
      <c r="E674" s="231"/>
      <c r="F674" s="231"/>
      <c r="G674" s="213"/>
      <c r="H674" s="258"/>
      <c r="I674" s="213"/>
      <c r="J674" s="259"/>
      <c r="K674" s="249"/>
      <c r="L674" s="249"/>
      <c r="M674" s="258"/>
      <c r="N674" s="258"/>
      <c r="O674" s="258"/>
      <c r="P674" s="258"/>
      <c r="Q674" s="258"/>
      <c r="R674" s="258"/>
      <c r="S674" s="258"/>
      <c r="T674" s="258"/>
      <c r="U674" s="258"/>
      <c r="V674" s="258"/>
      <c r="W674" s="258"/>
      <c r="X674" s="258"/>
      <c r="Y674" s="258"/>
      <c r="Z674" s="258"/>
    </row>
    <row r="675" spans="1:26" ht="14.25" customHeight="1" x14ac:dyDescent="0.3">
      <c r="A675" s="256"/>
      <c r="B675" s="256"/>
      <c r="C675" s="257"/>
      <c r="D675" s="213"/>
      <c r="E675" s="231"/>
      <c r="F675" s="231"/>
      <c r="G675" s="213"/>
      <c r="H675" s="258"/>
      <c r="I675" s="213"/>
      <c r="J675" s="259"/>
      <c r="K675" s="249"/>
      <c r="L675" s="249"/>
      <c r="M675" s="258"/>
      <c r="N675" s="258"/>
      <c r="O675" s="258"/>
      <c r="P675" s="258"/>
      <c r="Q675" s="258"/>
      <c r="R675" s="258"/>
      <c r="S675" s="258"/>
      <c r="T675" s="258"/>
      <c r="U675" s="258"/>
      <c r="V675" s="258"/>
      <c r="W675" s="258"/>
      <c r="X675" s="258"/>
      <c r="Y675" s="258"/>
      <c r="Z675" s="258"/>
    </row>
    <row r="676" spans="1:26" ht="14.25" customHeight="1" x14ac:dyDescent="0.3">
      <c r="A676" s="256"/>
      <c r="B676" s="256"/>
      <c r="C676" s="257"/>
      <c r="D676" s="213"/>
      <c r="E676" s="231"/>
      <c r="F676" s="231"/>
      <c r="G676" s="213"/>
      <c r="H676" s="258"/>
      <c r="I676" s="213"/>
      <c r="J676" s="259"/>
      <c r="K676" s="249"/>
      <c r="L676" s="249"/>
      <c r="M676" s="258"/>
      <c r="N676" s="258"/>
      <c r="O676" s="258"/>
      <c r="P676" s="258"/>
      <c r="Q676" s="258"/>
      <c r="R676" s="258"/>
      <c r="S676" s="258"/>
      <c r="T676" s="258"/>
      <c r="U676" s="258"/>
      <c r="V676" s="258"/>
      <c r="W676" s="258"/>
      <c r="X676" s="258"/>
      <c r="Y676" s="258"/>
      <c r="Z676" s="258"/>
    </row>
    <row r="677" spans="1:26" ht="14.25" customHeight="1" x14ac:dyDescent="0.3">
      <c r="A677" s="256"/>
      <c r="B677" s="256"/>
      <c r="C677" s="257"/>
      <c r="D677" s="213"/>
      <c r="E677" s="231"/>
      <c r="F677" s="231"/>
      <c r="G677" s="213"/>
      <c r="H677" s="258"/>
      <c r="I677" s="213"/>
      <c r="J677" s="259"/>
      <c r="K677" s="249"/>
      <c r="L677" s="249"/>
      <c r="M677" s="258"/>
      <c r="N677" s="258"/>
      <c r="O677" s="258"/>
      <c r="P677" s="258"/>
      <c r="Q677" s="258"/>
      <c r="R677" s="258"/>
      <c r="S677" s="258"/>
      <c r="T677" s="258"/>
      <c r="U677" s="258"/>
      <c r="V677" s="258"/>
      <c r="W677" s="258"/>
      <c r="X677" s="258"/>
      <c r="Y677" s="258"/>
      <c r="Z677" s="258"/>
    </row>
    <row r="678" spans="1:26" ht="14.25" customHeight="1" x14ac:dyDescent="0.3">
      <c r="A678" s="256"/>
      <c r="B678" s="256"/>
      <c r="C678" s="257"/>
      <c r="D678" s="213"/>
      <c r="E678" s="231"/>
      <c r="F678" s="231"/>
      <c r="G678" s="213"/>
      <c r="H678" s="258"/>
      <c r="I678" s="213"/>
      <c r="J678" s="259"/>
      <c r="K678" s="249"/>
      <c r="L678" s="249"/>
      <c r="M678" s="258"/>
      <c r="N678" s="258"/>
      <c r="O678" s="258"/>
      <c r="P678" s="258"/>
      <c r="Q678" s="258"/>
      <c r="R678" s="258"/>
      <c r="S678" s="258"/>
      <c r="T678" s="258"/>
      <c r="U678" s="258"/>
      <c r="V678" s="258"/>
      <c r="W678" s="258"/>
      <c r="X678" s="258"/>
      <c r="Y678" s="258"/>
      <c r="Z678" s="258"/>
    </row>
    <row r="679" spans="1:26" ht="14.25" customHeight="1" x14ac:dyDescent="0.3">
      <c r="A679" s="256"/>
      <c r="B679" s="256"/>
      <c r="C679" s="257"/>
      <c r="D679" s="213"/>
      <c r="E679" s="231"/>
      <c r="F679" s="231"/>
      <c r="G679" s="213"/>
      <c r="H679" s="258"/>
      <c r="I679" s="213"/>
      <c r="J679" s="259"/>
      <c r="K679" s="249"/>
      <c r="L679" s="249"/>
      <c r="M679" s="258"/>
      <c r="N679" s="258"/>
      <c r="O679" s="258"/>
      <c r="P679" s="258"/>
      <c r="Q679" s="258"/>
      <c r="R679" s="258"/>
      <c r="S679" s="258"/>
      <c r="T679" s="258"/>
      <c r="U679" s="258"/>
      <c r="V679" s="258"/>
      <c r="W679" s="258"/>
      <c r="X679" s="258"/>
      <c r="Y679" s="258"/>
      <c r="Z679" s="258"/>
    </row>
    <row r="680" spans="1:26" ht="14.25" customHeight="1" x14ac:dyDescent="0.3">
      <c r="A680" s="256"/>
      <c r="B680" s="256"/>
      <c r="C680" s="257"/>
      <c r="D680" s="213"/>
      <c r="E680" s="231"/>
      <c r="F680" s="231"/>
      <c r="G680" s="213"/>
      <c r="H680" s="258"/>
      <c r="I680" s="213"/>
      <c r="J680" s="259"/>
      <c r="K680" s="249"/>
      <c r="L680" s="249"/>
      <c r="M680" s="258"/>
      <c r="N680" s="258"/>
      <c r="O680" s="258"/>
      <c r="P680" s="258"/>
      <c r="Q680" s="258"/>
      <c r="R680" s="258"/>
      <c r="S680" s="258"/>
      <c r="T680" s="258"/>
      <c r="U680" s="258"/>
      <c r="V680" s="258"/>
      <c r="W680" s="258"/>
      <c r="X680" s="258"/>
      <c r="Y680" s="258"/>
      <c r="Z680" s="258"/>
    </row>
    <row r="681" spans="1:26" ht="14.25" customHeight="1" x14ac:dyDescent="0.3">
      <c r="A681" s="256"/>
      <c r="B681" s="256"/>
      <c r="C681" s="257"/>
      <c r="D681" s="213"/>
      <c r="E681" s="231"/>
      <c r="F681" s="231"/>
      <c r="G681" s="213"/>
      <c r="H681" s="258"/>
      <c r="I681" s="213"/>
      <c r="J681" s="259"/>
      <c r="K681" s="249"/>
      <c r="L681" s="249"/>
      <c r="M681" s="258"/>
      <c r="N681" s="258"/>
      <c r="O681" s="258"/>
      <c r="P681" s="258"/>
      <c r="Q681" s="258"/>
      <c r="R681" s="258"/>
      <c r="S681" s="258"/>
      <c r="T681" s="258"/>
      <c r="U681" s="258"/>
      <c r="V681" s="258"/>
      <c r="W681" s="258"/>
      <c r="X681" s="258"/>
      <c r="Y681" s="258"/>
      <c r="Z681" s="258"/>
    </row>
    <row r="682" spans="1:26" ht="14.25" customHeight="1" x14ac:dyDescent="0.3">
      <c r="A682" s="256"/>
      <c r="B682" s="256"/>
      <c r="C682" s="257"/>
      <c r="D682" s="213"/>
      <c r="E682" s="231"/>
      <c r="F682" s="231"/>
      <c r="G682" s="213"/>
      <c r="H682" s="258"/>
      <c r="I682" s="213"/>
      <c r="J682" s="259"/>
      <c r="K682" s="249"/>
      <c r="L682" s="249"/>
      <c r="M682" s="258"/>
      <c r="N682" s="258"/>
      <c r="O682" s="258"/>
      <c r="P682" s="258"/>
      <c r="Q682" s="258"/>
      <c r="R682" s="258"/>
      <c r="S682" s="258"/>
      <c r="T682" s="258"/>
      <c r="U682" s="258"/>
      <c r="V682" s="258"/>
      <c r="W682" s="258"/>
      <c r="X682" s="258"/>
      <c r="Y682" s="258"/>
      <c r="Z682" s="258"/>
    </row>
    <row r="683" spans="1:26" ht="14.25" customHeight="1" x14ac:dyDescent="0.3">
      <c r="A683" s="256"/>
      <c r="B683" s="256"/>
      <c r="C683" s="257"/>
      <c r="D683" s="213"/>
      <c r="E683" s="231"/>
      <c r="F683" s="231"/>
      <c r="G683" s="213"/>
      <c r="H683" s="258"/>
      <c r="I683" s="213"/>
      <c r="J683" s="259"/>
      <c r="K683" s="249"/>
      <c r="L683" s="249"/>
      <c r="M683" s="258"/>
      <c r="N683" s="258"/>
      <c r="O683" s="258"/>
      <c r="P683" s="258"/>
      <c r="Q683" s="258"/>
      <c r="R683" s="258"/>
      <c r="S683" s="258"/>
      <c r="T683" s="258"/>
      <c r="U683" s="258"/>
      <c r="V683" s="258"/>
      <c r="W683" s="258"/>
      <c r="X683" s="258"/>
      <c r="Y683" s="258"/>
      <c r="Z683" s="258"/>
    </row>
    <row r="684" spans="1:26" ht="14.25" customHeight="1" x14ac:dyDescent="0.3">
      <c r="A684" s="256"/>
      <c r="B684" s="256"/>
      <c r="C684" s="257"/>
      <c r="D684" s="213"/>
      <c r="E684" s="231"/>
      <c r="F684" s="231"/>
      <c r="G684" s="213"/>
      <c r="H684" s="258"/>
      <c r="I684" s="213"/>
      <c r="J684" s="259"/>
      <c r="K684" s="249"/>
      <c r="L684" s="249"/>
      <c r="M684" s="258"/>
      <c r="N684" s="258"/>
      <c r="O684" s="258"/>
      <c r="P684" s="258"/>
      <c r="Q684" s="258"/>
      <c r="R684" s="258"/>
      <c r="S684" s="258"/>
      <c r="T684" s="258"/>
      <c r="U684" s="258"/>
      <c r="V684" s="258"/>
      <c r="W684" s="258"/>
      <c r="X684" s="258"/>
      <c r="Y684" s="258"/>
      <c r="Z684" s="258"/>
    </row>
    <row r="685" spans="1:26" ht="14.25" customHeight="1" x14ac:dyDescent="0.3">
      <c r="A685" s="256"/>
      <c r="B685" s="256"/>
      <c r="C685" s="257"/>
      <c r="D685" s="213"/>
      <c r="E685" s="231"/>
      <c r="F685" s="231"/>
      <c r="G685" s="213"/>
      <c r="H685" s="258"/>
      <c r="I685" s="213"/>
      <c r="J685" s="259"/>
      <c r="K685" s="249"/>
      <c r="L685" s="249"/>
      <c r="M685" s="258"/>
      <c r="N685" s="258"/>
      <c r="O685" s="258"/>
      <c r="P685" s="258"/>
      <c r="Q685" s="258"/>
      <c r="R685" s="258"/>
      <c r="S685" s="258"/>
      <c r="T685" s="258"/>
      <c r="U685" s="258"/>
      <c r="V685" s="258"/>
      <c r="W685" s="258"/>
      <c r="X685" s="258"/>
      <c r="Y685" s="258"/>
      <c r="Z685" s="258"/>
    </row>
    <row r="686" spans="1:26" ht="14.25" customHeight="1" x14ac:dyDescent="0.3">
      <c r="A686" s="256"/>
      <c r="B686" s="256"/>
      <c r="C686" s="257"/>
      <c r="D686" s="213"/>
      <c r="E686" s="231"/>
      <c r="F686" s="231"/>
      <c r="G686" s="213"/>
      <c r="H686" s="258"/>
      <c r="I686" s="213"/>
      <c r="J686" s="259"/>
      <c r="K686" s="249"/>
      <c r="L686" s="249"/>
      <c r="M686" s="258"/>
      <c r="N686" s="258"/>
      <c r="O686" s="258"/>
      <c r="P686" s="258"/>
      <c r="Q686" s="258"/>
      <c r="R686" s="258"/>
      <c r="S686" s="258"/>
      <c r="T686" s="258"/>
      <c r="U686" s="258"/>
      <c r="V686" s="258"/>
      <c r="W686" s="258"/>
      <c r="X686" s="258"/>
      <c r="Y686" s="258"/>
      <c r="Z686" s="258"/>
    </row>
    <row r="687" spans="1:26" ht="14.25" customHeight="1" x14ac:dyDescent="0.3">
      <c r="A687" s="256"/>
      <c r="B687" s="256"/>
      <c r="C687" s="257"/>
      <c r="D687" s="213"/>
      <c r="E687" s="231"/>
      <c r="F687" s="231"/>
      <c r="G687" s="213"/>
      <c r="H687" s="258"/>
      <c r="I687" s="213"/>
      <c r="J687" s="259"/>
      <c r="K687" s="249"/>
      <c r="L687" s="249"/>
      <c r="M687" s="258"/>
      <c r="N687" s="258"/>
      <c r="O687" s="258"/>
      <c r="P687" s="258"/>
      <c r="Q687" s="258"/>
      <c r="R687" s="258"/>
      <c r="S687" s="258"/>
      <c r="T687" s="258"/>
      <c r="U687" s="258"/>
      <c r="V687" s="258"/>
      <c r="W687" s="258"/>
      <c r="X687" s="258"/>
      <c r="Y687" s="258"/>
      <c r="Z687" s="258"/>
    </row>
    <row r="688" spans="1:26" ht="14.25" customHeight="1" x14ac:dyDescent="0.3">
      <c r="A688" s="256"/>
      <c r="B688" s="256"/>
      <c r="C688" s="257"/>
      <c r="D688" s="213"/>
      <c r="E688" s="231"/>
      <c r="F688" s="231"/>
      <c r="G688" s="213"/>
      <c r="H688" s="258"/>
      <c r="I688" s="213"/>
      <c r="J688" s="259"/>
      <c r="K688" s="249"/>
      <c r="L688" s="249"/>
      <c r="M688" s="258"/>
      <c r="N688" s="258"/>
      <c r="O688" s="258"/>
      <c r="P688" s="258"/>
      <c r="Q688" s="258"/>
      <c r="R688" s="258"/>
      <c r="S688" s="258"/>
      <c r="T688" s="258"/>
      <c r="U688" s="258"/>
      <c r="V688" s="258"/>
      <c r="W688" s="258"/>
      <c r="X688" s="258"/>
      <c r="Y688" s="258"/>
      <c r="Z688" s="258"/>
    </row>
    <row r="689" spans="1:26" ht="14.25" customHeight="1" x14ac:dyDescent="0.3">
      <c r="A689" s="256"/>
      <c r="B689" s="256"/>
      <c r="C689" s="257"/>
      <c r="D689" s="213"/>
      <c r="E689" s="231"/>
      <c r="F689" s="231"/>
      <c r="G689" s="213"/>
      <c r="H689" s="258"/>
      <c r="I689" s="213"/>
      <c r="J689" s="259"/>
      <c r="K689" s="249"/>
      <c r="L689" s="249"/>
      <c r="M689" s="258"/>
      <c r="N689" s="258"/>
      <c r="O689" s="258"/>
      <c r="P689" s="258"/>
      <c r="Q689" s="258"/>
      <c r="R689" s="258"/>
      <c r="S689" s="258"/>
      <c r="T689" s="258"/>
      <c r="U689" s="258"/>
      <c r="V689" s="258"/>
      <c r="W689" s="258"/>
      <c r="X689" s="258"/>
      <c r="Y689" s="258"/>
      <c r="Z689" s="258"/>
    </row>
    <row r="690" spans="1:26" ht="14.25" customHeight="1" x14ac:dyDescent="0.3">
      <c r="A690" s="256"/>
      <c r="B690" s="256"/>
      <c r="C690" s="257"/>
      <c r="D690" s="213"/>
      <c r="E690" s="231"/>
      <c r="F690" s="231"/>
      <c r="G690" s="213"/>
      <c r="H690" s="258"/>
      <c r="I690" s="213"/>
      <c r="J690" s="259"/>
      <c r="K690" s="249"/>
      <c r="L690" s="249"/>
      <c r="M690" s="258"/>
      <c r="N690" s="258"/>
      <c r="O690" s="258"/>
      <c r="P690" s="258"/>
      <c r="Q690" s="258"/>
      <c r="R690" s="258"/>
      <c r="S690" s="258"/>
      <c r="T690" s="258"/>
      <c r="U690" s="258"/>
      <c r="V690" s="258"/>
      <c r="W690" s="258"/>
      <c r="X690" s="258"/>
      <c r="Y690" s="258"/>
      <c r="Z690" s="258"/>
    </row>
    <row r="691" spans="1:26" ht="14.25" customHeight="1" x14ac:dyDescent="0.3">
      <c r="A691" s="256"/>
      <c r="B691" s="256"/>
      <c r="C691" s="257"/>
      <c r="D691" s="213"/>
      <c r="E691" s="231"/>
      <c r="F691" s="231"/>
      <c r="G691" s="213"/>
      <c r="H691" s="258"/>
      <c r="I691" s="213"/>
      <c r="J691" s="259"/>
      <c r="K691" s="249"/>
      <c r="L691" s="249"/>
      <c r="M691" s="258"/>
      <c r="N691" s="258"/>
      <c r="O691" s="258"/>
      <c r="P691" s="258"/>
      <c r="Q691" s="258"/>
      <c r="R691" s="258"/>
      <c r="S691" s="258"/>
      <c r="T691" s="258"/>
      <c r="U691" s="258"/>
      <c r="V691" s="258"/>
      <c r="W691" s="258"/>
      <c r="X691" s="258"/>
      <c r="Y691" s="258"/>
      <c r="Z691" s="258"/>
    </row>
    <row r="692" spans="1:26" ht="14.25" customHeight="1" x14ac:dyDescent="0.3">
      <c r="A692" s="256"/>
      <c r="B692" s="256"/>
      <c r="C692" s="257"/>
      <c r="D692" s="213"/>
      <c r="E692" s="231"/>
      <c r="F692" s="231"/>
      <c r="G692" s="213"/>
      <c r="H692" s="258"/>
      <c r="I692" s="213"/>
      <c r="J692" s="259"/>
      <c r="K692" s="249"/>
      <c r="L692" s="249"/>
      <c r="M692" s="258"/>
      <c r="N692" s="258"/>
      <c r="O692" s="258"/>
      <c r="P692" s="258"/>
      <c r="Q692" s="258"/>
      <c r="R692" s="258"/>
      <c r="S692" s="258"/>
      <c r="T692" s="258"/>
      <c r="U692" s="258"/>
      <c r="V692" s="258"/>
      <c r="W692" s="258"/>
      <c r="X692" s="258"/>
      <c r="Y692" s="258"/>
      <c r="Z692" s="258"/>
    </row>
    <row r="693" spans="1:26" ht="14.25" customHeight="1" x14ac:dyDescent="0.3">
      <c r="A693" s="256"/>
      <c r="B693" s="256"/>
      <c r="C693" s="257"/>
      <c r="D693" s="213"/>
      <c r="E693" s="231"/>
      <c r="F693" s="231"/>
      <c r="G693" s="213"/>
      <c r="H693" s="258"/>
      <c r="I693" s="213"/>
      <c r="J693" s="259"/>
      <c r="K693" s="249"/>
      <c r="L693" s="249"/>
      <c r="M693" s="258"/>
      <c r="N693" s="258"/>
      <c r="O693" s="258"/>
      <c r="P693" s="258"/>
      <c r="Q693" s="258"/>
      <c r="R693" s="258"/>
      <c r="S693" s="258"/>
      <c r="T693" s="258"/>
      <c r="U693" s="258"/>
      <c r="V693" s="258"/>
      <c r="W693" s="258"/>
      <c r="X693" s="258"/>
      <c r="Y693" s="258"/>
      <c r="Z693" s="258"/>
    </row>
    <row r="694" spans="1:26" ht="14.25" customHeight="1" x14ac:dyDescent="0.3">
      <c r="A694" s="256"/>
      <c r="B694" s="256"/>
      <c r="C694" s="257"/>
      <c r="D694" s="213"/>
      <c r="E694" s="231"/>
      <c r="F694" s="231"/>
      <c r="G694" s="213"/>
      <c r="H694" s="258"/>
      <c r="I694" s="213"/>
      <c r="J694" s="259"/>
      <c r="K694" s="249"/>
      <c r="L694" s="249"/>
      <c r="M694" s="258"/>
      <c r="N694" s="258"/>
      <c r="O694" s="258"/>
      <c r="P694" s="258"/>
      <c r="Q694" s="258"/>
      <c r="R694" s="258"/>
      <c r="S694" s="258"/>
      <c r="T694" s="258"/>
      <c r="U694" s="258"/>
      <c r="V694" s="258"/>
      <c r="W694" s="258"/>
      <c r="X694" s="258"/>
      <c r="Y694" s="258"/>
      <c r="Z694" s="258"/>
    </row>
    <row r="695" spans="1:26" ht="14.25" customHeight="1" x14ac:dyDescent="0.3">
      <c r="A695" s="256"/>
      <c r="B695" s="256"/>
      <c r="C695" s="257"/>
      <c r="D695" s="213"/>
      <c r="E695" s="231"/>
      <c r="F695" s="231"/>
      <c r="G695" s="213"/>
      <c r="H695" s="258"/>
      <c r="I695" s="213"/>
      <c r="J695" s="259"/>
      <c r="K695" s="249"/>
      <c r="L695" s="249"/>
      <c r="M695" s="258"/>
      <c r="N695" s="258"/>
      <c r="O695" s="258"/>
      <c r="P695" s="258"/>
      <c r="Q695" s="258"/>
      <c r="R695" s="258"/>
      <c r="S695" s="258"/>
      <c r="T695" s="258"/>
      <c r="U695" s="258"/>
      <c r="V695" s="258"/>
      <c r="W695" s="258"/>
      <c r="X695" s="258"/>
      <c r="Y695" s="258"/>
      <c r="Z695" s="258"/>
    </row>
    <row r="696" spans="1:26" ht="14.25" customHeight="1" x14ac:dyDescent="0.3">
      <c r="A696" s="256"/>
      <c r="B696" s="256"/>
      <c r="C696" s="257"/>
      <c r="D696" s="213"/>
      <c r="E696" s="231"/>
      <c r="F696" s="231"/>
      <c r="G696" s="213"/>
      <c r="H696" s="258"/>
      <c r="I696" s="213"/>
      <c r="J696" s="259"/>
      <c r="K696" s="249"/>
      <c r="L696" s="249"/>
      <c r="M696" s="258"/>
      <c r="N696" s="258"/>
      <c r="O696" s="258"/>
      <c r="P696" s="258"/>
      <c r="Q696" s="258"/>
      <c r="R696" s="258"/>
      <c r="S696" s="258"/>
      <c r="T696" s="258"/>
      <c r="U696" s="258"/>
      <c r="V696" s="258"/>
      <c r="W696" s="258"/>
      <c r="X696" s="258"/>
      <c r="Y696" s="258"/>
      <c r="Z696" s="258"/>
    </row>
    <row r="697" spans="1:26" ht="14.25" customHeight="1" x14ac:dyDescent="0.3">
      <c r="A697" s="256"/>
      <c r="B697" s="256"/>
      <c r="C697" s="257"/>
      <c r="D697" s="213"/>
      <c r="E697" s="231"/>
      <c r="F697" s="231"/>
      <c r="G697" s="213"/>
      <c r="H697" s="258"/>
      <c r="I697" s="213"/>
      <c r="J697" s="259"/>
      <c r="K697" s="249"/>
      <c r="L697" s="249"/>
      <c r="M697" s="258"/>
      <c r="N697" s="258"/>
      <c r="O697" s="258"/>
      <c r="P697" s="258"/>
      <c r="Q697" s="258"/>
      <c r="R697" s="258"/>
      <c r="S697" s="258"/>
      <c r="T697" s="258"/>
      <c r="U697" s="258"/>
      <c r="V697" s="258"/>
      <c r="W697" s="258"/>
      <c r="X697" s="258"/>
      <c r="Y697" s="258"/>
      <c r="Z697" s="258"/>
    </row>
    <row r="698" spans="1:26" ht="14.25" customHeight="1" x14ac:dyDescent="0.3">
      <c r="A698" s="256"/>
      <c r="B698" s="256"/>
      <c r="C698" s="257"/>
      <c r="D698" s="213"/>
      <c r="E698" s="231"/>
      <c r="F698" s="231"/>
      <c r="G698" s="213"/>
      <c r="H698" s="258"/>
      <c r="I698" s="213"/>
      <c r="J698" s="259"/>
      <c r="K698" s="249"/>
      <c r="L698" s="249"/>
      <c r="M698" s="258"/>
      <c r="N698" s="258"/>
      <c r="O698" s="258"/>
      <c r="P698" s="258"/>
      <c r="Q698" s="258"/>
      <c r="R698" s="258"/>
      <c r="S698" s="258"/>
      <c r="T698" s="258"/>
      <c r="U698" s="258"/>
      <c r="V698" s="258"/>
      <c r="W698" s="258"/>
      <c r="X698" s="258"/>
      <c r="Y698" s="258"/>
      <c r="Z698" s="258"/>
    </row>
    <row r="699" spans="1:26" ht="14.25" customHeight="1" x14ac:dyDescent="0.3">
      <c r="A699" s="256"/>
      <c r="B699" s="256"/>
      <c r="C699" s="257"/>
      <c r="D699" s="213"/>
      <c r="E699" s="231"/>
      <c r="F699" s="231"/>
      <c r="G699" s="213"/>
      <c r="H699" s="258"/>
      <c r="I699" s="213"/>
      <c r="J699" s="259"/>
      <c r="K699" s="249"/>
      <c r="L699" s="249"/>
      <c r="M699" s="258"/>
      <c r="N699" s="258"/>
      <c r="O699" s="258"/>
      <c r="P699" s="258"/>
      <c r="Q699" s="258"/>
      <c r="R699" s="258"/>
      <c r="S699" s="258"/>
      <c r="T699" s="258"/>
      <c r="U699" s="258"/>
      <c r="V699" s="258"/>
      <c r="W699" s="258"/>
      <c r="X699" s="258"/>
      <c r="Y699" s="258"/>
      <c r="Z699" s="258"/>
    </row>
    <row r="700" spans="1:26" ht="14.25" customHeight="1" x14ac:dyDescent="0.3">
      <c r="A700" s="256"/>
      <c r="B700" s="256"/>
      <c r="C700" s="257"/>
      <c r="D700" s="213"/>
      <c r="E700" s="231"/>
      <c r="F700" s="231"/>
      <c r="G700" s="213"/>
      <c r="H700" s="258"/>
      <c r="I700" s="213"/>
      <c r="J700" s="259"/>
      <c r="K700" s="249"/>
      <c r="L700" s="249"/>
      <c r="M700" s="258"/>
      <c r="N700" s="258"/>
      <c r="O700" s="258"/>
      <c r="P700" s="258"/>
      <c r="Q700" s="258"/>
      <c r="R700" s="258"/>
      <c r="S700" s="258"/>
      <c r="T700" s="258"/>
      <c r="U700" s="258"/>
      <c r="V700" s="258"/>
      <c r="W700" s="258"/>
      <c r="X700" s="258"/>
      <c r="Y700" s="258"/>
      <c r="Z700" s="258"/>
    </row>
    <row r="701" spans="1:26" ht="14.25" customHeight="1" x14ac:dyDescent="0.3">
      <c r="A701" s="256"/>
      <c r="B701" s="256"/>
      <c r="C701" s="257"/>
      <c r="D701" s="213"/>
      <c r="E701" s="231"/>
      <c r="F701" s="231"/>
      <c r="G701" s="213"/>
      <c r="H701" s="258"/>
      <c r="I701" s="213"/>
      <c r="J701" s="259"/>
      <c r="K701" s="249"/>
      <c r="L701" s="249"/>
      <c r="M701" s="258"/>
      <c r="N701" s="258"/>
      <c r="O701" s="258"/>
      <c r="P701" s="258"/>
      <c r="Q701" s="258"/>
      <c r="R701" s="258"/>
      <c r="S701" s="258"/>
      <c r="T701" s="258"/>
      <c r="U701" s="258"/>
      <c r="V701" s="258"/>
      <c r="W701" s="258"/>
      <c r="X701" s="258"/>
      <c r="Y701" s="258"/>
      <c r="Z701" s="258"/>
    </row>
    <row r="702" spans="1:26" ht="14.25" customHeight="1" x14ac:dyDescent="0.3">
      <c r="A702" s="256"/>
      <c r="B702" s="256"/>
      <c r="C702" s="257"/>
      <c r="D702" s="213"/>
      <c r="E702" s="231"/>
      <c r="F702" s="231"/>
      <c r="G702" s="213"/>
      <c r="H702" s="258"/>
      <c r="I702" s="213"/>
      <c r="J702" s="259"/>
      <c r="K702" s="249"/>
      <c r="L702" s="249"/>
      <c r="M702" s="258"/>
      <c r="N702" s="258"/>
      <c r="O702" s="258"/>
      <c r="P702" s="258"/>
      <c r="Q702" s="258"/>
      <c r="R702" s="258"/>
      <c r="S702" s="258"/>
      <c r="T702" s="258"/>
      <c r="U702" s="258"/>
      <c r="V702" s="258"/>
      <c r="W702" s="258"/>
      <c r="X702" s="258"/>
      <c r="Y702" s="258"/>
      <c r="Z702" s="258"/>
    </row>
    <row r="703" spans="1:26" ht="14.25" customHeight="1" x14ac:dyDescent="0.3">
      <c r="A703" s="256"/>
      <c r="B703" s="256"/>
      <c r="C703" s="257"/>
      <c r="D703" s="213"/>
      <c r="E703" s="231"/>
      <c r="F703" s="231"/>
      <c r="G703" s="213"/>
      <c r="H703" s="258"/>
      <c r="I703" s="213"/>
      <c r="J703" s="259"/>
      <c r="K703" s="249"/>
      <c r="L703" s="249"/>
      <c r="M703" s="258"/>
      <c r="N703" s="258"/>
      <c r="O703" s="258"/>
      <c r="P703" s="258"/>
      <c r="Q703" s="258"/>
      <c r="R703" s="258"/>
      <c r="S703" s="258"/>
      <c r="T703" s="258"/>
      <c r="U703" s="258"/>
      <c r="V703" s="258"/>
      <c r="W703" s="258"/>
      <c r="X703" s="258"/>
      <c r="Y703" s="258"/>
      <c r="Z703" s="258"/>
    </row>
    <row r="704" spans="1:26" ht="14.25" customHeight="1" x14ac:dyDescent="0.3">
      <c r="A704" s="256"/>
      <c r="B704" s="256"/>
      <c r="C704" s="257"/>
      <c r="D704" s="213"/>
      <c r="E704" s="231"/>
      <c r="F704" s="231"/>
      <c r="G704" s="213"/>
      <c r="H704" s="258"/>
      <c r="I704" s="213"/>
      <c r="J704" s="259"/>
      <c r="K704" s="249"/>
      <c r="L704" s="249"/>
      <c r="M704" s="258"/>
      <c r="N704" s="258"/>
      <c r="O704" s="258"/>
      <c r="P704" s="258"/>
      <c r="Q704" s="258"/>
      <c r="R704" s="258"/>
      <c r="S704" s="258"/>
      <c r="T704" s="258"/>
      <c r="U704" s="258"/>
      <c r="V704" s="258"/>
      <c r="W704" s="258"/>
      <c r="X704" s="258"/>
      <c r="Y704" s="258"/>
      <c r="Z704" s="258"/>
    </row>
    <row r="705" spans="1:26" ht="14.25" customHeight="1" x14ac:dyDescent="0.3">
      <c r="A705" s="256"/>
      <c r="B705" s="256"/>
      <c r="C705" s="257"/>
      <c r="D705" s="213"/>
      <c r="E705" s="231"/>
      <c r="F705" s="231"/>
      <c r="G705" s="213"/>
      <c r="H705" s="258"/>
      <c r="I705" s="213"/>
      <c r="J705" s="259"/>
      <c r="K705" s="249"/>
      <c r="L705" s="249"/>
      <c r="M705" s="258"/>
      <c r="N705" s="258"/>
      <c r="O705" s="258"/>
      <c r="P705" s="258"/>
      <c r="Q705" s="258"/>
      <c r="R705" s="258"/>
      <c r="S705" s="258"/>
      <c r="T705" s="258"/>
      <c r="U705" s="258"/>
      <c r="V705" s="258"/>
      <c r="W705" s="258"/>
      <c r="X705" s="258"/>
      <c r="Y705" s="258"/>
      <c r="Z705" s="258"/>
    </row>
    <row r="706" spans="1:26" ht="14.25" customHeight="1" x14ac:dyDescent="0.3">
      <c r="A706" s="256"/>
      <c r="B706" s="256"/>
      <c r="C706" s="257"/>
      <c r="D706" s="213"/>
      <c r="E706" s="231"/>
      <c r="F706" s="231"/>
      <c r="G706" s="213"/>
      <c r="H706" s="258"/>
      <c r="I706" s="213"/>
      <c r="J706" s="259"/>
      <c r="K706" s="249"/>
      <c r="L706" s="249"/>
      <c r="M706" s="258"/>
      <c r="N706" s="258"/>
      <c r="O706" s="258"/>
      <c r="P706" s="258"/>
      <c r="Q706" s="258"/>
      <c r="R706" s="258"/>
      <c r="S706" s="258"/>
      <c r="T706" s="258"/>
      <c r="U706" s="258"/>
      <c r="V706" s="258"/>
      <c r="W706" s="258"/>
      <c r="X706" s="258"/>
      <c r="Y706" s="258"/>
      <c r="Z706" s="258"/>
    </row>
    <row r="707" spans="1:26" ht="14.25" customHeight="1" x14ac:dyDescent="0.3">
      <c r="A707" s="256"/>
      <c r="B707" s="256"/>
      <c r="C707" s="257"/>
      <c r="D707" s="213"/>
      <c r="E707" s="231"/>
      <c r="F707" s="231"/>
      <c r="G707" s="213"/>
      <c r="H707" s="258"/>
      <c r="I707" s="213"/>
      <c r="J707" s="259"/>
      <c r="K707" s="249"/>
      <c r="L707" s="249"/>
      <c r="M707" s="258"/>
      <c r="N707" s="258"/>
      <c r="O707" s="258"/>
      <c r="P707" s="258"/>
      <c r="Q707" s="258"/>
      <c r="R707" s="258"/>
      <c r="S707" s="258"/>
      <c r="T707" s="258"/>
      <c r="U707" s="258"/>
      <c r="V707" s="258"/>
      <c r="W707" s="258"/>
      <c r="X707" s="258"/>
      <c r="Y707" s="258"/>
      <c r="Z707" s="258"/>
    </row>
    <row r="708" spans="1:26" ht="14.25" customHeight="1" x14ac:dyDescent="0.3">
      <c r="A708" s="256"/>
      <c r="B708" s="256"/>
      <c r="C708" s="257"/>
      <c r="D708" s="213"/>
      <c r="E708" s="231"/>
      <c r="F708" s="231"/>
      <c r="G708" s="213"/>
      <c r="H708" s="258"/>
      <c r="I708" s="213"/>
      <c r="J708" s="259"/>
      <c r="K708" s="249"/>
      <c r="L708" s="249"/>
      <c r="M708" s="258"/>
      <c r="N708" s="258"/>
      <c r="O708" s="258"/>
      <c r="P708" s="258"/>
      <c r="Q708" s="258"/>
      <c r="R708" s="258"/>
      <c r="S708" s="258"/>
      <c r="T708" s="258"/>
      <c r="U708" s="258"/>
      <c r="V708" s="258"/>
      <c r="W708" s="258"/>
      <c r="X708" s="258"/>
      <c r="Y708" s="258"/>
      <c r="Z708" s="258"/>
    </row>
    <row r="709" spans="1:26" ht="14.25" customHeight="1" x14ac:dyDescent="0.3">
      <c r="A709" s="256"/>
      <c r="B709" s="256"/>
      <c r="C709" s="257"/>
      <c r="D709" s="213"/>
      <c r="E709" s="231"/>
      <c r="F709" s="231"/>
      <c r="G709" s="213"/>
      <c r="H709" s="258"/>
      <c r="I709" s="213"/>
      <c r="J709" s="259"/>
      <c r="K709" s="249"/>
      <c r="L709" s="249"/>
      <c r="M709" s="258"/>
      <c r="N709" s="258"/>
      <c r="O709" s="258"/>
      <c r="P709" s="258"/>
      <c r="Q709" s="258"/>
      <c r="R709" s="258"/>
      <c r="S709" s="258"/>
      <c r="T709" s="258"/>
      <c r="U709" s="258"/>
      <c r="V709" s="258"/>
      <c r="W709" s="258"/>
      <c r="X709" s="258"/>
      <c r="Y709" s="258"/>
      <c r="Z709" s="258"/>
    </row>
    <row r="710" spans="1:26" ht="14.25" customHeight="1" x14ac:dyDescent="0.3">
      <c r="A710" s="256"/>
      <c r="B710" s="256"/>
      <c r="C710" s="257"/>
      <c r="D710" s="213"/>
      <c r="E710" s="231"/>
      <c r="F710" s="231"/>
      <c r="G710" s="213"/>
      <c r="H710" s="258"/>
      <c r="I710" s="213"/>
      <c r="J710" s="259"/>
      <c r="K710" s="249"/>
      <c r="L710" s="249"/>
      <c r="M710" s="258"/>
      <c r="N710" s="258"/>
      <c r="O710" s="258"/>
      <c r="P710" s="258"/>
      <c r="Q710" s="258"/>
      <c r="R710" s="258"/>
      <c r="S710" s="258"/>
      <c r="T710" s="258"/>
      <c r="U710" s="258"/>
      <c r="V710" s="258"/>
      <c r="W710" s="258"/>
      <c r="X710" s="258"/>
      <c r="Y710" s="258"/>
      <c r="Z710" s="258"/>
    </row>
    <row r="711" spans="1:26" ht="14.25" customHeight="1" x14ac:dyDescent="0.3">
      <c r="A711" s="256"/>
      <c r="B711" s="256"/>
      <c r="C711" s="257"/>
      <c r="D711" s="213"/>
      <c r="E711" s="231"/>
      <c r="F711" s="231"/>
      <c r="G711" s="213"/>
      <c r="H711" s="258"/>
      <c r="I711" s="213"/>
      <c r="J711" s="259"/>
      <c r="K711" s="249"/>
      <c r="L711" s="249"/>
      <c r="M711" s="258"/>
      <c r="N711" s="258"/>
      <c r="O711" s="258"/>
      <c r="P711" s="258"/>
      <c r="Q711" s="258"/>
      <c r="R711" s="258"/>
      <c r="S711" s="258"/>
      <c r="T711" s="258"/>
      <c r="U711" s="258"/>
      <c r="V711" s="258"/>
      <c r="W711" s="258"/>
      <c r="X711" s="258"/>
      <c r="Y711" s="258"/>
      <c r="Z711" s="258"/>
    </row>
    <row r="712" spans="1:26" ht="14.25" customHeight="1" x14ac:dyDescent="0.3">
      <c r="A712" s="256"/>
      <c r="B712" s="256"/>
      <c r="C712" s="257"/>
      <c r="D712" s="213"/>
      <c r="E712" s="231"/>
      <c r="F712" s="231"/>
      <c r="G712" s="213"/>
      <c r="H712" s="258"/>
      <c r="I712" s="213"/>
      <c r="J712" s="259"/>
      <c r="K712" s="249"/>
      <c r="L712" s="249"/>
      <c r="M712" s="258"/>
      <c r="N712" s="258"/>
      <c r="O712" s="258"/>
      <c r="P712" s="258"/>
      <c r="Q712" s="258"/>
      <c r="R712" s="258"/>
      <c r="S712" s="258"/>
      <c r="T712" s="258"/>
      <c r="U712" s="258"/>
      <c r="V712" s="258"/>
      <c r="W712" s="258"/>
      <c r="X712" s="258"/>
      <c r="Y712" s="258"/>
      <c r="Z712" s="258"/>
    </row>
    <row r="713" spans="1:26" ht="14.25" customHeight="1" x14ac:dyDescent="0.3">
      <c r="A713" s="256"/>
      <c r="B713" s="256"/>
      <c r="C713" s="257"/>
      <c r="D713" s="213"/>
      <c r="E713" s="231"/>
      <c r="F713" s="231"/>
      <c r="G713" s="213"/>
      <c r="H713" s="258"/>
      <c r="I713" s="213"/>
      <c r="J713" s="259"/>
      <c r="K713" s="249"/>
      <c r="L713" s="249"/>
      <c r="M713" s="258"/>
      <c r="N713" s="258"/>
      <c r="O713" s="258"/>
      <c r="P713" s="258"/>
      <c r="Q713" s="258"/>
      <c r="R713" s="258"/>
      <c r="S713" s="258"/>
      <c r="T713" s="258"/>
      <c r="U713" s="258"/>
      <c r="V713" s="258"/>
      <c r="W713" s="258"/>
      <c r="X713" s="258"/>
      <c r="Y713" s="258"/>
      <c r="Z713" s="258"/>
    </row>
    <row r="714" spans="1:26" ht="14.25" customHeight="1" x14ac:dyDescent="0.3">
      <c r="A714" s="256"/>
      <c r="B714" s="256"/>
      <c r="C714" s="257"/>
      <c r="D714" s="213"/>
      <c r="E714" s="231"/>
      <c r="F714" s="231"/>
      <c r="G714" s="213"/>
      <c r="H714" s="258"/>
      <c r="I714" s="213"/>
      <c r="J714" s="259"/>
      <c r="K714" s="249"/>
      <c r="L714" s="249"/>
      <c r="M714" s="258"/>
      <c r="N714" s="258"/>
      <c r="O714" s="258"/>
      <c r="P714" s="258"/>
      <c r="Q714" s="258"/>
      <c r="R714" s="258"/>
      <c r="S714" s="258"/>
      <c r="T714" s="258"/>
      <c r="U714" s="258"/>
      <c r="V714" s="258"/>
      <c r="W714" s="258"/>
      <c r="X714" s="258"/>
      <c r="Y714" s="258"/>
      <c r="Z714" s="258"/>
    </row>
    <row r="715" spans="1:26" ht="14.25" customHeight="1" x14ac:dyDescent="0.3">
      <c r="A715" s="256"/>
      <c r="B715" s="256"/>
      <c r="C715" s="257"/>
      <c r="D715" s="213"/>
      <c r="E715" s="231"/>
      <c r="F715" s="231"/>
      <c r="G715" s="213"/>
      <c r="H715" s="258"/>
      <c r="I715" s="213"/>
      <c r="J715" s="259"/>
      <c r="K715" s="249"/>
      <c r="L715" s="249"/>
      <c r="M715" s="258"/>
      <c r="N715" s="258"/>
      <c r="O715" s="258"/>
      <c r="P715" s="258"/>
      <c r="Q715" s="258"/>
      <c r="R715" s="258"/>
      <c r="S715" s="258"/>
      <c r="T715" s="258"/>
      <c r="U715" s="258"/>
      <c r="V715" s="258"/>
      <c r="W715" s="258"/>
      <c r="X715" s="258"/>
      <c r="Y715" s="258"/>
      <c r="Z715" s="258"/>
    </row>
    <row r="716" spans="1:26" ht="14.25" customHeight="1" x14ac:dyDescent="0.3">
      <c r="A716" s="256"/>
      <c r="B716" s="256"/>
      <c r="C716" s="257"/>
      <c r="D716" s="213"/>
      <c r="E716" s="231"/>
      <c r="F716" s="231"/>
      <c r="G716" s="213"/>
      <c r="H716" s="258"/>
      <c r="I716" s="213"/>
      <c r="J716" s="259"/>
      <c r="K716" s="249"/>
      <c r="L716" s="249"/>
      <c r="M716" s="258"/>
      <c r="N716" s="258"/>
      <c r="O716" s="258"/>
      <c r="P716" s="258"/>
      <c r="Q716" s="258"/>
      <c r="R716" s="258"/>
      <c r="S716" s="258"/>
      <c r="T716" s="258"/>
      <c r="U716" s="258"/>
      <c r="V716" s="258"/>
      <c r="W716" s="258"/>
      <c r="X716" s="258"/>
      <c r="Y716" s="258"/>
      <c r="Z716" s="258"/>
    </row>
    <row r="717" spans="1:26" ht="14.25" customHeight="1" x14ac:dyDescent="0.3">
      <c r="A717" s="256"/>
      <c r="B717" s="256"/>
      <c r="C717" s="257"/>
      <c r="D717" s="213"/>
      <c r="E717" s="231"/>
      <c r="F717" s="231"/>
      <c r="G717" s="213"/>
      <c r="H717" s="258"/>
      <c r="I717" s="213"/>
      <c r="J717" s="259"/>
      <c r="K717" s="249"/>
      <c r="L717" s="249"/>
      <c r="M717" s="258"/>
      <c r="N717" s="258"/>
      <c r="O717" s="258"/>
      <c r="P717" s="258"/>
      <c r="Q717" s="258"/>
      <c r="R717" s="258"/>
      <c r="S717" s="258"/>
      <c r="T717" s="258"/>
      <c r="U717" s="258"/>
      <c r="V717" s="258"/>
      <c r="W717" s="258"/>
      <c r="X717" s="258"/>
      <c r="Y717" s="258"/>
      <c r="Z717" s="258"/>
    </row>
    <row r="718" spans="1:26" ht="14.25" customHeight="1" x14ac:dyDescent="0.3">
      <c r="A718" s="256"/>
      <c r="B718" s="256"/>
      <c r="C718" s="257"/>
      <c r="D718" s="213"/>
      <c r="E718" s="231"/>
      <c r="F718" s="231"/>
      <c r="G718" s="213"/>
      <c r="H718" s="258"/>
      <c r="I718" s="213"/>
      <c r="J718" s="259"/>
      <c r="K718" s="249"/>
      <c r="L718" s="249"/>
      <c r="M718" s="258"/>
      <c r="N718" s="258"/>
      <c r="O718" s="258"/>
      <c r="P718" s="258"/>
      <c r="Q718" s="258"/>
      <c r="R718" s="258"/>
      <c r="S718" s="258"/>
      <c r="T718" s="258"/>
      <c r="U718" s="258"/>
      <c r="V718" s="258"/>
      <c r="W718" s="258"/>
      <c r="X718" s="258"/>
      <c r="Y718" s="258"/>
      <c r="Z718" s="258"/>
    </row>
    <row r="719" spans="1:26" ht="14.25" customHeight="1" x14ac:dyDescent="0.3">
      <c r="A719" s="256"/>
      <c r="B719" s="256"/>
      <c r="C719" s="257"/>
      <c r="D719" s="213"/>
      <c r="E719" s="231"/>
      <c r="F719" s="231"/>
      <c r="G719" s="213"/>
      <c r="H719" s="258"/>
      <c r="I719" s="213"/>
      <c r="J719" s="259"/>
      <c r="K719" s="249"/>
      <c r="L719" s="249"/>
      <c r="M719" s="258"/>
      <c r="N719" s="258"/>
      <c r="O719" s="258"/>
      <c r="P719" s="258"/>
      <c r="Q719" s="258"/>
      <c r="R719" s="258"/>
      <c r="S719" s="258"/>
      <c r="T719" s="258"/>
      <c r="U719" s="258"/>
      <c r="V719" s="258"/>
      <c r="W719" s="258"/>
      <c r="X719" s="258"/>
      <c r="Y719" s="258"/>
      <c r="Z719" s="258"/>
    </row>
    <row r="720" spans="1:26" ht="14.25" customHeight="1" x14ac:dyDescent="0.3">
      <c r="A720" s="256"/>
      <c r="B720" s="256"/>
      <c r="C720" s="257"/>
      <c r="D720" s="213"/>
      <c r="E720" s="231"/>
      <c r="F720" s="231"/>
      <c r="G720" s="213"/>
      <c r="H720" s="258"/>
      <c r="I720" s="213"/>
      <c r="J720" s="259"/>
      <c r="K720" s="249"/>
      <c r="L720" s="249"/>
      <c r="M720" s="258"/>
      <c r="N720" s="258"/>
      <c r="O720" s="258"/>
      <c r="P720" s="258"/>
      <c r="Q720" s="258"/>
      <c r="R720" s="258"/>
      <c r="S720" s="258"/>
      <c r="T720" s="258"/>
      <c r="U720" s="258"/>
      <c r="V720" s="258"/>
      <c r="W720" s="258"/>
      <c r="X720" s="258"/>
      <c r="Y720" s="258"/>
      <c r="Z720" s="258"/>
    </row>
    <row r="721" spans="1:26" ht="14.25" customHeight="1" x14ac:dyDescent="0.3">
      <c r="A721" s="256"/>
      <c r="B721" s="256"/>
      <c r="C721" s="257"/>
      <c r="D721" s="213"/>
      <c r="E721" s="231"/>
      <c r="F721" s="231"/>
      <c r="G721" s="213"/>
      <c r="H721" s="258"/>
      <c r="I721" s="213"/>
      <c r="J721" s="259"/>
      <c r="K721" s="249"/>
      <c r="L721" s="249"/>
      <c r="M721" s="258"/>
      <c r="N721" s="258"/>
      <c r="O721" s="258"/>
      <c r="P721" s="258"/>
      <c r="Q721" s="258"/>
      <c r="R721" s="258"/>
      <c r="S721" s="258"/>
      <c r="T721" s="258"/>
      <c r="U721" s="258"/>
      <c r="V721" s="258"/>
      <c r="W721" s="258"/>
      <c r="X721" s="258"/>
      <c r="Y721" s="258"/>
      <c r="Z721" s="258"/>
    </row>
    <row r="722" spans="1:26" ht="14.25" customHeight="1" x14ac:dyDescent="0.3">
      <c r="A722" s="256"/>
      <c r="B722" s="256"/>
      <c r="C722" s="257"/>
      <c r="D722" s="213"/>
      <c r="E722" s="231"/>
      <c r="F722" s="231"/>
      <c r="G722" s="213"/>
      <c r="H722" s="258"/>
      <c r="I722" s="213"/>
      <c r="J722" s="259"/>
      <c r="K722" s="249"/>
      <c r="L722" s="249"/>
      <c r="M722" s="258"/>
      <c r="N722" s="258"/>
      <c r="O722" s="258"/>
      <c r="P722" s="258"/>
      <c r="Q722" s="258"/>
      <c r="R722" s="258"/>
      <c r="S722" s="258"/>
      <c r="T722" s="258"/>
      <c r="U722" s="258"/>
      <c r="V722" s="258"/>
      <c r="W722" s="258"/>
      <c r="X722" s="258"/>
      <c r="Y722" s="258"/>
      <c r="Z722" s="258"/>
    </row>
    <row r="723" spans="1:26" ht="14.25" customHeight="1" x14ac:dyDescent="0.3">
      <c r="A723" s="256"/>
      <c r="B723" s="256"/>
      <c r="C723" s="257"/>
      <c r="D723" s="213"/>
      <c r="E723" s="231"/>
      <c r="F723" s="231"/>
      <c r="G723" s="213"/>
      <c r="H723" s="258"/>
      <c r="I723" s="213"/>
      <c r="J723" s="259"/>
      <c r="K723" s="249"/>
      <c r="L723" s="249"/>
      <c r="M723" s="258"/>
      <c r="N723" s="258"/>
      <c r="O723" s="258"/>
      <c r="P723" s="258"/>
      <c r="Q723" s="258"/>
      <c r="R723" s="258"/>
      <c r="S723" s="258"/>
      <c r="T723" s="258"/>
      <c r="U723" s="258"/>
      <c r="V723" s="258"/>
      <c r="W723" s="258"/>
      <c r="X723" s="258"/>
      <c r="Y723" s="258"/>
      <c r="Z723" s="258"/>
    </row>
    <row r="724" spans="1:26" ht="14.25" customHeight="1" x14ac:dyDescent="0.3">
      <c r="A724" s="256"/>
      <c r="B724" s="256"/>
      <c r="C724" s="257"/>
      <c r="D724" s="213"/>
      <c r="E724" s="231"/>
      <c r="F724" s="231"/>
      <c r="G724" s="213"/>
      <c r="H724" s="258"/>
      <c r="I724" s="213"/>
      <c r="J724" s="259"/>
      <c r="K724" s="249"/>
      <c r="L724" s="249"/>
      <c r="M724" s="258"/>
      <c r="N724" s="258"/>
      <c r="O724" s="258"/>
      <c r="P724" s="258"/>
      <c r="Q724" s="258"/>
      <c r="R724" s="258"/>
      <c r="S724" s="258"/>
      <c r="T724" s="258"/>
      <c r="U724" s="258"/>
      <c r="V724" s="258"/>
      <c r="W724" s="258"/>
      <c r="X724" s="258"/>
      <c r="Y724" s="258"/>
      <c r="Z724" s="258"/>
    </row>
    <row r="725" spans="1:26" ht="14.25" customHeight="1" x14ac:dyDescent="0.3">
      <c r="A725" s="256"/>
      <c r="B725" s="256"/>
      <c r="C725" s="257"/>
      <c r="D725" s="213"/>
      <c r="E725" s="231"/>
      <c r="F725" s="231"/>
      <c r="G725" s="213"/>
      <c r="H725" s="258"/>
      <c r="I725" s="213"/>
      <c r="J725" s="259"/>
      <c r="K725" s="249"/>
      <c r="L725" s="249"/>
      <c r="M725" s="258"/>
      <c r="N725" s="258"/>
      <c r="O725" s="258"/>
      <c r="P725" s="258"/>
      <c r="Q725" s="258"/>
      <c r="R725" s="258"/>
      <c r="S725" s="258"/>
      <c r="T725" s="258"/>
      <c r="U725" s="258"/>
      <c r="V725" s="258"/>
      <c r="W725" s="258"/>
      <c r="X725" s="258"/>
      <c r="Y725" s="258"/>
      <c r="Z725" s="258"/>
    </row>
    <row r="726" spans="1:26" ht="14.25" customHeight="1" x14ac:dyDescent="0.3">
      <c r="A726" s="256"/>
      <c r="B726" s="256"/>
      <c r="C726" s="257"/>
      <c r="D726" s="213"/>
      <c r="E726" s="231"/>
      <c r="F726" s="231"/>
      <c r="G726" s="213"/>
      <c r="H726" s="258"/>
      <c r="I726" s="213"/>
      <c r="J726" s="259"/>
      <c r="K726" s="249"/>
      <c r="L726" s="249"/>
      <c r="M726" s="258"/>
      <c r="N726" s="258"/>
      <c r="O726" s="258"/>
      <c r="P726" s="258"/>
      <c r="Q726" s="258"/>
      <c r="R726" s="258"/>
      <c r="S726" s="258"/>
      <c r="T726" s="258"/>
      <c r="U726" s="258"/>
      <c r="V726" s="258"/>
      <c r="W726" s="258"/>
      <c r="X726" s="258"/>
      <c r="Y726" s="258"/>
      <c r="Z726" s="258"/>
    </row>
    <row r="727" spans="1:26" ht="14.25" customHeight="1" x14ac:dyDescent="0.3">
      <c r="A727" s="256"/>
      <c r="B727" s="256"/>
      <c r="C727" s="257"/>
      <c r="D727" s="213"/>
      <c r="E727" s="231"/>
      <c r="F727" s="231"/>
      <c r="G727" s="213"/>
      <c r="H727" s="258"/>
      <c r="I727" s="213"/>
      <c r="J727" s="259"/>
      <c r="K727" s="249"/>
      <c r="L727" s="249"/>
      <c r="M727" s="258"/>
      <c r="N727" s="258"/>
      <c r="O727" s="258"/>
      <c r="P727" s="258"/>
      <c r="Q727" s="258"/>
      <c r="R727" s="258"/>
      <c r="S727" s="258"/>
      <c r="T727" s="258"/>
      <c r="U727" s="258"/>
      <c r="V727" s="258"/>
      <c r="W727" s="258"/>
      <c r="X727" s="258"/>
      <c r="Y727" s="258"/>
      <c r="Z727" s="258"/>
    </row>
    <row r="728" spans="1:26" ht="14.25" customHeight="1" x14ac:dyDescent="0.3">
      <c r="A728" s="256"/>
      <c r="B728" s="256"/>
      <c r="C728" s="257"/>
      <c r="D728" s="213"/>
      <c r="E728" s="231"/>
      <c r="F728" s="231"/>
      <c r="G728" s="213"/>
      <c r="H728" s="258"/>
      <c r="I728" s="213"/>
      <c r="J728" s="259"/>
      <c r="K728" s="249"/>
      <c r="L728" s="249"/>
      <c r="M728" s="258"/>
      <c r="N728" s="258"/>
      <c r="O728" s="258"/>
      <c r="P728" s="258"/>
      <c r="Q728" s="258"/>
      <c r="R728" s="258"/>
      <c r="S728" s="258"/>
      <c r="T728" s="258"/>
      <c r="U728" s="258"/>
      <c r="V728" s="258"/>
      <c r="W728" s="258"/>
      <c r="X728" s="258"/>
      <c r="Y728" s="258"/>
      <c r="Z728" s="258"/>
    </row>
    <row r="729" spans="1:26" ht="14.25" customHeight="1" x14ac:dyDescent="0.3">
      <c r="A729" s="256"/>
      <c r="B729" s="256"/>
      <c r="C729" s="257"/>
      <c r="D729" s="213"/>
      <c r="E729" s="231"/>
      <c r="F729" s="231"/>
      <c r="G729" s="213"/>
      <c r="H729" s="258"/>
      <c r="I729" s="213"/>
      <c r="J729" s="259"/>
      <c r="K729" s="249"/>
      <c r="L729" s="249"/>
      <c r="M729" s="258"/>
      <c r="N729" s="258"/>
      <c r="O729" s="258"/>
      <c r="P729" s="258"/>
      <c r="Q729" s="258"/>
      <c r="R729" s="258"/>
      <c r="S729" s="258"/>
      <c r="T729" s="258"/>
      <c r="U729" s="258"/>
      <c r="V729" s="258"/>
      <c r="W729" s="258"/>
      <c r="X729" s="258"/>
      <c r="Y729" s="258"/>
      <c r="Z729" s="258"/>
    </row>
    <row r="730" spans="1:26" ht="14.25" customHeight="1" x14ac:dyDescent="0.3">
      <c r="A730" s="256"/>
      <c r="B730" s="256"/>
      <c r="C730" s="257"/>
      <c r="D730" s="213"/>
      <c r="E730" s="231"/>
      <c r="F730" s="231"/>
      <c r="G730" s="213"/>
      <c r="H730" s="258"/>
      <c r="I730" s="213"/>
      <c r="J730" s="259"/>
      <c r="K730" s="249"/>
      <c r="L730" s="249"/>
      <c r="M730" s="258"/>
      <c r="N730" s="258"/>
      <c r="O730" s="258"/>
      <c r="P730" s="258"/>
      <c r="Q730" s="258"/>
      <c r="R730" s="258"/>
      <c r="S730" s="258"/>
      <c r="T730" s="258"/>
      <c r="U730" s="258"/>
      <c r="V730" s="258"/>
      <c r="W730" s="258"/>
      <c r="X730" s="258"/>
      <c r="Y730" s="258"/>
      <c r="Z730" s="258"/>
    </row>
    <row r="731" spans="1:26" ht="14.25" customHeight="1" x14ac:dyDescent="0.3">
      <c r="A731" s="256"/>
      <c r="B731" s="256"/>
      <c r="C731" s="257"/>
      <c r="D731" s="213"/>
      <c r="E731" s="231"/>
      <c r="F731" s="231"/>
      <c r="G731" s="213"/>
      <c r="H731" s="258"/>
      <c r="I731" s="213"/>
      <c r="J731" s="259"/>
      <c r="K731" s="249"/>
      <c r="L731" s="249"/>
      <c r="M731" s="258"/>
      <c r="N731" s="258"/>
      <c r="O731" s="258"/>
      <c r="P731" s="258"/>
      <c r="Q731" s="258"/>
      <c r="R731" s="258"/>
      <c r="S731" s="258"/>
      <c r="T731" s="258"/>
      <c r="U731" s="258"/>
      <c r="V731" s="258"/>
      <c r="W731" s="258"/>
      <c r="X731" s="258"/>
      <c r="Y731" s="258"/>
      <c r="Z731" s="258"/>
    </row>
    <row r="732" spans="1:26" ht="14.25" customHeight="1" x14ac:dyDescent="0.3">
      <c r="A732" s="256"/>
      <c r="B732" s="256"/>
      <c r="C732" s="257"/>
      <c r="D732" s="213"/>
      <c r="E732" s="231"/>
      <c r="F732" s="231"/>
      <c r="G732" s="213"/>
      <c r="H732" s="258"/>
      <c r="I732" s="213"/>
      <c r="J732" s="259"/>
      <c r="K732" s="249"/>
      <c r="L732" s="249"/>
      <c r="M732" s="258"/>
      <c r="N732" s="258"/>
      <c r="O732" s="258"/>
      <c r="P732" s="258"/>
      <c r="Q732" s="258"/>
      <c r="R732" s="258"/>
      <c r="S732" s="258"/>
      <c r="T732" s="258"/>
      <c r="U732" s="258"/>
      <c r="V732" s="258"/>
      <c r="W732" s="258"/>
      <c r="X732" s="258"/>
      <c r="Y732" s="258"/>
      <c r="Z732" s="258"/>
    </row>
    <row r="733" spans="1:26" ht="14.25" customHeight="1" x14ac:dyDescent="0.3">
      <c r="A733" s="256"/>
      <c r="B733" s="256"/>
      <c r="C733" s="257"/>
      <c r="D733" s="213"/>
      <c r="E733" s="231"/>
      <c r="F733" s="231"/>
      <c r="G733" s="213"/>
      <c r="H733" s="258"/>
      <c r="I733" s="213"/>
      <c r="J733" s="259"/>
      <c r="K733" s="249"/>
      <c r="L733" s="249"/>
      <c r="M733" s="258"/>
      <c r="N733" s="258"/>
      <c r="O733" s="258"/>
      <c r="P733" s="258"/>
      <c r="Q733" s="258"/>
      <c r="R733" s="258"/>
      <c r="S733" s="258"/>
      <c r="T733" s="258"/>
      <c r="U733" s="258"/>
      <c r="V733" s="258"/>
      <c r="W733" s="258"/>
      <c r="X733" s="258"/>
      <c r="Y733" s="258"/>
      <c r="Z733" s="258"/>
    </row>
    <row r="734" spans="1:26" ht="14.25" customHeight="1" x14ac:dyDescent="0.3">
      <c r="A734" s="256"/>
      <c r="B734" s="256"/>
      <c r="C734" s="257"/>
      <c r="D734" s="213"/>
      <c r="E734" s="231"/>
      <c r="F734" s="231"/>
      <c r="G734" s="213"/>
      <c r="H734" s="258"/>
      <c r="I734" s="213"/>
      <c r="J734" s="259"/>
      <c r="K734" s="249"/>
      <c r="L734" s="249"/>
      <c r="M734" s="258"/>
      <c r="N734" s="258"/>
      <c r="O734" s="258"/>
      <c r="P734" s="258"/>
      <c r="Q734" s="258"/>
      <c r="R734" s="258"/>
      <c r="S734" s="258"/>
      <c r="T734" s="258"/>
      <c r="U734" s="258"/>
      <c r="V734" s="258"/>
      <c r="W734" s="258"/>
      <c r="X734" s="258"/>
      <c r="Y734" s="258"/>
      <c r="Z734" s="258"/>
    </row>
    <row r="735" spans="1:26" ht="14.25" customHeight="1" x14ac:dyDescent="0.3">
      <c r="A735" s="256"/>
      <c r="B735" s="256"/>
      <c r="C735" s="257"/>
      <c r="D735" s="213"/>
      <c r="E735" s="231"/>
      <c r="F735" s="231"/>
      <c r="G735" s="213"/>
      <c r="H735" s="258"/>
      <c r="I735" s="213"/>
      <c r="J735" s="259"/>
      <c r="K735" s="249"/>
      <c r="L735" s="249"/>
      <c r="M735" s="258"/>
      <c r="N735" s="258"/>
      <c r="O735" s="258"/>
      <c r="P735" s="258"/>
      <c r="Q735" s="258"/>
      <c r="R735" s="258"/>
      <c r="S735" s="258"/>
      <c r="T735" s="258"/>
      <c r="U735" s="258"/>
      <c r="V735" s="258"/>
      <c r="W735" s="258"/>
      <c r="X735" s="258"/>
      <c r="Y735" s="258"/>
      <c r="Z735" s="258"/>
    </row>
    <row r="736" spans="1:26" ht="14.25" customHeight="1" x14ac:dyDescent="0.3">
      <c r="A736" s="256"/>
      <c r="B736" s="256"/>
      <c r="C736" s="257"/>
      <c r="D736" s="213"/>
      <c r="E736" s="231"/>
      <c r="F736" s="231"/>
      <c r="G736" s="213"/>
      <c r="H736" s="258"/>
      <c r="I736" s="213"/>
      <c r="J736" s="259"/>
      <c r="K736" s="249"/>
      <c r="L736" s="249"/>
      <c r="M736" s="258"/>
      <c r="N736" s="258"/>
      <c r="O736" s="258"/>
      <c r="P736" s="258"/>
      <c r="Q736" s="258"/>
      <c r="R736" s="258"/>
      <c r="S736" s="258"/>
      <c r="T736" s="258"/>
      <c r="U736" s="258"/>
      <c r="V736" s="258"/>
      <c r="W736" s="258"/>
      <c r="X736" s="258"/>
      <c r="Y736" s="258"/>
      <c r="Z736" s="258"/>
    </row>
    <row r="737" spans="1:26" ht="14.25" customHeight="1" x14ac:dyDescent="0.3">
      <c r="A737" s="256"/>
      <c r="B737" s="256"/>
      <c r="C737" s="257"/>
      <c r="D737" s="213"/>
      <c r="E737" s="231"/>
      <c r="F737" s="231"/>
      <c r="G737" s="213"/>
      <c r="H737" s="258"/>
      <c r="I737" s="213"/>
      <c r="J737" s="259"/>
      <c r="K737" s="249"/>
      <c r="L737" s="249"/>
      <c r="M737" s="258"/>
      <c r="N737" s="258"/>
      <c r="O737" s="258"/>
      <c r="P737" s="258"/>
      <c r="Q737" s="258"/>
      <c r="R737" s="258"/>
      <c r="S737" s="258"/>
      <c r="T737" s="258"/>
      <c r="U737" s="258"/>
      <c r="V737" s="258"/>
      <c r="W737" s="258"/>
      <c r="X737" s="258"/>
      <c r="Y737" s="258"/>
      <c r="Z737" s="258"/>
    </row>
    <row r="738" spans="1:26" ht="14.25" customHeight="1" x14ac:dyDescent="0.3">
      <c r="A738" s="256"/>
      <c r="B738" s="256"/>
      <c r="C738" s="257"/>
      <c r="D738" s="213"/>
      <c r="E738" s="231"/>
      <c r="F738" s="231"/>
      <c r="G738" s="213"/>
      <c r="H738" s="258"/>
      <c r="I738" s="213"/>
      <c r="J738" s="259"/>
      <c r="K738" s="249"/>
      <c r="L738" s="249"/>
      <c r="M738" s="258"/>
      <c r="N738" s="258"/>
      <c r="O738" s="258"/>
      <c r="P738" s="258"/>
      <c r="Q738" s="258"/>
      <c r="R738" s="258"/>
      <c r="S738" s="258"/>
      <c r="T738" s="258"/>
      <c r="U738" s="258"/>
      <c r="V738" s="258"/>
      <c r="W738" s="258"/>
      <c r="X738" s="258"/>
      <c r="Y738" s="258"/>
      <c r="Z738" s="258"/>
    </row>
    <row r="739" spans="1:26" ht="14.25" customHeight="1" x14ac:dyDescent="0.3">
      <c r="A739" s="256"/>
      <c r="B739" s="256"/>
      <c r="C739" s="257"/>
      <c r="D739" s="213"/>
      <c r="E739" s="231"/>
      <c r="F739" s="231"/>
      <c r="G739" s="213"/>
      <c r="H739" s="258"/>
      <c r="I739" s="213"/>
      <c r="J739" s="259"/>
      <c r="K739" s="249"/>
      <c r="L739" s="249"/>
      <c r="M739" s="258"/>
      <c r="N739" s="258"/>
      <c r="O739" s="258"/>
      <c r="P739" s="258"/>
      <c r="Q739" s="258"/>
      <c r="R739" s="258"/>
      <c r="S739" s="258"/>
      <c r="T739" s="258"/>
      <c r="U739" s="258"/>
      <c r="V739" s="258"/>
      <c r="W739" s="258"/>
      <c r="X739" s="258"/>
      <c r="Y739" s="258"/>
      <c r="Z739" s="258"/>
    </row>
    <row r="740" spans="1:26" ht="14.25" customHeight="1" x14ac:dyDescent="0.3">
      <c r="A740" s="256"/>
      <c r="B740" s="256"/>
      <c r="C740" s="257"/>
      <c r="D740" s="213"/>
      <c r="E740" s="231"/>
      <c r="F740" s="231"/>
      <c r="G740" s="213"/>
      <c r="H740" s="258"/>
      <c r="I740" s="213"/>
      <c r="J740" s="259"/>
      <c r="K740" s="249"/>
      <c r="L740" s="249"/>
      <c r="M740" s="258"/>
      <c r="N740" s="258"/>
      <c r="O740" s="258"/>
      <c r="P740" s="258"/>
      <c r="Q740" s="258"/>
      <c r="R740" s="258"/>
      <c r="S740" s="258"/>
      <c r="T740" s="258"/>
      <c r="U740" s="258"/>
      <c r="V740" s="258"/>
      <c r="W740" s="258"/>
      <c r="X740" s="258"/>
      <c r="Y740" s="258"/>
      <c r="Z740" s="258"/>
    </row>
    <row r="741" spans="1:26" ht="14.25" customHeight="1" x14ac:dyDescent="0.3">
      <c r="A741" s="256"/>
      <c r="B741" s="256"/>
      <c r="C741" s="257"/>
      <c r="D741" s="213"/>
      <c r="E741" s="231"/>
      <c r="F741" s="231"/>
      <c r="G741" s="213"/>
      <c r="H741" s="258"/>
      <c r="I741" s="213"/>
      <c r="J741" s="259"/>
      <c r="K741" s="249"/>
      <c r="L741" s="249"/>
      <c r="M741" s="258"/>
      <c r="N741" s="258"/>
      <c r="O741" s="258"/>
      <c r="P741" s="258"/>
      <c r="Q741" s="258"/>
      <c r="R741" s="258"/>
      <c r="S741" s="258"/>
      <c r="T741" s="258"/>
      <c r="U741" s="258"/>
      <c r="V741" s="258"/>
      <c r="W741" s="258"/>
      <c r="X741" s="258"/>
      <c r="Y741" s="258"/>
      <c r="Z741" s="258"/>
    </row>
    <row r="742" spans="1:26" ht="14.25" customHeight="1" x14ac:dyDescent="0.3">
      <c r="A742" s="256"/>
      <c r="B742" s="256"/>
      <c r="C742" s="257"/>
      <c r="D742" s="213"/>
      <c r="E742" s="231"/>
      <c r="F742" s="231"/>
      <c r="G742" s="213"/>
      <c r="H742" s="258"/>
      <c r="I742" s="213"/>
      <c r="J742" s="259"/>
      <c r="K742" s="249"/>
      <c r="L742" s="249"/>
      <c r="M742" s="258"/>
      <c r="N742" s="258"/>
      <c r="O742" s="258"/>
      <c r="P742" s="258"/>
      <c r="Q742" s="258"/>
      <c r="R742" s="258"/>
      <c r="S742" s="258"/>
      <c r="T742" s="258"/>
      <c r="U742" s="258"/>
      <c r="V742" s="258"/>
      <c r="W742" s="258"/>
      <c r="X742" s="258"/>
      <c r="Y742" s="258"/>
      <c r="Z742" s="258"/>
    </row>
    <row r="743" spans="1:26" ht="14.25" customHeight="1" x14ac:dyDescent="0.3">
      <c r="A743" s="256"/>
      <c r="B743" s="256"/>
      <c r="C743" s="257"/>
      <c r="D743" s="213"/>
      <c r="E743" s="231"/>
      <c r="F743" s="231"/>
      <c r="G743" s="213"/>
      <c r="H743" s="258"/>
      <c r="I743" s="213"/>
      <c r="J743" s="259"/>
      <c r="K743" s="249"/>
      <c r="L743" s="249"/>
      <c r="M743" s="258"/>
      <c r="N743" s="258"/>
      <c r="O743" s="258"/>
      <c r="P743" s="258"/>
      <c r="Q743" s="258"/>
      <c r="R743" s="258"/>
      <c r="S743" s="258"/>
      <c r="T743" s="258"/>
      <c r="U743" s="258"/>
      <c r="V743" s="258"/>
      <c r="W743" s="258"/>
      <c r="X743" s="258"/>
      <c r="Y743" s="258"/>
      <c r="Z743" s="258"/>
    </row>
    <row r="744" spans="1:26" ht="14.25" customHeight="1" x14ac:dyDescent="0.3">
      <c r="A744" s="256"/>
      <c r="B744" s="256"/>
      <c r="C744" s="257"/>
      <c r="D744" s="213"/>
      <c r="E744" s="231"/>
      <c r="F744" s="231"/>
      <c r="G744" s="213"/>
      <c r="H744" s="258"/>
      <c r="I744" s="213"/>
      <c r="J744" s="259"/>
      <c r="K744" s="249"/>
      <c r="L744" s="249"/>
      <c r="M744" s="258"/>
      <c r="N744" s="258"/>
      <c r="O744" s="258"/>
      <c r="P744" s="258"/>
      <c r="Q744" s="258"/>
      <c r="R744" s="258"/>
      <c r="S744" s="258"/>
      <c r="T744" s="258"/>
      <c r="U744" s="258"/>
      <c r="V744" s="258"/>
      <c r="W744" s="258"/>
      <c r="X744" s="258"/>
      <c r="Y744" s="258"/>
      <c r="Z744" s="258"/>
    </row>
    <row r="745" spans="1:26" ht="14.25" customHeight="1" x14ac:dyDescent="0.3">
      <c r="A745" s="256"/>
      <c r="B745" s="256"/>
      <c r="C745" s="257"/>
      <c r="D745" s="213"/>
      <c r="E745" s="231"/>
      <c r="F745" s="231"/>
      <c r="G745" s="213"/>
      <c r="H745" s="258"/>
      <c r="I745" s="213"/>
      <c r="J745" s="259"/>
      <c r="K745" s="249"/>
      <c r="L745" s="249"/>
      <c r="M745" s="258"/>
      <c r="N745" s="258"/>
      <c r="O745" s="258"/>
      <c r="P745" s="258"/>
      <c r="Q745" s="258"/>
      <c r="R745" s="258"/>
      <c r="S745" s="258"/>
      <c r="T745" s="258"/>
      <c r="U745" s="258"/>
      <c r="V745" s="258"/>
      <c r="W745" s="258"/>
      <c r="X745" s="258"/>
      <c r="Y745" s="258"/>
      <c r="Z745" s="258"/>
    </row>
    <row r="746" spans="1:26" ht="14.25" customHeight="1" x14ac:dyDescent="0.3">
      <c r="A746" s="256"/>
      <c r="B746" s="256"/>
      <c r="C746" s="257"/>
      <c r="D746" s="213"/>
      <c r="E746" s="231"/>
      <c r="F746" s="231"/>
      <c r="G746" s="213"/>
      <c r="H746" s="258"/>
      <c r="I746" s="213"/>
      <c r="J746" s="259"/>
      <c r="K746" s="249"/>
      <c r="L746" s="249"/>
      <c r="M746" s="258"/>
      <c r="N746" s="258"/>
      <c r="O746" s="258"/>
      <c r="P746" s="258"/>
      <c r="Q746" s="258"/>
      <c r="R746" s="258"/>
      <c r="S746" s="258"/>
      <c r="T746" s="258"/>
      <c r="U746" s="258"/>
      <c r="V746" s="258"/>
      <c r="W746" s="258"/>
      <c r="X746" s="258"/>
      <c r="Y746" s="258"/>
      <c r="Z746" s="258"/>
    </row>
    <row r="747" spans="1:26" ht="14.25" customHeight="1" x14ac:dyDescent="0.3">
      <c r="A747" s="256"/>
      <c r="B747" s="256"/>
      <c r="C747" s="257"/>
      <c r="D747" s="213"/>
      <c r="E747" s="231"/>
      <c r="F747" s="231"/>
      <c r="G747" s="213"/>
      <c r="H747" s="258"/>
      <c r="I747" s="213"/>
      <c r="J747" s="259"/>
      <c r="K747" s="249"/>
      <c r="L747" s="249"/>
      <c r="M747" s="258"/>
      <c r="N747" s="258"/>
      <c r="O747" s="258"/>
      <c r="P747" s="258"/>
      <c r="Q747" s="258"/>
      <c r="R747" s="258"/>
      <c r="S747" s="258"/>
      <c r="T747" s="258"/>
      <c r="U747" s="258"/>
      <c r="V747" s="258"/>
      <c r="W747" s="258"/>
      <c r="X747" s="258"/>
      <c r="Y747" s="258"/>
      <c r="Z747" s="258"/>
    </row>
    <row r="748" spans="1:26" ht="14.25" customHeight="1" x14ac:dyDescent="0.3">
      <c r="A748" s="256"/>
      <c r="B748" s="256"/>
      <c r="C748" s="257"/>
      <c r="D748" s="213"/>
      <c r="E748" s="231"/>
      <c r="F748" s="231"/>
      <c r="G748" s="213"/>
      <c r="H748" s="258"/>
      <c r="I748" s="213"/>
      <c r="J748" s="259"/>
      <c r="K748" s="249"/>
      <c r="L748" s="249"/>
      <c r="M748" s="258"/>
      <c r="N748" s="258"/>
      <c r="O748" s="258"/>
      <c r="P748" s="258"/>
      <c r="Q748" s="258"/>
      <c r="R748" s="258"/>
      <c r="S748" s="258"/>
      <c r="T748" s="258"/>
      <c r="U748" s="258"/>
      <c r="V748" s="258"/>
      <c r="W748" s="258"/>
      <c r="X748" s="258"/>
      <c r="Y748" s="258"/>
      <c r="Z748" s="258"/>
    </row>
    <row r="749" spans="1:26" ht="14.25" customHeight="1" x14ac:dyDescent="0.3">
      <c r="A749" s="256"/>
      <c r="B749" s="256"/>
      <c r="C749" s="257"/>
      <c r="D749" s="213"/>
      <c r="E749" s="231"/>
      <c r="F749" s="231"/>
      <c r="G749" s="213"/>
      <c r="H749" s="258"/>
      <c r="I749" s="213"/>
      <c r="J749" s="259"/>
      <c r="K749" s="249"/>
      <c r="L749" s="249"/>
      <c r="M749" s="258"/>
      <c r="N749" s="258"/>
      <c r="O749" s="258"/>
      <c r="P749" s="258"/>
      <c r="Q749" s="258"/>
      <c r="R749" s="258"/>
      <c r="S749" s="258"/>
      <c r="T749" s="258"/>
      <c r="U749" s="258"/>
      <c r="V749" s="258"/>
      <c r="W749" s="258"/>
      <c r="X749" s="258"/>
      <c r="Y749" s="258"/>
      <c r="Z749" s="258"/>
    </row>
    <row r="750" spans="1:26" ht="14.25" customHeight="1" x14ac:dyDescent="0.3">
      <c r="A750" s="256"/>
      <c r="B750" s="256"/>
      <c r="C750" s="257"/>
      <c r="D750" s="213"/>
      <c r="E750" s="231"/>
      <c r="F750" s="231"/>
      <c r="G750" s="213"/>
      <c r="H750" s="258"/>
      <c r="I750" s="213"/>
      <c r="J750" s="259"/>
      <c r="K750" s="249"/>
      <c r="L750" s="249"/>
      <c r="M750" s="258"/>
      <c r="N750" s="258"/>
      <c r="O750" s="258"/>
      <c r="P750" s="258"/>
      <c r="Q750" s="258"/>
      <c r="R750" s="258"/>
      <c r="S750" s="258"/>
      <c r="T750" s="258"/>
      <c r="U750" s="258"/>
      <c r="V750" s="258"/>
      <c r="W750" s="258"/>
      <c r="X750" s="258"/>
      <c r="Y750" s="258"/>
      <c r="Z750" s="258"/>
    </row>
    <row r="751" spans="1:26" ht="14.25" customHeight="1" x14ac:dyDescent="0.3">
      <c r="A751" s="256"/>
      <c r="B751" s="256"/>
      <c r="C751" s="257"/>
      <c r="D751" s="213"/>
      <c r="E751" s="231"/>
      <c r="F751" s="231"/>
      <c r="G751" s="213"/>
      <c r="H751" s="258"/>
      <c r="I751" s="213"/>
      <c r="J751" s="259"/>
      <c r="K751" s="249"/>
      <c r="L751" s="249"/>
      <c r="M751" s="258"/>
      <c r="N751" s="258"/>
      <c r="O751" s="258"/>
      <c r="P751" s="258"/>
      <c r="Q751" s="258"/>
      <c r="R751" s="258"/>
      <c r="S751" s="258"/>
      <c r="T751" s="258"/>
      <c r="U751" s="258"/>
      <c r="V751" s="258"/>
      <c r="W751" s="258"/>
      <c r="X751" s="258"/>
      <c r="Y751" s="258"/>
      <c r="Z751" s="258"/>
    </row>
    <row r="752" spans="1:26" ht="14.25" customHeight="1" x14ac:dyDescent="0.3">
      <c r="A752" s="256"/>
      <c r="B752" s="256"/>
      <c r="C752" s="257"/>
      <c r="D752" s="213"/>
      <c r="E752" s="231"/>
      <c r="F752" s="231"/>
      <c r="G752" s="213"/>
      <c r="H752" s="258"/>
      <c r="I752" s="213"/>
      <c r="J752" s="259"/>
      <c r="K752" s="249"/>
      <c r="L752" s="249"/>
      <c r="M752" s="258"/>
      <c r="N752" s="258"/>
      <c r="O752" s="258"/>
      <c r="P752" s="258"/>
      <c r="Q752" s="258"/>
      <c r="R752" s="258"/>
      <c r="S752" s="258"/>
      <c r="T752" s="258"/>
      <c r="U752" s="258"/>
      <c r="V752" s="258"/>
      <c r="W752" s="258"/>
      <c r="X752" s="258"/>
      <c r="Y752" s="258"/>
      <c r="Z752" s="258"/>
    </row>
    <row r="753" spans="1:26" ht="14.25" customHeight="1" x14ac:dyDescent="0.3">
      <c r="A753" s="256"/>
      <c r="B753" s="256"/>
      <c r="C753" s="257"/>
      <c r="D753" s="213"/>
      <c r="E753" s="231"/>
      <c r="F753" s="231"/>
      <c r="G753" s="213"/>
      <c r="H753" s="258"/>
      <c r="I753" s="213"/>
      <c r="J753" s="259"/>
      <c r="K753" s="249"/>
      <c r="L753" s="249"/>
      <c r="M753" s="258"/>
      <c r="N753" s="258"/>
      <c r="O753" s="258"/>
      <c r="P753" s="258"/>
      <c r="Q753" s="258"/>
      <c r="R753" s="258"/>
      <c r="S753" s="258"/>
      <c r="T753" s="258"/>
      <c r="U753" s="258"/>
      <c r="V753" s="258"/>
      <c r="W753" s="258"/>
      <c r="X753" s="258"/>
      <c r="Y753" s="258"/>
      <c r="Z753" s="258"/>
    </row>
    <row r="754" spans="1:26" ht="14.25" customHeight="1" x14ac:dyDescent="0.3">
      <c r="A754" s="256"/>
      <c r="B754" s="256"/>
      <c r="C754" s="257"/>
      <c r="D754" s="213"/>
      <c r="E754" s="231"/>
      <c r="F754" s="231"/>
      <c r="G754" s="213"/>
      <c r="H754" s="258"/>
      <c r="I754" s="213"/>
      <c r="J754" s="259"/>
      <c r="K754" s="249"/>
      <c r="L754" s="249"/>
      <c r="M754" s="258"/>
      <c r="N754" s="258"/>
      <c r="O754" s="258"/>
      <c r="P754" s="258"/>
      <c r="Q754" s="258"/>
      <c r="R754" s="258"/>
      <c r="S754" s="258"/>
      <c r="T754" s="258"/>
      <c r="U754" s="258"/>
      <c r="V754" s="258"/>
      <c r="W754" s="258"/>
      <c r="X754" s="258"/>
      <c r="Y754" s="258"/>
      <c r="Z754" s="258"/>
    </row>
    <row r="755" spans="1:26" ht="14.25" customHeight="1" x14ac:dyDescent="0.3">
      <c r="A755" s="256"/>
      <c r="B755" s="256"/>
      <c r="C755" s="257"/>
      <c r="D755" s="213"/>
      <c r="E755" s="231"/>
      <c r="F755" s="231"/>
      <c r="G755" s="213"/>
      <c r="H755" s="258"/>
      <c r="I755" s="213"/>
      <c r="J755" s="259"/>
      <c r="K755" s="249"/>
      <c r="L755" s="249"/>
      <c r="M755" s="258"/>
      <c r="N755" s="258"/>
      <c r="O755" s="258"/>
      <c r="P755" s="258"/>
      <c r="Q755" s="258"/>
      <c r="R755" s="258"/>
      <c r="S755" s="258"/>
      <c r="T755" s="258"/>
      <c r="U755" s="258"/>
      <c r="V755" s="258"/>
      <c r="W755" s="258"/>
      <c r="X755" s="258"/>
      <c r="Y755" s="258"/>
      <c r="Z755" s="258"/>
    </row>
    <row r="756" spans="1:26" ht="14.25" customHeight="1" x14ac:dyDescent="0.3">
      <c r="A756" s="256"/>
      <c r="B756" s="256"/>
      <c r="C756" s="257"/>
      <c r="D756" s="213"/>
      <c r="E756" s="231"/>
      <c r="F756" s="231"/>
      <c r="G756" s="213"/>
      <c r="H756" s="258"/>
      <c r="I756" s="213"/>
      <c r="J756" s="259"/>
      <c r="K756" s="249"/>
      <c r="L756" s="249"/>
      <c r="M756" s="258"/>
      <c r="N756" s="258"/>
      <c r="O756" s="258"/>
      <c r="P756" s="258"/>
      <c r="Q756" s="258"/>
      <c r="R756" s="258"/>
      <c r="S756" s="258"/>
      <c r="T756" s="258"/>
      <c r="U756" s="258"/>
      <c r="V756" s="258"/>
      <c r="W756" s="258"/>
      <c r="X756" s="258"/>
      <c r="Y756" s="258"/>
      <c r="Z756" s="258"/>
    </row>
    <row r="757" spans="1:26" ht="14.25" customHeight="1" x14ac:dyDescent="0.3">
      <c r="A757" s="256"/>
      <c r="B757" s="256"/>
      <c r="C757" s="257"/>
      <c r="D757" s="213"/>
      <c r="E757" s="231"/>
      <c r="F757" s="231"/>
      <c r="G757" s="213"/>
      <c r="H757" s="258"/>
      <c r="I757" s="213"/>
      <c r="J757" s="259"/>
      <c r="K757" s="249"/>
      <c r="L757" s="249"/>
      <c r="M757" s="258"/>
      <c r="N757" s="258"/>
      <c r="O757" s="258"/>
      <c r="P757" s="258"/>
      <c r="Q757" s="258"/>
      <c r="R757" s="258"/>
      <c r="S757" s="258"/>
      <c r="T757" s="258"/>
      <c r="U757" s="258"/>
      <c r="V757" s="258"/>
      <c r="W757" s="258"/>
      <c r="X757" s="258"/>
      <c r="Y757" s="258"/>
      <c r="Z757" s="258"/>
    </row>
    <row r="758" spans="1:26" ht="14.25" customHeight="1" x14ac:dyDescent="0.3">
      <c r="A758" s="256"/>
      <c r="B758" s="256"/>
      <c r="C758" s="257"/>
      <c r="D758" s="213"/>
      <c r="E758" s="231"/>
      <c r="F758" s="231"/>
      <c r="G758" s="213"/>
      <c r="H758" s="258"/>
      <c r="I758" s="213"/>
      <c r="J758" s="259"/>
      <c r="K758" s="249"/>
      <c r="L758" s="249"/>
      <c r="M758" s="258"/>
      <c r="N758" s="258"/>
      <c r="O758" s="258"/>
      <c r="P758" s="258"/>
      <c r="Q758" s="258"/>
      <c r="R758" s="258"/>
      <c r="S758" s="258"/>
      <c r="T758" s="258"/>
      <c r="U758" s="258"/>
      <c r="V758" s="258"/>
      <c r="W758" s="258"/>
      <c r="X758" s="258"/>
      <c r="Y758" s="258"/>
      <c r="Z758" s="258"/>
    </row>
    <row r="759" spans="1:26" ht="14.25" customHeight="1" x14ac:dyDescent="0.3">
      <c r="A759" s="256"/>
      <c r="B759" s="256"/>
      <c r="C759" s="257"/>
      <c r="D759" s="213"/>
      <c r="E759" s="231"/>
      <c r="F759" s="231"/>
      <c r="G759" s="213"/>
      <c r="H759" s="258"/>
      <c r="I759" s="213"/>
      <c r="J759" s="259"/>
      <c r="K759" s="249"/>
      <c r="L759" s="249"/>
      <c r="M759" s="258"/>
      <c r="N759" s="258"/>
      <c r="O759" s="258"/>
      <c r="P759" s="258"/>
      <c r="Q759" s="258"/>
      <c r="R759" s="258"/>
      <c r="S759" s="258"/>
      <c r="T759" s="258"/>
      <c r="U759" s="258"/>
      <c r="V759" s="258"/>
      <c r="W759" s="258"/>
      <c r="X759" s="258"/>
      <c r="Y759" s="258"/>
      <c r="Z759" s="258"/>
    </row>
    <row r="760" spans="1:26" ht="14.25" customHeight="1" x14ac:dyDescent="0.3">
      <c r="A760" s="256"/>
      <c r="B760" s="256"/>
      <c r="C760" s="257"/>
      <c r="D760" s="213"/>
      <c r="E760" s="231"/>
      <c r="F760" s="231"/>
      <c r="G760" s="213"/>
      <c r="H760" s="258"/>
      <c r="I760" s="213"/>
      <c r="J760" s="259"/>
      <c r="K760" s="249"/>
      <c r="L760" s="249"/>
      <c r="M760" s="258"/>
      <c r="N760" s="258"/>
      <c r="O760" s="258"/>
      <c r="P760" s="258"/>
      <c r="Q760" s="258"/>
      <c r="R760" s="258"/>
      <c r="S760" s="258"/>
      <c r="T760" s="258"/>
      <c r="U760" s="258"/>
      <c r="V760" s="258"/>
      <c r="W760" s="258"/>
      <c r="X760" s="258"/>
      <c r="Y760" s="258"/>
      <c r="Z760" s="258"/>
    </row>
    <row r="761" spans="1:26" ht="14.25" customHeight="1" x14ac:dyDescent="0.3">
      <c r="A761" s="256"/>
      <c r="B761" s="256"/>
      <c r="C761" s="257"/>
      <c r="D761" s="213"/>
      <c r="E761" s="231"/>
      <c r="F761" s="231"/>
      <c r="G761" s="213"/>
      <c r="H761" s="258"/>
      <c r="I761" s="213"/>
      <c r="J761" s="259"/>
      <c r="K761" s="249"/>
      <c r="L761" s="249"/>
      <c r="M761" s="258"/>
      <c r="N761" s="258"/>
      <c r="O761" s="258"/>
      <c r="P761" s="258"/>
      <c r="Q761" s="258"/>
      <c r="R761" s="258"/>
      <c r="S761" s="258"/>
      <c r="T761" s="258"/>
      <c r="U761" s="258"/>
      <c r="V761" s="258"/>
      <c r="W761" s="258"/>
      <c r="X761" s="258"/>
      <c r="Y761" s="258"/>
      <c r="Z761" s="258"/>
    </row>
    <row r="762" spans="1:26" ht="14.25" customHeight="1" x14ac:dyDescent="0.3">
      <c r="A762" s="256"/>
      <c r="B762" s="256"/>
      <c r="C762" s="257"/>
      <c r="D762" s="213"/>
      <c r="E762" s="231"/>
      <c r="F762" s="231"/>
      <c r="G762" s="213"/>
      <c r="H762" s="258"/>
      <c r="I762" s="213"/>
      <c r="J762" s="259"/>
      <c r="K762" s="249"/>
      <c r="L762" s="249"/>
      <c r="M762" s="258"/>
      <c r="N762" s="258"/>
      <c r="O762" s="258"/>
      <c r="P762" s="258"/>
      <c r="Q762" s="258"/>
      <c r="R762" s="258"/>
      <c r="S762" s="258"/>
      <c r="T762" s="258"/>
      <c r="U762" s="258"/>
      <c r="V762" s="258"/>
      <c r="W762" s="258"/>
      <c r="X762" s="258"/>
      <c r="Y762" s="258"/>
      <c r="Z762" s="258"/>
    </row>
    <row r="763" spans="1:26" ht="14.25" customHeight="1" x14ac:dyDescent="0.3">
      <c r="A763" s="256"/>
      <c r="B763" s="256"/>
      <c r="C763" s="257"/>
      <c r="D763" s="213"/>
      <c r="E763" s="231"/>
      <c r="F763" s="231"/>
      <c r="G763" s="213"/>
      <c r="H763" s="258"/>
      <c r="I763" s="213"/>
      <c r="J763" s="259"/>
      <c r="K763" s="249"/>
      <c r="L763" s="249"/>
      <c r="M763" s="258"/>
      <c r="N763" s="258"/>
      <c r="O763" s="258"/>
      <c r="P763" s="258"/>
      <c r="Q763" s="258"/>
      <c r="R763" s="258"/>
      <c r="S763" s="258"/>
      <c r="T763" s="258"/>
      <c r="U763" s="258"/>
      <c r="V763" s="258"/>
      <c r="W763" s="258"/>
      <c r="X763" s="258"/>
      <c r="Y763" s="258"/>
      <c r="Z763" s="258"/>
    </row>
    <row r="764" spans="1:26" ht="14.25" customHeight="1" x14ac:dyDescent="0.3">
      <c r="A764" s="256"/>
      <c r="B764" s="256"/>
      <c r="C764" s="257"/>
      <c r="D764" s="213"/>
      <c r="E764" s="231"/>
      <c r="F764" s="231"/>
      <c r="G764" s="213"/>
      <c r="H764" s="258"/>
      <c r="I764" s="213"/>
      <c r="J764" s="259"/>
      <c r="K764" s="249"/>
      <c r="L764" s="249"/>
      <c r="M764" s="258"/>
      <c r="N764" s="258"/>
      <c r="O764" s="258"/>
      <c r="P764" s="258"/>
      <c r="Q764" s="258"/>
      <c r="R764" s="258"/>
      <c r="S764" s="258"/>
      <c r="T764" s="258"/>
      <c r="U764" s="258"/>
      <c r="V764" s="258"/>
      <c r="W764" s="258"/>
      <c r="X764" s="258"/>
      <c r="Y764" s="258"/>
      <c r="Z764" s="258"/>
    </row>
    <row r="765" spans="1:26" ht="14.25" customHeight="1" x14ac:dyDescent="0.3">
      <c r="A765" s="256"/>
      <c r="B765" s="256"/>
      <c r="C765" s="257"/>
      <c r="D765" s="213"/>
      <c r="E765" s="231"/>
      <c r="F765" s="231"/>
      <c r="G765" s="213"/>
      <c r="H765" s="258"/>
      <c r="I765" s="213"/>
      <c r="J765" s="259"/>
      <c r="K765" s="249"/>
      <c r="L765" s="249"/>
      <c r="M765" s="258"/>
      <c r="N765" s="258"/>
      <c r="O765" s="258"/>
      <c r="P765" s="258"/>
      <c r="Q765" s="258"/>
      <c r="R765" s="258"/>
      <c r="S765" s="258"/>
      <c r="T765" s="258"/>
      <c r="U765" s="258"/>
      <c r="V765" s="258"/>
      <c r="W765" s="258"/>
      <c r="X765" s="258"/>
      <c r="Y765" s="258"/>
      <c r="Z765" s="258"/>
    </row>
    <row r="766" spans="1:26" ht="14.25" customHeight="1" x14ac:dyDescent="0.3">
      <c r="A766" s="256"/>
      <c r="B766" s="256"/>
      <c r="C766" s="257"/>
      <c r="D766" s="213"/>
      <c r="E766" s="231"/>
      <c r="F766" s="231"/>
      <c r="G766" s="213"/>
      <c r="H766" s="258"/>
      <c r="I766" s="213"/>
      <c r="J766" s="259"/>
      <c r="K766" s="249"/>
      <c r="L766" s="249"/>
      <c r="M766" s="258"/>
      <c r="N766" s="258"/>
      <c r="O766" s="258"/>
      <c r="P766" s="258"/>
      <c r="Q766" s="258"/>
      <c r="R766" s="258"/>
      <c r="S766" s="258"/>
      <c r="T766" s="258"/>
      <c r="U766" s="258"/>
      <c r="V766" s="258"/>
      <c r="W766" s="258"/>
      <c r="X766" s="258"/>
      <c r="Y766" s="258"/>
      <c r="Z766" s="258"/>
    </row>
    <row r="767" spans="1:26" ht="14.25" customHeight="1" x14ac:dyDescent="0.3">
      <c r="A767" s="256"/>
      <c r="B767" s="256"/>
      <c r="C767" s="257"/>
      <c r="D767" s="213"/>
      <c r="E767" s="231"/>
      <c r="F767" s="231"/>
      <c r="G767" s="213"/>
      <c r="H767" s="258"/>
      <c r="I767" s="213"/>
      <c r="J767" s="259"/>
      <c r="K767" s="249"/>
      <c r="L767" s="249"/>
      <c r="M767" s="258"/>
      <c r="N767" s="258"/>
      <c r="O767" s="258"/>
      <c r="P767" s="258"/>
      <c r="Q767" s="258"/>
      <c r="R767" s="258"/>
      <c r="S767" s="258"/>
      <c r="T767" s="258"/>
      <c r="U767" s="258"/>
      <c r="V767" s="258"/>
      <c r="W767" s="258"/>
      <c r="X767" s="258"/>
      <c r="Y767" s="258"/>
      <c r="Z767" s="258"/>
    </row>
    <row r="768" spans="1:26" ht="14.25" customHeight="1" x14ac:dyDescent="0.3">
      <c r="A768" s="256"/>
      <c r="B768" s="256"/>
      <c r="C768" s="257"/>
      <c r="D768" s="213"/>
      <c r="E768" s="231"/>
      <c r="F768" s="231"/>
      <c r="G768" s="213"/>
      <c r="H768" s="258"/>
      <c r="I768" s="213"/>
      <c r="J768" s="259"/>
      <c r="K768" s="249"/>
      <c r="L768" s="249"/>
      <c r="M768" s="258"/>
      <c r="N768" s="258"/>
      <c r="O768" s="258"/>
      <c r="P768" s="258"/>
      <c r="Q768" s="258"/>
      <c r="R768" s="258"/>
      <c r="S768" s="258"/>
      <c r="T768" s="258"/>
      <c r="U768" s="258"/>
      <c r="V768" s="258"/>
      <c r="W768" s="258"/>
      <c r="X768" s="258"/>
      <c r="Y768" s="258"/>
      <c r="Z768" s="258"/>
    </row>
    <row r="769" spans="1:26" ht="14.25" customHeight="1" x14ac:dyDescent="0.3">
      <c r="A769" s="256"/>
      <c r="B769" s="256"/>
      <c r="C769" s="257"/>
      <c r="D769" s="213"/>
      <c r="E769" s="231"/>
      <c r="F769" s="231"/>
      <c r="G769" s="213"/>
      <c r="H769" s="258"/>
      <c r="I769" s="213"/>
      <c r="J769" s="259"/>
      <c r="K769" s="249"/>
      <c r="L769" s="249"/>
      <c r="M769" s="258"/>
      <c r="N769" s="258"/>
      <c r="O769" s="258"/>
      <c r="P769" s="258"/>
      <c r="Q769" s="258"/>
      <c r="R769" s="258"/>
      <c r="S769" s="258"/>
      <c r="T769" s="258"/>
      <c r="U769" s="258"/>
      <c r="V769" s="258"/>
      <c r="W769" s="258"/>
      <c r="X769" s="258"/>
      <c r="Y769" s="258"/>
      <c r="Z769" s="258"/>
    </row>
    <row r="770" spans="1:26" ht="14.25" customHeight="1" x14ac:dyDescent="0.3">
      <c r="A770" s="256"/>
      <c r="B770" s="256"/>
      <c r="C770" s="257"/>
      <c r="D770" s="213"/>
      <c r="E770" s="231"/>
      <c r="F770" s="231"/>
      <c r="G770" s="213"/>
      <c r="H770" s="258"/>
      <c r="I770" s="213"/>
      <c r="J770" s="259"/>
      <c r="K770" s="249"/>
      <c r="L770" s="249"/>
      <c r="M770" s="258"/>
      <c r="N770" s="258"/>
      <c r="O770" s="258"/>
      <c r="P770" s="258"/>
      <c r="Q770" s="258"/>
      <c r="R770" s="258"/>
      <c r="S770" s="258"/>
      <c r="T770" s="258"/>
      <c r="U770" s="258"/>
      <c r="V770" s="258"/>
      <c r="W770" s="258"/>
      <c r="X770" s="258"/>
      <c r="Y770" s="258"/>
      <c r="Z770" s="258"/>
    </row>
    <row r="771" spans="1:26" ht="14.25" customHeight="1" x14ac:dyDescent="0.3">
      <c r="A771" s="256"/>
      <c r="B771" s="256"/>
      <c r="C771" s="257"/>
      <c r="D771" s="213"/>
      <c r="E771" s="231"/>
      <c r="F771" s="231"/>
      <c r="G771" s="213"/>
      <c r="H771" s="258"/>
      <c r="I771" s="213"/>
      <c r="J771" s="259"/>
      <c r="K771" s="249"/>
      <c r="L771" s="249"/>
      <c r="M771" s="258"/>
      <c r="N771" s="258"/>
      <c r="O771" s="258"/>
      <c r="P771" s="258"/>
      <c r="Q771" s="258"/>
      <c r="R771" s="258"/>
      <c r="S771" s="258"/>
      <c r="T771" s="258"/>
      <c r="U771" s="258"/>
      <c r="V771" s="258"/>
      <c r="W771" s="258"/>
      <c r="X771" s="258"/>
      <c r="Y771" s="258"/>
      <c r="Z771" s="258"/>
    </row>
    <row r="772" spans="1:26" ht="14.25" customHeight="1" x14ac:dyDescent="0.3">
      <c r="A772" s="256"/>
      <c r="B772" s="256"/>
      <c r="C772" s="257"/>
      <c r="D772" s="213"/>
      <c r="E772" s="231"/>
      <c r="F772" s="231"/>
      <c r="G772" s="213"/>
      <c r="H772" s="258"/>
      <c r="I772" s="213"/>
      <c r="J772" s="259"/>
      <c r="K772" s="249"/>
      <c r="L772" s="249"/>
      <c r="M772" s="258"/>
      <c r="N772" s="258"/>
      <c r="O772" s="258"/>
      <c r="P772" s="258"/>
      <c r="Q772" s="258"/>
      <c r="R772" s="258"/>
      <c r="S772" s="258"/>
      <c r="T772" s="258"/>
      <c r="U772" s="258"/>
      <c r="V772" s="258"/>
      <c r="W772" s="258"/>
      <c r="X772" s="258"/>
      <c r="Y772" s="258"/>
      <c r="Z772" s="258"/>
    </row>
    <row r="773" spans="1:26" ht="14.25" customHeight="1" x14ac:dyDescent="0.3">
      <c r="A773" s="256"/>
      <c r="B773" s="256"/>
      <c r="C773" s="257"/>
      <c r="D773" s="213"/>
      <c r="E773" s="231"/>
      <c r="F773" s="231"/>
      <c r="G773" s="213"/>
      <c r="H773" s="258"/>
      <c r="I773" s="213"/>
      <c r="J773" s="259"/>
      <c r="K773" s="249"/>
      <c r="L773" s="249"/>
      <c r="M773" s="258"/>
      <c r="N773" s="258"/>
      <c r="O773" s="258"/>
      <c r="P773" s="258"/>
      <c r="Q773" s="258"/>
      <c r="R773" s="258"/>
      <c r="S773" s="258"/>
      <c r="T773" s="258"/>
      <c r="U773" s="258"/>
      <c r="V773" s="258"/>
      <c r="W773" s="258"/>
      <c r="X773" s="258"/>
      <c r="Y773" s="258"/>
      <c r="Z773" s="258"/>
    </row>
    <row r="774" spans="1:26" ht="14.25" customHeight="1" x14ac:dyDescent="0.3">
      <c r="A774" s="256"/>
      <c r="B774" s="256"/>
      <c r="C774" s="257"/>
      <c r="D774" s="213"/>
      <c r="E774" s="231"/>
      <c r="F774" s="231"/>
      <c r="G774" s="213"/>
      <c r="H774" s="258"/>
      <c r="I774" s="213"/>
      <c r="J774" s="259"/>
      <c r="K774" s="249"/>
      <c r="L774" s="249"/>
      <c r="M774" s="258"/>
      <c r="N774" s="258"/>
      <c r="O774" s="258"/>
      <c r="P774" s="258"/>
      <c r="Q774" s="258"/>
      <c r="R774" s="258"/>
      <c r="S774" s="258"/>
      <c r="T774" s="258"/>
      <c r="U774" s="258"/>
      <c r="V774" s="258"/>
      <c r="W774" s="258"/>
      <c r="X774" s="258"/>
      <c r="Y774" s="258"/>
      <c r="Z774" s="258"/>
    </row>
    <row r="775" spans="1:26" ht="14.25" customHeight="1" x14ac:dyDescent="0.3">
      <c r="A775" s="256"/>
      <c r="B775" s="256"/>
      <c r="C775" s="257"/>
      <c r="D775" s="213"/>
      <c r="E775" s="231"/>
      <c r="F775" s="231"/>
      <c r="G775" s="213"/>
      <c r="H775" s="258"/>
      <c r="I775" s="213"/>
      <c r="J775" s="259"/>
      <c r="K775" s="249"/>
      <c r="L775" s="249"/>
      <c r="M775" s="258"/>
      <c r="N775" s="258"/>
      <c r="O775" s="258"/>
      <c r="P775" s="258"/>
      <c r="Q775" s="258"/>
      <c r="R775" s="258"/>
      <c r="S775" s="258"/>
      <c r="T775" s="258"/>
      <c r="U775" s="258"/>
      <c r="V775" s="258"/>
      <c r="W775" s="258"/>
      <c r="X775" s="258"/>
      <c r="Y775" s="258"/>
      <c r="Z775" s="258"/>
    </row>
    <row r="776" spans="1:26" ht="14.25" customHeight="1" x14ac:dyDescent="0.3">
      <c r="A776" s="256"/>
      <c r="B776" s="256"/>
      <c r="C776" s="257"/>
      <c r="D776" s="213"/>
      <c r="E776" s="231"/>
      <c r="F776" s="231"/>
      <c r="G776" s="213"/>
      <c r="H776" s="258"/>
      <c r="I776" s="213"/>
      <c r="J776" s="259"/>
      <c r="K776" s="249"/>
      <c r="L776" s="249"/>
      <c r="M776" s="258"/>
      <c r="N776" s="258"/>
      <c r="O776" s="258"/>
      <c r="P776" s="258"/>
      <c r="Q776" s="258"/>
      <c r="R776" s="258"/>
      <c r="S776" s="258"/>
      <c r="T776" s="258"/>
      <c r="U776" s="258"/>
      <c r="V776" s="258"/>
      <c r="W776" s="258"/>
      <c r="X776" s="258"/>
      <c r="Y776" s="258"/>
      <c r="Z776" s="258"/>
    </row>
    <row r="777" spans="1:26" ht="14.25" customHeight="1" x14ac:dyDescent="0.3">
      <c r="A777" s="256"/>
      <c r="B777" s="256"/>
      <c r="C777" s="257"/>
      <c r="D777" s="213"/>
      <c r="E777" s="231"/>
      <c r="F777" s="231"/>
      <c r="G777" s="213"/>
      <c r="H777" s="258"/>
      <c r="I777" s="213"/>
      <c r="J777" s="259"/>
      <c r="K777" s="249"/>
      <c r="L777" s="249"/>
      <c r="M777" s="258"/>
      <c r="N777" s="258"/>
      <c r="O777" s="258"/>
      <c r="P777" s="258"/>
      <c r="Q777" s="258"/>
      <c r="R777" s="258"/>
      <c r="S777" s="258"/>
      <c r="T777" s="258"/>
      <c r="U777" s="258"/>
      <c r="V777" s="258"/>
      <c r="W777" s="258"/>
      <c r="X777" s="258"/>
      <c r="Y777" s="258"/>
      <c r="Z777" s="258"/>
    </row>
    <row r="778" spans="1:26" ht="14.25" customHeight="1" x14ac:dyDescent="0.3">
      <c r="A778" s="256"/>
      <c r="B778" s="256"/>
      <c r="C778" s="257"/>
      <c r="D778" s="213"/>
      <c r="E778" s="231"/>
      <c r="F778" s="231"/>
      <c r="G778" s="213"/>
      <c r="H778" s="258"/>
      <c r="I778" s="213"/>
      <c r="J778" s="259"/>
      <c r="K778" s="249"/>
      <c r="L778" s="249"/>
      <c r="M778" s="258"/>
      <c r="N778" s="258"/>
      <c r="O778" s="258"/>
      <c r="P778" s="258"/>
      <c r="Q778" s="258"/>
      <c r="R778" s="258"/>
      <c r="S778" s="258"/>
      <c r="T778" s="258"/>
      <c r="U778" s="258"/>
      <c r="V778" s="258"/>
      <c r="W778" s="258"/>
      <c r="X778" s="258"/>
      <c r="Y778" s="258"/>
      <c r="Z778" s="258"/>
    </row>
    <row r="779" spans="1:26" ht="14.25" customHeight="1" x14ac:dyDescent="0.3">
      <c r="A779" s="256"/>
      <c r="B779" s="256"/>
      <c r="C779" s="257"/>
      <c r="D779" s="213"/>
      <c r="E779" s="231"/>
      <c r="F779" s="231"/>
      <c r="G779" s="213"/>
      <c r="H779" s="258"/>
      <c r="I779" s="213"/>
      <c r="J779" s="259"/>
      <c r="K779" s="249"/>
      <c r="L779" s="249"/>
      <c r="M779" s="258"/>
      <c r="N779" s="258"/>
      <c r="O779" s="258"/>
      <c r="P779" s="258"/>
      <c r="Q779" s="258"/>
      <c r="R779" s="258"/>
      <c r="S779" s="258"/>
      <c r="T779" s="258"/>
      <c r="U779" s="258"/>
      <c r="V779" s="258"/>
      <c r="W779" s="258"/>
      <c r="X779" s="258"/>
      <c r="Y779" s="258"/>
      <c r="Z779" s="258"/>
    </row>
    <row r="780" spans="1:26" ht="14.25" customHeight="1" x14ac:dyDescent="0.3">
      <c r="A780" s="256"/>
      <c r="B780" s="256"/>
      <c r="C780" s="257"/>
      <c r="D780" s="213"/>
      <c r="E780" s="231"/>
      <c r="F780" s="231"/>
      <c r="G780" s="213"/>
      <c r="H780" s="258"/>
      <c r="I780" s="213"/>
      <c r="J780" s="259"/>
      <c r="K780" s="249"/>
      <c r="L780" s="249"/>
      <c r="M780" s="258"/>
      <c r="N780" s="258"/>
      <c r="O780" s="258"/>
      <c r="P780" s="258"/>
      <c r="Q780" s="258"/>
      <c r="R780" s="258"/>
      <c r="S780" s="258"/>
      <c r="T780" s="258"/>
      <c r="U780" s="258"/>
      <c r="V780" s="258"/>
      <c r="W780" s="258"/>
      <c r="X780" s="258"/>
      <c r="Y780" s="258"/>
      <c r="Z780" s="258"/>
    </row>
    <row r="781" spans="1:26" ht="14.25" customHeight="1" x14ac:dyDescent="0.3">
      <c r="A781" s="256"/>
      <c r="B781" s="256"/>
      <c r="C781" s="257"/>
      <c r="D781" s="213"/>
      <c r="E781" s="231"/>
      <c r="F781" s="231"/>
      <c r="G781" s="213"/>
      <c r="H781" s="258"/>
      <c r="I781" s="213"/>
      <c r="J781" s="259"/>
      <c r="K781" s="249"/>
      <c r="L781" s="249"/>
      <c r="M781" s="258"/>
      <c r="N781" s="258"/>
      <c r="O781" s="258"/>
      <c r="P781" s="258"/>
      <c r="Q781" s="258"/>
      <c r="R781" s="258"/>
      <c r="S781" s="258"/>
      <c r="T781" s="258"/>
      <c r="U781" s="258"/>
      <c r="V781" s="258"/>
      <c r="W781" s="258"/>
      <c r="X781" s="258"/>
      <c r="Y781" s="258"/>
      <c r="Z781" s="258"/>
    </row>
    <row r="782" spans="1:26" ht="14.25" customHeight="1" x14ac:dyDescent="0.3">
      <c r="A782" s="256"/>
      <c r="B782" s="256"/>
      <c r="C782" s="257"/>
      <c r="D782" s="213"/>
      <c r="E782" s="231"/>
      <c r="F782" s="231"/>
      <c r="G782" s="213"/>
      <c r="H782" s="258"/>
      <c r="I782" s="213"/>
      <c r="J782" s="259"/>
      <c r="K782" s="249"/>
      <c r="L782" s="249"/>
      <c r="M782" s="258"/>
      <c r="N782" s="258"/>
      <c r="O782" s="258"/>
      <c r="P782" s="258"/>
      <c r="Q782" s="258"/>
      <c r="R782" s="258"/>
      <c r="S782" s="258"/>
      <c r="T782" s="258"/>
      <c r="U782" s="258"/>
      <c r="V782" s="258"/>
      <c r="W782" s="258"/>
      <c r="X782" s="258"/>
      <c r="Y782" s="258"/>
      <c r="Z782" s="258"/>
    </row>
    <row r="783" spans="1:26" ht="14.25" customHeight="1" x14ac:dyDescent="0.3">
      <c r="A783" s="256"/>
      <c r="B783" s="256"/>
      <c r="C783" s="257"/>
      <c r="D783" s="213"/>
      <c r="E783" s="231"/>
      <c r="F783" s="231"/>
      <c r="G783" s="213"/>
      <c r="H783" s="258"/>
      <c r="I783" s="213"/>
      <c r="J783" s="259"/>
      <c r="K783" s="249"/>
      <c r="L783" s="249"/>
      <c r="M783" s="258"/>
      <c r="N783" s="258"/>
      <c r="O783" s="258"/>
      <c r="P783" s="258"/>
      <c r="Q783" s="258"/>
      <c r="R783" s="258"/>
      <c r="S783" s="258"/>
      <c r="T783" s="258"/>
      <c r="U783" s="258"/>
      <c r="V783" s="258"/>
      <c r="W783" s="258"/>
      <c r="X783" s="258"/>
      <c r="Y783" s="258"/>
      <c r="Z783" s="258"/>
    </row>
    <row r="784" spans="1:26" ht="14.25" customHeight="1" x14ac:dyDescent="0.3">
      <c r="A784" s="256"/>
      <c r="B784" s="256"/>
      <c r="C784" s="257"/>
      <c r="D784" s="213"/>
      <c r="E784" s="231"/>
      <c r="F784" s="231"/>
      <c r="G784" s="213"/>
      <c r="H784" s="258"/>
      <c r="I784" s="213"/>
      <c r="J784" s="259"/>
      <c r="K784" s="249"/>
      <c r="L784" s="249"/>
      <c r="M784" s="258"/>
      <c r="N784" s="258"/>
      <c r="O784" s="258"/>
      <c r="P784" s="258"/>
      <c r="Q784" s="258"/>
      <c r="R784" s="258"/>
      <c r="S784" s="258"/>
      <c r="T784" s="258"/>
      <c r="U784" s="258"/>
      <c r="V784" s="258"/>
      <c r="W784" s="258"/>
      <c r="X784" s="258"/>
      <c r="Y784" s="258"/>
      <c r="Z784" s="258"/>
    </row>
    <row r="785" spans="1:26" ht="14.25" customHeight="1" x14ac:dyDescent="0.3">
      <c r="A785" s="256"/>
      <c r="B785" s="256"/>
      <c r="C785" s="257"/>
      <c r="D785" s="213"/>
      <c r="E785" s="231"/>
      <c r="F785" s="231"/>
      <c r="G785" s="213"/>
      <c r="H785" s="258"/>
      <c r="I785" s="213"/>
      <c r="J785" s="259"/>
      <c r="K785" s="249"/>
      <c r="L785" s="249"/>
      <c r="M785" s="258"/>
      <c r="N785" s="258"/>
      <c r="O785" s="258"/>
      <c r="P785" s="258"/>
      <c r="Q785" s="258"/>
      <c r="R785" s="258"/>
      <c r="S785" s="258"/>
      <c r="T785" s="258"/>
      <c r="U785" s="258"/>
      <c r="V785" s="258"/>
      <c r="W785" s="258"/>
      <c r="X785" s="258"/>
      <c r="Y785" s="258"/>
      <c r="Z785" s="258"/>
    </row>
    <row r="786" spans="1:26" ht="14.25" customHeight="1" x14ac:dyDescent="0.3">
      <c r="A786" s="256"/>
      <c r="B786" s="256"/>
      <c r="C786" s="257"/>
      <c r="D786" s="213"/>
      <c r="E786" s="231"/>
      <c r="F786" s="231"/>
      <c r="G786" s="213"/>
      <c r="H786" s="258"/>
      <c r="I786" s="213"/>
      <c r="J786" s="259"/>
      <c r="K786" s="249"/>
      <c r="L786" s="249"/>
      <c r="M786" s="258"/>
      <c r="N786" s="258"/>
      <c r="O786" s="258"/>
      <c r="P786" s="258"/>
      <c r="Q786" s="258"/>
      <c r="R786" s="258"/>
      <c r="S786" s="258"/>
      <c r="T786" s="258"/>
      <c r="U786" s="258"/>
      <c r="V786" s="258"/>
      <c r="W786" s="258"/>
      <c r="X786" s="258"/>
      <c r="Y786" s="258"/>
      <c r="Z786" s="258"/>
    </row>
    <row r="787" spans="1:26" ht="14.25" customHeight="1" x14ac:dyDescent="0.3">
      <c r="A787" s="256"/>
      <c r="B787" s="256"/>
      <c r="C787" s="257"/>
      <c r="D787" s="213"/>
      <c r="E787" s="231"/>
      <c r="F787" s="231"/>
      <c r="G787" s="213"/>
      <c r="H787" s="258"/>
      <c r="I787" s="213"/>
      <c r="J787" s="259"/>
      <c r="K787" s="249"/>
      <c r="L787" s="249"/>
      <c r="M787" s="258"/>
      <c r="N787" s="258"/>
      <c r="O787" s="258"/>
      <c r="P787" s="258"/>
      <c r="Q787" s="258"/>
      <c r="R787" s="258"/>
      <c r="S787" s="258"/>
      <c r="T787" s="258"/>
      <c r="U787" s="258"/>
      <c r="V787" s="258"/>
      <c r="W787" s="258"/>
      <c r="X787" s="258"/>
      <c r="Y787" s="258"/>
      <c r="Z787" s="258"/>
    </row>
    <row r="788" spans="1:26" ht="14.25" customHeight="1" x14ac:dyDescent="0.3">
      <c r="A788" s="256"/>
      <c r="B788" s="256"/>
      <c r="C788" s="257"/>
      <c r="D788" s="213"/>
      <c r="E788" s="231"/>
      <c r="F788" s="231"/>
      <c r="G788" s="213"/>
      <c r="H788" s="258"/>
      <c r="I788" s="213"/>
      <c r="J788" s="259"/>
      <c r="K788" s="249"/>
      <c r="L788" s="249"/>
      <c r="M788" s="258"/>
      <c r="N788" s="258"/>
      <c r="O788" s="258"/>
      <c r="P788" s="258"/>
      <c r="Q788" s="258"/>
      <c r="R788" s="258"/>
      <c r="S788" s="258"/>
      <c r="T788" s="258"/>
      <c r="U788" s="258"/>
      <c r="V788" s="258"/>
      <c r="W788" s="258"/>
      <c r="X788" s="258"/>
      <c r="Y788" s="258"/>
      <c r="Z788" s="258"/>
    </row>
    <row r="789" spans="1:26" ht="14.25" customHeight="1" x14ac:dyDescent="0.3">
      <c r="A789" s="256"/>
      <c r="B789" s="256"/>
      <c r="C789" s="257"/>
      <c r="D789" s="213"/>
      <c r="E789" s="231"/>
      <c r="F789" s="231"/>
      <c r="G789" s="213"/>
      <c r="H789" s="258"/>
      <c r="I789" s="213"/>
      <c r="J789" s="259"/>
      <c r="K789" s="249"/>
      <c r="L789" s="249"/>
      <c r="M789" s="258"/>
      <c r="N789" s="258"/>
      <c r="O789" s="258"/>
      <c r="P789" s="258"/>
      <c r="Q789" s="258"/>
      <c r="R789" s="258"/>
      <c r="S789" s="258"/>
      <c r="T789" s="258"/>
      <c r="U789" s="258"/>
      <c r="V789" s="258"/>
      <c r="W789" s="258"/>
      <c r="X789" s="258"/>
      <c r="Y789" s="258"/>
      <c r="Z789" s="258"/>
    </row>
    <row r="790" spans="1:26" ht="14.25" customHeight="1" x14ac:dyDescent="0.3">
      <c r="A790" s="256"/>
      <c r="B790" s="256"/>
      <c r="C790" s="257"/>
      <c r="D790" s="213"/>
      <c r="E790" s="231"/>
      <c r="F790" s="231"/>
      <c r="G790" s="213"/>
      <c r="H790" s="258"/>
      <c r="I790" s="213"/>
      <c r="J790" s="259"/>
      <c r="K790" s="249"/>
      <c r="L790" s="249"/>
      <c r="M790" s="258"/>
      <c r="N790" s="258"/>
      <c r="O790" s="258"/>
      <c r="P790" s="258"/>
      <c r="Q790" s="258"/>
      <c r="R790" s="258"/>
      <c r="S790" s="258"/>
      <c r="T790" s="258"/>
      <c r="U790" s="258"/>
      <c r="V790" s="258"/>
      <c r="W790" s="258"/>
      <c r="X790" s="258"/>
      <c r="Y790" s="258"/>
      <c r="Z790" s="258"/>
    </row>
    <row r="791" spans="1:26" ht="14.25" customHeight="1" x14ac:dyDescent="0.3">
      <c r="A791" s="256"/>
      <c r="B791" s="256"/>
      <c r="C791" s="257"/>
      <c r="D791" s="213"/>
      <c r="E791" s="231"/>
      <c r="F791" s="231"/>
      <c r="G791" s="213"/>
      <c r="H791" s="258"/>
      <c r="I791" s="213"/>
      <c r="J791" s="259"/>
      <c r="K791" s="249"/>
      <c r="L791" s="249"/>
      <c r="M791" s="258"/>
      <c r="N791" s="258"/>
      <c r="O791" s="258"/>
      <c r="P791" s="258"/>
      <c r="Q791" s="258"/>
      <c r="R791" s="258"/>
      <c r="S791" s="258"/>
      <c r="T791" s="258"/>
      <c r="U791" s="258"/>
      <c r="V791" s="258"/>
      <c r="W791" s="258"/>
      <c r="X791" s="258"/>
      <c r="Y791" s="258"/>
      <c r="Z791" s="258"/>
    </row>
    <row r="792" spans="1:26" ht="14.25" customHeight="1" x14ac:dyDescent="0.3">
      <c r="A792" s="256"/>
      <c r="B792" s="256"/>
      <c r="C792" s="257"/>
      <c r="D792" s="213"/>
      <c r="E792" s="231"/>
      <c r="F792" s="231"/>
      <c r="G792" s="213"/>
      <c r="H792" s="258"/>
      <c r="I792" s="213"/>
      <c r="J792" s="259"/>
      <c r="K792" s="249"/>
      <c r="L792" s="249"/>
      <c r="M792" s="258"/>
      <c r="N792" s="258"/>
      <c r="O792" s="258"/>
      <c r="P792" s="258"/>
      <c r="Q792" s="258"/>
      <c r="R792" s="258"/>
      <c r="S792" s="258"/>
      <c r="T792" s="258"/>
      <c r="U792" s="258"/>
      <c r="V792" s="258"/>
      <c r="W792" s="258"/>
      <c r="X792" s="258"/>
      <c r="Y792" s="258"/>
      <c r="Z792" s="258"/>
    </row>
    <row r="793" spans="1:26" ht="14.25" customHeight="1" x14ac:dyDescent="0.3">
      <c r="A793" s="256"/>
      <c r="B793" s="256"/>
      <c r="C793" s="257"/>
      <c r="D793" s="213"/>
      <c r="E793" s="231"/>
      <c r="F793" s="231"/>
      <c r="G793" s="213"/>
      <c r="H793" s="258"/>
      <c r="I793" s="213"/>
      <c r="J793" s="259"/>
      <c r="K793" s="249"/>
      <c r="L793" s="249"/>
      <c r="M793" s="258"/>
      <c r="N793" s="258"/>
      <c r="O793" s="258"/>
      <c r="P793" s="258"/>
      <c r="Q793" s="258"/>
      <c r="R793" s="258"/>
      <c r="S793" s="258"/>
      <c r="T793" s="258"/>
      <c r="U793" s="258"/>
      <c r="V793" s="258"/>
      <c r="W793" s="258"/>
      <c r="X793" s="258"/>
      <c r="Y793" s="258"/>
      <c r="Z793" s="258"/>
    </row>
    <row r="794" spans="1:26" ht="14.25" customHeight="1" x14ac:dyDescent="0.3">
      <c r="A794" s="256"/>
      <c r="B794" s="256"/>
      <c r="C794" s="257"/>
      <c r="D794" s="213"/>
      <c r="E794" s="231"/>
      <c r="F794" s="231"/>
      <c r="G794" s="213"/>
      <c r="H794" s="258"/>
      <c r="I794" s="213"/>
      <c r="J794" s="259"/>
      <c r="K794" s="249"/>
      <c r="L794" s="249"/>
      <c r="M794" s="258"/>
      <c r="N794" s="258"/>
      <c r="O794" s="258"/>
      <c r="P794" s="258"/>
      <c r="Q794" s="258"/>
      <c r="R794" s="258"/>
      <c r="S794" s="258"/>
      <c r="T794" s="258"/>
      <c r="U794" s="258"/>
      <c r="V794" s="258"/>
      <c r="W794" s="258"/>
      <c r="X794" s="258"/>
      <c r="Y794" s="258"/>
      <c r="Z794" s="258"/>
    </row>
    <row r="795" spans="1:26" ht="14.25" customHeight="1" x14ac:dyDescent="0.3">
      <c r="A795" s="256"/>
      <c r="B795" s="256"/>
      <c r="C795" s="257"/>
      <c r="D795" s="213"/>
      <c r="E795" s="231"/>
      <c r="F795" s="231"/>
      <c r="G795" s="213"/>
      <c r="H795" s="258"/>
      <c r="I795" s="213"/>
      <c r="J795" s="259"/>
      <c r="K795" s="249"/>
      <c r="L795" s="249"/>
      <c r="M795" s="258"/>
      <c r="N795" s="258"/>
      <c r="O795" s="258"/>
      <c r="P795" s="258"/>
      <c r="Q795" s="258"/>
      <c r="R795" s="258"/>
      <c r="S795" s="258"/>
      <c r="T795" s="258"/>
      <c r="U795" s="258"/>
      <c r="V795" s="258"/>
      <c r="W795" s="258"/>
      <c r="X795" s="258"/>
      <c r="Y795" s="258"/>
      <c r="Z795" s="258"/>
    </row>
    <row r="796" spans="1:26" ht="14.25" customHeight="1" x14ac:dyDescent="0.3">
      <c r="A796" s="256"/>
      <c r="B796" s="256"/>
      <c r="C796" s="257"/>
      <c r="D796" s="213"/>
      <c r="E796" s="231"/>
      <c r="F796" s="231"/>
      <c r="G796" s="213"/>
      <c r="H796" s="258"/>
      <c r="I796" s="213"/>
      <c r="J796" s="259"/>
      <c r="K796" s="249"/>
      <c r="L796" s="249"/>
      <c r="M796" s="258"/>
      <c r="N796" s="258"/>
      <c r="O796" s="258"/>
      <c r="P796" s="258"/>
      <c r="Q796" s="258"/>
      <c r="R796" s="258"/>
      <c r="S796" s="258"/>
      <c r="T796" s="258"/>
      <c r="U796" s="258"/>
      <c r="V796" s="258"/>
      <c r="W796" s="258"/>
      <c r="X796" s="258"/>
      <c r="Y796" s="258"/>
      <c r="Z796" s="258"/>
    </row>
    <row r="797" spans="1:26" ht="14.25" customHeight="1" x14ac:dyDescent="0.3">
      <c r="A797" s="256"/>
      <c r="B797" s="256"/>
      <c r="C797" s="257"/>
      <c r="D797" s="213"/>
      <c r="E797" s="231"/>
      <c r="F797" s="231"/>
      <c r="G797" s="213"/>
      <c r="H797" s="258"/>
      <c r="I797" s="213"/>
      <c r="J797" s="259"/>
      <c r="K797" s="249"/>
      <c r="L797" s="249"/>
      <c r="M797" s="258"/>
      <c r="N797" s="258"/>
      <c r="O797" s="258"/>
      <c r="P797" s="258"/>
      <c r="Q797" s="258"/>
      <c r="R797" s="258"/>
      <c r="S797" s="258"/>
      <c r="T797" s="258"/>
      <c r="U797" s="258"/>
      <c r="V797" s="258"/>
      <c r="W797" s="258"/>
      <c r="X797" s="258"/>
      <c r="Y797" s="258"/>
      <c r="Z797" s="258"/>
    </row>
    <row r="798" spans="1:26" ht="14.25" customHeight="1" x14ac:dyDescent="0.3">
      <c r="A798" s="256"/>
      <c r="B798" s="256"/>
      <c r="C798" s="257"/>
      <c r="D798" s="213"/>
      <c r="E798" s="231"/>
      <c r="F798" s="231"/>
      <c r="G798" s="213"/>
      <c r="H798" s="258"/>
      <c r="I798" s="213"/>
      <c r="J798" s="259"/>
      <c r="K798" s="249"/>
      <c r="L798" s="249"/>
      <c r="M798" s="258"/>
      <c r="N798" s="258"/>
      <c r="O798" s="258"/>
      <c r="P798" s="258"/>
      <c r="Q798" s="258"/>
      <c r="R798" s="258"/>
      <c r="S798" s="258"/>
      <c r="T798" s="258"/>
      <c r="U798" s="258"/>
      <c r="V798" s="258"/>
      <c r="W798" s="258"/>
      <c r="X798" s="258"/>
      <c r="Y798" s="258"/>
      <c r="Z798" s="258"/>
    </row>
    <row r="799" spans="1:26" ht="14.25" customHeight="1" x14ac:dyDescent="0.3">
      <c r="A799" s="256"/>
      <c r="B799" s="256"/>
      <c r="C799" s="257"/>
      <c r="D799" s="213"/>
      <c r="E799" s="231"/>
      <c r="F799" s="231"/>
      <c r="G799" s="213"/>
      <c r="H799" s="258"/>
      <c r="I799" s="213"/>
      <c r="J799" s="259"/>
      <c r="K799" s="249"/>
      <c r="L799" s="249"/>
      <c r="M799" s="258"/>
      <c r="N799" s="258"/>
      <c r="O799" s="258"/>
      <c r="P799" s="258"/>
      <c r="Q799" s="258"/>
      <c r="R799" s="258"/>
      <c r="S799" s="258"/>
      <c r="T799" s="258"/>
      <c r="U799" s="258"/>
      <c r="V799" s="258"/>
      <c r="W799" s="258"/>
      <c r="X799" s="258"/>
      <c r="Y799" s="258"/>
      <c r="Z799" s="258"/>
    </row>
    <row r="800" spans="1:26" ht="14.25" customHeight="1" x14ac:dyDescent="0.3">
      <c r="A800" s="256"/>
      <c r="B800" s="256"/>
      <c r="C800" s="257"/>
      <c r="D800" s="213"/>
      <c r="E800" s="231"/>
      <c r="F800" s="231"/>
      <c r="G800" s="213"/>
      <c r="H800" s="258"/>
      <c r="I800" s="213"/>
      <c r="J800" s="259"/>
      <c r="K800" s="249"/>
      <c r="L800" s="249"/>
      <c r="M800" s="258"/>
      <c r="N800" s="258"/>
      <c r="O800" s="258"/>
      <c r="P800" s="258"/>
      <c r="Q800" s="258"/>
      <c r="R800" s="258"/>
      <c r="S800" s="258"/>
      <c r="T800" s="258"/>
      <c r="U800" s="258"/>
      <c r="V800" s="258"/>
      <c r="W800" s="258"/>
      <c r="X800" s="258"/>
      <c r="Y800" s="258"/>
      <c r="Z800" s="258"/>
    </row>
    <row r="801" spans="1:26" ht="14.25" customHeight="1" x14ac:dyDescent="0.3">
      <c r="A801" s="256"/>
      <c r="B801" s="256"/>
      <c r="C801" s="257"/>
      <c r="D801" s="213"/>
      <c r="E801" s="231"/>
      <c r="F801" s="231"/>
      <c r="G801" s="213"/>
      <c r="H801" s="258"/>
      <c r="I801" s="213"/>
      <c r="J801" s="259"/>
      <c r="K801" s="249"/>
      <c r="L801" s="249"/>
      <c r="M801" s="258"/>
      <c r="N801" s="258"/>
      <c r="O801" s="258"/>
      <c r="P801" s="258"/>
      <c r="Q801" s="258"/>
      <c r="R801" s="258"/>
      <c r="S801" s="258"/>
      <c r="T801" s="258"/>
      <c r="U801" s="258"/>
      <c r="V801" s="258"/>
      <c r="W801" s="258"/>
      <c r="X801" s="258"/>
      <c r="Y801" s="258"/>
      <c r="Z801" s="258"/>
    </row>
    <row r="802" spans="1:26" ht="14.25" customHeight="1" x14ac:dyDescent="0.3">
      <c r="A802" s="256"/>
      <c r="B802" s="256"/>
      <c r="C802" s="257"/>
      <c r="D802" s="213"/>
      <c r="E802" s="231"/>
      <c r="F802" s="231"/>
      <c r="G802" s="213"/>
      <c r="H802" s="258"/>
      <c r="I802" s="213"/>
      <c r="J802" s="259"/>
      <c r="K802" s="249"/>
      <c r="L802" s="249"/>
      <c r="M802" s="258"/>
      <c r="N802" s="258"/>
      <c r="O802" s="258"/>
      <c r="P802" s="258"/>
      <c r="Q802" s="258"/>
      <c r="R802" s="258"/>
      <c r="S802" s="258"/>
      <c r="T802" s="258"/>
      <c r="U802" s="258"/>
      <c r="V802" s="258"/>
      <c r="W802" s="258"/>
      <c r="X802" s="258"/>
      <c r="Y802" s="258"/>
      <c r="Z802" s="258"/>
    </row>
    <row r="803" spans="1:26" ht="14.25" customHeight="1" x14ac:dyDescent="0.3">
      <c r="A803" s="256"/>
      <c r="B803" s="256"/>
      <c r="C803" s="257"/>
      <c r="D803" s="213"/>
      <c r="E803" s="231"/>
      <c r="F803" s="231"/>
      <c r="G803" s="213"/>
      <c r="H803" s="258"/>
      <c r="I803" s="213"/>
      <c r="J803" s="259"/>
      <c r="K803" s="249"/>
      <c r="L803" s="249"/>
      <c r="M803" s="258"/>
      <c r="N803" s="258"/>
      <c r="O803" s="258"/>
      <c r="P803" s="258"/>
      <c r="Q803" s="258"/>
      <c r="R803" s="258"/>
      <c r="S803" s="258"/>
      <c r="T803" s="258"/>
      <c r="U803" s="258"/>
      <c r="V803" s="258"/>
      <c r="W803" s="258"/>
      <c r="X803" s="258"/>
      <c r="Y803" s="258"/>
      <c r="Z803" s="258"/>
    </row>
    <row r="804" spans="1:26" ht="14.25" customHeight="1" x14ac:dyDescent="0.3">
      <c r="A804" s="256"/>
      <c r="B804" s="256"/>
      <c r="C804" s="257"/>
      <c r="D804" s="213"/>
      <c r="E804" s="231"/>
      <c r="F804" s="231"/>
      <c r="G804" s="213"/>
      <c r="H804" s="258"/>
      <c r="I804" s="213"/>
      <c r="J804" s="259"/>
      <c r="K804" s="249"/>
      <c r="L804" s="249"/>
      <c r="M804" s="258"/>
      <c r="N804" s="258"/>
      <c r="O804" s="258"/>
      <c r="P804" s="258"/>
      <c r="Q804" s="258"/>
      <c r="R804" s="258"/>
      <c r="S804" s="258"/>
      <c r="T804" s="258"/>
      <c r="U804" s="258"/>
      <c r="V804" s="258"/>
      <c r="W804" s="258"/>
      <c r="X804" s="258"/>
      <c r="Y804" s="258"/>
      <c r="Z804" s="258"/>
    </row>
    <row r="805" spans="1:26" ht="14.25" customHeight="1" x14ac:dyDescent="0.3">
      <c r="A805" s="256"/>
      <c r="B805" s="256"/>
      <c r="C805" s="257"/>
      <c r="D805" s="213"/>
      <c r="E805" s="231"/>
      <c r="F805" s="231"/>
      <c r="G805" s="213"/>
      <c r="H805" s="258"/>
      <c r="I805" s="213"/>
      <c r="J805" s="259"/>
      <c r="K805" s="249"/>
      <c r="L805" s="249"/>
      <c r="M805" s="258"/>
      <c r="N805" s="258"/>
      <c r="O805" s="258"/>
      <c r="P805" s="258"/>
      <c r="Q805" s="258"/>
      <c r="R805" s="258"/>
      <c r="S805" s="258"/>
      <c r="T805" s="258"/>
      <c r="U805" s="258"/>
      <c r="V805" s="258"/>
      <c r="W805" s="258"/>
      <c r="X805" s="258"/>
      <c r="Y805" s="258"/>
      <c r="Z805" s="258"/>
    </row>
    <row r="806" spans="1:26" ht="14.25" customHeight="1" x14ac:dyDescent="0.3">
      <c r="A806" s="256"/>
      <c r="B806" s="256"/>
      <c r="C806" s="257"/>
      <c r="D806" s="213"/>
      <c r="E806" s="231"/>
      <c r="F806" s="231"/>
      <c r="G806" s="213"/>
      <c r="H806" s="258"/>
      <c r="I806" s="213"/>
      <c r="J806" s="259"/>
      <c r="K806" s="249"/>
      <c r="L806" s="249"/>
      <c r="M806" s="258"/>
      <c r="N806" s="258"/>
      <c r="O806" s="258"/>
      <c r="P806" s="258"/>
      <c r="Q806" s="258"/>
      <c r="R806" s="258"/>
      <c r="S806" s="258"/>
      <c r="T806" s="258"/>
      <c r="U806" s="258"/>
      <c r="V806" s="258"/>
      <c r="W806" s="258"/>
      <c r="X806" s="258"/>
      <c r="Y806" s="258"/>
      <c r="Z806" s="258"/>
    </row>
    <row r="807" spans="1:26" ht="14.25" customHeight="1" x14ac:dyDescent="0.3">
      <c r="A807" s="256"/>
      <c r="B807" s="256"/>
      <c r="C807" s="257"/>
      <c r="D807" s="213"/>
      <c r="E807" s="231"/>
      <c r="F807" s="231"/>
      <c r="G807" s="213"/>
      <c r="H807" s="258"/>
      <c r="I807" s="213"/>
      <c r="J807" s="259"/>
      <c r="K807" s="249"/>
      <c r="L807" s="249"/>
      <c r="M807" s="258"/>
      <c r="N807" s="258"/>
      <c r="O807" s="258"/>
      <c r="P807" s="258"/>
      <c r="Q807" s="258"/>
      <c r="R807" s="258"/>
      <c r="S807" s="258"/>
      <c r="T807" s="258"/>
      <c r="U807" s="258"/>
      <c r="V807" s="258"/>
      <c r="W807" s="258"/>
      <c r="X807" s="258"/>
      <c r="Y807" s="258"/>
      <c r="Z807" s="258"/>
    </row>
    <row r="808" spans="1:26" ht="14.25" customHeight="1" x14ac:dyDescent="0.3">
      <c r="A808" s="256"/>
      <c r="B808" s="256"/>
      <c r="C808" s="257"/>
      <c r="D808" s="213"/>
      <c r="E808" s="231"/>
      <c r="F808" s="231"/>
      <c r="G808" s="213"/>
      <c r="H808" s="258"/>
      <c r="I808" s="213"/>
      <c r="J808" s="259"/>
      <c r="K808" s="249"/>
      <c r="L808" s="249"/>
      <c r="M808" s="258"/>
      <c r="N808" s="258"/>
      <c r="O808" s="258"/>
      <c r="P808" s="258"/>
      <c r="Q808" s="258"/>
      <c r="R808" s="258"/>
      <c r="S808" s="258"/>
      <c r="T808" s="258"/>
      <c r="U808" s="258"/>
      <c r="V808" s="258"/>
      <c r="W808" s="258"/>
      <c r="X808" s="258"/>
      <c r="Y808" s="258"/>
      <c r="Z808" s="258"/>
    </row>
    <row r="809" spans="1:26" ht="14.25" customHeight="1" x14ac:dyDescent="0.3">
      <c r="A809" s="256"/>
      <c r="B809" s="256"/>
      <c r="C809" s="257"/>
      <c r="D809" s="213"/>
      <c r="E809" s="231"/>
      <c r="F809" s="231"/>
      <c r="G809" s="213"/>
      <c r="H809" s="258"/>
      <c r="I809" s="213"/>
      <c r="J809" s="259"/>
      <c r="K809" s="249"/>
      <c r="L809" s="249"/>
      <c r="M809" s="258"/>
      <c r="N809" s="258"/>
      <c r="O809" s="258"/>
      <c r="P809" s="258"/>
      <c r="Q809" s="258"/>
      <c r="R809" s="258"/>
      <c r="S809" s="258"/>
      <c r="T809" s="258"/>
      <c r="U809" s="258"/>
      <c r="V809" s="258"/>
      <c r="W809" s="258"/>
      <c r="X809" s="258"/>
      <c r="Y809" s="258"/>
      <c r="Z809" s="258"/>
    </row>
    <row r="810" spans="1:26" ht="14.25" customHeight="1" x14ac:dyDescent="0.3">
      <c r="A810" s="256"/>
      <c r="B810" s="256"/>
      <c r="C810" s="257"/>
      <c r="D810" s="213"/>
      <c r="E810" s="231"/>
      <c r="F810" s="231"/>
      <c r="G810" s="213"/>
      <c r="H810" s="258"/>
      <c r="I810" s="213"/>
      <c r="J810" s="259"/>
      <c r="K810" s="249"/>
      <c r="L810" s="249"/>
      <c r="M810" s="258"/>
      <c r="N810" s="258"/>
      <c r="O810" s="258"/>
      <c r="P810" s="258"/>
      <c r="Q810" s="258"/>
      <c r="R810" s="258"/>
      <c r="S810" s="258"/>
      <c r="T810" s="258"/>
      <c r="U810" s="258"/>
      <c r="V810" s="258"/>
      <c r="W810" s="258"/>
      <c r="X810" s="258"/>
      <c r="Y810" s="258"/>
      <c r="Z810" s="258"/>
    </row>
    <row r="811" spans="1:26" ht="14.25" customHeight="1" x14ac:dyDescent="0.3">
      <c r="A811" s="256"/>
      <c r="B811" s="256"/>
      <c r="C811" s="257"/>
      <c r="D811" s="213"/>
      <c r="E811" s="231"/>
      <c r="F811" s="231"/>
      <c r="G811" s="213"/>
      <c r="H811" s="258"/>
      <c r="I811" s="213"/>
      <c r="J811" s="259"/>
      <c r="K811" s="249"/>
      <c r="L811" s="249"/>
      <c r="M811" s="258"/>
      <c r="N811" s="258"/>
      <c r="O811" s="258"/>
      <c r="P811" s="258"/>
      <c r="Q811" s="258"/>
      <c r="R811" s="258"/>
      <c r="S811" s="258"/>
      <c r="T811" s="258"/>
      <c r="U811" s="258"/>
      <c r="V811" s="258"/>
      <c r="W811" s="258"/>
      <c r="X811" s="258"/>
      <c r="Y811" s="258"/>
      <c r="Z811" s="258"/>
    </row>
    <row r="812" spans="1:26" ht="14.25" customHeight="1" x14ac:dyDescent="0.3">
      <c r="A812" s="256"/>
      <c r="B812" s="256"/>
      <c r="C812" s="257"/>
      <c r="D812" s="213"/>
      <c r="E812" s="231"/>
      <c r="F812" s="231"/>
      <c r="G812" s="213"/>
      <c r="H812" s="258"/>
      <c r="I812" s="213"/>
      <c r="J812" s="259"/>
      <c r="K812" s="249"/>
      <c r="L812" s="249"/>
      <c r="M812" s="258"/>
      <c r="N812" s="258"/>
      <c r="O812" s="258"/>
      <c r="P812" s="258"/>
      <c r="Q812" s="258"/>
      <c r="R812" s="258"/>
      <c r="S812" s="258"/>
      <c r="T812" s="258"/>
      <c r="U812" s="258"/>
      <c r="V812" s="258"/>
      <c r="W812" s="258"/>
      <c r="X812" s="258"/>
      <c r="Y812" s="258"/>
      <c r="Z812" s="258"/>
    </row>
    <row r="813" spans="1:26" ht="14.25" customHeight="1" x14ac:dyDescent="0.3">
      <c r="A813" s="256"/>
      <c r="B813" s="256"/>
      <c r="C813" s="257"/>
      <c r="D813" s="213"/>
      <c r="E813" s="231"/>
      <c r="F813" s="231"/>
      <c r="G813" s="213"/>
      <c r="H813" s="258"/>
      <c r="I813" s="213"/>
      <c r="J813" s="259"/>
      <c r="K813" s="249"/>
      <c r="L813" s="249"/>
      <c r="M813" s="258"/>
      <c r="N813" s="258"/>
      <c r="O813" s="258"/>
      <c r="P813" s="258"/>
      <c r="Q813" s="258"/>
      <c r="R813" s="258"/>
      <c r="S813" s="258"/>
      <c r="T813" s="258"/>
      <c r="U813" s="258"/>
      <c r="V813" s="258"/>
      <c r="W813" s="258"/>
      <c r="X813" s="258"/>
      <c r="Y813" s="258"/>
      <c r="Z813" s="258"/>
    </row>
    <row r="814" spans="1:26" ht="14.25" customHeight="1" x14ac:dyDescent="0.3">
      <c r="A814" s="256"/>
      <c r="B814" s="256"/>
      <c r="C814" s="257"/>
      <c r="D814" s="213"/>
      <c r="E814" s="231"/>
      <c r="F814" s="231"/>
      <c r="G814" s="213"/>
      <c r="H814" s="258"/>
      <c r="I814" s="213"/>
      <c r="J814" s="259"/>
      <c r="K814" s="249"/>
      <c r="L814" s="249"/>
      <c r="M814" s="258"/>
      <c r="N814" s="258"/>
      <c r="O814" s="258"/>
      <c r="P814" s="258"/>
      <c r="Q814" s="258"/>
      <c r="R814" s="258"/>
      <c r="S814" s="258"/>
      <c r="T814" s="258"/>
      <c r="U814" s="258"/>
      <c r="V814" s="258"/>
      <c r="W814" s="258"/>
      <c r="X814" s="258"/>
      <c r="Y814" s="258"/>
      <c r="Z814" s="258"/>
    </row>
    <row r="815" spans="1:26" ht="14.25" customHeight="1" x14ac:dyDescent="0.3">
      <c r="A815" s="256"/>
      <c r="B815" s="256"/>
      <c r="C815" s="257"/>
      <c r="D815" s="213"/>
      <c r="E815" s="231"/>
      <c r="F815" s="231"/>
      <c r="G815" s="213"/>
      <c r="H815" s="258"/>
      <c r="I815" s="213"/>
      <c r="J815" s="259"/>
      <c r="K815" s="249"/>
      <c r="L815" s="249"/>
      <c r="M815" s="258"/>
      <c r="N815" s="258"/>
      <c r="O815" s="258"/>
      <c r="P815" s="258"/>
      <c r="Q815" s="258"/>
      <c r="R815" s="258"/>
      <c r="S815" s="258"/>
      <c r="T815" s="258"/>
      <c r="U815" s="258"/>
      <c r="V815" s="258"/>
      <c r="W815" s="258"/>
      <c r="X815" s="258"/>
      <c r="Y815" s="258"/>
      <c r="Z815" s="258"/>
    </row>
    <row r="816" spans="1:26" ht="14.25" customHeight="1" x14ac:dyDescent="0.3">
      <c r="A816" s="256"/>
      <c r="B816" s="256"/>
      <c r="C816" s="257"/>
      <c r="D816" s="213"/>
      <c r="E816" s="231"/>
      <c r="F816" s="231"/>
      <c r="G816" s="213"/>
      <c r="H816" s="258"/>
      <c r="I816" s="213"/>
      <c r="J816" s="259"/>
      <c r="K816" s="249"/>
      <c r="L816" s="249"/>
      <c r="M816" s="258"/>
      <c r="N816" s="258"/>
      <c r="O816" s="258"/>
      <c r="P816" s="258"/>
      <c r="Q816" s="258"/>
      <c r="R816" s="258"/>
      <c r="S816" s="258"/>
      <c r="T816" s="258"/>
      <c r="U816" s="258"/>
      <c r="V816" s="258"/>
      <c r="W816" s="258"/>
      <c r="X816" s="258"/>
      <c r="Y816" s="258"/>
      <c r="Z816" s="258"/>
    </row>
    <row r="817" spans="1:26" ht="14.25" customHeight="1" x14ac:dyDescent="0.3">
      <c r="A817" s="256"/>
      <c r="B817" s="256"/>
      <c r="C817" s="257"/>
      <c r="D817" s="213"/>
      <c r="E817" s="231"/>
      <c r="F817" s="231"/>
      <c r="G817" s="213"/>
      <c r="H817" s="258"/>
      <c r="I817" s="213"/>
      <c r="J817" s="259"/>
      <c r="K817" s="249"/>
      <c r="L817" s="249"/>
      <c r="M817" s="258"/>
      <c r="N817" s="258"/>
      <c r="O817" s="258"/>
      <c r="P817" s="258"/>
      <c r="Q817" s="258"/>
      <c r="R817" s="258"/>
      <c r="S817" s="258"/>
      <c r="T817" s="258"/>
      <c r="U817" s="258"/>
      <c r="V817" s="258"/>
      <c r="W817" s="258"/>
      <c r="X817" s="258"/>
      <c r="Y817" s="258"/>
      <c r="Z817" s="258"/>
    </row>
    <row r="818" spans="1:26" ht="14.25" customHeight="1" x14ac:dyDescent="0.3">
      <c r="A818" s="256"/>
      <c r="B818" s="256"/>
      <c r="C818" s="257"/>
      <c r="D818" s="213"/>
      <c r="E818" s="231"/>
      <c r="F818" s="231"/>
      <c r="G818" s="213"/>
      <c r="H818" s="258"/>
      <c r="I818" s="213"/>
      <c r="J818" s="259"/>
      <c r="K818" s="249"/>
      <c r="L818" s="249"/>
      <c r="M818" s="258"/>
      <c r="N818" s="258"/>
      <c r="O818" s="258"/>
      <c r="P818" s="258"/>
      <c r="Q818" s="258"/>
      <c r="R818" s="258"/>
      <c r="S818" s="258"/>
      <c r="T818" s="258"/>
      <c r="U818" s="258"/>
      <c r="V818" s="258"/>
      <c r="W818" s="258"/>
      <c r="X818" s="258"/>
      <c r="Y818" s="258"/>
      <c r="Z818" s="258"/>
    </row>
    <row r="819" spans="1:26" ht="14.25" customHeight="1" x14ac:dyDescent="0.3">
      <c r="A819" s="256"/>
      <c r="B819" s="256"/>
      <c r="C819" s="257"/>
      <c r="D819" s="213"/>
      <c r="E819" s="231"/>
      <c r="F819" s="231"/>
      <c r="G819" s="213"/>
      <c r="H819" s="258"/>
      <c r="I819" s="213"/>
      <c r="J819" s="259"/>
      <c r="K819" s="249"/>
      <c r="L819" s="249"/>
      <c r="M819" s="258"/>
      <c r="N819" s="258"/>
      <c r="O819" s="258"/>
      <c r="P819" s="258"/>
      <c r="Q819" s="258"/>
      <c r="R819" s="258"/>
      <c r="S819" s="258"/>
      <c r="T819" s="258"/>
      <c r="U819" s="258"/>
      <c r="V819" s="258"/>
      <c r="W819" s="258"/>
      <c r="X819" s="258"/>
      <c r="Y819" s="258"/>
      <c r="Z819" s="258"/>
    </row>
    <row r="820" spans="1:26" ht="14.25" customHeight="1" x14ac:dyDescent="0.3">
      <c r="A820" s="256"/>
      <c r="B820" s="256"/>
      <c r="C820" s="257"/>
      <c r="D820" s="213"/>
      <c r="E820" s="231"/>
      <c r="F820" s="231"/>
      <c r="G820" s="213"/>
      <c r="H820" s="258"/>
      <c r="I820" s="213"/>
      <c r="J820" s="259"/>
      <c r="K820" s="249"/>
      <c r="L820" s="249"/>
      <c r="M820" s="258"/>
      <c r="N820" s="258"/>
      <c r="O820" s="258"/>
      <c r="P820" s="258"/>
      <c r="Q820" s="258"/>
      <c r="R820" s="258"/>
      <c r="S820" s="258"/>
      <c r="T820" s="258"/>
      <c r="U820" s="258"/>
      <c r="V820" s="258"/>
      <c r="W820" s="258"/>
      <c r="X820" s="258"/>
      <c r="Y820" s="258"/>
      <c r="Z820" s="258"/>
    </row>
    <row r="821" spans="1:26" ht="14.25" customHeight="1" x14ac:dyDescent="0.3">
      <c r="A821" s="256"/>
      <c r="B821" s="256"/>
      <c r="C821" s="257"/>
      <c r="D821" s="213"/>
      <c r="E821" s="231"/>
      <c r="F821" s="231"/>
      <c r="G821" s="213"/>
      <c r="H821" s="258"/>
      <c r="I821" s="213"/>
      <c r="J821" s="259"/>
      <c r="K821" s="249"/>
      <c r="L821" s="249"/>
      <c r="M821" s="258"/>
      <c r="N821" s="258"/>
      <c r="O821" s="258"/>
      <c r="P821" s="258"/>
      <c r="Q821" s="258"/>
      <c r="R821" s="258"/>
      <c r="S821" s="258"/>
      <c r="T821" s="258"/>
      <c r="U821" s="258"/>
      <c r="V821" s="258"/>
      <c r="W821" s="258"/>
      <c r="X821" s="258"/>
      <c r="Y821" s="258"/>
      <c r="Z821" s="258"/>
    </row>
    <row r="822" spans="1:26" ht="14.25" customHeight="1" x14ac:dyDescent="0.3">
      <c r="A822" s="256"/>
      <c r="B822" s="256"/>
      <c r="C822" s="257"/>
      <c r="D822" s="213"/>
      <c r="E822" s="231"/>
      <c r="F822" s="231"/>
      <c r="G822" s="213"/>
      <c r="H822" s="258"/>
      <c r="I822" s="213"/>
      <c r="J822" s="259"/>
      <c r="K822" s="249"/>
      <c r="L822" s="249"/>
      <c r="M822" s="258"/>
      <c r="N822" s="258"/>
      <c r="O822" s="258"/>
      <c r="P822" s="258"/>
      <c r="Q822" s="258"/>
      <c r="R822" s="258"/>
      <c r="S822" s="258"/>
      <c r="T822" s="258"/>
      <c r="U822" s="258"/>
      <c r="V822" s="258"/>
      <c r="W822" s="258"/>
      <c r="X822" s="258"/>
      <c r="Y822" s="258"/>
      <c r="Z822" s="258"/>
    </row>
    <row r="823" spans="1:26" ht="14.25" customHeight="1" x14ac:dyDescent="0.3">
      <c r="A823" s="256"/>
      <c r="B823" s="256"/>
      <c r="C823" s="257"/>
      <c r="D823" s="213"/>
      <c r="E823" s="231"/>
      <c r="F823" s="231"/>
      <c r="G823" s="213"/>
      <c r="H823" s="258"/>
      <c r="I823" s="213"/>
      <c r="J823" s="259"/>
      <c r="K823" s="249"/>
      <c r="L823" s="249"/>
      <c r="M823" s="258"/>
      <c r="N823" s="258"/>
      <c r="O823" s="258"/>
      <c r="P823" s="258"/>
      <c r="Q823" s="258"/>
      <c r="R823" s="258"/>
      <c r="S823" s="258"/>
      <c r="T823" s="258"/>
      <c r="U823" s="258"/>
      <c r="V823" s="258"/>
      <c r="W823" s="258"/>
      <c r="X823" s="258"/>
      <c r="Y823" s="258"/>
      <c r="Z823" s="258"/>
    </row>
    <row r="824" spans="1:26" ht="14.25" customHeight="1" x14ac:dyDescent="0.3">
      <c r="A824" s="256"/>
      <c r="B824" s="256"/>
      <c r="C824" s="257"/>
      <c r="D824" s="213"/>
      <c r="E824" s="231"/>
      <c r="F824" s="231"/>
      <c r="G824" s="213"/>
      <c r="H824" s="258"/>
      <c r="I824" s="213"/>
      <c r="J824" s="259"/>
      <c r="K824" s="249"/>
      <c r="L824" s="249"/>
      <c r="M824" s="258"/>
      <c r="N824" s="258"/>
      <c r="O824" s="258"/>
      <c r="P824" s="258"/>
      <c r="Q824" s="258"/>
      <c r="R824" s="258"/>
      <c r="S824" s="258"/>
      <c r="T824" s="258"/>
      <c r="U824" s="258"/>
      <c r="V824" s="258"/>
      <c r="W824" s="258"/>
      <c r="X824" s="258"/>
      <c r="Y824" s="258"/>
      <c r="Z824" s="258"/>
    </row>
    <row r="825" spans="1:26" ht="14.25" customHeight="1" x14ac:dyDescent="0.3">
      <c r="A825" s="256"/>
      <c r="B825" s="256"/>
      <c r="C825" s="257"/>
      <c r="D825" s="213"/>
      <c r="E825" s="231"/>
      <c r="F825" s="231"/>
      <c r="G825" s="213"/>
      <c r="H825" s="258"/>
      <c r="I825" s="213"/>
      <c r="J825" s="259"/>
      <c r="K825" s="249"/>
      <c r="L825" s="249"/>
      <c r="M825" s="258"/>
      <c r="N825" s="258"/>
      <c r="O825" s="258"/>
      <c r="P825" s="258"/>
      <c r="Q825" s="258"/>
      <c r="R825" s="258"/>
      <c r="S825" s="258"/>
      <c r="T825" s="258"/>
      <c r="U825" s="258"/>
      <c r="V825" s="258"/>
      <c r="W825" s="258"/>
      <c r="X825" s="258"/>
      <c r="Y825" s="258"/>
      <c r="Z825" s="258"/>
    </row>
    <row r="826" spans="1:26" ht="14.25" customHeight="1" x14ac:dyDescent="0.3">
      <c r="A826" s="256"/>
      <c r="B826" s="256"/>
      <c r="C826" s="257"/>
      <c r="D826" s="213"/>
      <c r="E826" s="231"/>
      <c r="F826" s="231"/>
      <c r="G826" s="213"/>
      <c r="H826" s="258"/>
      <c r="I826" s="213"/>
      <c r="J826" s="259"/>
      <c r="K826" s="249"/>
      <c r="L826" s="249"/>
      <c r="M826" s="258"/>
      <c r="N826" s="258"/>
      <c r="O826" s="258"/>
      <c r="P826" s="258"/>
      <c r="Q826" s="258"/>
      <c r="R826" s="258"/>
      <c r="S826" s="258"/>
      <c r="T826" s="258"/>
      <c r="U826" s="258"/>
      <c r="V826" s="258"/>
      <c r="W826" s="258"/>
      <c r="X826" s="258"/>
      <c r="Y826" s="258"/>
      <c r="Z826" s="258"/>
    </row>
    <row r="827" spans="1:26" ht="14.25" customHeight="1" x14ac:dyDescent="0.3">
      <c r="A827" s="256"/>
      <c r="B827" s="256"/>
      <c r="C827" s="257"/>
      <c r="D827" s="213"/>
      <c r="E827" s="231"/>
      <c r="F827" s="231"/>
      <c r="G827" s="213"/>
      <c r="H827" s="258"/>
      <c r="I827" s="213"/>
      <c r="J827" s="259"/>
      <c r="K827" s="249"/>
      <c r="L827" s="249"/>
      <c r="M827" s="258"/>
      <c r="N827" s="258"/>
      <c r="O827" s="258"/>
      <c r="P827" s="258"/>
      <c r="Q827" s="258"/>
      <c r="R827" s="258"/>
      <c r="S827" s="258"/>
      <c r="T827" s="258"/>
      <c r="U827" s="258"/>
      <c r="V827" s="258"/>
      <c r="W827" s="258"/>
      <c r="X827" s="258"/>
      <c r="Y827" s="258"/>
      <c r="Z827" s="258"/>
    </row>
    <row r="828" spans="1:26" ht="14.25" customHeight="1" x14ac:dyDescent="0.3">
      <c r="A828" s="256"/>
      <c r="B828" s="256"/>
      <c r="C828" s="257"/>
      <c r="D828" s="213"/>
      <c r="E828" s="231"/>
      <c r="F828" s="231"/>
      <c r="G828" s="213"/>
      <c r="H828" s="258"/>
      <c r="I828" s="213"/>
      <c r="J828" s="259"/>
      <c r="K828" s="249"/>
      <c r="L828" s="249"/>
      <c r="M828" s="258"/>
      <c r="N828" s="258"/>
      <c r="O828" s="258"/>
      <c r="P828" s="258"/>
      <c r="Q828" s="258"/>
      <c r="R828" s="258"/>
      <c r="S828" s="258"/>
      <c r="T828" s="258"/>
      <c r="U828" s="258"/>
      <c r="V828" s="258"/>
      <c r="W828" s="258"/>
      <c r="X828" s="258"/>
      <c r="Y828" s="258"/>
      <c r="Z828" s="258"/>
    </row>
    <row r="829" spans="1:26" ht="14.25" customHeight="1" x14ac:dyDescent="0.3">
      <c r="A829" s="256"/>
      <c r="B829" s="256"/>
      <c r="C829" s="257"/>
      <c r="D829" s="213"/>
      <c r="E829" s="231"/>
      <c r="F829" s="231"/>
      <c r="G829" s="213"/>
      <c r="H829" s="258"/>
      <c r="I829" s="213"/>
      <c r="J829" s="259"/>
      <c r="K829" s="249"/>
      <c r="L829" s="249"/>
      <c r="M829" s="258"/>
      <c r="N829" s="258"/>
      <c r="O829" s="258"/>
      <c r="P829" s="258"/>
      <c r="Q829" s="258"/>
      <c r="R829" s="258"/>
      <c r="S829" s="258"/>
      <c r="T829" s="258"/>
      <c r="U829" s="258"/>
      <c r="V829" s="258"/>
      <c r="W829" s="258"/>
      <c r="X829" s="258"/>
      <c r="Y829" s="258"/>
      <c r="Z829" s="258"/>
    </row>
    <row r="830" spans="1:26" ht="14.25" customHeight="1" x14ac:dyDescent="0.3">
      <c r="A830" s="256"/>
      <c r="B830" s="256"/>
      <c r="C830" s="257"/>
      <c r="D830" s="213"/>
      <c r="E830" s="231"/>
      <c r="F830" s="231"/>
      <c r="G830" s="213"/>
      <c r="H830" s="258"/>
      <c r="I830" s="213"/>
      <c r="J830" s="259"/>
      <c r="K830" s="249"/>
      <c r="L830" s="249"/>
      <c r="M830" s="258"/>
      <c r="N830" s="258"/>
      <c r="O830" s="258"/>
      <c r="P830" s="258"/>
      <c r="Q830" s="258"/>
      <c r="R830" s="258"/>
      <c r="S830" s="258"/>
      <c r="T830" s="258"/>
      <c r="U830" s="258"/>
      <c r="V830" s="258"/>
      <c r="W830" s="258"/>
      <c r="X830" s="258"/>
      <c r="Y830" s="258"/>
      <c r="Z830" s="258"/>
    </row>
    <row r="831" spans="1:26" ht="14.25" customHeight="1" x14ac:dyDescent="0.3">
      <c r="A831" s="256"/>
      <c r="B831" s="256"/>
      <c r="C831" s="257"/>
      <c r="D831" s="213"/>
      <c r="E831" s="231"/>
      <c r="F831" s="231"/>
      <c r="G831" s="213"/>
      <c r="H831" s="258"/>
      <c r="I831" s="213"/>
      <c r="J831" s="259"/>
      <c r="K831" s="249"/>
      <c r="L831" s="249"/>
      <c r="M831" s="258"/>
      <c r="N831" s="258"/>
      <c r="O831" s="258"/>
      <c r="P831" s="258"/>
      <c r="Q831" s="258"/>
      <c r="R831" s="258"/>
      <c r="S831" s="258"/>
      <c r="T831" s="258"/>
      <c r="U831" s="258"/>
      <c r="V831" s="258"/>
      <c r="W831" s="258"/>
      <c r="X831" s="258"/>
      <c r="Y831" s="258"/>
      <c r="Z831" s="258"/>
    </row>
    <row r="832" spans="1:26" ht="14.25" customHeight="1" x14ac:dyDescent="0.3">
      <c r="A832" s="256"/>
      <c r="B832" s="256"/>
      <c r="C832" s="257"/>
      <c r="D832" s="213"/>
      <c r="E832" s="231"/>
      <c r="F832" s="231"/>
      <c r="G832" s="213"/>
      <c r="H832" s="258"/>
      <c r="I832" s="213"/>
      <c r="J832" s="259"/>
      <c r="K832" s="249"/>
      <c r="L832" s="249"/>
      <c r="M832" s="258"/>
      <c r="N832" s="258"/>
      <c r="O832" s="258"/>
      <c r="P832" s="258"/>
      <c r="Q832" s="258"/>
      <c r="R832" s="258"/>
      <c r="S832" s="258"/>
      <c r="T832" s="258"/>
      <c r="U832" s="258"/>
      <c r="V832" s="258"/>
      <c r="W832" s="258"/>
      <c r="X832" s="258"/>
      <c r="Y832" s="258"/>
      <c r="Z832" s="258"/>
    </row>
    <row r="833" spans="1:26" ht="14.25" customHeight="1" x14ac:dyDescent="0.3">
      <c r="A833" s="256"/>
      <c r="B833" s="256"/>
      <c r="C833" s="257"/>
      <c r="D833" s="213"/>
      <c r="E833" s="231"/>
      <c r="F833" s="231"/>
      <c r="G833" s="213"/>
      <c r="H833" s="258"/>
      <c r="I833" s="213"/>
      <c r="J833" s="259"/>
      <c r="K833" s="249"/>
      <c r="L833" s="249"/>
      <c r="M833" s="258"/>
      <c r="N833" s="258"/>
      <c r="O833" s="258"/>
      <c r="P833" s="258"/>
      <c r="Q833" s="258"/>
      <c r="R833" s="258"/>
      <c r="S833" s="258"/>
      <c r="T833" s="258"/>
      <c r="U833" s="258"/>
      <c r="V833" s="258"/>
      <c r="W833" s="258"/>
      <c r="X833" s="258"/>
      <c r="Y833" s="258"/>
      <c r="Z833" s="258"/>
    </row>
    <row r="834" spans="1:26" ht="14.25" customHeight="1" x14ac:dyDescent="0.3">
      <c r="A834" s="256"/>
      <c r="B834" s="256"/>
      <c r="C834" s="257"/>
      <c r="D834" s="213"/>
      <c r="E834" s="231"/>
      <c r="F834" s="231"/>
      <c r="G834" s="213"/>
      <c r="H834" s="258"/>
      <c r="I834" s="213"/>
      <c r="J834" s="259"/>
      <c r="K834" s="249"/>
      <c r="L834" s="249"/>
      <c r="M834" s="258"/>
      <c r="N834" s="258"/>
      <c r="O834" s="258"/>
      <c r="P834" s="258"/>
      <c r="Q834" s="258"/>
      <c r="R834" s="258"/>
      <c r="S834" s="258"/>
      <c r="T834" s="258"/>
      <c r="U834" s="258"/>
      <c r="V834" s="258"/>
      <c r="W834" s="258"/>
      <c r="X834" s="258"/>
      <c r="Y834" s="258"/>
      <c r="Z834" s="258"/>
    </row>
    <row r="835" spans="1:26" ht="14.25" customHeight="1" x14ac:dyDescent="0.3">
      <c r="A835" s="256"/>
      <c r="B835" s="256"/>
      <c r="C835" s="257"/>
      <c r="D835" s="213"/>
      <c r="E835" s="231"/>
      <c r="F835" s="231"/>
      <c r="G835" s="213"/>
      <c r="H835" s="258"/>
      <c r="I835" s="213"/>
      <c r="J835" s="259"/>
      <c r="K835" s="249"/>
      <c r="L835" s="249"/>
      <c r="M835" s="258"/>
      <c r="N835" s="258"/>
      <c r="O835" s="258"/>
      <c r="P835" s="258"/>
      <c r="Q835" s="258"/>
      <c r="R835" s="258"/>
      <c r="S835" s="258"/>
      <c r="T835" s="258"/>
      <c r="U835" s="258"/>
      <c r="V835" s="258"/>
      <c r="W835" s="258"/>
      <c r="X835" s="258"/>
      <c r="Y835" s="258"/>
      <c r="Z835" s="258"/>
    </row>
    <row r="836" spans="1:26" ht="14.25" customHeight="1" x14ac:dyDescent="0.3">
      <c r="A836" s="256"/>
      <c r="B836" s="256"/>
      <c r="C836" s="257"/>
      <c r="D836" s="213"/>
      <c r="E836" s="231"/>
      <c r="F836" s="231"/>
      <c r="G836" s="213"/>
      <c r="H836" s="258"/>
      <c r="I836" s="213"/>
      <c r="J836" s="259"/>
      <c r="K836" s="249"/>
      <c r="L836" s="249"/>
      <c r="M836" s="258"/>
      <c r="N836" s="258"/>
      <c r="O836" s="258"/>
      <c r="P836" s="258"/>
      <c r="Q836" s="258"/>
      <c r="R836" s="258"/>
      <c r="S836" s="258"/>
      <c r="T836" s="258"/>
      <c r="U836" s="258"/>
      <c r="V836" s="258"/>
      <c r="W836" s="258"/>
      <c r="X836" s="258"/>
      <c r="Y836" s="258"/>
      <c r="Z836" s="258"/>
    </row>
    <row r="837" spans="1:26" ht="14.25" customHeight="1" x14ac:dyDescent="0.3">
      <c r="A837" s="256"/>
      <c r="B837" s="256"/>
      <c r="C837" s="257"/>
      <c r="D837" s="213"/>
      <c r="E837" s="231"/>
      <c r="F837" s="231"/>
      <c r="G837" s="213"/>
      <c r="H837" s="258"/>
      <c r="I837" s="213"/>
      <c r="J837" s="259"/>
      <c r="K837" s="249"/>
      <c r="L837" s="249"/>
      <c r="M837" s="258"/>
      <c r="N837" s="258"/>
      <c r="O837" s="258"/>
      <c r="P837" s="258"/>
      <c r="Q837" s="258"/>
      <c r="R837" s="258"/>
      <c r="S837" s="258"/>
      <c r="T837" s="258"/>
      <c r="U837" s="258"/>
      <c r="V837" s="258"/>
      <c r="W837" s="258"/>
      <c r="X837" s="258"/>
      <c r="Y837" s="258"/>
      <c r="Z837" s="258"/>
    </row>
    <row r="838" spans="1:26" ht="14.25" customHeight="1" x14ac:dyDescent="0.3">
      <c r="A838" s="256"/>
      <c r="B838" s="256"/>
      <c r="C838" s="257"/>
      <c r="D838" s="213"/>
      <c r="E838" s="231"/>
      <c r="F838" s="231"/>
      <c r="G838" s="213"/>
      <c r="H838" s="258"/>
      <c r="I838" s="213"/>
      <c r="J838" s="259"/>
      <c r="K838" s="249"/>
      <c r="L838" s="249"/>
      <c r="M838" s="258"/>
      <c r="N838" s="258"/>
      <c r="O838" s="258"/>
      <c r="P838" s="258"/>
      <c r="Q838" s="258"/>
      <c r="R838" s="258"/>
      <c r="S838" s="258"/>
      <c r="T838" s="258"/>
      <c r="U838" s="258"/>
      <c r="V838" s="258"/>
      <c r="W838" s="258"/>
      <c r="X838" s="258"/>
      <c r="Y838" s="258"/>
      <c r="Z838" s="258"/>
    </row>
    <row r="839" spans="1:26" ht="14.25" customHeight="1" x14ac:dyDescent="0.3">
      <c r="A839" s="256"/>
      <c r="B839" s="256"/>
      <c r="C839" s="257"/>
      <c r="D839" s="213"/>
      <c r="E839" s="231"/>
      <c r="F839" s="231"/>
      <c r="G839" s="213"/>
      <c r="H839" s="258"/>
      <c r="I839" s="213"/>
      <c r="J839" s="259"/>
      <c r="K839" s="249"/>
      <c r="L839" s="249"/>
      <c r="M839" s="258"/>
      <c r="N839" s="258"/>
      <c r="O839" s="258"/>
      <c r="P839" s="258"/>
      <c r="Q839" s="258"/>
      <c r="R839" s="258"/>
      <c r="S839" s="258"/>
      <c r="T839" s="258"/>
      <c r="U839" s="258"/>
      <c r="V839" s="258"/>
      <c r="W839" s="258"/>
      <c r="X839" s="258"/>
      <c r="Y839" s="258"/>
      <c r="Z839" s="258"/>
    </row>
    <row r="840" spans="1:26" ht="14.25" customHeight="1" x14ac:dyDescent="0.3">
      <c r="A840" s="256"/>
      <c r="B840" s="256"/>
      <c r="C840" s="257"/>
      <c r="D840" s="213"/>
      <c r="E840" s="231"/>
      <c r="F840" s="231"/>
      <c r="G840" s="213"/>
      <c r="H840" s="258"/>
      <c r="I840" s="213"/>
      <c r="J840" s="259"/>
      <c r="K840" s="249"/>
      <c r="L840" s="249"/>
      <c r="M840" s="258"/>
      <c r="N840" s="258"/>
      <c r="O840" s="258"/>
      <c r="P840" s="258"/>
      <c r="Q840" s="258"/>
      <c r="R840" s="258"/>
      <c r="S840" s="258"/>
      <c r="T840" s="258"/>
      <c r="U840" s="258"/>
      <c r="V840" s="258"/>
      <c r="W840" s="258"/>
      <c r="X840" s="258"/>
      <c r="Y840" s="258"/>
      <c r="Z840" s="258"/>
    </row>
    <row r="841" spans="1:26" ht="14.25" customHeight="1" x14ac:dyDescent="0.3">
      <c r="A841" s="256"/>
      <c r="B841" s="256"/>
      <c r="C841" s="257"/>
      <c r="D841" s="213"/>
      <c r="E841" s="231"/>
      <c r="F841" s="231"/>
      <c r="G841" s="213"/>
      <c r="H841" s="258"/>
      <c r="I841" s="213"/>
      <c r="J841" s="259"/>
      <c r="K841" s="249"/>
      <c r="L841" s="249"/>
      <c r="M841" s="258"/>
      <c r="N841" s="258"/>
      <c r="O841" s="258"/>
      <c r="P841" s="258"/>
      <c r="Q841" s="258"/>
      <c r="R841" s="258"/>
      <c r="S841" s="258"/>
      <c r="T841" s="258"/>
      <c r="U841" s="258"/>
      <c r="V841" s="258"/>
      <c r="W841" s="258"/>
      <c r="X841" s="258"/>
      <c r="Y841" s="258"/>
      <c r="Z841" s="258"/>
    </row>
    <row r="842" spans="1:26" ht="14.25" customHeight="1" x14ac:dyDescent="0.3">
      <c r="A842" s="256"/>
      <c r="B842" s="256"/>
      <c r="C842" s="257"/>
      <c r="D842" s="213"/>
      <c r="E842" s="231"/>
      <c r="F842" s="231"/>
      <c r="G842" s="213"/>
      <c r="H842" s="258"/>
      <c r="I842" s="213"/>
      <c r="J842" s="259"/>
      <c r="K842" s="249"/>
      <c r="L842" s="249"/>
      <c r="M842" s="258"/>
      <c r="N842" s="258"/>
      <c r="O842" s="258"/>
      <c r="P842" s="258"/>
      <c r="Q842" s="258"/>
      <c r="R842" s="258"/>
      <c r="S842" s="258"/>
      <c r="T842" s="258"/>
      <c r="U842" s="258"/>
      <c r="V842" s="258"/>
      <c r="W842" s="258"/>
      <c r="X842" s="258"/>
      <c r="Y842" s="258"/>
      <c r="Z842" s="258"/>
    </row>
    <row r="843" spans="1:26" ht="14.25" customHeight="1" x14ac:dyDescent="0.3">
      <c r="A843" s="256"/>
      <c r="B843" s="256"/>
      <c r="C843" s="257"/>
      <c r="D843" s="213"/>
      <c r="E843" s="231"/>
      <c r="F843" s="231"/>
      <c r="G843" s="213"/>
      <c r="H843" s="258"/>
      <c r="I843" s="213"/>
      <c r="J843" s="259"/>
      <c r="K843" s="249"/>
      <c r="L843" s="249"/>
      <c r="M843" s="258"/>
      <c r="N843" s="258"/>
      <c r="O843" s="258"/>
      <c r="P843" s="258"/>
      <c r="Q843" s="258"/>
      <c r="R843" s="258"/>
      <c r="S843" s="258"/>
      <c r="T843" s="258"/>
      <c r="U843" s="258"/>
      <c r="V843" s="258"/>
      <c r="W843" s="258"/>
      <c r="X843" s="258"/>
      <c r="Y843" s="258"/>
      <c r="Z843" s="258"/>
    </row>
    <row r="844" spans="1:26" ht="14.25" customHeight="1" x14ac:dyDescent="0.3">
      <c r="A844" s="256"/>
      <c r="B844" s="256"/>
      <c r="C844" s="257"/>
      <c r="D844" s="213"/>
      <c r="E844" s="231"/>
      <c r="F844" s="231"/>
      <c r="G844" s="213"/>
      <c r="H844" s="258"/>
      <c r="I844" s="213"/>
      <c r="J844" s="259"/>
      <c r="K844" s="249"/>
      <c r="L844" s="249"/>
      <c r="M844" s="258"/>
      <c r="N844" s="258"/>
      <c r="O844" s="258"/>
      <c r="P844" s="258"/>
      <c r="Q844" s="258"/>
      <c r="R844" s="258"/>
      <c r="S844" s="258"/>
      <c r="T844" s="258"/>
      <c r="U844" s="258"/>
      <c r="V844" s="258"/>
      <c r="W844" s="258"/>
      <c r="X844" s="258"/>
      <c r="Y844" s="258"/>
      <c r="Z844" s="258"/>
    </row>
    <row r="845" spans="1:26" ht="14.25" customHeight="1" x14ac:dyDescent="0.3">
      <c r="A845" s="256"/>
      <c r="B845" s="256"/>
      <c r="C845" s="257"/>
      <c r="D845" s="213"/>
      <c r="E845" s="231"/>
      <c r="F845" s="231"/>
      <c r="G845" s="213"/>
      <c r="H845" s="258"/>
      <c r="I845" s="213"/>
      <c r="J845" s="259"/>
      <c r="K845" s="249"/>
      <c r="L845" s="249"/>
      <c r="M845" s="258"/>
      <c r="N845" s="258"/>
      <c r="O845" s="258"/>
      <c r="P845" s="258"/>
      <c r="Q845" s="258"/>
      <c r="R845" s="258"/>
      <c r="S845" s="258"/>
      <c r="T845" s="258"/>
      <c r="U845" s="258"/>
      <c r="V845" s="258"/>
      <c r="W845" s="258"/>
      <c r="X845" s="258"/>
      <c r="Y845" s="258"/>
      <c r="Z845" s="258"/>
    </row>
    <row r="846" spans="1:26" ht="14.25" customHeight="1" x14ac:dyDescent="0.3">
      <c r="A846" s="256"/>
      <c r="B846" s="256"/>
      <c r="C846" s="257"/>
      <c r="D846" s="213"/>
      <c r="E846" s="231"/>
      <c r="F846" s="231"/>
      <c r="G846" s="213"/>
      <c r="H846" s="258"/>
      <c r="I846" s="213"/>
      <c r="J846" s="259"/>
      <c r="K846" s="249"/>
      <c r="L846" s="249"/>
      <c r="M846" s="258"/>
      <c r="N846" s="258"/>
      <c r="O846" s="258"/>
      <c r="P846" s="258"/>
      <c r="Q846" s="258"/>
      <c r="R846" s="258"/>
      <c r="S846" s="258"/>
      <c r="T846" s="258"/>
      <c r="U846" s="258"/>
      <c r="V846" s="258"/>
      <c r="W846" s="258"/>
      <c r="X846" s="258"/>
      <c r="Y846" s="258"/>
      <c r="Z846" s="258"/>
    </row>
    <row r="847" spans="1:26" ht="14.25" customHeight="1" x14ac:dyDescent="0.3">
      <c r="A847" s="256"/>
      <c r="B847" s="256"/>
      <c r="C847" s="257"/>
      <c r="D847" s="213"/>
      <c r="E847" s="231"/>
      <c r="F847" s="231"/>
      <c r="G847" s="213"/>
      <c r="H847" s="258"/>
      <c r="I847" s="213"/>
      <c r="J847" s="259"/>
      <c r="K847" s="249"/>
      <c r="L847" s="249"/>
      <c r="M847" s="258"/>
      <c r="N847" s="258"/>
      <c r="O847" s="258"/>
      <c r="P847" s="258"/>
      <c r="Q847" s="258"/>
      <c r="R847" s="258"/>
      <c r="S847" s="258"/>
      <c r="T847" s="258"/>
      <c r="U847" s="258"/>
      <c r="V847" s="258"/>
      <c r="W847" s="258"/>
      <c r="X847" s="258"/>
      <c r="Y847" s="258"/>
      <c r="Z847" s="258"/>
    </row>
    <row r="848" spans="1:26" ht="14.25" customHeight="1" x14ac:dyDescent="0.3">
      <c r="A848" s="256"/>
      <c r="B848" s="256"/>
      <c r="C848" s="257"/>
      <c r="D848" s="213"/>
      <c r="E848" s="231"/>
      <c r="F848" s="231"/>
      <c r="G848" s="213"/>
      <c r="H848" s="258"/>
      <c r="I848" s="213"/>
      <c r="J848" s="259"/>
      <c r="K848" s="249"/>
      <c r="L848" s="249"/>
      <c r="M848" s="258"/>
      <c r="N848" s="258"/>
      <c r="O848" s="258"/>
      <c r="P848" s="258"/>
      <c r="Q848" s="258"/>
      <c r="R848" s="258"/>
      <c r="S848" s="258"/>
      <c r="T848" s="258"/>
      <c r="U848" s="258"/>
      <c r="V848" s="258"/>
      <c r="W848" s="258"/>
      <c r="X848" s="258"/>
      <c r="Y848" s="258"/>
      <c r="Z848" s="258"/>
    </row>
    <row r="849" spans="1:26" ht="14.25" customHeight="1" x14ac:dyDescent="0.3">
      <c r="A849" s="256"/>
      <c r="B849" s="256"/>
      <c r="C849" s="257"/>
      <c r="D849" s="213"/>
      <c r="E849" s="231"/>
      <c r="F849" s="231"/>
      <c r="G849" s="213"/>
      <c r="H849" s="258"/>
      <c r="I849" s="213"/>
      <c r="J849" s="259"/>
      <c r="K849" s="249"/>
      <c r="L849" s="249"/>
      <c r="M849" s="258"/>
      <c r="N849" s="258"/>
      <c r="O849" s="258"/>
      <c r="P849" s="258"/>
      <c r="Q849" s="258"/>
      <c r="R849" s="258"/>
      <c r="S849" s="258"/>
      <c r="T849" s="258"/>
      <c r="U849" s="258"/>
      <c r="V849" s="258"/>
      <c r="W849" s="258"/>
      <c r="X849" s="258"/>
      <c r="Y849" s="258"/>
      <c r="Z849" s="258"/>
    </row>
    <row r="850" spans="1:26" ht="14.25" customHeight="1" x14ac:dyDescent="0.3">
      <c r="A850" s="256"/>
      <c r="B850" s="256"/>
      <c r="C850" s="257"/>
      <c r="D850" s="213"/>
      <c r="E850" s="231"/>
      <c r="F850" s="231"/>
      <c r="G850" s="213"/>
      <c r="H850" s="258"/>
      <c r="I850" s="213"/>
      <c r="J850" s="259"/>
      <c r="K850" s="249"/>
      <c r="L850" s="249"/>
      <c r="M850" s="258"/>
      <c r="N850" s="258"/>
      <c r="O850" s="258"/>
      <c r="P850" s="258"/>
      <c r="Q850" s="258"/>
      <c r="R850" s="258"/>
      <c r="S850" s="258"/>
      <c r="T850" s="258"/>
      <c r="U850" s="258"/>
      <c r="V850" s="258"/>
      <c r="W850" s="258"/>
      <c r="X850" s="258"/>
      <c r="Y850" s="258"/>
      <c r="Z850" s="258"/>
    </row>
    <row r="851" spans="1:26" ht="14.25" customHeight="1" x14ac:dyDescent="0.3">
      <c r="A851" s="256"/>
      <c r="B851" s="256"/>
      <c r="C851" s="257"/>
      <c r="D851" s="213"/>
      <c r="E851" s="231"/>
      <c r="F851" s="231"/>
      <c r="G851" s="213"/>
      <c r="H851" s="258"/>
      <c r="I851" s="213"/>
      <c r="J851" s="259"/>
      <c r="K851" s="249"/>
      <c r="L851" s="249"/>
      <c r="M851" s="258"/>
      <c r="N851" s="258"/>
      <c r="O851" s="258"/>
      <c r="P851" s="258"/>
      <c r="Q851" s="258"/>
      <c r="R851" s="258"/>
      <c r="S851" s="258"/>
      <c r="T851" s="258"/>
      <c r="U851" s="258"/>
      <c r="V851" s="258"/>
      <c r="W851" s="258"/>
      <c r="X851" s="258"/>
      <c r="Y851" s="258"/>
      <c r="Z851" s="258"/>
    </row>
    <row r="852" spans="1:26" ht="14.25" customHeight="1" x14ac:dyDescent="0.3">
      <c r="A852" s="256"/>
      <c r="B852" s="256"/>
      <c r="C852" s="257"/>
      <c r="D852" s="213"/>
      <c r="E852" s="231"/>
      <c r="F852" s="231"/>
      <c r="G852" s="213"/>
      <c r="H852" s="258"/>
      <c r="I852" s="213"/>
      <c r="J852" s="259"/>
      <c r="K852" s="249"/>
      <c r="L852" s="249"/>
      <c r="M852" s="258"/>
      <c r="N852" s="258"/>
      <c r="O852" s="258"/>
      <c r="P852" s="258"/>
      <c r="Q852" s="258"/>
      <c r="R852" s="258"/>
      <c r="S852" s="258"/>
      <c r="T852" s="258"/>
      <c r="U852" s="258"/>
      <c r="V852" s="258"/>
      <c r="W852" s="258"/>
      <c r="X852" s="258"/>
      <c r="Y852" s="258"/>
      <c r="Z852" s="258"/>
    </row>
    <row r="853" spans="1:26" ht="14.25" customHeight="1" x14ac:dyDescent="0.3">
      <c r="A853" s="256"/>
      <c r="B853" s="256"/>
      <c r="C853" s="257"/>
      <c r="D853" s="213"/>
      <c r="E853" s="231"/>
      <c r="F853" s="231"/>
      <c r="G853" s="213"/>
      <c r="H853" s="258"/>
      <c r="I853" s="213"/>
      <c r="J853" s="259"/>
      <c r="K853" s="249"/>
      <c r="L853" s="249"/>
      <c r="M853" s="258"/>
      <c r="N853" s="258"/>
      <c r="O853" s="258"/>
      <c r="P853" s="258"/>
      <c r="Q853" s="258"/>
      <c r="R853" s="258"/>
      <c r="S853" s="258"/>
      <c r="T853" s="258"/>
      <c r="U853" s="258"/>
      <c r="V853" s="258"/>
      <c r="W853" s="258"/>
      <c r="X853" s="258"/>
      <c r="Y853" s="258"/>
      <c r="Z853" s="258"/>
    </row>
    <row r="854" spans="1:26" ht="14.25" customHeight="1" x14ac:dyDescent="0.3">
      <c r="A854" s="256"/>
      <c r="B854" s="256"/>
      <c r="C854" s="257"/>
      <c r="D854" s="213"/>
      <c r="E854" s="231"/>
      <c r="F854" s="231"/>
      <c r="G854" s="213"/>
      <c r="H854" s="258"/>
      <c r="I854" s="213"/>
      <c r="J854" s="259"/>
      <c r="K854" s="249"/>
      <c r="L854" s="249"/>
      <c r="M854" s="258"/>
      <c r="N854" s="258"/>
      <c r="O854" s="258"/>
      <c r="P854" s="258"/>
      <c r="Q854" s="258"/>
      <c r="R854" s="258"/>
      <c r="S854" s="258"/>
      <c r="T854" s="258"/>
      <c r="U854" s="258"/>
      <c r="V854" s="258"/>
      <c r="W854" s="258"/>
      <c r="X854" s="258"/>
      <c r="Y854" s="258"/>
      <c r="Z854" s="258"/>
    </row>
    <row r="855" spans="1:26" ht="14.25" customHeight="1" x14ac:dyDescent="0.3">
      <c r="A855" s="256"/>
      <c r="B855" s="256"/>
      <c r="C855" s="257"/>
      <c r="D855" s="213"/>
      <c r="E855" s="231"/>
      <c r="F855" s="231"/>
      <c r="G855" s="213"/>
      <c r="H855" s="258"/>
      <c r="I855" s="213"/>
      <c r="J855" s="259"/>
      <c r="K855" s="249"/>
      <c r="L855" s="249"/>
      <c r="M855" s="258"/>
      <c r="N855" s="258"/>
      <c r="O855" s="258"/>
      <c r="P855" s="258"/>
      <c r="Q855" s="258"/>
      <c r="R855" s="258"/>
      <c r="S855" s="258"/>
      <c r="T855" s="258"/>
      <c r="U855" s="258"/>
      <c r="V855" s="258"/>
      <c r="W855" s="258"/>
      <c r="X855" s="258"/>
      <c r="Y855" s="258"/>
      <c r="Z855" s="258"/>
    </row>
    <row r="856" spans="1:26" ht="14.25" customHeight="1" x14ac:dyDescent="0.3">
      <c r="A856" s="256"/>
      <c r="B856" s="256"/>
      <c r="C856" s="257"/>
      <c r="D856" s="213"/>
      <c r="E856" s="231"/>
      <c r="F856" s="231"/>
      <c r="G856" s="213"/>
      <c r="H856" s="258"/>
      <c r="I856" s="213"/>
      <c r="J856" s="259"/>
      <c r="K856" s="249"/>
      <c r="L856" s="249"/>
      <c r="M856" s="258"/>
      <c r="N856" s="258"/>
      <c r="O856" s="258"/>
      <c r="P856" s="258"/>
      <c r="Q856" s="258"/>
      <c r="R856" s="258"/>
      <c r="S856" s="258"/>
      <c r="T856" s="258"/>
      <c r="U856" s="258"/>
      <c r="V856" s="258"/>
      <c r="W856" s="258"/>
      <c r="X856" s="258"/>
      <c r="Y856" s="258"/>
      <c r="Z856" s="258"/>
    </row>
    <row r="857" spans="1:26" ht="14.25" customHeight="1" x14ac:dyDescent="0.3">
      <c r="A857" s="256"/>
      <c r="B857" s="256"/>
      <c r="C857" s="257"/>
      <c r="D857" s="213"/>
      <c r="E857" s="231"/>
      <c r="F857" s="231"/>
      <c r="G857" s="213"/>
      <c r="H857" s="258"/>
      <c r="I857" s="213"/>
      <c r="J857" s="259"/>
      <c r="K857" s="249"/>
      <c r="L857" s="249"/>
      <c r="M857" s="258"/>
      <c r="N857" s="258"/>
      <c r="O857" s="258"/>
      <c r="P857" s="258"/>
      <c r="Q857" s="258"/>
      <c r="R857" s="258"/>
      <c r="S857" s="258"/>
      <c r="T857" s="258"/>
      <c r="U857" s="258"/>
      <c r="V857" s="258"/>
      <c r="W857" s="258"/>
      <c r="X857" s="258"/>
      <c r="Y857" s="258"/>
      <c r="Z857" s="258"/>
    </row>
    <row r="858" spans="1:26" ht="14.25" customHeight="1" x14ac:dyDescent="0.3">
      <c r="A858" s="256"/>
      <c r="B858" s="256"/>
      <c r="C858" s="257"/>
      <c r="D858" s="213"/>
      <c r="E858" s="231"/>
      <c r="F858" s="231"/>
      <c r="G858" s="213"/>
      <c r="H858" s="258"/>
      <c r="I858" s="213"/>
      <c r="J858" s="259"/>
      <c r="K858" s="249"/>
      <c r="L858" s="249"/>
      <c r="M858" s="258"/>
      <c r="N858" s="258"/>
      <c r="O858" s="258"/>
      <c r="P858" s="258"/>
      <c r="Q858" s="258"/>
      <c r="R858" s="258"/>
      <c r="S858" s="258"/>
      <c r="T858" s="258"/>
      <c r="U858" s="258"/>
      <c r="V858" s="258"/>
      <c r="W858" s="258"/>
      <c r="X858" s="258"/>
      <c r="Y858" s="258"/>
      <c r="Z858" s="258"/>
    </row>
    <row r="859" spans="1:26" ht="14.25" customHeight="1" x14ac:dyDescent="0.3">
      <c r="A859" s="256"/>
      <c r="B859" s="256"/>
      <c r="C859" s="257"/>
      <c r="D859" s="213"/>
      <c r="E859" s="231"/>
      <c r="F859" s="231"/>
      <c r="G859" s="213"/>
      <c r="H859" s="258"/>
      <c r="I859" s="213"/>
      <c r="J859" s="259"/>
      <c r="K859" s="249"/>
      <c r="L859" s="249"/>
      <c r="M859" s="258"/>
      <c r="N859" s="258"/>
      <c r="O859" s="258"/>
      <c r="P859" s="258"/>
      <c r="Q859" s="258"/>
      <c r="R859" s="258"/>
      <c r="S859" s="258"/>
      <c r="T859" s="258"/>
      <c r="U859" s="258"/>
      <c r="V859" s="258"/>
      <c r="W859" s="258"/>
      <c r="X859" s="258"/>
      <c r="Y859" s="258"/>
      <c r="Z859" s="258"/>
    </row>
    <row r="860" spans="1:26" ht="14.25" customHeight="1" x14ac:dyDescent="0.3">
      <c r="A860" s="256"/>
      <c r="B860" s="256"/>
      <c r="C860" s="257"/>
      <c r="D860" s="213"/>
      <c r="E860" s="231"/>
      <c r="F860" s="231"/>
      <c r="G860" s="213"/>
      <c r="H860" s="258"/>
      <c r="I860" s="213"/>
      <c r="J860" s="259"/>
      <c r="K860" s="249"/>
      <c r="L860" s="249"/>
      <c r="M860" s="258"/>
      <c r="N860" s="258"/>
      <c r="O860" s="258"/>
      <c r="P860" s="258"/>
      <c r="Q860" s="258"/>
      <c r="R860" s="258"/>
      <c r="S860" s="258"/>
      <c r="T860" s="258"/>
      <c r="U860" s="258"/>
      <c r="V860" s="258"/>
      <c r="W860" s="258"/>
      <c r="X860" s="258"/>
      <c r="Y860" s="258"/>
      <c r="Z860" s="258"/>
    </row>
    <row r="861" spans="1:26" ht="14.25" customHeight="1" x14ac:dyDescent="0.3">
      <c r="A861" s="256"/>
      <c r="B861" s="256"/>
      <c r="C861" s="257"/>
      <c r="D861" s="213"/>
      <c r="E861" s="231"/>
      <c r="F861" s="231"/>
      <c r="G861" s="213"/>
      <c r="H861" s="258"/>
      <c r="I861" s="213"/>
      <c r="J861" s="259"/>
      <c r="K861" s="249"/>
      <c r="L861" s="249"/>
      <c r="M861" s="258"/>
      <c r="N861" s="258"/>
      <c r="O861" s="258"/>
      <c r="P861" s="258"/>
      <c r="Q861" s="258"/>
      <c r="R861" s="258"/>
      <c r="S861" s="258"/>
      <c r="T861" s="258"/>
      <c r="U861" s="258"/>
      <c r="V861" s="258"/>
      <c r="W861" s="258"/>
      <c r="X861" s="258"/>
      <c r="Y861" s="258"/>
      <c r="Z861" s="258"/>
    </row>
    <row r="862" spans="1:26" ht="14.25" customHeight="1" x14ac:dyDescent="0.3">
      <c r="A862" s="256"/>
      <c r="B862" s="256"/>
      <c r="C862" s="257"/>
      <c r="D862" s="213"/>
      <c r="E862" s="231"/>
      <c r="F862" s="231"/>
      <c r="G862" s="213"/>
      <c r="H862" s="258"/>
      <c r="I862" s="213"/>
      <c r="J862" s="259"/>
      <c r="K862" s="249"/>
      <c r="L862" s="249"/>
      <c r="M862" s="258"/>
      <c r="N862" s="258"/>
      <c r="O862" s="258"/>
      <c r="P862" s="258"/>
      <c r="Q862" s="258"/>
      <c r="R862" s="258"/>
      <c r="S862" s="258"/>
      <c r="T862" s="258"/>
      <c r="U862" s="258"/>
      <c r="V862" s="258"/>
      <c r="W862" s="258"/>
      <c r="X862" s="258"/>
      <c r="Y862" s="258"/>
      <c r="Z862" s="258"/>
    </row>
    <row r="863" spans="1:26" ht="14.25" customHeight="1" x14ac:dyDescent="0.3">
      <c r="A863" s="256"/>
      <c r="B863" s="256"/>
      <c r="C863" s="257"/>
      <c r="D863" s="213"/>
      <c r="E863" s="231"/>
      <c r="F863" s="231"/>
      <c r="G863" s="213"/>
      <c r="H863" s="258"/>
      <c r="I863" s="213"/>
      <c r="J863" s="259"/>
      <c r="K863" s="249"/>
      <c r="L863" s="249"/>
      <c r="M863" s="258"/>
      <c r="N863" s="258"/>
      <c r="O863" s="258"/>
      <c r="P863" s="258"/>
      <c r="Q863" s="258"/>
      <c r="R863" s="258"/>
      <c r="S863" s="258"/>
      <c r="T863" s="258"/>
      <c r="U863" s="258"/>
      <c r="V863" s="258"/>
      <c r="W863" s="258"/>
      <c r="X863" s="258"/>
      <c r="Y863" s="258"/>
      <c r="Z863" s="258"/>
    </row>
    <row r="864" spans="1:26" ht="14.25" customHeight="1" x14ac:dyDescent="0.3">
      <c r="A864" s="256"/>
      <c r="B864" s="256"/>
      <c r="C864" s="257"/>
      <c r="D864" s="213"/>
      <c r="E864" s="231"/>
      <c r="F864" s="231"/>
      <c r="G864" s="213"/>
      <c r="H864" s="258"/>
      <c r="I864" s="213"/>
      <c r="J864" s="259"/>
      <c r="K864" s="249"/>
      <c r="L864" s="249"/>
      <c r="M864" s="258"/>
      <c r="N864" s="258"/>
      <c r="O864" s="258"/>
      <c r="P864" s="258"/>
      <c r="Q864" s="258"/>
      <c r="R864" s="258"/>
      <c r="S864" s="258"/>
      <c r="T864" s="258"/>
      <c r="U864" s="258"/>
      <c r="V864" s="258"/>
      <c r="W864" s="258"/>
      <c r="X864" s="258"/>
      <c r="Y864" s="258"/>
      <c r="Z864" s="258"/>
    </row>
    <row r="865" spans="1:26" ht="14.25" customHeight="1" x14ac:dyDescent="0.3">
      <c r="A865" s="256"/>
      <c r="B865" s="256"/>
      <c r="C865" s="257"/>
      <c r="D865" s="213"/>
      <c r="E865" s="231"/>
      <c r="F865" s="231"/>
      <c r="G865" s="213"/>
      <c r="H865" s="258"/>
      <c r="I865" s="213"/>
      <c r="J865" s="259"/>
      <c r="K865" s="249"/>
      <c r="L865" s="249"/>
      <c r="M865" s="258"/>
      <c r="N865" s="258"/>
      <c r="O865" s="258"/>
      <c r="P865" s="258"/>
      <c r="Q865" s="258"/>
      <c r="R865" s="258"/>
      <c r="S865" s="258"/>
      <c r="T865" s="258"/>
      <c r="U865" s="258"/>
      <c r="V865" s="258"/>
      <c r="W865" s="258"/>
      <c r="X865" s="258"/>
      <c r="Y865" s="258"/>
      <c r="Z865" s="258"/>
    </row>
    <row r="866" spans="1:26" ht="14.25" customHeight="1" x14ac:dyDescent="0.3">
      <c r="A866" s="256"/>
      <c r="B866" s="256"/>
      <c r="C866" s="257"/>
      <c r="D866" s="213"/>
      <c r="E866" s="231"/>
      <c r="F866" s="231"/>
      <c r="G866" s="213"/>
      <c r="H866" s="258"/>
      <c r="I866" s="213"/>
      <c r="J866" s="259"/>
      <c r="K866" s="249"/>
      <c r="L866" s="249"/>
      <c r="M866" s="258"/>
      <c r="N866" s="258"/>
      <c r="O866" s="258"/>
      <c r="P866" s="258"/>
      <c r="Q866" s="258"/>
      <c r="R866" s="258"/>
      <c r="S866" s="258"/>
      <c r="T866" s="258"/>
      <c r="U866" s="258"/>
      <c r="V866" s="258"/>
      <c r="W866" s="258"/>
      <c r="X866" s="258"/>
      <c r="Y866" s="258"/>
      <c r="Z866" s="258"/>
    </row>
    <row r="867" spans="1:26" ht="14.25" customHeight="1" x14ac:dyDescent="0.3">
      <c r="A867" s="256"/>
      <c r="B867" s="256"/>
      <c r="C867" s="257"/>
      <c r="D867" s="213"/>
      <c r="E867" s="231"/>
      <c r="F867" s="231"/>
      <c r="G867" s="213"/>
      <c r="H867" s="258"/>
      <c r="I867" s="213"/>
      <c r="J867" s="259"/>
      <c r="K867" s="249"/>
      <c r="L867" s="249"/>
      <c r="M867" s="258"/>
      <c r="N867" s="258"/>
      <c r="O867" s="258"/>
      <c r="P867" s="258"/>
      <c r="Q867" s="258"/>
      <c r="R867" s="258"/>
      <c r="S867" s="258"/>
      <c r="T867" s="258"/>
      <c r="U867" s="258"/>
      <c r="V867" s="258"/>
      <c r="W867" s="258"/>
      <c r="X867" s="258"/>
      <c r="Y867" s="258"/>
      <c r="Z867" s="258"/>
    </row>
    <row r="868" spans="1:26" ht="14.25" customHeight="1" x14ac:dyDescent="0.3">
      <c r="A868" s="256"/>
      <c r="B868" s="256"/>
      <c r="C868" s="257"/>
      <c r="D868" s="213"/>
      <c r="E868" s="231"/>
      <c r="F868" s="231"/>
      <c r="G868" s="213"/>
      <c r="H868" s="258"/>
      <c r="I868" s="213"/>
      <c r="J868" s="259"/>
      <c r="K868" s="249"/>
      <c r="L868" s="249"/>
      <c r="M868" s="258"/>
      <c r="N868" s="258"/>
      <c r="O868" s="258"/>
      <c r="P868" s="258"/>
      <c r="Q868" s="258"/>
      <c r="R868" s="258"/>
      <c r="S868" s="258"/>
      <c r="T868" s="258"/>
      <c r="U868" s="258"/>
      <c r="V868" s="258"/>
      <c r="W868" s="258"/>
      <c r="X868" s="258"/>
      <c r="Y868" s="258"/>
      <c r="Z868" s="258"/>
    </row>
    <row r="869" spans="1:26" ht="14.25" customHeight="1" x14ac:dyDescent="0.3">
      <c r="A869" s="256"/>
      <c r="B869" s="256"/>
      <c r="C869" s="257"/>
      <c r="D869" s="213"/>
      <c r="E869" s="231"/>
      <c r="F869" s="231"/>
      <c r="G869" s="213"/>
      <c r="H869" s="258"/>
      <c r="I869" s="213"/>
      <c r="J869" s="259"/>
      <c r="K869" s="249"/>
      <c r="L869" s="249"/>
      <c r="M869" s="258"/>
      <c r="N869" s="258"/>
      <c r="O869" s="258"/>
      <c r="P869" s="258"/>
      <c r="Q869" s="258"/>
      <c r="R869" s="258"/>
      <c r="S869" s="258"/>
      <c r="T869" s="258"/>
      <c r="U869" s="258"/>
      <c r="V869" s="258"/>
      <c r="W869" s="258"/>
      <c r="X869" s="258"/>
      <c r="Y869" s="258"/>
      <c r="Z869" s="258"/>
    </row>
    <row r="870" spans="1:26" ht="14.25" customHeight="1" x14ac:dyDescent="0.3">
      <c r="A870" s="256"/>
      <c r="B870" s="256"/>
      <c r="C870" s="257"/>
      <c r="D870" s="213"/>
      <c r="E870" s="231"/>
      <c r="F870" s="231"/>
      <c r="G870" s="213"/>
      <c r="H870" s="258"/>
      <c r="I870" s="213"/>
      <c r="J870" s="259"/>
      <c r="K870" s="249"/>
      <c r="L870" s="249"/>
      <c r="M870" s="258"/>
      <c r="N870" s="258"/>
      <c r="O870" s="258"/>
      <c r="P870" s="258"/>
      <c r="Q870" s="258"/>
      <c r="R870" s="258"/>
      <c r="S870" s="258"/>
      <c r="T870" s="258"/>
      <c r="U870" s="258"/>
      <c r="V870" s="258"/>
      <c r="W870" s="258"/>
      <c r="X870" s="258"/>
      <c r="Y870" s="258"/>
      <c r="Z870" s="258"/>
    </row>
    <row r="871" spans="1:26" ht="14.25" customHeight="1" x14ac:dyDescent="0.3">
      <c r="A871" s="256"/>
      <c r="B871" s="256"/>
      <c r="C871" s="257"/>
      <c r="D871" s="213"/>
      <c r="E871" s="231"/>
      <c r="F871" s="231"/>
      <c r="G871" s="213"/>
      <c r="H871" s="258"/>
      <c r="I871" s="213"/>
      <c r="J871" s="259"/>
      <c r="K871" s="249"/>
      <c r="L871" s="249"/>
      <c r="M871" s="258"/>
      <c r="N871" s="258"/>
      <c r="O871" s="258"/>
      <c r="P871" s="258"/>
      <c r="Q871" s="258"/>
      <c r="R871" s="258"/>
      <c r="S871" s="258"/>
      <c r="T871" s="258"/>
      <c r="U871" s="258"/>
      <c r="V871" s="258"/>
      <c r="W871" s="258"/>
      <c r="X871" s="258"/>
      <c r="Y871" s="258"/>
      <c r="Z871" s="258"/>
    </row>
    <row r="872" spans="1:26" ht="14.25" customHeight="1" x14ac:dyDescent="0.3">
      <c r="A872" s="256"/>
      <c r="B872" s="256"/>
      <c r="C872" s="257"/>
      <c r="D872" s="213"/>
      <c r="E872" s="231"/>
      <c r="F872" s="231"/>
      <c r="G872" s="213"/>
      <c r="H872" s="258"/>
      <c r="I872" s="213"/>
      <c r="J872" s="259"/>
      <c r="K872" s="249"/>
      <c r="L872" s="249"/>
      <c r="M872" s="258"/>
      <c r="N872" s="258"/>
      <c r="O872" s="258"/>
      <c r="P872" s="258"/>
      <c r="Q872" s="258"/>
      <c r="R872" s="258"/>
      <c r="S872" s="258"/>
      <c r="T872" s="258"/>
      <c r="U872" s="258"/>
      <c r="V872" s="258"/>
      <c r="W872" s="258"/>
      <c r="X872" s="258"/>
      <c r="Y872" s="258"/>
      <c r="Z872" s="258"/>
    </row>
    <row r="873" spans="1:26" ht="14.25" customHeight="1" x14ac:dyDescent="0.3">
      <c r="A873" s="256"/>
      <c r="B873" s="256"/>
      <c r="C873" s="257"/>
      <c r="D873" s="213"/>
      <c r="E873" s="231"/>
      <c r="F873" s="231"/>
      <c r="G873" s="213"/>
      <c r="H873" s="258"/>
      <c r="I873" s="213"/>
      <c r="J873" s="259"/>
      <c r="K873" s="249"/>
      <c r="L873" s="249"/>
      <c r="M873" s="258"/>
      <c r="N873" s="258"/>
      <c r="O873" s="258"/>
      <c r="P873" s="258"/>
      <c r="Q873" s="258"/>
      <c r="R873" s="258"/>
      <c r="S873" s="258"/>
      <c r="T873" s="258"/>
      <c r="U873" s="258"/>
      <c r="V873" s="258"/>
      <c r="W873" s="258"/>
      <c r="X873" s="258"/>
      <c r="Y873" s="258"/>
      <c r="Z873" s="258"/>
    </row>
    <row r="874" spans="1:26" ht="14.25" customHeight="1" x14ac:dyDescent="0.3">
      <c r="A874" s="256"/>
      <c r="B874" s="256"/>
      <c r="C874" s="257"/>
      <c r="D874" s="213"/>
      <c r="E874" s="231"/>
      <c r="F874" s="231"/>
      <c r="G874" s="213"/>
      <c r="H874" s="258"/>
      <c r="I874" s="213"/>
      <c r="J874" s="259"/>
      <c r="K874" s="249"/>
      <c r="L874" s="249"/>
      <c r="M874" s="258"/>
      <c r="N874" s="258"/>
      <c r="O874" s="258"/>
      <c r="P874" s="258"/>
      <c r="Q874" s="258"/>
      <c r="R874" s="258"/>
      <c r="S874" s="258"/>
      <c r="T874" s="258"/>
      <c r="U874" s="258"/>
      <c r="V874" s="258"/>
      <c r="W874" s="258"/>
      <c r="X874" s="258"/>
      <c r="Y874" s="258"/>
      <c r="Z874" s="258"/>
    </row>
    <row r="875" spans="1:26" ht="14.25" customHeight="1" x14ac:dyDescent="0.3">
      <c r="A875" s="256"/>
      <c r="B875" s="256"/>
      <c r="C875" s="257"/>
      <c r="D875" s="213"/>
      <c r="E875" s="231"/>
      <c r="F875" s="231"/>
      <c r="G875" s="213"/>
      <c r="H875" s="258"/>
      <c r="I875" s="213"/>
      <c r="J875" s="259"/>
      <c r="K875" s="249"/>
      <c r="L875" s="249"/>
      <c r="M875" s="258"/>
      <c r="N875" s="258"/>
      <c r="O875" s="258"/>
      <c r="P875" s="258"/>
      <c r="Q875" s="258"/>
      <c r="R875" s="258"/>
      <c r="S875" s="258"/>
      <c r="T875" s="258"/>
      <c r="U875" s="258"/>
      <c r="V875" s="258"/>
      <c r="W875" s="258"/>
      <c r="X875" s="258"/>
      <c r="Y875" s="258"/>
      <c r="Z875" s="258"/>
    </row>
    <row r="876" spans="1:26" ht="14.25" customHeight="1" x14ac:dyDescent="0.3">
      <c r="A876" s="256"/>
      <c r="B876" s="256"/>
      <c r="C876" s="257"/>
      <c r="D876" s="213"/>
      <c r="E876" s="231"/>
      <c r="F876" s="231"/>
      <c r="G876" s="213"/>
      <c r="H876" s="258"/>
      <c r="I876" s="213"/>
      <c r="J876" s="259"/>
      <c r="K876" s="249"/>
      <c r="L876" s="249"/>
      <c r="M876" s="258"/>
      <c r="N876" s="258"/>
      <c r="O876" s="258"/>
      <c r="P876" s="258"/>
      <c r="Q876" s="258"/>
      <c r="R876" s="258"/>
      <c r="S876" s="258"/>
      <c r="T876" s="258"/>
      <c r="U876" s="258"/>
      <c r="V876" s="258"/>
      <c r="W876" s="258"/>
      <c r="X876" s="258"/>
      <c r="Y876" s="258"/>
      <c r="Z876" s="258"/>
    </row>
    <row r="877" spans="1:26" ht="14.25" customHeight="1" x14ac:dyDescent="0.3">
      <c r="A877" s="256"/>
      <c r="B877" s="256"/>
      <c r="C877" s="257"/>
      <c r="D877" s="213"/>
      <c r="E877" s="231"/>
      <c r="F877" s="231"/>
      <c r="G877" s="213"/>
      <c r="H877" s="258"/>
      <c r="I877" s="213"/>
      <c r="J877" s="259"/>
      <c r="K877" s="249"/>
      <c r="L877" s="249"/>
      <c r="M877" s="258"/>
      <c r="N877" s="258"/>
      <c r="O877" s="258"/>
      <c r="P877" s="258"/>
      <c r="Q877" s="258"/>
      <c r="R877" s="258"/>
      <c r="S877" s="258"/>
      <c r="T877" s="258"/>
      <c r="U877" s="258"/>
      <c r="V877" s="258"/>
      <c r="W877" s="258"/>
      <c r="X877" s="258"/>
      <c r="Y877" s="258"/>
      <c r="Z877" s="258"/>
    </row>
    <row r="878" spans="1:26" ht="14.25" customHeight="1" x14ac:dyDescent="0.3">
      <c r="A878" s="256"/>
      <c r="B878" s="256"/>
      <c r="C878" s="257"/>
      <c r="D878" s="213"/>
      <c r="E878" s="231"/>
      <c r="F878" s="231"/>
      <c r="G878" s="213"/>
      <c r="H878" s="258"/>
      <c r="I878" s="213"/>
      <c r="J878" s="259"/>
      <c r="K878" s="249"/>
      <c r="L878" s="249"/>
      <c r="M878" s="258"/>
      <c r="N878" s="258"/>
      <c r="O878" s="258"/>
      <c r="P878" s="258"/>
      <c r="Q878" s="258"/>
      <c r="R878" s="258"/>
      <c r="S878" s="258"/>
      <c r="T878" s="258"/>
      <c r="U878" s="258"/>
      <c r="V878" s="258"/>
      <c r="W878" s="258"/>
      <c r="X878" s="258"/>
      <c r="Y878" s="258"/>
      <c r="Z878" s="258"/>
    </row>
    <row r="879" spans="1:26" ht="14.25" customHeight="1" x14ac:dyDescent="0.3">
      <c r="A879" s="256"/>
      <c r="B879" s="256"/>
      <c r="C879" s="257"/>
      <c r="D879" s="213"/>
      <c r="E879" s="231"/>
      <c r="F879" s="231"/>
      <c r="G879" s="213"/>
      <c r="H879" s="258"/>
      <c r="I879" s="213"/>
      <c r="J879" s="259"/>
      <c r="K879" s="249"/>
      <c r="L879" s="249"/>
      <c r="M879" s="258"/>
      <c r="N879" s="258"/>
      <c r="O879" s="258"/>
      <c r="P879" s="258"/>
      <c r="Q879" s="258"/>
      <c r="R879" s="258"/>
      <c r="S879" s="258"/>
      <c r="T879" s="258"/>
      <c r="U879" s="258"/>
      <c r="V879" s="258"/>
      <c r="W879" s="258"/>
      <c r="X879" s="258"/>
      <c r="Y879" s="258"/>
      <c r="Z879" s="258"/>
    </row>
    <row r="880" spans="1:26" ht="14.25" customHeight="1" x14ac:dyDescent="0.3">
      <c r="A880" s="256"/>
      <c r="B880" s="256"/>
      <c r="C880" s="257"/>
      <c r="D880" s="213"/>
      <c r="E880" s="231"/>
      <c r="F880" s="231"/>
      <c r="G880" s="213"/>
      <c r="H880" s="258"/>
      <c r="I880" s="213"/>
      <c r="J880" s="259"/>
      <c r="K880" s="249"/>
      <c r="L880" s="249"/>
      <c r="M880" s="258"/>
      <c r="N880" s="258"/>
      <c r="O880" s="258"/>
      <c r="P880" s="258"/>
      <c r="Q880" s="258"/>
      <c r="R880" s="258"/>
      <c r="S880" s="258"/>
      <c r="T880" s="258"/>
      <c r="U880" s="258"/>
      <c r="V880" s="258"/>
      <c r="W880" s="258"/>
      <c r="X880" s="258"/>
      <c r="Y880" s="258"/>
      <c r="Z880" s="258"/>
    </row>
    <row r="881" spans="1:26" ht="14.25" customHeight="1" x14ac:dyDescent="0.3">
      <c r="A881" s="256"/>
      <c r="B881" s="256"/>
      <c r="C881" s="257"/>
      <c r="D881" s="213"/>
      <c r="E881" s="231"/>
      <c r="F881" s="231"/>
      <c r="G881" s="213"/>
      <c r="H881" s="258"/>
      <c r="I881" s="213"/>
      <c r="J881" s="259"/>
      <c r="K881" s="249"/>
      <c r="L881" s="249"/>
      <c r="M881" s="258"/>
      <c r="N881" s="258"/>
      <c r="O881" s="258"/>
      <c r="P881" s="258"/>
      <c r="Q881" s="258"/>
      <c r="R881" s="258"/>
      <c r="S881" s="258"/>
      <c r="T881" s="258"/>
      <c r="U881" s="258"/>
      <c r="V881" s="258"/>
      <c r="W881" s="258"/>
      <c r="X881" s="258"/>
      <c r="Y881" s="258"/>
      <c r="Z881" s="258"/>
    </row>
    <row r="882" spans="1:26" ht="14.25" customHeight="1" x14ac:dyDescent="0.3">
      <c r="A882" s="256"/>
      <c r="B882" s="256"/>
      <c r="C882" s="257"/>
      <c r="D882" s="213"/>
      <c r="E882" s="231"/>
      <c r="F882" s="231"/>
      <c r="G882" s="213"/>
      <c r="H882" s="258"/>
      <c r="I882" s="213"/>
      <c r="J882" s="259"/>
      <c r="K882" s="249"/>
      <c r="L882" s="249"/>
      <c r="M882" s="258"/>
      <c r="N882" s="258"/>
      <c r="O882" s="258"/>
      <c r="P882" s="258"/>
      <c r="Q882" s="258"/>
      <c r="R882" s="258"/>
      <c r="S882" s="258"/>
      <c r="T882" s="258"/>
      <c r="U882" s="258"/>
      <c r="V882" s="258"/>
      <c r="W882" s="258"/>
      <c r="X882" s="258"/>
      <c r="Y882" s="258"/>
      <c r="Z882" s="258"/>
    </row>
    <row r="883" spans="1:26" ht="14.25" customHeight="1" x14ac:dyDescent="0.3">
      <c r="A883" s="256"/>
      <c r="B883" s="256"/>
      <c r="C883" s="257"/>
      <c r="D883" s="213"/>
      <c r="E883" s="231"/>
      <c r="F883" s="231"/>
      <c r="G883" s="213"/>
      <c r="H883" s="258"/>
      <c r="I883" s="213"/>
      <c r="J883" s="259"/>
      <c r="K883" s="249"/>
      <c r="L883" s="249"/>
      <c r="M883" s="258"/>
      <c r="N883" s="258"/>
      <c r="O883" s="258"/>
      <c r="P883" s="258"/>
      <c r="Q883" s="258"/>
      <c r="R883" s="258"/>
      <c r="S883" s="258"/>
      <c r="T883" s="258"/>
      <c r="U883" s="258"/>
      <c r="V883" s="258"/>
      <c r="W883" s="258"/>
      <c r="X883" s="258"/>
      <c r="Y883" s="258"/>
      <c r="Z883" s="258"/>
    </row>
    <row r="884" spans="1:26" ht="14.25" customHeight="1" x14ac:dyDescent="0.3">
      <c r="A884" s="256"/>
      <c r="B884" s="256"/>
      <c r="C884" s="257"/>
      <c r="D884" s="213"/>
      <c r="E884" s="231"/>
      <c r="F884" s="231"/>
      <c r="G884" s="213"/>
      <c r="H884" s="258"/>
      <c r="I884" s="213"/>
      <c r="J884" s="259"/>
      <c r="K884" s="249"/>
      <c r="L884" s="249"/>
      <c r="M884" s="258"/>
      <c r="N884" s="258"/>
      <c r="O884" s="258"/>
      <c r="P884" s="258"/>
      <c r="Q884" s="258"/>
      <c r="R884" s="258"/>
      <c r="S884" s="258"/>
      <c r="T884" s="258"/>
      <c r="U884" s="258"/>
      <c r="V884" s="258"/>
      <c r="W884" s="258"/>
      <c r="X884" s="258"/>
      <c r="Y884" s="258"/>
      <c r="Z884" s="258"/>
    </row>
    <row r="885" spans="1:26" ht="14.25" customHeight="1" x14ac:dyDescent="0.3">
      <c r="A885" s="256"/>
      <c r="B885" s="256"/>
      <c r="C885" s="257"/>
      <c r="D885" s="213"/>
      <c r="E885" s="231"/>
      <c r="F885" s="231"/>
      <c r="G885" s="213"/>
      <c r="H885" s="258"/>
      <c r="I885" s="213"/>
      <c r="J885" s="259"/>
      <c r="K885" s="249"/>
      <c r="L885" s="249"/>
      <c r="M885" s="258"/>
      <c r="N885" s="258"/>
      <c r="O885" s="258"/>
      <c r="P885" s="258"/>
      <c r="Q885" s="258"/>
      <c r="R885" s="258"/>
      <c r="S885" s="258"/>
      <c r="T885" s="258"/>
      <c r="U885" s="258"/>
      <c r="V885" s="258"/>
      <c r="W885" s="258"/>
      <c r="X885" s="258"/>
      <c r="Y885" s="258"/>
      <c r="Z885" s="258"/>
    </row>
    <row r="886" spans="1:26" ht="14.25" customHeight="1" x14ac:dyDescent="0.3">
      <c r="A886" s="256"/>
      <c r="B886" s="256"/>
      <c r="C886" s="257"/>
      <c r="D886" s="213"/>
      <c r="E886" s="231"/>
      <c r="F886" s="231"/>
      <c r="G886" s="213"/>
      <c r="H886" s="258"/>
      <c r="I886" s="213"/>
      <c r="J886" s="259"/>
      <c r="K886" s="249"/>
      <c r="L886" s="249"/>
      <c r="M886" s="258"/>
      <c r="N886" s="258"/>
      <c r="O886" s="258"/>
      <c r="P886" s="258"/>
      <c r="Q886" s="258"/>
      <c r="R886" s="258"/>
      <c r="S886" s="258"/>
      <c r="T886" s="258"/>
      <c r="U886" s="258"/>
      <c r="V886" s="258"/>
      <c r="W886" s="258"/>
      <c r="X886" s="258"/>
      <c r="Y886" s="258"/>
      <c r="Z886" s="258"/>
    </row>
    <row r="887" spans="1:26" ht="14.25" customHeight="1" x14ac:dyDescent="0.3">
      <c r="A887" s="256"/>
      <c r="B887" s="256"/>
      <c r="C887" s="257"/>
      <c r="D887" s="213"/>
      <c r="E887" s="231"/>
      <c r="F887" s="231"/>
      <c r="G887" s="213"/>
      <c r="H887" s="258"/>
      <c r="I887" s="213"/>
      <c r="J887" s="259"/>
      <c r="K887" s="249"/>
      <c r="L887" s="249"/>
      <c r="M887" s="258"/>
      <c r="N887" s="258"/>
      <c r="O887" s="258"/>
      <c r="P887" s="258"/>
      <c r="Q887" s="258"/>
      <c r="R887" s="258"/>
      <c r="S887" s="258"/>
      <c r="T887" s="258"/>
      <c r="U887" s="258"/>
      <c r="V887" s="258"/>
      <c r="W887" s="258"/>
      <c r="X887" s="258"/>
      <c r="Y887" s="258"/>
      <c r="Z887" s="258"/>
    </row>
    <row r="888" spans="1:26" ht="14.25" customHeight="1" x14ac:dyDescent="0.3">
      <c r="A888" s="256"/>
      <c r="B888" s="256"/>
      <c r="C888" s="257"/>
      <c r="D888" s="213"/>
      <c r="E888" s="231"/>
      <c r="F888" s="231"/>
      <c r="G888" s="213"/>
      <c r="H888" s="258"/>
      <c r="I888" s="213"/>
      <c r="J888" s="259"/>
      <c r="K888" s="249"/>
      <c r="L888" s="249"/>
      <c r="M888" s="258"/>
      <c r="N888" s="258"/>
      <c r="O888" s="258"/>
      <c r="P888" s="258"/>
      <c r="Q888" s="258"/>
      <c r="R888" s="258"/>
      <c r="S888" s="258"/>
      <c r="T888" s="258"/>
      <c r="U888" s="258"/>
      <c r="V888" s="258"/>
      <c r="W888" s="258"/>
      <c r="X888" s="258"/>
      <c r="Y888" s="258"/>
      <c r="Z888" s="258"/>
    </row>
    <row r="889" spans="1:26" ht="14.25" customHeight="1" x14ac:dyDescent="0.3">
      <c r="A889" s="256"/>
      <c r="B889" s="256"/>
      <c r="C889" s="257"/>
      <c r="D889" s="213"/>
      <c r="E889" s="231"/>
      <c r="F889" s="231"/>
      <c r="G889" s="213"/>
      <c r="H889" s="258"/>
      <c r="I889" s="213"/>
      <c r="J889" s="259"/>
      <c r="K889" s="249"/>
      <c r="L889" s="249"/>
      <c r="M889" s="258"/>
      <c r="N889" s="258"/>
      <c r="O889" s="258"/>
      <c r="P889" s="258"/>
      <c r="Q889" s="258"/>
      <c r="R889" s="258"/>
      <c r="S889" s="258"/>
      <c r="T889" s="258"/>
      <c r="U889" s="258"/>
      <c r="V889" s="258"/>
      <c r="W889" s="258"/>
      <c r="X889" s="258"/>
      <c r="Y889" s="258"/>
      <c r="Z889" s="258"/>
    </row>
    <row r="890" spans="1:26" ht="14.25" customHeight="1" x14ac:dyDescent="0.3">
      <c r="A890" s="256"/>
      <c r="B890" s="256"/>
      <c r="C890" s="257"/>
      <c r="D890" s="213"/>
      <c r="E890" s="231"/>
      <c r="F890" s="231"/>
      <c r="G890" s="213"/>
      <c r="H890" s="258"/>
      <c r="I890" s="213"/>
      <c r="J890" s="259"/>
      <c r="K890" s="249"/>
      <c r="L890" s="249"/>
      <c r="M890" s="258"/>
      <c r="N890" s="258"/>
      <c r="O890" s="258"/>
      <c r="P890" s="258"/>
      <c r="Q890" s="258"/>
      <c r="R890" s="258"/>
      <c r="S890" s="258"/>
      <c r="T890" s="258"/>
      <c r="U890" s="258"/>
      <c r="V890" s="258"/>
      <c r="W890" s="258"/>
      <c r="X890" s="258"/>
      <c r="Y890" s="258"/>
      <c r="Z890" s="258"/>
    </row>
    <row r="891" spans="1:26" ht="14.25" customHeight="1" x14ac:dyDescent="0.3">
      <c r="A891" s="256"/>
      <c r="B891" s="256"/>
      <c r="C891" s="257"/>
      <c r="D891" s="213"/>
      <c r="E891" s="231"/>
      <c r="F891" s="231"/>
      <c r="G891" s="213"/>
      <c r="H891" s="258"/>
      <c r="I891" s="213"/>
      <c r="J891" s="259"/>
      <c r="K891" s="249"/>
      <c r="L891" s="249"/>
      <c r="M891" s="258"/>
      <c r="N891" s="258"/>
      <c r="O891" s="258"/>
      <c r="P891" s="258"/>
      <c r="Q891" s="258"/>
      <c r="R891" s="258"/>
      <c r="S891" s="258"/>
      <c r="T891" s="258"/>
      <c r="U891" s="258"/>
      <c r="V891" s="258"/>
      <c r="W891" s="258"/>
      <c r="X891" s="258"/>
      <c r="Y891" s="258"/>
      <c r="Z891" s="258"/>
    </row>
    <row r="892" spans="1:26" ht="14.25" customHeight="1" x14ac:dyDescent="0.3">
      <c r="A892" s="256"/>
      <c r="B892" s="256"/>
      <c r="C892" s="257"/>
      <c r="D892" s="213"/>
      <c r="E892" s="231"/>
      <c r="F892" s="231"/>
      <c r="G892" s="213"/>
      <c r="H892" s="258"/>
      <c r="I892" s="213"/>
      <c r="J892" s="259"/>
      <c r="K892" s="249"/>
      <c r="L892" s="249"/>
      <c r="M892" s="258"/>
      <c r="N892" s="258"/>
      <c r="O892" s="258"/>
      <c r="P892" s="258"/>
      <c r="Q892" s="258"/>
      <c r="R892" s="258"/>
      <c r="S892" s="258"/>
      <c r="T892" s="258"/>
      <c r="U892" s="258"/>
      <c r="V892" s="258"/>
      <c r="W892" s="258"/>
      <c r="X892" s="258"/>
      <c r="Y892" s="258"/>
      <c r="Z892" s="258"/>
    </row>
    <row r="893" spans="1:26" ht="14.25" customHeight="1" x14ac:dyDescent="0.3">
      <c r="A893" s="256"/>
      <c r="B893" s="256"/>
      <c r="C893" s="257"/>
      <c r="D893" s="213"/>
      <c r="E893" s="231"/>
      <c r="F893" s="231"/>
      <c r="G893" s="213"/>
      <c r="H893" s="258"/>
      <c r="I893" s="213"/>
      <c r="J893" s="259"/>
      <c r="K893" s="249"/>
      <c r="L893" s="249"/>
      <c r="M893" s="258"/>
      <c r="N893" s="258"/>
      <c r="O893" s="258"/>
      <c r="P893" s="258"/>
      <c r="Q893" s="258"/>
      <c r="R893" s="258"/>
      <c r="S893" s="258"/>
      <c r="T893" s="258"/>
      <c r="U893" s="258"/>
      <c r="V893" s="258"/>
      <c r="W893" s="258"/>
      <c r="X893" s="258"/>
      <c r="Y893" s="258"/>
      <c r="Z893" s="258"/>
    </row>
    <row r="894" spans="1:26" ht="14.25" customHeight="1" x14ac:dyDescent="0.3">
      <c r="A894" s="256"/>
      <c r="B894" s="256"/>
      <c r="C894" s="257"/>
      <c r="D894" s="213"/>
      <c r="E894" s="231"/>
      <c r="F894" s="231"/>
      <c r="G894" s="213"/>
      <c r="H894" s="258"/>
      <c r="I894" s="213"/>
      <c r="J894" s="259"/>
      <c r="K894" s="249"/>
      <c r="L894" s="249"/>
      <c r="M894" s="258"/>
      <c r="N894" s="258"/>
      <c r="O894" s="258"/>
      <c r="P894" s="258"/>
      <c r="Q894" s="258"/>
      <c r="R894" s="258"/>
      <c r="S894" s="258"/>
      <c r="T894" s="258"/>
      <c r="U894" s="258"/>
      <c r="V894" s="258"/>
      <c r="W894" s="258"/>
      <c r="X894" s="258"/>
      <c r="Y894" s="258"/>
      <c r="Z894" s="258"/>
    </row>
    <row r="895" spans="1:26" ht="14.25" customHeight="1" x14ac:dyDescent="0.3">
      <c r="A895" s="256"/>
      <c r="B895" s="256"/>
      <c r="C895" s="257"/>
      <c r="D895" s="213"/>
      <c r="E895" s="231"/>
      <c r="F895" s="231"/>
      <c r="G895" s="213"/>
      <c r="H895" s="258"/>
      <c r="I895" s="213"/>
      <c r="J895" s="259"/>
      <c r="K895" s="249"/>
      <c r="L895" s="249"/>
      <c r="M895" s="258"/>
      <c r="N895" s="258"/>
      <c r="O895" s="258"/>
      <c r="P895" s="258"/>
      <c r="Q895" s="258"/>
      <c r="R895" s="258"/>
      <c r="S895" s="258"/>
      <c r="T895" s="258"/>
      <c r="U895" s="258"/>
      <c r="V895" s="258"/>
      <c r="W895" s="258"/>
      <c r="X895" s="258"/>
      <c r="Y895" s="258"/>
      <c r="Z895" s="258"/>
    </row>
    <row r="896" spans="1:26" ht="14.25" customHeight="1" x14ac:dyDescent="0.3">
      <c r="A896" s="256"/>
      <c r="B896" s="256"/>
      <c r="C896" s="257"/>
      <c r="D896" s="213"/>
      <c r="E896" s="231"/>
      <c r="F896" s="231"/>
      <c r="G896" s="213"/>
      <c r="H896" s="258"/>
      <c r="I896" s="213"/>
      <c r="J896" s="259"/>
      <c r="K896" s="249"/>
      <c r="L896" s="249"/>
      <c r="M896" s="258"/>
      <c r="N896" s="258"/>
      <c r="O896" s="258"/>
      <c r="P896" s="258"/>
      <c r="Q896" s="258"/>
      <c r="R896" s="258"/>
      <c r="S896" s="258"/>
      <c r="T896" s="258"/>
      <c r="U896" s="258"/>
      <c r="V896" s="258"/>
      <c r="W896" s="258"/>
      <c r="X896" s="258"/>
      <c r="Y896" s="258"/>
      <c r="Z896" s="258"/>
    </row>
    <row r="897" spans="1:26" ht="14.25" customHeight="1" x14ac:dyDescent="0.3">
      <c r="A897" s="256"/>
      <c r="B897" s="256"/>
      <c r="C897" s="257"/>
      <c r="D897" s="213"/>
      <c r="E897" s="231"/>
      <c r="F897" s="231"/>
      <c r="G897" s="213"/>
      <c r="H897" s="258"/>
      <c r="I897" s="213"/>
      <c r="J897" s="259"/>
      <c r="K897" s="249"/>
      <c r="L897" s="249"/>
      <c r="M897" s="258"/>
      <c r="N897" s="258"/>
      <c r="O897" s="258"/>
      <c r="P897" s="258"/>
      <c r="Q897" s="258"/>
      <c r="R897" s="258"/>
      <c r="S897" s="258"/>
      <c r="T897" s="258"/>
      <c r="U897" s="258"/>
      <c r="V897" s="258"/>
      <c r="W897" s="258"/>
      <c r="X897" s="258"/>
      <c r="Y897" s="258"/>
      <c r="Z897" s="258"/>
    </row>
    <row r="898" spans="1:26" ht="14.25" customHeight="1" x14ac:dyDescent="0.3">
      <c r="A898" s="256"/>
      <c r="B898" s="256"/>
      <c r="C898" s="257"/>
      <c r="D898" s="213"/>
      <c r="E898" s="231"/>
      <c r="F898" s="231"/>
      <c r="G898" s="213"/>
      <c r="H898" s="258"/>
      <c r="I898" s="213"/>
      <c r="J898" s="259"/>
      <c r="K898" s="249"/>
      <c r="L898" s="249"/>
      <c r="M898" s="258"/>
      <c r="N898" s="258"/>
      <c r="O898" s="258"/>
      <c r="P898" s="258"/>
      <c r="Q898" s="258"/>
      <c r="R898" s="258"/>
      <c r="S898" s="258"/>
      <c r="T898" s="258"/>
      <c r="U898" s="258"/>
      <c r="V898" s="258"/>
      <c r="W898" s="258"/>
      <c r="X898" s="258"/>
      <c r="Y898" s="258"/>
      <c r="Z898" s="258"/>
    </row>
    <row r="899" spans="1:26" ht="14.25" customHeight="1" x14ac:dyDescent="0.3">
      <c r="A899" s="256"/>
      <c r="B899" s="256"/>
      <c r="C899" s="257"/>
      <c r="D899" s="213"/>
      <c r="E899" s="231"/>
      <c r="F899" s="231"/>
      <c r="G899" s="213"/>
      <c r="H899" s="258"/>
      <c r="I899" s="213"/>
      <c r="J899" s="259"/>
      <c r="K899" s="249"/>
      <c r="L899" s="249"/>
      <c r="M899" s="258"/>
      <c r="N899" s="258"/>
      <c r="O899" s="258"/>
      <c r="P899" s="258"/>
      <c r="Q899" s="258"/>
      <c r="R899" s="258"/>
      <c r="S899" s="258"/>
      <c r="T899" s="258"/>
      <c r="U899" s="258"/>
      <c r="V899" s="258"/>
      <c r="W899" s="258"/>
      <c r="X899" s="258"/>
      <c r="Y899" s="258"/>
      <c r="Z899" s="258"/>
    </row>
    <row r="900" spans="1:26" ht="14.25" customHeight="1" x14ac:dyDescent="0.3">
      <c r="A900" s="256"/>
      <c r="B900" s="256"/>
      <c r="C900" s="257"/>
      <c r="D900" s="213"/>
      <c r="E900" s="231"/>
      <c r="F900" s="231"/>
      <c r="G900" s="213"/>
      <c r="H900" s="258"/>
      <c r="I900" s="213"/>
      <c r="J900" s="259"/>
      <c r="K900" s="249"/>
      <c r="L900" s="249"/>
      <c r="M900" s="258"/>
      <c r="N900" s="258"/>
      <c r="O900" s="258"/>
      <c r="P900" s="258"/>
      <c r="Q900" s="258"/>
      <c r="R900" s="258"/>
      <c r="S900" s="258"/>
      <c r="T900" s="258"/>
      <c r="U900" s="258"/>
      <c r="V900" s="258"/>
      <c r="W900" s="258"/>
      <c r="X900" s="258"/>
      <c r="Y900" s="258"/>
      <c r="Z900" s="258"/>
    </row>
    <row r="901" spans="1:26" ht="14.25" customHeight="1" x14ac:dyDescent="0.3">
      <c r="A901" s="256"/>
      <c r="B901" s="256"/>
      <c r="C901" s="257"/>
      <c r="D901" s="213"/>
      <c r="E901" s="231"/>
      <c r="F901" s="231"/>
      <c r="G901" s="213"/>
      <c r="H901" s="258"/>
      <c r="I901" s="213"/>
      <c r="J901" s="259"/>
      <c r="K901" s="249"/>
      <c r="L901" s="249"/>
      <c r="M901" s="258"/>
      <c r="N901" s="258"/>
      <c r="O901" s="258"/>
      <c r="P901" s="258"/>
      <c r="Q901" s="258"/>
      <c r="R901" s="258"/>
      <c r="S901" s="258"/>
      <c r="T901" s="258"/>
      <c r="U901" s="258"/>
      <c r="V901" s="258"/>
      <c r="W901" s="258"/>
      <c r="X901" s="258"/>
      <c r="Y901" s="258"/>
      <c r="Z901" s="258"/>
    </row>
    <row r="902" spans="1:26" ht="14.25" customHeight="1" x14ac:dyDescent="0.3">
      <c r="A902" s="256"/>
      <c r="B902" s="256"/>
      <c r="C902" s="257"/>
      <c r="D902" s="213"/>
      <c r="E902" s="231"/>
      <c r="F902" s="231"/>
      <c r="G902" s="213"/>
      <c r="H902" s="258"/>
      <c r="I902" s="213"/>
      <c r="J902" s="259"/>
      <c r="K902" s="249"/>
      <c r="L902" s="249"/>
      <c r="M902" s="258"/>
      <c r="N902" s="258"/>
      <c r="O902" s="258"/>
      <c r="P902" s="258"/>
      <c r="Q902" s="258"/>
      <c r="R902" s="258"/>
      <c r="S902" s="258"/>
      <c r="T902" s="258"/>
      <c r="U902" s="258"/>
      <c r="V902" s="258"/>
      <c r="W902" s="258"/>
      <c r="X902" s="258"/>
      <c r="Y902" s="258"/>
      <c r="Z902" s="258"/>
    </row>
    <row r="903" spans="1:26" ht="14.25" customHeight="1" x14ac:dyDescent="0.3">
      <c r="A903" s="256"/>
      <c r="B903" s="256"/>
      <c r="C903" s="257"/>
      <c r="D903" s="213"/>
      <c r="E903" s="231"/>
      <c r="F903" s="231"/>
      <c r="G903" s="213"/>
      <c r="H903" s="258"/>
      <c r="I903" s="213"/>
      <c r="J903" s="259"/>
      <c r="K903" s="249"/>
      <c r="L903" s="249"/>
      <c r="M903" s="258"/>
      <c r="N903" s="258"/>
      <c r="O903" s="258"/>
      <c r="P903" s="258"/>
      <c r="Q903" s="258"/>
      <c r="R903" s="258"/>
      <c r="S903" s="258"/>
      <c r="T903" s="258"/>
      <c r="U903" s="258"/>
      <c r="V903" s="258"/>
      <c r="W903" s="258"/>
      <c r="X903" s="258"/>
      <c r="Y903" s="258"/>
      <c r="Z903" s="258"/>
    </row>
    <row r="904" spans="1:26" ht="14.25" customHeight="1" x14ac:dyDescent="0.3">
      <c r="A904" s="256"/>
      <c r="B904" s="256"/>
      <c r="C904" s="257"/>
      <c r="D904" s="213"/>
      <c r="E904" s="231"/>
      <c r="F904" s="231"/>
      <c r="G904" s="213"/>
      <c r="H904" s="258"/>
      <c r="I904" s="213"/>
      <c r="J904" s="259"/>
      <c r="K904" s="249"/>
      <c r="L904" s="249"/>
      <c r="M904" s="258"/>
      <c r="N904" s="258"/>
      <c r="O904" s="258"/>
      <c r="P904" s="258"/>
      <c r="Q904" s="258"/>
      <c r="R904" s="258"/>
      <c r="S904" s="258"/>
      <c r="T904" s="258"/>
      <c r="U904" s="258"/>
      <c r="V904" s="258"/>
      <c r="W904" s="258"/>
      <c r="X904" s="258"/>
      <c r="Y904" s="258"/>
      <c r="Z904" s="258"/>
    </row>
    <row r="905" spans="1:26" ht="14.25" customHeight="1" x14ac:dyDescent="0.3">
      <c r="A905" s="256"/>
      <c r="B905" s="256"/>
      <c r="C905" s="257"/>
      <c r="D905" s="213"/>
      <c r="E905" s="231"/>
      <c r="F905" s="231"/>
      <c r="G905" s="213"/>
      <c r="H905" s="258"/>
      <c r="I905" s="213"/>
      <c r="J905" s="259"/>
      <c r="K905" s="249"/>
      <c r="L905" s="249"/>
      <c r="M905" s="258"/>
      <c r="N905" s="258"/>
      <c r="O905" s="258"/>
      <c r="P905" s="258"/>
      <c r="Q905" s="258"/>
      <c r="R905" s="258"/>
      <c r="S905" s="258"/>
      <c r="T905" s="258"/>
      <c r="U905" s="258"/>
      <c r="V905" s="258"/>
      <c r="W905" s="258"/>
      <c r="X905" s="258"/>
      <c r="Y905" s="258"/>
      <c r="Z905" s="258"/>
    </row>
    <row r="906" spans="1:26" ht="14.25" customHeight="1" x14ac:dyDescent="0.3">
      <c r="A906" s="256"/>
      <c r="B906" s="256"/>
      <c r="C906" s="257"/>
      <c r="D906" s="213"/>
      <c r="E906" s="231"/>
      <c r="F906" s="231"/>
      <c r="G906" s="213"/>
      <c r="H906" s="258"/>
      <c r="I906" s="213"/>
      <c r="J906" s="259"/>
      <c r="K906" s="249"/>
      <c r="L906" s="249"/>
      <c r="M906" s="258"/>
      <c r="N906" s="258"/>
      <c r="O906" s="258"/>
      <c r="P906" s="258"/>
      <c r="Q906" s="258"/>
      <c r="R906" s="258"/>
      <c r="S906" s="258"/>
      <c r="T906" s="258"/>
      <c r="U906" s="258"/>
      <c r="V906" s="258"/>
      <c r="W906" s="258"/>
      <c r="X906" s="258"/>
      <c r="Y906" s="258"/>
      <c r="Z906" s="258"/>
    </row>
    <row r="907" spans="1:26" ht="14.25" customHeight="1" x14ac:dyDescent="0.3">
      <c r="A907" s="256"/>
      <c r="B907" s="256"/>
      <c r="C907" s="257"/>
      <c r="D907" s="213"/>
      <c r="E907" s="231"/>
      <c r="F907" s="231"/>
      <c r="G907" s="213"/>
      <c r="H907" s="258"/>
      <c r="I907" s="213"/>
      <c r="J907" s="259"/>
      <c r="K907" s="249"/>
      <c r="L907" s="249"/>
      <c r="M907" s="258"/>
      <c r="N907" s="258"/>
      <c r="O907" s="258"/>
      <c r="P907" s="258"/>
      <c r="Q907" s="258"/>
      <c r="R907" s="258"/>
      <c r="S907" s="258"/>
      <c r="T907" s="258"/>
      <c r="U907" s="258"/>
      <c r="V907" s="258"/>
      <c r="W907" s="258"/>
      <c r="X907" s="258"/>
      <c r="Y907" s="258"/>
      <c r="Z907" s="258"/>
    </row>
    <row r="908" spans="1:26" ht="14.25" customHeight="1" x14ac:dyDescent="0.3">
      <c r="A908" s="256"/>
      <c r="B908" s="256"/>
      <c r="C908" s="257"/>
      <c r="D908" s="213"/>
      <c r="E908" s="231"/>
      <c r="F908" s="231"/>
      <c r="G908" s="213"/>
      <c r="H908" s="258"/>
      <c r="I908" s="213"/>
      <c r="J908" s="259"/>
      <c r="K908" s="249"/>
      <c r="L908" s="249"/>
      <c r="M908" s="258"/>
      <c r="N908" s="258"/>
      <c r="O908" s="258"/>
      <c r="P908" s="258"/>
      <c r="Q908" s="258"/>
      <c r="R908" s="258"/>
      <c r="S908" s="258"/>
      <c r="T908" s="258"/>
      <c r="U908" s="258"/>
      <c r="V908" s="258"/>
      <c r="W908" s="258"/>
      <c r="X908" s="258"/>
      <c r="Y908" s="258"/>
      <c r="Z908" s="258"/>
    </row>
    <row r="909" spans="1:26" ht="14.25" customHeight="1" x14ac:dyDescent="0.3">
      <c r="A909" s="256"/>
      <c r="B909" s="256"/>
      <c r="C909" s="257"/>
      <c r="D909" s="213"/>
      <c r="E909" s="231"/>
      <c r="F909" s="231"/>
      <c r="G909" s="213"/>
      <c r="H909" s="258"/>
      <c r="I909" s="213"/>
      <c r="J909" s="259"/>
      <c r="K909" s="249"/>
      <c r="L909" s="249"/>
      <c r="M909" s="258"/>
      <c r="N909" s="258"/>
      <c r="O909" s="258"/>
      <c r="P909" s="258"/>
      <c r="Q909" s="258"/>
      <c r="R909" s="258"/>
      <c r="S909" s="258"/>
      <c r="T909" s="258"/>
      <c r="U909" s="258"/>
      <c r="V909" s="258"/>
      <c r="W909" s="258"/>
      <c r="X909" s="258"/>
      <c r="Y909" s="258"/>
      <c r="Z909" s="258"/>
    </row>
    <row r="910" spans="1:26" ht="14.25" customHeight="1" x14ac:dyDescent="0.3">
      <c r="A910" s="256"/>
      <c r="B910" s="256"/>
      <c r="C910" s="257"/>
      <c r="D910" s="213"/>
      <c r="E910" s="231"/>
      <c r="F910" s="231"/>
      <c r="G910" s="213"/>
      <c r="H910" s="258"/>
      <c r="I910" s="213"/>
      <c r="J910" s="259"/>
      <c r="K910" s="249"/>
      <c r="L910" s="249"/>
      <c r="M910" s="258"/>
      <c r="N910" s="258"/>
      <c r="O910" s="258"/>
      <c r="P910" s="258"/>
      <c r="Q910" s="258"/>
      <c r="R910" s="258"/>
      <c r="S910" s="258"/>
      <c r="T910" s="258"/>
      <c r="U910" s="258"/>
      <c r="V910" s="258"/>
      <c r="W910" s="258"/>
      <c r="X910" s="258"/>
      <c r="Y910" s="258"/>
      <c r="Z910" s="258"/>
    </row>
    <row r="911" spans="1:26" ht="14.25" customHeight="1" x14ac:dyDescent="0.3">
      <c r="A911" s="256"/>
      <c r="B911" s="256"/>
      <c r="C911" s="257"/>
      <c r="D911" s="213"/>
      <c r="E911" s="231"/>
      <c r="F911" s="231"/>
      <c r="G911" s="213"/>
      <c r="H911" s="258"/>
      <c r="I911" s="213"/>
      <c r="J911" s="259"/>
      <c r="K911" s="249"/>
      <c r="L911" s="249"/>
      <c r="M911" s="258"/>
      <c r="N911" s="258"/>
      <c r="O911" s="258"/>
      <c r="P911" s="258"/>
      <c r="Q911" s="258"/>
      <c r="R911" s="258"/>
      <c r="S911" s="258"/>
      <c r="T911" s="258"/>
      <c r="U911" s="258"/>
      <c r="V911" s="258"/>
      <c r="W911" s="258"/>
      <c r="X911" s="258"/>
      <c r="Y911" s="258"/>
      <c r="Z911" s="258"/>
    </row>
    <row r="912" spans="1:26" ht="14.25" customHeight="1" x14ac:dyDescent="0.3">
      <c r="A912" s="256"/>
      <c r="B912" s="256"/>
      <c r="C912" s="257"/>
      <c r="D912" s="213"/>
      <c r="E912" s="231"/>
      <c r="F912" s="231"/>
      <c r="G912" s="213"/>
      <c r="H912" s="258"/>
      <c r="I912" s="213"/>
      <c r="J912" s="259"/>
      <c r="K912" s="249"/>
      <c r="L912" s="249"/>
      <c r="M912" s="258"/>
      <c r="N912" s="258"/>
      <c r="O912" s="258"/>
      <c r="P912" s="258"/>
      <c r="Q912" s="258"/>
      <c r="R912" s="258"/>
      <c r="S912" s="258"/>
      <c r="T912" s="258"/>
      <c r="U912" s="258"/>
      <c r="V912" s="258"/>
      <c r="W912" s="258"/>
      <c r="X912" s="258"/>
      <c r="Y912" s="258"/>
      <c r="Z912" s="258"/>
    </row>
    <row r="913" spans="1:26" ht="14.25" customHeight="1" x14ac:dyDescent="0.3">
      <c r="A913" s="256"/>
      <c r="B913" s="256"/>
      <c r="C913" s="257"/>
      <c r="D913" s="213"/>
      <c r="E913" s="231"/>
      <c r="F913" s="231"/>
      <c r="G913" s="213"/>
      <c r="H913" s="258"/>
      <c r="I913" s="213"/>
      <c r="J913" s="259"/>
      <c r="K913" s="249"/>
      <c r="L913" s="249"/>
      <c r="M913" s="258"/>
      <c r="N913" s="258"/>
      <c r="O913" s="258"/>
      <c r="P913" s="258"/>
      <c r="Q913" s="258"/>
      <c r="R913" s="258"/>
      <c r="S913" s="258"/>
      <c r="T913" s="258"/>
      <c r="U913" s="258"/>
      <c r="V913" s="258"/>
      <c r="W913" s="258"/>
      <c r="X913" s="258"/>
      <c r="Y913" s="258"/>
      <c r="Z913" s="258"/>
    </row>
    <row r="914" spans="1:26" ht="14.25" customHeight="1" x14ac:dyDescent="0.3">
      <c r="A914" s="256"/>
      <c r="B914" s="256"/>
      <c r="C914" s="257"/>
      <c r="D914" s="213"/>
      <c r="E914" s="231"/>
      <c r="F914" s="231"/>
      <c r="G914" s="213"/>
      <c r="H914" s="258"/>
      <c r="I914" s="213"/>
      <c r="J914" s="259"/>
      <c r="K914" s="249"/>
      <c r="L914" s="249"/>
      <c r="M914" s="258"/>
      <c r="N914" s="258"/>
      <c r="O914" s="258"/>
      <c r="P914" s="258"/>
      <c r="Q914" s="258"/>
      <c r="R914" s="258"/>
      <c r="S914" s="258"/>
      <c r="T914" s="258"/>
      <c r="U914" s="258"/>
      <c r="V914" s="258"/>
      <c r="W914" s="258"/>
      <c r="X914" s="258"/>
      <c r="Y914" s="258"/>
      <c r="Z914" s="258"/>
    </row>
    <row r="915" spans="1:26" ht="14.25" customHeight="1" x14ac:dyDescent="0.3">
      <c r="A915" s="256"/>
      <c r="B915" s="256"/>
      <c r="C915" s="257"/>
      <c r="D915" s="213"/>
      <c r="E915" s="231"/>
      <c r="F915" s="231"/>
      <c r="G915" s="213"/>
      <c r="H915" s="258"/>
      <c r="I915" s="213"/>
      <c r="J915" s="259"/>
      <c r="K915" s="249"/>
      <c r="L915" s="249"/>
      <c r="M915" s="258"/>
      <c r="N915" s="258"/>
      <c r="O915" s="258"/>
      <c r="P915" s="258"/>
      <c r="Q915" s="258"/>
      <c r="R915" s="258"/>
      <c r="S915" s="258"/>
      <c r="T915" s="258"/>
      <c r="U915" s="258"/>
      <c r="V915" s="258"/>
      <c r="W915" s="258"/>
      <c r="X915" s="258"/>
      <c r="Y915" s="258"/>
      <c r="Z915" s="258"/>
    </row>
    <row r="916" spans="1:26" ht="14.25" customHeight="1" x14ac:dyDescent="0.3">
      <c r="A916" s="256"/>
      <c r="B916" s="256"/>
      <c r="C916" s="257"/>
      <c r="D916" s="213"/>
      <c r="E916" s="231"/>
      <c r="F916" s="231"/>
      <c r="G916" s="213"/>
      <c r="H916" s="258"/>
      <c r="I916" s="213"/>
      <c r="J916" s="259"/>
      <c r="K916" s="249"/>
      <c r="L916" s="249"/>
      <c r="M916" s="258"/>
      <c r="N916" s="258"/>
      <c r="O916" s="258"/>
      <c r="P916" s="258"/>
      <c r="Q916" s="258"/>
      <c r="R916" s="258"/>
      <c r="S916" s="258"/>
      <c r="T916" s="258"/>
      <c r="U916" s="258"/>
      <c r="V916" s="258"/>
      <c r="W916" s="258"/>
      <c r="X916" s="258"/>
      <c r="Y916" s="258"/>
      <c r="Z916" s="258"/>
    </row>
    <row r="917" spans="1:26" ht="14.25" customHeight="1" x14ac:dyDescent="0.3">
      <c r="A917" s="256"/>
      <c r="B917" s="256"/>
      <c r="C917" s="257"/>
      <c r="D917" s="213"/>
      <c r="E917" s="231"/>
      <c r="F917" s="231"/>
      <c r="G917" s="213"/>
      <c r="H917" s="258"/>
      <c r="I917" s="213"/>
      <c r="J917" s="259"/>
      <c r="K917" s="249"/>
      <c r="L917" s="249"/>
      <c r="M917" s="258"/>
      <c r="N917" s="258"/>
      <c r="O917" s="258"/>
      <c r="P917" s="258"/>
      <c r="Q917" s="258"/>
      <c r="R917" s="258"/>
      <c r="S917" s="258"/>
      <c r="T917" s="258"/>
      <c r="U917" s="258"/>
      <c r="V917" s="258"/>
      <c r="W917" s="258"/>
      <c r="X917" s="258"/>
      <c r="Y917" s="258"/>
      <c r="Z917" s="258"/>
    </row>
    <row r="918" spans="1:26" ht="14.25" customHeight="1" x14ac:dyDescent="0.3">
      <c r="A918" s="256"/>
      <c r="B918" s="256"/>
      <c r="C918" s="257"/>
      <c r="D918" s="213"/>
      <c r="E918" s="231"/>
      <c r="F918" s="231"/>
      <c r="G918" s="213"/>
      <c r="H918" s="258"/>
      <c r="I918" s="213"/>
      <c r="J918" s="259"/>
      <c r="K918" s="249"/>
      <c r="L918" s="249"/>
      <c r="M918" s="258"/>
      <c r="N918" s="258"/>
      <c r="O918" s="258"/>
      <c r="P918" s="258"/>
      <c r="Q918" s="258"/>
      <c r="R918" s="258"/>
      <c r="S918" s="258"/>
      <c r="T918" s="258"/>
      <c r="U918" s="258"/>
      <c r="V918" s="258"/>
      <c r="W918" s="258"/>
      <c r="X918" s="258"/>
      <c r="Y918" s="258"/>
      <c r="Z918" s="258"/>
    </row>
    <row r="919" spans="1:26" ht="14.25" customHeight="1" x14ac:dyDescent="0.3">
      <c r="A919" s="256"/>
      <c r="B919" s="256"/>
      <c r="C919" s="257"/>
      <c r="D919" s="213"/>
      <c r="E919" s="231"/>
      <c r="F919" s="231"/>
      <c r="G919" s="213"/>
      <c r="H919" s="258"/>
      <c r="I919" s="213"/>
      <c r="J919" s="259"/>
      <c r="K919" s="249"/>
      <c r="L919" s="249"/>
      <c r="M919" s="258"/>
      <c r="N919" s="258"/>
      <c r="O919" s="258"/>
      <c r="P919" s="258"/>
      <c r="Q919" s="258"/>
      <c r="R919" s="258"/>
      <c r="S919" s="258"/>
      <c r="T919" s="258"/>
      <c r="U919" s="258"/>
      <c r="V919" s="258"/>
      <c r="W919" s="258"/>
      <c r="X919" s="258"/>
      <c r="Y919" s="258"/>
      <c r="Z919" s="258"/>
    </row>
    <row r="920" spans="1:26" ht="14.25" customHeight="1" x14ac:dyDescent="0.3">
      <c r="A920" s="256"/>
      <c r="B920" s="256"/>
      <c r="C920" s="257"/>
      <c r="D920" s="213"/>
      <c r="E920" s="231"/>
      <c r="F920" s="231"/>
      <c r="G920" s="213"/>
      <c r="H920" s="258"/>
      <c r="I920" s="213"/>
      <c r="J920" s="259"/>
      <c r="K920" s="249"/>
      <c r="L920" s="249"/>
      <c r="M920" s="258"/>
      <c r="N920" s="258"/>
      <c r="O920" s="258"/>
      <c r="P920" s="258"/>
      <c r="Q920" s="258"/>
      <c r="R920" s="258"/>
      <c r="S920" s="258"/>
      <c r="T920" s="258"/>
      <c r="U920" s="258"/>
      <c r="V920" s="258"/>
      <c r="W920" s="258"/>
      <c r="X920" s="258"/>
      <c r="Y920" s="258"/>
      <c r="Z920" s="258"/>
    </row>
    <row r="921" spans="1:26" ht="14.25" customHeight="1" x14ac:dyDescent="0.3">
      <c r="A921" s="256"/>
      <c r="B921" s="256"/>
      <c r="C921" s="257"/>
      <c r="D921" s="213"/>
      <c r="E921" s="231"/>
      <c r="F921" s="231"/>
      <c r="G921" s="213"/>
      <c r="H921" s="258"/>
      <c r="I921" s="213"/>
      <c r="J921" s="259"/>
      <c r="K921" s="249"/>
      <c r="L921" s="249"/>
      <c r="M921" s="258"/>
      <c r="N921" s="258"/>
      <c r="O921" s="258"/>
      <c r="P921" s="258"/>
      <c r="Q921" s="258"/>
      <c r="R921" s="258"/>
      <c r="S921" s="258"/>
      <c r="T921" s="258"/>
      <c r="U921" s="258"/>
      <c r="V921" s="258"/>
      <c r="W921" s="258"/>
      <c r="X921" s="258"/>
      <c r="Y921" s="258"/>
      <c r="Z921" s="258"/>
    </row>
    <row r="922" spans="1:26" ht="14.25" customHeight="1" x14ac:dyDescent="0.3">
      <c r="A922" s="256"/>
      <c r="B922" s="256"/>
      <c r="C922" s="257"/>
      <c r="D922" s="213"/>
      <c r="E922" s="231"/>
      <c r="F922" s="231"/>
      <c r="G922" s="213"/>
      <c r="H922" s="258"/>
      <c r="I922" s="213"/>
      <c r="J922" s="259"/>
      <c r="K922" s="249"/>
      <c r="L922" s="249"/>
      <c r="M922" s="258"/>
      <c r="N922" s="258"/>
      <c r="O922" s="258"/>
      <c r="P922" s="258"/>
      <c r="Q922" s="258"/>
      <c r="R922" s="258"/>
      <c r="S922" s="258"/>
      <c r="T922" s="258"/>
      <c r="U922" s="258"/>
      <c r="V922" s="258"/>
      <c r="W922" s="258"/>
      <c r="X922" s="258"/>
      <c r="Y922" s="258"/>
      <c r="Z922" s="258"/>
    </row>
    <row r="923" spans="1:26" ht="14.25" customHeight="1" x14ac:dyDescent="0.3">
      <c r="A923" s="256"/>
      <c r="B923" s="256"/>
      <c r="C923" s="257"/>
      <c r="D923" s="213"/>
      <c r="E923" s="231"/>
      <c r="F923" s="231"/>
      <c r="G923" s="213"/>
      <c r="H923" s="258"/>
      <c r="I923" s="213"/>
      <c r="J923" s="259"/>
      <c r="K923" s="249"/>
      <c r="L923" s="249"/>
      <c r="M923" s="258"/>
      <c r="N923" s="258"/>
      <c r="O923" s="258"/>
      <c r="P923" s="258"/>
      <c r="Q923" s="258"/>
      <c r="R923" s="258"/>
      <c r="S923" s="258"/>
      <c r="T923" s="258"/>
      <c r="U923" s="258"/>
      <c r="V923" s="258"/>
      <c r="W923" s="258"/>
      <c r="X923" s="258"/>
      <c r="Y923" s="258"/>
      <c r="Z923" s="258"/>
    </row>
    <row r="924" spans="1:26" ht="14.25" customHeight="1" x14ac:dyDescent="0.3">
      <c r="A924" s="256"/>
      <c r="B924" s="256"/>
      <c r="C924" s="257"/>
      <c r="D924" s="213"/>
      <c r="E924" s="231"/>
      <c r="F924" s="231"/>
      <c r="G924" s="213"/>
      <c r="H924" s="258"/>
      <c r="I924" s="213"/>
      <c r="J924" s="259"/>
      <c r="K924" s="249"/>
      <c r="L924" s="249"/>
      <c r="M924" s="258"/>
      <c r="N924" s="258"/>
      <c r="O924" s="258"/>
      <c r="P924" s="258"/>
      <c r="Q924" s="258"/>
      <c r="R924" s="258"/>
      <c r="S924" s="258"/>
      <c r="T924" s="258"/>
      <c r="U924" s="258"/>
      <c r="V924" s="258"/>
      <c r="W924" s="258"/>
      <c r="X924" s="258"/>
      <c r="Y924" s="258"/>
      <c r="Z924" s="258"/>
    </row>
    <row r="925" spans="1:26" ht="14.25" customHeight="1" x14ac:dyDescent="0.3">
      <c r="A925" s="256"/>
      <c r="B925" s="256"/>
      <c r="C925" s="257"/>
      <c r="D925" s="213"/>
      <c r="E925" s="231"/>
      <c r="F925" s="231"/>
      <c r="G925" s="213"/>
      <c r="H925" s="258"/>
      <c r="I925" s="213"/>
      <c r="J925" s="259"/>
      <c r="K925" s="249"/>
      <c r="L925" s="249"/>
      <c r="M925" s="258"/>
      <c r="N925" s="258"/>
      <c r="O925" s="258"/>
      <c r="P925" s="258"/>
      <c r="Q925" s="258"/>
      <c r="R925" s="258"/>
      <c r="S925" s="258"/>
      <c r="T925" s="258"/>
      <c r="U925" s="258"/>
      <c r="V925" s="258"/>
      <c r="W925" s="258"/>
      <c r="X925" s="258"/>
      <c r="Y925" s="258"/>
      <c r="Z925" s="258"/>
    </row>
    <row r="926" spans="1:26" ht="14.25" customHeight="1" x14ac:dyDescent="0.3">
      <c r="A926" s="256"/>
      <c r="B926" s="256"/>
      <c r="C926" s="257"/>
      <c r="D926" s="213"/>
      <c r="E926" s="231"/>
      <c r="F926" s="231"/>
      <c r="G926" s="213"/>
      <c r="H926" s="258"/>
      <c r="I926" s="213"/>
      <c r="J926" s="259"/>
      <c r="K926" s="249"/>
      <c r="L926" s="249"/>
      <c r="M926" s="258"/>
      <c r="N926" s="258"/>
      <c r="O926" s="258"/>
      <c r="P926" s="258"/>
      <c r="Q926" s="258"/>
      <c r="R926" s="258"/>
      <c r="S926" s="258"/>
      <c r="T926" s="258"/>
      <c r="U926" s="258"/>
      <c r="V926" s="258"/>
      <c r="W926" s="258"/>
      <c r="X926" s="258"/>
      <c r="Y926" s="258"/>
      <c r="Z926" s="258"/>
    </row>
    <row r="927" spans="1:26" ht="14.25" customHeight="1" x14ac:dyDescent="0.3">
      <c r="A927" s="256"/>
      <c r="B927" s="256"/>
      <c r="C927" s="257"/>
      <c r="D927" s="213"/>
      <c r="E927" s="231"/>
      <c r="F927" s="231"/>
      <c r="G927" s="213"/>
      <c r="H927" s="258"/>
      <c r="I927" s="213"/>
      <c r="J927" s="259"/>
      <c r="K927" s="249"/>
      <c r="L927" s="249"/>
      <c r="M927" s="258"/>
      <c r="N927" s="258"/>
      <c r="O927" s="258"/>
      <c r="P927" s="258"/>
      <c r="Q927" s="258"/>
      <c r="R927" s="258"/>
      <c r="S927" s="258"/>
      <c r="T927" s="258"/>
      <c r="U927" s="258"/>
      <c r="V927" s="258"/>
      <c r="W927" s="258"/>
      <c r="X927" s="258"/>
      <c r="Y927" s="258"/>
      <c r="Z927" s="258"/>
    </row>
    <row r="928" spans="1:26" ht="14.25" customHeight="1" x14ac:dyDescent="0.3">
      <c r="A928" s="256"/>
      <c r="B928" s="256"/>
      <c r="C928" s="257"/>
      <c r="D928" s="213"/>
      <c r="E928" s="231"/>
      <c r="F928" s="231"/>
      <c r="G928" s="213"/>
      <c r="H928" s="258"/>
      <c r="I928" s="213"/>
      <c r="J928" s="259"/>
      <c r="K928" s="249"/>
      <c r="L928" s="249"/>
      <c r="M928" s="258"/>
      <c r="N928" s="258"/>
      <c r="O928" s="258"/>
      <c r="P928" s="258"/>
      <c r="Q928" s="258"/>
      <c r="R928" s="258"/>
      <c r="S928" s="258"/>
      <c r="T928" s="258"/>
      <c r="U928" s="258"/>
      <c r="V928" s="258"/>
      <c r="W928" s="258"/>
      <c r="X928" s="258"/>
      <c r="Y928" s="258"/>
      <c r="Z928" s="258"/>
    </row>
    <row r="929" spans="1:26" ht="14.25" customHeight="1" x14ac:dyDescent="0.3">
      <c r="A929" s="256"/>
      <c r="B929" s="256"/>
      <c r="C929" s="257"/>
      <c r="D929" s="213"/>
      <c r="E929" s="231"/>
      <c r="F929" s="231"/>
      <c r="G929" s="213"/>
      <c r="H929" s="258"/>
      <c r="I929" s="213"/>
      <c r="J929" s="259"/>
      <c r="K929" s="249"/>
      <c r="L929" s="249"/>
      <c r="M929" s="258"/>
      <c r="N929" s="258"/>
      <c r="O929" s="258"/>
      <c r="P929" s="258"/>
      <c r="Q929" s="258"/>
      <c r="R929" s="258"/>
      <c r="S929" s="258"/>
      <c r="T929" s="258"/>
      <c r="U929" s="258"/>
      <c r="V929" s="258"/>
      <c r="W929" s="258"/>
      <c r="X929" s="258"/>
      <c r="Y929" s="258"/>
      <c r="Z929" s="258"/>
    </row>
    <row r="930" spans="1:26" ht="14.25" customHeight="1" x14ac:dyDescent="0.3">
      <c r="A930" s="256"/>
      <c r="B930" s="256"/>
      <c r="C930" s="257"/>
      <c r="D930" s="213"/>
      <c r="E930" s="231"/>
      <c r="F930" s="231"/>
      <c r="G930" s="213"/>
      <c r="H930" s="258"/>
      <c r="I930" s="213"/>
      <c r="J930" s="259"/>
      <c r="K930" s="249"/>
      <c r="L930" s="249"/>
      <c r="M930" s="258"/>
      <c r="N930" s="258"/>
      <c r="O930" s="258"/>
      <c r="P930" s="258"/>
      <c r="Q930" s="258"/>
      <c r="R930" s="258"/>
      <c r="S930" s="258"/>
      <c r="T930" s="258"/>
      <c r="U930" s="258"/>
      <c r="V930" s="258"/>
      <c r="W930" s="258"/>
      <c r="X930" s="258"/>
      <c r="Y930" s="258"/>
      <c r="Z930" s="258"/>
    </row>
    <row r="931" spans="1:26" ht="14.25" customHeight="1" x14ac:dyDescent="0.3">
      <c r="A931" s="256"/>
      <c r="B931" s="256"/>
      <c r="C931" s="257"/>
      <c r="D931" s="213"/>
      <c r="E931" s="231"/>
      <c r="F931" s="231"/>
      <c r="G931" s="213"/>
      <c r="H931" s="258"/>
      <c r="I931" s="213"/>
      <c r="J931" s="259"/>
      <c r="K931" s="249"/>
      <c r="L931" s="249"/>
      <c r="M931" s="258"/>
      <c r="N931" s="258"/>
      <c r="O931" s="258"/>
      <c r="P931" s="258"/>
      <c r="Q931" s="258"/>
      <c r="R931" s="258"/>
      <c r="S931" s="258"/>
      <c r="T931" s="258"/>
      <c r="U931" s="258"/>
      <c r="V931" s="258"/>
      <c r="W931" s="258"/>
      <c r="X931" s="258"/>
      <c r="Y931" s="258"/>
      <c r="Z931" s="258"/>
    </row>
    <row r="932" spans="1:26" ht="14.25" customHeight="1" x14ac:dyDescent="0.3">
      <c r="A932" s="256"/>
      <c r="B932" s="256"/>
      <c r="C932" s="257"/>
      <c r="D932" s="213"/>
      <c r="E932" s="231"/>
      <c r="F932" s="231"/>
      <c r="G932" s="213"/>
      <c r="H932" s="258"/>
      <c r="I932" s="213"/>
      <c r="J932" s="259"/>
      <c r="K932" s="249"/>
      <c r="L932" s="249"/>
      <c r="M932" s="258"/>
      <c r="N932" s="258"/>
      <c r="O932" s="258"/>
      <c r="P932" s="258"/>
      <c r="Q932" s="258"/>
      <c r="R932" s="258"/>
      <c r="S932" s="258"/>
      <c r="T932" s="258"/>
      <c r="U932" s="258"/>
      <c r="V932" s="258"/>
      <c r="W932" s="258"/>
      <c r="X932" s="258"/>
      <c r="Y932" s="258"/>
      <c r="Z932" s="258"/>
    </row>
    <row r="933" spans="1:26" ht="14.25" customHeight="1" x14ac:dyDescent="0.3">
      <c r="A933" s="256"/>
      <c r="B933" s="256"/>
      <c r="C933" s="257"/>
      <c r="D933" s="213"/>
      <c r="E933" s="231"/>
      <c r="F933" s="231"/>
      <c r="G933" s="213"/>
      <c r="H933" s="258"/>
      <c r="I933" s="213"/>
      <c r="J933" s="259"/>
      <c r="K933" s="249"/>
      <c r="L933" s="249"/>
      <c r="M933" s="258"/>
      <c r="N933" s="258"/>
      <c r="O933" s="258"/>
      <c r="P933" s="258"/>
      <c r="Q933" s="258"/>
      <c r="R933" s="258"/>
      <c r="S933" s="258"/>
      <c r="T933" s="258"/>
      <c r="U933" s="258"/>
      <c r="V933" s="258"/>
      <c r="W933" s="258"/>
      <c r="X933" s="258"/>
      <c r="Y933" s="258"/>
      <c r="Z933" s="258"/>
    </row>
    <row r="934" spans="1:26" ht="14.25" customHeight="1" x14ac:dyDescent="0.3">
      <c r="A934" s="256"/>
      <c r="B934" s="256"/>
      <c r="C934" s="257"/>
      <c r="D934" s="213"/>
      <c r="E934" s="231"/>
      <c r="F934" s="231"/>
      <c r="G934" s="213"/>
      <c r="H934" s="258"/>
      <c r="I934" s="213"/>
      <c r="J934" s="259"/>
      <c r="K934" s="249"/>
      <c r="L934" s="249"/>
      <c r="M934" s="258"/>
      <c r="N934" s="258"/>
      <c r="O934" s="258"/>
      <c r="P934" s="258"/>
      <c r="Q934" s="258"/>
      <c r="R934" s="258"/>
      <c r="S934" s="258"/>
      <c r="T934" s="258"/>
      <c r="U934" s="258"/>
      <c r="V934" s="258"/>
      <c r="W934" s="258"/>
      <c r="X934" s="258"/>
      <c r="Y934" s="258"/>
      <c r="Z934" s="258"/>
    </row>
    <row r="935" spans="1:26" ht="14.25" customHeight="1" x14ac:dyDescent="0.3">
      <c r="A935" s="256"/>
      <c r="B935" s="256"/>
      <c r="C935" s="257"/>
      <c r="D935" s="213"/>
      <c r="E935" s="231"/>
      <c r="F935" s="231"/>
      <c r="G935" s="213"/>
      <c r="H935" s="258"/>
      <c r="I935" s="213"/>
      <c r="J935" s="259"/>
      <c r="K935" s="249"/>
      <c r="L935" s="249"/>
      <c r="M935" s="258"/>
      <c r="N935" s="258"/>
      <c r="O935" s="258"/>
      <c r="P935" s="258"/>
      <c r="Q935" s="258"/>
      <c r="R935" s="258"/>
      <c r="S935" s="258"/>
      <c r="T935" s="258"/>
      <c r="U935" s="258"/>
      <c r="V935" s="258"/>
      <c r="W935" s="258"/>
      <c r="X935" s="258"/>
      <c r="Y935" s="258"/>
      <c r="Z935" s="258"/>
    </row>
    <row r="936" spans="1:26" ht="14.25" customHeight="1" x14ac:dyDescent="0.3">
      <c r="A936" s="256"/>
      <c r="B936" s="256"/>
      <c r="C936" s="257"/>
      <c r="D936" s="213"/>
      <c r="E936" s="231"/>
      <c r="F936" s="231"/>
      <c r="G936" s="213"/>
      <c r="H936" s="258"/>
      <c r="I936" s="213"/>
      <c r="J936" s="259"/>
      <c r="K936" s="249"/>
      <c r="L936" s="249"/>
      <c r="M936" s="258"/>
      <c r="N936" s="258"/>
      <c r="O936" s="258"/>
      <c r="P936" s="258"/>
      <c r="Q936" s="258"/>
      <c r="R936" s="258"/>
      <c r="S936" s="258"/>
      <c r="T936" s="258"/>
      <c r="U936" s="258"/>
      <c r="V936" s="258"/>
      <c r="W936" s="258"/>
      <c r="X936" s="258"/>
      <c r="Y936" s="258"/>
      <c r="Z936" s="258"/>
    </row>
    <row r="937" spans="1:26" ht="14.25" customHeight="1" x14ac:dyDescent="0.3">
      <c r="A937" s="256"/>
      <c r="B937" s="256"/>
      <c r="C937" s="257"/>
      <c r="D937" s="213"/>
      <c r="E937" s="231"/>
      <c r="F937" s="231"/>
      <c r="G937" s="213"/>
      <c r="H937" s="258"/>
      <c r="I937" s="213"/>
      <c r="J937" s="259"/>
      <c r="K937" s="249"/>
      <c r="L937" s="249"/>
      <c r="M937" s="258"/>
      <c r="N937" s="258"/>
      <c r="O937" s="258"/>
      <c r="P937" s="258"/>
      <c r="Q937" s="258"/>
      <c r="R937" s="258"/>
      <c r="S937" s="258"/>
      <c r="T937" s="258"/>
      <c r="U937" s="258"/>
      <c r="V937" s="258"/>
      <c r="W937" s="258"/>
      <c r="X937" s="258"/>
      <c r="Y937" s="258"/>
      <c r="Z937" s="258"/>
    </row>
    <row r="938" spans="1:26" ht="14.25" customHeight="1" x14ac:dyDescent="0.3">
      <c r="A938" s="256"/>
      <c r="B938" s="256"/>
      <c r="C938" s="257"/>
      <c r="D938" s="213"/>
      <c r="E938" s="231"/>
      <c r="F938" s="231"/>
      <c r="G938" s="213"/>
      <c r="H938" s="258"/>
      <c r="I938" s="213"/>
      <c r="J938" s="259"/>
      <c r="K938" s="249"/>
      <c r="L938" s="249"/>
      <c r="M938" s="258"/>
      <c r="N938" s="258"/>
      <c r="O938" s="258"/>
      <c r="P938" s="258"/>
      <c r="Q938" s="258"/>
      <c r="R938" s="258"/>
      <c r="S938" s="258"/>
      <c r="T938" s="258"/>
      <c r="U938" s="258"/>
      <c r="V938" s="258"/>
      <c r="W938" s="258"/>
      <c r="X938" s="258"/>
      <c r="Y938" s="258"/>
      <c r="Z938" s="258"/>
    </row>
    <row r="939" spans="1:26" ht="14.25" customHeight="1" x14ac:dyDescent="0.3">
      <c r="A939" s="256"/>
      <c r="B939" s="256"/>
      <c r="C939" s="257"/>
      <c r="D939" s="213"/>
      <c r="E939" s="231"/>
      <c r="F939" s="231"/>
      <c r="G939" s="213"/>
      <c r="H939" s="258"/>
      <c r="I939" s="213"/>
      <c r="J939" s="259"/>
      <c r="K939" s="249"/>
      <c r="L939" s="249"/>
      <c r="M939" s="258"/>
      <c r="N939" s="258"/>
      <c r="O939" s="258"/>
      <c r="P939" s="258"/>
      <c r="Q939" s="258"/>
      <c r="R939" s="258"/>
      <c r="S939" s="258"/>
      <c r="T939" s="258"/>
      <c r="U939" s="258"/>
      <c r="V939" s="258"/>
      <c r="W939" s="258"/>
      <c r="X939" s="258"/>
      <c r="Y939" s="258"/>
      <c r="Z939" s="258"/>
    </row>
    <row r="940" spans="1:26" ht="14.25" customHeight="1" x14ac:dyDescent="0.3">
      <c r="A940" s="256"/>
      <c r="B940" s="256"/>
      <c r="C940" s="257"/>
      <c r="D940" s="213"/>
      <c r="E940" s="231"/>
      <c r="F940" s="231"/>
      <c r="G940" s="213"/>
      <c r="H940" s="258"/>
      <c r="I940" s="213"/>
      <c r="J940" s="259"/>
      <c r="K940" s="249"/>
      <c r="L940" s="249"/>
      <c r="M940" s="258"/>
      <c r="N940" s="258"/>
      <c r="O940" s="258"/>
      <c r="P940" s="258"/>
      <c r="Q940" s="258"/>
      <c r="R940" s="258"/>
      <c r="S940" s="258"/>
      <c r="T940" s="258"/>
      <c r="U940" s="258"/>
      <c r="V940" s="258"/>
      <c r="W940" s="258"/>
      <c r="X940" s="258"/>
      <c r="Y940" s="258"/>
      <c r="Z940" s="258"/>
    </row>
    <row r="941" spans="1:26" ht="14.25" customHeight="1" x14ac:dyDescent="0.3">
      <c r="A941" s="256"/>
      <c r="B941" s="256"/>
      <c r="C941" s="257"/>
      <c r="D941" s="213"/>
      <c r="E941" s="231"/>
      <c r="F941" s="231"/>
      <c r="G941" s="213"/>
      <c r="H941" s="258"/>
      <c r="I941" s="213"/>
      <c r="J941" s="259"/>
      <c r="K941" s="249"/>
      <c r="L941" s="249"/>
      <c r="M941" s="258"/>
      <c r="N941" s="258"/>
      <c r="O941" s="258"/>
      <c r="P941" s="258"/>
      <c r="Q941" s="258"/>
      <c r="R941" s="258"/>
      <c r="S941" s="258"/>
      <c r="T941" s="258"/>
      <c r="U941" s="258"/>
      <c r="V941" s="258"/>
      <c r="W941" s="258"/>
      <c r="X941" s="258"/>
      <c r="Y941" s="258"/>
      <c r="Z941" s="258"/>
    </row>
    <row r="942" spans="1:26" ht="14.25" customHeight="1" x14ac:dyDescent="0.3">
      <c r="A942" s="256"/>
      <c r="B942" s="256"/>
      <c r="M942" s="258"/>
      <c r="N942" s="258"/>
      <c r="O942" s="258"/>
      <c r="P942" s="258"/>
      <c r="Q942" s="258"/>
      <c r="R942" s="258"/>
      <c r="S942" s="258"/>
      <c r="T942" s="258"/>
      <c r="U942" s="258"/>
      <c r="V942" s="258"/>
      <c r="W942" s="258"/>
      <c r="X942" s="258"/>
      <c r="Y942" s="258"/>
      <c r="Z942" s="258"/>
    </row>
    <row r="943" spans="1:26" ht="14.25" customHeight="1" x14ac:dyDescent="0.3">
      <c r="A943" s="256"/>
      <c r="B943" s="256"/>
      <c r="M943" s="258"/>
      <c r="N943" s="258"/>
      <c r="O943" s="258"/>
      <c r="P943" s="258"/>
      <c r="Q943" s="258"/>
      <c r="R943" s="258"/>
      <c r="S943" s="258"/>
      <c r="T943" s="258"/>
      <c r="U943" s="258"/>
      <c r="V943" s="258"/>
      <c r="W943" s="258"/>
      <c r="X943" s="258"/>
      <c r="Y943" s="258"/>
      <c r="Z943" s="258"/>
    </row>
    <row r="944" spans="1:26" ht="14.25" customHeight="1" x14ac:dyDescent="0.3">
      <c r="A944" s="256"/>
      <c r="B944" s="256"/>
      <c r="M944" s="258"/>
      <c r="N944" s="258"/>
      <c r="O944" s="258"/>
      <c r="P944" s="258"/>
      <c r="Q944" s="258"/>
      <c r="R944" s="258"/>
      <c r="S944" s="258"/>
      <c r="T944" s="258"/>
      <c r="U944" s="258"/>
      <c r="V944" s="258"/>
      <c r="W944" s="258"/>
      <c r="X944" s="258"/>
      <c r="Y944" s="258"/>
      <c r="Z944" s="258"/>
    </row>
    <row r="945" spans="1:26" ht="14.25" customHeight="1" x14ac:dyDescent="0.3">
      <c r="A945" s="256"/>
      <c r="B945" s="256"/>
      <c r="M945" s="258"/>
      <c r="N945" s="258"/>
      <c r="O945" s="258"/>
      <c r="P945" s="258"/>
      <c r="Q945" s="258"/>
      <c r="R945" s="258"/>
      <c r="S945" s="258"/>
      <c r="T945" s="258"/>
      <c r="U945" s="258"/>
      <c r="V945" s="258"/>
      <c r="W945" s="258"/>
      <c r="X945" s="258"/>
      <c r="Y945" s="258"/>
      <c r="Z945" s="258"/>
    </row>
    <row r="946" spans="1:26" ht="14.25" customHeight="1" x14ac:dyDescent="0.3">
      <c r="A946" s="256"/>
      <c r="B946" s="256"/>
      <c r="M946" s="258"/>
      <c r="N946" s="258"/>
      <c r="O946" s="258"/>
      <c r="P946" s="258"/>
      <c r="Q946" s="258"/>
      <c r="R946" s="258"/>
      <c r="S946" s="258"/>
      <c r="T946" s="258"/>
      <c r="U946" s="258"/>
      <c r="V946" s="258"/>
      <c r="W946" s="258"/>
      <c r="X946" s="258"/>
      <c r="Y946" s="258"/>
      <c r="Z946" s="258"/>
    </row>
    <row r="947" spans="1:26" ht="14.25" customHeight="1" x14ac:dyDescent="0.3">
      <c r="A947" s="256"/>
      <c r="B947" s="256"/>
      <c r="M947" s="258"/>
      <c r="N947" s="258"/>
      <c r="O947" s="258"/>
      <c r="P947" s="258"/>
      <c r="Q947" s="258"/>
      <c r="R947" s="258"/>
      <c r="S947" s="258"/>
      <c r="T947" s="258"/>
      <c r="U947" s="258"/>
      <c r="V947" s="258"/>
      <c r="W947" s="258"/>
      <c r="X947" s="258"/>
      <c r="Y947" s="258"/>
      <c r="Z947" s="258"/>
    </row>
    <row r="948" spans="1:26" ht="14.25" customHeight="1" x14ac:dyDescent="0.3">
      <c r="A948" s="256"/>
      <c r="B948" s="256"/>
      <c r="M948" s="258"/>
      <c r="N948" s="258"/>
      <c r="O948" s="258"/>
      <c r="P948" s="258"/>
      <c r="Q948" s="258"/>
      <c r="R948" s="258"/>
      <c r="S948" s="258"/>
      <c r="T948" s="258"/>
      <c r="U948" s="258"/>
      <c r="V948" s="258"/>
      <c r="W948" s="258"/>
      <c r="X948" s="258"/>
      <c r="Y948" s="258"/>
      <c r="Z948" s="258"/>
    </row>
    <row r="949" spans="1:26" ht="14.25" customHeight="1" x14ac:dyDescent="0.3">
      <c r="A949" s="256"/>
      <c r="B949" s="256"/>
      <c r="M949" s="258"/>
      <c r="N949" s="258"/>
      <c r="O949" s="258"/>
      <c r="P949" s="258"/>
      <c r="Q949" s="258"/>
      <c r="R949" s="258"/>
      <c r="S949" s="258"/>
      <c r="T949" s="258"/>
      <c r="U949" s="258"/>
      <c r="V949" s="258"/>
      <c r="W949" s="258"/>
      <c r="X949" s="258"/>
      <c r="Y949" s="258"/>
      <c r="Z949" s="258"/>
    </row>
    <row r="950" spans="1:26" ht="14.25" customHeight="1" x14ac:dyDescent="0.3">
      <c r="A950" s="256"/>
      <c r="B950" s="256"/>
      <c r="M950" s="258"/>
      <c r="N950" s="258"/>
      <c r="O950" s="258"/>
      <c r="P950" s="258"/>
      <c r="Q950" s="258"/>
      <c r="R950" s="258"/>
      <c r="S950" s="258"/>
      <c r="T950" s="258"/>
      <c r="U950" s="258"/>
      <c r="V950" s="258"/>
      <c r="W950" s="258"/>
      <c r="X950" s="258"/>
      <c r="Y950" s="258"/>
      <c r="Z950" s="258"/>
    </row>
    <row r="951" spans="1:26" ht="14.25" customHeight="1" x14ac:dyDescent="0.3">
      <c r="A951" s="256"/>
      <c r="B951" s="256"/>
      <c r="M951" s="258"/>
      <c r="N951" s="258"/>
      <c r="O951" s="258"/>
      <c r="P951" s="258"/>
      <c r="Q951" s="258"/>
      <c r="R951" s="258"/>
      <c r="S951" s="258"/>
      <c r="T951" s="258"/>
      <c r="U951" s="258"/>
      <c r="V951" s="258"/>
      <c r="W951" s="258"/>
      <c r="X951" s="258"/>
      <c r="Y951" s="258"/>
      <c r="Z951" s="258"/>
    </row>
    <row r="952" spans="1:26" ht="14.25" customHeight="1" x14ac:dyDescent="0.3">
      <c r="A952" s="256"/>
      <c r="B952" s="256"/>
      <c r="M952" s="258"/>
      <c r="N952" s="258"/>
      <c r="O952" s="258"/>
      <c r="P952" s="258"/>
      <c r="Q952" s="258"/>
      <c r="R952" s="258"/>
      <c r="S952" s="258"/>
      <c r="T952" s="258"/>
      <c r="U952" s="258"/>
      <c r="V952" s="258"/>
      <c r="W952" s="258"/>
      <c r="X952" s="258"/>
      <c r="Y952" s="258"/>
      <c r="Z952" s="258"/>
    </row>
    <row r="953" spans="1:26" ht="14.25" customHeight="1" x14ac:dyDescent="0.3">
      <c r="A953" s="256"/>
      <c r="B953" s="256"/>
      <c r="M953" s="258"/>
      <c r="N953" s="258"/>
      <c r="O953" s="258"/>
      <c r="P953" s="258"/>
      <c r="Q953" s="258"/>
      <c r="R953" s="258"/>
      <c r="S953" s="258"/>
      <c r="T953" s="258"/>
      <c r="U953" s="258"/>
      <c r="V953" s="258"/>
      <c r="W953" s="258"/>
      <c r="X953" s="258"/>
      <c r="Y953" s="258"/>
      <c r="Z953" s="258"/>
    </row>
    <row r="954" spans="1:26" ht="14.25" customHeight="1" x14ac:dyDescent="0.3">
      <c r="A954" s="256"/>
      <c r="B954" s="256"/>
      <c r="M954" s="258"/>
      <c r="N954" s="258"/>
      <c r="O954" s="258"/>
      <c r="P954" s="258"/>
      <c r="Q954" s="258"/>
      <c r="R954" s="258"/>
      <c r="S954" s="258"/>
      <c r="T954" s="258"/>
      <c r="U954" s="258"/>
      <c r="V954" s="258"/>
      <c r="W954" s="258"/>
      <c r="X954" s="258"/>
      <c r="Y954" s="258"/>
      <c r="Z954" s="258"/>
    </row>
    <row r="955" spans="1:26" ht="14.25" customHeight="1" x14ac:dyDescent="0.3">
      <c r="A955" s="256"/>
      <c r="B955" s="256"/>
      <c r="M955" s="258"/>
      <c r="N955" s="258"/>
      <c r="O955" s="258"/>
      <c r="P955" s="258"/>
      <c r="Q955" s="258"/>
      <c r="R955" s="258"/>
      <c r="S955" s="258"/>
      <c r="T955" s="258"/>
      <c r="U955" s="258"/>
      <c r="V955" s="258"/>
      <c r="W955" s="258"/>
      <c r="X955" s="258"/>
      <c r="Y955" s="258"/>
      <c r="Z955" s="258"/>
    </row>
    <row r="956" spans="1:26" ht="14.25" customHeight="1" x14ac:dyDescent="0.3">
      <c r="A956" s="256"/>
      <c r="B956" s="256"/>
      <c r="M956" s="258"/>
      <c r="N956" s="258"/>
      <c r="O956" s="258"/>
      <c r="P956" s="258"/>
      <c r="Q956" s="258"/>
      <c r="R956" s="258"/>
      <c r="S956" s="258"/>
      <c r="T956" s="258"/>
      <c r="U956" s="258"/>
      <c r="V956" s="258"/>
      <c r="W956" s="258"/>
      <c r="X956" s="258"/>
      <c r="Y956" s="258"/>
      <c r="Z956" s="258"/>
    </row>
    <row r="957" spans="1:26" ht="14.25" customHeight="1" x14ac:dyDescent="0.3">
      <c r="A957" s="256"/>
      <c r="B957" s="256"/>
      <c r="M957" s="258"/>
      <c r="N957" s="258"/>
      <c r="O957" s="258"/>
      <c r="P957" s="258"/>
      <c r="Q957" s="258"/>
      <c r="R957" s="258"/>
      <c r="S957" s="258"/>
      <c r="T957" s="258"/>
      <c r="U957" s="258"/>
      <c r="V957" s="258"/>
      <c r="W957" s="258"/>
      <c r="X957" s="258"/>
      <c r="Y957" s="258"/>
      <c r="Z957" s="258"/>
    </row>
    <row r="958" spans="1:26" ht="14.25" customHeight="1" x14ac:dyDescent="0.3">
      <c r="A958" s="256"/>
      <c r="B958" s="256"/>
      <c r="M958" s="258"/>
      <c r="N958" s="258"/>
      <c r="O958" s="258"/>
      <c r="P958" s="258"/>
      <c r="Q958" s="258"/>
      <c r="R958" s="258"/>
      <c r="S958" s="258"/>
      <c r="T958" s="258"/>
      <c r="U958" s="258"/>
      <c r="V958" s="258"/>
      <c r="W958" s="258"/>
      <c r="X958" s="258"/>
      <c r="Y958" s="258"/>
      <c r="Z958" s="258"/>
    </row>
    <row r="959" spans="1:26" ht="14.25" customHeight="1" x14ac:dyDescent="0.3">
      <c r="A959" s="256"/>
      <c r="B959" s="256"/>
      <c r="M959" s="258"/>
      <c r="N959" s="258"/>
      <c r="O959" s="258"/>
      <c r="P959" s="258"/>
      <c r="Q959" s="258"/>
      <c r="R959" s="258"/>
      <c r="S959" s="258"/>
      <c r="T959" s="258"/>
      <c r="U959" s="258"/>
      <c r="V959" s="258"/>
      <c r="W959" s="258"/>
      <c r="X959" s="258"/>
      <c r="Y959" s="258"/>
      <c r="Z959" s="258"/>
    </row>
    <row r="960" spans="1:26" ht="14.25" customHeight="1" x14ac:dyDescent="0.3">
      <c r="A960" s="256"/>
      <c r="B960" s="256"/>
      <c r="M960" s="258"/>
      <c r="N960" s="258"/>
      <c r="O960" s="258"/>
      <c r="P960" s="258"/>
      <c r="Q960" s="258"/>
      <c r="R960" s="258"/>
      <c r="S960" s="258"/>
      <c r="T960" s="258"/>
      <c r="U960" s="258"/>
      <c r="V960" s="258"/>
      <c r="W960" s="258"/>
      <c r="X960" s="258"/>
      <c r="Y960" s="258"/>
      <c r="Z960" s="258"/>
    </row>
    <row r="961" spans="1:26" ht="14.25" customHeight="1" x14ac:dyDescent="0.3">
      <c r="A961" s="256"/>
      <c r="B961" s="256"/>
      <c r="M961" s="258"/>
      <c r="N961" s="258"/>
      <c r="O961" s="258"/>
      <c r="P961" s="258"/>
      <c r="Q961" s="258"/>
      <c r="R961" s="258"/>
      <c r="S961" s="258"/>
      <c r="T961" s="258"/>
      <c r="U961" s="258"/>
      <c r="V961" s="258"/>
      <c r="W961" s="258"/>
      <c r="X961" s="258"/>
      <c r="Y961" s="258"/>
      <c r="Z961" s="258"/>
    </row>
    <row r="962" spans="1:26" ht="14.25" customHeight="1" x14ac:dyDescent="0.3">
      <c r="A962" s="256"/>
      <c r="B962" s="256"/>
      <c r="M962" s="258"/>
      <c r="N962" s="258"/>
      <c r="O962" s="258"/>
      <c r="P962" s="258"/>
      <c r="Q962" s="258"/>
      <c r="R962" s="258"/>
      <c r="S962" s="258"/>
      <c r="T962" s="258"/>
      <c r="U962" s="258"/>
      <c r="V962" s="258"/>
      <c r="W962" s="258"/>
      <c r="X962" s="258"/>
      <c r="Y962" s="258"/>
      <c r="Z962" s="258"/>
    </row>
    <row r="963" spans="1:26" ht="14.25" customHeight="1" x14ac:dyDescent="0.3">
      <c r="A963" s="256"/>
      <c r="B963" s="256"/>
      <c r="M963" s="258"/>
      <c r="N963" s="258"/>
      <c r="O963" s="258"/>
      <c r="P963" s="258"/>
      <c r="Q963" s="258"/>
      <c r="R963" s="258"/>
      <c r="S963" s="258"/>
      <c r="T963" s="258"/>
      <c r="U963" s="258"/>
      <c r="V963" s="258"/>
      <c r="W963" s="258"/>
      <c r="X963" s="258"/>
      <c r="Y963" s="258"/>
      <c r="Z963" s="258"/>
    </row>
    <row r="964" spans="1:26" ht="14.25" customHeight="1" x14ac:dyDescent="0.3">
      <c r="A964" s="256"/>
      <c r="B964" s="256"/>
      <c r="M964" s="258"/>
      <c r="N964" s="258"/>
      <c r="O964" s="258"/>
      <c r="P964" s="258"/>
      <c r="Q964" s="258"/>
      <c r="R964" s="258"/>
      <c r="S964" s="258"/>
      <c r="T964" s="258"/>
      <c r="U964" s="258"/>
      <c r="V964" s="258"/>
      <c r="W964" s="258"/>
      <c r="X964" s="258"/>
      <c r="Y964" s="258"/>
      <c r="Z964" s="258"/>
    </row>
    <row r="965" spans="1:26" ht="14.25" customHeight="1" x14ac:dyDescent="0.3">
      <c r="A965" s="256"/>
      <c r="B965" s="256"/>
      <c r="M965" s="258"/>
      <c r="N965" s="258"/>
      <c r="O965" s="258"/>
      <c r="P965" s="258"/>
      <c r="Q965" s="258"/>
      <c r="R965" s="258"/>
      <c r="S965" s="258"/>
      <c r="T965" s="258"/>
      <c r="U965" s="258"/>
      <c r="V965" s="258"/>
      <c r="W965" s="258"/>
      <c r="X965" s="258"/>
      <c r="Y965" s="258"/>
      <c r="Z965" s="258"/>
    </row>
    <row r="966" spans="1:26" ht="14.25" customHeight="1" x14ac:dyDescent="0.3">
      <c r="A966" s="256"/>
      <c r="B966" s="256"/>
      <c r="M966" s="258"/>
      <c r="N966" s="258"/>
      <c r="O966" s="258"/>
      <c r="P966" s="258"/>
      <c r="Q966" s="258"/>
      <c r="R966" s="258"/>
      <c r="S966" s="258"/>
      <c r="T966" s="258"/>
      <c r="U966" s="258"/>
      <c r="V966" s="258"/>
      <c r="W966" s="258"/>
      <c r="X966" s="258"/>
      <c r="Y966" s="258"/>
      <c r="Z966" s="258"/>
    </row>
  </sheetData>
  <mergeCells count="34">
    <mergeCell ref="D71:G71"/>
    <mergeCell ref="H72:K72"/>
    <mergeCell ref="H75:L75"/>
    <mergeCell ref="H55:K55"/>
    <mergeCell ref="H64:K64"/>
    <mergeCell ref="H70:L70"/>
    <mergeCell ref="H62:L62"/>
    <mergeCell ref="D42:G42"/>
    <mergeCell ref="H43:K43"/>
    <mergeCell ref="H48:L48"/>
    <mergeCell ref="H49:K49"/>
    <mergeCell ref="H54:L54"/>
    <mergeCell ref="H28:L28"/>
    <mergeCell ref="H29:K29"/>
    <mergeCell ref="H32:L32"/>
    <mergeCell ref="H33:K33"/>
    <mergeCell ref="H36:K36"/>
    <mergeCell ref="H17:K17"/>
    <mergeCell ref="H20:L20"/>
    <mergeCell ref="H21:K21"/>
    <mergeCell ref="H24:L24"/>
    <mergeCell ref="H25:K25"/>
    <mergeCell ref="K6:L6"/>
    <mergeCell ref="D12:G12"/>
    <mergeCell ref="H13:K13"/>
    <mergeCell ref="H15:L15"/>
    <mergeCell ref="D16:G16"/>
    <mergeCell ref="E1:J2"/>
    <mergeCell ref="K1:L1"/>
    <mergeCell ref="B3:H3"/>
    <mergeCell ref="B4:H4"/>
    <mergeCell ref="B5:H5"/>
    <mergeCell ref="K5:L5"/>
    <mergeCell ref="K2:L2"/>
  </mergeCells>
  <printOptions horizontalCentered="1"/>
  <pageMargins left="0.23622047244094491" right="0.23622047244094491" top="0.51181102362204722" bottom="0.43307086614173229" header="0" footer="0"/>
  <pageSetup paperSize="9" scale="3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15</vt:i4>
      </vt:variant>
      <vt:variant>
        <vt:lpstr>Intervalos Nomeados</vt:lpstr>
      </vt:variant>
      <vt:variant>
        <vt:i4>6</vt:i4>
      </vt:variant>
    </vt:vector>
  </HeadingPairs>
  <TitlesOfParts>
    <vt:vector size="21" baseType="lpstr">
      <vt:lpstr>DMT-Jazida</vt:lpstr>
      <vt:lpstr>COMP. MOB-DESM</vt:lpstr>
      <vt:lpstr>ANP</vt:lpstr>
      <vt:lpstr>Resumo</vt:lpstr>
      <vt:lpstr>Resumo dos Trechos</vt:lpstr>
      <vt:lpstr>PO</vt:lpstr>
      <vt:lpstr>SINAPI SD</vt:lpstr>
      <vt:lpstr>SICRO SD SINTÉTICO</vt:lpstr>
      <vt:lpstr>Memória de Cálculo</vt:lpstr>
      <vt:lpstr>Memória 02</vt:lpstr>
      <vt:lpstr>CFF</vt:lpstr>
      <vt:lpstr>Mobilização e Desmobilização</vt:lpstr>
      <vt:lpstr>Composições Próprias</vt:lpstr>
      <vt:lpstr>ORÇAMENTO ANALÍTICO</vt:lpstr>
      <vt:lpstr>BDI</vt:lpstr>
      <vt:lpstr>BDI!Area_de_impressao</vt:lpstr>
      <vt:lpstr>CFF!Area_de_impressao</vt:lpstr>
      <vt:lpstr>'Memória de Cálculo'!Area_de_impressao</vt:lpstr>
      <vt:lpstr>'ORÇAMENTO ANALÍTICO'!Area_de_impressao</vt:lpstr>
      <vt:lpstr>PO!Area_de_impressao</vt:lpstr>
      <vt:lpstr>'ORÇAMENTO ANALÍTICO'!Titulos_de_impressao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Camila Vilhena Monteiro</dc:creator>
  <cp:lastModifiedBy>Alexandre Cezar</cp:lastModifiedBy>
  <cp:lastPrinted>2026-05-26T16:44:00Z</cp:lastPrinted>
  <dcterms:created xsi:type="dcterms:W3CDTF">2017-04-24T11:48:55Z</dcterms:created>
  <dcterms:modified xsi:type="dcterms:W3CDTF">2026-05-26T16:44:08Z</dcterms:modified>
</cp:coreProperties>
</file>